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ceimobiliaria.sharepoint.com/TrueSec/novaestrutura/Documentos Compartilhados/2. Securitização Financeira/1ªE - 1ª a 3ªS Consignados I &amp; BMG Angá &amp; Citibank/3. Operações/2. Fechamentos/2. Fechamento/2022/2022.12/"/>
    </mc:Choice>
  </mc:AlternateContent>
  <xr:revisionPtr revIDLastSave="1051" documentId="13_ncr:1_{437771C1-4071-4F88-8F13-1C317B6A2072}" xr6:coauthVersionLast="47" xr6:coauthVersionMax="47" xr10:uidLastSave="{5A8EE583-157F-44A4-8396-A155E51A1684}"/>
  <bookViews>
    <workbookView xWindow="-108" yWindow="-108" windowWidth="23256" windowHeight="12456" tabRatio="877" firstSheet="1" activeTab="1" xr2:uid="{BBA1DFBC-35BD-47C9-B7DF-0E19316AFA06}"/>
  </bookViews>
  <sheets>
    <sheet name="Capa Antigo" sheetId="10" state="hidden" r:id="rId1"/>
    <sheet name="Capa Final" sheetId="12" r:id="rId2"/>
    <sheet name="Ordem de Aplicação dos Recursos" sheetId="17" r:id="rId3"/>
    <sheet name="Razões de Garantia" sheetId="15" r:id="rId4"/>
    <sheet name="Óbitos 10.02.21" sheetId="23" state="hidden" r:id="rId5"/>
    <sheet name="Óbitos 09.03.21" sheetId="22" state="hidden" r:id="rId6"/>
    <sheet name="Óbitos 12.04.21" sheetId="21" state="hidden" r:id="rId7"/>
    <sheet name="Óbitos Histórico" sheetId="20" state="hidden" r:id="rId8"/>
    <sheet name="Histórico Integralizações" sheetId="18" r:id="rId9"/>
    <sheet name="Óbitos 11.05.21" sheetId="24" state="hidden" r:id="rId10"/>
  </sheets>
  <definedNames>
    <definedName name="_xlnm._FilterDatabase" localSheetId="5" hidden="1">'Óbitos 09.03.21'!$A$1:$X$1117</definedName>
    <definedName name="_xlnm._FilterDatabase" localSheetId="4" hidden="1">'Óbitos 10.02.21'!$A$1:$X$1117</definedName>
    <definedName name="_xlnm._FilterDatabase" localSheetId="9" hidden="1">'Óbitos 11.05.21'!$A$1:$V$1117</definedName>
    <definedName name="_xlnm._FilterDatabase" localSheetId="6" hidden="1">'Óbitos 12.04.21'!$A$1:$X$1117</definedName>
    <definedName name="_xlnm._FilterDatabase" localSheetId="7" hidden="1">'Óbitos Histórico'!$A$1:$X$1117</definedName>
  </definedNames>
  <calcPr calcId="191029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12" l="1"/>
  <c r="BP6" i="15"/>
  <c r="P26" i="12"/>
  <c r="P27" i="12"/>
  <c r="AJ7" i="15" l="1"/>
  <c r="C8" i="17"/>
  <c r="C4" i="17" l="1"/>
  <c r="C5" i="17" l="1"/>
  <c r="V1117" i="24" l="1"/>
  <c r="U1117" i="24"/>
  <c r="V1116" i="24"/>
  <c r="U1116" i="24"/>
  <c r="V1115" i="24"/>
  <c r="U1115" i="24"/>
  <c r="V1114" i="24"/>
  <c r="U1114" i="24"/>
  <c r="V1113" i="24"/>
  <c r="U1113" i="24"/>
  <c r="V1112" i="24"/>
  <c r="U1112" i="24"/>
  <c r="V1111" i="24"/>
  <c r="U1111" i="24"/>
  <c r="V1110" i="24"/>
  <c r="U1110" i="24"/>
  <c r="V1109" i="24"/>
  <c r="U1109" i="24"/>
  <c r="V1108" i="24"/>
  <c r="U1108" i="24"/>
  <c r="V1107" i="24"/>
  <c r="U1107" i="24"/>
  <c r="V1106" i="24"/>
  <c r="U1106" i="24"/>
  <c r="V1105" i="24"/>
  <c r="U1105" i="24"/>
  <c r="V1104" i="24"/>
  <c r="U1104" i="24"/>
  <c r="V1103" i="24"/>
  <c r="U1103" i="24"/>
  <c r="V1102" i="24"/>
  <c r="U1102" i="24"/>
  <c r="V1101" i="24"/>
  <c r="U1101" i="24"/>
  <c r="V1100" i="24"/>
  <c r="U1100" i="24"/>
  <c r="V1099" i="24"/>
  <c r="U1099" i="24"/>
  <c r="V1098" i="24"/>
  <c r="U1098" i="24"/>
  <c r="V1097" i="24"/>
  <c r="U1097" i="24"/>
  <c r="V1096" i="24"/>
  <c r="U1096" i="24"/>
  <c r="V1095" i="24"/>
  <c r="U1095" i="24"/>
  <c r="V1094" i="24"/>
  <c r="U1094" i="24"/>
  <c r="V1093" i="24"/>
  <c r="U1093" i="24"/>
  <c r="V1092" i="24"/>
  <c r="U1092" i="24"/>
  <c r="V1091" i="24"/>
  <c r="U1091" i="24"/>
  <c r="V1090" i="24"/>
  <c r="U1090" i="24"/>
  <c r="V1089" i="24"/>
  <c r="U1089" i="24"/>
  <c r="V1088" i="24"/>
  <c r="U1088" i="24"/>
  <c r="V1087" i="24"/>
  <c r="U1087" i="24"/>
  <c r="V1086" i="24"/>
  <c r="U1086" i="24"/>
  <c r="V1085" i="24"/>
  <c r="U1085" i="24"/>
  <c r="V1084" i="24"/>
  <c r="U1084" i="24"/>
  <c r="V1083" i="24"/>
  <c r="U1083" i="24"/>
  <c r="V1082" i="24"/>
  <c r="U1082" i="24"/>
  <c r="V1081" i="24"/>
  <c r="U1081" i="24"/>
  <c r="V1080" i="24"/>
  <c r="U1080" i="24"/>
  <c r="V1079" i="24"/>
  <c r="U1079" i="24"/>
  <c r="V1078" i="24"/>
  <c r="U1078" i="24"/>
  <c r="V1077" i="24"/>
  <c r="U1077" i="24"/>
  <c r="V1076" i="24"/>
  <c r="U1076" i="24"/>
  <c r="V1075" i="24"/>
  <c r="U1075" i="24"/>
  <c r="V1074" i="24"/>
  <c r="U1074" i="24"/>
  <c r="V1073" i="24"/>
  <c r="U1073" i="24"/>
  <c r="V1072" i="24"/>
  <c r="U1072" i="24"/>
  <c r="V1071" i="24"/>
  <c r="U1071" i="24"/>
  <c r="V1070" i="24"/>
  <c r="U1070" i="24"/>
  <c r="V1069" i="24"/>
  <c r="U1069" i="24"/>
  <c r="V1068" i="24"/>
  <c r="U1068" i="24"/>
  <c r="V1067" i="24"/>
  <c r="U1067" i="24"/>
  <c r="V1066" i="24"/>
  <c r="U1066" i="24"/>
  <c r="V1065" i="24"/>
  <c r="U1065" i="24"/>
  <c r="V1064" i="24"/>
  <c r="U1064" i="24"/>
  <c r="V1063" i="24"/>
  <c r="U1063" i="24"/>
  <c r="V1062" i="24"/>
  <c r="U1062" i="24"/>
  <c r="V1061" i="24"/>
  <c r="U1061" i="24"/>
  <c r="V1060" i="24"/>
  <c r="U1060" i="24"/>
  <c r="V1059" i="24"/>
  <c r="U1059" i="24"/>
  <c r="V1058" i="24"/>
  <c r="U1058" i="24"/>
  <c r="V1057" i="24"/>
  <c r="U1057" i="24"/>
  <c r="V1056" i="24"/>
  <c r="U1056" i="24"/>
  <c r="V1055" i="24"/>
  <c r="U1055" i="24"/>
  <c r="V1054" i="24"/>
  <c r="U1054" i="24"/>
  <c r="V1053" i="24"/>
  <c r="U1053" i="24"/>
  <c r="V1052" i="24"/>
  <c r="U1052" i="24"/>
  <c r="V1051" i="24"/>
  <c r="U1051" i="24"/>
  <c r="V1050" i="24"/>
  <c r="U1050" i="24"/>
  <c r="V1049" i="24"/>
  <c r="U1049" i="24"/>
  <c r="V1048" i="24"/>
  <c r="U1048" i="24"/>
  <c r="V1047" i="24"/>
  <c r="U1047" i="24"/>
  <c r="V1046" i="24"/>
  <c r="U1046" i="24"/>
  <c r="V1045" i="24"/>
  <c r="U1045" i="24"/>
  <c r="V1044" i="24"/>
  <c r="U1044" i="24"/>
  <c r="V1043" i="24"/>
  <c r="U1043" i="24"/>
  <c r="V1042" i="24"/>
  <c r="U1042" i="24"/>
  <c r="V1041" i="24"/>
  <c r="U1041" i="24"/>
  <c r="V1040" i="24"/>
  <c r="U1040" i="24"/>
  <c r="V1039" i="24"/>
  <c r="U1039" i="24"/>
  <c r="V1038" i="24"/>
  <c r="U1038" i="24"/>
  <c r="V1037" i="24"/>
  <c r="U1037" i="24"/>
  <c r="V1036" i="24"/>
  <c r="U1036" i="24"/>
  <c r="V1035" i="24"/>
  <c r="U1035" i="24"/>
  <c r="V1034" i="24"/>
  <c r="U1034" i="24"/>
  <c r="V1033" i="24"/>
  <c r="U1033" i="24"/>
  <c r="V1032" i="24"/>
  <c r="U1032" i="24"/>
  <c r="V1031" i="24"/>
  <c r="U1031" i="24"/>
  <c r="V1030" i="24"/>
  <c r="U1030" i="24"/>
  <c r="V1029" i="24"/>
  <c r="U1029" i="24"/>
  <c r="V1028" i="24"/>
  <c r="U1028" i="24"/>
  <c r="V1027" i="24"/>
  <c r="U1027" i="24"/>
  <c r="V1026" i="24"/>
  <c r="U1026" i="24"/>
  <c r="V1025" i="24"/>
  <c r="U1025" i="24"/>
  <c r="V1024" i="24"/>
  <c r="U1024" i="24"/>
  <c r="V1023" i="24"/>
  <c r="U1023" i="24"/>
  <c r="V1022" i="24"/>
  <c r="U1022" i="24"/>
  <c r="V1021" i="24"/>
  <c r="U1021" i="24"/>
  <c r="V1020" i="24"/>
  <c r="U1020" i="24"/>
  <c r="V1019" i="24"/>
  <c r="U1019" i="24"/>
  <c r="V1018" i="24"/>
  <c r="U1018" i="24"/>
  <c r="V1017" i="24"/>
  <c r="U1017" i="24"/>
  <c r="V1016" i="24"/>
  <c r="U1016" i="24"/>
  <c r="V1015" i="24"/>
  <c r="U1015" i="24"/>
  <c r="V1014" i="24"/>
  <c r="U1014" i="24"/>
  <c r="V1013" i="24"/>
  <c r="U1013" i="24"/>
  <c r="V1012" i="24"/>
  <c r="U1012" i="24"/>
  <c r="V1011" i="24"/>
  <c r="U1011" i="24"/>
  <c r="V1010" i="24"/>
  <c r="U1010" i="24"/>
  <c r="V1009" i="24"/>
  <c r="U1009" i="24"/>
  <c r="V1008" i="24"/>
  <c r="U1008" i="24"/>
  <c r="V1007" i="24"/>
  <c r="U1007" i="24"/>
  <c r="V1006" i="24"/>
  <c r="U1006" i="24"/>
  <c r="V1005" i="24"/>
  <c r="U1005" i="24"/>
  <c r="V1004" i="24"/>
  <c r="U1004" i="24"/>
  <c r="V1003" i="24"/>
  <c r="U1003" i="24"/>
  <c r="V1002" i="24"/>
  <c r="U1002" i="24"/>
  <c r="V1001" i="24"/>
  <c r="U1001" i="24"/>
  <c r="V1000" i="24"/>
  <c r="U1000" i="24"/>
  <c r="V999" i="24"/>
  <c r="U999" i="24"/>
  <c r="V998" i="24"/>
  <c r="U998" i="24"/>
  <c r="V997" i="24"/>
  <c r="U997" i="24"/>
  <c r="V996" i="24"/>
  <c r="U996" i="24"/>
  <c r="V995" i="24"/>
  <c r="U995" i="24"/>
  <c r="V994" i="24"/>
  <c r="U994" i="24"/>
  <c r="V993" i="24"/>
  <c r="U993" i="24"/>
  <c r="V992" i="24"/>
  <c r="U992" i="24"/>
  <c r="V991" i="24"/>
  <c r="U991" i="24"/>
  <c r="V990" i="24"/>
  <c r="U990" i="24"/>
  <c r="V989" i="24"/>
  <c r="U989" i="24"/>
  <c r="V988" i="24"/>
  <c r="U988" i="24"/>
  <c r="V987" i="24"/>
  <c r="U987" i="24"/>
  <c r="V986" i="24"/>
  <c r="U986" i="24"/>
  <c r="V985" i="24"/>
  <c r="U985" i="24"/>
  <c r="V984" i="24"/>
  <c r="U984" i="24"/>
  <c r="V983" i="24"/>
  <c r="U983" i="24"/>
  <c r="V982" i="24"/>
  <c r="U982" i="24"/>
  <c r="V981" i="24"/>
  <c r="U981" i="24"/>
  <c r="V980" i="24"/>
  <c r="U980" i="24"/>
  <c r="V979" i="24"/>
  <c r="U979" i="24"/>
  <c r="V978" i="24"/>
  <c r="U978" i="24"/>
  <c r="V977" i="24"/>
  <c r="U977" i="24"/>
  <c r="V976" i="24"/>
  <c r="U976" i="24"/>
  <c r="V975" i="24"/>
  <c r="U975" i="24"/>
  <c r="V974" i="24"/>
  <c r="U974" i="24"/>
  <c r="V973" i="24"/>
  <c r="U973" i="24"/>
  <c r="V972" i="24"/>
  <c r="U972" i="24"/>
  <c r="V971" i="24"/>
  <c r="U971" i="24"/>
  <c r="V970" i="24"/>
  <c r="U970" i="24"/>
  <c r="V969" i="24"/>
  <c r="U969" i="24"/>
  <c r="V968" i="24"/>
  <c r="U968" i="24"/>
  <c r="V967" i="24"/>
  <c r="U967" i="24"/>
  <c r="V966" i="24"/>
  <c r="U966" i="24"/>
  <c r="V965" i="24"/>
  <c r="U965" i="24"/>
  <c r="V964" i="24"/>
  <c r="U964" i="24"/>
  <c r="V963" i="24"/>
  <c r="U963" i="24"/>
  <c r="V962" i="24"/>
  <c r="U962" i="24"/>
  <c r="V961" i="24"/>
  <c r="U961" i="24"/>
  <c r="V960" i="24"/>
  <c r="U960" i="24"/>
  <c r="V959" i="24"/>
  <c r="U959" i="24"/>
  <c r="V958" i="24"/>
  <c r="U958" i="24"/>
  <c r="V957" i="24"/>
  <c r="U957" i="24"/>
  <c r="V956" i="24"/>
  <c r="U956" i="24"/>
  <c r="V955" i="24"/>
  <c r="U955" i="24"/>
  <c r="V954" i="24"/>
  <c r="U954" i="24"/>
  <c r="V953" i="24"/>
  <c r="U953" i="24"/>
  <c r="V952" i="24"/>
  <c r="U952" i="24"/>
  <c r="V951" i="24"/>
  <c r="U951" i="24"/>
  <c r="V950" i="24"/>
  <c r="U950" i="24"/>
  <c r="V949" i="24"/>
  <c r="U949" i="24"/>
  <c r="V948" i="24"/>
  <c r="U948" i="24"/>
  <c r="V947" i="24"/>
  <c r="U947" i="24"/>
  <c r="V946" i="24"/>
  <c r="U946" i="24"/>
  <c r="V945" i="24"/>
  <c r="U945" i="24"/>
  <c r="V944" i="24"/>
  <c r="U944" i="24"/>
  <c r="V943" i="24"/>
  <c r="U943" i="24"/>
  <c r="V942" i="24"/>
  <c r="U942" i="24"/>
  <c r="V941" i="24"/>
  <c r="U941" i="24"/>
  <c r="V940" i="24"/>
  <c r="U940" i="24"/>
  <c r="V939" i="24"/>
  <c r="U939" i="24"/>
  <c r="V938" i="24"/>
  <c r="U938" i="24"/>
  <c r="V937" i="24"/>
  <c r="U937" i="24"/>
  <c r="V936" i="24"/>
  <c r="U936" i="24"/>
  <c r="V935" i="24"/>
  <c r="U935" i="24"/>
  <c r="V934" i="24"/>
  <c r="U934" i="24"/>
  <c r="V933" i="24"/>
  <c r="U933" i="24"/>
  <c r="V932" i="24"/>
  <c r="U932" i="24"/>
  <c r="V931" i="24"/>
  <c r="U931" i="24"/>
  <c r="V930" i="24"/>
  <c r="U930" i="24"/>
  <c r="V929" i="24"/>
  <c r="U929" i="24"/>
  <c r="V928" i="24"/>
  <c r="U928" i="24"/>
  <c r="V927" i="24"/>
  <c r="U927" i="24"/>
  <c r="V926" i="24"/>
  <c r="U926" i="24"/>
  <c r="V925" i="24"/>
  <c r="U925" i="24"/>
  <c r="V924" i="24"/>
  <c r="U924" i="24"/>
  <c r="V923" i="24"/>
  <c r="U923" i="24"/>
  <c r="V922" i="24"/>
  <c r="U922" i="24"/>
  <c r="V921" i="24"/>
  <c r="U921" i="24"/>
  <c r="V920" i="24"/>
  <c r="U920" i="24"/>
  <c r="V919" i="24"/>
  <c r="U919" i="24"/>
  <c r="V918" i="24"/>
  <c r="U918" i="24"/>
  <c r="V917" i="24"/>
  <c r="U917" i="24"/>
  <c r="V916" i="24"/>
  <c r="U916" i="24"/>
  <c r="V915" i="24"/>
  <c r="U915" i="24"/>
  <c r="V914" i="24"/>
  <c r="U914" i="24"/>
  <c r="V913" i="24"/>
  <c r="U913" i="24"/>
  <c r="V912" i="24"/>
  <c r="U912" i="24"/>
  <c r="V911" i="24"/>
  <c r="U911" i="24"/>
  <c r="V910" i="24"/>
  <c r="U910" i="24"/>
  <c r="V909" i="24"/>
  <c r="U909" i="24"/>
  <c r="V908" i="24"/>
  <c r="U908" i="24"/>
  <c r="V907" i="24"/>
  <c r="U907" i="24"/>
  <c r="V906" i="24"/>
  <c r="U906" i="24"/>
  <c r="V905" i="24"/>
  <c r="U905" i="24"/>
  <c r="V904" i="24"/>
  <c r="U904" i="24"/>
  <c r="V903" i="24"/>
  <c r="U903" i="24"/>
  <c r="V902" i="24"/>
  <c r="U902" i="24"/>
  <c r="V901" i="24"/>
  <c r="U901" i="24"/>
  <c r="V900" i="24"/>
  <c r="U900" i="24"/>
  <c r="V899" i="24"/>
  <c r="U899" i="24"/>
  <c r="V898" i="24"/>
  <c r="U898" i="24"/>
  <c r="V897" i="24"/>
  <c r="U897" i="24"/>
  <c r="V896" i="24"/>
  <c r="U896" i="24"/>
  <c r="V895" i="24"/>
  <c r="U895" i="24"/>
  <c r="V894" i="24"/>
  <c r="U894" i="24"/>
  <c r="V893" i="24"/>
  <c r="U893" i="24"/>
  <c r="V892" i="24"/>
  <c r="U892" i="24"/>
  <c r="V891" i="24"/>
  <c r="U891" i="24"/>
  <c r="V890" i="24"/>
  <c r="U890" i="24"/>
  <c r="V889" i="24"/>
  <c r="U889" i="24"/>
  <c r="V888" i="24"/>
  <c r="U888" i="24"/>
  <c r="V887" i="24"/>
  <c r="U887" i="24"/>
  <c r="V886" i="24"/>
  <c r="U886" i="24"/>
  <c r="V885" i="24"/>
  <c r="U885" i="24"/>
  <c r="V884" i="24"/>
  <c r="U884" i="24"/>
  <c r="V883" i="24"/>
  <c r="U883" i="24"/>
  <c r="V882" i="24"/>
  <c r="U882" i="24"/>
  <c r="V881" i="24"/>
  <c r="U881" i="24"/>
  <c r="V880" i="24"/>
  <c r="U880" i="24"/>
  <c r="V879" i="24"/>
  <c r="U879" i="24"/>
  <c r="V878" i="24"/>
  <c r="U878" i="24"/>
  <c r="V877" i="24"/>
  <c r="U877" i="24"/>
  <c r="V876" i="24"/>
  <c r="U876" i="24"/>
  <c r="V875" i="24"/>
  <c r="U875" i="24"/>
  <c r="V874" i="24"/>
  <c r="U874" i="24"/>
  <c r="V873" i="24"/>
  <c r="U873" i="24"/>
  <c r="V872" i="24"/>
  <c r="U872" i="24"/>
  <c r="V871" i="24"/>
  <c r="U871" i="24"/>
  <c r="V870" i="24"/>
  <c r="U870" i="24"/>
  <c r="V869" i="24"/>
  <c r="U869" i="24"/>
  <c r="V868" i="24"/>
  <c r="U868" i="24"/>
  <c r="V867" i="24"/>
  <c r="U867" i="24"/>
  <c r="V866" i="24"/>
  <c r="U866" i="24"/>
  <c r="V865" i="24"/>
  <c r="U865" i="24"/>
  <c r="V864" i="24"/>
  <c r="U864" i="24"/>
  <c r="V863" i="24"/>
  <c r="U863" i="24"/>
  <c r="V862" i="24"/>
  <c r="U862" i="24"/>
  <c r="V861" i="24"/>
  <c r="U861" i="24"/>
  <c r="V860" i="24"/>
  <c r="U860" i="24"/>
  <c r="V859" i="24"/>
  <c r="U859" i="24"/>
  <c r="V858" i="24"/>
  <c r="U858" i="24"/>
  <c r="V857" i="24"/>
  <c r="U857" i="24"/>
  <c r="V856" i="24"/>
  <c r="U856" i="24"/>
  <c r="V855" i="24"/>
  <c r="U855" i="24"/>
  <c r="V854" i="24"/>
  <c r="U854" i="24"/>
  <c r="V853" i="24"/>
  <c r="U853" i="24"/>
  <c r="V852" i="24"/>
  <c r="U852" i="24"/>
  <c r="V851" i="24"/>
  <c r="U851" i="24"/>
  <c r="V850" i="24"/>
  <c r="U850" i="24"/>
  <c r="V849" i="24"/>
  <c r="U849" i="24"/>
  <c r="V848" i="24"/>
  <c r="U848" i="24"/>
  <c r="V847" i="24"/>
  <c r="U847" i="24"/>
  <c r="V846" i="24"/>
  <c r="U846" i="24"/>
  <c r="V845" i="24"/>
  <c r="U845" i="24"/>
  <c r="V844" i="24"/>
  <c r="U844" i="24"/>
  <c r="V843" i="24"/>
  <c r="U843" i="24"/>
  <c r="V842" i="24"/>
  <c r="U842" i="24"/>
  <c r="V841" i="24"/>
  <c r="U841" i="24"/>
  <c r="V840" i="24"/>
  <c r="U840" i="24"/>
  <c r="V839" i="24"/>
  <c r="U839" i="24"/>
  <c r="V838" i="24"/>
  <c r="U838" i="24"/>
  <c r="V837" i="24"/>
  <c r="U837" i="24"/>
  <c r="V836" i="24"/>
  <c r="U836" i="24"/>
  <c r="V835" i="24"/>
  <c r="U835" i="24"/>
  <c r="V834" i="24"/>
  <c r="U834" i="24"/>
  <c r="V833" i="24"/>
  <c r="U833" i="24"/>
  <c r="V832" i="24"/>
  <c r="U832" i="24"/>
  <c r="V831" i="24"/>
  <c r="U831" i="24"/>
  <c r="V830" i="24"/>
  <c r="U830" i="24"/>
  <c r="V829" i="24"/>
  <c r="U829" i="24"/>
  <c r="V828" i="24"/>
  <c r="U828" i="24"/>
  <c r="V827" i="24"/>
  <c r="U827" i="24"/>
  <c r="V826" i="24"/>
  <c r="U826" i="24"/>
  <c r="V825" i="24"/>
  <c r="U825" i="24"/>
  <c r="V824" i="24"/>
  <c r="U824" i="24"/>
  <c r="V823" i="24"/>
  <c r="U823" i="24"/>
  <c r="V822" i="24"/>
  <c r="U822" i="24"/>
  <c r="V821" i="24"/>
  <c r="U821" i="24"/>
  <c r="V820" i="24"/>
  <c r="U820" i="24"/>
  <c r="V819" i="24"/>
  <c r="U819" i="24"/>
  <c r="V818" i="24"/>
  <c r="U818" i="24"/>
  <c r="V817" i="24"/>
  <c r="U817" i="24"/>
  <c r="V816" i="24"/>
  <c r="U816" i="24"/>
  <c r="V815" i="24"/>
  <c r="U815" i="24"/>
  <c r="V814" i="24"/>
  <c r="U814" i="24"/>
  <c r="V813" i="24"/>
  <c r="U813" i="24"/>
  <c r="V812" i="24"/>
  <c r="U812" i="24"/>
  <c r="V811" i="24"/>
  <c r="U811" i="24"/>
  <c r="V810" i="24"/>
  <c r="U810" i="24"/>
  <c r="V809" i="24"/>
  <c r="U809" i="24"/>
  <c r="V808" i="24"/>
  <c r="U808" i="24"/>
  <c r="V807" i="24"/>
  <c r="U807" i="24"/>
  <c r="V806" i="24"/>
  <c r="U806" i="24"/>
  <c r="V805" i="24"/>
  <c r="U805" i="24"/>
  <c r="V804" i="24"/>
  <c r="U804" i="24"/>
  <c r="V803" i="24"/>
  <c r="U803" i="24"/>
  <c r="V802" i="24"/>
  <c r="U802" i="24"/>
  <c r="V801" i="24"/>
  <c r="U801" i="24"/>
  <c r="V800" i="24"/>
  <c r="U800" i="24"/>
  <c r="V799" i="24"/>
  <c r="U799" i="24"/>
  <c r="V798" i="24"/>
  <c r="U798" i="24"/>
  <c r="V797" i="24"/>
  <c r="U797" i="24"/>
  <c r="V796" i="24"/>
  <c r="U796" i="24"/>
  <c r="V795" i="24"/>
  <c r="U795" i="24"/>
  <c r="V794" i="24"/>
  <c r="U794" i="24"/>
  <c r="V793" i="24"/>
  <c r="U793" i="24"/>
  <c r="V792" i="24"/>
  <c r="U792" i="24"/>
  <c r="V791" i="24"/>
  <c r="U791" i="24"/>
  <c r="V790" i="24"/>
  <c r="U790" i="24"/>
  <c r="V789" i="24"/>
  <c r="U789" i="24"/>
  <c r="V788" i="24"/>
  <c r="U788" i="24"/>
  <c r="V787" i="24"/>
  <c r="U787" i="24"/>
  <c r="V786" i="24"/>
  <c r="U786" i="24"/>
  <c r="V785" i="24"/>
  <c r="U785" i="24"/>
  <c r="V784" i="24"/>
  <c r="U784" i="24"/>
  <c r="V783" i="24"/>
  <c r="U783" i="24"/>
  <c r="V782" i="24"/>
  <c r="U782" i="24"/>
  <c r="V781" i="24"/>
  <c r="U781" i="24"/>
  <c r="V780" i="24"/>
  <c r="U780" i="24"/>
  <c r="V779" i="24"/>
  <c r="U779" i="24"/>
  <c r="V778" i="24"/>
  <c r="U778" i="24"/>
  <c r="V777" i="24"/>
  <c r="U777" i="24"/>
  <c r="V776" i="24"/>
  <c r="U776" i="24"/>
  <c r="V775" i="24"/>
  <c r="U775" i="24"/>
  <c r="V774" i="24"/>
  <c r="U774" i="24"/>
  <c r="V773" i="24"/>
  <c r="U773" i="24"/>
  <c r="V772" i="24"/>
  <c r="U772" i="24"/>
  <c r="V771" i="24"/>
  <c r="U771" i="24"/>
  <c r="V770" i="24"/>
  <c r="U770" i="24"/>
  <c r="V769" i="24"/>
  <c r="U769" i="24"/>
  <c r="V768" i="24"/>
  <c r="U768" i="24"/>
  <c r="V767" i="24"/>
  <c r="U767" i="24"/>
  <c r="V766" i="24"/>
  <c r="U766" i="24"/>
  <c r="V765" i="24"/>
  <c r="U765" i="24"/>
  <c r="V764" i="24"/>
  <c r="U764" i="24"/>
  <c r="V763" i="24"/>
  <c r="U763" i="24"/>
  <c r="V762" i="24"/>
  <c r="U762" i="24"/>
  <c r="V761" i="24"/>
  <c r="U761" i="24"/>
  <c r="V760" i="24"/>
  <c r="U760" i="24"/>
  <c r="V759" i="24"/>
  <c r="U759" i="24"/>
  <c r="V758" i="24"/>
  <c r="U758" i="24"/>
  <c r="V757" i="24"/>
  <c r="U757" i="24"/>
  <c r="V756" i="24"/>
  <c r="U756" i="24"/>
  <c r="V755" i="24"/>
  <c r="U755" i="24"/>
  <c r="V754" i="24"/>
  <c r="U754" i="24"/>
  <c r="V753" i="24"/>
  <c r="U753" i="24"/>
  <c r="V752" i="24"/>
  <c r="U752" i="24"/>
  <c r="V751" i="24"/>
  <c r="U751" i="24"/>
  <c r="V750" i="24"/>
  <c r="U750" i="24"/>
  <c r="V749" i="24"/>
  <c r="U749" i="24"/>
  <c r="V748" i="24"/>
  <c r="U748" i="24"/>
  <c r="V747" i="24"/>
  <c r="U747" i="24"/>
  <c r="V746" i="24"/>
  <c r="U746" i="24"/>
  <c r="V745" i="24"/>
  <c r="U745" i="24"/>
  <c r="V744" i="24"/>
  <c r="U744" i="24"/>
  <c r="V743" i="24"/>
  <c r="U743" i="24"/>
  <c r="V742" i="24"/>
  <c r="U742" i="24"/>
  <c r="V741" i="24"/>
  <c r="U741" i="24"/>
  <c r="V740" i="24"/>
  <c r="U740" i="24"/>
  <c r="V739" i="24"/>
  <c r="U739" i="24"/>
  <c r="V738" i="24"/>
  <c r="U738" i="24"/>
  <c r="V737" i="24"/>
  <c r="U737" i="24"/>
  <c r="V736" i="24"/>
  <c r="U736" i="24"/>
  <c r="V735" i="24"/>
  <c r="U735" i="24"/>
  <c r="V734" i="24"/>
  <c r="U734" i="24"/>
  <c r="V733" i="24"/>
  <c r="U733" i="24"/>
  <c r="V732" i="24"/>
  <c r="U732" i="24"/>
  <c r="V731" i="24"/>
  <c r="U731" i="24"/>
  <c r="V730" i="24"/>
  <c r="U730" i="24"/>
  <c r="V729" i="24"/>
  <c r="U729" i="24"/>
  <c r="V728" i="24"/>
  <c r="U728" i="24"/>
  <c r="V727" i="24"/>
  <c r="U727" i="24"/>
  <c r="V726" i="24"/>
  <c r="U726" i="24"/>
  <c r="V725" i="24"/>
  <c r="U725" i="24"/>
  <c r="V724" i="24"/>
  <c r="U724" i="24"/>
  <c r="V723" i="24"/>
  <c r="U723" i="24"/>
  <c r="V722" i="24"/>
  <c r="U722" i="24"/>
  <c r="V721" i="24"/>
  <c r="U721" i="24"/>
  <c r="V720" i="24"/>
  <c r="U720" i="24"/>
  <c r="V719" i="24"/>
  <c r="U719" i="24"/>
  <c r="V718" i="24"/>
  <c r="U718" i="24"/>
  <c r="V717" i="24"/>
  <c r="U717" i="24"/>
  <c r="V716" i="24"/>
  <c r="U716" i="24"/>
  <c r="V715" i="24"/>
  <c r="U715" i="24"/>
  <c r="V714" i="24"/>
  <c r="U714" i="24"/>
  <c r="V713" i="24"/>
  <c r="U713" i="24"/>
  <c r="V712" i="24"/>
  <c r="U712" i="24"/>
  <c r="V711" i="24"/>
  <c r="U711" i="24"/>
  <c r="V710" i="24"/>
  <c r="U710" i="24"/>
  <c r="V709" i="24"/>
  <c r="U709" i="24"/>
  <c r="V708" i="24"/>
  <c r="U708" i="24"/>
  <c r="V707" i="24"/>
  <c r="U707" i="24"/>
  <c r="V706" i="24"/>
  <c r="U706" i="24"/>
  <c r="V705" i="24"/>
  <c r="U705" i="24"/>
  <c r="V704" i="24"/>
  <c r="U704" i="24"/>
  <c r="V703" i="24"/>
  <c r="U703" i="24"/>
  <c r="V702" i="24"/>
  <c r="U702" i="24"/>
  <c r="V701" i="24"/>
  <c r="U701" i="24"/>
  <c r="V700" i="24"/>
  <c r="U700" i="24"/>
  <c r="V699" i="24"/>
  <c r="U699" i="24"/>
  <c r="V698" i="24"/>
  <c r="U698" i="24"/>
  <c r="V697" i="24"/>
  <c r="U697" i="24"/>
  <c r="V696" i="24"/>
  <c r="U696" i="24"/>
  <c r="V695" i="24"/>
  <c r="U695" i="24"/>
  <c r="V694" i="24"/>
  <c r="U694" i="24"/>
  <c r="V693" i="24"/>
  <c r="U693" i="24"/>
  <c r="V692" i="24"/>
  <c r="U692" i="24"/>
  <c r="V691" i="24"/>
  <c r="U691" i="24"/>
  <c r="V690" i="24"/>
  <c r="U690" i="24"/>
  <c r="V689" i="24"/>
  <c r="U689" i="24"/>
  <c r="V688" i="24"/>
  <c r="U688" i="24"/>
  <c r="V687" i="24"/>
  <c r="U687" i="24"/>
  <c r="V686" i="24"/>
  <c r="U686" i="24"/>
  <c r="V685" i="24"/>
  <c r="U685" i="24"/>
  <c r="V684" i="24"/>
  <c r="U684" i="24"/>
  <c r="V683" i="24"/>
  <c r="U683" i="24"/>
  <c r="V682" i="24"/>
  <c r="U682" i="24"/>
  <c r="V681" i="24"/>
  <c r="U681" i="24"/>
  <c r="V680" i="24"/>
  <c r="U680" i="24"/>
  <c r="V679" i="24"/>
  <c r="U679" i="24"/>
  <c r="V678" i="24"/>
  <c r="U678" i="24"/>
  <c r="V677" i="24"/>
  <c r="U677" i="24"/>
  <c r="V676" i="24"/>
  <c r="U676" i="24"/>
  <c r="V675" i="24"/>
  <c r="U675" i="24"/>
  <c r="V674" i="24"/>
  <c r="U674" i="24"/>
  <c r="V673" i="24"/>
  <c r="U673" i="24"/>
  <c r="V672" i="24"/>
  <c r="U672" i="24"/>
  <c r="V671" i="24"/>
  <c r="U671" i="24"/>
  <c r="V670" i="24"/>
  <c r="U670" i="24"/>
  <c r="V669" i="24"/>
  <c r="U669" i="24"/>
  <c r="V668" i="24"/>
  <c r="U668" i="24"/>
  <c r="V667" i="24"/>
  <c r="U667" i="24"/>
  <c r="V666" i="24"/>
  <c r="U666" i="24"/>
  <c r="V665" i="24"/>
  <c r="U665" i="24"/>
  <c r="V664" i="24"/>
  <c r="U664" i="24"/>
  <c r="V663" i="24"/>
  <c r="U663" i="24"/>
  <c r="V662" i="24"/>
  <c r="U662" i="24"/>
  <c r="V661" i="24"/>
  <c r="U661" i="24"/>
  <c r="V660" i="24"/>
  <c r="U660" i="24"/>
  <c r="V659" i="24"/>
  <c r="U659" i="24"/>
  <c r="V658" i="24"/>
  <c r="U658" i="24"/>
  <c r="V657" i="24"/>
  <c r="U657" i="24"/>
  <c r="V656" i="24"/>
  <c r="U656" i="24"/>
  <c r="V655" i="24"/>
  <c r="U655" i="24"/>
  <c r="V654" i="24"/>
  <c r="U654" i="24"/>
  <c r="V653" i="24"/>
  <c r="U653" i="24"/>
  <c r="V652" i="24"/>
  <c r="U652" i="24"/>
  <c r="V651" i="24"/>
  <c r="U651" i="24"/>
  <c r="V650" i="24"/>
  <c r="U650" i="24"/>
  <c r="V649" i="24"/>
  <c r="U649" i="24"/>
  <c r="V648" i="24"/>
  <c r="U648" i="24"/>
  <c r="V647" i="24"/>
  <c r="U647" i="24"/>
  <c r="V646" i="24"/>
  <c r="U646" i="24"/>
  <c r="V645" i="24"/>
  <c r="U645" i="24"/>
  <c r="V644" i="24"/>
  <c r="U644" i="24"/>
  <c r="V643" i="24"/>
  <c r="U643" i="24"/>
  <c r="V642" i="24"/>
  <c r="U642" i="24"/>
  <c r="V641" i="24"/>
  <c r="U641" i="24"/>
  <c r="V640" i="24"/>
  <c r="U640" i="24"/>
  <c r="V639" i="24"/>
  <c r="U639" i="24"/>
  <c r="V638" i="24"/>
  <c r="U638" i="24"/>
  <c r="V637" i="24"/>
  <c r="U637" i="24"/>
  <c r="V636" i="24"/>
  <c r="U636" i="24"/>
  <c r="V635" i="24"/>
  <c r="U635" i="24"/>
  <c r="V634" i="24"/>
  <c r="U634" i="24"/>
  <c r="V633" i="24"/>
  <c r="U633" i="24"/>
  <c r="V632" i="24"/>
  <c r="U632" i="24"/>
  <c r="V631" i="24"/>
  <c r="U631" i="24"/>
  <c r="V630" i="24"/>
  <c r="U630" i="24"/>
  <c r="V629" i="24"/>
  <c r="U629" i="24"/>
  <c r="V628" i="24"/>
  <c r="U628" i="24"/>
  <c r="V627" i="24"/>
  <c r="U627" i="24"/>
  <c r="V626" i="24"/>
  <c r="U626" i="24"/>
  <c r="V625" i="24"/>
  <c r="U625" i="24"/>
  <c r="V624" i="24"/>
  <c r="U624" i="24"/>
  <c r="V623" i="24"/>
  <c r="U623" i="24"/>
  <c r="V622" i="24"/>
  <c r="U622" i="24"/>
  <c r="V621" i="24"/>
  <c r="U621" i="24"/>
  <c r="V620" i="24"/>
  <c r="U620" i="24"/>
  <c r="V619" i="24"/>
  <c r="U619" i="24"/>
  <c r="V618" i="24"/>
  <c r="U618" i="24"/>
  <c r="V617" i="24"/>
  <c r="U617" i="24"/>
  <c r="V616" i="24"/>
  <c r="U616" i="24"/>
  <c r="V615" i="24"/>
  <c r="U615" i="24"/>
  <c r="V614" i="24"/>
  <c r="U614" i="24"/>
  <c r="V613" i="24"/>
  <c r="U613" i="24"/>
  <c r="V612" i="24"/>
  <c r="U612" i="24"/>
  <c r="V611" i="24"/>
  <c r="U611" i="24"/>
  <c r="V610" i="24"/>
  <c r="U610" i="24"/>
  <c r="V609" i="24"/>
  <c r="U609" i="24"/>
  <c r="V608" i="24"/>
  <c r="U608" i="24"/>
  <c r="V607" i="24"/>
  <c r="U607" i="24"/>
  <c r="V606" i="24"/>
  <c r="U606" i="24"/>
  <c r="V605" i="24"/>
  <c r="U605" i="24"/>
  <c r="V604" i="24"/>
  <c r="U604" i="24"/>
  <c r="V603" i="24"/>
  <c r="U603" i="24"/>
  <c r="V602" i="24"/>
  <c r="U602" i="24"/>
  <c r="V601" i="24"/>
  <c r="U601" i="24"/>
  <c r="V600" i="24"/>
  <c r="U600" i="24"/>
  <c r="V599" i="24"/>
  <c r="U599" i="24"/>
  <c r="V598" i="24"/>
  <c r="U598" i="24"/>
  <c r="V597" i="24"/>
  <c r="U597" i="24"/>
  <c r="V596" i="24"/>
  <c r="U596" i="24"/>
  <c r="V595" i="24"/>
  <c r="U595" i="24"/>
  <c r="V594" i="24"/>
  <c r="U594" i="24"/>
  <c r="V593" i="24"/>
  <c r="U593" i="24"/>
  <c r="V592" i="24"/>
  <c r="U592" i="24"/>
  <c r="V591" i="24"/>
  <c r="U591" i="24"/>
  <c r="V590" i="24"/>
  <c r="U590" i="24"/>
  <c r="V589" i="24"/>
  <c r="U589" i="24"/>
  <c r="V588" i="24"/>
  <c r="U588" i="24"/>
  <c r="V587" i="24"/>
  <c r="U587" i="24"/>
  <c r="V586" i="24"/>
  <c r="U586" i="24"/>
  <c r="V585" i="24"/>
  <c r="U585" i="24"/>
  <c r="V584" i="24"/>
  <c r="U584" i="24"/>
  <c r="V583" i="24"/>
  <c r="U583" i="24"/>
  <c r="V582" i="24"/>
  <c r="U582" i="24"/>
  <c r="V581" i="24"/>
  <c r="U581" i="24"/>
  <c r="V580" i="24"/>
  <c r="U580" i="24"/>
  <c r="V579" i="24"/>
  <c r="U579" i="24"/>
  <c r="V578" i="24"/>
  <c r="U578" i="24"/>
  <c r="V577" i="24"/>
  <c r="U577" i="24"/>
  <c r="V576" i="24"/>
  <c r="U576" i="24"/>
  <c r="V575" i="24"/>
  <c r="U575" i="24"/>
  <c r="V574" i="24"/>
  <c r="U574" i="24"/>
  <c r="V573" i="24"/>
  <c r="U573" i="24"/>
  <c r="V572" i="24"/>
  <c r="U572" i="24"/>
  <c r="V571" i="24"/>
  <c r="U571" i="24"/>
  <c r="V570" i="24"/>
  <c r="U570" i="24"/>
  <c r="V569" i="24"/>
  <c r="U569" i="24"/>
  <c r="V568" i="24"/>
  <c r="U568" i="24"/>
  <c r="V567" i="24"/>
  <c r="U567" i="24"/>
  <c r="V566" i="24"/>
  <c r="U566" i="24"/>
  <c r="V565" i="24"/>
  <c r="U565" i="24"/>
  <c r="V564" i="24"/>
  <c r="U564" i="24"/>
  <c r="V563" i="24"/>
  <c r="U563" i="24"/>
  <c r="V562" i="24"/>
  <c r="U562" i="24"/>
  <c r="V561" i="24"/>
  <c r="U561" i="24"/>
  <c r="V560" i="24"/>
  <c r="U560" i="24"/>
  <c r="V559" i="24"/>
  <c r="U559" i="24"/>
  <c r="V558" i="24"/>
  <c r="U558" i="24"/>
  <c r="V557" i="24"/>
  <c r="U557" i="24"/>
  <c r="V556" i="24"/>
  <c r="U556" i="24"/>
  <c r="V555" i="24"/>
  <c r="U555" i="24"/>
  <c r="V554" i="24"/>
  <c r="U554" i="24"/>
  <c r="V553" i="24"/>
  <c r="U553" i="24"/>
  <c r="V552" i="24"/>
  <c r="U552" i="24"/>
  <c r="V551" i="24"/>
  <c r="U551" i="24"/>
  <c r="V550" i="24"/>
  <c r="U550" i="24"/>
  <c r="V549" i="24"/>
  <c r="U549" i="24"/>
  <c r="V548" i="24"/>
  <c r="U548" i="24"/>
  <c r="V547" i="24"/>
  <c r="U547" i="24"/>
  <c r="V546" i="24"/>
  <c r="U546" i="24"/>
  <c r="V545" i="24"/>
  <c r="U545" i="24"/>
  <c r="V544" i="24"/>
  <c r="U544" i="24"/>
  <c r="V543" i="24"/>
  <c r="U543" i="24"/>
  <c r="V542" i="24"/>
  <c r="U542" i="24"/>
  <c r="V541" i="24"/>
  <c r="U541" i="24"/>
  <c r="V540" i="24"/>
  <c r="U540" i="24"/>
  <c r="V539" i="24"/>
  <c r="U539" i="24"/>
  <c r="V538" i="24"/>
  <c r="U538" i="24"/>
  <c r="V537" i="24"/>
  <c r="U537" i="24"/>
  <c r="V536" i="24"/>
  <c r="U536" i="24"/>
  <c r="V535" i="24"/>
  <c r="U535" i="24"/>
  <c r="V534" i="24"/>
  <c r="U534" i="24"/>
  <c r="V533" i="24"/>
  <c r="U533" i="24"/>
  <c r="V532" i="24"/>
  <c r="U532" i="24"/>
  <c r="V531" i="24"/>
  <c r="U531" i="24"/>
  <c r="V530" i="24"/>
  <c r="U530" i="24"/>
  <c r="V529" i="24"/>
  <c r="U529" i="24"/>
  <c r="V528" i="24"/>
  <c r="U528" i="24"/>
  <c r="V527" i="24"/>
  <c r="U527" i="24"/>
  <c r="V526" i="24"/>
  <c r="U526" i="24"/>
  <c r="V525" i="24"/>
  <c r="U525" i="24"/>
  <c r="V524" i="24"/>
  <c r="U524" i="24"/>
  <c r="V523" i="24"/>
  <c r="U523" i="24"/>
  <c r="V522" i="24"/>
  <c r="U522" i="24"/>
  <c r="V521" i="24"/>
  <c r="U521" i="24"/>
  <c r="V520" i="24"/>
  <c r="U520" i="24"/>
  <c r="V519" i="24"/>
  <c r="U519" i="24"/>
  <c r="V518" i="24"/>
  <c r="U518" i="24"/>
  <c r="V517" i="24"/>
  <c r="U517" i="24"/>
  <c r="V516" i="24"/>
  <c r="U516" i="24"/>
  <c r="V515" i="24"/>
  <c r="U515" i="24"/>
  <c r="V514" i="24"/>
  <c r="U514" i="24"/>
  <c r="V513" i="24"/>
  <c r="U513" i="24"/>
  <c r="V512" i="24"/>
  <c r="U512" i="24"/>
  <c r="V511" i="24"/>
  <c r="U511" i="24"/>
  <c r="V510" i="24"/>
  <c r="U510" i="24"/>
  <c r="V509" i="24"/>
  <c r="U509" i="24"/>
  <c r="V508" i="24"/>
  <c r="U508" i="24"/>
  <c r="V507" i="24"/>
  <c r="U507" i="24"/>
  <c r="V506" i="24"/>
  <c r="U506" i="24"/>
  <c r="V505" i="24"/>
  <c r="U505" i="24"/>
  <c r="V504" i="24"/>
  <c r="U504" i="24"/>
  <c r="V503" i="24"/>
  <c r="U503" i="24"/>
  <c r="V502" i="24"/>
  <c r="U502" i="24"/>
  <c r="V501" i="24"/>
  <c r="U501" i="24"/>
  <c r="V500" i="24"/>
  <c r="U500" i="24"/>
  <c r="V499" i="24"/>
  <c r="U499" i="24"/>
  <c r="V498" i="24"/>
  <c r="U498" i="24"/>
  <c r="V497" i="24"/>
  <c r="U497" i="24"/>
  <c r="V496" i="24"/>
  <c r="U496" i="24"/>
  <c r="V495" i="24"/>
  <c r="U495" i="24"/>
  <c r="V494" i="24"/>
  <c r="U494" i="24"/>
  <c r="V493" i="24"/>
  <c r="U493" i="24"/>
  <c r="V492" i="24"/>
  <c r="U492" i="24"/>
  <c r="V491" i="24"/>
  <c r="U491" i="24"/>
  <c r="V490" i="24"/>
  <c r="U490" i="24"/>
  <c r="V489" i="24"/>
  <c r="U489" i="24"/>
  <c r="V488" i="24"/>
  <c r="U488" i="24"/>
  <c r="V487" i="24"/>
  <c r="U487" i="24"/>
  <c r="V486" i="24"/>
  <c r="U486" i="24"/>
  <c r="V485" i="24"/>
  <c r="U485" i="24"/>
  <c r="V484" i="24"/>
  <c r="U484" i="24"/>
  <c r="V483" i="24"/>
  <c r="U483" i="24"/>
  <c r="V482" i="24"/>
  <c r="U482" i="24"/>
  <c r="V481" i="24"/>
  <c r="U481" i="24"/>
  <c r="V480" i="24"/>
  <c r="U480" i="24"/>
  <c r="V479" i="24"/>
  <c r="U479" i="24"/>
  <c r="V478" i="24"/>
  <c r="U478" i="24"/>
  <c r="V477" i="24"/>
  <c r="U477" i="24"/>
  <c r="V476" i="24"/>
  <c r="U476" i="24"/>
  <c r="V475" i="24"/>
  <c r="U475" i="24"/>
  <c r="V474" i="24"/>
  <c r="U474" i="24"/>
  <c r="V473" i="24"/>
  <c r="U473" i="24"/>
  <c r="V472" i="24"/>
  <c r="U472" i="24"/>
  <c r="V471" i="24"/>
  <c r="U471" i="24"/>
  <c r="V470" i="24"/>
  <c r="U470" i="24"/>
  <c r="V469" i="24"/>
  <c r="U469" i="24"/>
  <c r="V468" i="24"/>
  <c r="U468" i="24"/>
  <c r="V467" i="24"/>
  <c r="U467" i="24"/>
  <c r="V466" i="24"/>
  <c r="U466" i="24"/>
  <c r="V465" i="24"/>
  <c r="U465" i="24"/>
  <c r="V464" i="24"/>
  <c r="U464" i="24"/>
  <c r="V463" i="24"/>
  <c r="U463" i="24"/>
  <c r="V462" i="24"/>
  <c r="U462" i="24"/>
  <c r="V461" i="24"/>
  <c r="U461" i="24"/>
  <c r="V460" i="24"/>
  <c r="U460" i="24"/>
  <c r="V459" i="24"/>
  <c r="U459" i="24"/>
  <c r="V458" i="24"/>
  <c r="U458" i="24"/>
  <c r="V457" i="24"/>
  <c r="U457" i="24"/>
  <c r="V456" i="24"/>
  <c r="U456" i="24"/>
  <c r="V455" i="24"/>
  <c r="U455" i="24"/>
  <c r="V454" i="24"/>
  <c r="U454" i="24"/>
  <c r="V453" i="24"/>
  <c r="U453" i="24"/>
  <c r="V452" i="24"/>
  <c r="U452" i="24"/>
  <c r="V451" i="24"/>
  <c r="U451" i="24"/>
  <c r="V450" i="24"/>
  <c r="U450" i="24"/>
  <c r="V449" i="24"/>
  <c r="U449" i="24"/>
  <c r="V448" i="24"/>
  <c r="U448" i="24"/>
  <c r="V447" i="24"/>
  <c r="U447" i="24"/>
  <c r="V446" i="24"/>
  <c r="U446" i="24"/>
  <c r="V445" i="24"/>
  <c r="U445" i="24"/>
  <c r="V444" i="24"/>
  <c r="U444" i="24"/>
  <c r="V443" i="24"/>
  <c r="U443" i="24"/>
  <c r="V442" i="24"/>
  <c r="U442" i="24"/>
  <c r="V441" i="24"/>
  <c r="U441" i="24"/>
  <c r="V440" i="24"/>
  <c r="U440" i="24"/>
  <c r="V439" i="24"/>
  <c r="U439" i="24"/>
  <c r="V438" i="24"/>
  <c r="U438" i="24"/>
  <c r="V437" i="24"/>
  <c r="U437" i="24"/>
  <c r="V436" i="24"/>
  <c r="U436" i="24"/>
  <c r="V435" i="24"/>
  <c r="U435" i="24"/>
  <c r="V434" i="24"/>
  <c r="U434" i="24"/>
  <c r="V433" i="24"/>
  <c r="U433" i="24"/>
  <c r="V432" i="24"/>
  <c r="U432" i="24"/>
  <c r="V431" i="24"/>
  <c r="U431" i="24"/>
  <c r="V430" i="24"/>
  <c r="U430" i="24"/>
  <c r="V429" i="24"/>
  <c r="U429" i="24"/>
  <c r="V428" i="24"/>
  <c r="U428" i="24"/>
  <c r="V427" i="24"/>
  <c r="U427" i="24"/>
  <c r="V426" i="24"/>
  <c r="U426" i="24"/>
  <c r="V425" i="24"/>
  <c r="U425" i="24"/>
  <c r="V424" i="24"/>
  <c r="U424" i="24"/>
  <c r="V423" i="24"/>
  <c r="U423" i="24"/>
  <c r="V422" i="24"/>
  <c r="U422" i="24"/>
  <c r="V421" i="24"/>
  <c r="U421" i="24"/>
  <c r="V420" i="24"/>
  <c r="U420" i="24"/>
  <c r="V419" i="24"/>
  <c r="U419" i="24"/>
  <c r="V418" i="24"/>
  <c r="U418" i="24"/>
  <c r="V417" i="24"/>
  <c r="U417" i="24"/>
  <c r="V416" i="24"/>
  <c r="U416" i="24"/>
  <c r="V415" i="24"/>
  <c r="U415" i="24"/>
  <c r="V414" i="24"/>
  <c r="U414" i="24"/>
  <c r="V413" i="24"/>
  <c r="U413" i="24"/>
  <c r="V412" i="24"/>
  <c r="U412" i="24"/>
  <c r="V411" i="24"/>
  <c r="U411" i="24"/>
  <c r="V410" i="24"/>
  <c r="U410" i="24"/>
  <c r="V409" i="24"/>
  <c r="U409" i="24"/>
  <c r="V408" i="24"/>
  <c r="U408" i="24"/>
  <c r="V407" i="24"/>
  <c r="U407" i="24"/>
  <c r="V406" i="24"/>
  <c r="U406" i="24"/>
  <c r="V405" i="24"/>
  <c r="U405" i="24"/>
  <c r="V404" i="24"/>
  <c r="U404" i="24"/>
  <c r="V403" i="24"/>
  <c r="U403" i="24"/>
  <c r="V402" i="24"/>
  <c r="U402" i="24"/>
  <c r="V401" i="24"/>
  <c r="U401" i="24"/>
  <c r="V400" i="24"/>
  <c r="U400" i="24"/>
  <c r="V399" i="24"/>
  <c r="U399" i="24"/>
  <c r="V398" i="24"/>
  <c r="U398" i="24"/>
  <c r="V397" i="24"/>
  <c r="U397" i="24"/>
  <c r="V396" i="24"/>
  <c r="U396" i="24"/>
  <c r="V395" i="24"/>
  <c r="U395" i="24"/>
  <c r="V394" i="24"/>
  <c r="U394" i="24"/>
  <c r="V393" i="24"/>
  <c r="U393" i="24"/>
  <c r="V392" i="24"/>
  <c r="U392" i="24"/>
  <c r="V391" i="24"/>
  <c r="U391" i="24"/>
  <c r="V390" i="24"/>
  <c r="U390" i="24"/>
  <c r="V389" i="24"/>
  <c r="U389" i="24"/>
  <c r="V388" i="24"/>
  <c r="U388" i="24"/>
  <c r="V387" i="24"/>
  <c r="U387" i="24"/>
  <c r="V386" i="24"/>
  <c r="U386" i="24"/>
  <c r="V385" i="24"/>
  <c r="U385" i="24"/>
  <c r="V384" i="24"/>
  <c r="U384" i="24"/>
  <c r="V383" i="24"/>
  <c r="U383" i="24"/>
  <c r="V382" i="24"/>
  <c r="U382" i="24"/>
  <c r="V381" i="24"/>
  <c r="U381" i="24"/>
  <c r="V380" i="24"/>
  <c r="U380" i="24"/>
  <c r="V379" i="24"/>
  <c r="U379" i="24"/>
  <c r="V378" i="24"/>
  <c r="U378" i="24"/>
  <c r="V377" i="24"/>
  <c r="U377" i="24"/>
  <c r="V376" i="24"/>
  <c r="U376" i="24"/>
  <c r="V375" i="24"/>
  <c r="U375" i="24"/>
  <c r="V374" i="24"/>
  <c r="U374" i="24"/>
  <c r="V373" i="24"/>
  <c r="U373" i="24"/>
  <c r="V372" i="24"/>
  <c r="U372" i="24"/>
  <c r="V371" i="24"/>
  <c r="U371" i="24"/>
  <c r="V370" i="24"/>
  <c r="U370" i="24"/>
  <c r="V369" i="24"/>
  <c r="U369" i="24"/>
  <c r="V368" i="24"/>
  <c r="U368" i="24"/>
  <c r="V367" i="24"/>
  <c r="U367" i="24"/>
  <c r="V366" i="24"/>
  <c r="U366" i="24"/>
  <c r="V365" i="24"/>
  <c r="U365" i="24"/>
  <c r="V364" i="24"/>
  <c r="U364" i="24"/>
  <c r="V363" i="24"/>
  <c r="U363" i="24"/>
  <c r="V362" i="24"/>
  <c r="U362" i="24"/>
  <c r="V361" i="24"/>
  <c r="U361" i="24"/>
  <c r="V360" i="24"/>
  <c r="U360" i="24"/>
  <c r="V359" i="24"/>
  <c r="U359" i="24"/>
  <c r="V358" i="24"/>
  <c r="U358" i="24"/>
  <c r="V357" i="24"/>
  <c r="U357" i="24"/>
  <c r="V356" i="24"/>
  <c r="U356" i="24"/>
  <c r="V355" i="24"/>
  <c r="U355" i="24"/>
  <c r="V354" i="24"/>
  <c r="U354" i="24"/>
  <c r="V353" i="24"/>
  <c r="U353" i="24"/>
  <c r="V352" i="24"/>
  <c r="U352" i="24"/>
  <c r="V351" i="24"/>
  <c r="U351" i="24"/>
  <c r="V350" i="24"/>
  <c r="U350" i="24"/>
  <c r="V349" i="24"/>
  <c r="U349" i="24"/>
  <c r="V348" i="24"/>
  <c r="U348" i="24"/>
  <c r="V347" i="24"/>
  <c r="U347" i="24"/>
  <c r="V346" i="24"/>
  <c r="U346" i="24"/>
  <c r="V345" i="24"/>
  <c r="U345" i="24"/>
  <c r="V344" i="24"/>
  <c r="U344" i="24"/>
  <c r="V343" i="24"/>
  <c r="U343" i="24"/>
  <c r="V342" i="24"/>
  <c r="U342" i="24"/>
  <c r="V341" i="24"/>
  <c r="U341" i="24"/>
  <c r="V340" i="24"/>
  <c r="U340" i="24"/>
  <c r="V339" i="24"/>
  <c r="U339" i="24"/>
  <c r="V338" i="24"/>
  <c r="U338" i="24"/>
  <c r="V337" i="24"/>
  <c r="U337" i="24"/>
  <c r="V336" i="24"/>
  <c r="U336" i="24"/>
  <c r="V335" i="24"/>
  <c r="U335" i="24"/>
  <c r="V334" i="24"/>
  <c r="U334" i="24"/>
  <c r="V333" i="24"/>
  <c r="U333" i="24"/>
  <c r="V332" i="24"/>
  <c r="U332" i="24"/>
  <c r="V331" i="24"/>
  <c r="U331" i="24"/>
  <c r="V330" i="24"/>
  <c r="U330" i="24"/>
  <c r="V329" i="24"/>
  <c r="U329" i="24"/>
  <c r="V328" i="24"/>
  <c r="U328" i="24"/>
  <c r="V327" i="24"/>
  <c r="U327" i="24"/>
  <c r="V326" i="24"/>
  <c r="U326" i="24"/>
  <c r="V325" i="24"/>
  <c r="U325" i="24"/>
  <c r="V324" i="24"/>
  <c r="U324" i="24"/>
  <c r="V323" i="24"/>
  <c r="U323" i="24"/>
  <c r="V322" i="24"/>
  <c r="U322" i="24"/>
  <c r="V321" i="24"/>
  <c r="U321" i="24"/>
  <c r="V320" i="24"/>
  <c r="U320" i="24"/>
  <c r="V319" i="24"/>
  <c r="U319" i="24"/>
  <c r="V318" i="24"/>
  <c r="U318" i="24"/>
  <c r="V317" i="24"/>
  <c r="U317" i="24"/>
  <c r="V316" i="24"/>
  <c r="U316" i="24"/>
  <c r="V315" i="24"/>
  <c r="U315" i="24"/>
  <c r="V314" i="24"/>
  <c r="U314" i="24"/>
  <c r="V313" i="24"/>
  <c r="U313" i="24"/>
  <c r="V312" i="24"/>
  <c r="U312" i="24"/>
  <c r="V311" i="24"/>
  <c r="U311" i="24"/>
  <c r="V310" i="24"/>
  <c r="U310" i="24"/>
  <c r="V309" i="24"/>
  <c r="U309" i="24"/>
  <c r="V308" i="24"/>
  <c r="U308" i="24"/>
  <c r="V307" i="24"/>
  <c r="U307" i="24"/>
  <c r="V306" i="24"/>
  <c r="U306" i="24"/>
  <c r="V305" i="24"/>
  <c r="U305" i="24"/>
  <c r="V304" i="24"/>
  <c r="U304" i="24"/>
  <c r="V303" i="24"/>
  <c r="U303" i="24"/>
  <c r="V302" i="24"/>
  <c r="U302" i="24"/>
  <c r="V301" i="24"/>
  <c r="U301" i="24"/>
  <c r="V300" i="24"/>
  <c r="U300" i="24"/>
  <c r="V299" i="24"/>
  <c r="U299" i="24"/>
  <c r="V298" i="24"/>
  <c r="U298" i="24"/>
  <c r="V297" i="24"/>
  <c r="U297" i="24"/>
  <c r="V296" i="24"/>
  <c r="U296" i="24"/>
  <c r="V295" i="24"/>
  <c r="U295" i="24"/>
  <c r="V294" i="24"/>
  <c r="U294" i="24"/>
  <c r="V293" i="24"/>
  <c r="U293" i="24"/>
  <c r="V292" i="24"/>
  <c r="U292" i="24"/>
  <c r="V291" i="24"/>
  <c r="U291" i="24"/>
  <c r="V290" i="24"/>
  <c r="U290" i="24"/>
  <c r="V289" i="24"/>
  <c r="U289" i="24"/>
  <c r="V288" i="24"/>
  <c r="U288" i="24"/>
  <c r="V287" i="24"/>
  <c r="U287" i="24"/>
  <c r="V286" i="24"/>
  <c r="U286" i="24"/>
  <c r="V285" i="24"/>
  <c r="U285" i="24"/>
  <c r="V284" i="24"/>
  <c r="U284" i="24"/>
  <c r="V283" i="24"/>
  <c r="U283" i="24"/>
  <c r="V282" i="24"/>
  <c r="U282" i="24"/>
  <c r="V281" i="24"/>
  <c r="U281" i="24"/>
  <c r="V280" i="24"/>
  <c r="U280" i="24"/>
  <c r="V279" i="24"/>
  <c r="U279" i="24"/>
  <c r="V278" i="24"/>
  <c r="U278" i="24"/>
  <c r="V277" i="24"/>
  <c r="U277" i="24"/>
  <c r="V276" i="24"/>
  <c r="U276" i="24"/>
  <c r="V275" i="24"/>
  <c r="U275" i="24"/>
  <c r="V274" i="24"/>
  <c r="U274" i="24"/>
  <c r="V273" i="24"/>
  <c r="U273" i="24"/>
  <c r="V272" i="24"/>
  <c r="U272" i="24"/>
  <c r="V271" i="24"/>
  <c r="U271" i="24"/>
  <c r="V270" i="24"/>
  <c r="U270" i="24"/>
  <c r="V269" i="24"/>
  <c r="U269" i="24"/>
  <c r="V268" i="24"/>
  <c r="U268" i="24"/>
  <c r="V267" i="24"/>
  <c r="U267" i="24"/>
  <c r="V266" i="24"/>
  <c r="U266" i="24"/>
  <c r="V265" i="24"/>
  <c r="U265" i="24"/>
  <c r="V264" i="24"/>
  <c r="U264" i="24"/>
  <c r="V263" i="24"/>
  <c r="U263" i="24"/>
  <c r="V262" i="24"/>
  <c r="U262" i="24"/>
  <c r="V261" i="24"/>
  <c r="U261" i="24"/>
  <c r="V260" i="24"/>
  <c r="U260" i="24"/>
  <c r="V259" i="24"/>
  <c r="U259" i="24"/>
  <c r="V258" i="24"/>
  <c r="U258" i="24"/>
  <c r="V257" i="24"/>
  <c r="U257" i="24"/>
  <c r="V256" i="24"/>
  <c r="U256" i="24"/>
  <c r="V255" i="24"/>
  <c r="U255" i="24"/>
  <c r="V254" i="24"/>
  <c r="U254" i="24"/>
  <c r="V253" i="24"/>
  <c r="U253" i="24"/>
  <c r="V252" i="24"/>
  <c r="U252" i="24"/>
  <c r="V251" i="24"/>
  <c r="U251" i="24"/>
  <c r="V250" i="24"/>
  <c r="U250" i="24"/>
  <c r="V249" i="24"/>
  <c r="U249" i="24"/>
  <c r="V248" i="24"/>
  <c r="U248" i="24"/>
  <c r="V247" i="24"/>
  <c r="U247" i="24"/>
  <c r="V246" i="24"/>
  <c r="U246" i="24"/>
  <c r="V245" i="24"/>
  <c r="U245" i="24"/>
  <c r="V244" i="24"/>
  <c r="U244" i="24"/>
  <c r="V243" i="24"/>
  <c r="U243" i="24"/>
  <c r="V242" i="24"/>
  <c r="U242" i="24"/>
  <c r="V241" i="24"/>
  <c r="U241" i="24"/>
  <c r="V240" i="24"/>
  <c r="U240" i="24"/>
  <c r="V239" i="24"/>
  <c r="U239" i="24"/>
  <c r="V238" i="24"/>
  <c r="U238" i="24"/>
  <c r="V237" i="24"/>
  <c r="U237" i="24"/>
  <c r="V236" i="24"/>
  <c r="U236" i="24"/>
  <c r="V235" i="24"/>
  <c r="U235" i="24"/>
  <c r="V234" i="24"/>
  <c r="U234" i="24"/>
  <c r="V233" i="24"/>
  <c r="U233" i="24"/>
  <c r="V232" i="24"/>
  <c r="U232" i="24"/>
  <c r="V231" i="24"/>
  <c r="U231" i="24"/>
  <c r="V230" i="24"/>
  <c r="U230" i="24"/>
  <c r="V229" i="24"/>
  <c r="U229" i="24"/>
  <c r="V228" i="24"/>
  <c r="U228" i="24"/>
  <c r="V227" i="24"/>
  <c r="U227" i="24"/>
  <c r="V226" i="24"/>
  <c r="U226" i="24"/>
  <c r="V225" i="24"/>
  <c r="U225" i="24"/>
  <c r="V224" i="24"/>
  <c r="U224" i="24"/>
  <c r="V223" i="24"/>
  <c r="U223" i="24"/>
  <c r="V222" i="24"/>
  <c r="U222" i="24"/>
  <c r="V221" i="24"/>
  <c r="U221" i="24"/>
  <c r="V220" i="24"/>
  <c r="U220" i="24"/>
  <c r="V219" i="24"/>
  <c r="U219" i="24"/>
  <c r="V218" i="24"/>
  <c r="U218" i="24"/>
  <c r="V217" i="24"/>
  <c r="U217" i="24"/>
  <c r="V216" i="24"/>
  <c r="U216" i="24"/>
  <c r="V215" i="24"/>
  <c r="U215" i="24"/>
  <c r="V214" i="24"/>
  <c r="U214" i="24"/>
  <c r="V213" i="24"/>
  <c r="U213" i="24"/>
  <c r="V212" i="24"/>
  <c r="U212" i="24"/>
  <c r="V211" i="24"/>
  <c r="U211" i="24"/>
  <c r="V210" i="24"/>
  <c r="U210" i="24"/>
  <c r="V209" i="24"/>
  <c r="U209" i="24"/>
  <c r="V208" i="24"/>
  <c r="U208" i="24"/>
  <c r="V207" i="24"/>
  <c r="U207" i="24"/>
  <c r="V206" i="24"/>
  <c r="U206" i="24"/>
  <c r="V205" i="24"/>
  <c r="U205" i="24"/>
  <c r="V204" i="24"/>
  <c r="U204" i="24"/>
  <c r="V203" i="24"/>
  <c r="U203" i="24"/>
  <c r="V202" i="24"/>
  <c r="U202" i="24"/>
  <c r="V201" i="24"/>
  <c r="U201" i="24"/>
  <c r="V200" i="24"/>
  <c r="U200" i="24"/>
  <c r="V199" i="24"/>
  <c r="U199" i="24"/>
  <c r="V198" i="24"/>
  <c r="U198" i="24"/>
  <c r="V197" i="24"/>
  <c r="U197" i="24"/>
  <c r="V196" i="24"/>
  <c r="U196" i="24"/>
  <c r="V195" i="24"/>
  <c r="U195" i="24"/>
  <c r="V194" i="24"/>
  <c r="U194" i="24"/>
  <c r="V193" i="24"/>
  <c r="U193" i="24"/>
  <c r="V192" i="24"/>
  <c r="U192" i="24"/>
  <c r="V191" i="24"/>
  <c r="U191" i="24"/>
  <c r="V190" i="24"/>
  <c r="U190" i="24"/>
  <c r="V189" i="24"/>
  <c r="U189" i="24"/>
  <c r="V188" i="24"/>
  <c r="U188" i="24"/>
  <c r="V187" i="24"/>
  <c r="U187" i="24"/>
  <c r="V186" i="24"/>
  <c r="U186" i="24"/>
  <c r="V185" i="24"/>
  <c r="U185" i="24"/>
  <c r="V184" i="24"/>
  <c r="U184" i="24"/>
  <c r="V183" i="24"/>
  <c r="U183" i="24"/>
  <c r="V182" i="24"/>
  <c r="U182" i="24"/>
  <c r="V181" i="24"/>
  <c r="U181" i="24"/>
  <c r="V180" i="24"/>
  <c r="U180" i="24"/>
  <c r="V179" i="24"/>
  <c r="U179" i="24"/>
  <c r="V178" i="24"/>
  <c r="U178" i="24"/>
  <c r="V177" i="24"/>
  <c r="U177" i="24"/>
  <c r="V176" i="24"/>
  <c r="U176" i="24"/>
  <c r="V175" i="24"/>
  <c r="U175" i="24"/>
  <c r="V174" i="24"/>
  <c r="U174" i="24"/>
  <c r="V173" i="24"/>
  <c r="U173" i="24"/>
  <c r="V172" i="24"/>
  <c r="U172" i="24"/>
  <c r="V171" i="24"/>
  <c r="U171" i="24"/>
  <c r="V170" i="24"/>
  <c r="U170" i="24"/>
  <c r="V169" i="24"/>
  <c r="U169" i="24"/>
  <c r="V168" i="24"/>
  <c r="U168" i="24"/>
  <c r="V167" i="24"/>
  <c r="U167" i="24"/>
  <c r="V166" i="24"/>
  <c r="U166" i="24"/>
  <c r="V165" i="24"/>
  <c r="U165" i="24"/>
  <c r="V164" i="24"/>
  <c r="U164" i="24"/>
  <c r="V163" i="24"/>
  <c r="U163" i="24"/>
  <c r="V162" i="24"/>
  <c r="U162" i="24"/>
  <c r="V161" i="24"/>
  <c r="U161" i="24"/>
  <c r="V160" i="24"/>
  <c r="U160" i="24"/>
  <c r="V159" i="24"/>
  <c r="U159" i="24"/>
  <c r="V158" i="24"/>
  <c r="U158" i="24"/>
  <c r="V157" i="24"/>
  <c r="U157" i="24"/>
  <c r="V156" i="24"/>
  <c r="U156" i="24"/>
  <c r="V155" i="24"/>
  <c r="U155" i="24"/>
  <c r="V154" i="24"/>
  <c r="U154" i="24"/>
  <c r="V153" i="24"/>
  <c r="U153" i="24"/>
  <c r="V152" i="24"/>
  <c r="U152" i="24"/>
  <c r="V151" i="24"/>
  <c r="U151" i="24"/>
  <c r="V150" i="24"/>
  <c r="U150" i="24"/>
  <c r="V149" i="24"/>
  <c r="U149" i="24"/>
  <c r="V148" i="24"/>
  <c r="U148" i="24"/>
  <c r="V147" i="24"/>
  <c r="U147" i="24"/>
  <c r="V146" i="24"/>
  <c r="U146" i="24"/>
  <c r="V145" i="24"/>
  <c r="U145" i="24"/>
  <c r="V144" i="24"/>
  <c r="U144" i="24"/>
  <c r="V143" i="24"/>
  <c r="U143" i="24"/>
  <c r="V142" i="24"/>
  <c r="U142" i="24"/>
  <c r="V141" i="24"/>
  <c r="U141" i="24"/>
  <c r="V140" i="24"/>
  <c r="U140" i="24"/>
  <c r="V139" i="24"/>
  <c r="U139" i="24"/>
  <c r="V138" i="24"/>
  <c r="U138" i="24"/>
  <c r="V137" i="24"/>
  <c r="U137" i="24"/>
  <c r="V136" i="24"/>
  <c r="U136" i="24"/>
  <c r="V135" i="24"/>
  <c r="U135" i="24"/>
  <c r="V134" i="24"/>
  <c r="U134" i="24"/>
  <c r="V133" i="24"/>
  <c r="U133" i="24"/>
  <c r="V132" i="24"/>
  <c r="U132" i="24"/>
  <c r="V131" i="24"/>
  <c r="U131" i="24"/>
  <c r="V130" i="24"/>
  <c r="U130" i="24"/>
  <c r="V129" i="24"/>
  <c r="U129" i="24"/>
  <c r="V128" i="24"/>
  <c r="U128" i="24"/>
  <c r="V127" i="24"/>
  <c r="U127" i="24"/>
  <c r="V126" i="24"/>
  <c r="U126" i="24"/>
  <c r="V125" i="24"/>
  <c r="U125" i="24"/>
  <c r="V124" i="24"/>
  <c r="U124" i="24"/>
  <c r="V123" i="24"/>
  <c r="U123" i="24"/>
  <c r="V122" i="24"/>
  <c r="U122" i="24"/>
  <c r="V121" i="24"/>
  <c r="U121" i="24"/>
  <c r="V120" i="24"/>
  <c r="U120" i="24"/>
  <c r="V119" i="24"/>
  <c r="U119" i="24"/>
  <c r="V118" i="24"/>
  <c r="U118" i="24"/>
  <c r="V117" i="24"/>
  <c r="U117" i="24"/>
  <c r="V116" i="24"/>
  <c r="U116" i="24"/>
  <c r="V115" i="24"/>
  <c r="U115" i="24"/>
  <c r="V114" i="24"/>
  <c r="U114" i="24"/>
  <c r="V113" i="24"/>
  <c r="U113" i="24"/>
  <c r="V112" i="24"/>
  <c r="U112" i="24"/>
  <c r="V111" i="24"/>
  <c r="U111" i="24"/>
  <c r="V110" i="24"/>
  <c r="U110" i="24"/>
  <c r="V109" i="24"/>
  <c r="U109" i="24"/>
  <c r="V108" i="24"/>
  <c r="U108" i="24"/>
  <c r="V107" i="24"/>
  <c r="U107" i="24"/>
  <c r="V106" i="24"/>
  <c r="U106" i="24"/>
  <c r="V105" i="24"/>
  <c r="U105" i="24"/>
  <c r="V104" i="24"/>
  <c r="U104" i="24"/>
  <c r="V103" i="24"/>
  <c r="U103" i="24"/>
  <c r="V102" i="24"/>
  <c r="U102" i="24"/>
  <c r="V101" i="24"/>
  <c r="U101" i="24"/>
  <c r="V100" i="24"/>
  <c r="U100" i="24"/>
  <c r="V99" i="24"/>
  <c r="U99" i="24"/>
  <c r="V98" i="24"/>
  <c r="U98" i="24"/>
  <c r="V97" i="24"/>
  <c r="U97" i="24"/>
  <c r="V96" i="24"/>
  <c r="U96" i="24"/>
  <c r="V95" i="24"/>
  <c r="U95" i="24"/>
  <c r="V94" i="24"/>
  <c r="U94" i="24"/>
  <c r="V93" i="24"/>
  <c r="U93" i="24"/>
  <c r="V92" i="24"/>
  <c r="U92" i="24"/>
  <c r="V91" i="24"/>
  <c r="U91" i="24"/>
  <c r="V90" i="24"/>
  <c r="U90" i="24"/>
  <c r="V89" i="24"/>
  <c r="U89" i="24"/>
  <c r="V88" i="24"/>
  <c r="U88" i="24"/>
  <c r="V87" i="24"/>
  <c r="U87" i="24"/>
  <c r="V86" i="24"/>
  <c r="U86" i="24"/>
  <c r="V85" i="24"/>
  <c r="U85" i="24"/>
  <c r="V84" i="24"/>
  <c r="U84" i="24"/>
  <c r="V83" i="24"/>
  <c r="U83" i="24"/>
  <c r="V82" i="24"/>
  <c r="U82" i="24"/>
  <c r="V81" i="24"/>
  <c r="U81" i="24"/>
  <c r="V80" i="24"/>
  <c r="U80" i="24"/>
  <c r="V79" i="24"/>
  <c r="U79" i="24"/>
  <c r="V78" i="24"/>
  <c r="U78" i="24"/>
  <c r="V77" i="24"/>
  <c r="U77" i="24"/>
  <c r="V76" i="24"/>
  <c r="U76" i="24"/>
  <c r="V75" i="24"/>
  <c r="U75" i="24"/>
  <c r="V74" i="24"/>
  <c r="U74" i="24"/>
  <c r="V73" i="24"/>
  <c r="U73" i="24"/>
  <c r="V72" i="24"/>
  <c r="U72" i="24"/>
  <c r="V71" i="24"/>
  <c r="U71" i="24"/>
  <c r="V70" i="24"/>
  <c r="U70" i="24"/>
  <c r="V69" i="24"/>
  <c r="U69" i="24"/>
  <c r="V68" i="24"/>
  <c r="U68" i="24"/>
  <c r="V67" i="24"/>
  <c r="U67" i="24"/>
  <c r="V66" i="24"/>
  <c r="U66" i="24"/>
  <c r="V65" i="24"/>
  <c r="U65" i="24"/>
  <c r="V64" i="24"/>
  <c r="U64" i="24"/>
  <c r="V63" i="24"/>
  <c r="U63" i="24"/>
  <c r="V62" i="24"/>
  <c r="U62" i="24"/>
  <c r="V61" i="24"/>
  <c r="U61" i="24"/>
  <c r="V60" i="24"/>
  <c r="U60" i="24"/>
  <c r="V59" i="24"/>
  <c r="U59" i="24"/>
  <c r="V58" i="24"/>
  <c r="U58" i="24"/>
  <c r="V57" i="24"/>
  <c r="U57" i="24"/>
  <c r="V56" i="24"/>
  <c r="U56" i="24"/>
  <c r="V55" i="24"/>
  <c r="U55" i="24"/>
  <c r="V54" i="24"/>
  <c r="U54" i="24"/>
  <c r="V53" i="24"/>
  <c r="U53" i="24"/>
  <c r="V52" i="24"/>
  <c r="U52" i="24"/>
  <c r="V51" i="24"/>
  <c r="U51" i="24"/>
  <c r="V50" i="24"/>
  <c r="U50" i="24"/>
  <c r="V49" i="24"/>
  <c r="U49" i="24"/>
  <c r="V48" i="24"/>
  <c r="U48" i="24"/>
  <c r="V47" i="24"/>
  <c r="U47" i="24"/>
  <c r="V46" i="24"/>
  <c r="U46" i="24"/>
  <c r="V45" i="24"/>
  <c r="U45" i="24"/>
  <c r="V44" i="24"/>
  <c r="U44" i="24"/>
  <c r="V43" i="24"/>
  <c r="U43" i="24"/>
  <c r="V42" i="24"/>
  <c r="U42" i="24"/>
  <c r="V41" i="24"/>
  <c r="U41" i="24"/>
  <c r="V40" i="24"/>
  <c r="U40" i="24"/>
  <c r="V39" i="24"/>
  <c r="U39" i="24"/>
  <c r="V38" i="24"/>
  <c r="U38" i="24"/>
  <c r="V37" i="24"/>
  <c r="U37" i="24"/>
  <c r="V36" i="24"/>
  <c r="U36" i="24"/>
  <c r="V35" i="24"/>
  <c r="U35" i="24"/>
  <c r="V34" i="24"/>
  <c r="U34" i="24"/>
  <c r="V33" i="24"/>
  <c r="U33" i="24"/>
  <c r="V32" i="24"/>
  <c r="U32" i="24"/>
  <c r="V31" i="24"/>
  <c r="U31" i="24"/>
  <c r="V30" i="24"/>
  <c r="U30" i="24"/>
  <c r="V29" i="24"/>
  <c r="U29" i="24"/>
  <c r="V28" i="24"/>
  <c r="U28" i="24"/>
  <c r="V27" i="24"/>
  <c r="U27" i="24"/>
  <c r="V26" i="24"/>
  <c r="U26" i="24"/>
  <c r="V25" i="24"/>
  <c r="U25" i="24"/>
  <c r="V24" i="24"/>
  <c r="U24" i="24"/>
  <c r="V23" i="24"/>
  <c r="U23" i="24"/>
  <c r="V22" i="24"/>
  <c r="U22" i="24"/>
  <c r="V21" i="24"/>
  <c r="U21" i="24"/>
  <c r="V20" i="24"/>
  <c r="U20" i="24"/>
  <c r="V19" i="24"/>
  <c r="U19" i="24"/>
  <c r="V18" i="24"/>
  <c r="U18" i="24"/>
  <c r="V17" i="24"/>
  <c r="U17" i="24"/>
  <c r="V16" i="24"/>
  <c r="U16" i="24"/>
  <c r="V15" i="24"/>
  <c r="U15" i="24"/>
  <c r="V14" i="24"/>
  <c r="U14" i="24"/>
  <c r="V13" i="24"/>
  <c r="U13" i="24"/>
  <c r="V12" i="24"/>
  <c r="U12" i="24"/>
  <c r="V11" i="24"/>
  <c r="U11" i="24"/>
  <c r="V10" i="24"/>
  <c r="U10" i="24"/>
  <c r="V9" i="24"/>
  <c r="U9" i="24"/>
  <c r="V8" i="24"/>
  <c r="U8" i="24"/>
  <c r="V7" i="24"/>
  <c r="U7" i="24"/>
  <c r="V6" i="24"/>
  <c r="U6" i="24"/>
  <c r="V5" i="24"/>
  <c r="U5" i="24"/>
  <c r="V4" i="24"/>
  <c r="U4" i="24"/>
  <c r="V3" i="24"/>
  <c r="U3" i="24"/>
  <c r="V2" i="24"/>
  <c r="U2" i="24"/>
  <c r="X1117" i="23" l="1"/>
  <c r="V1117" i="23"/>
  <c r="G1117" i="23"/>
  <c r="W1117" i="23" s="1"/>
  <c r="X1116" i="23"/>
  <c r="V1116" i="23"/>
  <c r="G1116" i="23"/>
  <c r="W1116" i="23" s="1"/>
  <c r="X1115" i="23"/>
  <c r="V1115" i="23"/>
  <c r="G1115" i="23"/>
  <c r="W1115" i="23" s="1"/>
  <c r="X1114" i="23"/>
  <c r="V1114" i="23"/>
  <c r="G1114" i="23"/>
  <c r="W1114" i="23" s="1"/>
  <c r="X1113" i="23"/>
  <c r="V1113" i="23"/>
  <c r="G1113" i="23"/>
  <c r="W1113" i="23" s="1"/>
  <c r="X1112" i="23"/>
  <c r="V1112" i="23"/>
  <c r="G1112" i="23"/>
  <c r="W1112" i="23" s="1"/>
  <c r="X1111" i="23"/>
  <c r="V1111" i="23"/>
  <c r="G1111" i="23"/>
  <c r="W1111" i="23" s="1"/>
  <c r="X1110" i="23"/>
  <c r="V1110" i="23"/>
  <c r="G1110" i="23"/>
  <c r="W1110" i="23" s="1"/>
  <c r="X1109" i="23"/>
  <c r="V1109" i="23"/>
  <c r="G1109" i="23"/>
  <c r="W1109" i="23" s="1"/>
  <c r="X1108" i="23"/>
  <c r="V1108" i="23"/>
  <c r="G1108" i="23"/>
  <c r="W1108" i="23" s="1"/>
  <c r="X1107" i="23"/>
  <c r="V1107" i="23"/>
  <c r="G1107" i="23"/>
  <c r="W1107" i="23" s="1"/>
  <c r="X1106" i="23"/>
  <c r="V1106" i="23"/>
  <c r="G1106" i="23"/>
  <c r="W1106" i="23" s="1"/>
  <c r="X1105" i="23"/>
  <c r="V1105" i="23"/>
  <c r="G1105" i="23"/>
  <c r="W1105" i="23" s="1"/>
  <c r="X1104" i="23"/>
  <c r="V1104" i="23"/>
  <c r="G1104" i="23"/>
  <c r="W1104" i="23" s="1"/>
  <c r="X1103" i="23"/>
  <c r="V1103" i="23"/>
  <c r="G1103" i="23"/>
  <c r="W1103" i="23" s="1"/>
  <c r="X1102" i="23"/>
  <c r="V1102" i="23"/>
  <c r="G1102" i="23"/>
  <c r="W1102" i="23" s="1"/>
  <c r="X1101" i="23"/>
  <c r="V1101" i="23"/>
  <c r="G1101" i="23"/>
  <c r="W1101" i="23" s="1"/>
  <c r="X1100" i="23"/>
  <c r="V1100" i="23"/>
  <c r="G1100" i="23"/>
  <c r="W1100" i="23" s="1"/>
  <c r="X1099" i="23"/>
  <c r="V1099" i="23"/>
  <c r="G1099" i="23"/>
  <c r="W1099" i="23" s="1"/>
  <c r="X1098" i="23"/>
  <c r="V1098" i="23"/>
  <c r="G1098" i="23"/>
  <c r="W1098" i="23" s="1"/>
  <c r="X1097" i="23"/>
  <c r="V1097" i="23"/>
  <c r="G1097" i="23"/>
  <c r="W1097" i="23" s="1"/>
  <c r="X1096" i="23"/>
  <c r="V1096" i="23"/>
  <c r="G1096" i="23"/>
  <c r="W1096" i="23" s="1"/>
  <c r="X1095" i="23"/>
  <c r="V1095" i="23"/>
  <c r="G1095" i="23"/>
  <c r="W1095" i="23" s="1"/>
  <c r="X1094" i="23"/>
  <c r="V1094" i="23"/>
  <c r="G1094" i="23"/>
  <c r="W1094" i="23" s="1"/>
  <c r="X1093" i="23"/>
  <c r="V1093" i="23"/>
  <c r="G1093" i="23"/>
  <c r="W1093" i="23" s="1"/>
  <c r="X1092" i="23"/>
  <c r="V1092" i="23"/>
  <c r="G1092" i="23"/>
  <c r="W1092" i="23" s="1"/>
  <c r="X1091" i="23"/>
  <c r="V1091" i="23"/>
  <c r="G1091" i="23"/>
  <c r="W1091" i="23" s="1"/>
  <c r="X1090" i="23"/>
  <c r="V1090" i="23"/>
  <c r="G1090" i="23"/>
  <c r="W1090" i="23" s="1"/>
  <c r="X1089" i="23"/>
  <c r="V1089" i="23"/>
  <c r="G1089" i="23"/>
  <c r="W1089" i="23" s="1"/>
  <c r="X1088" i="23"/>
  <c r="V1088" i="23"/>
  <c r="G1088" i="23"/>
  <c r="W1088" i="23" s="1"/>
  <c r="X1087" i="23"/>
  <c r="V1087" i="23"/>
  <c r="G1087" i="23"/>
  <c r="W1087" i="23" s="1"/>
  <c r="X1086" i="23"/>
  <c r="V1086" i="23"/>
  <c r="G1086" i="23"/>
  <c r="W1086" i="23" s="1"/>
  <c r="X1085" i="23"/>
  <c r="V1085" i="23"/>
  <c r="G1085" i="23"/>
  <c r="W1085" i="23" s="1"/>
  <c r="X1084" i="23"/>
  <c r="V1084" i="23"/>
  <c r="G1084" i="23"/>
  <c r="W1084" i="23" s="1"/>
  <c r="X1083" i="23"/>
  <c r="V1083" i="23"/>
  <c r="G1083" i="23"/>
  <c r="W1083" i="23" s="1"/>
  <c r="X1082" i="23"/>
  <c r="V1082" i="23"/>
  <c r="G1082" i="23"/>
  <c r="W1082" i="23" s="1"/>
  <c r="X1081" i="23"/>
  <c r="V1081" i="23"/>
  <c r="G1081" i="23"/>
  <c r="W1081" i="23" s="1"/>
  <c r="X1080" i="23"/>
  <c r="V1080" i="23"/>
  <c r="G1080" i="23"/>
  <c r="W1080" i="23" s="1"/>
  <c r="X1079" i="23"/>
  <c r="V1079" i="23"/>
  <c r="G1079" i="23"/>
  <c r="W1079" i="23" s="1"/>
  <c r="X1078" i="23"/>
  <c r="V1078" i="23"/>
  <c r="G1078" i="23"/>
  <c r="W1078" i="23" s="1"/>
  <c r="X1077" i="23"/>
  <c r="V1077" i="23"/>
  <c r="G1077" i="23"/>
  <c r="W1077" i="23" s="1"/>
  <c r="X1076" i="23"/>
  <c r="V1076" i="23"/>
  <c r="G1076" i="23"/>
  <c r="W1076" i="23" s="1"/>
  <c r="X1075" i="23"/>
  <c r="V1075" i="23"/>
  <c r="G1075" i="23"/>
  <c r="W1075" i="23" s="1"/>
  <c r="X1074" i="23"/>
  <c r="V1074" i="23"/>
  <c r="G1074" i="23"/>
  <c r="W1074" i="23" s="1"/>
  <c r="X1073" i="23"/>
  <c r="V1073" i="23"/>
  <c r="G1073" i="23"/>
  <c r="W1073" i="23" s="1"/>
  <c r="X1072" i="23"/>
  <c r="V1072" i="23"/>
  <c r="G1072" i="23"/>
  <c r="W1072" i="23" s="1"/>
  <c r="X1071" i="23"/>
  <c r="V1071" i="23"/>
  <c r="G1071" i="23"/>
  <c r="W1071" i="23" s="1"/>
  <c r="X1070" i="23"/>
  <c r="V1070" i="23"/>
  <c r="G1070" i="23"/>
  <c r="W1070" i="23" s="1"/>
  <c r="X1069" i="23"/>
  <c r="V1069" i="23"/>
  <c r="G1069" i="23"/>
  <c r="W1069" i="23" s="1"/>
  <c r="X1068" i="23"/>
  <c r="V1068" i="23"/>
  <c r="G1068" i="23"/>
  <c r="W1068" i="23" s="1"/>
  <c r="X1067" i="23"/>
  <c r="V1067" i="23"/>
  <c r="G1067" i="23"/>
  <c r="W1067" i="23" s="1"/>
  <c r="X1066" i="23"/>
  <c r="V1066" i="23"/>
  <c r="G1066" i="23"/>
  <c r="W1066" i="23" s="1"/>
  <c r="X1065" i="23"/>
  <c r="V1065" i="23"/>
  <c r="G1065" i="23"/>
  <c r="W1065" i="23" s="1"/>
  <c r="X1064" i="23"/>
  <c r="V1064" i="23"/>
  <c r="G1064" i="23"/>
  <c r="W1064" i="23" s="1"/>
  <c r="X1063" i="23"/>
  <c r="V1063" i="23"/>
  <c r="G1063" i="23"/>
  <c r="W1063" i="23" s="1"/>
  <c r="X1062" i="23"/>
  <c r="V1062" i="23"/>
  <c r="G1062" i="23"/>
  <c r="W1062" i="23" s="1"/>
  <c r="X1061" i="23"/>
  <c r="V1061" i="23"/>
  <c r="G1061" i="23"/>
  <c r="W1061" i="23" s="1"/>
  <c r="X1060" i="23"/>
  <c r="V1060" i="23"/>
  <c r="G1060" i="23"/>
  <c r="W1060" i="23" s="1"/>
  <c r="X1059" i="23"/>
  <c r="V1059" i="23"/>
  <c r="G1059" i="23"/>
  <c r="W1059" i="23" s="1"/>
  <c r="X1058" i="23"/>
  <c r="V1058" i="23"/>
  <c r="G1058" i="23"/>
  <c r="W1058" i="23" s="1"/>
  <c r="X1057" i="23"/>
  <c r="V1057" i="23"/>
  <c r="G1057" i="23"/>
  <c r="W1057" i="23" s="1"/>
  <c r="X1056" i="23"/>
  <c r="V1056" i="23"/>
  <c r="G1056" i="23"/>
  <c r="W1056" i="23" s="1"/>
  <c r="X1055" i="23"/>
  <c r="V1055" i="23"/>
  <c r="G1055" i="23"/>
  <c r="W1055" i="23" s="1"/>
  <c r="X1054" i="23"/>
  <c r="V1054" i="23"/>
  <c r="G1054" i="23"/>
  <c r="W1054" i="23" s="1"/>
  <c r="X1053" i="23"/>
  <c r="V1053" i="23"/>
  <c r="G1053" i="23"/>
  <c r="W1053" i="23" s="1"/>
  <c r="X1052" i="23"/>
  <c r="V1052" i="23"/>
  <c r="G1052" i="23"/>
  <c r="W1052" i="23" s="1"/>
  <c r="X1051" i="23"/>
  <c r="V1051" i="23"/>
  <c r="G1051" i="23"/>
  <c r="W1051" i="23" s="1"/>
  <c r="X1050" i="23"/>
  <c r="V1050" i="23"/>
  <c r="G1050" i="23"/>
  <c r="W1050" i="23" s="1"/>
  <c r="X1049" i="23"/>
  <c r="W1049" i="23"/>
  <c r="V1049" i="23"/>
  <c r="G1049" i="23"/>
  <c r="X1048" i="23"/>
  <c r="V1048" i="23"/>
  <c r="G1048" i="23"/>
  <c r="W1048" i="23" s="1"/>
  <c r="X1047" i="23"/>
  <c r="V1047" i="23"/>
  <c r="G1047" i="23"/>
  <c r="W1047" i="23" s="1"/>
  <c r="X1046" i="23"/>
  <c r="V1046" i="23"/>
  <c r="G1046" i="23"/>
  <c r="W1046" i="23" s="1"/>
  <c r="X1045" i="23"/>
  <c r="V1045" i="23"/>
  <c r="G1045" i="23"/>
  <c r="W1045" i="23" s="1"/>
  <c r="X1044" i="23"/>
  <c r="V1044" i="23"/>
  <c r="G1044" i="23"/>
  <c r="W1044" i="23" s="1"/>
  <c r="X1043" i="23"/>
  <c r="V1043" i="23"/>
  <c r="G1043" i="23"/>
  <c r="W1043" i="23" s="1"/>
  <c r="X1042" i="23"/>
  <c r="V1042" i="23"/>
  <c r="G1042" i="23"/>
  <c r="W1042" i="23" s="1"/>
  <c r="X1041" i="23"/>
  <c r="V1041" i="23"/>
  <c r="G1041" i="23"/>
  <c r="W1041" i="23" s="1"/>
  <c r="X1040" i="23"/>
  <c r="V1040" i="23"/>
  <c r="G1040" i="23"/>
  <c r="W1040" i="23" s="1"/>
  <c r="X1039" i="23"/>
  <c r="V1039" i="23"/>
  <c r="G1039" i="23"/>
  <c r="W1039" i="23" s="1"/>
  <c r="X1038" i="23"/>
  <c r="V1038" i="23"/>
  <c r="G1038" i="23"/>
  <c r="W1038" i="23" s="1"/>
  <c r="X1037" i="23"/>
  <c r="V1037" i="23"/>
  <c r="G1037" i="23"/>
  <c r="W1037" i="23" s="1"/>
  <c r="X1036" i="23"/>
  <c r="V1036" i="23"/>
  <c r="G1036" i="23"/>
  <c r="W1036" i="23" s="1"/>
  <c r="X1035" i="23"/>
  <c r="V1035" i="23"/>
  <c r="G1035" i="23"/>
  <c r="W1035" i="23" s="1"/>
  <c r="X1034" i="23"/>
  <c r="V1034" i="23"/>
  <c r="G1034" i="23"/>
  <c r="W1034" i="23" s="1"/>
  <c r="X1033" i="23"/>
  <c r="V1033" i="23"/>
  <c r="G1033" i="23"/>
  <c r="W1033" i="23" s="1"/>
  <c r="X1032" i="23"/>
  <c r="V1032" i="23"/>
  <c r="G1032" i="23"/>
  <c r="W1032" i="23" s="1"/>
  <c r="X1031" i="23"/>
  <c r="V1031" i="23"/>
  <c r="G1031" i="23"/>
  <c r="W1031" i="23" s="1"/>
  <c r="X1030" i="23"/>
  <c r="V1030" i="23"/>
  <c r="G1030" i="23"/>
  <c r="W1030" i="23" s="1"/>
  <c r="X1029" i="23"/>
  <c r="V1029" i="23"/>
  <c r="G1029" i="23"/>
  <c r="W1029" i="23" s="1"/>
  <c r="X1028" i="23"/>
  <c r="V1028" i="23"/>
  <c r="G1028" i="23"/>
  <c r="W1028" i="23" s="1"/>
  <c r="X1027" i="23"/>
  <c r="V1027" i="23"/>
  <c r="G1027" i="23"/>
  <c r="W1027" i="23" s="1"/>
  <c r="X1026" i="23"/>
  <c r="V1026" i="23"/>
  <c r="G1026" i="23"/>
  <c r="W1026" i="23" s="1"/>
  <c r="X1025" i="23"/>
  <c r="V1025" i="23"/>
  <c r="G1025" i="23"/>
  <c r="W1025" i="23" s="1"/>
  <c r="X1024" i="23"/>
  <c r="V1024" i="23"/>
  <c r="G1024" i="23"/>
  <c r="W1024" i="23" s="1"/>
  <c r="X1023" i="23"/>
  <c r="V1023" i="23"/>
  <c r="G1023" i="23"/>
  <c r="W1023" i="23" s="1"/>
  <c r="X1022" i="23"/>
  <c r="V1022" i="23"/>
  <c r="G1022" i="23"/>
  <c r="W1022" i="23" s="1"/>
  <c r="X1021" i="23"/>
  <c r="V1021" i="23"/>
  <c r="G1021" i="23"/>
  <c r="W1021" i="23" s="1"/>
  <c r="X1020" i="23"/>
  <c r="V1020" i="23"/>
  <c r="G1020" i="23"/>
  <c r="W1020" i="23" s="1"/>
  <c r="X1019" i="23"/>
  <c r="V1019" i="23"/>
  <c r="G1019" i="23"/>
  <c r="W1019" i="23" s="1"/>
  <c r="X1018" i="23"/>
  <c r="V1018" i="23"/>
  <c r="G1018" i="23"/>
  <c r="W1018" i="23" s="1"/>
  <c r="X1017" i="23"/>
  <c r="V1017" i="23"/>
  <c r="G1017" i="23"/>
  <c r="W1017" i="23" s="1"/>
  <c r="X1016" i="23"/>
  <c r="V1016" i="23"/>
  <c r="G1016" i="23"/>
  <c r="W1016" i="23" s="1"/>
  <c r="X1015" i="23"/>
  <c r="V1015" i="23"/>
  <c r="G1015" i="23"/>
  <c r="W1015" i="23" s="1"/>
  <c r="X1014" i="23"/>
  <c r="V1014" i="23"/>
  <c r="G1014" i="23"/>
  <c r="W1014" i="23" s="1"/>
  <c r="X1013" i="23"/>
  <c r="V1013" i="23"/>
  <c r="G1013" i="23"/>
  <c r="W1013" i="23" s="1"/>
  <c r="X1012" i="23"/>
  <c r="V1012" i="23"/>
  <c r="G1012" i="23"/>
  <c r="W1012" i="23" s="1"/>
  <c r="X1011" i="23"/>
  <c r="V1011" i="23"/>
  <c r="G1011" i="23"/>
  <c r="W1011" i="23" s="1"/>
  <c r="X1010" i="23"/>
  <c r="V1010" i="23"/>
  <c r="G1010" i="23"/>
  <c r="W1010" i="23" s="1"/>
  <c r="X1009" i="23"/>
  <c r="V1009" i="23"/>
  <c r="G1009" i="23"/>
  <c r="W1009" i="23" s="1"/>
  <c r="X1008" i="23"/>
  <c r="V1008" i="23"/>
  <c r="G1008" i="23"/>
  <c r="W1008" i="23" s="1"/>
  <c r="X1007" i="23"/>
  <c r="V1007" i="23"/>
  <c r="G1007" i="23"/>
  <c r="W1007" i="23" s="1"/>
  <c r="X1006" i="23"/>
  <c r="V1006" i="23"/>
  <c r="G1006" i="23"/>
  <c r="W1006" i="23" s="1"/>
  <c r="X1005" i="23"/>
  <c r="V1005" i="23"/>
  <c r="G1005" i="23"/>
  <c r="W1005" i="23" s="1"/>
  <c r="X1004" i="23"/>
  <c r="V1004" i="23"/>
  <c r="G1004" i="23"/>
  <c r="W1004" i="23" s="1"/>
  <c r="X1003" i="23"/>
  <c r="V1003" i="23"/>
  <c r="G1003" i="23"/>
  <c r="W1003" i="23" s="1"/>
  <c r="X1002" i="23"/>
  <c r="V1002" i="23"/>
  <c r="G1002" i="23"/>
  <c r="W1002" i="23" s="1"/>
  <c r="X1001" i="23"/>
  <c r="V1001" i="23"/>
  <c r="G1001" i="23"/>
  <c r="W1001" i="23" s="1"/>
  <c r="X1000" i="23"/>
  <c r="V1000" i="23"/>
  <c r="G1000" i="23"/>
  <c r="W1000" i="23" s="1"/>
  <c r="X999" i="23"/>
  <c r="V999" i="23"/>
  <c r="G999" i="23"/>
  <c r="W999" i="23" s="1"/>
  <c r="X998" i="23"/>
  <c r="V998" i="23"/>
  <c r="G998" i="23"/>
  <c r="W998" i="23" s="1"/>
  <c r="X997" i="23"/>
  <c r="V997" i="23"/>
  <c r="G997" i="23"/>
  <c r="W997" i="23" s="1"/>
  <c r="X996" i="23"/>
  <c r="V996" i="23"/>
  <c r="G996" i="23"/>
  <c r="W996" i="23" s="1"/>
  <c r="X995" i="23"/>
  <c r="V995" i="23"/>
  <c r="G995" i="23"/>
  <c r="W995" i="23" s="1"/>
  <c r="X994" i="23"/>
  <c r="V994" i="23"/>
  <c r="G994" i="23"/>
  <c r="W994" i="23" s="1"/>
  <c r="X993" i="23"/>
  <c r="V993" i="23"/>
  <c r="G993" i="23"/>
  <c r="W993" i="23" s="1"/>
  <c r="X992" i="23"/>
  <c r="V992" i="23"/>
  <c r="G992" i="23"/>
  <c r="W992" i="23" s="1"/>
  <c r="X991" i="23"/>
  <c r="V991" i="23"/>
  <c r="G991" i="23"/>
  <c r="W991" i="23" s="1"/>
  <c r="X990" i="23"/>
  <c r="V990" i="23"/>
  <c r="G990" i="23"/>
  <c r="W990" i="23" s="1"/>
  <c r="X989" i="23"/>
  <c r="V989" i="23"/>
  <c r="G989" i="23"/>
  <c r="W989" i="23" s="1"/>
  <c r="X988" i="23"/>
  <c r="V988" i="23"/>
  <c r="G988" i="23"/>
  <c r="W988" i="23" s="1"/>
  <c r="X987" i="23"/>
  <c r="V987" i="23"/>
  <c r="G987" i="23"/>
  <c r="W987" i="23" s="1"/>
  <c r="X986" i="23"/>
  <c r="V986" i="23"/>
  <c r="G986" i="23"/>
  <c r="W986" i="23" s="1"/>
  <c r="X985" i="23"/>
  <c r="V985" i="23"/>
  <c r="G985" i="23"/>
  <c r="W985" i="23" s="1"/>
  <c r="X984" i="23"/>
  <c r="V984" i="23"/>
  <c r="G984" i="23"/>
  <c r="W984" i="23" s="1"/>
  <c r="X983" i="23"/>
  <c r="V983" i="23"/>
  <c r="G983" i="23"/>
  <c r="W983" i="23" s="1"/>
  <c r="X982" i="23"/>
  <c r="V982" i="23"/>
  <c r="G982" i="23"/>
  <c r="W982" i="23" s="1"/>
  <c r="X981" i="23"/>
  <c r="V981" i="23"/>
  <c r="G981" i="23"/>
  <c r="W981" i="23" s="1"/>
  <c r="X980" i="23"/>
  <c r="V980" i="23"/>
  <c r="G980" i="23"/>
  <c r="W980" i="23" s="1"/>
  <c r="X979" i="23"/>
  <c r="V979" i="23"/>
  <c r="G979" i="23"/>
  <c r="W979" i="23" s="1"/>
  <c r="X978" i="23"/>
  <c r="V978" i="23"/>
  <c r="G978" i="23"/>
  <c r="W978" i="23" s="1"/>
  <c r="X977" i="23"/>
  <c r="V977" i="23"/>
  <c r="G977" i="23"/>
  <c r="W977" i="23" s="1"/>
  <c r="X976" i="23"/>
  <c r="V976" i="23"/>
  <c r="G976" i="23"/>
  <c r="W976" i="23" s="1"/>
  <c r="X975" i="23"/>
  <c r="V975" i="23"/>
  <c r="G975" i="23"/>
  <c r="W975" i="23" s="1"/>
  <c r="X974" i="23"/>
  <c r="V974" i="23"/>
  <c r="G974" i="23"/>
  <c r="W974" i="23" s="1"/>
  <c r="X973" i="23"/>
  <c r="V973" i="23"/>
  <c r="G973" i="23"/>
  <c r="W973" i="23" s="1"/>
  <c r="X972" i="23"/>
  <c r="V972" i="23"/>
  <c r="G972" i="23"/>
  <c r="W972" i="23" s="1"/>
  <c r="X971" i="23"/>
  <c r="V971" i="23"/>
  <c r="G971" i="23"/>
  <c r="W971" i="23" s="1"/>
  <c r="X970" i="23"/>
  <c r="V970" i="23"/>
  <c r="G970" i="23"/>
  <c r="W970" i="23" s="1"/>
  <c r="X969" i="23"/>
  <c r="V969" i="23"/>
  <c r="G969" i="23"/>
  <c r="W969" i="23" s="1"/>
  <c r="X968" i="23"/>
  <c r="V968" i="23"/>
  <c r="G968" i="23"/>
  <c r="W968" i="23" s="1"/>
  <c r="X967" i="23"/>
  <c r="W967" i="23"/>
  <c r="V967" i="23"/>
  <c r="G967" i="23"/>
  <c r="X966" i="23"/>
  <c r="V966" i="23"/>
  <c r="G966" i="23"/>
  <c r="W966" i="23" s="1"/>
  <c r="X965" i="23"/>
  <c r="V965" i="23"/>
  <c r="G965" i="23"/>
  <c r="W965" i="23" s="1"/>
  <c r="X964" i="23"/>
  <c r="V964" i="23"/>
  <c r="G964" i="23"/>
  <c r="W964" i="23" s="1"/>
  <c r="X963" i="23"/>
  <c r="V963" i="23"/>
  <c r="G963" i="23"/>
  <c r="W963" i="23" s="1"/>
  <c r="X962" i="23"/>
  <c r="V962" i="23"/>
  <c r="G962" i="23"/>
  <c r="W962" i="23" s="1"/>
  <c r="X961" i="23"/>
  <c r="V961" i="23"/>
  <c r="G961" i="23"/>
  <c r="W961" i="23" s="1"/>
  <c r="X960" i="23"/>
  <c r="V960" i="23"/>
  <c r="G960" i="23"/>
  <c r="W960" i="23" s="1"/>
  <c r="X959" i="23"/>
  <c r="V959" i="23"/>
  <c r="G959" i="23"/>
  <c r="W959" i="23" s="1"/>
  <c r="X958" i="23"/>
  <c r="V958" i="23"/>
  <c r="G958" i="23"/>
  <c r="W958" i="23" s="1"/>
  <c r="X957" i="23"/>
  <c r="W957" i="23"/>
  <c r="V957" i="23"/>
  <c r="G957" i="23"/>
  <c r="X956" i="23"/>
  <c r="V956" i="23"/>
  <c r="G956" i="23"/>
  <c r="W956" i="23" s="1"/>
  <c r="X955" i="23"/>
  <c r="V955" i="23"/>
  <c r="G955" i="23"/>
  <c r="W955" i="23" s="1"/>
  <c r="X954" i="23"/>
  <c r="V954" i="23"/>
  <c r="G954" i="23"/>
  <c r="W954" i="23" s="1"/>
  <c r="X953" i="23"/>
  <c r="V953" i="23"/>
  <c r="G953" i="23"/>
  <c r="W953" i="23" s="1"/>
  <c r="X952" i="23"/>
  <c r="V952" i="23"/>
  <c r="G952" i="23"/>
  <c r="W952" i="23" s="1"/>
  <c r="X951" i="23"/>
  <c r="V951" i="23"/>
  <c r="G951" i="23"/>
  <c r="W951" i="23" s="1"/>
  <c r="X950" i="23"/>
  <c r="V950" i="23"/>
  <c r="G950" i="23"/>
  <c r="W950" i="23" s="1"/>
  <c r="X949" i="23"/>
  <c r="V949" i="23"/>
  <c r="G949" i="23"/>
  <c r="W949" i="23" s="1"/>
  <c r="X948" i="23"/>
  <c r="V948" i="23"/>
  <c r="G948" i="23"/>
  <c r="W948" i="23" s="1"/>
  <c r="X947" i="23"/>
  <c r="V947" i="23"/>
  <c r="G947" i="23"/>
  <c r="W947" i="23" s="1"/>
  <c r="X946" i="23"/>
  <c r="V946" i="23"/>
  <c r="G946" i="23"/>
  <c r="W946" i="23" s="1"/>
  <c r="X945" i="23"/>
  <c r="V945" i="23"/>
  <c r="G945" i="23"/>
  <c r="W945" i="23" s="1"/>
  <c r="X944" i="23"/>
  <c r="V944" i="23"/>
  <c r="G944" i="23"/>
  <c r="W944" i="23" s="1"/>
  <c r="X943" i="23"/>
  <c r="V943" i="23"/>
  <c r="G943" i="23"/>
  <c r="W943" i="23" s="1"/>
  <c r="X942" i="23"/>
  <c r="V942" i="23"/>
  <c r="G942" i="23"/>
  <c r="W942" i="23" s="1"/>
  <c r="X941" i="23"/>
  <c r="V941" i="23"/>
  <c r="G941" i="23"/>
  <c r="W941" i="23" s="1"/>
  <c r="X940" i="23"/>
  <c r="V940" i="23"/>
  <c r="G940" i="23"/>
  <c r="W940" i="23" s="1"/>
  <c r="X939" i="23"/>
  <c r="V939" i="23"/>
  <c r="G939" i="23"/>
  <c r="W939" i="23" s="1"/>
  <c r="X938" i="23"/>
  <c r="V938" i="23"/>
  <c r="G938" i="23"/>
  <c r="W938" i="23" s="1"/>
  <c r="X937" i="23"/>
  <c r="V937" i="23"/>
  <c r="G937" i="23"/>
  <c r="W937" i="23" s="1"/>
  <c r="X936" i="23"/>
  <c r="V936" i="23"/>
  <c r="G936" i="23"/>
  <c r="W936" i="23" s="1"/>
  <c r="X935" i="23"/>
  <c r="V935" i="23"/>
  <c r="G935" i="23"/>
  <c r="W935" i="23" s="1"/>
  <c r="X934" i="23"/>
  <c r="V934" i="23"/>
  <c r="G934" i="23"/>
  <c r="W934" i="23" s="1"/>
  <c r="X933" i="23"/>
  <c r="V933" i="23"/>
  <c r="G933" i="23"/>
  <c r="W933" i="23" s="1"/>
  <c r="X932" i="23"/>
  <c r="V932" i="23"/>
  <c r="G932" i="23"/>
  <c r="W932" i="23" s="1"/>
  <c r="X931" i="23"/>
  <c r="V931" i="23"/>
  <c r="G931" i="23"/>
  <c r="W931" i="23" s="1"/>
  <c r="X930" i="23"/>
  <c r="V930" i="23"/>
  <c r="G930" i="23"/>
  <c r="W930" i="23" s="1"/>
  <c r="X929" i="23"/>
  <c r="V929" i="23"/>
  <c r="G929" i="23"/>
  <c r="W929" i="23" s="1"/>
  <c r="X928" i="23"/>
  <c r="V928" i="23"/>
  <c r="G928" i="23"/>
  <c r="W928" i="23" s="1"/>
  <c r="X927" i="23"/>
  <c r="V927" i="23"/>
  <c r="G927" i="23"/>
  <c r="W927" i="23" s="1"/>
  <c r="X926" i="23"/>
  <c r="V926" i="23"/>
  <c r="G926" i="23"/>
  <c r="W926" i="23" s="1"/>
  <c r="X925" i="23"/>
  <c r="V925" i="23"/>
  <c r="G925" i="23"/>
  <c r="W925" i="23" s="1"/>
  <c r="X924" i="23"/>
  <c r="V924" i="23"/>
  <c r="G924" i="23"/>
  <c r="W924" i="23" s="1"/>
  <c r="X923" i="23"/>
  <c r="V923" i="23"/>
  <c r="G923" i="23"/>
  <c r="W923" i="23" s="1"/>
  <c r="X922" i="23"/>
  <c r="V922" i="23"/>
  <c r="G922" i="23"/>
  <c r="W922" i="23" s="1"/>
  <c r="X921" i="23"/>
  <c r="V921" i="23"/>
  <c r="G921" i="23"/>
  <c r="W921" i="23" s="1"/>
  <c r="X920" i="23"/>
  <c r="V920" i="23"/>
  <c r="G920" i="23"/>
  <c r="W920" i="23" s="1"/>
  <c r="X919" i="23"/>
  <c r="V919" i="23"/>
  <c r="G919" i="23"/>
  <c r="W919" i="23" s="1"/>
  <c r="X918" i="23"/>
  <c r="V918" i="23"/>
  <c r="G918" i="23"/>
  <c r="W918" i="23" s="1"/>
  <c r="X917" i="23"/>
  <c r="V917" i="23"/>
  <c r="G917" i="23"/>
  <c r="W917" i="23" s="1"/>
  <c r="X916" i="23"/>
  <c r="V916" i="23"/>
  <c r="G916" i="23"/>
  <c r="W916" i="23" s="1"/>
  <c r="X915" i="23"/>
  <c r="V915" i="23"/>
  <c r="G915" i="23"/>
  <c r="W915" i="23" s="1"/>
  <c r="X914" i="23"/>
  <c r="V914" i="23"/>
  <c r="G914" i="23"/>
  <c r="W914" i="23" s="1"/>
  <c r="X913" i="23"/>
  <c r="V913" i="23"/>
  <c r="G913" i="23"/>
  <c r="W913" i="23" s="1"/>
  <c r="X912" i="23"/>
  <c r="V912" i="23"/>
  <c r="G912" i="23"/>
  <c r="W912" i="23" s="1"/>
  <c r="X911" i="23"/>
  <c r="V911" i="23"/>
  <c r="G911" i="23"/>
  <c r="W911" i="23" s="1"/>
  <c r="X910" i="23"/>
  <c r="V910" i="23"/>
  <c r="G910" i="23"/>
  <c r="W910" i="23" s="1"/>
  <c r="X909" i="23"/>
  <c r="V909" i="23"/>
  <c r="G909" i="23"/>
  <c r="W909" i="23" s="1"/>
  <c r="X908" i="23"/>
  <c r="V908" i="23"/>
  <c r="G908" i="23"/>
  <c r="W908" i="23" s="1"/>
  <c r="X907" i="23"/>
  <c r="V907" i="23"/>
  <c r="G907" i="23"/>
  <c r="W907" i="23" s="1"/>
  <c r="X906" i="23"/>
  <c r="V906" i="23"/>
  <c r="G906" i="23"/>
  <c r="W906" i="23" s="1"/>
  <c r="X905" i="23"/>
  <c r="V905" i="23"/>
  <c r="G905" i="23"/>
  <c r="W905" i="23" s="1"/>
  <c r="X904" i="23"/>
  <c r="V904" i="23"/>
  <c r="G904" i="23"/>
  <c r="W904" i="23" s="1"/>
  <c r="X903" i="23"/>
  <c r="V903" i="23"/>
  <c r="G903" i="23"/>
  <c r="W903" i="23" s="1"/>
  <c r="X902" i="23"/>
  <c r="V902" i="23"/>
  <c r="G902" i="23"/>
  <c r="W902" i="23" s="1"/>
  <c r="X901" i="23"/>
  <c r="V901" i="23"/>
  <c r="G901" i="23"/>
  <c r="W901" i="23" s="1"/>
  <c r="X900" i="23"/>
  <c r="V900" i="23"/>
  <c r="G900" i="23"/>
  <c r="W900" i="23" s="1"/>
  <c r="X899" i="23"/>
  <c r="V899" i="23"/>
  <c r="G899" i="23"/>
  <c r="W899" i="23" s="1"/>
  <c r="X898" i="23"/>
  <c r="V898" i="23"/>
  <c r="G898" i="23"/>
  <c r="W898" i="23" s="1"/>
  <c r="X897" i="23"/>
  <c r="V897" i="23"/>
  <c r="G897" i="23"/>
  <c r="W897" i="23" s="1"/>
  <c r="X896" i="23"/>
  <c r="V896" i="23"/>
  <c r="G896" i="23"/>
  <c r="W896" i="23" s="1"/>
  <c r="X895" i="23"/>
  <c r="V895" i="23"/>
  <c r="G895" i="23"/>
  <c r="W895" i="23" s="1"/>
  <c r="X894" i="23"/>
  <c r="V894" i="23"/>
  <c r="G894" i="23"/>
  <c r="W894" i="23" s="1"/>
  <c r="X893" i="23"/>
  <c r="V893" i="23"/>
  <c r="G893" i="23"/>
  <c r="W893" i="23" s="1"/>
  <c r="X892" i="23"/>
  <c r="V892" i="23"/>
  <c r="G892" i="23"/>
  <c r="W892" i="23" s="1"/>
  <c r="X891" i="23"/>
  <c r="V891" i="23"/>
  <c r="G891" i="23"/>
  <c r="W891" i="23" s="1"/>
  <c r="X890" i="23"/>
  <c r="V890" i="23"/>
  <c r="G890" i="23"/>
  <c r="W890" i="23" s="1"/>
  <c r="X889" i="23"/>
  <c r="V889" i="23"/>
  <c r="G889" i="23"/>
  <c r="W889" i="23" s="1"/>
  <c r="X888" i="23"/>
  <c r="W888" i="23"/>
  <c r="V888" i="23"/>
  <c r="G888" i="23"/>
  <c r="X887" i="23"/>
  <c r="V887" i="23"/>
  <c r="G887" i="23"/>
  <c r="W887" i="23" s="1"/>
  <c r="X886" i="23"/>
  <c r="V886" i="23"/>
  <c r="G886" i="23"/>
  <c r="W886" i="23" s="1"/>
  <c r="X885" i="23"/>
  <c r="V885" i="23"/>
  <c r="G885" i="23"/>
  <c r="W885" i="23" s="1"/>
  <c r="X884" i="23"/>
  <c r="V884" i="23"/>
  <c r="G884" i="23"/>
  <c r="W884" i="23" s="1"/>
  <c r="X883" i="23"/>
  <c r="V883" i="23"/>
  <c r="G883" i="23"/>
  <c r="W883" i="23" s="1"/>
  <c r="X882" i="23"/>
  <c r="V882" i="23"/>
  <c r="G882" i="23"/>
  <c r="W882" i="23" s="1"/>
  <c r="X881" i="23"/>
  <c r="V881" i="23"/>
  <c r="G881" i="23"/>
  <c r="W881" i="23" s="1"/>
  <c r="X880" i="23"/>
  <c r="V880" i="23"/>
  <c r="G880" i="23"/>
  <c r="W880" i="23" s="1"/>
  <c r="X879" i="23"/>
  <c r="V879" i="23"/>
  <c r="G879" i="23"/>
  <c r="W879" i="23" s="1"/>
  <c r="X878" i="23"/>
  <c r="V878" i="23"/>
  <c r="G878" i="23"/>
  <c r="W878" i="23" s="1"/>
  <c r="X877" i="23"/>
  <c r="V877" i="23"/>
  <c r="G877" i="23"/>
  <c r="W877" i="23" s="1"/>
  <c r="X876" i="23"/>
  <c r="V876" i="23"/>
  <c r="G876" i="23"/>
  <c r="W876" i="23" s="1"/>
  <c r="X875" i="23"/>
  <c r="V875" i="23"/>
  <c r="G875" i="23"/>
  <c r="W875" i="23" s="1"/>
  <c r="X874" i="23"/>
  <c r="V874" i="23"/>
  <c r="G874" i="23"/>
  <c r="W874" i="23" s="1"/>
  <c r="X873" i="23"/>
  <c r="V873" i="23"/>
  <c r="G873" i="23"/>
  <c r="W873" i="23" s="1"/>
  <c r="X872" i="23"/>
  <c r="V872" i="23"/>
  <c r="G872" i="23"/>
  <c r="W872" i="23" s="1"/>
  <c r="X871" i="23"/>
  <c r="V871" i="23"/>
  <c r="G871" i="23"/>
  <c r="W871" i="23" s="1"/>
  <c r="X870" i="23"/>
  <c r="V870" i="23"/>
  <c r="G870" i="23"/>
  <c r="W870" i="23" s="1"/>
  <c r="X869" i="23"/>
  <c r="V869" i="23"/>
  <c r="G869" i="23"/>
  <c r="W869" i="23" s="1"/>
  <c r="X868" i="23"/>
  <c r="V868" i="23"/>
  <c r="G868" i="23"/>
  <c r="W868" i="23" s="1"/>
  <c r="X867" i="23"/>
  <c r="V867" i="23"/>
  <c r="G867" i="23"/>
  <c r="W867" i="23" s="1"/>
  <c r="X866" i="23"/>
  <c r="V866" i="23"/>
  <c r="G866" i="23"/>
  <c r="W866" i="23" s="1"/>
  <c r="X865" i="23"/>
  <c r="V865" i="23"/>
  <c r="G865" i="23"/>
  <c r="W865" i="23" s="1"/>
  <c r="X864" i="23"/>
  <c r="V864" i="23"/>
  <c r="G864" i="23"/>
  <c r="W864" i="23" s="1"/>
  <c r="X863" i="23"/>
  <c r="V863" i="23"/>
  <c r="G863" i="23"/>
  <c r="W863" i="23" s="1"/>
  <c r="X862" i="23"/>
  <c r="V862" i="23"/>
  <c r="G862" i="23"/>
  <c r="W862" i="23" s="1"/>
  <c r="X861" i="23"/>
  <c r="V861" i="23"/>
  <c r="G861" i="23"/>
  <c r="W861" i="23" s="1"/>
  <c r="X860" i="23"/>
  <c r="V860" i="23"/>
  <c r="G860" i="23"/>
  <c r="W860" i="23" s="1"/>
  <c r="X859" i="23"/>
  <c r="V859" i="23"/>
  <c r="G859" i="23"/>
  <c r="W859" i="23" s="1"/>
  <c r="X858" i="23"/>
  <c r="V858" i="23"/>
  <c r="G858" i="23"/>
  <c r="W858" i="23" s="1"/>
  <c r="X857" i="23"/>
  <c r="V857" i="23"/>
  <c r="G857" i="23"/>
  <c r="W857" i="23" s="1"/>
  <c r="X856" i="23"/>
  <c r="V856" i="23"/>
  <c r="G856" i="23"/>
  <c r="W856" i="23" s="1"/>
  <c r="X855" i="23"/>
  <c r="V855" i="23"/>
  <c r="G855" i="23"/>
  <c r="W855" i="23" s="1"/>
  <c r="X854" i="23"/>
  <c r="V854" i="23"/>
  <c r="G854" i="23"/>
  <c r="W854" i="23" s="1"/>
  <c r="X853" i="23"/>
  <c r="V853" i="23"/>
  <c r="G853" i="23"/>
  <c r="W853" i="23" s="1"/>
  <c r="X852" i="23"/>
  <c r="V852" i="23"/>
  <c r="G852" i="23"/>
  <c r="W852" i="23" s="1"/>
  <c r="X851" i="23"/>
  <c r="V851" i="23"/>
  <c r="G851" i="23"/>
  <c r="W851" i="23" s="1"/>
  <c r="X850" i="23"/>
  <c r="V850" i="23"/>
  <c r="G850" i="23"/>
  <c r="W850" i="23" s="1"/>
  <c r="X849" i="23"/>
  <c r="V849" i="23"/>
  <c r="G849" i="23"/>
  <c r="W849" i="23" s="1"/>
  <c r="X848" i="23"/>
  <c r="V848" i="23"/>
  <c r="G848" i="23"/>
  <c r="W848" i="23" s="1"/>
  <c r="X847" i="23"/>
  <c r="V847" i="23"/>
  <c r="G847" i="23"/>
  <c r="W847" i="23" s="1"/>
  <c r="X846" i="23"/>
  <c r="V846" i="23"/>
  <c r="G846" i="23"/>
  <c r="W846" i="23" s="1"/>
  <c r="X845" i="23"/>
  <c r="V845" i="23"/>
  <c r="G845" i="23"/>
  <c r="W845" i="23" s="1"/>
  <c r="X844" i="23"/>
  <c r="V844" i="23"/>
  <c r="G844" i="23"/>
  <c r="W844" i="23" s="1"/>
  <c r="X843" i="23"/>
  <c r="V843" i="23"/>
  <c r="G843" i="23"/>
  <c r="W843" i="23" s="1"/>
  <c r="X842" i="23"/>
  <c r="V842" i="23"/>
  <c r="G842" i="23"/>
  <c r="W842" i="23" s="1"/>
  <c r="X841" i="23"/>
  <c r="V841" i="23"/>
  <c r="G841" i="23"/>
  <c r="W841" i="23" s="1"/>
  <c r="X840" i="23"/>
  <c r="V840" i="23"/>
  <c r="G840" i="23"/>
  <c r="W840" i="23" s="1"/>
  <c r="X839" i="23"/>
  <c r="V839" i="23"/>
  <c r="G839" i="23"/>
  <c r="W839" i="23" s="1"/>
  <c r="X838" i="23"/>
  <c r="V838" i="23"/>
  <c r="G838" i="23"/>
  <c r="W838" i="23" s="1"/>
  <c r="X837" i="23"/>
  <c r="V837" i="23"/>
  <c r="G837" i="23"/>
  <c r="W837" i="23" s="1"/>
  <c r="X836" i="23"/>
  <c r="V836" i="23"/>
  <c r="G836" i="23"/>
  <c r="W836" i="23" s="1"/>
  <c r="X835" i="23"/>
  <c r="V835" i="23"/>
  <c r="G835" i="23"/>
  <c r="W835" i="23" s="1"/>
  <c r="X834" i="23"/>
  <c r="V834" i="23"/>
  <c r="G834" i="23"/>
  <c r="W834" i="23" s="1"/>
  <c r="X833" i="23"/>
  <c r="V833" i="23"/>
  <c r="G833" i="23"/>
  <c r="W833" i="23" s="1"/>
  <c r="X832" i="23"/>
  <c r="V832" i="23"/>
  <c r="G832" i="23"/>
  <c r="W832" i="23" s="1"/>
  <c r="X831" i="23"/>
  <c r="V831" i="23"/>
  <c r="G831" i="23"/>
  <c r="W831" i="23" s="1"/>
  <c r="X830" i="23"/>
  <c r="V830" i="23"/>
  <c r="G830" i="23"/>
  <c r="W830" i="23" s="1"/>
  <c r="X829" i="23"/>
  <c r="V829" i="23"/>
  <c r="G829" i="23"/>
  <c r="W829" i="23" s="1"/>
  <c r="X828" i="23"/>
  <c r="V828" i="23"/>
  <c r="G828" i="23"/>
  <c r="W828" i="23" s="1"/>
  <c r="X827" i="23"/>
  <c r="V827" i="23"/>
  <c r="G827" i="23"/>
  <c r="W827" i="23" s="1"/>
  <c r="X826" i="23"/>
  <c r="V826" i="23"/>
  <c r="G826" i="23"/>
  <c r="W826" i="23" s="1"/>
  <c r="X825" i="23"/>
  <c r="V825" i="23"/>
  <c r="G825" i="23"/>
  <c r="W825" i="23" s="1"/>
  <c r="X824" i="23"/>
  <c r="V824" i="23"/>
  <c r="G824" i="23"/>
  <c r="W824" i="23" s="1"/>
  <c r="X823" i="23"/>
  <c r="V823" i="23"/>
  <c r="G823" i="23"/>
  <c r="W823" i="23" s="1"/>
  <c r="X822" i="23"/>
  <c r="V822" i="23"/>
  <c r="G822" i="23"/>
  <c r="W822" i="23" s="1"/>
  <c r="X821" i="23"/>
  <c r="V821" i="23"/>
  <c r="G821" i="23"/>
  <c r="W821" i="23" s="1"/>
  <c r="X820" i="23"/>
  <c r="V820" i="23"/>
  <c r="G820" i="23"/>
  <c r="W820" i="23" s="1"/>
  <c r="X819" i="23"/>
  <c r="V819" i="23"/>
  <c r="G819" i="23"/>
  <c r="W819" i="23" s="1"/>
  <c r="X818" i="23"/>
  <c r="W818" i="23"/>
  <c r="V818" i="23"/>
  <c r="G818" i="23"/>
  <c r="X817" i="23"/>
  <c r="V817" i="23"/>
  <c r="G817" i="23"/>
  <c r="W817" i="23" s="1"/>
  <c r="X816" i="23"/>
  <c r="V816" i="23"/>
  <c r="G816" i="23"/>
  <c r="W816" i="23" s="1"/>
  <c r="X815" i="23"/>
  <c r="V815" i="23"/>
  <c r="G815" i="23"/>
  <c r="W815" i="23" s="1"/>
  <c r="X814" i="23"/>
  <c r="V814" i="23"/>
  <c r="G814" i="23"/>
  <c r="W814" i="23" s="1"/>
  <c r="X813" i="23"/>
  <c r="V813" i="23"/>
  <c r="G813" i="23"/>
  <c r="W813" i="23" s="1"/>
  <c r="X812" i="23"/>
  <c r="V812" i="23"/>
  <c r="G812" i="23"/>
  <c r="W812" i="23" s="1"/>
  <c r="X811" i="23"/>
  <c r="V811" i="23"/>
  <c r="G811" i="23"/>
  <c r="W811" i="23" s="1"/>
  <c r="X810" i="23"/>
  <c r="V810" i="23"/>
  <c r="G810" i="23"/>
  <c r="W810" i="23" s="1"/>
  <c r="X809" i="23"/>
  <c r="V809" i="23"/>
  <c r="G809" i="23"/>
  <c r="W809" i="23" s="1"/>
  <c r="X808" i="23"/>
  <c r="V808" i="23"/>
  <c r="G808" i="23"/>
  <c r="W808" i="23" s="1"/>
  <c r="X807" i="23"/>
  <c r="V807" i="23"/>
  <c r="G807" i="23"/>
  <c r="W807" i="23" s="1"/>
  <c r="X806" i="23"/>
  <c r="V806" i="23"/>
  <c r="G806" i="23"/>
  <c r="W806" i="23" s="1"/>
  <c r="X805" i="23"/>
  <c r="V805" i="23"/>
  <c r="G805" i="23"/>
  <c r="W805" i="23" s="1"/>
  <c r="X804" i="23"/>
  <c r="V804" i="23"/>
  <c r="G804" i="23"/>
  <c r="W804" i="23" s="1"/>
  <c r="X803" i="23"/>
  <c r="V803" i="23"/>
  <c r="G803" i="23"/>
  <c r="W803" i="23" s="1"/>
  <c r="X802" i="23"/>
  <c r="V802" i="23"/>
  <c r="G802" i="23"/>
  <c r="W802" i="23" s="1"/>
  <c r="X801" i="23"/>
  <c r="V801" i="23"/>
  <c r="G801" i="23"/>
  <c r="W801" i="23" s="1"/>
  <c r="X800" i="23"/>
  <c r="V800" i="23"/>
  <c r="G800" i="23"/>
  <c r="W800" i="23" s="1"/>
  <c r="X799" i="23"/>
  <c r="V799" i="23"/>
  <c r="G799" i="23"/>
  <c r="W799" i="23" s="1"/>
  <c r="X798" i="23"/>
  <c r="V798" i="23"/>
  <c r="G798" i="23"/>
  <c r="W798" i="23" s="1"/>
  <c r="X797" i="23"/>
  <c r="V797" i="23"/>
  <c r="G797" i="23"/>
  <c r="W797" i="23" s="1"/>
  <c r="X796" i="23"/>
  <c r="V796" i="23"/>
  <c r="G796" i="23"/>
  <c r="W796" i="23" s="1"/>
  <c r="X795" i="23"/>
  <c r="V795" i="23"/>
  <c r="G795" i="23"/>
  <c r="W795" i="23" s="1"/>
  <c r="X794" i="23"/>
  <c r="V794" i="23"/>
  <c r="G794" i="23"/>
  <c r="W794" i="23" s="1"/>
  <c r="X793" i="23"/>
  <c r="V793" i="23"/>
  <c r="G793" i="23"/>
  <c r="W793" i="23" s="1"/>
  <c r="X792" i="23"/>
  <c r="V792" i="23"/>
  <c r="G792" i="23"/>
  <c r="W792" i="23" s="1"/>
  <c r="X791" i="23"/>
  <c r="V791" i="23"/>
  <c r="G791" i="23"/>
  <c r="W791" i="23" s="1"/>
  <c r="X790" i="23"/>
  <c r="V790" i="23"/>
  <c r="G790" i="23"/>
  <c r="W790" i="23" s="1"/>
  <c r="X789" i="23"/>
  <c r="V789" i="23"/>
  <c r="G789" i="23"/>
  <c r="W789" i="23" s="1"/>
  <c r="X788" i="23"/>
  <c r="V788" i="23"/>
  <c r="G788" i="23"/>
  <c r="W788" i="23" s="1"/>
  <c r="X787" i="23"/>
  <c r="V787" i="23"/>
  <c r="G787" i="23"/>
  <c r="W787" i="23" s="1"/>
  <c r="X786" i="23"/>
  <c r="V786" i="23"/>
  <c r="G786" i="23"/>
  <c r="W786" i="23" s="1"/>
  <c r="X785" i="23"/>
  <c r="V785" i="23"/>
  <c r="G785" i="23"/>
  <c r="W785" i="23" s="1"/>
  <c r="X784" i="23"/>
  <c r="V784" i="23"/>
  <c r="G784" i="23"/>
  <c r="W784" i="23" s="1"/>
  <c r="X783" i="23"/>
  <c r="V783" i="23"/>
  <c r="G783" i="23"/>
  <c r="W783" i="23" s="1"/>
  <c r="X782" i="23"/>
  <c r="V782" i="23"/>
  <c r="G782" i="23"/>
  <c r="W782" i="23" s="1"/>
  <c r="X781" i="23"/>
  <c r="V781" i="23"/>
  <c r="G781" i="23"/>
  <c r="W781" i="23" s="1"/>
  <c r="X780" i="23"/>
  <c r="V780" i="23"/>
  <c r="G780" i="23"/>
  <c r="W780" i="23" s="1"/>
  <c r="X779" i="23"/>
  <c r="V779" i="23"/>
  <c r="G779" i="23"/>
  <c r="W779" i="23" s="1"/>
  <c r="X778" i="23"/>
  <c r="V778" i="23"/>
  <c r="G778" i="23"/>
  <c r="W778" i="23" s="1"/>
  <c r="X777" i="23"/>
  <c r="V777" i="23"/>
  <c r="G777" i="23"/>
  <c r="W777" i="23" s="1"/>
  <c r="X776" i="23"/>
  <c r="V776" i="23"/>
  <c r="G776" i="23"/>
  <c r="W776" i="23" s="1"/>
  <c r="X775" i="23"/>
  <c r="V775" i="23"/>
  <c r="G775" i="23"/>
  <c r="W775" i="23" s="1"/>
  <c r="X774" i="23"/>
  <c r="V774" i="23"/>
  <c r="G774" i="23"/>
  <c r="W774" i="23" s="1"/>
  <c r="X773" i="23"/>
  <c r="V773" i="23"/>
  <c r="G773" i="23"/>
  <c r="W773" i="23" s="1"/>
  <c r="X772" i="23"/>
  <c r="V772" i="23"/>
  <c r="G772" i="23"/>
  <c r="W772" i="23" s="1"/>
  <c r="X771" i="23"/>
  <c r="V771" i="23"/>
  <c r="G771" i="23"/>
  <c r="W771" i="23" s="1"/>
  <c r="X770" i="23"/>
  <c r="V770" i="23"/>
  <c r="G770" i="23"/>
  <c r="W770" i="23" s="1"/>
  <c r="X769" i="23"/>
  <c r="V769" i="23"/>
  <c r="G769" i="23"/>
  <c r="W769" i="23" s="1"/>
  <c r="X768" i="23"/>
  <c r="V768" i="23"/>
  <c r="G768" i="23"/>
  <c r="W768" i="23" s="1"/>
  <c r="X767" i="23"/>
  <c r="V767" i="23"/>
  <c r="G767" i="23"/>
  <c r="W767" i="23" s="1"/>
  <c r="X766" i="23"/>
  <c r="V766" i="23"/>
  <c r="G766" i="23"/>
  <c r="W766" i="23" s="1"/>
  <c r="X765" i="23"/>
  <c r="V765" i="23"/>
  <c r="G765" i="23"/>
  <c r="W765" i="23" s="1"/>
  <c r="X764" i="23"/>
  <c r="V764" i="23"/>
  <c r="G764" i="23"/>
  <c r="W764" i="23" s="1"/>
  <c r="X763" i="23"/>
  <c r="V763" i="23"/>
  <c r="G763" i="23"/>
  <c r="W763" i="23" s="1"/>
  <c r="X762" i="23"/>
  <c r="V762" i="23"/>
  <c r="G762" i="23"/>
  <c r="W762" i="23" s="1"/>
  <c r="X761" i="23"/>
  <c r="V761" i="23"/>
  <c r="G761" i="23"/>
  <c r="W761" i="23" s="1"/>
  <c r="X760" i="23"/>
  <c r="W760" i="23"/>
  <c r="V760" i="23"/>
  <c r="G760" i="23"/>
  <c r="X759" i="23"/>
  <c r="V759" i="23"/>
  <c r="G759" i="23"/>
  <c r="W759" i="23" s="1"/>
  <c r="X758" i="23"/>
  <c r="V758" i="23"/>
  <c r="G758" i="23"/>
  <c r="W758" i="23" s="1"/>
  <c r="X757" i="23"/>
  <c r="V757" i="23"/>
  <c r="G757" i="23"/>
  <c r="W757" i="23" s="1"/>
  <c r="X756" i="23"/>
  <c r="V756" i="23"/>
  <c r="G756" i="23"/>
  <c r="W756" i="23" s="1"/>
  <c r="X755" i="23"/>
  <c r="V755" i="23"/>
  <c r="G755" i="23"/>
  <c r="W755" i="23" s="1"/>
  <c r="X754" i="23"/>
  <c r="V754" i="23"/>
  <c r="G754" i="23"/>
  <c r="W754" i="23" s="1"/>
  <c r="X753" i="23"/>
  <c r="V753" i="23"/>
  <c r="G753" i="23"/>
  <c r="W753" i="23" s="1"/>
  <c r="X752" i="23"/>
  <c r="V752" i="23"/>
  <c r="G752" i="23"/>
  <c r="W752" i="23" s="1"/>
  <c r="X751" i="23"/>
  <c r="V751" i="23"/>
  <c r="G751" i="23"/>
  <c r="W751" i="23" s="1"/>
  <c r="X750" i="23"/>
  <c r="V750" i="23"/>
  <c r="G750" i="23"/>
  <c r="W750" i="23" s="1"/>
  <c r="X749" i="23"/>
  <c r="V749" i="23"/>
  <c r="G749" i="23"/>
  <c r="W749" i="23" s="1"/>
  <c r="X748" i="23"/>
  <c r="V748" i="23"/>
  <c r="G748" i="23"/>
  <c r="W748" i="23" s="1"/>
  <c r="X747" i="23"/>
  <c r="V747" i="23"/>
  <c r="G747" i="23"/>
  <c r="W747" i="23" s="1"/>
  <c r="X746" i="23"/>
  <c r="V746" i="23"/>
  <c r="G746" i="23"/>
  <c r="W746" i="23" s="1"/>
  <c r="X745" i="23"/>
  <c r="V745" i="23"/>
  <c r="G745" i="23"/>
  <c r="W745" i="23" s="1"/>
  <c r="X744" i="23"/>
  <c r="V744" i="23"/>
  <c r="G744" i="23"/>
  <c r="W744" i="23" s="1"/>
  <c r="X743" i="23"/>
  <c r="V743" i="23"/>
  <c r="G743" i="23"/>
  <c r="W743" i="23" s="1"/>
  <c r="X742" i="23"/>
  <c r="V742" i="23"/>
  <c r="G742" i="23"/>
  <c r="W742" i="23" s="1"/>
  <c r="X741" i="23"/>
  <c r="V741" i="23"/>
  <c r="G741" i="23"/>
  <c r="W741" i="23" s="1"/>
  <c r="X740" i="23"/>
  <c r="V740" i="23"/>
  <c r="G740" i="23"/>
  <c r="W740" i="23" s="1"/>
  <c r="X739" i="23"/>
  <c r="V739" i="23"/>
  <c r="G739" i="23"/>
  <c r="W739" i="23" s="1"/>
  <c r="X738" i="23"/>
  <c r="V738" i="23"/>
  <c r="G738" i="23"/>
  <c r="W738" i="23" s="1"/>
  <c r="X737" i="23"/>
  <c r="V737" i="23"/>
  <c r="G737" i="23"/>
  <c r="W737" i="23" s="1"/>
  <c r="X736" i="23"/>
  <c r="V736" i="23"/>
  <c r="G736" i="23"/>
  <c r="W736" i="23" s="1"/>
  <c r="X735" i="23"/>
  <c r="V735" i="23"/>
  <c r="G735" i="23"/>
  <c r="W735" i="23" s="1"/>
  <c r="X734" i="23"/>
  <c r="V734" i="23"/>
  <c r="G734" i="23"/>
  <c r="W734" i="23" s="1"/>
  <c r="X733" i="23"/>
  <c r="V733" i="23"/>
  <c r="G733" i="23"/>
  <c r="W733" i="23" s="1"/>
  <c r="X732" i="23"/>
  <c r="V732" i="23"/>
  <c r="G732" i="23"/>
  <c r="W732" i="23" s="1"/>
  <c r="X731" i="23"/>
  <c r="V731" i="23"/>
  <c r="G731" i="23"/>
  <c r="W731" i="23" s="1"/>
  <c r="X730" i="23"/>
  <c r="V730" i="23"/>
  <c r="G730" i="23"/>
  <c r="W730" i="23" s="1"/>
  <c r="X729" i="23"/>
  <c r="V729" i="23"/>
  <c r="G729" i="23"/>
  <c r="W729" i="23" s="1"/>
  <c r="X728" i="23"/>
  <c r="V728" i="23"/>
  <c r="G728" i="23"/>
  <c r="W728" i="23" s="1"/>
  <c r="X727" i="23"/>
  <c r="V727" i="23"/>
  <c r="G727" i="23"/>
  <c r="W727" i="23" s="1"/>
  <c r="X726" i="23"/>
  <c r="V726" i="23"/>
  <c r="G726" i="23"/>
  <c r="W726" i="23" s="1"/>
  <c r="X725" i="23"/>
  <c r="V725" i="23"/>
  <c r="G725" i="23"/>
  <c r="W725" i="23" s="1"/>
  <c r="X724" i="23"/>
  <c r="V724" i="23"/>
  <c r="G724" i="23"/>
  <c r="W724" i="23" s="1"/>
  <c r="X723" i="23"/>
  <c r="W723" i="23"/>
  <c r="V723" i="23"/>
  <c r="G723" i="23"/>
  <c r="X722" i="23"/>
  <c r="V722" i="23"/>
  <c r="G722" i="23"/>
  <c r="W722" i="23" s="1"/>
  <c r="X721" i="23"/>
  <c r="V721" i="23"/>
  <c r="G721" i="23"/>
  <c r="W721" i="23" s="1"/>
  <c r="X720" i="23"/>
  <c r="V720" i="23"/>
  <c r="G720" i="23"/>
  <c r="W720" i="23" s="1"/>
  <c r="X719" i="23"/>
  <c r="V719" i="23"/>
  <c r="G719" i="23"/>
  <c r="W719" i="23" s="1"/>
  <c r="X718" i="23"/>
  <c r="V718" i="23"/>
  <c r="G718" i="23"/>
  <c r="W718" i="23" s="1"/>
  <c r="X717" i="23"/>
  <c r="V717" i="23"/>
  <c r="G717" i="23"/>
  <c r="W717" i="23" s="1"/>
  <c r="X716" i="23"/>
  <c r="V716" i="23"/>
  <c r="G716" i="23"/>
  <c r="W716" i="23" s="1"/>
  <c r="X715" i="23"/>
  <c r="V715" i="23"/>
  <c r="G715" i="23"/>
  <c r="W715" i="23" s="1"/>
  <c r="X714" i="23"/>
  <c r="V714" i="23"/>
  <c r="G714" i="23"/>
  <c r="W714" i="23" s="1"/>
  <c r="X713" i="23"/>
  <c r="V713" i="23"/>
  <c r="G713" i="23"/>
  <c r="W713" i="23" s="1"/>
  <c r="X712" i="23"/>
  <c r="V712" i="23"/>
  <c r="G712" i="23"/>
  <c r="W712" i="23" s="1"/>
  <c r="X711" i="23"/>
  <c r="V711" i="23"/>
  <c r="G711" i="23"/>
  <c r="W711" i="23" s="1"/>
  <c r="X710" i="23"/>
  <c r="V710" i="23"/>
  <c r="G710" i="23"/>
  <c r="W710" i="23" s="1"/>
  <c r="X709" i="23"/>
  <c r="V709" i="23"/>
  <c r="G709" i="23"/>
  <c r="W709" i="23" s="1"/>
  <c r="X708" i="23"/>
  <c r="V708" i="23"/>
  <c r="G708" i="23"/>
  <c r="W708" i="23" s="1"/>
  <c r="X707" i="23"/>
  <c r="V707" i="23"/>
  <c r="G707" i="23"/>
  <c r="W707" i="23" s="1"/>
  <c r="X706" i="23"/>
  <c r="V706" i="23"/>
  <c r="G706" i="23"/>
  <c r="W706" i="23" s="1"/>
  <c r="X705" i="23"/>
  <c r="V705" i="23"/>
  <c r="G705" i="23"/>
  <c r="W705" i="23" s="1"/>
  <c r="X704" i="23"/>
  <c r="V704" i="23"/>
  <c r="G704" i="23"/>
  <c r="W704" i="23" s="1"/>
  <c r="X703" i="23"/>
  <c r="V703" i="23"/>
  <c r="G703" i="23"/>
  <c r="W703" i="23" s="1"/>
  <c r="X702" i="23"/>
  <c r="V702" i="23"/>
  <c r="G702" i="23"/>
  <c r="W702" i="23" s="1"/>
  <c r="X701" i="23"/>
  <c r="V701" i="23"/>
  <c r="G701" i="23"/>
  <c r="W701" i="23" s="1"/>
  <c r="X700" i="23"/>
  <c r="V700" i="23"/>
  <c r="G700" i="23"/>
  <c r="W700" i="23" s="1"/>
  <c r="X699" i="23"/>
  <c r="V699" i="23"/>
  <c r="G699" i="23"/>
  <c r="W699" i="23" s="1"/>
  <c r="X698" i="23"/>
  <c r="V698" i="23"/>
  <c r="G698" i="23"/>
  <c r="W698" i="23" s="1"/>
  <c r="X697" i="23"/>
  <c r="V697" i="23"/>
  <c r="G697" i="23"/>
  <c r="W697" i="23" s="1"/>
  <c r="X696" i="23"/>
  <c r="V696" i="23"/>
  <c r="G696" i="23"/>
  <c r="W696" i="23" s="1"/>
  <c r="X695" i="23"/>
  <c r="V695" i="23"/>
  <c r="G695" i="23"/>
  <c r="W695" i="23" s="1"/>
  <c r="X694" i="23"/>
  <c r="V694" i="23"/>
  <c r="G694" i="23"/>
  <c r="W694" i="23" s="1"/>
  <c r="X693" i="23"/>
  <c r="V693" i="23"/>
  <c r="G693" i="23"/>
  <c r="W693" i="23" s="1"/>
  <c r="X692" i="23"/>
  <c r="V692" i="23"/>
  <c r="G692" i="23"/>
  <c r="W692" i="23" s="1"/>
  <c r="X691" i="23"/>
  <c r="V691" i="23"/>
  <c r="G691" i="23"/>
  <c r="W691" i="23" s="1"/>
  <c r="X690" i="23"/>
  <c r="V690" i="23"/>
  <c r="G690" i="23"/>
  <c r="W690" i="23" s="1"/>
  <c r="X689" i="23"/>
  <c r="V689" i="23"/>
  <c r="G689" i="23"/>
  <c r="W689" i="23" s="1"/>
  <c r="X688" i="23"/>
  <c r="V688" i="23"/>
  <c r="G688" i="23"/>
  <c r="W688" i="23" s="1"/>
  <c r="X687" i="23"/>
  <c r="V687" i="23"/>
  <c r="G687" i="23"/>
  <c r="W687" i="23" s="1"/>
  <c r="X686" i="23"/>
  <c r="V686" i="23"/>
  <c r="G686" i="23"/>
  <c r="W686" i="23" s="1"/>
  <c r="X685" i="23"/>
  <c r="V685" i="23"/>
  <c r="G685" i="23"/>
  <c r="W685" i="23" s="1"/>
  <c r="X684" i="23"/>
  <c r="V684" i="23"/>
  <c r="G684" i="23"/>
  <c r="W684" i="23" s="1"/>
  <c r="X683" i="23"/>
  <c r="V683" i="23"/>
  <c r="G683" i="23"/>
  <c r="W683" i="23" s="1"/>
  <c r="X682" i="23"/>
  <c r="V682" i="23"/>
  <c r="G682" i="23"/>
  <c r="W682" i="23" s="1"/>
  <c r="X681" i="23"/>
  <c r="V681" i="23"/>
  <c r="G681" i="23"/>
  <c r="W681" i="23" s="1"/>
  <c r="X680" i="23"/>
  <c r="V680" i="23"/>
  <c r="G680" i="23"/>
  <c r="W680" i="23" s="1"/>
  <c r="X679" i="23"/>
  <c r="V679" i="23"/>
  <c r="G679" i="23"/>
  <c r="W679" i="23" s="1"/>
  <c r="X678" i="23"/>
  <c r="V678" i="23"/>
  <c r="G678" i="23"/>
  <c r="W678" i="23" s="1"/>
  <c r="X677" i="23"/>
  <c r="V677" i="23"/>
  <c r="G677" i="23"/>
  <c r="W677" i="23" s="1"/>
  <c r="X676" i="23"/>
  <c r="V676" i="23"/>
  <c r="G676" i="23"/>
  <c r="W676" i="23" s="1"/>
  <c r="X675" i="23"/>
  <c r="V675" i="23"/>
  <c r="G675" i="23"/>
  <c r="W675" i="23" s="1"/>
  <c r="X674" i="23"/>
  <c r="V674" i="23"/>
  <c r="G674" i="23"/>
  <c r="W674" i="23" s="1"/>
  <c r="X673" i="23"/>
  <c r="V673" i="23"/>
  <c r="G673" i="23"/>
  <c r="W673" i="23" s="1"/>
  <c r="X672" i="23"/>
  <c r="V672" i="23"/>
  <c r="G672" i="23"/>
  <c r="W672" i="23" s="1"/>
  <c r="X671" i="23"/>
  <c r="V671" i="23"/>
  <c r="G671" i="23"/>
  <c r="W671" i="23" s="1"/>
  <c r="X670" i="23"/>
  <c r="V670" i="23"/>
  <c r="G670" i="23"/>
  <c r="W670" i="23" s="1"/>
  <c r="X669" i="23"/>
  <c r="V669" i="23"/>
  <c r="G669" i="23"/>
  <c r="W669" i="23" s="1"/>
  <c r="X668" i="23"/>
  <c r="V668" i="23"/>
  <c r="G668" i="23"/>
  <c r="W668" i="23" s="1"/>
  <c r="X667" i="23"/>
  <c r="V667" i="23"/>
  <c r="G667" i="23"/>
  <c r="W667" i="23" s="1"/>
  <c r="X666" i="23"/>
  <c r="V666" i="23"/>
  <c r="G666" i="23"/>
  <c r="W666" i="23" s="1"/>
  <c r="X665" i="23"/>
  <c r="V665" i="23"/>
  <c r="G665" i="23"/>
  <c r="W665" i="23" s="1"/>
  <c r="X664" i="23"/>
  <c r="V664" i="23"/>
  <c r="G664" i="23"/>
  <c r="W664" i="23" s="1"/>
  <c r="X663" i="23"/>
  <c r="V663" i="23"/>
  <c r="G663" i="23"/>
  <c r="W663" i="23" s="1"/>
  <c r="X662" i="23"/>
  <c r="V662" i="23"/>
  <c r="G662" i="23"/>
  <c r="W662" i="23" s="1"/>
  <c r="X661" i="23"/>
  <c r="V661" i="23"/>
  <c r="G661" i="23"/>
  <c r="W661" i="23" s="1"/>
  <c r="X660" i="23"/>
  <c r="V660" i="23"/>
  <c r="G660" i="23"/>
  <c r="W660" i="23" s="1"/>
  <c r="X659" i="23"/>
  <c r="V659" i="23"/>
  <c r="G659" i="23"/>
  <c r="W659" i="23" s="1"/>
  <c r="X658" i="23"/>
  <c r="V658" i="23"/>
  <c r="G658" i="23"/>
  <c r="W658" i="23" s="1"/>
  <c r="X657" i="23"/>
  <c r="V657" i="23"/>
  <c r="G657" i="23"/>
  <c r="W657" i="23" s="1"/>
  <c r="X656" i="23"/>
  <c r="V656" i="23"/>
  <c r="G656" i="23"/>
  <c r="W656" i="23" s="1"/>
  <c r="X655" i="23"/>
  <c r="V655" i="23"/>
  <c r="G655" i="23"/>
  <c r="W655" i="23" s="1"/>
  <c r="X654" i="23"/>
  <c r="V654" i="23"/>
  <c r="G654" i="23"/>
  <c r="W654" i="23" s="1"/>
  <c r="X653" i="23"/>
  <c r="V653" i="23"/>
  <c r="G653" i="23"/>
  <c r="W653" i="23" s="1"/>
  <c r="X652" i="23"/>
  <c r="V652" i="23"/>
  <c r="G652" i="23"/>
  <c r="W652" i="23" s="1"/>
  <c r="X651" i="23"/>
  <c r="V651" i="23"/>
  <c r="G651" i="23"/>
  <c r="W651" i="23" s="1"/>
  <c r="X650" i="23"/>
  <c r="V650" i="23"/>
  <c r="G650" i="23"/>
  <c r="W650" i="23" s="1"/>
  <c r="X649" i="23"/>
  <c r="V649" i="23"/>
  <c r="G649" i="23"/>
  <c r="W649" i="23" s="1"/>
  <c r="X648" i="23"/>
  <c r="V648" i="23"/>
  <c r="G648" i="23"/>
  <c r="W648" i="23" s="1"/>
  <c r="X647" i="23"/>
  <c r="V647" i="23"/>
  <c r="G647" i="23"/>
  <c r="W647" i="23" s="1"/>
  <c r="X646" i="23"/>
  <c r="V646" i="23"/>
  <c r="G646" i="23"/>
  <c r="W646" i="23" s="1"/>
  <c r="X645" i="23"/>
  <c r="V645" i="23"/>
  <c r="G645" i="23"/>
  <c r="W645" i="23" s="1"/>
  <c r="X644" i="23"/>
  <c r="V644" i="23"/>
  <c r="G644" i="23"/>
  <c r="W644" i="23" s="1"/>
  <c r="X643" i="23"/>
  <c r="V643" i="23"/>
  <c r="G643" i="23"/>
  <c r="W643" i="23" s="1"/>
  <c r="X642" i="23"/>
  <c r="V642" i="23"/>
  <c r="G642" i="23"/>
  <c r="W642" i="23" s="1"/>
  <c r="X641" i="23"/>
  <c r="V641" i="23"/>
  <c r="G641" i="23"/>
  <c r="W641" i="23" s="1"/>
  <c r="X640" i="23"/>
  <c r="V640" i="23"/>
  <c r="G640" i="23"/>
  <c r="W640" i="23" s="1"/>
  <c r="X639" i="23"/>
  <c r="V639" i="23"/>
  <c r="G639" i="23"/>
  <c r="W639" i="23" s="1"/>
  <c r="X638" i="23"/>
  <c r="V638" i="23"/>
  <c r="G638" i="23"/>
  <c r="W638" i="23" s="1"/>
  <c r="X637" i="23"/>
  <c r="V637" i="23"/>
  <c r="G637" i="23"/>
  <c r="W637" i="23" s="1"/>
  <c r="X636" i="23"/>
  <c r="V636" i="23"/>
  <c r="G636" i="23"/>
  <c r="W636" i="23" s="1"/>
  <c r="X635" i="23"/>
  <c r="V635" i="23"/>
  <c r="G635" i="23"/>
  <c r="W635" i="23" s="1"/>
  <c r="X634" i="23"/>
  <c r="V634" i="23"/>
  <c r="G634" i="23"/>
  <c r="W634" i="23" s="1"/>
  <c r="X633" i="23"/>
  <c r="V633" i="23"/>
  <c r="G633" i="23"/>
  <c r="W633" i="23" s="1"/>
  <c r="X632" i="23"/>
  <c r="V632" i="23"/>
  <c r="G632" i="23"/>
  <c r="W632" i="23" s="1"/>
  <c r="X631" i="23"/>
  <c r="V631" i="23"/>
  <c r="G631" i="23"/>
  <c r="W631" i="23" s="1"/>
  <c r="X630" i="23"/>
  <c r="V630" i="23"/>
  <c r="G630" i="23"/>
  <c r="W630" i="23" s="1"/>
  <c r="X629" i="23"/>
  <c r="V629" i="23"/>
  <c r="G629" i="23"/>
  <c r="W629" i="23" s="1"/>
  <c r="X628" i="23"/>
  <c r="V628" i="23"/>
  <c r="G628" i="23"/>
  <c r="W628" i="23" s="1"/>
  <c r="X627" i="23"/>
  <c r="V627" i="23"/>
  <c r="G627" i="23"/>
  <c r="W627" i="23" s="1"/>
  <c r="X626" i="23"/>
  <c r="V626" i="23"/>
  <c r="G626" i="23"/>
  <c r="W626" i="23" s="1"/>
  <c r="X625" i="23"/>
  <c r="W625" i="23"/>
  <c r="V625" i="23"/>
  <c r="G625" i="23"/>
  <c r="X624" i="23"/>
  <c r="V624" i="23"/>
  <c r="G624" i="23"/>
  <c r="W624" i="23" s="1"/>
  <c r="X623" i="23"/>
  <c r="V623" i="23"/>
  <c r="G623" i="23"/>
  <c r="W623" i="23" s="1"/>
  <c r="X622" i="23"/>
  <c r="V622" i="23"/>
  <c r="G622" i="23"/>
  <c r="W622" i="23" s="1"/>
  <c r="X621" i="23"/>
  <c r="V621" i="23"/>
  <c r="G621" i="23"/>
  <c r="W621" i="23" s="1"/>
  <c r="X620" i="23"/>
  <c r="V620" i="23"/>
  <c r="G620" i="23"/>
  <c r="W620" i="23" s="1"/>
  <c r="X619" i="23"/>
  <c r="V619" i="23"/>
  <c r="G619" i="23"/>
  <c r="W619" i="23" s="1"/>
  <c r="X618" i="23"/>
  <c r="V618" i="23"/>
  <c r="G618" i="23"/>
  <c r="W618" i="23" s="1"/>
  <c r="X617" i="23"/>
  <c r="V617" i="23"/>
  <c r="G617" i="23"/>
  <c r="W617" i="23" s="1"/>
  <c r="X616" i="23"/>
  <c r="V616" i="23"/>
  <c r="G616" i="23"/>
  <c r="W616" i="23" s="1"/>
  <c r="X615" i="23"/>
  <c r="V615" i="23"/>
  <c r="G615" i="23"/>
  <c r="W615" i="23" s="1"/>
  <c r="X614" i="23"/>
  <c r="V614" i="23"/>
  <c r="G614" i="23"/>
  <c r="W614" i="23" s="1"/>
  <c r="X613" i="23"/>
  <c r="V613" i="23"/>
  <c r="G613" i="23"/>
  <c r="W613" i="23" s="1"/>
  <c r="X612" i="23"/>
  <c r="V612" i="23"/>
  <c r="G612" i="23"/>
  <c r="W612" i="23" s="1"/>
  <c r="X611" i="23"/>
  <c r="V611" i="23"/>
  <c r="G611" i="23"/>
  <c r="W611" i="23" s="1"/>
  <c r="X610" i="23"/>
  <c r="V610" i="23"/>
  <c r="G610" i="23"/>
  <c r="W610" i="23" s="1"/>
  <c r="X609" i="23"/>
  <c r="V609" i="23"/>
  <c r="G609" i="23"/>
  <c r="W609" i="23" s="1"/>
  <c r="X608" i="23"/>
  <c r="V608" i="23"/>
  <c r="G608" i="23"/>
  <c r="W608" i="23" s="1"/>
  <c r="X607" i="23"/>
  <c r="V607" i="23"/>
  <c r="G607" i="23"/>
  <c r="W607" i="23" s="1"/>
  <c r="X606" i="23"/>
  <c r="V606" i="23"/>
  <c r="G606" i="23"/>
  <c r="W606" i="23" s="1"/>
  <c r="X605" i="23"/>
  <c r="V605" i="23"/>
  <c r="G605" i="23"/>
  <c r="W605" i="23" s="1"/>
  <c r="X604" i="23"/>
  <c r="V604" i="23"/>
  <c r="G604" i="23"/>
  <c r="W604" i="23" s="1"/>
  <c r="X603" i="23"/>
  <c r="V603" i="23"/>
  <c r="G603" i="23"/>
  <c r="W603" i="23" s="1"/>
  <c r="X602" i="23"/>
  <c r="V602" i="23"/>
  <c r="G602" i="23"/>
  <c r="W602" i="23" s="1"/>
  <c r="X601" i="23"/>
  <c r="V601" i="23"/>
  <c r="G601" i="23"/>
  <c r="W601" i="23" s="1"/>
  <c r="X600" i="23"/>
  <c r="V600" i="23"/>
  <c r="G600" i="23"/>
  <c r="W600" i="23" s="1"/>
  <c r="X599" i="23"/>
  <c r="V599" i="23"/>
  <c r="G599" i="23"/>
  <c r="W599" i="23" s="1"/>
  <c r="X598" i="23"/>
  <c r="V598" i="23"/>
  <c r="G598" i="23"/>
  <c r="W598" i="23" s="1"/>
  <c r="X597" i="23"/>
  <c r="V597" i="23"/>
  <c r="G597" i="23"/>
  <c r="W597" i="23" s="1"/>
  <c r="X596" i="23"/>
  <c r="V596" i="23"/>
  <c r="G596" i="23"/>
  <c r="W596" i="23" s="1"/>
  <c r="X595" i="23"/>
  <c r="V595" i="23"/>
  <c r="G595" i="23"/>
  <c r="W595" i="23" s="1"/>
  <c r="X594" i="23"/>
  <c r="V594" i="23"/>
  <c r="G594" i="23"/>
  <c r="W594" i="23" s="1"/>
  <c r="X593" i="23"/>
  <c r="V593" i="23"/>
  <c r="G593" i="23"/>
  <c r="W593" i="23" s="1"/>
  <c r="X592" i="23"/>
  <c r="V592" i="23"/>
  <c r="G592" i="23"/>
  <c r="W592" i="23" s="1"/>
  <c r="X591" i="23"/>
  <c r="V591" i="23"/>
  <c r="G591" i="23"/>
  <c r="W591" i="23" s="1"/>
  <c r="X590" i="23"/>
  <c r="V590" i="23"/>
  <c r="G590" i="23"/>
  <c r="W590" i="23" s="1"/>
  <c r="X589" i="23"/>
  <c r="V589" i="23"/>
  <c r="G589" i="23"/>
  <c r="W589" i="23" s="1"/>
  <c r="X588" i="23"/>
  <c r="V588" i="23"/>
  <c r="G588" i="23"/>
  <c r="W588" i="23" s="1"/>
  <c r="X587" i="23"/>
  <c r="V587" i="23"/>
  <c r="G587" i="23"/>
  <c r="W587" i="23" s="1"/>
  <c r="X586" i="23"/>
  <c r="V586" i="23"/>
  <c r="G586" i="23"/>
  <c r="W586" i="23" s="1"/>
  <c r="X585" i="23"/>
  <c r="V585" i="23"/>
  <c r="G585" i="23"/>
  <c r="W585" i="23" s="1"/>
  <c r="X584" i="23"/>
  <c r="V584" i="23"/>
  <c r="G584" i="23"/>
  <c r="W584" i="23" s="1"/>
  <c r="X583" i="23"/>
  <c r="V583" i="23"/>
  <c r="G583" i="23"/>
  <c r="W583" i="23" s="1"/>
  <c r="X582" i="23"/>
  <c r="V582" i="23"/>
  <c r="G582" i="23"/>
  <c r="W582" i="23" s="1"/>
  <c r="X581" i="23"/>
  <c r="W581" i="23"/>
  <c r="V581" i="23"/>
  <c r="G581" i="23"/>
  <c r="X580" i="23"/>
  <c r="V580" i="23"/>
  <c r="G580" i="23"/>
  <c r="W580" i="23" s="1"/>
  <c r="X579" i="23"/>
  <c r="V579" i="23"/>
  <c r="G579" i="23"/>
  <c r="W579" i="23" s="1"/>
  <c r="X578" i="23"/>
  <c r="V578" i="23"/>
  <c r="G578" i="23"/>
  <c r="W578" i="23" s="1"/>
  <c r="X577" i="23"/>
  <c r="V577" i="23"/>
  <c r="G577" i="23"/>
  <c r="W577" i="23" s="1"/>
  <c r="X576" i="23"/>
  <c r="V576" i="23"/>
  <c r="G576" i="23"/>
  <c r="W576" i="23" s="1"/>
  <c r="X575" i="23"/>
  <c r="V575" i="23"/>
  <c r="G575" i="23"/>
  <c r="W575" i="23" s="1"/>
  <c r="X574" i="23"/>
  <c r="V574" i="23"/>
  <c r="G574" i="23"/>
  <c r="W574" i="23" s="1"/>
  <c r="X573" i="23"/>
  <c r="W573" i="23"/>
  <c r="V573" i="23"/>
  <c r="G573" i="23"/>
  <c r="X572" i="23"/>
  <c r="V572" i="23"/>
  <c r="G572" i="23"/>
  <c r="W572" i="23" s="1"/>
  <c r="X571" i="23"/>
  <c r="V571" i="23"/>
  <c r="G571" i="23"/>
  <c r="W571" i="23" s="1"/>
  <c r="X570" i="23"/>
  <c r="V570" i="23"/>
  <c r="G570" i="23"/>
  <c r="W570" i="23" s="1"/>
  <c r="X569" i="23"/>
  <c r="V569" i="23"/>
  <c r="G569" i="23"/>
  <c r="W569" i="23" s="1"/>
  <c r="X568" i="23"/>
  <c r="V568" i="23"/>
  <c r="G568" i="23"/>
  <c r="W568" i="23" s="1"/>
  <c r="X567" i="23"/>
  <c r="W567" i="23"/>
  <c r="V567" i="23"/>
  <c r="G567" i="23"/>
  <c r="X566" i="23"/>
  <c r="V566" i="23"/>
  <c r="G566" i="23"/>
  <c r="W566" i="23" s="1"/>
  <c r="X565" i="23"/>
  <c r="V565" i="23"/>
  <c r="G565" i="23"/>
  <c r="W565" i="23" s="1"/>
  <c r="X564" i="23"/>
  <c r="V564" i="23"/>
  <c r="G564" i="23"/>
  <c r="W564" i="23" s="1"/>
  <c r="X563" i="23"/>
  <c r="V563" i="23"/>
  <c r="G563" i="23"/>
  <c r="W563" i="23" s="1"/>
  <c r="X562" i="23"/>
  <c r="V562" i="23"/>
  <c r="G562" i="23"/>
  <c r="W562" i="23" s="1"/>
  <c r="X561" i="23"/>
  <c r="V561" i="23"/>
  <c r="G561" i="23"/>
  <c r="W561" i="23" s="1"/>
  <c r="X560" i="23"/>
  <c r="V560" i="23"/>
  <c r="G560" i="23"/>
  <c r="W560" i="23" s="1"/>
  <c r="X559" i="23"/>
  <c r="V559" i="23"/>
  <c r="G559" i="23"/>
  <c r="W559" i="23" s="1"/>
  <c r="X558" i="23"/>
  <c r="V558" i="23"/>
  <c r="G558" i="23"/>
  <c r="W558" i="23" s="1"/>
  <c r="X557" i="23"/>
  <c r="W557" i="23"/>
  <c r="V557" i="23"/>
  <c r="G557" i="23"/>
  <c r="X556" i="23"/>
  <c r="V556" i="23"/>
  <c r="G556" i="23"/>
  <c r="W556" i="23" s="1"/>
  <c r="X555" i="23"/>
  <c r="V555" i="23"/>
  <c r="G555" i="23"/>
  <c r="W555" i="23" s="1"/>
  <c r="X554" i="23"/>
  <c r="V554" i="23"/>
  <c r="G554" i="23"/>
  <c r="W554" i="23" s="1"/>
  <c r="X553" i="23"/>
  <c r="V553" i="23"/>
  <c r="G553" i="23"/>
  <c r="W553" i="23" s="1"/>
  <c r="X552" i="23"/>
  <c r="V552" i="23"/>
  <c r="G552" i="23"/>
  <c r="W552" i="23" s="1"/>
  <c r="X551" i="23"/>
  <c r="V551" i="23"/>
  <c r="G551" i="23"/>
  <c r="W551" i="23" s="1"/>
  <c r="X550" i="23"/>
  <c r="V550" i="23"/>
  <c r="G550" i="23"/>
  <c r="W550" i="23" s="1"/>
  <c r="X549" i="23"/>
  <c r="V549" i="23"/>
  <c r="G549" i="23"/>
  <c r="W549" i="23" s="1"/>
  <c r="X548" i="23"/>
  <c r="V548" i="23"/>
  <c r="G548" i="23"/>
  <c r="W548" i="23" s="1"/>
  <c r="X547" i="23"/>
  <c r="V547" i="23"/>
  <c r="G547" i="23"/>
  <c r="W547" i="23" s="1"/>
  <c r="X546" i="23"/>
  <c r="V546" i="23"/>
  <c r="G546" i="23"/>
  <c r="W546" i="23" s="1"/>
  <c r="X545" i="23"/>
  <c r="V545" i="23"/>
  <c r="G545" i="23"/>
  <c r="W545" i="23" s="1"/>
  <c r="X544" i="23"/>
  <c r="V544" i="23"/>
  <c r="G544" i="23"/>
  <c r="W544" i="23" s="1"/>
  <c r="X543" i="23"/>
  <c r="V543" i="23"/>
  <c r="G543" i="23"/>
  <c r="W543" i="23" s="1"/>
  <c r="X542" i="23"/>
  <c r="V542" i="23"/>
  <c r="G542" i="23"/>
  <c r="W542" i="23" s="1"/>
  <c r="X541" i="23"/>
  <c r="V541" i="23"/>
  <c r="G541" i="23"/>
  <c r="W541" i="23" s="1"/>
  <c r="X540" i="23"/>
  <c r="V540" i="23"/>
  <c r="G540" i="23"/>
  <c r="W540" i="23" s="1"/>
  <c r="X539" i="23"/>
  <c r="V539" i="23"/>
  <c r="G539" i="23"/>
  <c r="W539" i="23" s="1"/>
  <c r="X538" i="23"/>
  <c r="V538" i="23"/>
  <c r="G538" i="23"/>
  <c r="W538" i="23" s="1"/>
  <c r="X537" i="23"/>
  <c r="V537" i="23"/>
  <c r="G537" i="23"/>
  <c r="W537" i="23" s="1"/>
  <c r="X536" i="23"/>
  <c r="V536" i="23"/>
  <c r="G536" i="23"/>
  <c r="W536" i="23" s="1"/>
  <c r="X535" i="23"/>
  <c r="V535" i="23"/>
  <c r="G535" i="23"/>
  <c r="W535" i="23" s="1"/>
  <c r="X534" i="23"/>
  <c r="V534" i="23"/>
  <c r="G534" i="23"/>
  <c r="W534" i="23" s="1"/>
  <c r="X533" i="23"/>
  <c r="W533" i="23"/>
  <c r="V533" i="23"/>
  <c r="G533" i="23"/>
  <c r="X532" i="23"/>
  <c r="V532" i="23"/>
  <c r="G532" i="23"/>
  <c r="W532" i="23" s="1"/>
  <c r="X531" i="23"/>
  <c r="V531" i="23"/>
  <c r="G531" i="23"/>
  <c r="W531" i="23" s="1"/>
  <c r="X530" i="23"/>
  <c r="V530" i="23"/>
  <c r="G530" i="23"/>
  <c r="W530" i="23" s="1"/>
  <c r="X529" i="23"/>
  <c r="V529" i="23"/>
  <c r="G529" i="23"/>
  <c r="W529" i="23" s="1"/>
  <c r="X528" i="23"/>
  <c r="V528" i="23"/>
  <c r="G528" i="23"/>
  <c r="W528" i="23" s="1"/>
  <c r="X527" i="23"/>
  <c r="V527" i="23"/>
  <c r="G527" i="23"/>
  <c r="W527" i="23" s="1"/>
  <c r="X526" i="23"/>
  <c r="V526" i="23"/>
  <c r="G526" i="23"/>
  <c r="W526" i="23" s="1"/>
  <c r="X525" i="23"/>
  <c r="V525" i="23"/>
  <c r="G525" i="23"/>
  <c r="W525" i="23" s="1"/>
  <c r="X524" i="23"/>
  <c r="V524" i="23"/>
  <c r="G524" i="23"/>
  <c r="W524" i="23" s="1"/>
  <c r="X523" i="23"/>
  <c r="V523" i="23"/>
  <c r="G523" i="23"/>
  <c r="W523" i="23" s="1"/>
  <c r="X522" i="23"/>
  <c r="V522" i="23"/>
  <c r="G522" i="23"/>
  <c r="W522" i="23" s="1"/>
  <c r="X521" i="23"/>
  <c r="V521" i="23"/>
  <c r="G521" i="23"/>
  <c r="W521" i="23" s="1"/>
  <c r="X520" i="23"/>
  <c r="V520" i="23"/>
  <c r="G520" i="23"/>
  <c r="W520" i="23" s="1"/>
  <c r="X519" i="23"/>
  <c r="V519" i="23"/>
  <c r="G519" i="23"/>
  <c r="W519" i="23" s="1"/>
  <c r="X518" i="23"/>
  <c r="V518" i="23"/>
  <c r="G518" i="23"/>
  <c r="W518" i="23" s="1"/>
  <c r="X517" i="23"/>
  <c r="W517" i="23"/>
  <c r="V517" i="23"/>
  <c r="G517" i="23"/>
  <c r="X516" i="23"/>
  <c r="V516" i="23"/>
  <c r="G516" i="23"/>
  <c r="W516" i="23" s="1"/>
  <c r="X515" i="23"/>
  <c r="V515" i="23"/>
  <c r="G515" i="23"/>
  <c r="W515" i="23" s="1"/>
  <c r="X514" i="23"/>
  <c r="V514" i="23"/>
  <c r="G514" i="23"/>
  <c r="W514" i="23" s="1"/>
  <c r="X513" i="23"/>
  <c r="V513" i="23"/>
  <c r="G513" i="23"/>
  <c r="W513" i="23" s="1"/>
  <c r="X512" i="23"/>
  <c r="V512" i="23"/>
  <c r="G512" i="23"/>
  <c r="W512" i="23" s="1"/>
  <c r="X511" i="23"/>
  <c r="V511" i="23"/>
  <c r="G511" i="23"/>
  <c r="W511" i="23" s="1"/>
  <c r="X510" i="23"/>
  <c r="V510" i="23"/>
  <c r="G510" i="23"/>
  <c r="W510" i="23" s="1"/>
  <c r="X509" i="23"/>
  <c r="V509" i="23"/>
  <c r="G509" i="23"/>
  <c r="W509" i="23" s="1"/>
  <c r="X508" i="23"/>
  <c r="V508" i="23"/>
  <c r="G508" i="23"/>
  <c r="W508" i="23" s="1"/>
  <c r="X507" i="23"/>
  <c r="V507" i="23"/>
  <c r="G507" i="23"/>
  <c r="W507" i="23" s="1"/>
  <c r="X506" i="23"/>
  <c r="V506" i="23"/>
  <c r="G506" i="23"/>
  <c r="W506" i="23" s="1"/>
  <c r="X505" i="23"/>
  <c r="V505" i="23"/>
  <c r="G505" i="23"/>
  <c r="W505" i="23" s="1"/>
  <c r="X504" i="23"/>
  <c r="V504" i="23"/>
  <c r="G504" i="23"/>
  <c r="W504" i="23" s="1"/>
  <c r="X503" i="23"/>
  <c r="W503" i="23"/>
  <c r="V503" i="23"/>
  <c r="G503" i="23"/>
  <c r="X502" i="23"/>
  <c r="V502" i="23"/>
  <c r="G502" i="23"/>
  <c r="W502" i="23" s="1"/>
  <c r="X501" i="23"/>
  <c r="V501" i="23"/>
  <c r="G501" i="23"/>
  <c r="W501" i="23" s="1"/>
  <c r="X500" i="23"/>
  <c r="V500" i="23"/>
  <c r="G500" i="23"/>
  <c r="W500" i="23" s="1"/>
  <c r="X499" i="23"/>
  <c r="V499" i="23"/>
  <c r="G499" i="23"/>
  <c r="W499" i="23" s="1"/>
  <c r="X498" i="23"/>
  <c r="V498" i="23"/>
  <c r="G498" i="23"/>
  <c r="W498" i="23" s="1"/>
  <c r="X497" i="23"/>
  <c r="V497" i="23"/>
  <c r="G497" i="23"/>
  <c r="W497" i="23" s="1"/>
  <c r="X496" i="23"/>
  <c r="V496" i="23"/>
  <c r="G496" i="23"/>
  <c r="W496" i="23" s="1"/>
  <c r="X495" i="23"/>
  <c r="V495" i="23"/>
  <c r="G495" i="23"/>
  <c r="W495" i="23" s="1"/>
  <c r="X494" i="23"/>
  <c r="V494" i="23"/>
  <c r="G494" i="23"/>
  <c r="W494" i="23" s="1"/>
  <c r="X493" i="23"/>
  <c r="W493" i="23"/>
  <c r="V493" i="23"/>
  <c r="G493" i="23"/>
  <c r="X492" i="23"/>
  <c r="V492" i="23"/>
  <c r="G492" i="23"/>
  <c r="W492" i="23" s="1"/>
  <c r="X491" i="23"/>
  <c r="V491" i="23"/>
  <c r="G491" i="23"/>
  <c r="W491" i="23" s="1"/>
  <c r="X490" i="23"/>
  <c r="V490" i="23"/>
  <c r="G490" i="23"/>
  <c r="W490" i="23" s="1"/>
  <c r="X489" i="23"/>
  <c r="V489" i="23"/>
  <c r="G489" i="23"/>
  <c r="W489" i="23" s="1"/>
  <c r="X488" i="23"/>
  <c r="V488" i="23"/>
  <c r="G488" i="23"/>
  <c r="W488" i="23" s="1"/>
  <c r="X487" i="23"/>
  <c r="W487" i="23"/>
  <c r="V487" i="23"/>
  <c r="G487" i="23"/>
  <c r="X486" i="23"/>
  <c r="V486" i="23"/>
  <c r="G486" i="23"/>
  <c r="W486" i="23" s="1"/>
  <c r="X485" i="23"/>
  <c r="V485" i="23"/>
  <c r="G485" i="23"/>
  <c r="W485" i="23" s="1"/>
  <c r="X484" i="23"/>
  <c r="V484" i="23"/>
  <c r="G484" i="23"/>
  <c r="W484" i="23" s="1"/>
  <c r="X483" i="23"/>
  <c r="V483" i="23"/>
  <c r="G483" i="23"/>
  <c r="W483" i="23" s="1"/>
  <c r="X482" i="23"/>
  <c r="V482" i="23"/>
  <c r="G482" i="23"/>
  <c r="W482" i="23" s="1"/>
  <c r="X481" i="23"/>
  <c r="V481" i="23"/>
  <c r="G481" i="23"/>
  <c r="W481" i="23" s="1"/>
  <c r="X480" i="23"/>
  <c r="V480" i="23"/>
  <c r="G480" i="23"/>
  <c r="W480" i="23" s="1"/>
  <c r="X479" i="23"/>
  <c r="V479" i="23"/>
  <c r="G479" i="23"/>
  <c r="W479" i="23" s="1"/>
  <c r="X478" i="23"/>
  <c r="V478" i="23"/>
  <c r="G478" i="23"/>
  <c r="W478" i="23" s="1"/>
  <c r="X477" i="23"/>
  <c r="W477" i="23"/>
  <c r="V477" i="23"/>
  <c r="G477" i="23"/>
  <c r="X476" i="23"/>
  <c r="V476" i="23"/>
  <c r="G476" i="23"/>
  <c r="W476" i="23" s="1"/>
  <c r="X475" i="23"/>
  <c r="V475" i="23"/>
  <c r="G475" i="23"/>
  <c r="W475" i="23" s="1"/>
  <c r="X474" i="23"/>
  <c r="V474" i="23"/>
  <c r="G474" i="23"/>
  <c r="W474" i="23" s="1"/>
  <c r="X473" i="23"/>
  <c r="V473" i="23"/>
  <c r="G473" i="23"/>
  <c r="W473" i="23" s="1"/>
  <c r="X472" i="23"/>
  <c r="V472" i="23"/>
  <c r="G472" i="23"/>
  <c r="W472" i="23" s="1"/>
  <c r="X471" i="23"/>
  <c r="V471" i="23"/>
  <c r="G471" i="23"/>
  <c r="W471" i="23" s="1"/>
  <c r="X470" i="23"/>
  <c r="V470" i="23"/>
  <c r="G470" i="23"/>
  <c r="W470" i="23" s="1"/>
  <c r="X469" i="23"/>
  <c r="V469" i="23"/>
  <c r="G469" i="23"/>
  <c r="W469" i="23" s="1"/>
  <c r="X468" i="23"/>
  <c r="V468" i="23"/>
  <c r="G468" i="23"/>
  <c r="W468" i="23" s="1"/>
  <c r="X467" i="23"/>
  <c r="V467" i="23"/>
  <c r="G467" i="23"/>
  <c r="W467" i="23" s="1"/>
  <c r="X466" i="23"/>
  <c r="V466" i="23"/>
  <c r="G466" i="23"/>
  <c r="W466" i="23" s="1"/>
  <c r="X465" i="23"/>
  <c r="V465" i="23"/>
  <c r="G465" i="23"/>
  <c r="W465" i="23" s="1"/>
  <c r="X464" i="23"/>
  <c r="V464" i="23"/>
  <c r="G464" i="23"/>
  <c r="W464" i="23" s="1"/>
  <c r="X463" i="23"/>
  <c r="V463" i="23"/>
  <c r="G463" i="23"/>
  <c r="W463" i="23" s="1"/>
  <c r="X462" i="23"/>
  <c r="V462" i="23"/>
  <c r="G462" i="23"/>
  <c r="W462" i="23" s="1"/>
  <c r="X461" i="23"/>
  <c r="V461" i="23"/>
  <c r="G461" i="23"/>
  <c r="W461" i="23" s="1"/>
  <c r="X460" i="23"/>
  <c r="V460" i="23"/>
  <c r="G460" i="23"/>
  <c r="W460" i="23" s="1"/>
  <c r="X459" i="23"/>
  <c r="V459" i="23"/>
  <c r="G459" i="23"/>
  <c r="W459" i="23" s="1"/>
  <c r="X458" i="23"/>
  <c r="V458" i="23"/>
  <c r="G458" i="23"/>
  <c r="W458" i="23" s="1"/>
  <c r="X457" i="23"/>
  <c r="V457" i="23"/>
  <c r="G457" i="23"/>
  <c r="W457" i="23" s="1"/>
  <c r="X456" i="23"/>
  <c r="V456" i="23"/>
  <c r="G456" i="23"/>
  <c r="W456" i="23" s="1"/>
  <c r="X455" i="23"/>
  <c r="W455" i="23"/>
  <c r="V455" i="23"/>
  <c r="G455" i="23"/>
  <c r="X454" i="23"/>
  <c r="V454" i="23"/>
  <c r="G454" i="23"/>
  <c r="W454" i="23" s="1"/>
  <c r="X453" i="23"/>
  <c r="W453" i="23"/>
  <c r="V453" i="23"/>
  <c r="G453" i="23"/>
  <c r="X452" i="23"/>
  <c r="V452" i="23"/>
  <c r="G452" i="23"/>
  <c r="W452" i="23" s="1"/>
  <c r="X451" i="23"/>
  <c r="V451" i="23"/>
  <c r="G451" i="23"/>
  <c r="W451" i="23" s="1"/>
  <c r="X450" i="23"/>
  <c r="V450" i="23"/>
  <c r="G450" i="23"/>
  <c r="W450" i="23" s="1"/>
  <c r="X449" i="23"/>
  <c r="V449" i="23"/>
  <c r="G449" i="23"/>
  <c r="W449" i="23" s="1"/>
  <c r="X448" i="23"/>
  <c r="V448" i="23"/>
  <c r="G448" i="23"/>
  <c r="W448" i="23" s="1"/>
  <c r="X447" i="23"/>
  <c r="V447" i="23"/>
  <c r="G447" i="23"/>
  <c r="W447" i="23" s="1"/>
  <c r="X446" i="23"/>
  <c r="V446" i="23"/>
  <c r="G446" i="23"/>
  <c r="W446" i="23" s="1"/>
  <c r="X445" i="23"/>
  <c r="W445" i="23"/>
  <c r="V445" i="23"/>
  <c r="G445" i="23"/>
  <c r="X444" i="23"/>
  <c r="V444" i="23"/>
  <c r="G444" i="23"/>
  <c r="W444" i="23" s="1"/>
  <c r="X443" i="23"/>
  <c r="V443" i="23"/>
  <c r="G443" i="23"/>
  <c r="W443" i="23" s="1"/>
  <c r="X442" i="23"/>
  <c r="V442" i="23"/>
  <c r="G442" i="23"/>
  <c r="W442" i="23" s="1"/>
  <c r="X441" i="23"/>
  <c r="V441" i="23"/>
  <c r="G441" i="23"/>
  <c r="W441" i="23" s="1"/>
  <c r="X440" i="23"/>
  <c r="V440" i="23"/>
  <c r="G440" i="23"/>
  <c r="W440" i="23" s="1"/>
  <c r="X439" i="23"/>
  <c r="W439" i="23"/>
  <c r="V439" i="23"/>
  <c r="G439" i="23"/>
  <c r="X438" i="23"/>
  <c r="V438" i="23"/>
  <c r="G438" i="23"/>
  <c r="W438" i="23" s="1"/>
  <c r="X437" i="23"/>
  <c r="W437" i="23"/>
  <c r="V437" i="23"/>
  <c r="G437" i="23"/>
  <c r="X436" i="23"/>
  <c r="V436" i="23"/>
  <c r="G436" i="23"/>
  <c r="W436" i="23" s="1"/>
  <c r="X435" i="23"/>
  <c r="V435" i="23"/>
  <c r="G435" i="23"/>
  <c r="W435" i="23" s="1"/>
  <c r="X434" i="23"/>
  <c r="V434" i="23"/>
  <c r="G434" i="23"/>
  <c r="W434" i="23" s="1"/>
  <c r="X433" i="23"/>
  <c r="V433" i="23"/>
  <c r="G433" i="23"/>
  <c r="W433" i="23" s="1"/>
  <c r="X432" i="23"/>
  <c r="V432" i="23"/>
  <c r="G432" i="23"/>
  <c r="W432" i="23" s="1"/>
  <c r="X431" i="23"/>
  <c r="V431" i="23"/>
  <c r="G431" i="23"/>
  <c r="W431" i="23" s="1"/>
  <c r="X430" i="23"/>
  <c r="V430" i="23"/>
  <c r="G430" i="23"/>
  <c r="W430" i="23" s="1"/>
  <c r="X429" i="23"/>
  <c r="W429" i="23"/>
  <c r="V429" i="23"/>
  <c r="G429" i="23"/>
  <c r="X428" i="23"/>
  <c r="V428" i="23"/>
  <c r="G428" i="23"/>
  <c r="W428" i="23" s="1"/>
  <c r="X427" i="23"/>
  <c r="V427" i="23"/>
  <c r="G427" i="23"/>
  <c r="W427" i="23" s="1"/>
  <c r="X426" i="23"/>
  <c r="V426" i="23"/>
  <c r="G426" i="23"/>
  <c r="W426" i="23" s="1"/>
  <c r="X425" i="23"/>
  <c r="V425" i="23"/>
  <c r="G425" i="23"/>
  <c r="W425" i="23" s="1"/>
  <c r="X424" i="23"/>
  <c r="V424" i="23"/>
  <c r="G424" i="23"/>
  <c r="W424" i="23" s="1"/>
  <c r="X423" i="23"/>
  <c r="V423" i="23"/>
  <c r="G423" i="23"/>
  <c r="W423" i="23" s="1"/>
  <c r="X422" i="23"/>
  <c r="V422" i="23"/>
  <c r="G422" i="23"/>
  <c r="W422" i="23" s="1"/>
  <c r="X421" i="23"/>
  <c r="V421" i="23"/>
  <c r="G421" i="23"/>
  <c r="W421" i="23" s="1"/>
  <c r="X420" i="23"/>
  <c r="V420" i="23"/>
  <c r="G420" i="23"/>
  <c r="W420" i="23" s="1"/>
  <c r="X419" i="23"/>
  <c r="V419" i="23"/>
  <c r="G419" i="23"/>
  <c r="W419" i="23" s="1"/>
  <c r="X418" i="23"/>
  <c r="V418" i="23"/>
  <c r="G418" i="23"/>
  <c r="W418" i="23" s="1"/>
  <c r="X417" i="23"/>
  <c r="V417" i="23"/>
  <c r="G417" i="23"/>
  <c r="W417" i="23" s="1"/>
  <c r="X416" i="23"/>
  <c r="V416" i="23"/>
  <c r="G416" i="23"/>
  <c r="W416" i="23" s="1"/>
  <c r="X415" i="23"/>
  <c r="V415" i="23"/>
  <c r="G415" i="23"/>
  <c r="W415" i="23" s="1"/>
  <c r="X414" i="23"/>
  <c r="V414" i="23"/>
  <c r="G414" i="23"/>
  <c r="W414" i="23" s="1"/>
  <c r="X413" i="23"/>
  <c r="V413" i="23"/>
  <c r="G413" i="23"/>
  <c r="W413" i="23" s="1"/>
  <c r="X412" i="23"/>
  <c r="V412" i="23"/>
  <c r="G412" i="23"/>
  <c r="W412" i="23" s="1"/>
  <c r="X411" i="23"/>
  <c r="V411" i="23"/>
  <c r="G411" i="23"/>
  <c r="W411" i="23" s="1"/>
  <c r="X410" i="23"/>
  <c r="V410" i="23"/>
  <c r="G410" i="23"/>
  <c r="W410" i="23" s="1"/>
  <c r="X409" i="23"/>
  <c r="V409" i="23"/>
  <c r="G409" i="23"/>
  <c r="W409" i="23" s="1"/>
  <c r="X408" i="23"/>
  <c r="V408" i="23"/>
  <c r="G408" i="23"/>
  <c r="W408" i="23" s="1"/>
  <c r="X407" i="23"/>
  <c r="V407" i="23"/>
  <c r="G407" i="23"/>
  <c r="W407" i="23" s="1"/>
  <c r="X406" i="23"/>
  <c r="V406" i="23"/>
  <c r="G406" i="23"/>
  <c r="W406" i="23" s="1"/>
  <c r="X405" i="23"/>
  <c r="W405" i="23"/>
  <c r="V405" i="23"/>
  <c r="G405" i="23"/>
  <c r="X404" i="23"/>
  <c r="V404" i="23"/>
  <c r="G404" i="23"/>
  <c r="W404" i="23" s="1"/>
  <c r="X403" i="23"/>
  <c r="V403" i="23"/>
  <c r="G403" i="23"/>
  <c r="W403" i="23" s="1"/>
  <c r="X402" i="23"/>
  <c r="V402" i="23"/>
  <c r="G402" i="23"/>
  <c r="W402" i="23" s="1"/>
  <c r="X401" i="23"/>
  <c r="V401" i="23"/>
  <c r="G401" i="23"/>
  <c r="W401" i="23" s="1"/>
  <c r="X400" i="23"/>
  <c r="V400" i="23"/>
  <c r="G400" i="23"/>
  <c r="W400" i="23" s="1"/>
  <c r="X399" i="23"/>
  <c r="V399" i="23"/>
  <c r="G399" i="23"/>
  <c r="W399" i="23" s="1"/>
  <c r="X398" i="23"/>
  <c r="V398" i="23"/>
  <c r="G398" i="23"/>
  <c r="W398" i="23" s="1"/>
  <c r="X397" i="23"/>
  <c r="V397" i="23"/>
  <c r="G397" i="23"/>
  <c r="W397" i="23" s="1"/>
  <c r="X396" i="23"/>
  <c r="V396" i="23"/>
  <c r="G396" i="23"/>
  <c r="W396" i="23" s="1"/>
  <c r="X395" i="23"/>
  <c r="V395" i="23"/>
  <c r="G395" i="23"/>
  <c r="W395" i="23" s="1"/>
  <c r="X394" i="23"/>
  <c r="V394" i="23"/>
  <c r="G394" i="23"/>
  <c r="W394" i="23" s="1"/>
  <c r="X393" i="23"/>
  <c r="V393" i="23"/>
  <c r="G393" i="23"/>
  <c r="W393" i="23" s="1"/>
  <c r="X392" i="23"/>
  <c r="V392" i="23"/>
  <c r="G392" i="23"/>
  <c r="W392" i="23" s="1"/>
  <c r="X391" i="23"/>
  <c r="V391" i="23"/>
  <c r="G391" i="23"/>
  <c r="W391" i="23" s="1"/>
  <c r="X390" i="23"/>
  <c r="V390" i="23"/>
  <c r="G390" i="23"/>
  <c r="W390" i="23" s="1"/>
  <c r="X389" i="23"/>
  <c r="W389" i="23"/>
  <c r="V389" i="23"/>
  <c r="G389" i="23"/>
  <c r="X388" i="23"/>
  <c r="V388" i="23"/>
  <c r="G388" i="23"/>
  <c r="W388" i="23" s="1"/>
  <c r="X387" i="23"/>
  <c r="V387" i="23"/>
  <c r="G387" i="23"/>
  <c r="W387" i="23" s="1"/>
  <c r="X386" i="23"/>
  <c r="V386" i="23"/>
  <c r="G386" i="23"/>
  <c r="W386" i="23" s="1"/>
  <c r="X385" i="23"/>
  <c r="V385" i="23"/>
  <c r="G385" i="23"/>
  <c r="W385" i="23" s="1"/>
  <c r="X384" i="23"/>
  <c r="V384" i="23"/>
  <c r="G384" i="23"/>
  <c r="W384" i="23" s="1"/>
  <c r="X383" i="23"/>
  <c r="V383" i="23"/>
  <c r="G383" i="23"/>
  <c r="W383" i="23" s="1"/>
  <c r="X382" i="23"/>
  <c r="V382" i="23"/>
  <c r="G382" i="23"/>
  <c r="W382" i="23" s="1"/>
  <c r="X381" i="23"/>
  <c r="V381" i="23"/>
  <c r="G381" i="23"/>
  <c r="W381" i="23" s="1"/>
  <c r="X380" i="23"/>
  <c r="V380" i="23"/>
  <c r="G380" i="23"/>
  <c r="W380" i="23" s="1"/>
  <c r="X379" i="23"/>
  <c r="V379" i="23"/>
  <c r="G379" i="23"/>
  <c r="W379" i="23" s="1"/>
  <c r="X378" i="23"/>
  <c r="V378" i="23"/>
  <c r="G378" i="23"/>
  <c r="W378" i="23" s="1"/>
  <c r="X377" i="23"/>
  <c r="V377" i="23"/>
  <c r="G377" i="23"/>
  <c r="W377" i="23" s="1"/>
  <c r="X376" i="23"/>
  <c r="V376" i="23"/>
  <c r="G376" i="23"/>
  <c r="W376" i="23" s="1"/>
  <c r="X375" i="23"/>
  <c r="W375" i="23"/>
  <c r="V375" i="23"/>
  <c r="G375" i="23"/>
  <c r="X374" i="23"/>
  <c r="V374" i="23"/>
  <c r="G374" i="23"/>
  <c r="W374" i="23" s="1"/>
  <c r="X373" i="23"/>
  <c r="V373" i="23"/>
  <c r="G373" i="23"/>
  <c r="W373" i="23" s="1"/>
  <c r="X372" i="23"/>
  <c r="V372" i="23"/>
  <c r="G372" i="23"/>
  <c r="W372" i="23" s="1"/>
  <c r="X371" i="23"/>
  <c r="V371" i="23"/>
  <c r="G371" i="23"/>
  <c r="W371" i="23" s="1"/>
  <c r="X370" i="23"/>
  <c r="V370" i="23"/>
  <c r="G370" i="23"/>
  <c r="W370" i="23" s="1"/>
  <c r="X369" i="23"/>
  <c r="V369" i="23"/>
  <c r="G369" i="23"/>
  <c r="W369" i="23" s="1"/>
  <c r="X368" i="23"/>
  <c r="V368" i="23"/>
  <c r="G368" i="23"/>
  <c r="W368" i="23" s="1"/>
  <c r="X367" i="23"/>
  <c r="V367" i="23"/>
  <c r="G367" i="23"/>
  <c r="W367" i="23" s="1"/>
  <c r="X366" i="23"/>
  <c r="V366" i="23"/>
  <c r="G366" i="23"/>
  <c r="W366" i="23" s="1"/>
  <c r="X365" i="23"/>
  <c r="W365" i="23"/>
  <c r="V365" i="23"/>
  <c r="G365" i="23"/>
  <c r="X364" i="23"/>
  <c r="V364" i="23"/>
  <c r="G364" i="23"/>
  <c r="W364" i="23" s="1"/>
  <c r="X363" i="23"/>
  <c r="V363" i="23"/>
  <c r="G363" i="23"/>
  <c r="W363" i="23" s="1"/>
  <c r="X362" i="23"/>
  <c r="V362" i="23"/>
  <c r="G362" i="23"/>
  <c r="W362" i="23" s="1"/>
  <c r="X361" i="23"/>
  <c r="V361" i="23"/>
  <c r="G361" i="23"/>
  <c r="W361" i="23" s="1"/>
  <c r="X360" i="23"/>
  <c r="V360" i="23"/>
  <c r="G360" i="23"/>
  <c r="W360" i="23" s="1"/>
  <c r="X359" i="23"/>
  <c r="W359" i="23"/>
  <c r="V359" i="23"/>
  <c r="G359" i="23"/>
  <c r="X358" i="23"/>
  <c r="V358" i="23"/>
  <c r="G358" i="23"/>
  <c r="W358" i="23" s="1"/>
  <c r="X357" i="23"/>
  <c r="V357" i="23"/>
  <c r="G357" i="23"/>
  <c r="W357" i="23" s="1"/>
  <c r="X356" i="23"/>
  <c r="V356" i="23"/>
  <c r="G356" i="23"/>
  <c r="W356" i="23" s="1"/>
  <c r="X355" i="23"/>
  <c r="V355" i="23"/>
  <c r="G355" i="23"/>
  <c r="W355" i="23" s="1"/>
  <c r="X354" i="23"/>
  <c r="V354" i="23"/>
  <c r="G354" i="23"/>
  <c r="W354" i="23" s="1"/>
  <c r="X353" i="23"/>
  <c r="V353" i="23"/>
  <c r="G353" i="23"/>
  <c r="W353" i="23" s="1"/>
  <c r="X352" i="23"/>
  <c r="V352" i="23"/>
  <c r="G352" i="23"/>
  <c r="W352" i="23" s="1"/>
  <c r="X351" i="23"/>
  <c r="V351" i="23"/>
  <c r="G351" i="23"/>
  <c r="W351" i="23" s="1"/>
  <c r="X350" i="23"/>
  <c r="V350" i="23"/>
  <c r="G350" i="23"/>
  <c r="W350" i="23" s="1"/>
  <c r="X349" i="23"/>
  <c r="W349" i="23"/>
  <c r="V349" i="23"/>
  <c r="G349" i="23"/>
  <c r="X348" i="23"/>
  <c r="V348" i="23"/>
  <c r="G348" i="23"/>
  <c r="W348" i="23" s="1"/>
  <c r="X347" i="23"/>
  <c r="V347" i="23"/>
  <c r="G347" i="23"/>
  <c r="W347" i="23" s="1"/>
  <c r="X346" i="23"/>
  <c r="V346" i="23"/>
  <c r="G346" i="23"/>
  <c r="W346" i="23" s="1"/>
  <c r="X345" i="23"/>
  <c r="V345" i="23"/>
  <c r="G345" i="23"/>
  <c r="W345" i="23" s="1"/>
  <c r="X344" i="23"/>
  <c r="V344" i="23"/>
  <c r="G344" i="23"/>
  <c r="W344" i="23" s="1"/>
  <c r="X343" i="23"/>
  <c r="V343" i="23"/>
  <c r="G343" i="23"/>
  <c r="W343" i="23" s="1"/>
  <c r="X342" i="23"/>
  <c r="V342" i="23"/>
  <c r="G342" i="23"/>
  <c r="W342" i="23" s="1"/>
  <c r="X341" i="23"/>
  <c r="V341" i="23"/>
  <c r="G341" i="23"/>
  <c r="W341" i="23" s="1"/>
  <c r="X340" i="23"/>
  <c r="V340" i="23"/>
  <c r="G340" i="23"/>
  <c r="W340" i="23" s="1"/>
  <c r="X339" i="23"/>
  <c r="V339" i="23"/>
  <c r="G339" i="23"/>
  <c r="W339" i="23" s="1"/>
  <c r="X338" i="23"/>
  <c r="V338" i="23"/>
  <c r="G338" i="23"/>
  <c r="W338" i="23" s="1"/>
  <c r="X337" i="23"/>
  <c r="V337" i="23"/>
  <c r="G337" i="23"/>
  <c r="W337" i="23" s="1"/>
  <c r="X336" i="23"/>
  <c r="V336" i="23"/>
  <c r="G336" i="23"/>
  <c r="W336" i="23" s="1"/>
  <c r="X335" i="23"/>
  <c r="V335" i="23"/>
  <c r="G335" i="23"/>
  <c r="W335" i="23" s="1"/>
  <c r="X334" i="23"/>
  <c r="V334" i="23"/>
  <c r="G334" i="23"/>
  <c r="W334" i="23" s="1"/>
  <c r="X333" i="23"/>
  <c r="V333" i="23"/>
  <c r="G333" i="23"/>
  <c r="W333" i="23" s="1"/>
  <c r="X332" i="23"/>
  <c r="V332" i="23"/>
  <c r="G332" i="23"/>
  <c r="W332" i="23" s="1"/>
  <c r="X331" i="23"/>
  <c r="V331" i="23"/>
  <c r="G331" i="23"/>
  <c r="W331" i="23" s="1"/>
  <c r="X330" i="23"/>
  <c r="V330" i="23"/>
  <c r="G330" i="23"/>
  <c r="W330" i="23" s="1"/>
  <c r="X329" i="23"/>
  <c r="V329" i="23"/>
  <c r="G329" i="23"/>
  <c r="W329" i="23" s="1"/>
  <c r="X328" i="23"/>
  <c r="V328" i="23"/>
  <c r="G328" i="23"/>
  <c r="W328" i="23" s="1"/>
  <c r="X327" i="23"/>
  <c r="W327" i="23"/>
  <c r="V327" i="23"/>
  <c r="G327" i="23"/>
  <c r="X326" i="23"/>
  <c r="V326" i="23"/>
  <c r="G326" i="23"/>
  <c r="W326" i="23" s="1"/>
  <c r="X325" i="23"/>
  <c r="W325" i="23"/>
  <c r="V325" i="23"/>
  <c r="G325" i="23"/>
  <c r="X324" i="23"/>
  <c r="V324" i="23"/>
  <c r="G324" i="23"/>
  <c r="W324" i="23" s="1"/>
  <c r="X323" i="23"/>
  <c r="V323" i="23"/>
  <c r="G323" i="23"/>
  <c r="W323" i="23" s="1"/>
  <c r="X322" i="23"/>
  <c r="V322" i="23"/>
  <c r="G322" i="23"/>
  <c r="W322" i="23" s="1"/>
  <c r="X321" i="23"/>
  <c r="V321" i="23"/>
  <c r="G321" i="23"/>
  <c r="W321" i="23" s="1"/>
  <c r="X320" i="23"/>
  <c r="V320" i="23"/>
  <c r="G320" i="23"/>
  <c r="W320" i="23" s="1"/>
  <c r="X319" i="23"/>
  <c r="V319" i="23"/>
  <c r="G319" i="23"/>
  <c r="W319" i="23" s="1"/>
  <c r="X318" i="23"/>
  <c r="V318" i="23"/>
  <c r="G318" i="23"/>
  <c r="W318" i="23" s="1"/>
  <c r="X317" i="23"/>
  <c r="W317" i="23"/>
  <c r="V317" i="23"/>
  <c r="G317" i="23"/>
  <c r="X316" i="23"/>
  <c r="V316" i="23"/>
  <c r="G316" i="23"/>
  <c r="W316" i="23" s="1"/>
  <c r="X315" i="23"/>
  <c r="V315" i="23"/>
  <c r="G315" i="23"/>
  <c r="W315" i="23" s="1"/>
  <c r="X314" i="23"/>
  <c r="V314" i="23"/>
  <c r="G314" i="23"/>
  <c r="W314" i="23" s="1"/>
  <c r="X313" i="23"/>
  <c r="V313" i="23"/>
  <c r="G313" i="23"/>
  <c r="W313" i="23" s="1"/>
  <c r="X312" i="23"/>
  <c r="V312" i="23"/>
  <c r="G312" i="23"/>
  <c r="W312" i="23" s="1"/>
  <c r="X311" i="23"/>
  <c r="W311" i="23"/>
  <c r="V311" i="23"/>
  <c r="G311" i="23"/>
  <c r="X310" i="23"/>
  <c r="V310" i="23"/>
  <c r="G310" i="23"/>
  <c r="W310" i="23" s="1"/>
  <c r="X309" i="23"/>
  <c r="W309" i="23"/>
  <c r="V309" i="23"/>
  <c r="G309" i="23"/>
  <c r="X308" i="23"/>
  <c r="V308" i="23"/>
  <c r="G308" i="23"/>
  <c r="W308" i="23" s="1"/>
  <c r="X307" i="23"/>
  <c r="V307" i="23"/>
  <c r="G307" i="23"/>
  <c r="W307" i="23" s="1"/>
  <c r="X306" i="23"/>
  <c r="V306" i="23"/>
  <c r="G306" i="23"/>
  <c r="W306" i="23" s="1"/>
  <c r="X305" i="23"/>
  <c r="V305" i="23"/>
  <c r="G305" i="23"/>
  <c r="W305" i="23" s="1"/>
  <c r="X304" i="23"/>
  <c r="V304" i="23"/>
  <c r="G304" i="23"/>
  <c r="W304" i="23" s="1"/>
  <c r="X303" i="23"/>
  <c r="V303" i="23"/>
  <c r="G303" i="23"/>
  <c r="W303" i="23" s="1"/>
  <c r="X302" i="23"/>
  <c r="V302" i="23"/>
  <c r="G302" i="23"/>
  <c r="W302" i="23" s="1"/>
  <c r="X301" i="23"/>
  <c r="W301" i="23"/>
  <c r="V301" i="23"/>
  <c r="G301" i="23"/>
  <c r="X300" i="23"/>
  <c r="V300" i="23"/>
  <c r="G300" i="23"/>
  <c r="W300" i="23" s="1"/>
  <c r="X299" i="23"/>
  <c r="V299" i="23"/>
  <c r="G299" i="23"/>
  <c r="W299" i="23" s="1"/>
  <c r="X298" i="23"/>
  <c r="V298" i="23"/>
  <c r="G298" i="23"/>
  <c r="W298" i="23" s="1"/>
  <c r="X297" i="23"/>
  <c r="V297" i="23"/>
  <c r="G297" i="23"/>
  <c r="W297" i="23" s="1"/>
  <c r="X296" i="23"/>
  <c r="V296" i="23"/>
  <c r="G296" i="23"/>
  <c r="W296" i="23" s="1"/>
  <c r="X295" i="23"/>
  <c r="V295" i="23"/>
  <c r="G295" i="23"/>
  <c r="W295" i="23" s="1"/>
  <c r="X294" i="23"/>
  <c r="V294" i="23"/>
  <c r="G294" i="23"/>
  <c r="W294" i="23" s="1"/>
  <c r="X293" i="23"/>
  <c r="V293" i="23"/>
  <c r="G293" i="23"/>
  <c r="W293" i="23" s="1"/>
  <c r="X292" i="23"/>
  <c r="V292" i="23"/>
  <c r="G292" i="23"/>
  <c r="W292" i="23" s="1"/>
  <c r="X291" i="23"/>
  <c r="V291" i="23"/>
  <c r="G291" i="23"/>
  <c r="W291" i="23" s="1"/>
  <c r="X290" i="23"/>
  <c r="V290" i="23"/>
  <c r="G290" i="23"/>
  <c r="W290" i="23" s="1"/>
  <c r="X289" i="23"/>
  <c r="V289" i="23"/>
  <c r="G289" i="23"/>
  <c r="W289" i="23" s="1"/>
  <c r="X288" i="23"/>
  <c r="V288" i="23"/>
  <c r="G288" i="23"/>
  <c r="W288" i="23" s="1"/>
  <c r="X287" i="23"/>
  <c r="V287" i="23"/>
  <c r="G287" i="23"/>
  <c r="W287" i="23" s="1"/>
  <c r="X286" i="23"/>
  <c r="V286" i="23"/>
  <c r="G286" i="23"/>
  <c r="W286" i="23" s="1"/>
  <c r="X285" i="23"/>
  <c r="V285" i="23"/>
  <c r="G285" i="23"/>
  <c r="W285" i="23" s="1"/>
  <c r="X284" i="23"/>
  <c r="V284" i="23"/>
  <c r="G284" i="23"/>
  <c r="W284" i="23" s="1"/>
  <c r="X283" i="23"/>
  <c r="V283" i="23"/>
  <c r="G283" i="23"/>
  <c r="W283" i="23" s="1"/>
  <c r="X282" i="23"/>
  <c r="V282" i="23"/>
  <c r="G282" i="23"/>
  <c r="W282" i="23" s="1"/>
  <c r="X281" i="23"/>
  <c r="V281" i="23"/>
  <c r="G281" i="23"/>
  <c r="W281" i="23" s="1"/>
  <c r="X280" i="23"/>
  <c r="V280" i="23"/>
  <c r="G280" i="23"/>
  <c r="W280" i="23" s="1"/>
  <c r="X279" i="23"/>
  <c r="V279" i="23"/>
  <c r="G279" i="23"/>
  <c r="W279" i="23" s="1"/>
  <c r="X278" i="23"/>
  <c r="V278" i="23"/>
  <c r="G278" i="23"/>
  <c r="W278" i="23" s="1"/>
  <c r="X277" i="23"/>
  <c r="W277" i="23"/>
  <c r="V277" i="23"/>
  <c r="G277" i="23"/>
  <c r="X276" i="23"/>
  <c r="V276" i="23"/>
  <c r="G276" i="23"/>
  <c r="W276" i="23" s="1"/>
  <c r="X275" i="23"/>
  <c r="V275" i="23"/>
  <c r="G275" i="23"/>
  <c r="W275" i="23" s="1"/>
  <c r="X274" i="23"/>
  <c r="V274" i="23"/>
  <c r="G274" i="23"/>
  <c r="W274" i="23" s="1"/>
  <c r="X273" i="23"/>
  <c r="V273" i="23"/>
  <c r="G273" i="23"/>
  <c r="W273" i="23" s="1"/>
  <c r="X272" i="23"/>
  <c r="V272" i="23"/>
  <c r="G272" i="23"/>
  <c r="W272" i="23" s="1"/>
  <c r="X271" i="23"/>
  <c r="V271" i="23"/>
  <c r="G271" i="23"/>
  <c r="W271" i="23" s="1"/>
  <c r="X270" i="23"/>
  <c r="V270" i="23"/>
  <c r="G270" i="23"/>
  <c r="W270" i="23" s="1"/>
  <c r="X269" i="23"/>
  <c r="V269" i="23"/>
  <c r="G269" i="23"/>
  <c r="W269" i="23" s="1"/>
  <c r="X268" i="23"/>
  <c r="V268" i="23"/>
  <c r="G268" i="23"/>
  <c r="W268" i="23" s="1"/>
  <c r="X267" i="23"/>
  <c r="V267" i="23"/>
  <c r="G267" i="23"/>
  <c r="W267" i="23" s="1"/>
  <c r="X266" i="23"/>
  <c r="V266" i="23"/>
  <c r="G266" i="23"/>
  <c r="W266" i="23" s="1"/>
  <c r="X265" i="23"/>
  <c r="V265" i="23"/>
  <c r="G265" i="23"/>
  <c r="W265" i="23" s="1"/>
  <c r="X264" i="23"/>
  <c r="V264" i="23"/>
  <c r="G264" i="23"/>
  <c r="W264" i="23" s="1"/>
  <c r="X263" i="23"/>
  <c r="V263" i="23"/>
  <c r="G263" i="23"/>
  <c r="W263" i="23" s="1"/>
  <c r="X262" i="23"/>
  <c r="V262" i="23"/>
  <c r="G262" i="23"/>
  <c r="W262" i="23" s="1"/>
  <c r="X261" i="23"/>
  <c r="W261" i="23"/>
  <c r="V261" i="23"/>
  <c r="G261" i="23"/>
  <c r="X260" i="23"/>
  <c r="V260" i="23"/>
  <c r="G260" i="23"/>
  <c r="W260" i="23" s="1"/>
  <c r="X259" i="23"/>
  <c r="V259" i="23"/>
  <c r="G259" i="23"/>
  <c r="W259" i="23" s="1"/>
  <c r="X258" i="23"/>
  <c r="V258" i="23"/>
  <c r="G258" i="23"/>
  <c r="W258" i="23" s="1"/>
  <c r="X257" i="23"/>
  <c r="V257" i="23"/>
  <c r="G257" i="23"/>
  <c r="W257" i="23" s="1"/>
  <c r="X256" i="23"/>
  <c r="V256" i="23"/>
  <c r="G256" i="23"/>
  <c r="W256" i="23" s="1"/>
  <c r="X255" i="23"/>
  <c r="V255" i="23"/>
  <c r="G255" i="23"/>
  <c r="W255" i="23" s="1"/>
  <c r="X254" i="23"/>
  <c r="V254" i="23"/>
  <c r="G254" i="23"/>
  <c r="W254" i="23" s="1"/>
  <c r="X253" i="23"/>
  <c r="V253" i="23"/>
  <c r="G253" i="23"/>
  <c r="W253" i="23" s="1"/>
  <c r="X252" i="23"/>
  <c r="V252" i="23"/>
  <c r="G252" i="23"/>
  <c r="W252" i="23" s="1"/>
  <c r="X251" i="23"/>
  <c r="V251" i="23"/>
  <c r="G251" i="23"/>
  <c r="W251" i="23" s="1"/>
  <c r="X250" i="23"/>
  <c r="V250" i="23"/>
  <c r="G250" i="23"/>
  <c r="W250" i="23" s="1"/>
  <c r="X249" i="23"/>
  <c r="V249" i="23"/>
  <c r="G249" i="23"/>
  <c r="W249" i="23" s="1"/>
  <c r="X248" i="23"/>
  <c r="V248" i="23"/>
  <c r="G248" i="23"/>
  <c r="W248" i="23" s="1"/>
  <c r="X247" i="23"/>
  <c r="W247" i="23"/>
  <c r="V247" i="23"/>
  <c r="G247" i="23"/>
  <c r="X246" i="23"/>
  <c r="V246" i="23"/>
  <c r="G246" i="23"/>
  <c r="W246" i="23" s="1"/>
  <c r="X245" i="23"/>
  <c r="V245" i="23"/>
  <c r="G245" i="23"/>
  <c r="W245" i="23" s="1"/>
  <c r="X244" i="23"/>
  <c r="V244" i="23"/>
  <c r="G244" i="23"/>
  <c r="W244" i="23" s="1"/>
  <c r="X243" i="23"/>
  <c r="V243" i="23"/>
  <c r="G243" i="23"/>
  <c r="W243" i="23" s="1"/>
  <c r="X242" i="23"/>
  <c r="V242" i="23"/>
  <c r="G242" i="23"/>
  <c r="W242" i="23" s="1"/>
  <c r="X241" i="23"/>
  <c r="V241" i="23"/>
  <c r="G241" i="23"/>
  <c r="W241" i="23" s="1"/>
  <c r="X240" i="23"/>
  <c r="V240" i="23"/>
  <c r="G240" i="23"/>
  <c r="W240" i="23" s="1"/>
  <c r="X239" i="23"/>
  <c r="V239" i="23"/>
  <c r="G239" i="23"/>
  <c r="W239" i="23" s="1"/>
  <c r="X238" i="23"/>
  <c r="V238" i="23"/>
  <c r="G238" i="23"/>
  <c r="W238" i="23" s="1"/>
  <c r="X237" i="23"/>
  <c r="W237" i="23"/>
  <c r="V237" i="23"/>
  <c r="G237" i="23"/>
  <c r="X236" i="23"/>
  <c r="V236" i="23"/>
  <c r="G236" i="23"/>
  <c r="W236" i="23" s="1"/>
  <c r="X235" i="23"/>
  <c r="V235" i="23"/>
  <c r="G235" i="23"/>
  <c r="W235" i="23" s="1"/>
  <c r="X234" i="23"/>
  <c r="V234" i="23"/>
  <c r="G234" i="23"/>
  <c r="W234" i="23" s="1"/>
  <c r="X233" i="23"/>
  <c r="V233" i="23"/>
  <c r="G233" i="23"/>
  <c r="W233" i="23" s="1"/>
  <c r="X232" i="23"/>
  <c r="V232" i="23"/>
  <c r="G232" i="23"/>
  <c r="W232" i="23" s="1"/>
  <c r="X231" i="23"/>
  <c r="W231" i="23"/>
  <c r="V231" i="23"/>
  <c r="G231" i="23"/>
  <c r="X230" i="23"/>
  <c r="V230" i="23"/>
  <c r="G230" i="23"/>
  <c r="W230" i="23" s="1"/>
  <c r="X229" i="23"/>
  <c r="V229" i="23"/>
  <c r="G229" i="23"/>
  <c r="W229" i="23" s="1"/>
  <c r="X228" i="23"/>
  <c r="V228" i="23"/>
  <c r="G228" i="23"/>
  <c r="W228" i="23" s="1"/>
  <c r="X227" i="23"/>
  <c r="V227" i="23"/>
  <c r="G227" i="23"/>
  <c r="W227" i="23" s="1"/>
  <c r="X226" i="23"/>
  <c r="V226" i="23"/>
  <c r="G226" i="23"/>
  <c r="W226" i="23" s="1"/>
  <c r="X225" i="23"/>
  <c r="V225" i="23"/>
  <c r="G225" i="23"/>
  <c r="W225" i="23" s="1"/>
  <c r="X224" i="23"/>
  <c r="V224" i="23"/>
  <c r="G224" i="23"/>
  <c r="W224" i="23" s="1"/>
  <c r="X223" i="23"/>
  <c r="V223" i="23"/>
  <c r="G223" i="23"/>
  <c r="W223" i="23" s="1"/>
  <c r="X222" i="23"/>
  <c r="V222" i="23"/>
  <c r="G222" i="23"/>
  <c r="W222" i="23" s="1"/>
  <c r="X221" i="23"/>
  <c r="W221" i="23"/>
  <c r="V221" i="23"/>
  <c r="G221" i="23"/>
  <c r="X220" i="23"/>
  <c r="V220" i="23"/>
  <c r="G220" i="23"/>
  <c r="W220" i="23" s="1"/>
  <c r="X219" i="23"/>
  <c r="V219" i="23"/>
  <c r="G219" i="23"/>
  <c r="W219" i="23" s="1"/>
  <c r="X218" i="23"/>
  <c r="V218" i="23"/>
  <c r="G218" i="23"/>
  <c r="W218" i="23" s="1"/>
  <c r="X217" i="23"/>
  <c r="V217" i="23"/>
  <c r="G217" i="23"/>
  <c r="W217" i="23" s="1"/>
  <c r="X216" i="23"/>
  <c r="V216" i="23"/>
  <c r="G216" i="23"/>
  <c r="W216" i="23" s="1"/>
  <c r="X215" i="23"/>
  <c r="V215" i="23"/>
  <c r="G215" i="23"/>
  <c r="W215" i="23" s="1"/>
  <c r="X214" i="23"/>
  <c r="V214" i="23"/>
  <c r="G214" i="23"/>
  <c r="W214" i="23" s="1"/>
  <c r="X213" i="23"/>
  <c r="V213" i="23"/>
  <c r="G213" i="23"/>
  <c r="W213" i="23" s="1"/>
  <c r="X212" i="23"/>
  <c r="V212" i="23"/>
  <c r="G212" i="23"/>
  <c r="W212" i="23" s="1"/>
  <c r="X211" i="23"/>
  <c r="V211" i="23"/>
  <c r="G211" i="23"/>
  <c r="W211" i="23" s="1"/>
  <c r="X210" i="23"/>
  <c r="V210" i="23"/>
  <c r="G210" i="23"/>
  <c r="W210" i="23" s="1"/>
  <c r="X209" i="23"/>
  <c r="V209" i="23"/>
  <c r="G209" i="23"/>
  <c r="W209" i="23" s="1"/>
  <c r="X208" i="23"/>
  <c r="V208" i="23"/>
  <c r="G208" i="23"/>
  <c r="W208" i="23" s="1"/>
  <c r="X207" i="23"/>
  <c r="V207" i="23"/>
  <c r="G207" i="23"/>
  <c r="W207" i="23" s="1"/>
  <c r="X206" i="23"/>
  <c r="V206" i="23"/>
  <c r="G206" i="23"/>
  <c r="W206" i="23" s="1"/>
  <c r="X205" i="23"/>
  <c r="V205" i="23"/>
  <c r="G205" i="23"/>
  <c r="W205" i="23" s="1"/>
  <c r="X204" i="23"/>
  <c r="V204" i="23"/>
  <c r="G204" i="23"/>
  <c r="W204" i="23" s="1"/>
  <c r="X203" i="23"/>
  <c r="V203" i="23"/>
  <c r="G203" i="23"/>
  <c r="W203" i="23" s="1"/>
  <c r="X202" i="23"/>
  <c r="V202" i="23"/>
  <c r="G202" i="23"/>
  <c r="W202" i="23" s="1"/>
  <c r="X201" i="23"/>
  <c r="V201" i="23"/>
  <c r="G201" i="23"/>
  <c r="W201" i="23" s="1"/>
  <c r="X200" i="23"/>
  <c r="V200" i="23"/>
  <c r="G200" i="23"/>
  <c r="W200" i="23" s="1"/>
  <c r="X199" i="23"/>
  <c r="V199" i="23"/>
  <c r="G199" i="23"/>
  <c r="W199" i="23" s="1"/>
  <c r="X198" i="23"/>
  <c r="V198" i="23"/>
  <c r="G198" i="23"/>
  <c r="W198" i="23" s="1"/>
  <c r="X197" i="23"/>
  <c r="W197" i="23"/>
  <c r="V197" i="23"/>
  <c r="G197" i="23"/>
  <c r="X196" i="23"/>
  <c r="V196" i="23"/>
  <c r="G196" i="23"/>
  <c r="W196" i="23" s="1"/>
  <c r="X195" i="23"/>
  <c r="V195" i="23"/>
  <c r="G195" i="23"/>
  <c r="W195" i="23" s="1"/>
  <c r="X194" i="23"/>
  <c r="V194" i="23"/>
  <c r="G194" i="23"/>
  <c r="W194" i="23" s="1"/>
  <c r="X193" i="23"/>
  <c r="V193" i="23"/>
  <c r="G193" i="23"/>
  <c r="W193" i="23" s="1"/>
  <c r="X192" i="23"/>
  <c r="V192" i="23"/>
  <c r="G192" i="23"/>
  <c r="W192" i="23" s="1"/>
  <c r="X191" i="23"/>
  <c r="V191" i="23"/>
  <c r="G191" i="23"/>
  <c r="W191" i="23" s="1"/>
  <c r="X190" i="23"/>
  <c r="V190" i="23"/>
  <c r="G190" i="23"/>
  <c r="W190" i="23" s="1"/>
  <c r="X189" i="23"/>
  <c r="V189" i="23"/>
  <c r="G189" i="23"/>
  <c r="W189" i="23" s="1"/>
  <c r="X188" i="23"/>
  <c r="V188" i="23"/>
  <c r="G188" i="23"/>
  <c r="W188" i="23" s="1"/>
  <c r="X187" i="23"/>
  <c r="W187" i="23"/>
  <c r="V187" i="23"/>
  <c r="G187" i="23"/>
  <c r="X186" i="23"/>
  <c r="V186" i="23"/>
  <c r="G186" i="23"/>
  <c r="W186" i="23" s="1"/>
  <c r="X185" i="23"/>
  <c r="V185" i="23"/>
  <c r="G185" i="23"/>
  <c r="W185" i="23" s="1"/>
  <c r="X184" i="23"/>
  <c r="V184" i="23"/>
  <c r="G184" i="23"/>
  <c r="W184" i="23" s="1"/>
  <c r="X183" i="23"/>
  <c r="V183" i="23"/>
  <c r="G183" i="23"/>
  <c r="W183" i="23" s="1"/>
  <c r="X182" i="23"/>
  <c r="V182" i="23"/>
  <c r="G182" i="23"/>
  <c r="W182" i="23" s="1"/>
  <c r="X181" i="23"/>
  <c r="V181" i="23"/>
  <c r="G181" i="23"/>
  <c r="W181" i="23" s="1"/>
  <c r="X180" i="23"/>
  <c r="V180" i="23"/>
  <c r="G180" i="23"/>
  <c r="W180" i="23" s="1"/>
  <c r="X179" i="23"/>
  <c r="V179" i="23"/>
  <c r="G179" i="23"/>
  <c r="W179" i="23" s="1"/>
  <c r="X178" i="23"/>
  <c r="V178" i="23"/>
  <c r="G178" i="23"/>
  <c r="W178" i="23" s="1"/>
  <c r="X177" i="23"/>
  <c r="V177" i="23"/>
  <c r="G177" i="23"/>
  <c r="W177" i="23" s="1"/>
  <c r="X176" i="23"/>
  <c r="V176" i="23"/>
  <c r="G176" i="23"/>
  <c r="W176" i="23" s="1"/>
  <c r="X175" i="23"/>
  <c r="V175" i="23"/>
  <c r="G175" i="23"/>
  <c r="W175" i="23" s="1"/>
  <c r="X174" i="23"/>
  <c r="V174" i="23"/>
  <c r="G174" i="23"/>
  <c r="W174" i="23" s="1"/>
  <c r="X173" i="23"/>
  <c r="V173" i="23"/>
  <c r="G173" i="23"/>
  <c r="W173" i="23" s="1"/>
  <c r="X172" i="23"/>
  <c r="V172" i="23"/>
  <c r="G172" i="23"/>
  <c r="W172" i="23" s="1"/>
  <c r="X171" i="23"/>
  <c r="V171" i="23"/>
  <c r="G171" i="23"/>
  <c r="W171" i="23" s="1"/>
  <c r="X170" i="23"/>
  <c r="V170" i="23"/>
  <c r="G170" i="23"/>
  <c r="W170" i="23" s="1"/>
  <c r="X169" i="23"/>
  <c r="V169" i="23"/>
  <c r="G169" i="23"/>
  <c r="W169" i="23" s="1"/>
  <c r="X168" i="23"/>
  <c r="V168" i="23"/>
  <c r="G168" i="23"/>
  <c r="W168" i="23" s="1"/>
  <c r="X167" i="23"/>
  <c r="V167" i="23"/>
  <c r="G167" i="23"/>
  <c r="W167" i="23" s="1"/>
  <c r="X166" i="23"/>
  <c r="V166" i="23"/>
  <c r="G166" i="23"/>
  <c r="W166" i="23" s="1"/>
  <c r="X165" i="23"/>
  <c r="W165" i="23"/>
  <c r="V165" i="23"/>
  <c r="G165" i="23"/>
  <c r="X164" i="23"/>
  <c r="V164" i="23"/>
  <c r="G164" i="23"/>
  <c r="W164" i="23" s="1"/>
  <c r="X163" i="23"/>
  <c r="V163" i="23"/>
  <c r="G163" i="23"/>
  <c r="W163" i="23" s="1"/>
  <c r="X162" i="23"/>
  <c r="V162" i="23"/>
  <c r="G162" i="23"/>
  <c r="W162" i="23" s="1"/>
  <c r="X161" i="23"/>
  <c r="V161" i="23"/>
  <c r="G161" i="23"/>
  <c r="W161" i="23" s="1"/>
  <c r="X160" i="23"/>
  <c r="V160" i="23"/>
  <c r="G160" i="23"/>
  <c r="W160" i="23" s="1"/>
  <c r="X159" i="23"/>
  <c r="V159" i="23"/>
  <c r="G159" i="23"/>
  <c r="W159" i="23" s="1"/>
  <c r="X158" i="23"/>
  <c r="V158" i="23"/>
  <c r="G158" i="23"/>
  <c r="W158" i="23" s="1"/>
  <c r="X157" i="23"/>
  <c r="V157" i="23"/>
  <c r="G157" i="23"/>
  <c r="W157" i="23" s="1"/>
  <c r="X156" i="23"/>
  <c r="V156" i="23"/>
  <c r="G156" i="23"/>
  <c r="W156" i="23" s="1"/>
  <c r="X155" i="23"/>
  <c r="W155" i="23"/>
  <c r="V155" i="23"/>
  <c r="G155" i="23"/>
  <c r="X154" i="23"/>
  <c r="V154" i="23"/>
  <c r="G154" i="23"/>
  <c r="W154" i="23" s="1"/>
  <c r="X153" i="23"/>
  <c r="V153" i="23"/>
  <c r="G153" i="23"/>
  <c r="W153" i="23" s="1"/>
  <c r="X152" i="23"/>
  <c r="V152" i="23"/>
  <c r="G152" i="23"/>
  <c r="W152" i="23" s="1"/>
  <c r="X151" i="23"/>
  <c r="V151" i="23"/>
  <c r="G151" i="23"/>
  <c r="W151" i="23" s="1"/>
  <c r="X150" i="23"/>
  <c r="V150" i="23"/>
  <c r="G150" i="23"/>
  <c r="W150" i="23" s="1"/>
  <c r="X149" i="23"/>
  <c r="V149" i="23"/>
  <c r="G149" i="23"/>
  <c r="W149" i="23" s="1"/>
  <c r="X148" i="23"/>
  <c r="V148" i="23"/>
  <c r="G148" i="23"/>
  <c r="W148" i="23" s="1"/>
  <c r="X147" i="23"/>
  <c r="V147" i="23"/>
  <c r="G147" i="23"/>
  <c r="W147" i="23" s="1"/>
  <c r="X146" i="23"/>
  <c r="V146" i="23"/>
  <c r="G146" i="23"/>
  <c r="W146" i="23" s="1"/>
  <c r="X145" i="23"/>
  <c r="V145" i="23"/>
  <c r="G145" i="23"/>
  <c r="W145" i="23" s="1"/>
  <c r="X144" i="23"/>
  <c r="V144" i="23"/>
  <c r="G144" i="23"/>
  <c r="W144" i="23" s="1"/>
  <c r="X143" i="23"/>
  <c r="V143" i="23"/>
  <c r="G143" i="23"/>
  <c r="W143" i="23" s="1"/>
  <c r="X142" i="23"/>
  <c r="V142" i="23"/>
  <c r="G142" i="23"/>
  <c r="W142" i="23" s="1"/>
  <c r="X141" i="23"/>
  <c r="V141" i="23"/>
  <c r="G141" i="23"/>
  <c r="W141" i="23" s="1"/>
  <c r="X140" i="23"/>
  <c r="V140" i="23"/>
  <c r="G140" i="23"/>
  <c r="W140" i="23" s="1"/>
  <c r="X139" i="23"/>
  <c r="V139" i="23"/>
  <c r="G139" i="23"/>
  <c r="W139" i="23" s="1"/>
  <c r="X138" i="23"/>
  <c r="V138" i="23"/>
  <c r="G138" i="23"/>
  <c r="W138" i="23" s="1"/>
  <c r="X137" i="23"/>
  <c r="V137" i="23"/>
  <c r="G137" i="23"/>
  <c r="W137" i="23" s="1"/>
  <c r="X136" i="23"/>
  <c r="V136" i="23"/>
  <c r="G136" i="23"/>
  <c r="W136" i="23" s="1"/>
  <c r="X135" i="23"/>
  <c r="V135" i="23"/>
  <c r="G135" i="23"/>
  <c r="W135" i="23" s="1"/>
  <c r="X134" i="23"/>
  <c r="V134" i="23"/>
  <c r="G134" i="23"/>
  <c r="W134" i="23" s="1"/>
  <c r="X133" i="23"/>
  <c r="W133" i="23"/>
  <c r="V133" i="23"/>
  <c r="G133" i="23"/>
  <c r="X132" i="23"/>
  <c r="V132" i="23"/>
  <c r="G132" i="23"/>
  <c r="W132" i="23" s="1"/>
  <c r="X131" i="23"/>
  <c r="V131" i="23"/>
  <c r="G131" i="23"/>
  <c r="W131" i="23" s="1"/>
  <c r="X130" i="23"/>
  <c r="V130" i="23"/>
  <c r="G130" i="23"/>
  <c r="W130" i="23" s="1"/>
  <c r="X129" i="23"/>
  <c r="V129" i="23"/>
  <c r="G129" i="23"/>
  <c r="W129" i="23" s="1"/>
  <c r="X128" i="23"/>
  <c r="V128" i="23"/>
  <c r="G128" i="23"/>
  <c r="W128" i="23" s="1"/>
  <c r="X127" i="23"/>
  <c r="V127" i="23"/>
  <c r="G127" i="23"/>
  <c r="W127" i="23" s="1"/>
  <c r="X126" i="23"/>
  <c r="V126" i="23"/>
  <c r="G126" i="23"/>
  <c r="W126" i="23" s="1"/>
  <c r="X125" i="23"/>
  <c r="V125" i="23"/>
  <c r="G125" i="23"/>
  <c r="W125" i="23" s="1"/>
  <c r="X124" i="23"/>
  <c r="V124" i="23"/>
  <c r="G124" i="23"/>
  <c r="W124" i="23" s="1"/>
  <c r="X123" i="23"/>
  <c r="W123" i="23"/>
  <c r="V123" i="23"/>
  <c r="G123" i="23"/>
  <c r="X122" i="23"/>
  <c r="V122" i="23"/>
  <c r="G122" i="23"/>
  <c r="W122" i="23" s="1"/>
  <c r="X121" i="23"/>
  <c r="V121" i="23"/>
  <c r="G121" i="23"/>
  <c r="W121" i="23" s="1"/>
  <c r="X120" i="23"/>
  <c r="V120" i="23"/>
  <c r="G120" i="23"/>
  <c r="W120" i="23" s="1"/>
  <c r="X119" i="23"/>
  <c r="V119" i="23"/>
  <c r="G119" i="23"/>
  <c r="W119" i="23" s="1"/>
  <c r="X118" i="23"/>
  <c r="V118" i="23"/>
  <c r="G118" i="23"/>
  <c r="W118" i="23" s="1"/>
  <c r="X117" i="23"/>
  <c r="V117" i="23"/>
  <c r="G117" i="23"/>
  <c r="W117" i="23" s="1"/>
  <c r="X116" i="23"/>
  <c r="V116" i="23"/>
  <c r="G116" i="23"/>
  <c r="W116" i="23" s="1"/>
  <c r="X115" i="23"/>
  <c r="V115" i="23"/>
  <c r="G115" i="23"/>
  <c r="W115" i="23" s="1"/>
  <c r="X114" i="23"/>
  <c r="V114" i="23"/>
  <c r="G114" i="23"/>
  <c r="W114" i="23" s="1"/>
  <c r="X113" i="23"/>
  <c r="V113" i="23"/>
  <c r="G113" i="23"/>
  <c r="W113" i="23" s="1"/>
  <c r="X112" i="23"/>
  <c r="V112" i="23"/>
  <c r="G112" i="23"/>
  <c r="W112" i="23" s="1"/>
  <c r="X111" i="23"/>
  <c r="V111" i="23"/>
  <c r="G111" i="23"/>
  <c r="W111" i="23" s="1"/>
  <c r="X110" i="23"/>
  <c r="V110" i="23"/>
  <c r="G110" i="23"/>
  <c r="W110" i="23" s="1"/>
  <c r="X109" i="23"/>
  <c r="V109" i="23"/>
  <c r="G109" i="23"/>
  <c r="W109" i="23" s="1"/>
  <c r="X108" i="23"/>
  <c r="V108" i="23"/>
  <c r="G108" i="23"/>
  <c r="W108" i="23" s="1"/>
  <c r="X107" i="23"/>
  <c r="V107" i="23"/>
  <c r="G107" i="23"/>
  <c r="W107" i="23" s="1"/>
  <c r="X106" i="23"/>
  <c r="V106" i="23"/>
  <c r="G106" i="23"/>
  <c r="W106" i="23" s="1"/>
  <c r="X105" i="23"/>
  <c r="V105" i="23"/>
  <c r="G105" i="23"/>
  <c r="W105" i="23" s="1"/>
  <c r="X104" i="23"/>
  <c r="V104" i="23"/>
  <c r="G104" i="23"/>
  <c r="W104" i="23" s="1"/>
  <c r="X103" i="23"/>
  <c r="V103" i="23"/>
  <c r="G103" i="23"/>
  <c r="W103" i="23" s="1"/>
  <c r="X102" i="23"/>
  <c r="V102" i="23"/>
  <c r="G102" i="23"/>
  <c r="W102" i="23" s="1"/>
  <c r="X101" i="23"/>
  <c r="W101" i="23"/>
  <c r="V101" i="23"/>
  <c r="G101" i="23"/>
  <c r="X100" i="23"/>
  <c r="V100" i="23"/>
  <c r="G100" i="23"/>
  <c r="W100" i="23" s="1"/>
  <c r="X99" i="23"/>
  <c r="V99" i="23"/>
  <c r="G99" i="23"/>
  <c r="W99" i="23" s="1"/>
  <c r="X98" i="23"/>
  <c r="V98" i="23"/>
  <c r="G98" i="23"/>
  <c r="W98" i="23" s="1"/>
  <c r="X97" i="23"/>
  <c r="V97" i="23"/>
  <c r="G97" i="23"/>
  <c r="W97" i="23" s="1"/>
  <c r="X96" i="23"/>
  <c r="V96" i="23"/>
  <c r="G96" i="23"/>
  <c r="W96" i="23" s="1"/>
  <c r="X95" i="23"/>
  <c r="V95" i="23"/>
  <c r="G95" i="23"/>
  <c r="W95" i="23" s="1"/>
  <c r="X94" i="23"/>
  <c r="V94" i="23"/>
  <c r="G94" i="23"/>
  <c r="W94" i="23" s="1"/>
  <c r="X93" i="23"/>
  <c r="V93" i="23"/>
  <c r="G93" i="23"/>
  <c r="W93" i="23" s="1"/>
  <c r="X92" i="23"/>
  <c r="V92" i="23"/>
  <c r="G92" i="23"/>
  <c r="W92" i="23" s="1"/>
  <c r="X91" i="23"/>
  <c r="W91" i="23"/>
  <c r="V91" i="23"/>
  <c r="G91" i="23"/>
  <c r="X90" i="23"/>
  <c r="V90" i="23"/>
  <c r="G90" i="23"/>
  <c r="W90" i="23" s="1"/>
  <c r="X89" i="23"/>
  <c r="V89" i="23"/>
  <c r="G89" i="23"/>
  <c r="W89" i="23" s="1"/>
  <c r="X88" i="23"/>
  <c r="V88" i="23"/>
  <c r="G88" i="23"/>
  <c r="W88" i="23" s="1"/>
  <c r="X87" i="23"/>
  <c r="V87" i="23"/>
  <c r="G87" i="23"/>
  <c r="W87" i="23" s="1"/>
  <c r="X86" i="23"/>
  <c r="V86" i="23"/>
  <c r="G86" i="23"/>
  <c r="W86" i="23" s="1"/>
  <c r="X85" i="23"/>
  <c r="V85" i="23"/>
  <c r="G85" i="23"/>
  <c r="W85" i="23" s="1"/>
  <c r="X84" i="23"/>
  <c r="V84" i="23"/>
  <c r="G84" i="23"/>
  <c r="W84" i="23" s="1"/>
  <c r="X83" i="23"/>
  <c r="V83" i="23"/>
  <c r="G83" i="23"/>
  <c r="W83" i="23" s="1"/>
  <c r="X82" i="23"/>
  <c r="V82" i="23"/>
  <c r="G82" i="23"/>
  <c r="W82" i="23" s="1"/>
  <c r="X81" i="23"/>
  <c r="V81" i="23"/>
  <c r="G81" i="23"/>
  <c r="W81" i="23" s="1"/>
  <c r="X80" i="23"/>
  <c r="V80" i="23"/>
  <c r="G80" i="23"/>
  <c r="W80" i="23" s="1"/>
  <c r="X79" i="23"/>
  <c r="V79" i="23"/>
  <c r="G79" i="23"/>
  <c r="W79" i="23" s="1"/>
  <c r="X78" i="23"/>
  <c r="V78" i="23"/>
  <c r="G78" i="23"/>
  <c r="W78" i="23" s="1"/>
  <c r="X77" i="23"/>
  <c r="V77" i="23"/>
  <c r="G77" i="23"/>
  <c r="W77" i="23" s="1"/>
  <c r="X76" i="23"/>
  <c r="V76" i="23"/>
  <c r="G76" i="23"/>
  <c r="W76" i="23" s="1"/>
  <c r="X75" i="23"/>
  <c r="V75" i="23"/>
  <c r="G75" i="23"/>
  <c r="W75" i="23" s="1"/>
  <c r="X74" i="23"/>
  <c r="V74" i="23"/>
  <c r="G74" i="23"/>
  <c r="W74" i="23" s="1"/>
  <c r="X73" i="23"/>
  <c r="V73" i="23"/>
  <c r="G73" i="23"/>
  <c r="W73" i="23" s="1"/>
  <c r="X72" i="23"/>
  <c r="V72" i="23"/>
  <c r="G72" i="23"/>
  <c r="W72" i="23" s="1"/>
  <c r="X71" i="23"/>
  <c r="V71" i="23"/>
  <c r="G71" i="23"/>
  <c r="W71" i="23" s="1"/>
  <c r="X70" i="23"/>
  <c r="V70" i="23"/>
  <c r="G70" i="23"/>
  <c r="W70" i="23" s="1"/>
  <c r="X69" i="23"/>
  <c r="W69" i="23"/>
  <c r="V69" i="23"/>
  <c r="G69" i="23"/>
  <c r="X68" i="23"/>
  <c r="V68" i="23"/>
  <c r="G68" i="23"/>
  <c r="W68" i="23" s="1"/>
  <c r="X67" i="23"/>
  <c r="V67" i="23"/>
  <c r="G67" i="23"/>
  <c r="W67" i="23" s="1"/>
  <c r="X66" i="23"/>
  <c r="V66" i="23"/>
  <c r="G66" i="23"/>
  <c r="W66" i="23" s="1"/>
  <c r="X65" i="23"/>
  <c r="V65" i="23"/>
  <c r="G65" i="23"/>
  <c r="W65" i="23" s="1"/>
  <c r="X64" i="23"/>
  <c r="V64" i="23"/>
  <c r="G64" i="23"/>
  <c r="W64" i="23" s="1"/>
  <c r="X63" i="23"/>
  <c r="V63" i="23"/>
  <c r="G63" i="23"/>
  <c r="W63" i="23" s="1"/>
  <c r="X62" i="23"/>
  <c r="V62" i="23"/>
  <c r="G62" i="23"/>
  <c r="W62" i="23" s="1"/>
  <c r="X61" i="23"/>
  <c r="W61" i="23"/>
  <c r="V61" i="23"/>
  <c r="G61" i="23"/>
  <c r="X60" i="23"/>
  <c r="V60" i="23"/>
  <c r="G60" i="23"/>
  <c r="W60" i="23" s="1"/>
  <c r="X59" i="23"/>
  <c r="V59" i="23"/>
  <c r="G59" i="23"/>
  <c r="W59" i="23" s="1"/>
  <c r="X58" i="23"/>
  <c r="V58" i="23"/>
  <c r="G58" i="23"/>
  <c r="W58" i="23" s="1"/>
  <c r="X57" i="23"/>
  <c r="V57" i="23"/>
  <c r="G57" i="23"/>
  <c r="W57" i="23" s="1"/>
  <c r="X56" i="23"/>
  <c r="V56" i="23"/>
  <c r="G56" i="23"/>
  <c r="W56" i="23" s="1"/>
  <c r="X55" i="23"/>
  <c r="V55" i="23"/>
  <c r="G55" i="23"/>
  <c r="W55" i="23" s="1"/>
  <c r="X54" i="23"/>
  <c r="V54" i="23"/>
  <c r="G54" i="23"/>
  <c r="W54" i="23" s="1"/>
  <c r="X53" i="23"/>
  <c r="V53" i="23"/>
  <c r="G53" i="23"/>
  <c r="W53" i="23" s="1"/>
  <c r="X52" i="23"/>
  <c r="V52" i="23"/>
  <c r="G52" i="23"/>
  <c r="W52" i="23" s="1"/>
  <c r="X51" i="23"/>
  <c r="V51" i="23"/>
  <c r="G51" i="23"/>
  <c r="W51" i="23" s="1"/>
  <c r="X50" i="23"/>
  <c r="V50" i="23"/>
  <c r="G50" i="23"/>
  <c r="W50" i="23" s="1"/>
  <c r="X49" i="23"/>
  <c r="W49" i="23"/>
  <c r="V49" i="23"/>
  <c r="G49" i="23"/>
  <c r="X48" i="23"/>
  <c r="V48" i="23"/>
  <c r="G48" i="23"/>
  <c r="W48" i="23" s="1"/>
  <c r="X47" i="23"/>
  <c r="V47" i="23"/>
  <c r="G47" i="23"/>
  <c r="W47" i="23" s="1"/>
  <c r="X46" i="23"/>
  <c r="V46" i="23"/>
  <c r="G46" i="23"/>
  <c r="W46" i="23" s="1"/>
  <c r="X45" i="23"/>
  <c r="W45" i="23"/>
  <c r="V45" i="23"/>
  <c r="G45" i="23"/>
  <c r="X44" i="23"/>
  <c r="V44" i="23"/>
  <c r="G44" i="23"/>
  <c r="W44" i="23" s="1"/>
  <c r="X43" i="23"/>
  <c r="V43" i="23"/>
  <c r="G43" i="23"/>
  <c r="W43" i="23" s="1"/>
  <c r="X42" i="23"/>
  <c r="V42" i="23"/>
  <c r="G42" i="23"/>
  <c r="W42" i="23" s="1"/>
  <c r="X41" i="23"/>
  <c r="V41" i="23"/>
  <c r="G41" i="23"/>
  <c r="W41" i="23" s="1"/>
  <c r="X40" i="23"/>
  <c r="V40" i="23"/>
  <c r="G40" i="23"/>
  <c r="W40" i="23" s="1"/>
  <c r="X39" i="23"/>
  <c r="W39" i="23"/>
  <c r="V39" i="23"/>
  <c r="G39" i="23"/>
  <c r="X38" i="23"/>
  <c r="V38" i="23"/>
  <c r="G38" i="23"/>
  <c r="W38" i="23" s="1"/>
  <c r="X37" i="23"/>
  <c r="W37" i="23"/>
  <c r="V37" i="23"/>
  <c r="G37" i="23"/>
  <c r="X36" i="23"/>
  <c r="V36" i="23"/>
  <c r="G36" i="23"/>
  <c r="W36" i="23" s="1"/>
  <c r="X35" i="23"/>
  <c r="V35" i="23"/>
  <c r="G35" i="23"/>
  <c r="W35" i="23" s="1"/>
  <c r="X34" i="23"/>
  <c r="V34" i="23"/>
  <c r="G34" i="23"/>
  <c r="W34" i="23" s="1"/>
  <c r="X33" i="23"/>
  <c r="W33" i="23"/>
  <c r="V33" i="23"/>
  <c r="G33" i="23"/>
  <c r="X32" i="23"/>
  <c r="V32" i="23"/>
  <c r="G32" i="23"/>
  <c r="W32" i="23" s="1"/>
  <c r="X31" i="23"/>
  <c r="V31" i="23"/>
  <c r="G31" i="23"/>
  <c r="W31" i="23" s="1"/>
  <c r="X30" i="23"/>
  <c r="V30" i="23"/>
  <c r="G30" i="23"/>
  <c r="W30" i="23" s="1"/>
  <c r="X29" i="23"/>
  <c r="V29" i="23"/>
  <c r="G29" i="23"/>
  <c r="W29" i="23" s="1"/>
  <c r="X28" i="23"/>
  <c r="V28" i="23"/>
  <c r="G28" i="23"/>
  <c r="W28" i="23" s="1"/>
  <c r="X27" i="23"/>
  <c r="W27" i="23"/>
  <c r="V27" i="23"/>
  <c r="G27" i="23"/>
  <c r="X26" i="23"/>
  <c r="V26" i="23"/>
  <c r="G26" i="23"/>
  <c r="W26" i="23" s="1"/>
  <c r="X25" i="23"/>
  <c r="V25" i="23"/>
  <c r="G25" i="23"/>
  <c r="W25" i="23" s="1"/>
  <c r="X24" i="23"/>
  <c r="V24" i="23"/>
  <c r="G24" i="23"/>
  <c r="W24" i="23" s="1"/>
  <c r="X23" i="23"/>
  <c r="W23" i="23"/>
  <c r="V23" i="23"/>
  <c r="G23" i="23"/>
  <c r="X22" i="23"/>
  <c r="V22" i="23"/>
  <c r="G22" i="23"/>
  <c r="W22" i="23" s="1"/>
  <c r="X21" i="23"/>
  <c r="W21" i="23"/>
  <c r="V21" i="23"/>
  <c r="G21" i="23"/>
  <c r="X20" i="23"/>
  <c r="V20" i="23"/>
  <c r="G20" i="23"/>
  <c r="W20" i="23" s="1"/>
  <c r="X19" i="23"/>
  <c r="V19" i="23"/>
  <c r="G19" i="23"/>
  <c r="W19" i="23" s="1"/>
  <c r="X18" i="23"/>
  <c r="V18" i="23"/>
  <c r="G18" i="23"/>
  <c r="W18" i="23" s="1"/>
  <c r="X17" i="23"/>
  <c r="V17" i="23"/>
  <c r="G17" i="23"/>
  <c r="W17" i="23" s="1"/>
  <c r="X16" i="23"/>
  <c r="V16" i="23"/>
  <c r="G16" i="23"/>
  <c r="W16" i="23" s="1"/>
  <c r="X15" i="23"/>
  <c r="V15" i="23"/>
  <c r="G15" i="23"/>
  <c r="W15" i="23" s="1"/>
  <c r="X14" i="23"/>
  <c r="V14" i="23"/>
  <c r="G14" i="23"/>
  <c r="W14" i="23" s="1"/>
  <c r="X13" i="23"/>
  <c r="V13" i="23"/>
  <c r="G13" i="23"/>
  <c r="W13" i="23" s="1"/>
  <c r="X12" i="23"/>
  <c r="V12" i="23"/>
  <c r="G12" i="23"/>
  <c r="W12" i="23" s="1"/>
  <c r="X11" i="23"/>
  <c r="W11" i="23"/>
  <c r="V11" i="23"/>
  <c r="G11" i="23"/>
  <c r="X10" i="23"/>
  <c r="V10" i="23"/>
  <c r="G10" i="23"/>
  <c r="W10" i="23" s="1"/>
  <c r="X9" i="23"/>
  <c r="V9" i="23"/>
  <c r="G9" i="23"/>
  <c r="W9" i="23" s="1"/>
  <c r="X8" i="23"/>
  <c r="V8" i="23"/>
  <c r="G8" i="23"/>
  <c r="W8" i="23" s="1"/>
  <c r="X7" i="23"/>
  <c r="V7" i="23"/>
  <c r="G7" i="23"/>
  <c r="W7" i="23" s="1"/>
  <c r="X6" i="23"/>
  <c r="V6" i="23"/>
  <c r="G6" i="23"/>
  <c r="W6" i="23" s="1"/>
  <c r="X5" i="23"/>
  <c r="V5" i="23"/>
  <c r="G5" i="23"/>
  <c r="W5" i="23" s="1"/>
  <c r="X4" i="23"/>
  <c r="V4" i="23"/>
  <c r="G4" i="23"/>
  <c r="W4" i="23" s="1"/>
  <c r="X3" i="23"/>
  <c r="V3" i="23"/>
  <c r="G3" i="23"/>
  <c r="W3" i="23" s="1"/>
  <c r="X2" i="23"/>
  <c r="V2" i="23"/>
  <c r="G2" i="23"/>
  <c r="W2" i="23" s="1"/>
  <c r="X1117" i="22"/>
  <c r="V1117" i="22"/>
  <c r="G1117" i="22"/>
  <c r="W1117" i="22" s="1"/>
  <c r="X1116" i="22"/>
  <c r="V1116" i="22"/>
  <c r="G1116" i="22"/>
  <c r="W1116" i="22" s="1"/>
  <c r="X1115" i="22"/>
  <c r="V1115" i="22"/>
  <c r="G1115" i="22"/>
  <c r="W1115" i="22" s="1"/>
  <c r="X1114" i="22"/>
  <c r="V1114" i="22"/>
  <c r="G1114" i="22"/>
  <c r="W1114" i="22" s="1"/>
  <c r="X1113" i="22"/>
  <c r="V1113" i="22"/>
  <c r="G1113" i="22"/>
  <c r="W1113" i="22" s="1"/>
  <c r="X1112" i="22"/>
  <c r="V1112" i="22"/>
  <c r="G1112" i="22"/>
  <c r="W1112" i="22" s="1"/>
  <c r="X1111" i="22"/>
  <c r="V1111" i="22"/>
  <c r="G1111" i="22"/>
  <c r="W1111" i="22" s="1"/>
  <c r="X1110" i="22"/>
  <c r="V1110" i="22"/>
  <c r="G1110" i="22"/>
  <c r="W1110" i="22" s="1"/>
  <c r="X1109" i="22"/>
  <c r="V1109" i="22"/>
  <c r="G1109" i="22"/>
  <c r="W1109" i="22" s="1"/>
  <c r="X1108" i="22"/>
  <c r="V1108" i="22"/>
  <c r="G1108" i="22"/>
  <c r="W1108" i="22" s="1"/>
  <c r="X1107" i="22"/>
  <c r="V1107" i="22"/>
  <c r="G1107" i="22"/>
  <c r="W1107" i="22" s="1"/>
  <c r="X1106" i="22"/>
  <c r="V1106" i="22"/>
  <c r="G1106" i="22"/>
  <c r="W1106" i="22" s="1"/>
  <c r="X1105" i="22"/>
  <c r="V1105" i="22"/>
  <c r="G1105" i="22"/>
  <c r="W1105" i="22" s="1"/>
  <c r="X1104" i="22"/>
  <c r="V1104" i="22"/>
  <c r="G1104" i="22"/>
  <c r="W1104" i="22" s="1"/>
  <c r="X1103" i="22"/>
  <c r="V1103" i="22"/>
  <c r="G1103" i="22"/>
  <c r="W1103" i="22" s="1"/>
  <c r="X1102" i="22"/>
  <c r="V1102" i="22"/>
  <c r="G1102" i="22"/>
  <c r="W1102" i="22" s="1"/>
  <c r="X1101" i="22"/>
  <c r="V1101" i="22"/>
  <c r="G1101" i="22"/>
  <c r="W1101" i="22" s="1"/>
  <c r="X1100" i="22"/>
  <c r="V1100" i="22"/>
  <c r="G1100" i="22"/>
  <c r="W1100" i="22" s="1"/>
  <c r="X1099" i="22"/>
  <c r="V1099" i="22"/>
  <c r="G1099" i="22"/>
  <c r="W1099" i="22" s="1"/>
  <c r="X1098" i="22"/>
  <c r="V1098" i="22"/>
  <c r="G1098" i="22"/>
  <c r="W1098" i="22" s="1"/>
  <c r="X1097" i="22"/>
  <c r="V1097" i="22"/>
  <c r="G1097" i="22"/>
  <c r="W1097" i="22" s="1"/>
  <c r="X1096" i="22"/>
  <c r="V1096" i="22"/>
  <c r="G1096" i="22"/>
  <c r="W1096" i="22" s="1"/>
  <c r="X1095" i="22"/>
  <c r="V1095" i="22"/>
  <c r="G1095" i="22"/>
  <c r="W1095" i="22" s="1"/>
  <c r="X1094" i="22"/>
  <c r="V1094" i="22"/>
  <c r="G1094" i="22"/>
  <c r="W1094" i="22" s="1"/>
  <c r="X1093" i="22"/>
  <c r="V1093" i="22"/>
  <c r="G1093" i="22"/>
  <c r="W1093" i="22" s="1"/>
  <c r="X1092" i="22"/>
  <c r="V1092" i="22"/>
  <c r="G1092" i="22"/>
  <c r="W1092" i="22" s="1"/>
  <c r="X1091" i="22"/>
  <c r="V1091" i="22"/>
  <c r="G1091" i="22"/>
  <c r="W1091" i="22" s="1"/>
  <c r="X1090" i="22"/>
  <c r="V1090" i="22"/>
  <c r="G1090" i="22"/>
  <c r="W1090" i="22" s="1"/>
  <c r="X1089" i="22"/>
  <c r="V1089" i="22"/>
  <c r="G1089" i="22"/>
  <c r="W1089" i="22" s="1"/>
  <c r="X1088" i="22"/>
  <c r="V1088" i="22"/>
  <c r="G1088" i="22"/>
  <c r="W1088" i="22" s="1"/>
  <c r="X1087" i="22"/>
  <c r="V1087" i="22"/>
  <c r="G1087" i="22"/>
  <c r="W1087" i="22" s="1"/>
  <c r="X1086" i="22"/>
  <c r="V1086" i="22"/>
  <c r="G1086" i="22"/>
  <c r="W1086" i="22" s="1"/>
  <c r="X1085" i="22"/>
  <c r="V1085" i="22"/>
  <c r="G1085" i="22"/>
  <c r="W1085" i="22" s="1"/>
  <c r="X1084" i="22"/>
  <c r="V1084" i="22"/>
  <c r="G1084" i="22"/>
  <c r="W1084" i="22" s="1"/>
  <c r="X1083" i="22"/>
  <c r="V1083" i="22"/>
  <c r="G1083" i="22"/>
  <c r="W1083" i="22" s="1"/>
  <c r="X1082" i="22"/>
  <c r="V1082" i="22"/>
  <c r="G1082" i="22"/>
  <c r="W1082" i="22" s="1"/>
  <c r="X1081" i="22"/>
  <c r="V1081" i="22"/>
  <c r="G1081" i="22"/>
  <c r="W1081" i="22" s="1"/>
  <c r="X1080" i="22"/>
  <c r="V1080" i="22"/>
  <c r="G1080" i="22"/>
  <c r="W1080" i="22" s="1"/>
  <c r="X1079" i="22"/>
  <c r="V1079" i="22"/>
  <c r="G1079" i="22"/>
  <c r="W1079" i="22" s="1"/>
  <c r="X1078" i="22"/>
  <c r="V1078" i="22"/>
  <c r="G1078" i="22"/>
  <c r="W1078" i="22" s="1"/>
  <c r="X1077" i="22"/>
  <c r="V1077" i="22"/>
  <c r="G1077" i="22"/>
  <c r="W1077" i="22" s="1"/>
  <c r="X1076" i="22"/>
  <c r="V1076" i="22"/>
  <c r="G1076" i="22"/>
  <c r="W1076" i="22" s="1"/>
  <c r="X1075" i="22"/>
  <c r="V1075" i="22"/>
  <c r="G1075" i="22"/>
  <c r="W1075" i="22" s="1"/>
  <c r="X1074" i="22"/>
  <c r="V1074" i="22"/>
  <c r="G1074" i="22"/>
  <c r="W1074" i="22" s="1"/>
  <c r="X1073" i="22"/>
  <c r="V1073" i="22"/>
  <c r="G1073" i="22"/>
  <c r="W1073" i="22" s="1"/>
  <c r="X1072" i="22"/>
  <c r="V1072" i="22"/>
  <c r="G1072" i="22"/>
  <c r="W1072" i="22" s="1"/>
  <c r="X1071" i="22"/>
  <c r="V1071" i="22"/>
  <c r="G1071" i="22"/>
  <c r="W1071" i="22" s="1"/>
  <c r="X1070" i="22"/>
  <c r="V1070" i="22"/>
  <c r="G1070" i="22"/>
  <c r="W1070" i="22" s="1"/>
  <c r="X1069" i="22"/>
  <c r="V1069" i="22"/>
  <c r="G1069" i="22"/>
  <c r="W1069" i="22" s="1"/>
  <c r="X1068" i="22"/>
  <c r="V1068" i="22"/>
  <c r="G1068" i="22"/>
  <c r="W1068" i="22" s="1"/>
  <c r="X1067" i="22"/>
  <c r="V1067" i="22"/>
  <c r="G1067" i="22"/>
  <c r="W1067" i="22" s="1"/>
  <c r="X1066" i="22"/>
  <c r="V1066" i="22"/>
  <c r="G1066" i="22"/>
  <c r="W1066" i="22" s="1"/>
  <c r="X1065" i="22"/>
  <c r="V1065" i="22"/>
  <c r="G1065" i="22"/>
  <c r="W1065" i="22" s="1"/>
  <c r="X1064" i="22"/>
  <c r="V1064" i="22"/>
  <c r="G1064" i="22"/>
  <c r="W1064" i="22" s="1"/>
  <c r="X1063" i="22"/>
  <c r="V1063" i="22"/>
  <c r="G1063" i="22"/>
  <c r="W1063" i="22" s="1"/>
  <c r="X1062" i="22"/>
  <c r="V1062" i="22"/>
  <c r="G1062" i="22"/>
  <c r="W1062" i="22" s="1"/>
  <c r="X1061" i="22"/>
  <c r="V1061" i="22"/>
  <c r="G1061" i="22"/>
  <c r="W1061" i="22" s="1"/>
  <c r="X1060" i="22"/>
  <c r="V1060" i="22"/>
  <c r="G1060" i="22"/>
  <c r="W1060" i="22" s="1"/>
  <c r="X1059" i="22"/>
  <c r="V1059" i="22"/>
  <c r="G1059" i="22"/>
  <c r="W1059" i="22" s="1"/>
  <c r="X1058" i="22"/>
  <c r="V1058" i="22"/>
  <c r="G1058" i="22"/>
  <c r="W1058" i="22" s="1"/>
  <c r="X1057" i="22"/>
  <c r="V1057" i="22"/>
  <c r="G1057" i="22"/>
  <c r="W1057" i="22" s="1"/>
  <c r="X1056" i="22"/>
  <c r="V1056" i="22"/>
  <c r="G1056" i="22"/>
  <c r="W1056" i="22" s="1"/>
  <c r="X1055" i="22"/>
  <c r="V1055" i="22"/>
  <c r="G1055" i="22"/>
  <c r="W1055" i="22" s="1"/>
  <c r="X1054" i="22"/>
  <c r="V1054" i="22"/>
  <c r="G1054" i="22"/>
  <c r="W1054" i="22" s="1"/>
  <c r="X1053" i="22"/>
  <c r="V1053" i="22"/>
  <c r="G1053" i="22"/>
  <c r="W1053" i="22" s="1"/>
  <c r="X1052" i="22"/>
  <c r="V1052" i="22"/>
  <c r="G1052" i="22"/>
  <c r="W1052" i="22" s="1"/>
  <c r="X1051" i="22"/>
  <c r="V1051" i="22"/>
  <c r="G1051" i="22"/>
  <c r="W1051" i="22" s="1"/>
  <c r="X1050" i="22"/>
  <c r="V1050" i="22"/>
  <c r="G1050" i="22"/>
  <c r="W1050" i="22" s="1"/>
  <c r="X1049" i="22"/>
  <c r="V1049" i="22"/>
  <c r="G1049" i="22"/>
  <c r="W1049" i="22" s="1"/>
  <c r="X1048" i="22"/>
  <c r="V1048" i="22"/>
  <c r="G1048" i="22"/>
  <c r="W1048" i="22" s="1"/>
  <c r="X1047" i="22"/>
  <c r="V1047" i="22"/>
  <c r="G1047" i="22"/>
  <c r="W1047" i="22" s="1"/>
  <c r="X1046" i="22"/>
  <c r="V1046" i="22"/>
  <c r="G1046" i="22"/>
  <c r="W1046" i="22" s="1"/>
  <c r="X1045" i="22"/>
  <c r="V1045" i="22"/>
  <c r="G1045" i="22"/>
  <c r="W1045" i="22" s="1"/>
  <c r="X1044" i="22"/>
  <c r="V1044" i="22"/>
  <c r="G1044" i="22"/>
  <c r="W1044" i="22" s="1"/>
  <c r="X1043" i="22"/>
  <c r="V1043" i="22"/>
  <c r="G1043" i="22"/>
  <c r="W1043" i="22" s="1"/>
  <c r="X1042" i="22"/>
  <c r="V1042" i="22"/>
  <c r="G1042" i="22"/>
  <c r="W1042" i="22" s="1"/>
  <c r="X1041" i="22"/>
  <c r="V1041" i="22"/>
  <c r="G1041" i="22"/>
  <c r="W1041" i="22" s="1"/>
  <c r="X1040" i="22"/>
  <c r="V1040" i="22"/>
  <c r="G1040" i="22"/>
  <c r="W1040" i="22" s="1"/>
  <c r="X1039" i="22"/>
  <c r="V1039" i="22"/>
  <c r="G1039" i="22"/>
  <c r="W1039" i="22" s="1"/>
  <c r="X1038" i="22"/>
  <c r="V1038" i="22"/>
  <c r="G1038" i="22"/>
  <c r="W1038" i="22" s="1"/>
  <c r="X1037" i="22"/>
  <c r="V1037" i="22"/>
  <c r="G1037" i="22"/>
  <c r="W1037" i="22" s="1"/>
  <c r="X1036" i="22"/>
  <c r="V1036" i="22"/>
  <c r="G1036" i="22"/>
  <c r="W1036" i="22" s="1"/>
  <c r="X1035" i="22"/>
  <c r="V1035" i="22"/>
  <c r="G1035" i="22"/>
  <c r="W1035" i="22" s="1"/>
  <c r="X1034" i="22"/>
  <c r="V1034" i="22"/>
  <c r="G1034" i="22"/>
  <c r="W1034" i="22" s="1"/>
  <c r="X1033" i="22"/>
  <c r="V1033" i="22"/>
  <c r="G1033" i="22"/>
  <c r="W1033" i="22" s="1"/>
  <c r="X1032" i="22"/>
  <c r="V1032" i="22"/>
  <c r="G1032" i="22"/>
  <c r="W1032" i="22" s="1"/>
  <c r="X1031" i="22"/>
  <c r="V1031" i="22"/>
  <c r="G1031" i="22"/>
  <c r="W1031" i="22" s="1"/>
  <c r="X1030" i="22"/>
  <c r="V1030" i="22"/>
  <c r="G1030" i="22"/>
  <c r="W1030" i="22" s="1"/>
  <c r="X1029" i="22"/>
  <c r="V1029" i="22"/>
  <c r="G1029" i="22"/>
  <c r="W1029" i="22" s="1"/>
  <c r="X1028" i="22"/>
  <c r="V1028" i="22"/>
  <c r="G1028" i="22"/>
  <c r="W1028" i="22" s="1"/>
  <c r="X1027" i="22"/>
  <c r="V1027" i="22"/>
  <c r="G1027" i="22"/>
  <c r="W1027" i="22" s="1"/>
  <c r="X1026" i="22"/>
  <c r="V1026" i="22"/>
  <c r="G1026" i="22"/>
  <c r="W1026" i="22" s="1"/>
  <c r="X1025" i="22"/>
  <c r="V1025" i="22"/>
  <c r="G1025" i="22"/>
  <c r="W1025" i="22" s="1"/>
  <c r="X1024" i="22"/>
  <c r="V1024" i="22"/>
  <c r="G1024" i="22"/>
  <c r="W1024" i="22" s="1"/>
  <c r="X1023" i="22"/>
  <c r="V1023" i="22"/>
  <c r="G1023" i="22"/>
  <c r="W1023" i="22" s="1"/>
  <c r="X1022" i="22"/>
  <c r="V1022" i="22"/>
  <c r="G1022" i="22"/>
  <c r="W1022" i="22" s="1"/>
  <c r="X1021" i="22"/>
  <c r="V1021" i="22"/>
  <c r="G1021" i="22"/>
  <c r="W1021" i="22" s="1"/>
  <c r="X1020" i="22"/>
  <c r="V1020" i="22"/>
  <c r="G1020" i="22"/>
  <c r="W1020" i="22" s="1"/>
  <c r="X1019" i="22"/>
  <c r="V1019" i="22"/>
  <c r="G1019" i="22"/>
  <c r="W1019" i="22" s="1"/>
  <c r="X1018" i="22"/>
  <c r="V1018" i="22"/>
  <c r="G1018" i="22"/>
  <c r="W1018" i="22" s="1"/>
  <c r="X1017" i="22"/>
  <c r="V1017" i="22"/>
  <c r="G1017" i="22"/>
  <c r="W1017" i="22" s="1"/>
  <c r="X1016" i="22"/>
  <c r="V1016" i="22"/>
  <c r="G1016" i="22"/>
  <c r="W1016" i="22" s="1"/>
  <c r="X1015" i="22"/>
  <c r="V1015" i="22"/>
  <c r="G1015" i="22"/>
  <c r="W1015" i="22" s="1"/>
  <c r="X1014" i="22"/>
  <c r="V1014" i="22"/>
  <c r="G1014" i="22"/>
  <c r="W1014" i="22" s="1"/>
  <c r="X1013" i="22"/>
  <c r="V1013" i="22"/>
  <c r="G1013" i="22"/>
  <c r="W1013" i="22" s="1"/>
  <c r="X1012" i="22"/>
  <c r="V1012" i="22"/>
  <c r="G1012" i="22"/>
  <c r="W1012" i="22" s="1"/>
  <c r="X1011" i="22"/>
  <c r="V1011" i="22"/>
  <c r="G1011" i="22"/>
  <c r="W1011" i="22" s="1"/>
  <c r="X1010" i="22"/>
  <c r="V1010" i="22"/>
  <c r="G1010" i="22"/>
  <c r="W1010" i="22" s="1"/>
  <c r="X1009" i="22"/>
  <c r="V1009" i="22"/>
  <c r="G1009" i="22"/>
  <c r="W1009" i="22" s="1"/>
  <c r="X1008" i="22"/>
  <c r="V1008" i="22"/>
  <c r="G1008" i="22"/>
  <c r="W1008" i="22" s="1"/>
  <c r="X1007" i="22"/>
  <c r="V1007" i="22"/>
  <c r="G1007" i="22"/>
  <c r="W1007" i="22" s="1"/>
  <c r="X1006" i="22"/>
  <c r="V1006" i="22"/>
  <c r="G1006" i="22"/>
  <c r="W1006" i="22" s="1"/>
  <c r="X1005" i="22"/>
  <c r="V1005" i="22"/>
  <c r="G1005" i="22"/>
  <c r="W1005" i="22" s="1"/>
  <c r="X1004" i="22"/>
  <c r="V1004" i="22"/>
  <c r="G1004" i="22"/>
  <c r="W1004" i="22" s="1"/>
  <c r="X1003" i="22"/>
  <c r="V1003" i="22"/>
  <c r="G1003" i="22"/>
  <c r="W1003" i="22" s="1"/>
  <c r="X1002" i="22"/>
  <c r="V1002" i="22"/>
  <c r="G1002" i="22"/>
  <c r="W1002" i="22" s="1"/>
  <c r="X1001" i="22"/>
  <c r="V1001" i="22"/>
  <c r="G1001" i="22"/>
  <c r="W1001" i="22" s="1"/>
  <c r="X1000" i="22"/>
  <c r="V1000" i="22"/>
  <c r="G1000" i="22"/>
  <c r="W1000" i="22" s="1"/>
  <c r="X999" i="22"/>
  <c r="V999" i="22"/>
  <c r="G999" i="22"/>
  <c r="W999" i="22" s="1"/>
  <c r="X998" i="22"/>
  <c r="V998" i="22"/>
  <c r="G998" i="22"/>
  <c r="W998" i="22" s="1"/>
  <c r="X997" i="22"/>
  <c r="V997" i="22"/>
  <c r="G997" i="22"/>
  <c r="W997" i="22" s="1"/>
  <c r="X996" i="22"/>
  <c r="V996" i="22"/>
  <c r="G996" i="22"/>
  <c r="W996" i="22" s="1"/>
  <c r="X995" i="22"/>
  <c r="V995" i="22"/>
  <c r="G995" i="22"/>
  <c r="W995" i="22" s="1"/>
  <c r="X994" i="22"/>
  <c r="V994" i="22"/>
  <c r="G994" i="22"/>
  <c r="W994" i="22" s="1"/>
  <c r="X993" i="22"/>
  <c r="V993" i="22"/>
  <c r="G993" i="22"/>
  <c r="W993" i="22" s="1"/>
  <c r="X992" i="22"/>
  <c r="V992" i="22"/>
  <c r="G992" i="22"/>
  <c r="W992" i="22" s="1"/>
  <c r="X991" i="22"/>
  <c r="V991" i="22"/>
  <c r="G991" i="22"/>
  <c r="W991" i="22" s="1"/>
  <c r="X990" i="22"/>
  <c r="V990" i="22"/>
  <c r="G990" i="22"/>
  <c r="W990" i="22" s="1"/>
  <c r="X989" i="22"/>
  <c r="V989" i="22"/>
  <c r="G989" i="22"/>
  <c r="W989" i="22" s="1"/>
  <c r="X988" i="22"/>
  <c r="V988" i="22"/>
  <c r="G988" i="22"/>
  <c r="W988" i="22" s="1"/>
  <c r="X987" i="22"/>
  <c r="V987" i="22"/>
  <c r="G987" i="22"/>
  <c r="W987" i="22" s="1"/>
  <c r="X986" i="22"/>
  <c r="V986" i="22"/>
  <c r="G986" i="22"/>
  <c r="W986" i="22" s="1"/>
  <c r="X985" i="22"/>
  <c r="V985" i="22"/>
  <c r="G985" i="22"/>
  <c r="W985" i="22" s="1"/>
  <c r="X984" i="22"/>
  <c r="V984" i="22"/>
  <c r="G984" i="22"/>
  <c r="W984" i="22" s="1"/>
  <c r="X983" i="22"/>
  <c r="V983" i="22"/>
  <c r="G983" i="22"/>
  <c r="W983" i="22" s="1"/>
  <c r="X982" i="22"/>
  <c r="V982" i="22"/>
  <c r="G982" i="22"/>
  <c r="W982" i="22" s="1"/>
  <c r="X981" i="22"/>
  <c r="V981" i="22"/>
  <c r="G981" i="22"/>
  <c r="W981" i="22" s="1"/>
  <c r="X980" i="22"/>
  <c r="V980" i="22"/>
  <c r="G980" i="22"/>
  <c r="W980" i="22" s="1"/>
  <c r="X979" i="22"/>
  <c r="V979" i="22"/>
  <c r="G979" i="22"/>
  <c r="W979" i="22" s="1"/>
  <c r="X978" i="22"/>
  <c r="V978" i="22"/>
  <c r="G978" i="22"/>
  <c r="W978" i="22" s="1"/>
  <c r="X977" i="22"/>
  <c r="V977" i="22"/>
  <c r="G977" i="22"/>
  <c r="W977" i="22" s="1"/>
  <c r="X976" i="22"/>
  <c r="V976" i="22"/>
  <c r="G976" i="22"/>
  <c r="W976" i="22" s="1"/>
  <c r="X975" i="22"/>
  <c r="V975" i="22"/>
  <c r="G975" i="22"/>
  <c r="W975" i="22" s="1"/>
  <c r="X974" i="22"/>
  <c r="V974" i="22"/>
  <c r="G974" i="22"/>
  <c r="W974" i="22" s="1"/>
  <c r="X973" i="22"/>
  <c r="V973" i="22"/>
  <c r="G973" i="22"/>
  <c r="W973" i="22" s="1"/>
  <c r="X972" i="22"/>
  <c r="V972" i="22"/>
  <c r="G972" i="22"/>
  <c r="W972" i="22" s="1"/>
  <c r="X971" i="22"/>
  <c r="V971" i="22"/>
  <c r="G971" i="22"/>
  <c r="W971" i="22" s="1"/>
  <c r="X970" i="22"/>
  <c r="V970" i="22"/>
  <c r="G970" i="22"/>
  <c r="W970" i="22" s="1"/>
  <c r="X969" i="22"/>
  <c r="V969" i="22"/>
  <c r="G969" i="22"/>
  <c r="W969" i="22" s="1"/>
  <c r="X968" i="22"/>
  <c r="V968" i="22"/>
  <c r="G968" i="22"/>
  <c r="W968" i="22" s="1"/>
  <c r="X967" i="22"/>
  <c r="V967" i="22"/>
  <c r="G967" i="22"/>
  <c r="W967" i="22" s="1"/>
  <c r="X966" i="22"/>
  <c r="V966" i="22"/>
  <c r="G966" i="22"/>
  <c r="W966" i="22" s="1"/>
  <c r="X965" i="22"/>
  <c r="V965" i="22"/>
  <c r="G965" i="22"/>
  <c r="W965" i="22" s="1"/>
  <c r="X964" i="22"/>
  <c r="V964" i="22"/>
  <c r="G964" i="22"/>
  <c r="W964" i="22" s="1"/>
  <c r="X963" i="22"/>
  <c r="V963" i="22"/>
  <c r="G963" i="22"/>
  <c r="W963" i="22" s="1"/>
  <c r="X962" i="22"/>
  <c r="V962" i="22"/>
  <c r="G962" i="22"/>
  <c r="W962" i="22" s="1"/>
  <c r="X961" i="22"/>
  <c r="V961" i="22"/>
  <c r="G961" i="22"/>
  <c r="W961" i="22" s="1"/>
  <c r="X960" i="22"/>
  <c r="V960" i="22"/>
  <c r="G960" i="22"/>
  <c r="W960" i="22" s="1"/>
  <c r="X959" i="22"/>
  <c r="V959" i="22"/>
  <c r="G959" i="22"/>
  <c r="W959" i="22" s="1"/>
  <c r="X958" i="22"/>
  <c r="V958" i="22"/>
  <c r="G958" i="22"/>
  <c r="W958" i="22" s="1"/>
  <c r="X957" i="22"/>
  <c r="V957" i="22"/>
  <c r="G957" i="22"/>
  <c r="W957" i="22" s="1"/>
  <c r="X956" i="22"/>
  <c r="V956" i="22"/>
  <c r="G956" i="22"/>
  <c r="W956" i="22" s="1"/>
  <c r="X955" i="22"/>
  <c r="V955" i="22"/>
  <c r="G955" i="22"/>
  <c r="W955" i="22" s="1"/>
  <c r="X954" i="22"/>
  <c r="V954" i="22"/>
  <c r="G954" i="22"/>
  <c r="W954" i="22" s="1"/>
  <c r="X953" i="22"/>
  <c r="V953" i="22"/>
  <c r="G953" i="22"/>
  <c r="W953" i="22" s="1"/>
  <c r="X952" i="22"/>
  <c r="V952" i="22"/>
  <c r="G952" i="22"/>
  <c r="W952" i="22" s="1"/>
  <c r="X951" i="22"/>
  <c r="V951" i="22"/>
  <c r="G951" i="22"/>
  <c r="W951" i="22" s="1"/>
  <c r="X950" i="22"/>
  <c r="V950" i="22"/>
  <c r="G950" i="22"/>
  <c r="W950" i="22" s="1"/>
  <c r="X949" i="22"/>
  <c r="V949" i="22"/>
  <c r="G949" i="22"/>
  <c r="W949" i="22" s="1"/>
  <c r="X948" i="22"/>
  <c r="V948" i="22"/>
  <c r="G948" i="22"/>
  <c r="W948" i="22" s="1"/>
  <c r="X947" i="22"/>
  <c r="V947" i="22"/>
  <c r="G947" i="22"/>
  <c r="W947" i="22" s="1"/>
  <c r="X946" i="22"/>
  <c r="V946" i="22"/>
  <c r="G946" i="22"/>
  <c r="W946" i="22" s="1"/>
  <c r="X945" i="22"/>
  <c r="V945" i="22"/>
  <c r="G945" i="22"/>
  <c r="W945" i="22" s="1"/>
  <c r="X944" i="22"/>
  <c r="V944" i="22"/>
  <c r="G944" i="22"/>
  <c r="W944" i="22" s="1"/>
  <c r="X943" i="22"/>
  <c r="V943" i="22"/>
  <c r="G943" i="22"/>
  <c r="W943" i="22" s="1"/>
  <c r="X942" i="22"/>
  <c r="V942" i="22"/>
  <c r="G942" i="22"/>
  <c r="W942" i="22" s="1"/>
  <c r="X941" i="22"/>
  <c r="V941" i="22"/>
  <c r="G941" i="22"/>
  <c r="W941" i="22" s="1"/>
  <c r="X940" i="22"/>
  <c r="V940" i="22"/>
  <c r="G940" i="22"/>
  <c r="W940" i="22" s="1"/>
  <c r="X939" i="22"/>
  <c r="V939" i="22"/>
  <c r="G939" i="22"/>
  <c r="W939" i="22" s="1"/>
  <c r="X938" i="22"/>
  <c r="V938" i="22"/>
  <c r="G938" i="22"/>
  <c r="W938" i="22" s="1"/>
  <c r="X937" i="22"/>
  <c r="V937" i="22"/>
  <c r="G937" i="22"/>
  <c r="W937" i="22" s="1"/>
  <c r="X936" i="22"/>
  <c r="V936" i="22"/>
  <c r="G936" i="22"/>
  <c r="W936" i="22" s="1"/>
  <c r="X935" i="22"/>
  <c r="V935" i="22"/>
  <c r="G935" i="22"/>
  <c r="W935" i="22" s="1"/>
  <c r="X934" i="22"/>
  <c r="V934" i="22"/>
  <c r="G934" i="22"/>
  <c r="W934" i="22" s="1"/>
  <c r="X933" i="22"/>
  <c r="V933" i="22"/>
  <c r="G933" i="22"/>
  <c r="W933" i="22" s="1"/>
  <c r="X932" i="22"/>
  <c r="V932" i="22"/>
  <c r="G932" i="22"/>
  <c r="W932" i="22" s="1"/>
  <c r="X931" i="22"/>
  <c r="V931" i="22"/>
  <c r="G931" i="22"/>
  <c r="W931" i="22" s="1"/>
  <c r="X930" i="22"/>
  <c r="V930" i="22"/>
  <c r="G930" i="22"/>
  <c r="W930" i="22" s="1"/>
  <c r="X929" i="22"/>
  <c r="V929" i="22"/>
  <c r="G929" i="22"/>
  <c r="W929" i="22" s="1"/>
  <c r="X928" i="22"/>
  <c r="V928" i="22"/>
  <c r="G928" i="22"/>
  <c r="W928" i="22" s="1"/>
  <c r="X927" i="22"/>
  <c r="V927" i="22"/>
  <c r="G927" i="22"/>
  <c r="W927" i="22" s="1"/>
  <c r="X926" i="22"/>
  <c r="V926" i="22"/>
  <c r="G926" i="22"/>
  <c r="W926" i="22" s="1"/>
  <c r="X925" i="22"/>
  <c r="V925" i="22"/>
  <c r="G925" i="22"/>
  <c r="W925" i="22" s="1"/>
  <c r="X924" i="22"/>
  <c r="V924" i="22"/>
  <c r="G924" i="22"/>
  <c r="W924" i="22" s="1"/>
  <c r="X923" i="22"/>
  <c r="V923" i="22"/>
  <c r="G923" i="22"/>
  <c r="W923" i="22" s="1"/>
  <c r="X922" i="22"/>
  <c r="V922" i="22"/>
  <c r="G922" i="22"/>
  <c r="W922" i="22" s="1"/>
  <c r="X921" i="22"/>
  <c r="V921" i="22"/>
  <c r="G921" i="22"/>
  <c r="W921" i="22" s="1"/>
  <c r="X920" i="22"/>
  <c r="V920" i="22"/>
  <c r="G920" i="22"/>
  <c r="W920" i="22" s="1"/>
  <c r="X919" i="22"/>
  <c r="V919" i="22"/>
  <c r="G919" i="22"/>
  <c r="W919" i="22" s="1"/>
  <c r="X918" i="22"/>
  <c r="V918" i="22"/>
  <c r="G918" i="22"/>
  <c r="W918" i="22" s="1"/>
  <c r="X917" i="22"/>
  <c r="V917" i="22"/>
  <c r="G917" i="22"/>
  <c r="W917" i="22" s="1"/>
  <c r="X916" i="22"/>
  <c r="V916" i="22"/>
  <c r="G916" i="22"/>
  <c r="W916" i="22" s="1"/>
  <c r="X915" i="22"/>
  <c r="V915" i="22"/>
  <c r="G915" i="22"/>
  <c r="W915" i="22" s="1"/>
  <c r="X914" i="22"/>
  <c r="V914" i="22"/>
  <c r="G914" i="22"/>
  <c r="W914" i="22" s="1"/>
  <c r="X913" i="22"/>
  <c r="V913" i="22"/>
  <c r="G913" i="22"/>
  <c r="W913" i="22" s="1"/>
  <c r="X912" i="22"/>
  <c r="V912" i="22"/>
  <c r="G912" i="22"/>
  <c r="W912" i="22" s="1"/>
  <c r="X911" i="22"/>
  <c r="V911" i="22"/>
  <c r="G911" i="22"/>
  <c r="W911" i="22" s="1"/>
  <c r="X910" i="22"/>
  <c r="V910" i="22"/>
  <c r="G910" i="22"/>
  <c r="W910" i="22" s="1"/>
  <c r="X909" i="22"/>
  <c r="V909" i="22"/>
  <c r="G909" i="22"/>
  <c r="W909" i="22" s="1"/>
  <c r="X908" i="22"/>
  <c r="V908" i="22"/>
  <c r="G908" i="22"/>
  <c r="W908" i="22" s="1"/>
  <c r="X907" i="22"/>
  <c r="V907" i="22"/>
  <c r="G907" i="22"/>
  <c r="W907" i="22" s="1"/>
  <c r="X906" i="22"/>
  <c r="V906" i="22"/>
  <c r="G906" i="22"/>
  <c r="W906" i="22" s="1"/>
  <c r="X905" i="22"/>
  <c r="V905" i="22"/>
  <c r="G905" i="22"/>
  <c r="W905" i="22" s="1"/>
  <c r="X904" i="22"/>
  <c r="V904" i="22"/>
  <c r="G904" i="22"/>
  <c r="W904" i="22" s="1"/>
  <c r="X903" i="22"/>
  <c r="V903" i="22"/>
  <c r="G903" i="22"/>
  <c r="W903" i="22" s="1"/>
  <c r="X902" i="22"/>
  <c r="V902" i="22"/>
  <c r="G902" i="22"/>
  <c r="W902" i="22" s="1"/>
  <c r="X901" i="22"/>
  <c r="V901" i="22"/>
  <c r="G901" i="22"/>
  <c r="W901" i="22" s="1"/>
  <c r="X900" i="22"/>
  <c r="V900" i="22"/>
  <c r="G900" i="22"/>
  <c r="W900" i="22" s="1"/>
  <c r="X899" i="22"/>
  <c r="V899" i="22"/>
  <c r="G899" i="22"/>
  <c r="W899" i="22" s="1"/>
  <c r="X898" i="22"/>
  <c r="V898" i="22"/>
  <c r="G898" i="22"/>
  <c r="W898" i="22" s="1"/>
  <c r="X897" i="22"/>
  <c r="V897" i="22"/>
  <c r="G897" i="22"/>
  <c r="W897" i="22" s="1"/>
  <c r="X896" i="22"/>
  <c r="V896" i="22"/>
  <c r="G896" i="22"/>
  <c r="W896" i="22" s="1"/>
  <c r="X895" i="22"/>
  <c r="V895" i="22"/>
  <c r="G895" i="22"/>
  <c r="W895" i="22" s="1"/>
  <c r="X894" i="22"/>
  <c r="V894" i="22"/>
  <c r="G894" i="22"/>
  <c r="W894" i="22" s="1"/>
  <c r="X893" i="22"/>
  <c r="V893" i="22"/>
  <c r="G893" i="22"/>
  <c r="W893" i="22" s="1"/>
  <c r="X892" i="22"/>
  <c r="V892" i="22"/>
  <c r="G892" i="22"/>
  <c r="W892" i="22" s="1"/>
  <c r="X891" i="22"/>
  <c r="V891" i="22"/>
  <c r="G891" i="22"/>
  <c r="W891" i="22" s="1"/>
  <c r="X890" i="22"/>
  <c r="V890" i="22"/>
  <c r="G890" i="22"/>
  <c r="W890" i="22" s="1"/>
  <c r="X889" i="22"/>
  <c r="V889" i="22"/>
  <c r="G889" i="22"/>
  <c r="W889" i="22" s="1"/>
  <c r="X888" i="22"/>
  <c r="V888" i="22"/>
  <c r="G888" i="22"/>
  <c r="W888" i="22" s="1"/>
  <c r="X887" i="22"/>
  <c r="V887" i="22"/>
  <c r="G887" i="22"/>
  <c r="W887" i="22" s="1"/>
  <c r="X886" i="22"/>
  <c r="V886" i="22"/>
  <c r="G886" i="22"/>
  <c r="W886" i="22" s="1"/>
  <c r="X885" i="22"/>
  <c r="V885" i="22"/>
  <c r="G885" i="22"/>
  <c r="W885" i="22" s="1"/>
  <c r="X884" i="22"/>
  <c r="V884" i="22"/>
  <c r="G884" i="22"/>
  <c r="W884" i="22" s="1"/>
  <c r="X883" i="22"/>
  <c r="V883" i="22"/>
  <c r="G883" i="22"/>
  <c r="W883" i="22" s="1"/>
  <c r="X882" i="22"/>
  <c r="V882" i="22"/>
  <c r="G882" i="22"/>
  <c r="W882" i="22" s="1"/>
  <c r="X881" i="22"/>
  <c r="V881" i="22"/>
  <c r="G881" i="22"/>
  <c r="W881" i="22" s="1"/>
  <c r="X880" i="22"/>
  <c r="V880" i="22"/>
  <c r="G880" i="22"/>
  <c r="W880" i="22" s="1"/>
  <c r="X879" i="22"/>
  <c r="V879" i="22"/>
  <c r="G879" i="22"/>
  <c r="W879" i="22" s="1"/>
  <c r="X878" i="22"/>
  <c r="V878" i="22"/>
  <c r="G878" i="22"/>
  <c r="W878" i="22" s="1"/>
  <c r="X877" i="22"/>
  <c r="V877" i="22"/>
  <c r="G877" i="22"/>
  <c r="W877" i="22" s="1"/>
  <c r="X876" i="22"/>
  <c r="V876" i="22"/>
  <c r="G876" i="22"/>
  <c r="W876" i="22" s="1"/>
  <c r="X875" i="22"/>
  <c r="V875" i="22"/>
  <c r="G875" i="22"/>
  <c r="W875" i="22" s="1"/>
  <c r="X874" i="22"/>
  <c r="V874" i="22"/>
  <c r="G874" i="22"/>
  <c r="W874" i="22" s="1"/>
  <c r="X873" i="22"/>
  <c r="V873" i="22"/>
  <c r="G873" i="22"/>
  <c r="W873" i="22" s="1"/>
  <c r="X872" i="22"/>
  <c r="V872" i="22"/>
  <c r="G872" i="22"/>
  <c r="W872" i="22" s="1"/>
  <c r="X871" i="22"/>
  <c r="V871" i="22"/>
  <c r="G871" i="22"/>
  <c r="W871" i="22" s="1"/>
  <c r="X870" i="22"/>
  <c r="V870" i="22"/>
  <c r="G870" i="22"/>
  <c r="W870" i="22" s="1"/>
  <c r="X869" i="22"/>
  <c r="V869" i="22"/>
  <c r="G869" i="22"/>
  <c r="W869" i="22" s="1"/>
  <c r="X868" i="22"/>
  <c r="V868" i="22"/>
  <c r="G868" i="22"/>
  <c r="W868" i="22" s="1"/>
  <c r="X867" i="22"/>
  <c r="V867" i="22"/>
  <c r="G867" i="22"/>
  <c r="W867" i="22" s="1"/>
  <c r="X866" i="22"/>
  <c r="V866" i="22"/>
  <c r="G866" i="22"/>
  <c r="W866" i="22" s="1"/>
  <c r="X865" i="22"/>
  <c r="V865" i="22"/>
  <c r="G865" i="22"/>
  <c r="W865" i="22" s="1"/>
  <c r="X864" i="22"/>
  <c r="V864" i="22"/>
  <c r="G864" i="22"/>
  <c r="W864" i="22" s="1"/>
  <c r="X863" i="22"/>
  <c r="V863" i="22"/>
  <c r="G863" i="22"/>
  <c r="W863" i="22" s="1"/>
  <c r="X862" i="22"/>
  <c r="V862" i="22"/>
  <c r="G862" i="22"/>
  <c r="W862" i="22" s="1"/>
  <c r="X861" i="22"/>
  <c r="V861" i="22"/>
  <c r="G861" i="22"/>
  <c r="W861" i="22" s="1"/>
  <c r="X860" i="22"/>
  <c r="V860" i="22"/>
  <c r="G860" i="22"/>
  <c r="W860" i="22" s="1"/>
  <c r="X859" i="22"/>
  <c r="V859" i="22"/>
  <c r="G859" i="22"/>
  <c r="W859" i="22" s="1"/>
  <c r="X858" i="22"/>
  <c r="V858" i="22"/>
  <c r="G858" i="22"/>
  <c r="W858" i="22" s="1"/>
  <c r="X857" i="22"/>
  <c r="V857" i="22"/>
  <c r="G857" i="22"/>
  <c r="W857" i="22" s="1"/>
  <c r="X856" i="22"/>
  <c r="V856" i="22"/>
  <c r="G856" i="22"/>
  <c r="W856" i="22" s="1"/>
  <c r="X855" i="22"/>
  <c r="V855" i="22"/>
  <c r="G855" i="22"/>
  <c r="W855" i="22" s="1"/>
  <c r="X854" i="22"/>
  <c r="V854" i="22"/>
  <c r="G854" i="22"/>
  <c r="W854" i="22" s="1"/>
  <c r="X853" i="22"/>
  <c r="V853" i="22"/>
  <c r="G853" i="22"/>
  <c r="W853" i="22" s="1"/>
  <c r="X852" i="22"/>
  <c r="V852" i="22"/>
  <c r="G852" i="22"/>
  <c r="W852" i="22" s="1"/>
  <c r="X851" i="22"/>
  <c r="V851" i="22"/>
  <c r="G851" i="22"/>
  <c r="W851" i="22" s="1"/>
  <c r="X850" i="22"/>
  <c r="V850" i="22"/>
  <c r="G850" i="22"/>
  <c r="W850" i="22" s="1"/>
  <c r="X849" i="22"/>
  <c r="V849" i="22"/>
  <c r="G849" i="22"/>
  <c r="W849" i="22" s="1"/>
  <c r="X848" i="22"/>
  <c r="V848" i="22"/>
  <c r="G848" i="22"/>
  <c r="W848" i="22" s="1"/>
  <c r="X847" i="22"/>
  <c r="V847" i="22"/>
  <c r="G847" i="22"/>
  <c r="W847" i="22" s="1"/>
  <c r="X846" i="22"/>
  <c r="V846" i="22"/>
  <c r="G846" i="22"/>
  <c r="W846" i="22" s="1"/>
  <c r="X845" i="22"/>
  <c r="V845" i="22"/>
  <c r="G845" i="22"/>
  <c r="W845" i="22" s="1"/>
  <c r="X844" i="22"/>
  <c r="V844" i="22"/>
  <c r="G844" i="22"/>
  <c r="W844" i="22" s="1"/>
  <c r="X843" i="22"/>
  <c r="V843" i="22"/>
  <c r="G843" i="22"/>
  <c r="W843" i="22" s="1"/>
  <c r="X842" i="22"/>
  <c r="V842" i="22"/>
  <c r="G842" i="22"/>
  <c r="W842" i="22" s="1"/>
  <c r="X841" i="22"/>
  <c r="V841" i="22"/>
  <c r="G841" i="22"/>
  <c r="W841" i="22" s="1"/>
  <c r="X840" i="22"/>
  <c r="V840" i="22"/>
  <c r="G840" i="22"/>
  <c r="W840" i="22" s="1"/>
  <c r="X839" i="22"/>
  <c r="V839" i="22"/>
  <c r="G839" i="22"/>
  <c r="W839" i="22" s="1"/>
  <c r="X838" i="22"/>
  <c r="V838" i="22"/>
  <c r="G838" i="22"/>
  <c r="W838" i="22" s="1"/>
  <c r="X837" i="22"/>
  <c r="V837" i="22"/>
  <c r="G837" i="22"/>
  <c r="W837" i="22" s="1"/>
  <c r="X836" i="22"/>
  <c r="V836" i="22"/>
  <c r="G836" i="22"/>
  <c r="W836" i="22" s="1"/>
  <c r="X835" i="22"/>
  <c r="V835" i="22"/>
  <c r="G835" i="22"/>
  <c r="W835" i="22" s="1"/>
  <c r="X834" i="22"/>
  <c r="V834" i="22"/>
  <c r="G834" i="22"/>
  <c r="W834" i="22" s="1"/>
  <c r="X833" i="22"/>
  <c r="V833" i="22"/>
  <c r="G833" i="22"/>
  <c r="W833" i="22" s="1"/>
  <c r="X832" i="22"/>
  <c r="V832" i="22"/>
  <c r="G832" i="22"/>
  <c r="W832" i="22" s="1"/>
  <c r="X831" i="22"/>
  <c r="V831" i="22"/>
  <c r="G831" i="22"/>
  <c r="W831" i="22" s="1"/>
  <c r="X830" i="22"/>
  <c r="V830" i="22"/>
  <c r="G830" i="22"/>
  <c r="W830" i="22" s="1"/>
  <c r="X829" i="22"/>
  <c r="V829" i="22"/>
  <c r="G829" i="22"/>
  <c r="W829" i="22" s="1"/>
  <c r="X828" i="22"/>
  <c r="V828" i="22"/>
  <c r="G828" i="22"/>
  <c r="W828" i="22" s="1"/>
  <c r="X827" i="22"/>
  <c r="V827" i="22"/>
  <c r="G827" i="22"/>
  <c r="W827" i="22" s="1"/>
  <c r="X826" i="22"/>
  <c r="V826" i="22"/>
  <c r="G826" i="22"/>
  <c r="W826" i="22" s="1"/>
  <c r="X825" i="22"/>
  <c r="V825" i="22"/>
  <c r="G825" i="22"/>
  <c r="W825" i="22" s="1"/>
  <c r="X824" i="22"/>
  <c r="V824" i="22"/>
  <c r="G824" i="22"/>
  <c r="W824" i="22" s="1"/>
  <c r="X823" i="22"/>
  <c r="V823" i="22"/>
  <c r="G823" i="22"/>
  <c r="W823" i="22" s="1"/>
  <c r="X822" i="22"/>
  <c r="V822" i="22"/>
  <c r="G822" i="22"/>
  <c r="W822" i="22" s="1"/>
  <c r="X821" i="22"/>
  <c r="V821" i="22"/>
  <c r="G821" i="22"/>
  <c r="W821" i="22" s="1"/>
  <c r="X820" i="22"/>
  <c r="V820" i="22"/>
  <c r="G820" i="22"/>
  <c r="W820" i="22" s="1"/>
  <c r="X819" i="22"/>
  <c r="V819" i="22"/>
  <c r="G819" i="22"/>
  <c r="W819" i="22" s="1"/>
  <c r="X818" i="22"/>
  <c r="V818" i="22"/>
  <c r="G818" i="22"/>
  <c r="W818" i="22" s="1"/>
  <c r="X817" i="22"/>
  <c r="V817" i="22"/>
  <c r="G817" i="22"/>
  <c r="W817" i="22" s="1"/>
  <c r="X816" i="22"/>
  <c r="V816" i="22"/>
  <c r="G816" i="22"/>
  <c r="W816" i="22" s="1"/>
  <c r="X815" i="22"/>
  <c r="V815" i="22"/>
  <c r="G815" i="22"/>
  <c r="W815" i="22" s="1"/>
  <c r="X814" i="22"/>
  <c r="V814" i="22"/>
  <c r="G814" i="22"/>
  <c r="W814" i="22" s="1"/>
  <c r="X813" i="22"/>
  <c r="V813" i="22"/>
  <c r="G813" i="22"/>
  <c r="W813" i="22" s="1"/>
  <c r="X812" i="22"/>
  <c r="V812" i="22"/>
  <c r="G812" i="22"/>
  <c r="W812" i="22" s="1"/>
  <c r="X811" i="22"/>
  <c r="V811" i="22"/>
  <c r="G811" i="22"/>
  <c r="W811" i="22" s="1"/>
  <c r="X810" i="22"/>
  <c r="V810" i="22"/>
  <c r="G810" i="22"/>
  <c r="W810" i="22" s="1"/>
  <c r="X809" i="22"/>
  <c r="V809" i="22"/>
  <c r="G809" i="22"/>
  <c r="W809" i="22" s="1"/>
  <c r="X808" i="22"/>
  <c r="V808" i="22"/>
  <c r="G808" i="22"/>
  <c r="W808" i="22" s="1"/>
  <c r="X807" i="22"/>
  <c r="V807" i="22"/>
  <c r="G807" i="22"/>
  <c r="W807" i="22" s="1"/>
  <c r="X806" i="22"/>
  <c r="V806" i="22"/>
  <c r="G806" i="22"/>
  <c r="W806" i="22" s="1"/>
  <c r="X805" i="22"/>
  <c r="V805" i="22"/>
  <c r="G805" i="22"/>
  <c r="W805" i="22" s="1"/>
  <c r="X804" i="22"/>
  <c r="V804" i="22"/>
  <c r="G804" i="22"/>
  <c r="W804" i="22" s="1"/>
  <c r="X803" i="22"/>
  <c r="V803" i="22"/>
  <c r="G803" i="22"/>
  <c r="W803" i="22" s="1"/>
  <c r="X802" i="22"/>
  <c r="V802" i="22"/>
  <c r="G802" i="22"/>
  <c r="W802" i="22" s="1"/>
  <c r="X801" i="22"/>
  <c r="V801" i="22"/>
  <c r="G801" i="22"/>
  <c r="W801" i="22" s="1"/>
  <c r="X800" i="22"/>
  <c r="V800" i="22"/>
  <c r="G800" i="22"/>
  <c r="W800" i="22" s="1"/>
  <c r="X799" i="22"/>
  <c r="V799" i="22"/>
  <c r="G799" i="22"/>
  <c r="W799" i="22" s="1"/>
  <c r="X798" i="22"/>
  <c r="V798" i="22"/>
  <c r="G798" i="22"/>
  <c r="W798" i="22" s="1"/>
  <c r="X797" i="22"/>
  <c r="V797" i="22"/>
  <c r="G797" i="22"/>
  <c r="W797" i="22" s="1"/>
  <c r="X796" i="22"/>
  <c r="V796" i="22"/>
  <c r="G796" i="22"/>
  <c r="W796" i="22" s="1"/>
  <c r="X795" i="22"/>
  <c r="V795" i="22"/>
  <c r="G795" i="22"/>
  <c r="W795" i="22" s="1"/>
  <c r="X794" i="22"/>
  <c r="V794" i="22"/>
  <c r="G794" i="22"/>
  <c r="W794" i="22" s="1"/>
  <c r="X793" i="22"/>
  <c r="V793" i="22"/>
  <c r="G793" i="22"/>
  <c r="W793" i="22" s="1"/>
  <c r="X792" i="22"/>
  <c r="V792" i="22"/>
  <c r="G792" i="22"/>
  <c r="W792" i="22" s="1"/>
  <c r="X791" i="22"/>
  <c r="V791" i="22"/>
  <c r="G791" i="22"/>
  <c r="W791" i="22" s="1"/>
  <c r="X790" i="22"/>
  <c r="V790" i="22"/>
  <c r="G790" i="22"/>
  <c r="W790" i="22" s="1"/>
  <c r="X789" i="22"/>
  <c r="V789" i="22"/>
  <c r="G789" i="22"/>
  <c r="W789" i="22" s="1"/>
  <c r="X788" i="22"/>
  <c r="V788" i="22"/>
  <c r="G788" i="22"/>
  <c r="W788" i="22" s="1"/>
  <c r="X787" i="22"/>
  <c r="V787" i="22"/>
  <c r="G787" i="22"/>
  <c r="W787" i="22" s="1"/>
  <c r="X786" i="22"/>
  <c r="V786" i="22"/>
  <c r="G786" i="22"/>
  <c r="W786" i="22" s="1"/>
  <c r="X785" i="22"/>
  <c r="V785" i="22"/>
  <c r="G785" i="22"/>
  <c r="W785" i="22" s="1"/>
  <c r="X784" i="22"/>
  <c r="V784" i="22"/>
  <c r="G784" i="22"/>
  <c r="W784" i="22" s="1"/>
  <c r="X783" i="22"/>
  <c r="V783" i="22"/>
  <c r="G783" i="22"/>
  <c r="W783" i="22" s="1"/>
  <c r="X782" i="22"/>
  <c r="V782" i="22"/>
  <c r="G782" i="22"/>
  <c r="W782" i="22" s="1"/>
  <c r="X781" i="22"/>
  <c r="V781" i="22"/>
  <c r="G781" i="22"/>
  <c r="W781" i="22" s="1"/>
  <c r="X780" i="22"/>
  <c r="V780" i="22"/>
  <c r="G780" i="22"/>
  <c r="W780" i="22" s="1"/>
  <c r="X779" i="22"/>
  <c r="V779" i="22"/>
  <c r="G779" i="22"/>
  <c r="W779" i="22" s="1"/>
  <c r="X778" i="22"/>
  <c r="V778" i="22"/>
  <c r="G778" i="22"/>
  <c r="W778" i="22" s="1"/>
  <c r="X777" i="22"/>
  <c r="V777" i="22"/>
  <c r="G777" i="22"/>
  <c r="W777" i="22" s="1"/>
  <c r="X776" i="22"/>
  <c r="V776" i="22"/>
  <c r="G776" i="22"/>
  <c r="W776" i="22" s="1"/>
  <c r="X775" i="22"/>
  <c r="V775" i="22"/>
  <c r="G775" i="22"/>
  <c r="W775" i="22" s="1"/>
  <c r="X774" i="22"/>
  <c r="V774" i="22"/>
  <c r="G774" i="22"/>
  <c r="W774" i="22" s="1"/>
  <c r="X773" i="22"/>
  <c r="V773" i="22"/>
  <c r="G773" i="22"/>
  <c r="W773" i="22" s="1"/>
  <c r="X772" i="22"/>
  <c r="V772" i="22"/>
  <c r="G772" i="22"/>
  <c r="W772" i="22" s="1"/>
  <c r="X771" i="22"/>
  <c r="V771" i="22"/>
  <c r="G771" i="22"/>
  <c r="W771" i="22" s="1"/>
  <c r="X770" i="22"/>
  <c r="V770" i="22"/>
  <c r="G770" i="22"/>
  <c r="W770" i="22" s="1"/>
  <c r="X769" i="22"/>
  <c r="V769" i="22"/>
  <c r="G769" i="22"/>
  <c r="W769" i="22" s="1"/>
  <c r="X768" i="22"/>
  <c r="V768" i="22"/>
  <c r="G768" i="22"/>
  <c r="W768" i="22" s="1"/>
  <c r="X767" i="22"/>
  <c r="V767" i="22"/>
  <c r="G767" i="22"/>
  <c r="W767" i="22" s="1"/>
  <c r="X766" i="22"/>
  <c r="V766" i="22"/>
  <c r="G766" i="22"/>
  <c r="W766" i="22" s="1"/>
  <c r="X765" i="22"/>
  <c r="V765" i="22"/>
  <c r="G765" i="22"/>
  <c r="W765" i="22" s="1"/>
  <c r="X764" i="22"/>
  <c r="V764" i="22"/>
  <c r="G764" i="22"/>
  <c r="W764" i="22" s="1"/>
  <c r="X763" i="22"/>
  <c r="V763" i="22"/>
  <c r="G763" i="22"/>
  <c r="W763" i="22" s="1"/>
  <c r="X762" i="22"/>
  <c r="V762" i="22"/>
  <c r="G762" i="22"/>
  <c r="W762" i="22" s="1"/>
  <c r="X761" i="22"/>
  <c r="V761" i="22"/>
  <c r="G761" i="22"/>
  <c r="W761" i="22" s="1"/>
  <c r="X760" i="22"/>
  <c r="V760" i="22"/>
  <c r="G760" i="22"/>
  <c r="W760" i="22" s="1"/>
  <c r="X759" i="22"/>
  <c r="V759" i="22"/>
  <c r="G759" i="22"/>
  <c r="W759" i="22" s="1"/>
  <c r="X758" i="22"/>
  <c r="V758" i="22"/>
  <c r="G758" i="22"/>
  <c r="W758" i="22" s="1"/>
  <c r="X757" i="22"/>
  <c r="V757" i="22"/>
  <c r="G757" i="22"/>
  <c r="W757" i="22" s="1"/>
  <c r="X756" i="22"/>
  <c r="V756" i="22"/>
  <c r="G756" i="22"/>
  <c r="W756" i="22" s="1"/>
  <c r="X755" i="22"/>
  <c r="V755" i="22"/>
  <c r="G755" i="22"/>
  <c r="W755" i="22" s="1"/>
  <c r="X754" i="22"/>
  <c r="V754" i="22"/>
  <c r="G754" i="22"/>
  <c r="W754" i="22" s="1"/>
  <c r="X753" i="22"/>
  <c r="V753" i="22"/>
  <c r="G753" i="22"/>
  <c r="W753" i="22" s="1"/>
  <c r="X752" i="22"/>
  <c r="V752" i="22"/>
  <c r="G752" i="22"/>
  <c r="W752" i="22" s="1"/>
  <c r="X751" i="22"/>
  <c r="V751" i="22"/>
  <c r="G751" i="22"/>
  <c r="W751" i="22" s="1"/>
  <c r="X750" i="22"/>
  <c r="V750" i="22"/>
  <c r="G750" i="22"/>
  <c r="W750" i="22" s="1"/>
  <c r="X749" i="22"/>
  <c r="V749" i="22"/>
  <c r="G749" i="22"/>
  <c r="W749" i="22" s="1"/>
  <c r="X748" i="22"/>
  <c r="V748" i="22"/>
  <c r="G748" i="22"/>
  <c r="W748" i="22" s="1"/>
  <c r="X747" i="22"/>
  <c r="V747" i="22"/>
  <c r="G747" i="22"/>
  <c r="W747" i="22" s="1"/>
  <c r="X746" i="22"/>
  <c r="V746" i="22"/>
  <c r="G746" i="22"/>
  <c r="W746" i="22" s="1"/>
  <c r="X745" i="22"/>
  <c r="V745" i="22"/>
  <c r="G745" i="22"/>
  <c r="W745" i="22" s="1"/>
  <c r="X744" i="22"/>
  <c r="V744" i="22"/>
  <c r="G744" i="22"/>
  <c r="W744" i="22" s="1"/>
  <c r="X743" i="22"/>
  <c r="V743" i="22"/>
  <c r="G743" i="22"/>
  <c r="W743" i="22" s="1"/>
  <c r="X742" i="22"/>
  <c r="V742" i="22"/>
  <c r="G742" i="22"/>
  <c r="W742" i="22" s="1"/>
  <c r="X741" i="22"/>
  <c r="V741" i="22"/>
  <c r="G741" i="22"/>
  <c r="W741" i="22" s="1"/>
  <c r="X740" i="22"/>
  <c r="V740" i="22"/>
  <c r="G740" i="22"/>
  <c r="W740" i="22" s="1"/>
  <c r="X739" i="22"/>
  <c r="V739" i="22"/>
  <c r="G739" i="22"/>
  <c r="W739" i="22" s="1"/>
  <c r="X738" i="22"/>
  <c r="V738" i="22"/>
  <c r="G738" i="22"/>
  <c r="W738" i="22" s="1"/>
  <c r="X737" i="22"/>
  <c r="V737" i="22"/>
  <c r="G737" i="22"/>
  <c r="W737" i="22" s="1"/>
  <c r="X736" i="22"/>
  <c r="V736" i="22"/>
  <c r="G736" i="22"/>
  <c r="W736" i="22" s="1"/>
  <c r="X735" i="22"/>
  <c r="V735" i="22"/>
  <c r="G735" i="22"/>
  <c r="W735" i="22" s="1"/>
  <c r="X734" i="22"/>
  <c r="V734" i="22"/>
  <c r="G734" i="22"/>
  <c r="W734" i="22" s="1"/>
  <c r="X733" i="22"/>
  <c r="V733" i="22"/>
  <c r="G733" i="22"/>
  <c r="W733" i="22" s="1"/>
  <c r="X732" i="22"/>
  <c r="V732" i="22"/>
  <c r="G732" i="22"/>
  <c r="W732" i="22" s="1"/>
  <c r="X731" i="22"/>
  <c r="V731" i="22"/>
  <c r="G731" i="22"/>
  <c r="W731" i="22" s="1"/>
  <c r="X730" i="22"/>
  <c r="V730" i="22"/>
  <c r="G730" i="22"/>
  <c r="W730" i="22" s="1"/>
  <c r="X729" i="22"/>
  <c r="V729" i="22"/>
  <c r="G729" i="22"/>
  <c r="W729" i="22" s="1"/>
  <c r="X728" i="22"/>
  <c r="V728" i="22"/>
  <c r="G728" i="22"/>
  <c r="W728" i="22" s="1"/>
  <c r="X727" i="22"/>
  <c r="V727" i="22"/>
  <c r="G727" i="22"/>
  <c r="W727" i="22" s="1"/>
  <c r="X726" i="22"/>
  <c r="V726" i="22"/>
  <c r="G726" i="22"/>
  <c r="W726" i="22" s="1"/>
  <c r="X725" i="22"/>
  <c r="V725" i="22"/>
  <c r="G725" i="22"/>
  <c r="W725" i="22" s="1"/>
  <c r="X724" i="22"/>
  <c r="V724" i="22"/>
  <c r="G724" i="22"/>
  <c r="W724" i="22" s="1"/>
  <c r="X723" i="22"/>
  <c r="V723" i="22"/>
  <c r="G723" i="22"/>
  <c r="W723" i="22" s="1"/>
  <c r="X722" i="22"/>
  <c r="V722" i="22"/>
  <c r="G722" i="22"/>
  <c r="W722" i="22" s="1"/>
  <c r="X721" i="22"/>
  <c r="V721" i="22"/>
  <c r="G721" i="22"/>
  <c r="W721" i="22" s="1"/>
  <c r="X720" i="22"/>
  <c r="V720" i="22"/>
  <c r="G720" i="22"/>
  <c r="W720" i="22" s="1"/>
  <c r="X719" i="22"/>
  <c r="V719" i="22"/>
  <c r="G719" i="22"/>
  <c r="W719" i="22" s="1"/>
  <c r="X718" i="22"/>
  <c r="V718" i="22"/>
  <c r="G718" i="22"/>
  <c r="W718" i="22" s="1"/>
  <c r="X717" i="22"/>
  <c r="V717" i="22"/>
  <c r="G717" i="22"/>
  <c r="W717" i="22" s="1"/>
  <c r="X716" i="22"/>
  <c r="V716" i="22"/>
  <c r="G716" i="22"/>
  <c r="W716" i="22" s="1"/>
  <c r="X715" i="22"/>
  <c r="V715" i="22"/>
  <c r="G715" i="22"/>
  <c r="W715" i="22" s="1"/>
  <c r="X714" i="22"/>
  <c r="V714" i="22"/>
  <c r="G714" i="22"/>
  <c r="W714" i="22" s="1"/>
  <c r="X713" i="22"/>
  <c r="V713" i="22"/>
  <c r="G713" i="22"/>
  <c r="W713" i="22" s="1"/>
  <c r="X712" i="22"/>
  <c r="V712" i="22"/>
  <c r="G712" i="22"/>
  <c r="W712" i="22" s="1"/>
  <c r="X711" i="22"/>
  <c r="V711" i="22"/>
  <c r="G711" i="22"/>
  <c r="W711" i="22" s="1"/>
  <c r="X710" i="22"/>
  <c r="V710" i="22"/>
  <c r="G710" i="22"/>
  <c r="W710" i="22" s="1"/>
  <c r="X709" i="22"/>
  <c r="V709" i="22"/>
  <c r="G709" i="22"/>
  <c r="W709" i="22" s="1"/>
  <c r="X708" i="22"/>
  <c r="V708" i="22"/>
  <c r="G708" i="22"/>
  <c r="W708" i="22" s="1"/>
  <c r="X707" i="22"/>
  <c r="V707" i="22"/>
  <c r="G707" i="22"/>
  <c r="W707" i="22" s="1"/>
  <c r="X706" i="22"/>
  <c r="V706" i="22"/>
  <c r="G706" i="22"/>
  <c r="W706" i="22" s="1"/>
  <c r="X705" i="22"/>
  <c r="V705" i="22"/>
  <c r="G705" i="22"/>
  <c r="W705" i="22" s="1"/>
  <c r="X704" i="22"/>
  <c r="V704" i="22"/>
  <c r="G704" i="22"/>
  <c r="W704" i="22" s="1"/>
  <c r="X703" i="22"/>
  <c r="V703" i="22"/>
  <c r="G703" i="22"/>
  <c r="W703" i="22" s="1"/>
  <c r="X702" i="22"/>
  <c r="V702" i="22"/>
  <c r="G702" i="22"/>
  <c r="W702" i="22" s="1"/>
  <c r="X701" i="22"/>
  <c r="V701" i="22"/>
  <c r="G701" i="22"/>
  <c r="W701" i="22" s="1"/>
  <c r="X700" i="22"/>
  <c r="V700" i="22"/>
  <c r="G700" i="22"/>
  <c r="W700" i="22" s="1"/>
  <c r="X699" i="22"/>
  <c r="V699" i="22"/>
  <c r="G699" i="22"/>
  <c r="W699" i="22" s="1"/>
  <c r="X698" i="22"/>
  <c r="V698" i="22"/>
  <c r="G698" i="22"/>
  <c r="W698" i="22" s="1"/>
  <c r="X697" i="22"/>
  <c r="V697" i="22"/>
  <c r="G697" i="22"/>
  <c r="W697" i="22" s="1"/>
  <c r="X696" i="22"/>
  <c r="V696" i="22"/>
  <c r="G696" i="22"/>
  <c r="W696" i="22" s="1"/>
  <c r="X695" i="22"/>
  <c r="V695" i="22"/>
  <c r="G695" i="22"/>
  <c r="W695" i="22" s="1"/>
  <c r="X694" i="22"/>
  <c r="V694" i="22"/>
  <c r="G694" i="22"/>
  <c r="W694" i="22" s="1"/>
  <c r="X693" i="22"/>
  <c r="V693" i="22"/>
  <c r="G693" i="22"/>
  <c r="W693" i="22" s="1"/>
  <c r="X692" i="22"/>
  <c r="V692" i="22"/>
  <c r="G692" i="22"/>
  <c r="W692" i="22" s="1"/>
  <c r="X691" i="22"/>
  <c r="V691" i="22"/>
  <c r="G691" i="22"/>
  <c r="W691" i="22" s="1"/>
  <c r="X690" i="22"/>
  <c r="V690" i="22"/>
  <c r="G690" i="22"/>
  <c r="W690" i="22" s="1"/>
  <c r="X689" i="22"/>
  <c r="V689" i="22"/>
  <c r="G689" i="22"/>
  <c r="W689" i="22" s="1"/>
  <c r="X688" i="22"/>
  <c r="V688" i="22"/>
  <c r="G688" i="22"/>
  <c r="W688" i="22" s="1"/>
  <c r="X687" i="22"/>
  <c r="V687" i="22"/>
  <c r="G687" i="22"/>
  <c r="W687" i="22" s="1"/>
  <c r="X686" i="22"/>
  <c r="V686" i="22"/>
  <c r="G686" i="22"/>
  <c r="W686" i="22" s="1"/>
  <c r="X685" i="22"/>
  <c r="V685" i="22"/>
  <c r="G685" i="22"/>
  <c r="W685" i="22" s="1"/>
  <c r="X684" i="22"/>
  <c r="V684" i="22"/>
  <c r="G684" i="22"/>
  <c r="W684" i="22" s="1"/>
  <c r="X683" i="22"/>
  <c r="V683" i="22"/>
  <c r="G683" i="22"/>
  <c r="W683" i="22" s="1"/>
  <c r="X682" i="22"/>
  <c r="V682" i="22"/>
  <c r="G682" i="22"/>
  <c r="W682" i="22" s="1"/>
  <c r="X681" i="22"/>
  <c r="V681" i="22"/>
  <c r="G681" i="22"/>
  <c r="W681" i="22" s="1"/>
  <c r="X680" i="22"/>
  <c r="V680" i="22"/>
  <c r="G680" i="22"/>
  <c r="W680" i="22" s="1"/>
  <c r="X679" i="22"/>
  <c r="V679" i="22"/>
  <c r="G679" i="22"/>
  <c r="W679" i="22" s="1"/>
  <c r="X678" i="22"/>
  <c r="V678" i="22"/>
  <c r="G678" i="22"/>
  <c r="W678" i="22" s="1"/>
  <c r="X677" i="22"/>
  <c r="V677" i="22"/>
  <c r="G677" i="22"/>
  <c r="W677" i="22" s="1"/>
  <c r="X676" i="22"/>
  <c r="V676" i="22"/>
  <c r="G676" i="22"/>
  <c r="W676" i="22" s="1"/>
  <c r="X675" i="22"/>
  <c r="V675" i="22"/>
  <c r="G675" i="22"/>
  <c r="W675" i="22" s="1"/>
  <c r="X674" i="22"/>
  <c r="V674" i="22"/>
  <c r="G674" i="22"/>
  <c r="W674" i="22" s="1"/>
  <c r="X673" i="22"/>
  <c r="V673" i="22"/>
  <c r="G673" i="22"/>
  <c r="W673" i="22" s="1"/>
  <c r="X672" i="22"/>
  <c r="V672" i="22"/>
  <c r="G672" i="22"/>
  <c r="W672" i="22" s="1"/>
  <c r="X671" i="22"/>
  <c r="V671" i="22"/>
  <c r="G671" i="22"/>
  <c r="W671" i="22" s="1"/>
  <c r="X670" i="22"/>
  <c r="V670" i="22"/>
  <c r="G670" i="22"/>
  <c r="W670" i="22" s="1"/>
  <c r="X669" i="22"/>
  <c r="V669" i="22"/>
  <c r="G669" i="22"/>
  <c r="W669" i="22" s="1"/>
  <c r="X668" i="22"/>
  <c r="V668" i="22"/>
  <c r="G668" i="22"/>
  <c r="W668" i="22" s="1"/>
  <c r="X667" i="22"/>
  <c r="V667" i="22"/>
  <c r="G667" i="22"/>
  <c r="W667" i="22" s="1"/>
  <c r="X666" i="22"/>
  <c r="V666" i="22"/>
  <c r="G666" i="22"/>
  <c r="W666" i="22" s="1"/>
  <c r="X665" i="22"/>
  <c r="V665" i="22"/>
  <c r="G665" i="22"/>
  <c r="W665" i="22" s="1"/>
  <c r="X664" i="22"/>
  <c r="V664" i="22"/>
  <c r="G664" i="22"/>
  <c r="W664" i="22" s="1"/>
  <c r="X663" i="22"/>
  <c r="V663" i="22"/>
  <c r="G663" i="22"/>
  <c r="W663" i="22" s="1"/>
  <c r="X662" i="22"/>
  <c r="V662" i="22"/>
  <c r="G662" i="22"/>
  <c r="W662" i="22" s="1"/>
  <c r="X661" i="22"/>
  <c r="V661" i="22"/>
  <c r="G661" i="22"/>
  <c r="W661" i="22" s="1"/>
  <c r="X660" i="22"/>
  <c r="V660" i="22"/>
  <c r="G660" i="22"/>
  <c r="W660" i="22" s="1"/>
  <c r="X659" i="22"/>
  <c r="V659" i="22"/>
  <c r="G659" i="22"/>
  <c r="W659" i="22" s="1"/>
  <c r="X658" i="22"/>
  <c r="V658" i="22"/>
  <c r="G658" i="22"/>
  <c r="W658" i="22" s="1"/>
  <c r="X657" i="22"/>
  <c r="V657" i="22"/>
  <c r="G657" i="22"/>
  <c r="W657" i="22" s="1"/>
  <c r="X656" i="22"/>
  <c r="V656" i="22"/>
  <c r="G656" i="22"/>
  <c r="W656" i="22" s="1"/>
  <c r="X655" i="22"/>
  <c r="V655" i="22"/>
  <c r="G655" i="22"/>
  <c r="W655" i="22" s="1"/>
  <c r="X654" i="22"/>
  <c r="V654" i="22"/>
  <c r="G654" i="22"/>
  <c r="W654" i="22" s="1"/>
  <c r="X653" i="22"/>
  <c r="V653" i="22"/>
  <c r="G653" i="22"/>
  <c r="W653" i="22" s="1"/>
  <c r="X652" i="22"/>
  <c r="V652" i="22"/>
  <c r="G652" i="22"/>
  <c r="W652" i="22" s="1"/>
  <c r="X651" i="22"/>
  <c r="V651" i="22"/>
  <c r="G651" i="22"/>
  <c r="W651" i="22" s="1"/>
  <c r="X650" i="22"/>
  <c r="V650" i="22"/>
  <c r="G650" i="22"/>
  <c r="W650" i="22" s="1"/>
  <c r="X649" i="22"/>
  <c r="V649" i="22"/>
  <c r="G649" i="22"/>
  <c r="W649" i="22" s="1"/>
  <c r="X648" i="22"/>
  <c r="V648" i="22"/>
  <c r="G648" i="22"/>
  <c r="W648" i="22" s="1"/>
  <c r="X647" i="22"/>
  <c r="V647" i="22"/>
  <c r="G647" i="22"/>
  <c r="W647" i="22" s="1"/>
  <c r="X646" i="22"/>
  <c r="V646" i="22"/>
  <c r="G646" i="22"/>
  <c r="W646" i="22" s="1"/>
  <c r="X645" i="22"/>
  <c r="V645" i="22"/>
  <c r="G645" i="22"/>
  <c r="W645" i="22" s="1"/>
  <c r="X644" i="22"/>
  <c r="V644" i="22"/>
  <c r="G644" i="22"/>
  <c r="W644" i="22" s="1"/>
  <c r="X643" i="22"/>
  <c r="V643" i="22"/>
  <c r="G643" i="22"/>
  <c r="W643" i="22" s="1"/>
  <c r="X642" i="22"/>
  <c r="V642" i="22"/>
  <c r="G642" i="22"/>
  <c r="W642" i="22" s="1"/>
  <c r="X641" i="22"/>
  <c r="V641" i="22"/>
  <c r="G641" i="22"/>
  <c r="W641" i="22" s="1"/>
  <c r="X640" i="22"/>
  <c r="V640" i="22"/>
  <c r="G640" i="22"/>
  <c r="W640" i="22" s="1"/>
  <c r="X639" i="22"/>
  <c r="V639" i="22"/>
  <c r="G639" i="22"/>
  <c r="W639" i="22" s="1"/>
  <c r="X638" i="22"/>
  <c r="V638" i="22"/>
  <c r="G638" i="22"/>
  <c r="W638" i="22" s="1"/>
  <c r="X637" i="22"/>
  <c r="V637" i="22"/>
  <c r="G637" i="22"/>
  <c r="W637" i="22" s="1"/>
  <c r="X636" i="22"/>
  <c r="V636" i="22"/>
  <c r="G636" i="22"/>
  <c r="W636" i="22" s="1"/>
  <c r="X635" i="22"/>
  <c r="V635" i="22"/>
  <c r="G635" i="22"/>
  <c r="W635" i="22" s="1"/>
  <c r="X634" i="22"/>
  <c r="V634" i="22"/>
  <c r="G634" i="22"/>
  <c r="W634" i="22" s="1"/>
  <c r="X633" i="22"/>
  <c r="V633" i="22"/>
  <c r="G633" i="22"/>
  <c r="W633" i="22" s="1"/>
  <c r="X632" i="22"/>
  <c r="V632" i="22"/>
  <c r="G632" i="22"/>
  <c r="W632" i="22" s="1"/>
  <c r="X631" i="22"/>
  <c r="V631" i="22"/>
  <c r="G631" i="22"/>
  <c r="W631" i="22" s="1"/>
  <c r="X630" i="22"/>
  <c r="V630" i="22"/>
  <c r="G630" i="22"/>
  <c r="W630" i="22" s="1"/>
  <c r="X629" i="22"/>
  <c r="V629" i="22"/>
  <c r="G629" i="22"/>
  <c r="W629" i="22" s="1"/>
  <c r="X628" i="22"/>
  <c r="V628" i="22"/>
  <c r="G628" i="22"/>
  <c r="W628" i="22" s="1"/>
  <c r="X627" i="22"/>
  <c r="V627" i="22"/>
  <c r="G627" i="22"/>
  <c r="W627" i="22" s="1"/>
  <c r="X626" i="22"/>
  <c r="V626" i="22"/>
  <c r="G626" i="22"/>
  <c r="W626" i="22" s="1"/>
  <c r="X625" i="22"/>
  <c r="V625" i="22"/>
  <c r="G625" i="22"/>
  <c r="W625" i="22" s="1"/>
  <c r="X624" i="22"/>
  <c r="V624" i="22"/>
  <c r="G624" i="22"/>
  <c r="W624" i="22" s="1"/>
  <c r="X623" i="22"/>
  <c r="V623" i="22"/>
  <c r="G623" i="22"/>
  <c r="W623" i="22" s="1"/>
  <c r="X622" i="22"/>
  <c r="V622" i="22"/>
  <c r="G622" i="22"/>
  <c r="W622" i="22" s="1"/>
  <c r="X621" i="22"/>
  <c r="V621" i="22"/>
  <c r="G621" i="22"/>
  <c r="W621" i="22" s="1"/>
  <c r="X620" i="22"/>
  <c r="V620" i="22"/>
  <c r="G620" i="22"/>
  <c r="W620" i="22" s="1"/>
  <c r="X619" i="22"/>
  <c r="V619" i="22"/>
  <c r="G619" i="22"/>
  <c r="W619" i="22" s="1"/>
  <c r="X618" i="22"/>
  <c r="V618" i="22"/>
  <c r="G618" i="22"/>
  <c r="W618" i="22" s="1"/>
  <c r="X617" i="22"/>
  <c r="V617" i="22"/>
  <c r="G617" i="22"/>
  <c r="W617" i="22" s="1"/>
  <c r="X616" i="22"/>
  <c r="V616" i="22"/>
  <c r="G616" i="22"/>
  <c r="W616" i="22" s="1"/>
  <c r="X615" i="22"/>
  <c r="V615" i="22"/>
  <c r="G615" i="22"/>
  <c r="W615" i="22" s="1"/>
  <c r="X614" i="22"/>
  <c r="V614" i="22"/>
  <c r="G614" i="22"/>
  <c r="W614" i="22" s="1"/>
  <c r="X613" i="22"/>
  <c r="V613" i="22"/>
  <c r="G613" i="22"/>
  <c r="W613" i="22" s="1"/>
  <c r="X612" i="22"/>
  <c r="V612" i="22"/>
  <c r="G612" i="22"/>
  <c r="W612" i="22" s="1"/>
  <c r="X611" i="22"/>
  <c r="V611" i="22"/>
  <c r="G611" i="22"/>
  <c r="W611" i="22" s="1"/>
  <c r="X610" i="22"/>
  <c r="V610" i="22"/>
  <c r="G610" i="22"/>
  <c r="W610" i="22" s="1"/>
  <c r="X609" i="22"/>
  <c r="V609" i="22"/>
  <c r="G609" i="22"/>
  <c r="W609" i="22" s="1"/>
  <c r="X608" i="22"/>
  <c r="V608" i="22"/>
  <c r="G608" i="22"/>
  <c r="W608" i="22" s="1"/>
  <c r="X607" i="22"/>
  <c r="V607" i="22"/>
  <c r="G607" i="22"/>
  <c r="W607" i="22" s="1"/>
  <c r="X606" i="22"/>
  <c r="V606" i="22"/>
  <c r="G606" i="22"/>
  <c r="W606" i="22" s="1"/>
  <c r="X605" i="22"/>
  <c r="V605" i="22"/>
  <c r="G605" i="22"/>
  <c r="W605" i="22" s="1"/>
  <c r="X604" i="22"/>
  <c r="V604" i="22"/>
  <c r="G604" i="22"/>
  <c r="W604" i="22" s="1"/>
  <c r="X603" i="22"/>
  <c r="V603" i="22"/>
  <c r="G603" i="22"/>
  <c r="W603" i="22" s="1"/>
  <c r="X602" i="22"/>
  <c r="V602" i="22"/>
  <c r="G602" i="22"/>
  <c r="W602" i="22" s="1"/>
  <c r="X601" i="22"/>
  <c r="V601" i="22"/>
  <c r="G601" i="22"/>
  <c r="W601" i="22" s="1"/>
  <c r="X600" i="22"/>
  <c r="V600" i="22"/>
  <c r="G600" i="22"/>
  <c r="W600" i="22" s="1"/>
  <c r="X599" i="22"/>
  <c r="V599" i="22"/>
  <c r="G599" i="22"/>
  <c r="W599" i="22" s="1"/>
  <c r="X598" i="22"/>
  <c r="V598" i="22"/>
  <c r="G598" i="22"/>
  <c r="W598" i="22" s="1"/>
  <c r="X597" i="22"/>
  <c r="V597" i="22"/>
  <c r="G597" i="22"/>
  <c r="W597" i="22" s="1"/>
  <c r="X596" i="22"/>
  <c r="V596" i="22"/>
  <c r="G596" i="22"/>
  <c r="W596" i="22" s="1"/>
  <c r="X595" i="22"/>
  <c r="V595" i="22"/>
  <c r="G595" i="22"/>
  <c r="W595" i="22" s="1"/>
  <c r="X594" i="22"/>
  <c r="V594" i="22"/>
  <c r="G594" i="22"/>
  <c r="W594" i="22" s="1"/>
  <c r="X593" i="22"/>
  <c r="V593" i="22"/>
  <c r="G593" i="22"/>
  <c r="W593" i="22" s="1"/>
  <c r="X592" i="22"/>
  <c r="V592" i="22"/>
  <c r="G592" i="22"/>
  <c r="W592" i="22" s="1"/>
  <c r="X591" i="22"/>
  <c r="V591" i="22"/>
  <c r="G591" i="22"/>
  <c r="W591" i="22" s="1"/>
  <c r="X590" i="22"/>
  <c r="V590" i="22"/>
  <c r="G590" i="22"/>
  <c r="W590" i="22" s="1"/>
  <c r="X589" i="22"/>
  <c r="V589" i="22"/>
  <c r="G589" i="22"/>
  <c r="W589" i="22" s="1"/>
  <c r="X588" i="22"/>
  <c r="V588" i="22"/>
  <c r="G588" i="22"/>
  <c r="W588" i="22" s="1"/>
  <c r="X587" i="22"/>
  <c r="V587" i="22"/>
  <c r="G587" i="22"/>
  <c r="W587" i="22" s="1"/>
  <c r="X586" i="22"/>
  <c r="V586" i="22"/>
  <c r="G586" i="22"/>
  <c r="W586" i="22" s="1"/>
  <c r="X585" i="22"/>
  <c r="V585" i="22"/>
  <c r="G585" i="22"/>
  <c r="W585" i="22" s="1"/>
  <c r="X584" i="22"/>
  <c r="V584" i="22"/>
  <c r="G584" i="22"/>
  <c r="W584" i="22" s="1"/>
  <c r="X583" i="22"/>
  <c r="V583" i="22"/>
  <c r="G583" i="22"/>
  <c r="W583" i="22" s="1"/>
  <c r="X582" i="22"/>
  <c r="V582" i="22"/>
  <c r="G582" i="22"/>
  <c r="W582" i="22" s="1"/>
  <c r="X581" i="22"/>
  <c r="V581" i="22"/>
  <c r="G581" i="22"/>
  <c r="W581" i="22" s="1"/>
  <c r="X580" i="22"/>
  <c r="V580" i="22"/>
  <c r="G580" i="22"/>
  <c r="W580" i="22" s="1"/>
  <c r="X579" i="22"/>
  <c r="V579" i="22"/>
  <c r="G579" i="22"/>
  <c r="W579" i="22" s="1"/>
  <c r="X578" i="22"/>
  <c r="V578" i="22"/>
  <c r="G578" i="22"/>
  <c r="W578" i="22" s="1"/>
  <c r="X577" i="22"/>
  <c r="V577" i="22"/>
  <c r="G577" i="22"/>
  <c r="W577" i="22" s="1"/>
  <c r="X576" i="22"/>
  <c r="V576" i="22"/>
  <c r="G576" i="22"/>
  <c r="W576" i="22" s="1"/>
  <c r="X575" i="22"/>
  <c r="V575" i="22"/>
  <c r="G575" i="22"/>
  <c r="W575" i="22" s="1"/>
  <c r="X574" i="22"/>
  <c r="V574" i="22"/>
  <c r="G574" i="22"/>
  <c r="W574" i="22" s="1"/>
  <c r="X573" i="22"/>
  <c r="V573" i="22"/>
  <c r="G573" i="22"/>
  <c r="W573" i="22" s="1"/>
  <c r="X572" i="22"/>
  <c r="V572" i="22"/>
  <c r="G572" i="22"/>
  <c r="W572" i="22" s="1"/>
  <c r="X571" i="22"/>
  <c r="V571" i="22"/>
  <c r="G571" i="22"/>
  <c r="W571" i="22" s="1"/>
  <c r="X570" i="22"/>
  <c r="V570" i="22"/>
  <c r="G570" i="22"/>
  <c r="W570" i="22" s="1"/>
  <c r="X569" i="22"/>
  <c r="V569" i="22"/>
  <c r="G569" i="22"/>
  <c r="W569" i="22" s="1"/>
  <c r="X568" i="22"/>
  <c r="V568" i="22"/>
  <c r="G568" i="22"/>
  <c r="W568" i="22" s="1"/>
  <c r="X567" i="22"/>
  <c r="V567" i="22"/>
  <c r="G567" i="22"/>
  <c r="W567" i="22" s="1"/>
  <c r="X566" i="22"/>
  <c r="V566" i="22"/>
  <c r="G566" i="22"/>
  <c r="W566" i="22" s="1"/>
  <c r="X565" i="22"/>
  <c r="V565" i="22"/>
  <c r="G565" i="22"/>
  <c r="W565" i="22" s="1"/>
  <c r="X564" i="22"/>
  <c r="V564" i="22"/>
  <c r="G564" i="22"/>
  <c r="W564" i="22" s="1"/>
  <c r="X563" i="22"/>
  <c r="V563" i="22"/>
  <c r="G563" i="22"/>
  <c r="W563" i="22" s="1"/>
  <c r="X562" i="22"/>
  <c r="V562" i="22"/>
  <c r="G562" i="22"/>
  <c r="W562" i="22" s="1"/>
  <c r="X561" i="22"/>
  <c r="V561" i="22"/>
  <c r="G561" i="22"/>
  <c r="W561" i="22" s="1"/>
  <c r="X560" i="22"/>
  <c r="V560" i="22"/>
  <c r="G560" i="22"/>
  <c r="W560" i="22" s="1"/>
  <c r="X559" i="22"/>
  <c r="V559" i="22"/>
  <c r="G559" i="22"/>
  <c r="W559" i="22" s="1"/>
  <c r="X558" i="22"/>
  <c r="V558" i="22"/>
  <c r="G558" i="22"/>
  <c r="W558" i="22" s="1"/>
  <c r="X557" i="22"/>
  <c r="V557" i="22"/>
  <c r="G557" i="22"/>
  <c r="W557" i="22" s="1"/>
  <c r="X556" i="22"/>
  <c r="V556" i="22"/>
  <c r="G556" i="22"/>
  <c r="W556" i="22" s="1"/>
  <c r="X555" i="22"/>
  <c r="V555" i="22"/>
  <c r="G555" i="22"/>
  <c r="W555" i="22" s="1"/>
  <c r="X554" i="22"/>
  <c r="V554" i="22"/>
  <c r="G554" i="22"/>
  <c r="W554" i="22" s="1"/>
  <c r="X553" i="22"/>
  <c r="V553" i="22"/>
  <c r="G553" i="22"/>
  <c r="W553" i="22" s="1"/>
  <c r="X552" i="22"/>
  <c r="V552" i="22"/>
  <c r="G552" i="22"/>
  <c r="W552" i="22" s="1"/>
  <c r="X551" i="22"/>
  <c r="V551" i="22"/>
  <c r="G551" i="22"/>
  <c r="W551" i="22" s="1"/>
  <c r="X550" i="22"/>
  <c r="V550" i="22"/>
  <c r="G550" i="22"/>
  <c r="W550" i="22" s="1"/>
  <c r="X549" i="22"/>
  <c r="V549" i="22"/>
  <c r="G549" i="22"/>
  <c r="W549" i="22" s="1"/>
  <c r="X548" i="22"/>
  <c r="V548" i="22"/>
  <c r="G548" i="22"/>
  <c r="W548" i="22" s="1"/>
  <c r="X547" i="22"/>
  <c r="V547" i="22"/>
  <c r="G547" i="22"/>
  <c r="W547" i="22" s="1"/>
  <c r="X546" i="22"/>
  <c r="V546" i="22"/>
  <c r="G546" i="22"/>
  <c r="W546" i="22" s="1"/>
  <c r="X545" i="22"/>
  <c r="V545" i="22"/>
  <c r="G545" i="22"/>
  <c r="W545" i="22" s="1"/>
  <c r="X544" i="22"/>
  <c r="V544" i="22"/>
  <c r="G544" i="22"/>
  <c r="W544" i="22" s="1"/>
  <c r="X543" i="22"/>
  <c r="V543" i="22"/>
  <c r="G543" i="22"/>
  <c r="W543" i="22" s="1"/>
  <c r="X542" i="22"/>
  <c r="V542" i="22"/>
  <c r="G542" i="22"/>
  <c r="W542" i="22" s="1"/>
  <c r="X541" i="22"/>
  <c r="V541" i="22"/>
  <c r="G541" i="22"/>
  <c r="W541" i="22" s="1"/>
  <c r="X540" i="22"/>
  <c r="V540" i="22"/>
  <c r="G540" i="22"/>
  <c r="W540" i="22" s="1"/>
  <c r="X539" i="22"/>
  <c r="V539" i="22"/>
  <c r="G539" i="22"/>
  <c r="W539" i="22" s="1"/>
  <c r="X538" i="22"/>
  <c r="V538" i="22"/>
  <c r="G538" i="22"/>
  <c r="W538" i="22" s="1"/>
  <c r="X537" i="22"/>
  <c r="V537" i="22"/>
  <c r="G537" i="22"/>
  <c r="W537" i="22" s="1"/>
  <c r="X536" i="22"/>
  <c r="V536" i="22"/>
  <c r="G536" i="22"/>
  <c r="W536" i="22" s="1"/>
  <c r="X535" i="22"/>
  <c r="V535" i="22"/>
  <c r="G535" i="22"/>
  <c r="W535" i="22" s="1"/>
  <c r="X534" i="22"/>
  <c r="V534" i="22"/>
  <c r="G534" i="22"/>
  <c r="W534" i="22" s="1"/>
  <c r="X533" i="22"/>
  <c r="V533" i="22"/>
  <c r="G533" i="22"/>
  <c r="W533" i="22" s="1"/>
  <c r="X532" i="22"/>
  <c r="V532" i="22"/>
  <c r="G532" i="22"/>
  <c r="W532" i="22" s="1"/>
  <c r="X531" i="22"/>
  <c r="V531" i="22"/>
  <c r="G531" i="22"/>
  <c r="W531" i="22" s="1"/>
  <c r="X530" i="22"/>
  <c r="V530" i="22"/>
  <c r="G530" i="22"/>
  <c r="W530" i="22" s="1"/>
  <c r="X529" i="22"/>
  <c r="V529" i="22"/>
  <c r="G529" i="22"/>
  <c r="W529" i="22" s="1"/>
  <c r="X528" i="22"/>
  <c r="V528" i="22"/>
  <c r="G528" i="22"/>
  <c r="W528" i="22" s="1"/>
  <c r="X527" i="22"/>
  <c r="V527" i="22"/>
  <c r="G527" i="22"/>
  <c r="W527" i="22" s="1"/>
  <c r="X526" i="22"/>
  <c r="V526" i="22"/>
  <c r="G526" i="22"/>
  <c r="W526" i="22" s="1"/>
  <c r="X525" i="22"/>
  <c r="V525" i="22"/>
  <c r="G525" i="22"/>
  <c r="W525" i="22" s="1"/>
  <c r="X524" i="22"/>
  <c r="V524" i="22"/>
  <c r="G524" i="22"/>
  <c r="W524" i="22" s="1"/>
  <c r="X523" i="22"/>
  <c r="V523" i="22"/>
  <c r="G523" i="22"/>
  <c r="W523" i="22" s="1"/>
  <c r="X522" i="22"/>
  <c r="V522" i="22"/>
  <c r="G522" i="22"/>
  <c r="W522" i="22" s="1"/>
  <c r="X521" i="22"/>
  <c r="V521" i="22"/>
  <c r="G521" i="22"/>
  <c r="W521" i="22" s="1"/>
  <c r="X520" i="22"/>
  <c r="V520" i="22"/>
  <c r="G520" i="22"/>
  <c r="W520" i="22" s="1"/>
  <c r="X519" i="22"/>
  <c r="V519" i="22"/>
  <c r="G519" i="22"/>
  <c r="W519" i="22" s="1"/>
  <c r="X518" i="22"/>
  <c r="V518" i="22"/>
  <c r="G518" i="22"/>
  <c r="W518" i="22" s="1"/>
  <c r="X517" i="22"/>
  <c r="V517" i="22"/>
  <c r="G517" i="22"/>
  <c r="W517" i="22" s="1"/>
  <c r="X516" i="22"/>
  <c r="V516" i="22"/>
  <c r="G516" i="22"/>
  <c r="W516" i="22" s="1"/>
  <c r="X515" i="22"/>
  <c r="V515" i="22"/>
  <c r="G515" i="22"/>
  <c r="W515" i="22" s="1"/>
  <c r="X514" i="22"/>
  <c r="V514" i="22"/>
  <c r="G514" i="22"/>
  <c r="W514" i="22" s="1"/>
  <c r="X513" i="22"/>
  <c r="V513" i="22"/>
  <c r="G513" i="22"/>
  <c r="W513" i="22" s="1"/>
  <c r="X512" i="22"/>
  <c r="V512" i="22"/>
  <c r="G512" i="22"/>
  <c r="W512" i="22" s="1"/>
  <c r="X511" i="22"/>
  <c r="V511" i="22"/>
  <c r="G511" i="22"/>
  <c r="W511" i="22" s="1"/>
  <c r="X510" i="22"/>
  <c r="V510" i="22"/>
  <c r="G510" i="22"/>
  <c r="W510" i="22" s="1"/>
  <c r="X509" i="22"/>
  <c r="V509" i="22"/>
  <c r="G509" i="22"/>
  <c r="W509" i="22" s="1"/>
  <c r="X508" i="22"/>
  <c r="V508" i="22"/>
  <c r="G508" i="22"/>
  <c r="W508" i="22" s="1"/>
  <c r="X507" i="22"/>
  <c r="V507" i="22"/>
  <c r="G507" i="22"/>
  <c r="W507" i="22" s="1"/>
  <c r="X506" i="22"/>
  <c r="V506" i="22"/>
  <c r="G506" i="22"/>
  <c r="W506" i="22" s="1"/>
  <c r="X505" i="22"/>
  <c r="V505" i="22"/>
  <c r="G505" i="22"/>
  <c r="W505" i="22" s="1"/>
  <c r="X504" i="22"/>
  <c r="V504" i="22"/>
  <c r="G504" i="22"/>
  <c r="W504" i="22" s="1"/>
  <c r="X503" i="22"/>
  <c r="V503" i="22"/>
  <c r="G503" i="22"/>
  <c r="W503" i="22" s="1"/>
  <c r="X502" i="22"/>
  <c r="V502" i="22"/>
  <c r="G502" i="22"/>
  <c r="W502" i="22" s="1"/>
  <c r="X501" i="22"/>
  <c r="V501" i="22"/>
  <c r="G501" i="22"/>
  <c r="W501" i="22" s="1"/>
  <c r="X500" i="22"/>
  <c r="V500" i="22"/>
  <c r="G500" i="22"/>
  <c r="W500" i="22" s="1"/>
  <c r="X499" i="22"/>
  <c r="V499" i="22"/>
  <c r="G499" i="22"/>
  <c r="W499" i="22" s="1"/>
  <c r="X498" i="22"/>
  <c r="V498" i="22"/>
  <c r="G498" i="22"/>
  <c r="W498" i="22" s="1"/>
  <c r="X497" i="22"/>
  <c r="V497" i="22"/>
  <c r="G497" i="22"/>
  <c r="W497" i="22" s="1"/>
  <c r="X496" i="22"/>
  <c r="V496" i="22"/>
  <c r="G496" i="22"/>
  <c r="W496" i="22" s="1"/>
  <c r="X495" i="22"/>
  <c r="V495" i="22"/>
  <c r="G495" i="22"/>
  <c r="W495" i="22" s="1"/>
  <c r="X494" i="22"/>
  <c r="V494" i="22"/>
  <c r="G494" i="22"/>
  <c r="W494" i="22" s="1"/>
  <c r="X493" i="22"/>
  <c r="V493" i="22"/>
  <c r="G493" i="22"/>
  <c r="W493" i="22" s="1"/>
  <c r="X492" i="22"/>
  <c r="V492" i="22"/>
  <c r="G492" i="22"/>
  <c r="W492" i="22" s="1"/>
  <c r="X491" i="22"/>
  <c r="V491" i="22"/>
  <c r="G491" i="22"/>
  <c r="W491" i="22" s="1"/>
  <c r="X490" i="22"/>
  <c r="V490" i="22"/>
  <c r="G490" i="22"/>
  <c r="W490" i="22" s="1"/>
  <c r="X489" i="22"/>
  <c r="V489" i="22"/>
  <c r="G489" i="22"/>
  <c r="W489" i="22" s="1"/>
  <c r="X488" i="22"/>
  <c r="V488" i="22"/>
  <c r="G488" i="22"/>
  <c r="W488" i="22" s="1"/>
  <c r="X487" i="22"/>
  <c r="V487" i="22"/>
  <c r="G487" i="22"/>
  <c r="W487" i="22" s="1"/>
  <c r="X486" i="22"/>
  <c r="V486" i="22"/>
  <c r="G486" i="22"/>
  <c r="W486" i="22" s="1"/>
  <c r="X485" i="22"/>
  <c r="V485" i="22"/>
  <c r="G485" i="22"/>
  <c r="W485" i="22" s="1"/>
  <c r="X484" i="22"/>
  <c r="V484" i="22"/>
  <c r="G484" i="22"/>
  <c r="W484" i="22" s="1"/>
  <c r="X483" i="22"/>
  <c r="V483" i="22"/>
  <c r="G483" i="22"/>
  <c r="W483" i="22" s="1"/>
  <c r="X482" i="22"/>
  <c r="V482" i="22"/>
  <c r="G482" i="22"/>
  <c r="W482" i="22" s="1"/>
  <c r="X481" i="22"/>
  <c r="V481" i="22"/>
  <c r="G481" i="22"/>
  <c r="W481" i="22" s="1"/>
  <c r="X480" i="22"/>
  <c r="V480" i="22"/>
  <c r="G480" i="22"/>
  <c r="W480" i="22" s="1"/>
  <c r="X479" i="22"/>
  <c r="V479" i="22"/>
  <c r="G479" i="22"/>
  <c r="W479" i="22" s="1"/>
  <c r="X478" i="22"/>
  <c r="V478" i="22"/>
  <c r="G478" i="22"/>
  <c r="W478" i="22" s="1"/>
  <c r="X477" i="22"/>
  <c r="V477" i="22"/>
  <c r="G477" i="22"/>
  <c r="W477" i="22" s="1"/>
  <c r="X476" i="22"/>
  <c r="V476" i="22"/>
  <c r="G476" i="22"/>
  <c r="W476" i="22" s="1"/>
  <c r="X475" i="22"/>
  <c r="V475" i="22"/>
  <c r="G475" i="22"/>
  <c r="W475" i="22" s="1"/>
  <c r="X474" i="22"/>
  <c r="V474" i="22"/>
  <c r="G474" i="22"/>
  <c r="W474" i="22" s="1"/>
  <c r="X473" i="22"/>
  <c r="V473" i="22"/>
  <c r="G473" i="22"/>
  <c r="W473" i="22" s="1"/>
  <c r="X472" i="22"/>
  <c r="V472" i="22"/>
  <c r="G472" i="22"/>
  <c r="W472" i="22" s="1"/>
  <c r="X471" i="22"/>
  <c r="V471" i="22"/>
  <c r="G471" i="22"/>
  <c r="W471" i="22" s="1"/>
  <c r="X470" i="22"/>
  <c r="V470" i="22"/>
  <c r="G470" i="22"/>
  <c r="W470" i="22" s="1"/>
  <c r="X469" i="22"/>
  <c r="V469" i="22"/>
  <c r="G469" i="22"/>
  <c r="W469" i="22" s="1"/>
  <c r="X468" i="22"/>
  <c r="V468" i="22"/>
  <c r="G468" i="22"/>
  <c r="W468" i="22" s="1"/>
  <c r="X467" i="22"/>
  <c r="V467" i="22"/>
  <c r="G467" i="22"/>
  <c r="W467" i="22" s="1"/>
  <c r="X466" i="22"/>
  <c r="V466" i="22"/>
  <c r="G466" i="22"/>
  <c r="W466" i="22" s="1"/>
  <c r="X465" i="22"/>
  <c r="V465" i="22"/>
  <c r="G465" i="22"/>
  <c r="W465" i="22" s="1"/>
  <c r="X464" i="22"/>
  <c r="V464" i="22"/>
  <c r="G464" i="22"/>
  <c r="W464" i="22" s="1"/>
  <c r="X463" i="22"/>
  <c r="V463" i="22"/>
  <c r="G463" i="22"/>
  <c r="W463" i="22" s="1"/>
  <c r="X462" i="22"/>
  <c r="V462" i="22"/>
  <c r="G462" i="22"/>
  <c r="W462" i="22" s="1"/>
  <c r="X461" i="22"/>
  <c r="V461" i="22"/>
  <c r="G461" i="22"/>
  <c r="W461" i="22" s="1"/>
  <c r="X460" i="22"/>
  <c r="V460" i="22"/>
  <c r="G460" i="22"/>
  <c r="W460" i="22" s="1"/>
  <c r="X459" i="22"/>
  <c r="V459" i="22"/>
  <c r="G459" i="22"/>
  <c r="W459" i="22" s="1"/>
  <c r="X458" i="22"/>
  <c r="V458" i="22"/>
  <c r="G458" i="22"/>
  <c r="W458" i="22" s="1"/>
  <c r="X457" i="22"/>
  <c r="V457" i="22"/>
  <c r="G457" i="22"/>
  <c r="W457" i="22" s="1"/>
  <c r="X456" i="22"/>
  <c r="V456" i="22"/>
  <c r="G456" i="22"/>
  <c r="W456" i="22" s="1"/>
  <c r="X455" i="22"/>
  <c r="V455" i="22"/>
  <c r="G455" i="22"/>
  <c r="W455" i="22" s="1"/>
  <c r="X454" i="22"/>
  <c r="V454" i="22"/>
  <c r="G454" i="22"/>
  <c r="W454" i="22" s="1"/>
  <c r="X453" i="22"/>
  <c r="V453" i="22"/>
  <c r="G453" i="22"/>
  <c r="W453" i="22" s="1"/>
  <c r="X452" i="22"/>
  <c r="V452" i="22"/>
  <c r="G452" i="22"/>
  <c r="W452" i="22" s="1"/>
  <c r="X451" i="22"/>
  <c r="V451" i="22"/>
  <c r="G451" i="22"/>
  <c r="W451" i="22" s="1"/>
  <c r="X450" i="22"/>
  <c r="V450" i="22"/>
  <c r="G450" i="22"/>
  <c r="W450" i="22" s="1"/>
  <c r="X449" i="22"/>
  <c r="V449" i="22"/>
  <c r="G449" i="22"/>
  <c r="W449" i="22" s="1"/>
  <c r="X448" i="22"/>
  <c r="V448" i="22"/>
  <c r="G448" i="22"/>
  <c r="W448" i="22" s="1"/>
  <c r="X447" i="22"/>
  <c r="V447" i="22"/>
  <c r="G447" i="22"/>
  <c r="W447" i="22" s="1"/>
  <c r="X446" i="22"/>
  <c r="V446" i="22"/>
  <c r="G446" i="22"/>
  <c r="W446" i="22" s="1"/>
  <c r="X445" i="22"/>
  <c r="V445" i="22"/>
  <c r="G445" i="22"/>
  <c r="W445" i="22" s="1"/>
  <c r="X444" i="22"/>
  <c r="V444" i="22"/>
  <c r="G444" i="22"/>
  <c r="W444" i="22" s="1"/>
  <c r="X443" i="22"/>
  <c r="V443" i="22"/>
  <c r="G443" i="22"/>
  <c r="W443" i="22" s="1"/>
  <c r="X442" i="22"/>
  <c r="V442" i="22"/>
  <c r="G442" i="22"/>
  <c r="W442" i="22" s="1"/>
  <c r="X441" i="22"/>
  <c r="V441" i="22"/>
  <c r="G441" i="22"/>
  <c r="W441" i="22" s="1"/>
  <c r="X440" i="22"/>
  <c r="V440" i="22"/>
  <c r="G440" i="22"/>
  <c r="W440" i="22" s="1"/>
  <c r="X439" i="22"/>
  <c r="V439" i="22"/>
  <c r="G439" i="22"/>
  <c r="W439" i="22" s="1"/>
  <c r="X438" i="22"/>
  <c r="V438" i="22"/>
  <c r="G438" i="22"/>
  <c r="W438" i="22" s="1"/>
  <c r="X437" i="22"/>
  <c r="V437" i="22"/>
  <c r="G437" i="22"/>
  <c r="W437" i="22" s="1"/>
  <c r="X436" i="22"/>
  <c r="V436" i="22"/>
  <c r="G436" i="22"/>
  <c r="W436" i="22" s="1"/>
  <c r="X435" i="22"/>
  <c r="V435" i="22"/>
  <c r="G435" i="22"/>
  <c r="W435" i="22" s="1"/>
  <c r="X434" i="22"/>
  <c r="V434" i="22"/>
  <c r="G434" i="22"/>
  <c r="W434" i="22" s="1"/>
  <c r="X433" i="22"/>
  <c r="V433" i="22"/>
  <c r="G433" i="22"/>
  <c r="W433" i="22" s="1"/>
  <c r="X432" i="22"/>
  <c r="V432" i="22"/>
  <c r="G432" i="22"/>
  <c r="W432" i="22" s="1"/>
  <c r="X431" i="22"/>
  <c r="V431" i="22"/>
  <c r="G431" i="22"/>
  <c r="W431" i="22" s="1"/>
  <c r="X430" i="22"/>
  <c r="V430" i="22"/>
  <c r="G430" i="22"/>
  <c r="W430" i="22" s="1"/>
  <c r="X429" i="22"/>
  <c r="V429" i="22"/>
  <c r="G429" i="22"/>
  <c r="W429" i="22" s="1"/>
  <c r="X428" i="22"/>
  <c r="V428" i="22"/>
  <c r="G428" i="22"/>
  <c r="W428" i="22" s="1"/>
  <c r="X427" i="22"/>
  <c r="V427" i="22"/>
  <c r="G427" i="22"/>
  <c r="W427" i="22" s="1"/>
  <c r="X426" i="22"/>
  <c r="V426" i="22"/>
  <c r="G426" i="22"/>
  <c r="W426" i="22" s="1"/>
  <c r="X425" i="22"/>
  <c r="V425" i="22"/>
  <c r="G425" i="22"/>
  <c r="W425" i="22" s="1"/>
  <c r="X424" i="22"/>
  <c r="V424" i="22"/>
  <c r="G424" i="22"/>
  <c r="W424" i="22" s="1"/>
  <c r="X423" i="22"/>
  <c r="V423" i="22"/>
  <c r="G423" i="22"/>
  <c r="W423" i="22" s="1"/>
  <c r="X422" i="22"/>
  <c r="V422" i="22"/>
  <c r="G422" i="22"/>
  <c r="W422" i="22" s="1"/>
  <c r="X421" i="22"/>
  <c r="V421" i="22"/>
  <c r="G421" i="22"/>
  <c r="W421" i="22" s="1"/>
  <c r="X420" i="22"/>
  <c r="V420" i="22"/>
  <c r="G420" i="22"/>
  <c r="W420" i="22" s="1"/>
  <c r="X419" i="22"/>
  <c r="V419" i="22"/>
  <c r="G419" i="22"/>
  <c r="W419" i="22" s="1"/>
  <c r="X418" i="22"/>
  <c r="V418" i="22"/>
  <c r="G418" i="22"/>
  <c r="W418" i="22" s="1"/>
  <c r="X417" i="22"/>
  <c r="V417" i="22"/>
  <c r="G417" i="22"/>
  <c r="W417" i="22" s="1"/>
  <c r="X416" i="22"/>
  <c r="V416" i="22"/>
  <c r="G416" i="22"/>
  <c r="W416" i="22" s="1"/>
  <c r="X415" i="22"/>
  <c r="V415" i="22"/>
  <c r="G415" i="22"/>
  <c r="W415" i="22" s="1"/>
  <c r="X414" i="22"/>
  <c r="V414" i="22"/>
  <c r="G414" i="22"/>
  <c r="W414" i="22" s="1"/>
  <c r="X413" i="22"/>
  <c r="V413" i="22"/>
  <c r="G413" i="22"/>
  <c r="W413" i="22" s="1"/>
  <c r="X412" i="22"/>
  <c r="V412" i="22"/>
  <c r="G412" i="22"/>
  <c r="W412" i="22" s="1"/>
  <c r="X411" i="22"/>
  <c r="V411" i="22"/>
  <c r="G411" i="22"/>
  <c r="W411" i="22" s="1"/>
  <c r="X410" i="22"/>
  <c r="V410" i="22"/>
  <c r="G410" i="22"/>
  <c r="W410" i="22" s="1"/>
  <c r="X409" i="22"/>
  <c r="V409" i="22"/>
  <c r="G409" i="22"/>
  <c r="W409" i="22" s="1"/>
  <c r="X408" i="22"/>
  <c r="V408" i="22"/>
  <c r="G408" i="22"/>
  <c r="W408" i="22" s="1"/>
  <c r="X407" i="22"/>
  <c r="V407" i="22"/>
  <c r="G407" i="22"/>
  <c r="W407" i="22" s="1"/>
  <c r="X406" i="22"/>
  <c r="V406" i="22"/>
  <c r="G406" i="22"/>
  <c r="W406" i="22" s="1"/>
  <c r="X405" i="22"/>
  <c r="V405" i="22"/>
  <c r="G405" i="22"/>
  <c r="W405" i="22" s="1"/>
  <c r="X404" i="22"/>
  <c r="V404" i="22"/>
  <c r="G404" i="22"/>
  <c r="W404" i="22" s="1"/>
  <c r="X403" i="22"/>
  <c r="V403" i="22"/>
  <c r="G403" i="22"/>
  <c r="W403" i="22" s="1"/>
  <c r="X402" i="22"/>
  <c r="V402" i="22"/>
  <c r="G402" i="22"/>
  <c r="W402" i="22" s="1"/>
  <c r="X401" i="22"/>
  <c r="V401" i="22"/>
  <c r="G401" i="22"/>
  <c r="W401" i="22" s="1"/>
  <c r="X400" i="22"/>
  <c r="V400" i="22"/>
  <c r="G400" i="22"/>
  <c r="W400" i="22" s="1"/>
  <c r="X399" i="22"/>
  <c r="V399" i="22"/>
  <c r="G399" i="22"/>
  <c r="W399" i="22" s="1"/>
  <c r="X398" i="22"/>
  <c r="V398" i="22"/>
  <c r="G398" i="22"/>
  <c r="W398" i="22" s="1"/>
  <c r="X397" i="22"/>
  <c r="V397" i="22"/>
  <c r="G397" i="22"/>
  <c r="W397" i="22" s="1"/>
  <c r="X396" i="22"/>
  <c r="V396" i="22"/>
  <c r="G396" i="22"/>
  <c r="W396" i="22" s="1"/>
  <c r="X395" i="22"/>
  <c r="V395" i="22"/>
  <c r="G395" i="22"/>
  <c r="W395" i="22" s="1"/>
  <c r="X394" i="22"/>
  <c r="V394" i="22"/>
  <c r="G394" i="22"/>
  <c r="W394" i="22" s="1"/>
  <c r="X393" i="22"/>
  <c r="V393" i="22"/>
  <c r="G393" i="22"/>
  <c r="W393" i="22" s="1"/>
  <c r="X392" i="22"/>
  <c r="V392" i="22"/>
  <c r="G392" i="22"/>
  <c r="W392" i="22" s="1"/>
  <c r="X391" i="22"/>
  <c r="V391" i="22"/>
  <c r="G391" i="22"/>
  <c r="W391" i="22" s="1"/>
  <c r="X390" i="22"/>
  <c r="V390" i="22"/>
  <c r="G390" i="22"/>
  <c r="W390" i="22" s="1"/>
  <c r="X389" i="22"/>
  <c r="V389" i="22"/>
  <c r="G389" i="22"/>
  <c r="W389" i="22" s="1"/>
  <c r="X388" i="22"/>
  <c r="V388" i="22"/>
  <c r="G388" i="22"/>
  <c r="W388" i="22" s="1"/>
  <c r="X387" i="22"/>
  <c r="V387" i="22"/>
  <c r="G387" i="22"/>
  <c r="W387" i="22" s="1"/>
  <c r="X386" i="22"/>
  <c r="V386" i="22"/>
  <c r="G386" i="22"/>
  <c r="W386" i="22" s="1"/>
  <c r="X385" i="22"/>
  <c r="V385" i="22"/>
  <c r="G385" i="22"/>
  <c r="W385" i="22" s="1"/>
  <c r="X384" i="22"/>
  <c r="V384" i="22"/>
  <c r="G384" i="22"/>
  <c r="W384" i="22" s="1"/>
  <c r="X383" i="22"/>
  <c r="V383" i="22"/>
  <c r="G383" i="22"/>
  <c r="W383" i="22" s="1"/>
  <c r="X382" i="22"/>
  <c r="V382" i="22"/>
  <c r="G382" i="22"/>
  <c r="W382" i="22" s="1"/>
  <c r="X381" i="22"/>
  <c r="V381" i="22"/>
  <c r="G381" i="22"/>
  <c r="W381" i="22" s="1"/>
  <c r="X380" i="22"/>
  <c r="V380" i="22"/>
  <c r="G380" i="22"/>
  <c r="W380" i="22" s="1"/>
  <c r="X379" i="22"/>
  <c r="V379" i="22"/>
  <c r="G379" i="22"/>
  <c r="W379" i="22" s="1"/>
  <c r="X378" i="22"/>
  <c r="V378" i="22"/>
  <c r="G378" i="22"/>
  <c r="W378" i="22" s="1"/>
  <c r="X377" i="22"/>
  <c r="V377" i="22"/>
  <c r="G377" i="22"/>
  <c r="W377" i="22" s="1"/>
  <c r="X376" i="22"/>
  <c r="V376" i="22"/>
  <c r="G376" i="22"/>
  <c r="W376" i="22" s="1"/>
  <c r="X375" i="22"/>
  <c r="V375" i="22"/>
  <c r="G375" i="22"/>
  <c r="W375" i="22" s="1"/>
  <c r="X374" i="22"/>
  <c r="V374" i="22"/>
  <c r="G374" i="22"/>
  <c r="W374" i="22" s="1"/>
  <c r="X373" i="22"/>
  <c r="V373" i="22"/>
  <c r="G373" i="22"/>
  <c r="W373" i="22" s="1"/>
  <c r="X372" i="22"/>
  <c r="V372" i="22"/>
  <c r="G372" i="22"/>
  <c r="W372" i="22" s="1"/>
  <c r="X371" i="22"/>
  <c r="V371" i="22"/>
  <c r="G371" i="22"/>
  <c r="W371" i="22" s="1"/>
  <c r="X370" i="22"/>
  <c r="V370" i="22"/>
  <c r="G370" i="22"/>
  <c r="W370" i="22" s="1"/>
  <c r="X369" i="22"/>
  <c r="V369" i="22"/>
  <c r="G369" i="22"/>
  <c r="W369" i="22" s="1"/>
  <c r="X368" i="22"/>
  <c r="V368" i="22"/>
  <c r="G368" i="22"/>
  <c r="W368" i="22" s="1"/>
  <c r="X367" i="22"/>
  <c r="V367" i="22"/>
  <c r="G367" i="22"/>
  <c r="W367" i="22" s="1"/>
  <c r="X366" i="22"/>
  <c r="V366" i="22"/>
  <c r="G366" i="22"/>
  <c r="W366" i="22" s="1"/>
  <c r="X365" i="22"/>
  <c r="V365" i="22"/>
  <c r="G365" i="22"/>
  <c r="W365" i="22" s="1"/>
  <c r="X364" i="22"/>
  <c r="V364" i="22"/>
  <c r="G364" i="22"/>
  <c r="W364" i="22" s="1"/>
  <c r="X363" i="22"/>
  <c r="V363" i="22"/>
  <c r="G363" i="22"/>
  <c r="W363" i="22" s="1"/>
  <c r="X362" i="22"/>
  <c r="V362" i="22"/>
  <c r="G362" i="22"/>
  <c r="W362" i="22" s="1"/>
  <c r="X361" i="22"/>
  <c r="V361" i="22"/>
  <c r="G361" i="22"/>
  <c r="W361" i="22" s="1"/>
  <c r="X360" i="22"/>
  <c r="V360" i="22"/>
  <c r="G360" i="22"/>
  <c r="W360" i="22" s="1"/>
  <c r="X359" i="22"/>
  <c r="V359" i="22"/>
  <c r="G359" i="22"/>
  <c r="W359" i="22" s="1"/>
  <c r="X358" i="22"/>
  <c r="V358" i="22"/>
  <c r="G358" i="22"/>
  <c r="W358" i="22" s="1"/>
  <c r="X357" i="22"/>
  <c r="V357" i="22"/>
  <c r="G357" i="22"/>
  <c r="W357" i="22" s="1"/>
  <c r="X356" i="22"/>
  <c r="V356" i="22"/>
  <c r="G356" i="22"/>
  <c r="W356" i="22" s="1"/>
  <c r="X355" i="22"/>
  <c r="V355" i="22"/>
  <c r="G355" i="22"/>
  <c r="W355" i="22" s="1"/>
  <c r="X354" i="22"/>
  <c r="V354" i="22"/>
  <c r="G354" i="22"/>
  <c r="W354" i="22" s="1"/>
  <c r="X353" i="22"/>
  <c r="V353" i="22"/>
  <c r="G353" i="22"/>
  <c r="W353" i="22" s="1"/>
  <c r="X352" i="22"/>
  <c r="V352" i="22"/>
  <c r="G352" i="22"/>
  <c r="W352" i="22" s="1"/>
  <c r="X351" i="22"/>
  <c r="V351" i="22"/>
  <c r="G351" i="22"/>
  <c r="W351" i="22" s="1"/>
  <c r="X350" i="22"/>
  <c r="V350" i="22"/>
  <c r="G350" i="22"/>
  <c r="W350" i="22" s="1"/>
  <c r="X349" i="22"/>
  <c r="V349" i="22"/>
  <c r="G349" i="22"/>
  <c r="W349" i="22" s="1"/>
  <c r="X348" i="22"/>
  <c r="V348" i="22"/>
  <c r="G348" i="22"/>
  <c r="W348" i="22" s="1"/>
  <c r="X347" i="22"/>
  <c r="V347" i="22"/>
  <c r="G347" i="22"/>
  <c r="W347" i="22" s="1"/>
  <c r="X346" i="22"/>
  <c r="V346" i="22"/>
  <c r="G346" i="22"/>
  <c r="W346" i="22" s="1"/>
  <c r="X345" i="22"/>
  <c r="V345" i="22"/>
  <c r="G345" i="22"/>
  <c r="W345" i="22" s="1"/>
  <c r="X344" i="22"/>
  <c r="V344" i="22"/>
  <c r="G344" i="22"/>
  <c r="W344" i="22" s="1"/>
  <c r="X343" i="22"/>
  <c r="V343" i="22"/>
  <c r="G343" i="22"/>
  <c r="W343" i="22" s="1"/>
  <c r="X342" i="22"/>
  <c r="V342" i="22"/>
  <c r="G342" i="22"/>
  <c r="W342" i="22" s="1"/>
  <c r="X341" i="22"/>
  <c r="V341" i="22"/>
  <c r="G341" i="22"/>
  <c r="W341" i="22" s="1"/>
  <c r="X340" i="22"/>
  <c r="V340" i="22"/>
  <c r="G340" i="22"/>
  <c r="W340" i="22" s="1"/>
  <c r="X339" i="22"/>
  <c r="V339" i="22"/>
  <c r="G339" i="22"/>
  <c r="W339" i="22" s="1"/>
  <c r="X338" i="22"/>
  <c r="V338" i="22"/>
  <c r="G338" i="22"/>
  <c r="W338" i="22" s="1"/>
  <c r="X337" i="22"/>
  <c r="V337" i="22"/>
  <c r="G337" i="22"/>
  <c r="W337" i="22" s="1"/>
  <c r="X336" i="22"/>
  <c r="V336" i="22"/>
  <c r="G336" i="22"/>
  <c r="W336" i="22" s="1"/>
  <c r="X335" i="22"/>
  <c r="V335" i="22"/>
  <c r="G335" i="22"/>
  <c r="W335" i="22" s="1"/>
  <c r="X334" i="22"/>
  <c r="V334" i="22"/>
  <c r="G334" i="22"/>
  <c r="W334" i="22" s="1"/>
  <c r="X333" i="22"/>
  <c r="V333" i="22"/>
  <c r="G333" i="22"/>
  <c r="W333" i="22" s="1"/>
  <c r="X332" i="22"/>
  <c r="V332" i="22"/>
  <c r="G332" i="22"/>
  <c r="W332" i="22" s="1"/>
  <c r="X331" i="22"/>
  <c r="V331" i="22"/>
  <c r="G331" i="22"/>
  <c r="W331" i="22" s="1"/>
  <c r="X330" i="22"/>
  <c r="V330" i="22"/>
  <c r="G330" i="22"/>
  <c r="W330" i="22" s="1"/>
  <c r="X329" i="22"/>
  <c r="V329" i="22"/>
  <c r="G329" i="22"/>
  <c r="W329" i="22" s="1"/>
  <c r="X328" i="22"/>
  <c r="V328" i="22"/>
  <c r="G328" i="22"/>
  <c r="W328" i="22" s="1"/>
  <c r="X327" i="22"/>
  <c r="V327" i="22"/>
  <c r="G327" i="22"/>
  <c r="W327" i="22" s="1"/>
  <c r="X326" i="22"/>
  <c r="V326" i="22"/>
  <c r="G326" i="22"/>
  <c r="W326" i="22" s="1"/>
  <c r="X325" i="22"/>
  <c r="V325" i="22"/>
  <c r="G325" i="22"/>
  <c r="W325" i="22" s="1"/>
  <c r="X324" i="22"/>
  <c r="V324" i="22"/>
  <c r="G324" i="22"/>
  <c r="W324" i="22" s="1"/>
  <c r="X323" i="22"/>
  <c r="V323" i="22"/>
  <c r="G323" i="22"/>
  <c r="W323" i="22" s="1"/>
  <c r="X322" i="22"/>
  <c r="V322" i="22"/>
  <c r="G322" i="22"/>
  <c r="W322" i="22" s="1"/>
  <c r="X321" i="22"/>
  <c r="V321" i="22"/>
  <c r="G321" i="22"/>
  <c r="W321" i="22" s="1"/>
  <c r="X320" i="22"/>
  <c r="V320" i="22"/>
  <c r="G320" i="22"/>
  <c r="W320" i="22" s="1"/>
  <c r="X319" i="22"/>
  <c r="V319" i="22"/>
  <c r="G319" i="22"/>
  <c r="W319" i="22" s="1"/>
  <c r="X318" i="22"/>
  <c r="V318" i="22"/>
  <c r="G318" i="22"/>
  <c r="W318" i="22" s="1"/>
  <c r="X317" i="22"/>
  <c r="V317" i="22"/>
  <c r="G317" i="22"/>
  <c r="W317" i="22" s="1"/>
  <c r="X316" i="22"/>
  <c r="V316" i="22"/>
  <c r="G316" i="22"/>
  <c r="W316" i="22" s="1"/>
  <c r="X315" i="22"/>
  <c r="V315" i="22"/>
  <c r="G315" i="22"/>
  <c r="W315" i="22" s="1"/>
  <c r="X314" i="22"/>
  <c r="V314" i="22"/>
  <c r="G314" i="22"/>
  <c r="W314" i="22" s="1"/>
  <c r="X313" i="22"/>
  <c r="V313" i="22"/>
  <c r="G313" i="22"/>
  <c r="W313" i="22" s="1"/>
  <c r="X312" i="22"/>
  <c r="V312" i="22"/>
  <c r="G312" i="22"/>
  <c r="W312" i="22" s="1"/>
  <c r="X311" i="22"/>
  <c r="V311" i="22"/>
  <c r="G311" i="22"/>
  <c r="W311" i="22" s="1"/>
  <c r="X310" i="22"/>
  <c r="V310" i="22"/>
  <c r="G310" i="22"/>
  <c r="W310" i="22" s="1"/>
  <c r="X309" i="22"/>
  <c r="V309" i="22"/>
  <c r="G309" i="22"/>
  <c r="W309" i="22" s="1"/>
  <c r="X308" i="22"/>
  <c r="V308" i="22"/>
  <c r="G308" i="22"/>
  <c r="W308" i="22" s="1"/>
  <c r="X307" i="22"/>
  <c r="V307" i="22"/>
  <c r="G307" i="22"/>
  <c r="W307" i="22" s="1"/>
  <c r="X306" i="22"/>
  <c r="V306" i="22"/>
  <c r="G306" i="22"/>
  <c r="W306" i="22" s="1"/>
  <c r="X305" i="22"/>
  <c r="V305" i="22"/>
  <c r="G305" i="22"/>
  <c r="W305" i="22" s="1"/>
  <c r="X304" i="22"/>
  <c r="V304" i="22"/>
  <c r="G304" i="22"/>
  <c r="W304" i="22" s="1"/>
  <c r="X303" i="22"/>
  <c r="V303" i="22"/>
  <c r="G303" i="22"/>
  <c r="W303" i="22" s="1"/>
  <c r="X302" i="22"/>
  <c r="V302" i="22"/>
  <c r="G302" i="22"/>
  <c r="W302" i="22" s="1"/>
  <c r="X301" i="22"/>
  <c r="V301" i="22"/>
  <c r="G301" i="22"/>
  <c r="W301" i="22" s="1"/>
  <c r="X300" i="22"/>
  <c r="V300" i="22"/>
  <c r="G300" i="22"/>
  <c r="W300" i="22" s="1"/>
  <c r="X299" i="22"/>
  <c r="V299" i="22"/>
  <c r="G299" i="22"/>
  <c r="W299" i="22" s="1"/>
  <c r="X298" i="22"/>
  <c r="V298" i="22"/>
  <c r="G298" i="22"/>
  <c r="W298" i="22" s="1"/>
  <c r="X297" i="22"/>
  <c r="V297" i="22"/>
  <c r="G297" i="22"/>
  <c r="W297" i="22" s="1"/>
  <c r="X296" i="22"/>
  <c r="V296" i="22"/>
  <c r="G296" i="22"/>
  <c r="W296" i="22" s="1"/>
  <c r="X295" i="22"/>
  <c r="V295" i="22"/>
  <c r="G295" i="22"/>
  <c r="W295" i="22" s="1"/>
  <c r="X294" i="22"/>
  <c r="V294" i="22"/>
  <c r="G294" i="22"/>
  <c r="W294" i="22" s="1"/>
  <c r="X293" i="22"/>
  <c r="V293" i="22"/>
  <c r="G293" i="22"/>
  <c r="W293" i="22" s="1"/>
  <c r="X292" i="22"/>
  <c r="V292" i="22"/>
  <c r="G292" i="22"/>
  <c r="W292" i="22" s="1"/>
  <c r="X291" i="22"/>
  <c r="V291" i="22"/>
  <c r="G291" i="22"/>
  <c r="W291" i="22" s="1"/>
  <c r="X290" i="22"/>
  <c r="V290" i="22"/>
  <c r="G290" i="22"/>
  <c r="W290" i="22" s="1"/>
  <c r="X289" i="22"/>
  <c r="V289" i="22"/>
  <c r="G289" i="22"/>
  <c r="W289" i="22" s="1"/>
  <c r="X288" i="22"/>
  <c r="V288" i="22"/>
  <c r="G288" i="22"/>
  <c r="W288" i="22" s="1"/>
  <c r="X287" i="22"/>
  <c r="V287" i="22"/>
  <c r="G287" i="22"/>
  <c r="W287" i="22" s="1"/>
  <c r="X286" i="22"/>
  <c r="V286" i="22"/>
  <c r="G286" i="22"/>
  <c r="W286" i="22" s="1"/>
  <c r="X285" i="22"/>
  <c r="V285" i="22"/>
  <c r="G285" i="22"/>
  <c r="W285" i="22" s="1"/>
  <c r="X284" i="22"/>
  <c r="V284" i="22"/>
  <c r="G284" i="22"/>
  <c r="W284" i="22" s="1"/>
  <c r="X283" i="22"/>
  <c r="V283" i="22"/>
  <c r="G283" i="22"/>
  <c r="W283" i="22" s="1"/>
  <c r="X282" i="22"/>
  <c r="V282" i="22"/>
  <c r="G282" i="22"/>
  <c r="W282" i="22" s="1"/>
  <c r="X281" i="22"/>
  <c r="V281" i="22"/>
  <c r="G281" i="22"/>
  <c r="W281" i="22" s="1"/>
  <c r="X280" i="22"/>
  <c r="V280" i="22"/>
  <c r="G280" i="22"/>
  <c r="W280" i="22" s="1"/>
  <c r="X279" i="22"/>
  <c r="V279" i="22"/>
  <c r="G279" i="22"/>
  <c r="W279" i="22" s="1"/>
  <c r="X278" i="22"/>
  <c r="V278" i="22"/>
  <c r="G278" i="22"/>
  <c r="W278" i="22" s="1"/>
  <c r="X277" i="22"/>
  <c r="V277" i="22"/>
  <c r="G277" i="22"/>
  <c r="W277" i="22" s="1"/>
  <c r="X276" i="22"/>
  <c r="V276" i="22"/>
  <c r="G276" i="22"/>
  <c r="W276" i="22" s="1"/>
  <c r="X275" i="22"/>
  <c r="V275" i="22"/>
  <c r="G275" i="22"/>
  <c r="W275" i="22" s="1"/>
  <c r="X274" i="22"/>
  <c r="V274" i="22"/>
  <c r="G274" i="22"/>
  <c r="W274" i="22" s="1"/>
  <c r="X273" i="22"/>
  <c r="V273" i="22"/>
  <c r="G273" i="22"/>
  <c r="W273" i="22" s="1"/>
  <c r="X272" i="22"/>
  <c r="V272" i="22"/>
  <c r="G272" i="22"/>
  <c r="W272" i="22" s="1"/>
  <c r="X271" i="22"/>
  <c r="V271" i="22"/>
  <c r="G271" i="22"/>
  <c r="W271" i="22" s="1"/>
  <c r="X270" i="22"/>
  <c r="V270" i="22"/>
  <c r="G270" i="22"/>
  <c r="W270" i="22" s="1"/>
  <c r="X269" i="22"/>
  <c r="V269" i="22"/>
  <c r="G269" i="22"/>
  <c r="W269" i="22" s="1"/>
  <c r="X268" i="22"/>
  <c r="V268" i="22"/>
  <c r="G268" i="22"/>
  <c r="W268" i="22" s="1"/>
  <c r="X267" i="22"/>
  <c r="V267" i="22"/>
  <c r="G267" i="22"/>
  <c r="W267" i="22" s="1"/>
  <c r="X266" i="22"/>
  <c r="V266" i="22"/>
  <c r="G266" i="22"/>
  <c r="W266" i="22" s="1"/>
  <c r="X265" i="22"/>
  <c r="V265" i="22"/>
  <c r="G265" i="22"/>
  <c r="W265" i="22" s="1"/>
  <c r="X264" i="22"/>
  <c r="V264" i="22"/>
  <c r="G264" i="22"/>
  <c r="W264" i="22" s="1"/>
  <c r="X263" i="22"/>
  <c r="V263" i="22"/>
  <c r="G263" i="22"/>
  <c r="W263" i="22" s="1"/>
  <c r="X262" i="22"/>
  <c r="V262" i="22"/>
  <c r="G262" i="22"/>
  <c r="W262" i="22" s="1"/>
  <c r="X261" i="22"/>
  <c r="V261" i="22"/>
  <c r="G261" i="22"/>
  <c r="W261" i="22" s="1"/>
  <c r="X260" i="22"/>
  <c r="V260" i="22"/>
  <c r="G260" i="22"/>
  <c r="W260" i="22" s="1"/>
  <c r="X259" i="22"/>
  <c r="V259" i="22"/>
  <c r="G259" i="22"/>
  <c r="W259" i="22" s="1"/>
  <c r="X258" i="22"/>
  <c r="V258" i="22"/>
  <c r="G258" i="22"/>
  <c r="W258" i="22" s="1"/>
  <c r="X257" i="22"/>
  <c r="V257" i="22"/>
  <c r="G257" i="22"/>
  <c r="W257" i="22" s="1"/>
  <c r="X256" i="22"/>
  <c r="V256" i="22"/>
  <c r="G256" i="22"/>
  <c r="W256" i="22" s="1"/>
  <c r="X255" i="22"/>
  <c r="V255" i="22"/>
  <c r="G255" i="22"/>
  <c r="W255" i="22" s="1"/>
  <c r="X254" i="22"/>
  <c r="V254" i="22"/>
  <c r="G254" i="22"/>
  <c r="W254" i="22" s="1"/>
  <c r="X253" i="22"/>
  <c r="V253" i="22"/>
  <c r="G253" i="22"/>
  <c r="W253" i="22" s="1"/>
  <c r="X252" i="22"/>
  <c r="V252" i="22"/>
  <c r="G252" i="22"/>
  <c r="W252" i="22" s="1"/>
  <c r="X251" i="22"/>
  <c r="V251" i="22"/>
  <c r="G251" i="22"/>
  <c r="W251" i="22" s="1"/>
  <c r="X250" i="22"/>
  <c r="V250" i="22"/>
  <c r="G250" i="22"/>
  <c r="W250" i="22" s="1"/>
  <c r="X249" i="22"/>
  <c r="V249" i="22"/>
  <c r="G249" i="22"/>
  <c r="W249" i="22" s="1"/>
  <c r="X248" i="22"/>
  <c r="V248" i="22"/>
  <c r="G248" i="22"/>
  <c r="W248" i="22" s="1"/>
  <c r="X247" i="22"/>
  <c r="V247" i="22"/>
  <c r="G247" i="22"/>
  <c r="W247" i="22" s="1"/>
  <c r="X246" i="22"/>
  <c r="V246" i="22"/>
  <c r="G246" i="22"/>
  <c r="W246" i="22" s="1"/>
  <c r="X245" i="22"/>
  <c r="V245" i="22"/>
  <c r="G245" i="22"/>
  <c r="W245" i="22" s="1"/>
  <c r="X244" i="22"/>
  <c r="V244" i="22"/>
  <c r="G244" i="22"/>
  <c r="W244" i="22" s="1"/>
  <c r="X243" i="22"/>
  <c r="V243" i="22"/>
  <c r="G243" i="22"/>
  <c r="W243" i="22" s="1"/>
  <c r="X242" i="22"/>
  <c r="V242" i="22"/>
  <c r="G242" i="22"/>
  <c r="W242" i="22" s="1"/>
  <c r="X241" i="22"/>
  <c r="V241" i="22"/>
  <c r="G241" i="22"/>
  <c r="W241" i="22" s="1"/>
  <c r="X240" i="22"/>
  <c r="V240" i="22"/>
  <c r="G240" i="22"/>
  <c r="W240" i="22" s="1"/>
  <c r="X239" i="22"/>
  <c r="V239" i="22"/>
  <c r="G239" i="22"/>
  <c r="W239" i="22" s="1"/>
  <c r="X238" i="22"/>
  <c r="V238" i="22"/>
  <c r="G238" i="22"/>
  <c r="W238" i="22" s="1"/>
  <c r="X237" i="22"/>
  <c r="V237" i="22"/>
  <c r="G237" i="22"/>
  <c r="W237" i="22" s="1"/>
  <c r="X236" i="22"/>
  <c r="V236" i="22"/>
  <c r="G236" i="22"/>
  <c r="W236" i="22" s="1"/>
  <c r="X235" i="22"/>
  <c r="V235" i="22"/>
  <c r="G235" i="22"/>
  <c r="W235" i="22" s="1"/>
  <c r="X234" i="22"/>
  <c r="V234" i="22"/>
  <c r="G234" i="22"/>
  <c r="W234" i="22" s="1"/>
  <c r="X233" i="22"/>
  <c r="V233" i="22"/>
  <c r="G233" i="22"/>
  <c r="W233" i="22" s="1"/>
  <c r="X232" i="22"/>
  <c r="V232" i="22"/>
  <c r="G232" i="22"/>
  <c r="W232" i="22" s="1"/>
  <c r="X231" i="22"/>
  <c r="V231" i="22"/>
  <c r="G231" i="22"/>
  <c r="W231" i="22" s="1"/>
  <c r="X230" i="22"/>
  <c r="V230" i="22"/>
  <c r="G230" i="22"/>
  <c r="W230" i="22" s="1"/>
  <c r="X229" i="22"/>
  <c r="V229" i="22"/>
  <c r="G229" i="22"/>
  <c r="W229" i="22" s="1"/>
  <c r="X228" i="22"/>
  <c r="V228" i="22"/>
  <c r="G228" i="22"/>
  <c r="W228" i="22" s="1"/>
  <c r="X227" i="22"/>
  <c r="V227" i="22"/>
  <c r="G227" i="22"/>
  <c r="W227" i="22" s="1"/>
  <c r="X226" i="22"/>
  <c r="V226" i="22"/>
  <c r="G226" i="22"/>
  <c r="W226" i="22" s="1"/>
  <c r="X225" i="22"/>
  <c r="V225" i="22"/>
  <c r="G225" i="22"/>
  <c r="W225" i="22" s="1"/>
  <c r="X224" i="22"/>
  <c r="V224" i="22"/>
  <c r="G224" i="22"/>
  <c r="W224" i="22" s="1"/>
  <c r="X223" i="22"/>
  <c r="V223" i="22"/>
  <c r="G223" i="22"/>
  <c r="W223" i="22" s="1"/>
  <c r="X222" i="22"/>
  <c r="V222" i="22"/>
  <c r="G222" i="22"/>
  <c r="W222" i="22" s="1"/>
  <c r="X221" i="22"/>
  <c r="V221" i="22"/>
  <c r="G221" i="22"/>
  <c r="W221" i="22" s="1"/>
  <c r="X220" i="22"/>
  <c r="V220" i="22"/>
  <c r="G220" i="22"/>
  <c r="W220" i="22" s="1"/>
  <c r="X219" i="22"/>
  <c r="V219" i="22"/>
  <c r="G219" i="22"/>
  <c r="W219" i="22" s="1"/>
  <c r="X218" i="22"/>
  <c r="V218" i="22"/>
  <c r="G218" i="22"/>
  <c r="W218" i="22" s="1"/>
  <c r="X217" i="22"/>
  <c r="V217" i="22"/>
  <c r="G217" i="22"/>
  <c r="W217" i="22" s="1"/>
  <c r="X216" i="22"/>
  <c r="V216" i="22"/>
  <c r="G216" i="22"/>
  <c r="W216" i="22" s="1"/>
  <c r="X215" i="22"/>
  <c r="V215" i="22"/>
  <c r="G215" i="22"/>
  <c r="W215" i="22" s="1"/>
  <c r="X214" i="22"/>
  <c r="V214" i="22"/>
  <c r="G214" i="22"/>
  <c r="W214" i="22" s="1"/>
  <c r="X213" i="22"/>
  <c r="V213" i="22"/>
  <c r="G213" i="22"/>
  <c r="W213" i="22" s="1"/>
  <c r="X212" i="22"/>
  <c r="V212" i="22"/>
  <c r="G212" i="22"/>
  <c r="W212" i="22" s="1"/>
  <c r="X211" i="22"/>
  <c r="V211" i="22"/>
  <c r="G211" i="22"/>
  <c r="W211" i="22" s="1"/>
  <c r="X210" i="22"/>
  <c r="V210" i="22"/>
  <c r="G210" i="22"/>
  <c r="W210" i="22" s="1"/>
  <c r="X209" i="22"/>
  <c r="V209" i="22"/>
  <c r="G209" i="22"/>
  <c r="W209" i="22" s="1"/>
  <c r="X208" i="22"/>
  <c r="V208" i="22"/>
  <c r="G208" i="22"/>
  <c r="W208" i="22" s="1"/>
  <c r="X207" i="22"/>
  <c r="V207" i="22"/>
  <c r="G207" i="22"/>
  <c r="W207" i="22" s="1"/>
  <c r="X206" i="22"/>
  <c r="V206" i="22"/>
  <c r="G206" i="22"/>
  <c r="W206" i="22" s="1"/>
  <c r="X205" i="22"/>
  <c r="V205" i="22"/>
  <c r="G205" i="22"/>
  <c r="W205" i="22" s="1"/>
  <c r="X204" i="22"/>
  <c r="V204" i="22"/>
  <c r="G204" i="22"/>
  <c r="W204" i="22" s="1"/>
  <c r="X203" i="22"/>
  <c r="V203" i="22"/>
  <c r="G203" i="22"/>
  <c r="W203" i="22" s="1"/>
  <c r="X202" i="22"/>
  <c r="V202" i="22"/>
  <c r="G202" i="22"/>
  <c r="W202" i="22" s="1"/>
  <c r="X201" i="22"/>
  <c r="V201" i="22"/>
  <c r="G201" i="22"/>
  <c r="W201" i="22" s="1"/>
  <c r="X200" i="22"/>
  <c r="V200" i="22"/>
  <c r="G200" i="22"/>
  <c r="W200" i="22" s="1"/>
  <c r="X199" i="22"/>
  <c r="V199" i="22"/>
  <c r="G199" i="22"/>
  <c r="W199" i="22" s="1"/>
  <c r="X198" i="22"/>
  <c r="V198" i="22"/>
  <c r="G198" i="22"/>
  <c r="W198" i="22" s="1"/>
  <c r="X197" i="22"/>
  <c r="V197" i="22"/>
  <c r="G197" i="22"/>
  <c r="W197" i="22" s="1"/>
  <c r="X196" i="22"/>
  <c r="V196" i="22"/>
  <c r="G196" i="22"/>
  <c r="W196" i="22" s="1"/>
  <c r="X195" i="22"/>
  <c r="V195" i="22"/>
  <c r="G195" i="22"/>
  <c r="W195" i="22" s="1"/>
  <c r="X194" i="22"/>
  <c r="V194" i="22"/>
  <c r="G194" i="22"/>
  <c r="W194" i="22" s="1"/>
  <c r="X193" i="22"/>
  <c r="V193" i="22"/>
  <c r="G193" i="22"/>
  <c r="W193" i="22" s="1"/>
  <c r="X192" i="22"/>
  <c r="V192" i="22"/>
  <c r="G192" i="22"/>
  <c r="W192" i="22" s="1"/>
  <c r="X191" i="22"/>
  <c r="V191" i="22"/>
  <c r="G191" i="22"/>
  <c r="W191" i="22" s="1"/>
  <c r="X190" i="22"/>
  <c r="V190" i="22"/>
  <c r="G190" i="22"/>
  <c r="W190" i="22" s="1"/>
  <c r="X189" i="22"/>
  <c r="V189" i="22"/>
  <c r="G189" i="22"/>
  <c r="W189" i="22" s="1"/>
  <c r="X188" i="22"/>
  <c r="V188" i="22"/>
  <c r="G188" i="22"/>
  <c r="W188" i="22" s="1"/>
  <c r="X187" i="22"/>
  <c r="V187" i="22"/>
  <c r="G187" i="22"/>
  <c r="W187" i="22" s="1"/>
  <c r="X186" i="22"/>
  <c r="V186" i="22"/>
  <c r="G186" i="22"/>
  <c r="W186" i="22" s="1"/>
  <c r="X185" i="22"/>
  <c r="V185" i="22"/>
  <c r="G185" i="22"/>
  <c r="W185" i="22" s="1"/>
  <c r="X184" i="22"/>
  <c r="V184" i="22"/>
  <c r="G184" i="22"/>
  <c r="W184" i="22" s="1"/>
  <c r="X183" i="22"/>
  <c r="V183" i="22"/>
  <c r="G183" i="22"/>
  <c r="W183" i="22" s="1"/>
  <c r="X182" i="22"/>
  <c r="V182" i="22"/>
  <c r="G182" i="22"/>
  <c r="W182" i="22" s="1"/>
  <c r="X181" i="22"/>
  <c r="V181" i="22"/>
  <c r="G181" i="22"/>
  <c r="W181" i="22" s="1"/>
  <c r="X180" i="22"/>
  <c r="V180" i="22"/>
  <c r="G180" i="22"/>
  <c r="W180" i="22" s="1"/>
  <c r="X179" i="22"/>
  <c r="V179" i="22"/>
  <c r="G179" i="22"/>
  <c r="W179" i="22" s="1"/>
  <c r="X178" i="22"/>
  <c r="V178" i="22"/>
  <c r="G178" i="22"/>
  <c r="W178" i="22" s="1"/>
  <c r="X177" i="22"/>
  <c r="V177" i="22"/>
  <c r="G177" i="22"/>
  <c r="W177" i="22" s="1"/>
  <c r="X176" i="22"/>
  <c r="V176" i="22"/>
  <c r="G176" i="22"/>
  <c r="W176" i="22" s="1"/>
  <c r="X175" i="22"/>
  <c r="V175" i="22"/>
  <c r="G175" i="22"/>
  <c r="W175" i="22" s="1"/>
  <c r="X174" i="22"/>
  <c r="V174" i="22"/>
  <c r="G174" i="22"/>
  <c r="W174" i="22" s="1"/>
  <c r="X173" i="22"/>
  <c r="V173" i="22"/>
  <c r="G173" i="22"/>
  <c r="W173" i="22" s="1"/>
  <c r="X172" i="22"/>
  <c r="V172" i="22"/>
  <c r="G172" i="22"/>
  <c r="W172" i="22" s="1"/>
  <c r="X171" i="22"/>
  <c r="V171" i="22"/>
  <c r="G171" i="22"/>
  <c r="W171" i="22" s="1"/>
  <c r="X170" i="22"/>
  <c r="V170" i="22"/>
  <c r="G170" i="22"/>
  <c r="W170" i="22" s="1"/>
  <c r="X169" i="22"/>
  <c r="V169" i="22"/>
  <c r="G169" i="22"/>
  <c r="W169" i="22" s="1"/>
  <c r="X168" i="22"/>
  <c r="V168" i="22"/>
  <c r="G168" i="22"/>
  <c r="W168" i="22" s="1"/>
  <c r="X167" i="22"/>
  <c r="V167" i="22"/>
  <c r="G167" i="22"/>
  <c r="W167" i="22" s="1"/>
  <c r="X166" i="22"/>
  <c r="V166" i="22"/>
  <c r="G166" i="22"/>
  <c r="W166" i="22" s="1"/>
  <c r="X165" i="22"/>
  <c r="V165" i="22"/>
  <c r="G165" i="22"/>
  <c r="W165" i="22" s="1"/>
  <c r="X164" i="22"/>
  <c r="V164" i="22"/>
  <c r="G164" i="22"/>
  <c r="W164" i="22" s="1"/>
  <c r="X163" i="22"/>
  <c r="V163" i="22"/>
  <c r="G163" i="22"/>
  <c r="W163" i="22" s="1"/>
  <c r="X162" i="22"/>
  <c r="V162" i="22"/>
  <c r="G162" i="22"/>
  <c r="W162" i="22" s="1"/>
  <c r="X161" i="22"/>
  <c r="V161" i="22"/>
  <c r="G161" i="22"/>
  <c r="W161" i="22" s="1"/>
  <c r="X160" i="22"/>
  <c r="V160" i="22"/>
  <c r="G160" i="22"/>
  <c r="W160" i="22" s="1"/>
  <c r="X159" i="22"/>
  <c r="V159" i="22"/>
  <c r="G159" i="22"/>
  <c r="W159" i="22" s="1"/>
  <c r="X158" i="22"/>
  <c r="V158" i="22"/>
  <c r="G158" i="22"/>
  <c r="W158" i="22" s="1"/>
  <c r="X157" i="22"/>
  <c r="V157" i="22"/>
  <c r="G157" i="22"/>
  <c r="W157" i="22" s="1"/>
  <c r="X156" i="22"/>
  <c r="V156" i="22"/>
  <c r="G156" i="22"/>
  <c r="W156" i="22" s="1"/>
  <c r="X155" i="22"/>
  <c r="V155" i="22"/>
  <c r="G155" i="22"/>
  <c r="W155" i="22" s="1"/>
  <c r="X154" i="22"/>
  <c r="V154" i="22"/>
  <c r="G154" i="22"/>
  <c r="W154" i="22" s="1"/>
  <c r="X153" i="22"/>
  <c r="V153" i="22"/>
  <c r="G153" i="22"/>
  <c r="W153" i="22" s="1"/>
  <c r="X152" i="22"/>
  <c r="V152" i="22"/>
  <c r="G152" i="22"/>
  <c r="W152" i="22" s="1"/>
  <c r="X151" i="22"/>
  <c r="V151" i="22"/>
  <c r="G151" i="22"/>
  <c r="W151" i="22" s="1"/>
  <c r="X150" i="22"/>
  <c r="V150" i="22"/>
  <c r="G150" i="22"/>
  <c r="W150" i="22" s="1"/>
  <c r="X149" i="22"/>
  <c r="V149" i="22"/>
  <c r="G149" i="22"/>
  <c r="W149" i="22" s="1"/>
  <c r="X148" i="22"/>
  <c r="V148" i="22"/>
  <c r="G148" i="22"/>
  <c r="W148" i="22" s="1"/>
  <c r="X147" i="22"/>
  <c r="V147" i="22"/>
  <c r="G147" i="22"/>
  <c r="W147" i="22" s="1"/>
  <c r="X146" i="22"/>
  <c r="V146" i="22"/>
  <c r="G146" i="22"/>
  <c r="W146" i="22" s="1"/>
  <c r="X145" i="22"/>
  <c r="V145" i="22"/>
  <c r="G145" i="22"/>
  <c r="W145" i="22" s="1"/>
  <c r="X144" i="22"/>
  <c r="V144" i="22"/>
  <c r="G144" i="22"/>
  <c r="W144" i="22" s="1"/>
  <c r="X143" i="22"/>
  <c r="V143" i="22"/>
  <c r="G143" i="22"/>
  <c r="W143" i="22" s="1"/>
  <c r="X142" i="22"/>
  <c r="V142" i="22"/>
  <c r="G142" i="22"/>
  <c r="W142" i="22" s="1"/>
  <c r="X141" i="22"/>
  <c r="V141" i="22"/>
  <c r="G141" i="22"/>
  <c r="W141" i="22" s="1"/>
  <c r="X140" i="22"/>
  <c r="V140" i="22"/>
  <c r="G140" i="22"/>
  <c r="W140" i="22" s="1"/>
  <c r="X139" i="22"/>
  <c r="V139" i="22"/>
  <c r="G139" i="22"/>
  <c r="W139" i="22" s="1"/>
  <c r="X138" i="22"/>
  <c r="V138" i="22"/>
  <c r="G138" i="22"/>
  <c r="W138" i="22" s="1"/>
  <c r="X137" i="22"/>
  <c r="V137" i="22"/>
  <c r="G137" i="22"/>
  <c r="W137" i="22" s="1"/>
  <c r="X136" i="22"/>
  <c r="V136" i="22"/>
  <c r="G136" i="22"/>
  <c r="W136" i="22" s="1"/>
  <c r="X135" i="22"/>
  <c r="V135" i="22"/>
  <c r="G135" i="22"/>
  <c r="W135" i="22" s="1"/>
  <c r="X134" i="22"/>
  <c r="V134" i="22"/>
  <c r="G134" i="22"/>
  <c r="W134" i="22" s="1"/>
  <c r="X133" i="22"/>
  <c r="V133" i="22"/>
  <c r="G133" i="22"/>
  <c r="W133" i="22" s="1"/>
  <c r="X132" i="22"/>
  <c r="V132" i="22"/>
  <c r="G132" i="22"/>
  <c r="W132" i="22" s="1"/>
  <c r="X131" i="22"/>
  <c r="V131" i="22"/>
  <c r="G131" i="22"/>
  <c r="W131" i="22" s="1"/>
  <c r="X130" i="22"/>
  <c r="V130" i="22"/>
  <c r="G130" i="22"/>
  <c r="W130" i="22" s="1"/>
  <c r="X129" i="22"/>
  <c r="V129" i="22"/>
  <c r="G129" i="22"/>
  <c r="W129" i="22" s="1"/>
  <c r="X128" i="22"/>
  <c r="V128" i="22"/>
  <c r="G128" i="22"/>
  <c r="W128" i="22" s="1"/>
  <c r="X127" i="22"/>
  <c r="V127" i="22"/>
  <c r="G127" i="22"/>
  <c r="W127" i="22" s="1"/>
  <c r="X126" i="22"/>
  <c r="V126" i="22"/>
  <c r="G126" i="22"/>
  <c r="W126" i="22" s="1"/>
  <c r="X125" i="22"/>
  <c r="V125" i="22"/>
  <c r="G125" i="22"/>
  <c r="W125" i="22" s="1"/>
  <c r="X124" i="22"/>
  <c r="V124" i="22"/>
  <c r="G124" i="22"/>
  <c r="W124" i="22" s="1"/>
  <c r="X123" i="22"/>
  <c r="V123" i="22"/>
  <c r="G123" i="22"/>
  <c r="W123" i="22" s="1"/>
  <c r="X122" i="22"/>
  <c r="V122" i="22"/>
  <c r="G122" i="22"/>
  <c r="W122" i="22" s="1"/>
  <c r="X121" i="22"/>
  <c r="V121" i="22"/>
  <c r="G121" i="22"/>
  <c r="W121" i="22" s="1"/>
  <c r="X120" i="22"/>
  <c r="V120" i="22"/>
  <c r="G120" i="22"/>
  <c r="W120" i="22" s="1"/>
  <c r="X119" i="22"/>
  <c r="V119" i="22"/>
  <c r="G119" i="22"/>
  <c r="W119" i="22" s="1"/>
  <c r="X118" i="22"/>
  <c r="V118" i="22"/>
  <c r="G118" i="22"/>
  <c r="W118" i="22" s="1"/>
  <c r="X117" i="22"/>
  <c r="V117" i="22"/>
  <c r="G117" i="22"/>
  <c r="W117" i="22" s="1"/>
  <c r="X116" i="22"/>
  <c r="V116" i="22"/>
  <c r="G116" i="22"/>
  <c r="W116" i="22" s="1"/>
  <c r="X115" i="22"/>
  <c r="V115" i="22"/>
  <c r="G115" i="22"/>
  <c r="W115" i="22" s="1"/>
  <c r="X114" i="22"/>
  <c r="V114" i="22"/>
  <c r="G114" i="22"/>
  <c r="W114" i="22" s="1"/>
  <c r="X113" i="22"/>
  <c r="V113" i="22"/>
  <c r="G113" i="22"/>
  <c r="W113" i="22" s="1"/>
  <c r="X112" i="22"/>
  <c r="V112" i="22"/>
  <c r="G112" i="22"/>
  <c r="W112" i="22" s="1"/>
  <c r="X111" i="22"/>
  <c r="V111" i="22"/>
  <c r="G111" i="22"/>
  <c r="W111" i="22" s="1"/>
  <c r="X110" i="22"/>
  <c r="V110" i="22"/>
  <c r="G110" i="22"/>
  <c r="W110" i="22" s="1"/>
  <c r="X109" i="22"/>
  <c r="V109" i="22"/>
  <c r="G109" i="22"/>
  <c r="W109" i="22" s="1"/>
  <c r="X108" i="22"/>
  <c r="V108" i="22"/>
  <c r="G108" i="22"/>
  <c r="W108" i="22" s="1"/>
  <c r="X107" i="22"/>
  <c r="W107" i="22"/>
  <c r="V107" i="22"/>
  <c r="G107" i="22"/>
  <c r="X106" i="22"/>
  <c r="V106" i="22"/>
  <c r="G106" i="22"/>
  <c r="W106" i="22" s="1"/>
  <c r="X105" i="22"/>
  <c r="V105" i="22"/>
  <c r="G105" i="22"/>
  <c r="W105" i="22" s="1"/>
  <c r="X104" i="22"/>
  <c r="V104" i="22"/>
  <c r="G104" i="22"/>
  <c r="W104" i="22" s="1"/>
  <c r="X103" i="22"/>
  <c r="V103" i="22"/>
  <c r="G103" i="22"/>
  <c r="W103" i="22" s="1"/>
  <c r="X102" i="22"/>
  <c r="V102" i="22"/>
  <c r="G102" i="22"/>
  <c r="W102" i="22" s="1"/>
  <c r="X101" i="22"/>
  <c r="V101" i="22"/>
  <c r="G101" i="22"/>
  <c r="W101" i="22" s="1"/>
  <c r="X100" i="22"/>
  <c r="V100" i="22"/>
  <c r="G100" i="22"/>
  <c r="W100" i="22" s="1"/>
  <c r="X99" i="22"/>
  <c r="V99" i="22"/>
  <c r="G99" i="22"/>
  <c r="W99" i="22" s="1"/>
  <c r="X98" i="22"/>
  <c r="V98" i="22"/>
  <c r="G98" i="22"/>
  <c r="W98" i="22" s="1"/>
  <c r="X97" i="22"/>
  <c r="V97" i="22"/>
  <c r="G97" i="22"/>
  <c r="W97" i="22" s="1"/>
  <c r="X96" i="22"/>
  <c r="V96" i="22"/>
  <c r="G96" i="22"/>
  <c r="W96" i="22" s="1"/>
  <c r="X95" i="22"/>
  <c r="V95" i="22"/>
  <c r="G95" i="22"/>
  <c r="W95" i="22" s="1"/>
  <c r="X94" i="22"/>
  <c r="V94" i="22"/>
  <c r="G94" i="22"/>
  <c r="W94" i="22" s="1"/>
  <c r="X93" i="22"/>
  <c r="V93" i="22"/>
  <c r="G93" i="22"/>
  <c r="W93" i="22" s="1"/>
  <c r="X92" i="22"/>
  <c r="V92" i="22"/>
  <c r="G92" i="22"/>
  <c r="W92" i="22" s="1"/>
  <c r="X91" i="22"/>
  <c r="V91" i="22"/>
  <c r="G91" i="22"/>
  <c r="W91" i="22" s="1"/>
  <c r="X90" i="22"/>
  <c r="V90" i="22"/>
  <c r="G90" i="22"/>
  <c r="W90" i="22" s="1"/>
  <c r="X89" i="22"/>
  <c r="V89" i="22"/>
  <c r="G89" i="22"/>
  <c r="W89" i="22" s="1"/>
  <c r="X88" i="22"/>
  <c r="V88" i="22"/>
  <c r="G88" i="22"/>
  <c r="W88" i="22" s="1"/>
  <c r="X87" i="22"/>
  <c r="V87" i="22"/>
  <c r="G87" i="22"/>
  <c r="W87" i="22" s="1"/>
  <c r="X86" i="22"/>
  <c r="V86" i="22"/>
  <c r="G86" i="22"/>
  <c r="W86" i="22" s="1"/>
  <c r="X85" i="22"/>
  <c r="V85" i="22"/>
  <c r="G85" i="22"/>
  <c r="W85" i="22" s="1"/>
  <c r="X84" i="22"/>
  <c r="V84" i="22"/>
  <c r="G84" i="22"/>
  <c r="W84" i="22" s="1"/>
  <c r="X83" i="22"/>
  <c r="V83" i="22"/>
  <c r="G83" i="22"/>
  <c r="W83" i="22" s="1"/>
  <c r="X82" i="22"/>
  <c r="V82" i="22"/>
  <c r="G82" i="22"/>
  <c r="W82" i="22" s="1"/>
  <c r="X81" i="22"/>
  <c r="V81" i="22"/>
  <c r="G81" i="22"/>
  <c r="W81" i="22" s="1"/>
  <c r="X80" i="22"/>
  <c r="V80" i="22"/>
  <c r="G80" i="22"/>
  <c r="W80" i="22" s="1"/>
  <c r="X79" i="22"/>
  <c r="V79" i="22"/>
  <c r="G79" i="22"/>
  <c r="W79" i="22" s="1"/>
  <c r="X78" i="22"/>
  <c r="V78" i="22"/>
  <c r="G78" i="22"/>
  <c r="W78" i="22" s="1"/>
  <c r="X77" i="22"/>
  <c r="V77" i="22"/>
  <c r="G77" i="22"/>
  <c r="W77" i="22" s="1"/>
  <c r="X76" i="22"/>
  <c r="V76" i="22"/>
  <c r="G76" i="22"/>
  <c r="W76" i="22" s="1"/>
  <c r="X75" i="22"/>
  <c r="V75" i="22"/>
  <c r="G75" i="22"/>
  <c r="W75" i="22" s="1"/>
  <c r="X74" i="22"/>
  <c r="V74" i="22"/>
  <c r="G74" i="22"/>
  <c r="W74" i="22" s="1"/>
  <c r="X73" i="22"/>
  <c r="V73" i="22"/>
  <c r="G73" i="22"/>
  <c r="W73" i="22" s="1"/>
  <c r="X72" i="22"/>
  <c r="V72" i="22"/>
  <c r="G72" i="22"/>
  <c r="W72" i="22" s="1"/>
  <c r="X71" i="22"/>
  <c r="V71" i="22"/>
  <c r="G71" i="22"/>
  <c r="W71" i="22" s="1"/>
  <c r="X70" i="22"/>
  <c r="V70" i="22"/>
  <c r="G70" i="22"/>
  <c r="W70" i="22" s="1"/>
  <c r="X69" i="22"/>
  <c r="V69" i="22"/>
  <c r="G69" i="22"/>
  <c r="W69" i="22" s="1"/>
  <c r="X68" i="22"/>
  <c r="V68" i="22"/>
  <c r="G68" i="22"/>
  <c r="W68" i="22" s="1"/>
  <c r="X67" i="22"/>
  <c r="V67" i="22"/>
  <c r="G67" i="22"/>
  <c r="W67" i="22" s="1"/>
  <c r="X66" i="22"/>
  <c r="V66" i="22"/>
  <c r="G66" i="22"/>
  <c r="W66" i="22" s="1"/>
  <c r="X65" i="22"/>
  <c r="V65" i="22"/>
  <c r="G65" i="22"/>
  <c r="W65" i="22" s="1"/>
  <c r="X64" i="22"/>
  <c r="V64" i="22"/>
  <c r="G64" i="22"/>
  <c r="W64" i="22" s="1"/>
  <c r="X63" i="22"/>
  <c r="V63" i="22"/>
  <c r="G63" i="22"/>
  <c r="W63" i="22" s="1"/>
  <c r="X62" i="22"/>
  <c r="V62" i="22"/>
  <c r="G62" i="22"/>
  <c r="W62" i="22" s="1"/>
  <c r="X61" i="22"/>
  <c r="V61" i="22"/>
  <c r="G61" i="22"/>
  <c r="W61" i="22" s="1"/>
  <c r="X60" i="22"/>
  <c r="V60" i="22"/>
  <c r="G60" i="22"/>
  <c r="W60" i="22" s="1"/>
  <c r="X59" i="22"/>
  <c r="V59" i="22"/>
  <c r="G59" i="22"/>
  <c r="W59" i="22" s="1"/>
  <c r="X58" i="22"/>
  <c r="V58" i="22"/>
  <c r="G58" i="22"/>
  <c r="W58" i="22" s="1"/>
  <c r="X57" i="22"/>
  <c r="V57" i="22"/>
  <c r="G57" i="22"/>
  <c r="W57" i="22" s="1"/>
  <c r="X56" i="22"/>
  <c r="V56" i="22"/>
  <c r="G56" i="22"/>
  <c r="W56" i="22" s="1"/>
  <c r="X55" i="22"/>
  <c r="V55" i="22"/>
  <c r="G55" i="22"/>
  <c r="W55" i="22" s="1"/>
  <c r="X54" i="22"/>
  <c r="V54" i="22"/>
  <c r="G54" i="22"/>
  <c r="W54" i="22" s="1"/>
  <c r="X53" i="22"/>
  <c r="V53" i="22"/>
  <c r="G53" i="22"/>
  <c r="W53" i="22" s="1"/>
  <c r="X52" i="22"/>
  <c r="V52" i="22"/>
  <c r="G52" i="22"/>
  <c r="W52" i="22" s="1"/>
  <c r="X51" i="22"/>
  <c r="V51" i="22"/>
  <c r="G51" i="22"/>
  <c r="W51" i="22" s="1"/>
  <c r="X50" i="22"/>
  <c r="V50" i="22"/>
  <c r="G50" i="22"/>
  <c r="W50" i="22" s="1"/>
  <c r="X49" i="22"/>
  <c r="V49" i="22"/>
  <c r="G49" i="22"/>
  <c r="W49" i="22" s="1"/>
  <c r="X48" i="22"/>
  <c r="V48" i="22"/>
  <c r="G48" i="22"/>
  <c r="W48" i="22" s="1"/>
  <c r="X47" i="22"/>
  <c r="V47" i="22"/>
  <c r="G47" i="22"/>
  <c r="W47" i="22" s="1"/>
  <c r="X46" i="22"/>
  <c r="V46" i="22"/>
  <c r="G46" i="22"/>
  <c r="W46" i="22" s="1"/>
  <c r="X45" i="22"/>
  <c r="V45" i="22"/>
  <c r="G45" i="22"/>
  <c r="W45" i="22" s="1"/>
  <c r="X44" i="22"/>
  <c r="V44" i="22"/>
  <c r="G44" i="22"/>
  <c r="W44" i="22" s="1"/>
  <c r="X43" i="22"/>
  <c r="V43" i="22"/>
  <c r="G43" i="22"/>
  <c r="W43" i="22" s="1"/>
  <c r="X42" i="22"/>
  <c r="V42" i="22"/>
  <c r="G42" i="22"/>
  <c r="W42" i="22" s="1"/>
  <c r="X41" i="22"/>
  <c r="V41" i="22"/>
  <c r="G41" i="22"/>
  <c r="W41" i="22" s="1"/>
  <c r="X40" i="22"/>
  <c r="V40" i="22"/>
  <c r="G40" i="22"/>
  <c r="W40" i="22" s="1"/>
  <c r="X39" i="22"/>
  <c r="V39" i="22"/>
  <c r="G39" i="22"/>
  <c r="W39" i="22" s="1"/>
  <c r="X38" i="22"/>
  <c r="V38" i="22"/>
  <c r="G38" i="22"/>
  <c r="W38" i="22" s="1"/>
  <c r="X37" i="22"/>
  <c r="V37" i="22"/>
  <c r="G37" i="22"/>
  <c r="W37" i="22" s="1"/>
  <c r="X36" i="22"/>
  <c r="V36" i="22"/>
  <c r="G36" i="22"/>
  <c r="W36" i="22" s="1"/>
  <c r="X35" i="22"/>
  <c r="V35" i="22"/>
  <c r="G35" i="22"/>
  <c r="W35" i="22" s="1"/>
  <c r="X34" i="22"/>
  <c r="V34" i="22"/>
  <c r="G34" i="22"/>
  <c r="W34" i="22" s="1"/>
  <c r="X33" i="22"/>
  <c r="V33" i="22"/>
  <c r="G33" i="22"/>
  <c r="W33" i="22" s="1"/>
  <c r="X32" i="22"/>
  <c r="V32" i="22"/>
  <c r="G32" i="22"/>
  <c r="W32" i="22" s="1"/>
  <c r="X31" i="22"/>
  <c r="V31" i="22"/>
  <c r="G31" i="22"/>
  <c r="W31" i="22" s="1"/>
  <c r="X30" i="22"/>
  <c r="V30" i="22"/>
  <c r="G30" i="22"/>
  <c r="W30" i="22" s="1"/>
  <c r="X29" i="22"/>
  <c r="V29" i="22"/>
  <c r="G29" i="22"/>
  <c r="W29" i="22" s="1"/>
  <c r="X28" i="22"/>
  <c r="V28" i="22"/>
  <c r="G28" i="22"/>
  <c r="W28" i="22" s="1"/>
  <c r="X27" i="22"/>
  <c r="V27" i="22"/>
  <c r="G27" i="22"/>
  <c r="W27" i="22" s="1"/>
  <c r="X26" i="22"/>
  <c r="V26" i="22"/>
  <c r="G26" i="22"/>
  <c r="W26" i="22" s="1"/>
  <c r="X25" i="22"/>
  <c r="V25" i="22"/>
  <c r="G25" i="22"/>
  <c r="W25" i="22" s="1"/>
  <c r="X24" i="22"/>
  <c r="V24" i="22"/>
  <c r="G24" i="22"/>
  <c r="W24" i="22" s="1"/>
  <c r="X23" i="22"/>
  <c r="V23" i="22"/>
  <c r="G23" i="22"/>
  <c r="W23" i="22" s="1"/>
  <c r="X22" i="22"/>
  <c r="V22" i="22"/>
  <c r="G22" i="22"/>
  <c r="W22" i="22" s="1"/>
  <c r="X21" i="22"/>
  <c r="V21" i="22"/>
  <c r="G21" i="22"/>
  <c r="W21" i="22" s="1"/>
  <c r="X20" i="22"/>
  <c r="V20" i="22"/>
  <c r="G20" i="22"/>
  <c r="W20" i="22" s="1"/>
  <c r="X19" i="22"/>
  <c r="V19" i="22"/>
  <c r="G19" i="22"/>
  <c r="W19" i="22" s="1"/>
  <c r="X18" i="22"/>
  <c r="V18" i="22"/>
  <c r="G18" i="22"/>
  <c r="W18" i="22" s="1"/>
  <c r="X17" i="22"/>
  <c r="V17" i="22"/>
  <c r="G17" i="22"/>
  <c r="W17" i="22" s="1"/>
  <c r="X16" i="22"/>
  <c r="V16" i="22"/>
  <c r="G16" i="22"/>
  <c r="W16" i="22" s="1"/>
  <c r="X15" i="22"/>
  <c r="V15" i="22"/>
  <c r="G15" i="22"/>
  <c r="W15" i="22" s="1"/>
  <c r="X14" i="22"/>
  <c r="V14" i="22"/>
  <c r="G14" i="22"/>
  <c r="W14" i="22" s="1"/>
  <c r="X13" i="22"/>
  <c r="V13" i="22"/>
  <c r="G13" i="22"/>
  <c r="W13" i="22" s="1"/>
  <c r="X12" i="22"/>
  <c r="V12" i="22"/>
  <c r="G12" i="22"/>
  <c r="W12" i="22" s="1"/>
  <c r="X11" i="22"/>
  <c r="V11" i="22"/>
  <c r="G11" i="22"/>
  <c r="W11" i="22" s="1"/>
  <c r="X10" i="22"/>
  <c r="V10" i="22"/>
  <c r="G10" i="22"/>
  <c r="W10" i="22" s="1"/>
  <c r="X9" i="22"/>
  <c r="V9" i="22"/>
  <c r="G9" i="22"/>
  <c r="W9" i="22" s="1"/>
  <c r="X8" i="22"/>
  <c r="V8" i="22"/>
  <c r="G8" i="22"/>
  <c r="W8" i="22" s="1"/>
  <c r="X7" i="22"/>
  <c r="V7" i="22"/>
  <c r="G7" i="22"/>
  <c r="W7" i="22" s="1"/>
  <c r="X6" i="22"/>
  <c r="V6" i="22"/>
  <c r="G6" i="22"/>
  <c r="W6" i="22" s="1"/>
  <c r="X5" i="22"/>
  <c r="V5" i="22"/>
  <c r="G5" i="22"/>
  <c r="W5" i="22" s="1"/>
  <c r="X4" i="22"/>
  <c r="V4" i="22"/>
  <c r="G4" i="22"/>
  <c r="W4" i="22" s="1"/>
  <c r="X3" i="22"/>
  <c r="V3" i="22"/>
  <c r="G3" i="22"/>
  <c r="W3" i="22" s="1"/>
  <c r="X2" i="22"/>
  <c r="V2" i="22"/>
  <c r="G2" i="22"/>
  <c r="W2" i="22" s="1"/>
  <c r="G1117" i="21"/>
  <c r="W1117" i="21" s="1"/>
  <c r="G1116" i="21"/>
  <c r="W1116" i="21" s="1"/>
  <c r="G1115" i="21"/>
  <c r="G1114" i="21"/>
  <c r="G1113" i="21"/>
  <c r="G1112" i="21"/>
  <c r="W1112" i="21" s="1"/>
  <c r="G1111" i="21"/>
  <c r="W1111" i="21" s="1"/>
  <c r="G1110" i="21"/>
  <c r="W1110" i="21" s="1"/>
  <c r="G1109" i="21"/>
  <c r="W1109" i="21" s="1"/>
  <c r="G1108" i="21"/>
  <c r="W1108" i="21" s="1"/>
  <c r="G1107" i="21"/>
  <c r="G1106" i="21"/>
  <c r="G1105" i="21"/>
  <c r="W1105" i="21" s="1"/>
  <c r="G1104" i="21"/>
  <c r="W1104" i="21" s="1"/>
  <c r="G1103" i="21"/>
  <c r="W1103" i="21" s="1"/>
  <c r="G1102" i="21"/>
  <c r="G1101" i="21"/>
  <c r="W1101" i="21" s="1"/>
  <c r="G1100" i="21"/>
  <c r="W1100" i="21" s="1"/>
  <c r="G1099" i="21"/>
  <c r="G1098" i="21"/>
  <c r="G1097" i="21"/>
  <c r="W1097" i="21" s="1"/>
  <c r="G1096" i="21"/>
  <c r="W1096" i="21" s="1"/>
  <c r="G1095" i="21"/>
  <c r="W1095" i="21" s="1"/>
  <c r="G1094" i="21"/>
  <c r="G1093" i="21"/>
  <c r="W1093" i="21" s="1"/>
  <c r="G1092" i="21"/>
  <c r="W1092" i="21" s="1"/>
  <c r="G1091" i="21"/>
  <c r="G1090" i="21"/>
  <c r="G1089" i="21"/>
  <c r="W1089" i="21" s="1"/>
  <c r="G1088" i="21"/>
  <c r="W1088" i="21" s="1"/>
  <c r="G1087" i="21"/>
  <c r="W1087" i="21" s="1"/>
  <c r="G1086" i="21"/>
  <c r="G1085" i="21"/>
  <c r="W1085" i="21" s="1"/>
  <c r="G1084" i="21"/>
  <c r="W1084" i="21" s="1"/>
  <c r="G1083" i="21"/>
  <c r="G1082" i="21"/>
  <c r="G1081" i="21"/>
  <c r="G1080" i="21"/>
  <c r="W1080" i="21" s="1"/>
  <c r="G1079" i="21"/>
  <c r="W1079" i="21" s="1"/>
  <c r="G1078" i="21"/>
  <c r="G1077" i="21"/>
  <c r="W1077" i="21" s="1"/>
  <c r="G1076" i="21"/>
  <c r="W1076" i="21" s="1"/>
  <c r="G1075" i="21"/>
  <c r="W1075" i="21" s="1"/>
  <c r="G1074" i="21"/>
  <c r="G1073" i="21"/>
  <c r="W1073" i="21" s="1"/>
  <c r="G1072" i="21"/>
  <c r="W1072" i="21" s="1"/>
  <c r="G1071" i="21"/>
  <c r="W1071" i="21" s="1"/>
  <c r="G1070" i="21"/>
  <c r="G1069" i="21"/>
  <c r="W1069" i="21" s="1"/>
  <c r="G1068" i="21"/>
  <c r="W1068" i="21" s="1"/>
  <c r="G1067" i="21"/>
  <c r="G1066" i="21"/>
  <c r="G1065" i="21"/>
  <c r="W1065" i="21" s="1"/>
  <c r="G1064" i="21"/>
  <c r="G1063" i="21"/>
  <c r="W1063" i="21" s="1"/>
  <c r="G1062" i="21"/>
  <c r="G1061" i="21"/>
  <c r="W1061" i="21" s="1"/>
  <c r="G1060" i="21"/>
  <c r="W1060" i="21" s="1"/>
  <c r="G1059" i="21"/>
  <c r="G1058" i="21"/>
  <c r="G1057" i="21"/>
  <c r="G1056" i="21"/>
  <c r="G1055" i="21"/>
  <c r="W1055" i="21" s="1"/>
  <c r="G1054" i="21"/>
  <c r="G1053" i="21"/>
  <c r="W1053" i="21" s="1"/>
  <c r="G1052" i="21"/>
  <c r="W1052" i="21" s="1"/>
  <c r="G1051" i="21"/>
  <c r="G1050" i="21"/>
  <c r="G1049" i="21"/>
  <c r="W1049" i="21" s="1"/>
  <c r="G1048" i="21"/>
  <c r="W1048" i="21" s="1"/>
  <c r="G1047" i="21"/>
  <c r="W1047" i="21" s="1"/>
  <c r="G1046" i="21"/>
  <c r="G1045" i="21"/>
  <c r="W1045" i="21" s="1"/>
  <c r="G1044" i="21"/>
  <c r="W1044" i="21" s="1"/>
  <c r="G1043" i="21"/>
  <c r="G1042" i="21"/>
  <c r="G1041" i="21"/>
  <c r="G1040" i="21"/>
  <c r="W1040" i="21" s="1"/>
  <c r="G1039" i="21"/>
  <c r="W1039" i="21" s="1"/>
  <c r="G1038" i="21"/>
  <c r="G1037" i="21"/>
  <c r="W1037" i="21" s="1"/>
  <c r="G1036" i="21"/>
  <c r="W1036" i="21" s="1"/>
  <c r="G1035" i="21"/>
  <c r="W1035" i="21" s="1"/>
  <c r="G1034" i="21"/>
  <c r="G1033" i="21"/>
  <c r="W1033" i="21" s="1"/>
  <c r="G1032" i="21"/>
  <c r="W1032" i="21" s="1"/>
  <c r="G1031" i="21"/>
  <c r="W1031" i="21" s="1"/>
  <c r="G1030" i="21"/>
  <c r="G1029" i="21"/>
  <c r="W1029" i="21" s="1"/>
  <c r="G1028" i="21"/>
  <c r="W1028" i="21" s="1"/>
  <c r="G1027" i="21"/>
  <c r="G1026" i="21"/>
  <c r="G1025" i="21"/>
  <c r="W1025" i="21" s="1"/>
  <c r="G1024" i="21"/>
  <c r="W1024" i="21" s="1"/>
  <c r="G1023" i="21"/>
  <c r="W1023" i="21" s="1"/>
  <c r="G1022" i="21"/>
  <c r="G1021" i="21"/>
  <c r="W1021" i="21" s="1"/>
  <c r="G1020" i="21"/>
  <c r="W1020" i="21" s="1"/>
  <c r="G1019" i="21"/>
  <c r="W1019" i="21" s="1"/>
  <c r="G1018" i="21"/>
  <c r="G1017" i="21"/>
  <c r="W1017" i="21" s="1"/>
  <c r="G1016" i="21"/>
  <c r="W1016" i="21" s="1"/>
  <c r="G1015" i="21"/>
  <c r="W1015" i="21" s="1"/>
  <c r="G1014" i="21"/>
  <c r="G1013" i="21"/>
  <c r="W1013" i="21" s="1"/>
  <c r="G1012" i="21"/>
  <c r="W1012" i="21" s="1"/>
  <c r="G1011" i="21"/>
  <c r="G1010" i="21"/>
  <c r="G1009" i="21"/>
  <c r="G1008" i="21"/>
  <c r="W1008" i="21" s="1"/>
  <c r="G1007" i="21"/>
  <c r="W1007" i="21" s="1"/>
  <c r="G1006" i="21"/>
  <c r="G1005" i="21"/>
  <c r="W1005" i="21" s="1"/>
  <c r="G1004" i="21"/>
  <c r="W1004" i="21" s="1"/>
  <c r="G1003" i="21"/>
  <c r="G1002" i="21"/>
  <c r="G1001" i="21"/>
  <c r="W1001" i="21" s="1"/>
  <c r="G1000" i="21"/>
  <c r="G999" i="21"/>
  <c r="W999" i="21" s="1"/>
  <c r="G998" i="21"/>
  <c r="G997" i="21"/>
  <c r="G996" i="21"/>
  <c r="W996" i="21" s="1"/>
  <c r="G995" i="21"/>
  <c r="G994" i="21"/>
  <c r="G993" i="21"/>
  <c r="W993" i="21" s="1"/>
  <c r="G992" i="21"/>
  <c r="G991" i="21"/>
  <c r="W991" i="21" s="1"/>
  <c r="G990" i="21"/>
  <c r="G989" i="21"/>
  <c r="W989" i="21" s="1"/>
  <c r="G988" i="21"/>
  <c r="W988" i="21" s="1"/>
  <c r="G987" i="21"/>
  <c r="G986" i="21"/>
  <c r="G985" i="21"/>
  <c r="W985" i="21" s="1"/>
  <c r="G984" i="21"/>
  <c r="W984" i="21" s="1"/>
  <c r="G983" i="21"/>
  <c r="W983" i="21" s="1"/>
  <c r="G982" i="21"/>
  <c r="G981" i="21"/>
  <c r="W981" i="21" s="1"/>
  <c r="G980" i="21"/>
  <c r="W980" i="21" s="1"/>
  <c r="G979" i="21"/>
  <c r="G978" i="21"/>
  <c r="G977" i="21"/>
  <c r="W977" i="21" s="1"/>
  <c r="G976" i="21"/>
  <c r="W976" i="21" s="1"/>
  <c r="G975" i="21"/>
  <c r="W975" i="21" s="1"/>
  <c r="G974" i="21"/>
  <c r="G973" i="21"/>
  <c r="W973" i="21" s="1"/>
  <c r="G972" i="21"/>
  <c r="W972" i="21" s="1"/>
  <c r="G971" i="21"/>
  <c r="G970" i="21"/>
  <c r="G969" i="21"/>
  <c r="G968" i="21"/>
  <c r="W968" i="21" s="1"/>
  <c r="G967" i="21"/>
  <c r="W967" i="21" s="1"/>
  <c r="G966" i="21"/>
  <c r="G965" i="21"/>
  <c r="W965" i="21" s="1"/>
  <c r="G964" i="21"/>
  <c r="W964" i="21" s="1"/>
  <c r="G963" i="21"/>
  <c r="W963" i="21" s="1"/>
  <c r="G962" i="21"/>
  <c r="G961" i="21"/>
  <c r="W961" i="21" s="1"/>
  <c r="G960" i="21"/>
  <c r="W960" i="21" s="1"/>
  <c r="G959" i="21"/>
  <c r="W959" i="21" s="1"/>
  <c r="G958" i="21"/>
  <c r="G957" i="21"/>
  <c r="W957" i="21" s="1"/>
  <c r="G956" i="21"/>
  <c r="W956" i="21" s="1"/>
  <c r="G955" i="21"/>
  <c r="G954" i="21"/>
  <c r="G953" i="21"/>
  <c r="W953" i="21" s="1"/>
  <c r="G952" i="21"/>
  <c r="W952" i="21" s="1"/>
  <c r="G951" i="21"/>
  <c r="W951" i="21" s="1"/>
  <c r="G950" i="21"/>
  <c r="G949" i="21"/>
  <c r="W949" i="21" s="1"/>
  <c r="G948" i="21"/>
  <c r="W948" i="21" s="1"/>
  <c r="G947" i="21"/>
  <c r="G946" i="21"/>
  <c r="G945" i="21"/>
  <c r="W945" i="21" s="1"/>
  <c r="G944" i="21"/>
  <c r="W944" i="21" s="1"/>
  <c r="G943" i="21"/>
  <c r="W943" i="21" s="1"/>
  <c r="G942" i="21"/>
  <c r="G941" i="21"/>
  <c r="W941" i="21" s="1"/>
  <c r="G940" i="21"/>
  <c r="W940" i="21" s="1"/>
  <c r="G939" i="21"/>
  <c r="G938" i="21"/>
  <c r="G937" i="21"/>
  <c r="G936" i="21"/>
  <c r="G935" i="21"/>
  <c r="W935" i="21" s="1"/>
  <c r="G934" i="21"/>
  <c r="G933" i="21"/>
  <c r="W933" i="21" s="1"/>
  <c r="G932" i="21"/>
  <c r="W932" i="21" s="1"/>
  <c r="G931" i="21"/>
  <c r="G930" i="21"/>
  <c r="G929" i="21"/>
  <c r="W929" i="21" s="1"/>
  <c r="G928" i="21"/>
  <c r="G927" i="21"/>
  <c r="W927" i="21" s="1"/>
  <c r="G926" i="21"/>
  <c r="G925" i="21"/>
  <c r="W925" i="21" s="1"/>
  <c r="G924" i="21"/>
  <c r="W924" i="21" s="1"/>
  <c r="G923" i="21"/>
  <c r="G922" i="21"/>
  <c r="G921" i="21"/>
  <c r="W921" i="21" s="1"/>
  <c r="G920" i="21"/>
  <c r="W920" i="21" s="1"/>
  <c r="G919" i="21"/>
  <c r="W919" i="21" s="1"/>
  <c r="G918" i="21"/>
  <c r="G917" i="21"/>
  <c r="W917" i="21" s="1"/>
  <c r="G916" i="21"/>
  <c r="W916" i="21" s="1"/>
  <c r="G915" i="21"/>
  <c r="G914" i="21"/>
  <c r="G913" i="21"/>
  <c r="W913" i="21" s="1"/>
  <c r="G912" i="21"/>
  <c r="W912" i="21" s="1"/>
  <c r="G911" i="21"/>
  <c r="W911" i="21" s="1"/>
  <c r="G910" i="21"/>
  <c r="G909" i="21"/>
  <c r="W909" i="21" s="1"/>
  <c r="G908" i="21"/>
  <c r="W908" i="21" s="1"/>
  <c r="G907" i="21"/>
  <c r="G906" i="21"/>
  <c r="G905" i="21"/>
  <c r="W905" i="21" s="1"/>
  <c r="G904" i="21"/>
  <c r="W904" i="21" s="1"/>
  <c r="G903" i="21"/>
  <c r="W903" i="21" s="1"/>
  <c r="G902" i="21"/>
  <c r="G901" i="21"/>
  <c r="W901" i="21" s="1"/>
  <c r="G900" i="21"/>
  <c r="W900" i="21" s="1"/>
  <c r="G899" i="21"/>
  <c r="G898" i="21"/>
  <c r="G897" i="21"/>
  <c r="G896" i="21"/>
  <c r="W896" i="21" s="1"/>
  <c r="G895" i="21"/>
  <c r="W895" i="21" s="1"/>
  <c r="G894" i="21"/>
  <c r="G893" i="21"/>
  <c r="W893" i="21" s="1"/>
  <c r="G892" i="21"/>
  <c r="W892" i="21" s="1"/>
  <c r="G891" i="21"/>
  <c r="G890" i="21"/>
  <c r="G889" i="21"/>
  <c r="W889" i="21" s="1"/>
  <c r="G888" i="21"/>
  <c r="W888" i="21" s="1"/>
  <c r="G887" i="21"/>
  <c r="W887" i="21" s="1"/>
  <c r="G886" i="21"/>
  <c r="G885" i="21"/>
  <c r="W885" i="21" s="1"/>
  <c r="G884" i="21"/>
  <c r="W884" i="21" s="1"/>
  <c r="G883" i="21"/>
  <c r="G882" i="21"/>
  <c r="G881" i="21"/>
  <c r="W881" i="21" s="1"/>
  <c r="G880" i="21"/>
  <c r="W880" i="21" s="1"/>
  <c r="G879" i="21"/>
  <c r="W879" i="21" s="1"/>
  <c r="G878" i="21"/>
  <c r="G877" i="21"/>
  <c r="W877" i="21" s="1"/>
  <c r="G876" i="21"/>
  <c r="W876" i="21" s="1"/>
  <c r="G875" i="21"/>
  <c r="G874" i="21"/>
  <c r="G873" i="21"/>
  <c r="W873" i="21" s="1"/>
  <c r="G872" i="21"/>
  <c r="W872" i="21" s="1"/>
  <c r="G871" i="21"/>
  <c r="W871" i="21" s="1"/>
  <c r="G870" i="21"/>
  <c r="G869" i="21"/>
  <c r="W869" i="21" s="1"/>
  <c r="G868" i="21"/>
  <c r="W868" i="21" s="1"/>
  <c r="G867" i="21"/>
  <c r="G866" i="21"/>
  <c r="W866" i="21" s="1"/>
  <c r="G865" i="21"/>
  <c r="W865" i="21" s="1"/>
  <c r="G864" i="21"/>
  <c r="G863" i="21"/>
  <c r="W863" i="21" s="1"/>
  <c r="G862" i="21"/>
  <c r="G861" i="21"/>
  <c r="W861" i="21" s="1"/>
  <c r="G860" i="21"/>
  <c r="W860" i="21" s="1"/>
  <c r="G859" i="21"/>
  <c r="G858" i="21"/>
  <c r="G857" i="21"/>
  <c r="G856" i="21"/>
  <c r="W856" i="21" s="1"/>
  <c r="G855" i="21"/>
  <c r="W855" i="21" s="1"/>
  <c r="G854" i="21"/>
  <c r="G853" i="21"/>
  <c r="W853" i="21" s="1"/>
  <c r="G852" i="21"/>
  <c r="W852" i="21" s="1"/>
  <c r="G851" i="21"/>
  <c r="G850" i="21"/>
  <c r="G849" i="21"/>
  <c r="W849" i="21" s="1"/>
  <c r="G848" i="21"/>
  <c r="W848" i="21" s="1"/>
  <c r="G847" i="21"/>
  <c r="W847" i="21" s="1"/>
  <c r="G846" i="21"/>
  <c r="G845" i="21"/>
  <c r="W845" i="21" s="1"/>
  <c r="G844" i="21"/>
  <c r="G843" i="21"/>
  <c r="G842" i="21"/>
  <c r="G841" i="21"/>
  <c r="W841" i="21" s="1"/>
  <c r="G840" i="21"/>
  <c r="W840" i="21" s="1"/>
  <c r="G839" i="21"/>
  <c r="W839" i="21" s="1"/>
  <c r="G838" i="21"/>
  <c r="G837" i="21"/>
  <c r="W837" i="21" s="1"/>
  <c r="G836" i="21"/>
  <c r="W836" i="21" s="1"/>
  <c r="G835" i="21"/>
  <c r="G834" i="21"/>
  <c r="G833" i="21"/>
  <c r="W833" i="21" s="1"/>
  <c r="G832" i="21"/>
  <c r="W832" i="21" s="1"/>
  <c r="G831" i="21"/>
  <c r="W831" i="21" s="1"/>
  <c r="G830" i="21"/>
  <c r="G829" i="21"/>
  <c r="W829" i="21" s="1"/>
  <c r="G828" i="21"/>
  <c r="W828" i="21" s="1"/>
  <c r="G827" i="21"/>
  <c r="G826" i="21"/>
  <c r="G825" i="21"/>
  <c r="G824" i="21"/>
  <c r="W824" i="21" s="1"/>
  <c r="G823" i="21"/>
  <c r="W823" i="21" s="1"/>
  <c r="G822" i="21"/>
  <c r="G821" i="21"/>
  <c r="W821" i="21" s="1"/>
  <c r="G820" i="21"/>
  <c r="W820" i="21" s="1"/>
  <c r="G819" i="21"/>
  <c r="G818" i="21"/>
  <c r="G817" i="21"/>
  <c r="W817" i="21" s="1"/>
  <c r="G816" i="21"/>
  <c r="W816" i="21" s="1"/>
  <c r="G815" i="21"/>
  <c r="W815" i="21" s="1"/>
  <c r="G814" i="21"/>
  <c r="G813" i="21"/>
  <c r="W813" i="21" s="1"/>
  <c r="G812" i="21"/>
  <c r="W812" i="21" s="1"/>
  <c r="G811" i="21"/>
  <c r="G810" i="21"/>
  <c r="W810" i="21" s="1"/>
  <c r="G809" i="21"/>
  <c r="W809" i="21" s="1"/>
  <c r="G808" i="21"/>
  <c r="G807" i="21"/>
  <c r="W807" i="21" s="1"/>
  <c r="G806" i="21"/>
  <c r="G805" i="21"/>
  <c r="W805" i="21" s="1"/>
  <c r="G804" i="21"/>
  <c r="W804" i="21" s="1"/>
  <c r="G803" i="21"/>
  <c r="G802" i="21"/>
  <c r="G801" i="21"/>
  <c r="G800" i="21"/>
  <c r="G799" i="21"/>
  <c r="W799" i="21" s="1"/>
  <c r="G798" i="21"/>
  <c r="G797" i="21"/>
  <c r="W797" i="21" s="1"/>
  <c r="G796" i="21"/>
  <c r="W796" i="21" s="1"/>
  <c r="G795" i="21"/>
  <c r="G794" i="21"/>
  <c r="G793" i="21"/>
  <c r="W793" i="21" s="1"/>
  <c r="G792" i="21"/>
  <c r="W792" i="21" s="1"/>
  <c r="G791" i="21"/>
  <c r="W791" i="21" s="1"/>
  <c r="G790" i="21"/>
  <c r="G789" i="21"/>
  <c r="W789" i="21" s="1"/>
  <c r="G788" i="21"/>
  <c r="W788" i="21" s="1"/>
  <c r="G787" i="21"/>
  <c r="G786" i="21"/>
  <c r="G785" i="21"/>
  <c r="G784" i="21"/>
  <c r="W784" i="21" s="1"/>
  <c r="G783" i="21"/>
  <c r="W783" i="21" s="1"/>
  <c r="G782" i="21"/>
  <c r="G781" i="21"/>
  <c r="W781" i="21" s="1"/>
  <c r="G780" i="21"/>
  <c r="W780" i="21" s="1"/>
  <c r="G779" i="21"/>
  <c r="G778" i="21"/>
  <c r="G777" i="21"/>
  <c r="W777" i="21" s="1"/>
  <c r="G776" i="21"/>
  <c r="W776" i="21" s="1"/>
  <c r="G775" i="21"/>
  <c r="W775" i="21" s="1"/>
  <c r="G774" i="21"/>
  <c r="G773" i="21"/>
  <c r="W773" i="21" s="1"/>
  <c r="G772" i="21"/>
  <c r="G771" i="21"/>
  <c r="G770" i="21"/>
  <c r="G769" i="21"/>
  <c r="G768" i="21"/>
  <c r="W768" i="21" s="1"/>
  <c r="G767" i="21"/>
  <c r="W767" i="21" s="1"/>
  <c r="G766" i="21"/>
  <c r="G765" i="21"/>
  <c r="W765" i="21" s="1"/>
  <c r="G764" i="21"/>
  <c r="W764" i="21" s="1"/>
  <c r="G763" i="21"/>
  <c r="G762" i="21"/>
  <c r="G761" i="21"/>
  <c r="W761" i="21" s="1"/>
  <c r="G760" i="21"/>
  <c r="W760" i="21" s="1"/>
  <c r="G759" i="21"/>
  <c r="W759" i="21" s="1"/>
  <c r="G758" i="21"/>
  <c r="G757" i="21"/>
  <c r="W757" i="21" s="1"/>
  <c r="G756" i="21"/>
  <c r="W756" i="21" s="1"/>
  <c r="G755" i="21"/>
  <c r="G754" i="21"/>
  <c r="G753" i="21"/>
  <c r="G752" i="21"/>
  <c r="W752" i="21" s="1"/>
  <c r="G751" i="21"/>
  <c r="W751" i="21" s="1"/>
  <c r="G750" i="21"/>
  <c r="G749" i="21"/>
  <c r="W749" i="21" s="1"/>
  <c r="G748" i="21"/>
  <c r="W748" i="21" s="1"/>
  <c r="G747" i="21"/>
  <c r="G746" i="21"/>
  <c r="G745" i="21"/>
  <c r="W745" i="21" s="1"/>
  <c r="G744" i="21"/>
  <c r="G743" i="21"/>
  <c r="W743" i="21" s="1"/>
  <c r="G742" i="21"/>
  <c r="G741" i="21"/>
  <c r="W741" i="21" s="1"/>
  <c r="G740" i="21"/>
  <c r="W740" i="21" s="1"/>
  <c r="G739" i="21"/>
  <c r="G738" i="21"/>
  <c r="G737" i="21"/>
  <c r="G736" i="21"/>
  <c r="G735" i="21"/>
  <c r="W735" i="21" s="1"/>
  <c r="G734" i="21"/>
  <c r="G733" i="21"/>
  <c r="W733" i="21" s="1"/>
  <c r="G732" i="21"/>
  <c r="W732" i="21" s="1"/>
  <c r="G731" i="21"/>
  <c r="G730" i="21"/>
  <c r="G729" i="21"/>
  <c r="G728" i="21"/>
  <c r="W728" i="21" s="1"/>
  <c r="G727" i="21"/>
  <c r="W727" i="21" s="1"/>
  <c r="G726" i="21"/>
  <c r="G725" i="21"/>
  <c r="W725" i="21" s="1"/>
  <c r="G724" i="21"/>
  <c r="W724" i="21" s="1"/>
  <c r="G723" i="21"/>
  <c r="G722" i="21"/>
  <c r="G721" i="21"/>
  <c r="W721" i="21" s="1"/>
  <c r="G720" i="21"/>
  <c r="W720" i="21" s="1"/>
  <c r="G719" i="21"/>
  <c r="W719" i="21" s="1"/>
  <c r="G718" i="21"/>
  <c r="G717" i="21"/>
  <c r="W717" i="21" s="1"/>
  <c r="G716" i="21"/>
  <c r="W716" i="21" s="1"/>
  <c r="G715" i="21"/>
  <c r="G714" i="21"/>
  <c r="G713" i="21"/>
  <c r="G712" i="21"/>
  <c r="W712" i="21" s="1"/>
  <c r="G711" i="21"/>
  <c r="W711" i="21" s="1"/>
  <c r="G710" i="21"/>
  <c r="G709" i="21"/>
  <c r="W709" i="21" s="1"/>
  <c r="G708" i="21"/>
  <c r="W708" i="21" s="1"/>
  <c r="G707" i="21"/>
  <c r="G706" i="21"/>
  <c r="G705" i="21"/>
  <c r="W705" i="21" s="1"/>
  <c r="G704" i="21"/>
  <c r="W704" i="21" s="1"/>
  <c r="G703" i="21"/>
  <c r="W703" i="21" s="1"/>
  <c r="G702" i="21"/>
  <c r="G701" i="21"/>
  <c r="W701" i="21" s="1"/>
  <c r="G700" i="21"/>
  <c r="G699" i="21"/>
  <c r="G698" i="21"/>
  <c r="G697" i="21"/>
  <c r="G696" i="21"/>
  <c r="W696" i="21" s="1"/>
  <c r="G695" i="21"/>
  <c r="W695" i="21" s="1"/>
  <c r="G694" i="21"/>
  <c r="G693" i="21"/>
  <c r="W693" i="21" s="1"/>
  <c r="G692" i="21"/>
  <c r="W692" i="21" s="1"/>
  <c r="G691" i="21"/>
  <c r="G690" i="21"/>
  <c r="G689" i="21"/>
  <c r="W689" i="21" s="1"/>
  <c r="G688" i="21"/>
  <c r="W688" i="21" s="1"/>
  <c r="G687" i="21"/>
  <c r="W687" i="21" s="1"/>
  <c r="G686" i="21"/>
  <c r="G685" i="21"/>
  <c r="W685" i="21" s="1"/>
  <c r="G684" i="21"/>
  <c r="W684" i="21" s="1"/>
  <c r="G683" i="21"/>
  <c r="G682" i="21"/>
  <c r="G681" i="21"/>
  <c r="G680" i="21"/>
  <c r="G679" i="21"/>
  <c r="W679" i="21" s="1"/>
  <c r="G678" i="21"/>
  <c r="G677" i="21"/>
  <c r="W677" i="21" s="1"/>
  <c r="G676" i="21"/>
  <c r="W676" i="21" s="1"/>
  <c r="G675" i="21"/>
  <c r="G674" i="21"/>
  <c r="G673" i="21"/>
  <c r="W673" i="21" s="1"/>
  <c r="G672" i="21"/>
  <c r="G671" i="21"/>
  <c r="W671" i="21" s="1"/>
  <c r="G670" i="21"/>
  <c r="G669" i="21"/>
  <c r="G668" i="21"/>
  <c r="W668" i="21" s="1"/>
  <c r="G667" i="21"/>
  <c r="G666" i="21"/>
  <c r="G665" i="21"/>
  <c r="W665" i="21" s="1"/>
  <c r="G664" i="21"/>
  <c r="W664" i="21" s="1"/>
  <c r="G663" i="21"/>
  <c r="W663" i="21" s="1"/>
  <c r="G662" i="21"/>
  <c r="G661" i="21"/>
  <c r="W661" i="21" s="1"/>
  <c r="G660" i="21"/>
  <c r="W660" i="21" s="1"/>
  <c r="G659" i="21"/>
  <c r="G658" i="21"/>
  <c r="G657" i="21"/>
  <c r="G656" i="21"/>
  <c r="W656" i="21" s="1"/>
  <c r="G655" i="21"/>
  <c r="W655" i="21" s="1"/>
  <c r="G654" i="21"/>
  <c r="G653" i="21"/>
  <c r="W653" i="21" s="1"/>
  <c r="G652" i="21"/>
  <c r="W652" i="21" s="1"/>
  <c r="G651" i="21"/>
  <c r="G650" i="21"/>
  <c r="G649" i="21"/>
  <c r="W649" i="21" s="1"/>
  <c r="G648" i="21"/>
  <c r="W648" i="21" s="1"/>
  <c r="G647" i="21"/>
  <c r="W647" i="21" s="1"/>
  <c r="G646" i="21"/>
  <c r="G645" i="21"/>
  <c r="W645" i="21" s="1"/>
  <c r="G644" i="21"/>
  <c r="W644" i="21" s="1"/>
  <c r="G643" i="21"/>
  <c r="G642" i="21"/>
  <c r="G641" i="21"/>
  <c r="G640" i="21"/>
  <c r="W640" i="21" s="1"/>
  <c r="G639" i="21"/>
  <c r="W639" i="21" s="1"/>
  <c r="G638" i="21"/>
  <c r="G637" i="21"/>
  <c r="W637" i="21" s="1"/>
  <c r="G636" i="21"/>
  <c r="W636" i="21" s="1"/>
  <c r="G635" i="21"/>
  <c r="G634" i="21"/>
  <c r="G633" i="21"/>
  <c r="W633" i="21" s="1"/>
  <c r="G632" i="21"/>
  <c r="W632" i="21" s="1"/>
  <c r="G631" i="21"/>
  <c r="W631" i="21" s="1"/>
  <c r="G630" i="21"/>
  <c r="G629" i="21"/>
  <c r="W629" i="21" s="1"/>
  <c r="G628" i="21"/>
  <c r="W628" i="21" s="1"/>
  <c r="G627" i="21"/>
  <c r="G626" i="21"/>
  <c r="G625" i="21"/>
  <c r="G624" i="21"/>
  <c r="W624" i="21" s="1"/>
  <c r="G623" i="21"/>
  <c r="W623" i="21" s="1"/>
  <c r="G622" i="21"/>
  <c r="G621" i="21"/>
  <c r="W621" i="21" s="1"/>
  <c r="G620" i="21"/>
  <c r="W620" i="21" s="1"/>
  <c r="G619" i="21"/>
  <c r="G618" i="21"/>
  <c r="G617" i="21"/>
  <c r="W617" i="21" s="1"/>
  <c r="G616" i="21"/>
  <c r="G615" i="21"/>
  <c r="W615" i="21" s="1"/>
  <c r="G614" i="21"/>
  <c r="G613" i="21"/>
  <c r="G612" i="21"/>
  <c r="W612" i="21" s="1"/>
  <c r="G611" i="21"/>
  <c r="G610" i="21"/>
  <c r="G609" i="21"/>
  <c r="W609" i="21" s="1"/>
  <c r="G608" i="21"/>
  <c r="G607" i="21"/>
  <c r="W607" i="21" s="1"/>
  <c r="G606" i="21"/>
  <c r="G605" i="21"/>
  <c r="W605" i="21" s="1"/>
  <c r="G604" i="21"/>
  <c r="W604" i="21" s="1"/>
  <c r="G603" i="21"/>
  <c r="G602" i="21"/>
  <c r="G601" i="21"/>
  <c r="G600" i="21"/>
  <c r="W600" i="21" s="1"/>
  <c r="G599" i="21"/>
  <c r="W599" i="21" s="1"/>
  <c r="G598" i="21"/>
  <c r="G597" i="21"/>
  <c r="W597" i="21" s="1"/>
  <c r="G596" i="21"/>
  <c r="W596" i="21" s="1"/>
  <c r="G595" i="21"/>
  <c r="G594" i="21"/>
  <c r="G593" i="21"/>
  <c r="W593" i="21" s="1"/>
  <c r="G592" i="21"/>
  <c r="W592" i="21" s="1"/>
  <c r="G591" i="21"/>
  <c r="W591" i="21" s="1"/>
  <c r="G590" i="21"/>
  <c r="G589" i="21"/>
  <c r="W589" i="21" s="1"/>
  <c r="G588" i="21"/>
  <c r="W588" i="21" s="1"/>
  <c r="G587" i="21"/>
  <c r="G586" i="21"/>
  <c r="G585" i="21"/>
  <c r="G584" i="21"/>
  <c r="W584" i="21" s="1"/>
  <c r="G583" i="21"/>
  <c r="W583" i="21" s="1"/>
  <c r="G582" i="21"/>
  <c r="G581" i="21"/>
  <c r="W581" i="21" s="1"/>
  <c r="G580" i="21"/>
  <c r="W580" i="21" s="1"/>
  <c r="G579" i="21"/>
  <c r="G578" i="21"/>
  <c r="G577" i="21"/>
  <c r="W577" i="21" s="1"/>
  <c r="G576" i="21"/>
  <c r="W576" i="21" s="1"/>
  <c r="G575" i="21"/>
  <c r="W575" i="21" s="1"/>
  <c r="G574" i="21"/>
  <c r="G573" i="21"/>
  <c r="W573" i="21" s="1"/>
  <c r="G572" i="21"/>
  <c r="W572" i="21" s="1"/>
  <c r="G571" i="21"/>
  <c r="G570" i="21"/>
  <c r="G569" i="21"/>
  <c r="G568" i="21"/>
  <c r="W568" i="21" s="1"/>
  <c r="G567" i="21"/>
  <c r="W567" i="21" s="1"/>
  <c r="G566" i="21"/>
  <c r="G565" i="21"/>
  <c r="W565" i="21" s="1"/>
  <c r="G564" i="21"/>
  <c r="W564" i="21" s="1"/>
  <c r="G563" i="21"/>
  <c r="G562" i="21"/>
  <c r="G561" i="21"/>
  <c r="W561" i="21" s="1"/>
  <c r="G560" i="21"/>
  <c r="W560" i="21" s="1"/>
  <c r="G559" i="21"/>
  <c r="W559" i="21" s="1"/>
  <c r="G558" i="21"/>
  <c r="G557" i="21"/>
  <c r="G556" i="21"/>
  <c r="W556" i="21" s="1"/>
  <c r="G555" i="21"/>
  <c r="G554" i="21"/>
  <c r="G553" i="21"/>
  <c r="G552" i="21"/>
  <c r="G551" i="21"/>
  <c r="W551" i="21" s="1"/>
  <c r="G550" i="21"/>
  <c r="G549" i="21"/>
  <c r="W549" i="21" s="1"/>
  <c r="G548" i="21"/>
  <c r="W548" i="21" s="1"/>
  <c r="G547" i="21"/>
  <c r="G546" i="21"/>
  <c r="G545" i="21"/>
  <c r="G544" i="21"/>
  <c r="G543" i="21"/>
  <c r="W543" i="21" s="1"/>
  <c r="G542" i="21"/>
  <c r="G541" i="21"/>
  <c r="W541" i="21" s="1"/>
  <c r="G540" i="21"/>
  <c r="W540" i="21" s="1"/>
  <c r="G539" i="21"/>
  <c r="G538" i="21"/>
  <c r="G537" i="21"/>
  <c r="W537" i="21" s="1"/>
  <c r="G536" i="21"/>
  <c r="W536" i="21" s="1"/>
  <c r="G535" i="21"/>
  <c r="W535" i="21" s="1"/>
  <c r="G534" i="21"/>
  <c r="G533" i="21"/>
  <c r="G532" i="21"/>
  <c r="W532" i="21" s="1"/>
  <c r="G531" i="21"/>
  <c r="G530" i="21"/>
  <c r="G529" i="21"/>
  <c r="G528" i="21"/>
  <c r="W528" i="21" s="1"/>
  <c r="G527" i="21"/>
  <c r="W527" i="21" s="1"/>
  <c r="G526" i="21"/>
  <c r="G525" i="21"/>
  <c r="W525" i="21" s="1"/>
  <c r="G524" i="21"/>
  <c r="W524" i="21" s="1"/>
  <c r="G523" i="21"/>
  <c r="G522" i="21"/>
  <c r="G521" i="21"/>
  <c r="G520" i="21"/>
  <c r="W520" i="21" s="1"/>
  <c r="G519" i="21"/>
  <c r="W519" i="21" s="1"/>
  <c r="G518" i="21"/>
  <c r="G517" i="21"/>
  <c r="W517" i="21" s="1"/>
  <c r="G516" i="21"/>
  <c r="W516" i="21" s="1"/>
  <c r="G515" i="21"/>
  <c r="G514" i="21"/>
  <c r="G513" i="21"/>
  <c r="G512" i="21"/>
  <c r="W512" i="21" s="1"/>
  <c r="G511" i="21"/>
  <c r="W511" i="21" s="1"/>
  <c r="G510" i="21"/>
  <c r="G509" i="21"/>
  <c r="W509" i="21" s="1"/>
  <c r="G508" i="21"/>
  <c r="W508" i="21" s="1"/>
  <c r="G507" i="21"/>
  <c r="G506" i="21"/>
  <c r="G505" i="21"/>
  <c r="G504" i="21"/>
  <c r="W504" i="21" s="1"/>
  <c r="G503" i="21"/>
  <c r="W503" i="21" s="1"/>
  <c r="G502" i="21"/>
  <c r="G501" i="21"/>
  <c r="W501" i="21" s="1"/>
  <c r="G500" i="21"/>
  <c r="W500" i="21" s="1"/>
  <c r="G499" i="21"/>
  <c r="G498" i="21"/>
  <c r="G497" i="21"/>
  <c r="G496" i="21"/>
  <c r="W496" i="21" s="1"/>
  <c r="G495" i="21"/>
  <c r="W495" i="21" s="1"/>
  <c r="G494" i="21"/>
  <c r="G493" i="21"/>
  <c r="W493" i="21" s="1"/>
  <c r="G492" i="21"/>
  <c r="W492" i="21" s="1"/>
  <c r="G491" i="21"/>
  <c r="G490" i="21"/>
  <c r="G489" i="21"/>
  <c r="G488" i="21"/>
  <c r="G487" i="21"/>
  <c r="W487" i="21" s="1"/>
  <c r="G486" i="21"/>
  <c r="G485" i="21"/>
  <c r="W485" i="21" s="1"/>
  <c r="G484" i="21"/>
  <c r="W484" i="21" s="1"/>
  <c r="G483" i="21"/>
  <c r="G482" i="21"/>
  <c r="G481" i="21"/>
  <c r="G480" i="21"/>
  <c r="G479" i="21"/>
  <c r="W479" i="21" s="1"/>
  <c r="G478" i="21"/>
  <c r="G477" i="21"/>
  <c r="W477" i="21" s="1"/>
  <c r="G476" i="21"/>
  <c r="G475" i="21"/>
  <c r="G474" i="21"/>
  <c r="G473" i="21"/>
  <c r="G472" i="21"/>
  <c r="W472" i="21" s="1"/>
  <c r="G471" i="21"/>
  <c r="W471" i="21" s="1"/>
  <c r="G470" i="21"/>
  <c r="G469" i="21"/>
  <c r="W469" i="21" s="1"/>
  <c r="G468" i="21"/>
  <c r="W468" i="21" s="1"/>
  <c r="G467" i="21"/>
  <c r="G466" i="21"/>
  <c r="G465" i="21"/>
  <c r="G464" i="21"/>
  <c r="W464" i="21" s="1"/>
  <c r="G463" i="21"/>
  <c r="W463" i="21" s="1"/>
  <c r="G462" i="21"/>
  <c r="G461" i="21"/>
  <c r="G460" i="21"/>
  <c r="W460" i="21" s="1"/>
  <c r="G459" i="21"/>
  <c r="G458" i="21"/>
  <c r="G457" i="21"/>
  <c r="G456" i="21"/>
  <c r="W456" i="21" s="1"/>
  <c r="G455" i="21"/>
  <c r="W455" i="21" s="1"/>
  <c r="G454" i="21"/>
  <c r="G453" i="21"/>
  <c r="W453" i="21" s="1"/>
  <c r="G452" i="21"/>
  <c r="W452" i="21" s="1"/>
  <c r="G451" i="21"/>
  <c r="G450" i="21"/>
  <c r="G449" i="21"/>
  <c r="G448" i="21"/>
  <c r="W448" i="21" s="1"/>
  <c r="G447" i="21"/>
  <c r="W447" i="21" s="1"/>
  <c r="G446" i="21"/>
  <c r="G445" i="21"/>
  <c r="W445" i="21" s="1"/>
  <c r="G444" i="21"/>
  <c r="W444" i="21" s="1"/>
  <c r="G443" i="21"/>
  <c r="G442" i="21"/>
  <c r="G441" i="21"/>
  <c r="G440" i="21"/>
  <c r="W440" i="21" s="1"/>
  <c r="G439" i="21"/>
  <c r="W439" i="21" s="1"/>
  <c r="G438" i="21"/>
  <c r="G437" i="21"/>
  <c r="W437" i="21" s="1"/>
  <c r="G436" i="21"/>
  <c r="W436" i="21" s="1"/>
  <c r="G435" i="21"/>
  <c r="G434" i="21"/>
  <c r="G433" i="21"/>
  <c r="G432" i="21"/>
  <c r="W432" i="21" s="1"/>
  <c r="G431" i="21"/>
  <c r="W431" i="21" s="1"/>
  <c r="G430" i="21"/>
  <c r="G429" i="21"/>
  <c r="W429" i="21" s="1"/>
  <c r="G428" i="21"/>
  <c r="W428" i="21" s="1"/>
  <c r="G427" i="21"/>
  <c r="G426" i="21"/>
  <c r="G425" i="21"/>
  <c r="G424" i="21"/>
  <c r="G423" i="21"/>
  <c r="W423" i="21" s="1"/>
  <c r="G422" i="21"/>
  <c r="G421" i="21"/>
  <c r="W421" i="21" s="1"/>
  <c r="G420" i="21"/>
  <c r="W420" i="21" s="1"/>
  <c r="G419" i="21"/>
  <c r="G418" i="21"/>
  <c r="G417" i="21"/>
  <c r="W417" i="21" s="1"/>
  <c r="G416" i="21"/>
  <c r="G415" i="21"/>
  <c r="W415" i="21" s="1"/>
  <c r="G414" i="21"/>
  <c r="G413" i="21"/>
  <c r="W413" i="21" s="1"/>
  <c r="G412" i="21"/>
  <c r="W412" i="21" s="1"/>
  <c r="G411" i="21"/>
  <c r="G410" i="21"/>
  <c r="G409" i="21"/>
  <c r="G408" i="21"/>
  <c r="W408" i="21" s="1"/>
  <c r="G407" i="21"/>
  <c r="W407" i="21" s="1"/>
  <c r="G406" i="21"/>
  <c r="G405" i="21"/>
  <c r="W405" i="21" s="1"/>
  <c r="G404" i="21"/>
  <c r="G403" i="21"/>
  <c r="G402" i="21"/>
  <c r="G401" i="21"/>
  <c r="G400" i="21"/>
  <c r="W400" i="21" s="1"/>
  <c r="G399" i="21"/>
  <c r="W399" i="21" s="1"/>
  <c r="G398" i="21"/>
  <c r="G397" i="21"/>
  <c r="W397" i="21" s="1"/>
  <c r="G396" i="21"/>
  <c r="W396" i="21" s="1"/>
  <c r="G395" i="21"/>
  <c r="G394" i="21"/>
  <c r="G393" i="21"/>
  <c r="G392" i="21"/>
  <c r="W392" i="21" s="1"/>
  <c r="G391" i="21"/>
  <c r="W391" i="21" s="1"/>
  <c r="G390" i="21"/>
  <c r="G389" i="21"/>
  <c r="W389" i="21" s="1"/>
  <c r="G388" i="21"/>
  <c r="W388" i="21" s="1"/>
  <c r="G387" i="21"/>
  <c r="G386" i="21"/>
  <c r="G385" i="21"/>
  <c r="G384" i="21"/>
  <c r="W384" i="21" s="1"/>
  <c r="G383" i="21"/>
  <c r="W383" i="21" s="1"/>
  <c r="G382" i="21"/>
  <c r="G381" i="21"/>
  <c r="W381" i="21" s="1"/>
  <c r="G380" i="21"/>
  <c r="W380" i="21" s="1"/>
  <c r="G379" i="21"/>
  <c r="G378" i="21"/>
  <c r="G377" i="21"/>
  <c r="G376" i="21"/>
  <c r="W376" i="21" s="1"/>
  <c r="G375" i="21"/>
  <c r="W375" i="21" s="1"/>
  <c r="G374" i="21"/>
  <c r="G373" i="21"/>
  <c r="W373" i="21" s="1"/>
  <c r="G372" i="21"/>
  <c r="W372" i="21" s="1"/>
  <c r="G371" i="21"/>
  <c r="G370" i="21"/>
  <c r="G369" i="21"/>
  <c r="G368" i="21"/>
  <c r="W368" i="21" s="1"/>
  <c r="G367" i="21"/>
  <c r="W367" i="21" s="1"/>
  <c r="G366" i="21"/>
  <c r="G365" i="21"/>
  <c r="W365" i="21" s="1"/>
  <c r="G364" i="21"/>
  <c r="G363" i="21"/>
  <c r="G362" i="21"/>
  <c r="G361" i="21"/>
  <c r="G360" i="21"/>
  <c r="G359" i="21"/>
  <c r="W359" i="21" s="1"/>
  <c r="G358" i="21"/>
  <c r="G357" i="21"/>
  <c r="W357" i="21" s="1"/>
  <c r="G356" i="21"/>
  <c r="W356" i="21" s="1"/>
  <c r="G355" i="21"/>
  <c r="G354" i="21"/>
  <c r="G353" i="21"/>
  <c r="G352" i="21"/>
  <c r="G351" i="21"/>
  <c r="W351" i="21" s="1"/>
  <c r="G350" i="21"/>
  <c r="G349" i="21"/>
  <c r="W349" i="21" s="1"/>
  <c r="G348" i="21"/>
  <c r="W348" i="21" s="1"/>
  <c r="G347" i="21"/>
  <c r="G346" i="21"/>
  <c r="G345" i="21"/>
  <c r="G344" i="21"/>
  <c r="W344" i="21" s="1"/>
  <c r="G343" i="21"/>
  <c r="W343" i="21" s="1"/>
  <c r="G342" i="21"/>
  <c r="G341" i="21"/>
  <c r="G340" i="21"/>
  <c r="W340" i="21" s="1"/>
  <c r="G339" i="21"/>
  <c r="G338" i="21"/>
  <c r="G337" i="21"/>
  <c r="G336" i="21"/>
  <c r="W336" i="21" s="1"/>
  <c r="G335" i="21"/>
  <c r="W335" i="21" s="1"/>
  <c r="G334" i="21"/>
  <c r="G333" i="21"/>
  <c r="W333" i="21" s="1"/>
  <c r="G332" i="21"/>
  <c r="G331" i="21"/>
  <c r="G330" i="21"/>
  <c r="G329" i="21"/>
  <c r="G328" i="21"/>
  <c r="W328" i="21" s="1"/>
  <c r="G327" i="21"/>
  <c r="W327" i="21" s="1"/>
  <c r="G326" i="21"/>
  <c r="G325" i="21"/>
  <c r="W325" i="21" s="1"/>
  <c r="G324" i="21"/>
  <c r="W324" i="21" s="1"/>
  <c r="G323" i="21"/>
  <c r="G322" i="21"/>
  <c r="G321" i="21"/>
  <c r="G320" i="21"/>
  <c r="W320" i="21" s="1"/>
  <c r="G319" i="21"/>
  <c r="W319" i="21" s="1"/>
  <c r="G318" i="21"/>
  <c r="G317" i="21"/>
  <c r="G316" i="21"/>
  <c r="W316" i="21" s="1"/>
  <c r="G315" i="21"/>
  <c r="G314" i="21"/>
  <c r="G313" i="21"/>
  <c r="G312" i="21"/>
  <c r="W312" i="21" s="1"/>
  <c r="G311" i="21"/>
  <c r="W311" i="21" s="1"/>
  <c r="G310" i="21"/>
  <c r="G309" i="21"/>
  <c r="W309" i="21" s="1"/>
  <c r="G308" i="21"/>
  <c r="W308" i="21" s="1"/>
  <c r="G307" i="21"/>
  <c r="G306" i="21"/>
  <c r="G305" i="21"/>
  <c r="G304" i="21"/>
  <c r="W304" i="21" s="1"/>
  <c r="G303" i="21"/>
  <c r="W303" i="21" s="1"/>
  <c r="G302" i="21"/>
  <c r="G301" i="21"/>
  <c r="W301" i="21" s="1"/>
  <c r="G300" i="21"/>
  <c r="W300" i="21" s="1"/>
  <c r="G299" i="21"/>
  <c r="G298" i="21"/>
  <c r="G297" i="21"/>
  <c r="G296" i="21"/>
  <c r="G295" i="21"/>
  <c r="W295" i="21" s="1"/>
  <c r="G294" i="21"/>
  <c r="G293" i="21"/>
  <c r="G292" i="21"/>
  <c r="W292" i="21" s="1"/>
  <c r="G291" i="21"/>
  <c r="G290" i="21"/>
  <c r="G289" i="21"/>
  <c r="G288" i="21"/>
  <c r="G287" i="21"/>
  <c r="W287" i="21" s="1"/>
  <c r="G286" i="21"/>
  <c r="G285" i="21"/>
  <c r="W285" i="21" s="1"/>
  <c r="G284" i="21"/>
  <c r="W284" i="21" s="1"/>
  <c r="G283" i="21"/>
  <c r="G282" i="21"/>
  <c r="G281" i="21"/>
  <c r="G280" i="21"/>
  <c r="W280" i="21" s="1"/>
  <c r="G279" i="21"/>
  <c r="W279" i="21" s="1"/>
  <c r="G278" i="21"/>
  <c r="G277" i="21"/>
  <c r="W277" i="21" s="1"/>
  <c r="G276" i="21"/>
  <c r="W276" i="21" s="1"/>
  <c r="G275" i="21"/>
  <c r="G274" i="21"/>
  <c r="G273" i="21"/>
  <c r="G272" i="21"/>
  <c r="W272" i="21" s="1"/>
  <c r="G271" i="21"/>
  <c r="W271" i="21" s="1"/>
  <c r="G270" i="21"/>
  <c r="G269" i="21"/>
  <c r="G268" i="21"/>
  <c r="W268" i="21" s="1"/>
  <c r="G267" i="21"/>
  <c r="G266" i="21"/>
  <c r="G265" i="21"/>
  <c r="G264" i="21"/>
  <c r="W264" i="21" s="1"/>
  <c r="G263" i="21"/>
  <c r="W263" i="21" s="1"/>
  <c r="G262" i="21"/>
  <c r="G261" i="21"/>
  <c r="W261" i="21" s="1"/>
  <c r="G260" i="21"/>
  <c r="G259" i="21"/>
  <c r="G258" i="21"/>
  <c r="G257" i="21"/>
  <c r="G256" i="21"/>
  <c r="W256" i="21" s="1"/>
  <c r="G255" i="21"/>
  <c r="W255" i="21" s="1"/>
  <c r="G254" i="21"/>
  <c r="G253" i="21"/>
  <c r="W253" i="21" s="1"/>
  <c r="G252" i="21"/>
  <c r="W252" i="21" s="1"/>
  <c r="G251" i="21"/>
  <c r="G250" i="21"/>
  <c r="G249" i="21"/>
  <c r="G248" i="21"/>
  <c r="W248" i="21" s="1"/>
  <c r="G247" i="21"/>
  <c r="W247" i="21" s="1"/>
  <c r="G246" i="21"/>
  <c r="G245" i="21"/>
  <c r="G244" i="21"/>
  <c r="W244" i="21" s="1"/>
  <c r="G243" i="21"/>
  <c r="G242" i="21"/>
  <c r="G241" i="21"/>
  <c r="G240" i="21"/>
  <c r="W240" i="21" s="1"/>
  <c r="G239" i="21"/>
  <c r="W239" i="21" s="1"/>
  <c r="G238" i="21"/>
  <c r="G237" i="21"/>
  <c r="W237" i="21" s="1"/>
  <c r="G236" i="21"/>
  <c r="W236" i="21" s="1"/>
  <c r="G235" i="21"/>
  <c r="G234" i="21"/>
  <c r="G233" i="21"/>
  <c r="G232" i="21"/>
  <c r="G231" i="21"/>
  <c r="W231" i="21" s="1"/>
  <c r="G230" i="21"/>
  <c r="G229" i="21"/>
  <c r="W229" i="21" s="1"/>
  <c r="G228" i="21"/>
  <c r="G227" i="21"/>
  <c r="G226" i="21"/>
  <c r="G225" i="21"/>
  <c r="G224" i="21"/>
  <c r="G223" i="21"/>
  <c r="W223" i="21" s="1"/>
  <c r="G222" i="21"/>
  <c r="G221" i="21"/>
  <c r="W221" i="21" s="1"/>
  <c r="G220" i="21"/>
  <c r="W220" i="21" s="1"/>
  <c r="G219" i="21"/>
  <c r="G218" i="21"/>
  <c r="G217" i="21"/>
  <c r="G216" i="21"/>
  <c r="W216" i="21" s="1"/>
  <c r="G215" i="21"/>
  <c r="W215" i="21" s="1"/>
  <c r="G214" i="21"/>
  <c r="G213" i="21"/>
  <c r="W213" i="21" s="1"/>
  <c r="G212" i="21"/>
  <c r="W212" i="21" s="1"/>
  <c r="G211" i="21"/>
  <c r="G210" i="21"/>
  <c r="G209" i="21"/>
  <c r="G208" i="21"/>
  <c r="W208" i="21" s="1"/>
  <c r="G207" i="21"/>
  <c r="W207" i="21" s="1"/>
  <c r="G206" i="21"/>
  <c r="G205" i="21"/>
  <c r="W205" i="21" s="1"/>
  <c r="G204" i="21"/>
  <c r="W204" i="21" s="1"/>
  <c r="G203" i="21"/>
  <c r="G202" i="21"/>
  <c r="G201" i="21"/>
  <c r="G200" i="21"/>
  <c r="W200" i="21" s="1"/>
  <c r="G199" i="21"/>
  <c r="W199" i="21" s="1"/>
  <c r="G198" i="21"/>
  <c r="G197" i="21"/>
  <c r="W197" i="21" s="1"/>
  <c r="G196" i="21"/>
  <c r="G195" i="21"/>
  <c r="G194" i="21"/>
  <c r="G193" i="21"/>
  <c r="G192" i="21"/>
  <c r="W192" i="21" s="1"/>
  <c r="G191" i="21"/>
  <c r="W191" i="21" s="1"/>
  <c r="G190" i="21"/>
  <c r="G189" i="21"/>
  <c r="W189" i="21" s="1"/>
  <c r="G188" i="21"/>
  <c r="W188" i="21" s="1"/>
  <c r="G187" i="21"/>
  <c r="G186" i="21"/>
  <c r="G185" i="21"/>
  <c r="G184" i="21"/>
  <c r="W184" i="21" s="1"/>
  <c r="G183" i="21"/>
  <c r="W183" i="21" s="1"/>
  <c r="G182" i="21"/>
  <c r="G181" i="21"/>
  <c r="W181" i="21" s="1"/>
  <c r="G180" i="21"/>
  <c r="W180" i="21" s="1"/>
  <c r="G179" i="21"/>
  <c r="G178" i="21"/>
  <c r="G177" i="21"/>
  <c r="G176" i="21"/>
  <c r="W176" i="21" s="1"/>
  <c r="G175" i="21"/>
  <c r="W175" i="21" s="1"/>
  <c r="G174" i="21"/>
  <c r="G173" i="21"/>
  <c r="W173" i="21" s="1"/>
  <c r="G172" i="21"/>
  <c r="W172" i="21" s="1"/>
  <c r="G171" i="21"/>
  <c r="G170" i="21"/>
  <c r="G169" i="21"/>
  <c r="G168" i="21"/>
  <c r="G167" i="21"/>
  <c r="W167" i="21" s="1"/>
  <c r="G166" i="21"/>
  <c r="G165" i="21"/>
  <c r="W165" i="21" s="1"/>
  <c r="G164" i="21"/>
  <c r="W164" i="21" s="1"/>
  <c r="G163" i="21"/>
  <c r="G162" i="21"/>
  <c r="G161" i="21"/>
  <c r="G160" i="21"/>
  <c r="G159" i="21"/>
  <c r="W159" i="21" s="1"/>
  <c r="G158" i="21"/>
  <c r="G157" i="21"/>
  <c r="W157" i="21" s="1"/>
  <c r="G156" i="21"/>
  <c r="W156" i="21" s="1"/>
  <c r="G155" i="21"/>
  <c r="G154" i="21"/>
  <c r="G153" i="21"/>
  <c r="G152" i="21"/>
  <c r="W152" i="21" s="1"/>
  <c r="G151" i="21"/>
  <c r="W151" i="21" s="1"/>
  <c r="G150" i="21"/>
  <c r="G149" i="21"/>
  <c r="W149" i="21" s="1"/>
  <c r="G148" i="21"/>
  <c r="W148" i="21" s="1"/>
  <c r="G147" i="21"/>
  <c r="G146" i="21"/>
  <c r="G145" i="21"/>
  <c r="G144" i="21"/>
  <c r="W144" i="21" s="1"/>
  <c r="G143" i="21"/>
  <c r="W143" i="21" s="1"/>
  <c r="G142" i="21"/>
  <c r="G141" i="21"/>
  <c r="W141" i="21" s="1"/>
  <c r="G140" i="21"/>
  <c r="W140" i="21" s="1"/>
  <c r="G139" i="21"/>
  <c r="G138" i="21"/>
  <c r="G137" i="21"/>
  <c r="G136" i="21"/>
  <c r="W136" i="21" s="1"/>
  <c r="G135" i="21"/>
  <c r="W135" i="21" s="1"/>
  <c r="G134" i="21"/>
  <c r="G133" i="21"/>
  <c r="W133" i="21" s="1"/>
  <c r="G132" i="21"/>
  <c r="W132" i="21" s="1"/>
  <c r="G131" i="21"/>
  <c r="G130" i="21"/>
  <c r="G129" i="21"/>
  <c r="G128" i="21"/>
  <c r="W128" i="21" s="1"/>
  <c r="G127" i="21"/>
  <c r="W127" i="21" s="1"/>
  <c r="G126" i="21"/>
  <c r="G125" i="21"/>
  <c r="W125" i="21" s="1"/>
  <c r="G124" i="21"/>
  <c r="W124" i="21" s="1"/>
  <c r="G123" i="21"/>
  <c r="G122" i="21"/>
  <c r="G121" i="21"/>
  <c r="G120" i="21"/>
  <c r="W120" i="21" s="1"/>
  <c r="G119" i="21"/>
  <c r="W119" i="21" s="1"/>
  <c r="G118" i="21"/>
  <c r="G117" i="21"/>
  <c r="W117" i="21" s="1"/>
  <c r="G116" i="21"/>
  <c r="G115" i="21"/>
  <c r="G114" i="21"/>
  <c r="G113" i="21"/>
  <c r="G112" i="21"/>
  <c r="W112" i="21" s="1"/>
  <c r="G111" i="21"/>
  <c r="W111" i="21" s="1"/>
  <c r="G110" i="21"/>
  <c r="G109" i="21"/>
  <c r="W109" i="21" s="1"/>
  <c r="G108" i="21"/>
  <c r="W108" i="21" s="1"/>
  <c r="G107" i="21"/>
  <c r="G106" i="21"/>
  <c r="G105" i="21"/>
  <c r="G104" i="21"/>
  <c r="G103" i="21"/>
  <c r="W103" i="21" s="1"/>
  <c r="G102" i="21"/>
  <c r="G101" i="21"/>
  <c r="W101" i="21" s="1"/>
  <c r="G100" i="21"/>
  <c r="G99" i="21"/>
  <c r="G98" i="21"/>
  <c r="G97" i="21"/>
  <c r="G96" i="21"/>
  <c r="G95" i="21"/>
  <c r="W95" i="21" s="1"/>
  <c r="G94" i="21"/>
  <c r="G93" i="21"/>
  <c r="W93" i="21" s="1"/>
  <c r="G92" i="21"/>
  <c r="W92" i="21" s="1"/>
  <c r="G91" i="21"/>
  <c r="G90" i="21"/>
  <c r="G89" i="21"/>
  <c r="G88" i="21"/>
  <c r="W88" i="21" s="1"/>
  <c r="G87" i="21"/>
  <c r="W87" i="21" s="1"/>
  <c r="G86" i="21"/>
  <c r="G85" i="21"/>
  <c r="W85" i="21" s="1"/>
  <c r="G84" i="21"/>
  <c r="W84" i="21" s="1"/>
  <c r="G83" i="21"/>
  <c r="G82" i="21"/>
  <c r="G81" i="21"/>
  <c r="G80" i="21"/>
  <c r="W80" i="21" s="1"/>
  <c r="G79" i="21"/>
  <c r="W79" i="21" s="1"/>
  <c r="G78" i="21"/>
  <c r="G77" i="21"/>
  <c r="W77" i="21" s="1"/>
  <c r="G76" i="21"/>
  <c r="W76" i="21" s="1"/>
  <c r="G75" i="21"/>
  <c r="G74" i="21"/>
  <c r="G73" i="21"/>
  <c r="G72" i="21"/>
  <c r="W72" i="21" s="1"/>
  <c r="G71" i="21"/>
  <c r="W71" i="21" s="1"/>
  <c r="G70" i="21"/>
  <c r="G69" i="21"/>
  <c r="G68" i="21"/>
  <c r="G67" i="21"/>
  <c r="G66" i="21"/>
  <c r="G65" i="21"/>
  <c r="G64" i="21"/>
  <c r="W64" i="21" s="1"/>
  <c r="G63" i="21"/>
  <c r="W63" i="21" s="1"/>
  <c r="G62" i="21"/>
  <c r="G61" i="21"/>
  <c r="W61" i="21" s="1"/>
  <c r="G60" i="21"/>
  <c r="W60" i="21" s="1"/>
  <c r="G59" i="21"/>
  <c r="G58" i="21"/>
  <c r="G57" i="21"/>
  <c r="G56" i="21"/>
  <c r="W56" i="21" s="1"/>
  <c r="G55" i="21"/>
  <c r="W55" i="21" s="1"/>
  <c r="G54" i="21"/>
  <c r="G53" i="21"/>
  <c r="W53" i="21" s="1"/>
  <c r="G52" i="21"/>
  <c r="G51" i="21"/>
  <c r="G50" i="21"/>
  <c r="G49" i="21"/>
  <c r="G48" i="21"/>
  <c r="W48" i="21" s="1"/>
  <c r="G47" i="21"/>
  <c r="W47" i="21" s="1"/>
  <c r="G46" i="21"/>
  <c r="G45" i="21"/>
  <c r="W45" i="21" s="1"/>
  <c r="G44" i="21"/>
  <c r="W44" i="21" s="1"/>
  <c r="G43" i="21"/>
  <c r="G42" i="21"/>
  <c r="G41" i="21"/>
  <c r="G40" i="21"/>
  <c r="G39" i="21"/>
  <c r="W39" i="21" s="1"/>
  <c r="G38" i="21"/>
  <c r="G37" i="21"/>
  <c r="W37" i="21" s="1"/>
  <c r="G36" i="21"/>
  <c r="G35" i="21"/>
  <c r="G34" i="21"/>
  <c r="G33" i="21"/>
  <c r="G32" i="21"/>
  <c r="G31" i="21"/>
  <c r="W31" i="21" s="1"/>
  <c r="G30" i="21"/>
  <c r="G29" i="21"/>
  <c r="W29" i="21" s="1"/>
  <c r="G28" i="21"/>
  <c r="W28" i="21" s="1"/>
  <c r="G27" i="21"/>
  <c r="G26" i="21"/>
  <c r="G25" i="21"/>
  <c r="G24" i="21"/>
  <c r="W24" i="21" s="1"/>
  <c r="G23" i="21"/>
  <c r="W23" i="21" s="1"/>
  <c r="G22" i="21"/>
  <c r="G21" i="21"/>
  <c r="W21" i="21" s="1"/>
  <c r="G20" i="21"/>
  <c r="W20" i="21" s="1"/>
  <c r="G19" i="21"/>
  <c r="G18" i="21"/>
  <c r="G17" i="21"/>
  <c r="G16" i="21"/>
  <c r="W16" i="21" s="1"/>
  <c r="G15" i="21"/>
  <c r="W15" i="21" s="1"/>
  <c r="G14" i="21"/>
  <c r="G13" i="21"/>
  <c r="G12" i="21"/>
  <c r="G11" i="21"/>
  <c r="G10" i="21"/>
  <c r="G9" i="21"/>
  <c r="G8" i="21"/>
  <c r="W8" i="21" s="1"/>
  <c r="G7" i="21"/>
  <c r="W7" i="21" s="1"/>
  <c r="G6" i="21"/>
  <c r="G5" i="21"/>
  <c r="W5" i="21" s="1"/>
  <c r="G4" i="21"/>
  <c r="G3" i="21"/>
  <c r="G2" i="21"/>
  <c r="X1117" i="21"/>
  <c r="V1117" i="21"/>
  <c r="X1116" i="21"/>
  <c r="V1116" i="21"/>
  <c r="X1115" i="21"/>
  <c r="W1115" i="21"/>
  <c r="V1115" i="21"/>
  <c r="X1114" i="21"/>
  <c r="W1114" i="21"/>
  <c r="V1114" i="21"/>
  <c r="X1113" i="21"/>
  <c r="W1113" i="21"/>
  <c r="V1113" i="21"/>
  <c r="X1112" i="21"/>
  <c r="V1112" i="21"/>
  <c r="X1111" i="21"/>
  <c r="V1111" i="21"/>
  <c r="X1110" i="21"/>
  <c r="V1110" i="21"/>
  <c r="X1109" i="21"/>
  <c r="V1109" i="21"/>
  <c r="X1108" i="21"/>
  <c r="V1108" i="21"/>
  <c r="X1107" i="21"/>
  <c r="W1107" i="21"/>
  <c r="V1107" i="21"/>
  <c r="X1106" i="21"/>
  <c r="W1106" i="21"/>
  <c r="V1106" i="21"/>
  <c r="X1105" i="21"/>
  <c r="V1105" i="21"/>
  <c r="X1104" i="21"/>
  <c r="V1104" i="21"/>
  <c r="X1103" i="21"/>
  <c r="V1103" i="21"/>
  <c r="X1102" i="21"/>
  <c r="W1102" i="21"/>
  <c r="V1102" i="21"/>
  <c r="X1101" i="21"/>
  <c r="V1101" i="21"/>
  <c r="X1100" i="21"/>
  <c r="V1100" i="21"/>
  <c r="X1099" i="21"/>
  <c r="W1099" i="21"/>
  <c r="V1099" i="21"/>
  <c r="X1098" i="21"/>
  <c r="W1098" i="21"/>
  <c r="V1098" i="21"/>
  <c r="X1097" i="21"/>
  <c r="V1097" i="21"/>
  <c r="X1096" i="21"/>
  <c r="V1096" i="21"/>
  <c r="X1095" i="21"/>
  <c r="V1095" i="21"/>
  <c r="X1094" i="21"/>
  <c r="W1094" i="21"/>
  <c r="V1094" i="21"/>
  <c r="X1093" i="21"/>
  <c r="V1093" i="21"/>
  <c r="X1092" i="21"/>
  <c r="V1092" i="21"/>
  <c r="X1091" i="21"/>
  <c r="W1091" i="21"/>
  <c r="V1091" i="21"/>
  <c r="X1090" i="21"/>
  <c r="W1090" i="21"/>
  <c r="V1090" i="21"/>
  <c r="X1089" i="21"/>
  <c r="V1089" i="21"/>
  <c r="X1088" i="21"/>
  <c r="V1088" i="21"/>
  <c r="X1087" i="21"/>
  <c r="V1087" i="21"/>
  <c r="X1086" i="21"/>
  <c r="W1086" i="21"/>
  <c r="V1086" i="21"/>
  <c r="X1085" i="21"/>
  <c r="V1085" i="21"/>
  <c r="X1084" i="21"/>
  <c r="V1084" i="21"/>
  <c r="X1083" i="21"/>
  <c r="W1083" i="21"/>
  <c r="V1083" i="21"/>
  <c r="X1082" i="21"/>
  <c r="W1082" i="21"/>
  <c r="V1082" i="21"/>
  <c r="X1081" i="21"/>
  <c r="W1081" i="21"/>
  <c r="V1081" i="21"/>
  <c r="X1080" i="21"/>
  <c r="V1080" i="21"/>
  <c r="X1079" i="21"/>
  <c r="V1079" i="21"/>
  <c r="X1078" i="21"/>
  <c r="W1078" i="21"/>
  <c r="V1078" i="21"/>
  <c r="X1077" i="21"/>
  <c r="V1077" i="21"/>
  <c r="X1076" i="21"/>
  <c r="V1076" i="21"/>
  <c r="X1075" i="21"/>
  <c r="V1075" i="21"/>
  <c r="X1074" i="21"/>
  <c r="W1074" i="21"/>
  <c r="V1074" i="21"/>
  <c r="X1073" i="21"/>
  <c r="V1073" i="21"/>
  <c r="X1072" i="21"/>
  <c r="V1072" i="21"/>
  <c r="X1071" i="21"/>
  <c r="V1071" i="21"/>
  <c r="X1070" i="21"/>
  <c r="W1070" i="21"/>
  <c r="V1070" i="21"/>
  <c r="X1069" i="21"/>
  <c r="V1069" i="21"/>
  <c r="X1068" i="21"/>
  <c r="V1068" i="21"/>
  <c r="X1067" i="21"/>
  <c r="W1067" i="21"/>
  <c r="V1067" i="21"/>
  <c r="X1066" i="21"/>
  <c r="W1066" i="21"/>
  <c r="V1066" i="21"/>
  <c r="X1065" i="21"/>
  <c r="V1065" i="21"/>
  <c r="X1064" i="21"/>
  <c r="W1064" i="21"/>
  <c r="V1064" i="21"/>
  <c r="X1063" i="21"/>
  <c r="V1063" i="21"/>
  <c r="X1062" i="21"/>
  <c r="W1062" i="21"/>
  <c r="V1062" i="21"/>
  <c r="X1061" i="21"/>
  <c r="V1061" i="21"/>
  <c r="X1060" i="21"/>
  <c r="V1060" i="21"/>
  <c r="X1059" i="21"/>
  <c r="W1059" i="21"/>
  <c r="V1059" i="21"/>
  <c r="X1058" i="21"/>
  <c r="W1058" i="21"/>
  <c r="V1058" i="21"/>
  <c r="X1057" i="21"/>
  <c r="W1057" i="21"/>
  <c r="V1057" i="21"/>
  <c r="X1056" i="21"/>
  <c r="W1056" i="21"/>
  <c r="V1056" i="21"/>
  <c r="X1055" i="21"/>
  <c r="V1055" i="21"/>
  <c r="X1054" i="21"/>
  <c r="W1054" i="21"/>
  <c r="V1054" i="21"/>
  <c r="X1053" i="21"/>
  <c r="V1053" i="21"/>
  <c r="X1052" i="21"/>
  <c r="V1052" i="21"/>
  <c r="X1051" i="21"/>
  <c r="W1051" i="21"/>
  <c r="V1051" i="21"/>
  <c r="X1050" i="21"/>
  <c r="W1050" i="21"/>
  <c r="V1050" i="21"/>
  <c r="X1049" i="21"/>
  <c r="V1049" i="21"/>
  <c r="X1048" i="21"/>
  <c r="V1048" i="21"/>
  <c r="X1047" i="21"/>
  <c r="V1047" i="21"/>
  <c r="X1046" i="21"/>
  <c r="W1046" i="21"/>
  <c r="V1046" i="21"/>
  <c r="X1045" i="21"/>
  <c r="V1045" i="21"/>
  <c r="X1044" i="21"/>
  <c r="V1044" i="21"/>
  <c r="X1043" i="21"/>
  <c r="W1043" i="21"/>
  <c r="V1043" i="21"/>
  <c r="X1042" i="21"/>
  <c r="W1042" i="21"/>
  <c r="V1042" i="21"/>
  <c r="X1041" i="21"/>
  <c r="W1041" i="21"/>
  <c r="V1041" i="21"/>
  <c r="X1040" i="21"/>
  <c r="V1040" i="21"/>
  <c r="X1039" i="21"/>
  <c r="V1039" i="21"/>
  <c r="X1038" i="21"/>
  <c r="W1038" i="21"/>
  <c r="V1038" i="21"/>
  <c r="X1037" i="21"/>
  <c r="V1037" i="21"/>
  <c r="X1036" i="21"/>
  <c r="V1036" i="21"/>
  <c r="X1035" i="21"/>
  <c r="V1035" i="21"/>
  <c r="X1034" i="21"/>
  <c r="W1034" i="21"/>
  <c r="V1034" i="21"/>
  <c r="X1033" i="21"/>
  <c r="V1033" i="21"/>
  <c r="X1032" i="21"/>
  <c r="V1032" i="21"/>
  <c r="X1031" i="21"/>
  <c r="V1031" i="21"/>
  <c r="X1030" i="21"/>
  <c r="W1030" i="21"/>
  <c r="V1030" i="21"/>
  <c r="X1029" i="21"/>
  <c r="V1029" i="21"/>
  <c r="X1028" i="21"/>
  <c r="V1028" i="21"/>
  <c r="X1027" i="21"/>
  <c r="W1027" i="21"/>
  <c r="V1027" i="21"/>
  <c r="X1026" i="21"/>
  <c r="W1026" i="21"/>
  <c r="V1026" i="21"/>
  <c r="X1025" i="21"/>
  <c r="V1025" i="21"/>
  <c r="X1024" i="21"/>
  <c r="V1024" i="21"/>
  <c r="X1023" i="21"/>
  <c r="V1023" i="21"/>
  <c r="X1022" i="21"/>
  <c r="W1022" i="21"/>
  <c r="V1022" i="21"/>
  <c r="X1021" i="21"/>
  <c r="V1021" i="21"/>
  <c r="X1020" i="21"/>
  <c r="V1020" i="21"/>
  <c r="X1019" i="21"/>
  <c r="V1019" i="21"/>
  <c r="X1018" i="21"/>
  <c r="W1018" i="21"/>
  <c r="V1018" i="21"/>
  <c r="X1017" i="21"/>
  <c r="V1017" i="21"/>
  <c r="X1016" i="21"/>
  <c r="V1016" i="21"/>
  <c r="X1015" i="21"/>
  <c r="V1015" i="21"/>
  <c r="X1014" i="21"/>
  <c r="W1014" i="21"/>
  <c r="V1014" i="21"/>
  <c r="X1013" i="21"/>
  <c r="V1013" i="21"/>
  <c r="X1012" i="21"/>
  <c r="V1012" i="21"/>
  <c r="X1011" i="21"/>
  <c r="W1011" i="21"/>
  <c r="V1011" i="21"/>
  <c r="X1010" i="21"/>
  <c r="W1010" i="21"/>
  <c r="V1010" i="21"/>
  <c r="X1009" i="21"/>
  <c r="W1009" i="21"/>
  <c r="V1009" i="21"/>
  <c r="X1008" i="21"/>
  <c r="V1008" i="21"/>
  <c r="X1007" i="21"/>
  <c r="V1007" i="21"/>
  <c r="X1006" i="21"/>
  <c r="W1006" i="21"/>
  <c r="V1006" i="21"/>
  <c r="X1005" i="21"/>
  <c r="V1005" i="21"/>
  <c r="X1004" i="21"/>
  <c r="V1004" i="21"/>
  <c r="X1003" i="21"/>
  <c r="W1003" i="21"/>
  <c r="V1003" i="21"/>
  <c r="X1002" i="21"/>
  <c r="W1002" i="21"/>
  <c r="V1002" i="21"/>
  <c r="X1001" i="21"/>
  <c r="V1001" i="21"/>
  <c r="X1000" i="21"/>
  <c r="W1000" i="21"/>
  <c r="V1000" i="21"/>
  <c r="X999" i="21"/>
  <c r="V999" i="21"/>
  <c r="X998" i="21"/>
  <c r="W998" i="21"/>
  <c r="V998" i="21"/>
  <c r="X997" i="21"/>
  <c r="W997" i="21"/>
  <c r="V997" i="21"/>
  <c r="X996" i="21"/>
  <c r="V996" i="21"/>
  <c r="X995" i="21"/>
  <c r="W995" i="21"/>
  <c r="V995" i="21"/>
  <c r="X994" i="21"/>
  <c r="W994" i="21"/>
  <c r="V994" i="21"/>
  <c r="X993" i="21"/>
  <c r="V993" i="21"/>
  <c r="X992" i="21"/>
  <c r="W992" i="21"/>
  <c r="V992" i="21"/>
  <c r="X991" i="21"/>
  <c r="V991" i="21"/>
  <c r="X990" i="21"/>
  <c r="W990" i="21"/>
  <c r="V990" i="21"/>
  <c r="X989" i="21"/>
  <c r="V989" i="21"/>
  <c r="X988" i="21"/>
  <c r="V988" i="21"/>
  <c r="X987" i="21"/>
  <c r="W987" i="21"/>
  <c r="V987" i="21"/>
  <c r="X986" i="21"/>
  <c r="W986" i="21"/>
  <c r="V986" i="21"/>
  <c r="X985" i="21"/>
  <c r="V985" i="21"/>
  <c r="X984" i="21"/>
  <c r="V984" i="21"/>
  <c r="X983" i="21"/>
  <c r="V983" i="21"/>
  <c r="X982" i="21"/>
  <c r="W982" i="21"/>
  <c r="V982" i="21"/>
  <c r="X981" i="21"/>
  <c r="V981" i="21"/>
  <c r="X980" i="21"/>
  <c r="V980" i="21"/>
  <c r="X979" i="21"/>
  <c r="W979" i="21"/>
  <c r="V979" i="21"/>
  <c r="X978" i="21"/>
  <c r="W978" i="21"/>
  <c r="V978" i="21"/>
  <c r="X977" i="21"/>
  <c r="V977" i="21"/>
  <c r="X976" i="21"/>
  <c r="V976" i="21"/>
  <c r="X975" i="21"/>
  <c r="V975" i="21"/>
  <c r="X974" i="21"/>
  <c r="W974" i="21"/>
  <c r="V974" i="21"/>
  <c r="X973" i="21"/>
  <c r="V973" i="21"/>
  <c r="X972" i="21"/>
  <c r="V972" i="21"/>
  <c r="X971" i="21"/>
  <c r="W971" i="21"/>
  <c r="V971" i="21"/>
  <c r="X970" i="21"/>
  <c r="W970" i="21"/>
  <c r="V970" i="21"/>
  <c r="X969" i="21"/>
  <c r="W969" i="21"/>
  <c r="V969" i="21"/>
  <c r="X968" i="21"/>
  <c r="V968" i="21"/>
  <c r="X967" i="21"/>
  <c r="V967" i="21"/>
  <c r="X966" i="21"/>
  <c r="W966" i="21"/>
  <c r="V966" i="21"/>
  <c r="X965" i="21"/>
  <c r="V965" i="21"/>
  <c r="X964" i="21"/>
  <c r="V964" i="21"/>
  <c r="X963" i="21"/>
  <c r="V963" i="21"/>
  <c r="X962" i="21"/>
  <c r="W962" i="21"/>
  <c r="V962" i="21"/>
  <c r="X961" i="21"/>
  <c r="V961" i="21"/>
  <c r="X960" i="21"/>
  <c r="V960" i="21"/>
  <c r="X959" i="21"/>
  <c r="V959" i="21"/>
  <c r="X958" i="21"/>
  <c r="W958" i="21"/>
  <c r="V958" i="21"/>
  <c r="X957" i="21"/>
  <c r="V957" i="21"/>
  <c r="X956" i="21"/>
  <c r="V956" i="21"/>
  <c r="X955" i="21"/>
  <c r="W955" i="21"/>
  <c r="V955" i="21"/>
  <c r="X954" i="21"/>
  <c r="W954" i="21"/>
  <c r="V954" i="21"/>
  <c r="X953" i="21"/>
  <c r="V953" i="21"/>
  <c r="X952" i="21"/>
  <c r="V952" i="21"/>
  <c r="X951" i="21"/>
  <c r="V951" i="21"/>
  <c r="X950" i="21"/>
  <c r="W950" i="21"/>
  <c r="V950" i="21"/>
  <c r="X949" i="21"/>
  <c r="V949" i="21"/>
  <c r="X948" i="21"/>
  <c r="V948" i="21"/>
  <c r="X947" i="21"/>
  <c r="W947" i="21"/>
  <c r="V947" i="21"/>
  <c r="X946" i="21"/>
  <c r="W946" i="21"/>
  <c r="V946" i="21"/>
  <c r="X945" i="21"/>
  <c r="V945" i="21"/>
  <c r="X944" i="21"/>
  <c r="V944" i="21"/>
  <c r="X943" i="21"/>
  <c r="V943" i="21"/>
  <c r="X942" i="21"/>
  <c r="W942" i="21"/>
  <c r="V942" i="21"/>
  <c r="X941" i="21"/>
  <c r="V941" i="21"/>
  <c r="X940" i="21"/>
  <c r="V940" i="21"/>
  <c r="X939" i="21"/>
  <c r="W939" i="21"/>
  <c r="V939" i="21"/>
  <c r="X938" i="21"/>
  <c r="W938" i="21"/>
  <c r="V938" i="21"/>
  <c r="X937" i="21"/>
  <c r="W937" i="21"/>
  <c r="V937" i="21"/>
  <c r="X936" i="21"/>
  <c r="W936" i="21"/>
  <c r="V936" i="21"/>
  <c r="X935" i="21"/>
  <c r="V935" i="21"/>
  <c r="X934" i="21"/>
  <c r="W934" i="21"/>
  <c r="V934" i="21"/>
  <c r="X933" i="21"/>
  <c r="V933" i="21"/>
  <c r="X932" i="21"/>
  <c r="V932" i="21"/>
  <c r="X931" i="21"/>
  <c r="W931" i="21"/>
  <c r="V931" i="21"/>
  <c r="X930" i="21"/>
  <c r="W930" i="21"/>
  <c r="V930" i="21"/>
  <c r="X929" i="21"/>
  <c r="V929" i="21"/>
  <c r="X928" i="21"/>
  <c r="W928" i="21"/>
  <c r="V928" i="21"/>
  <c r="X927" i="21"/>
  <c r="V927" i="21"/>
  <c r="X926" i="21"/>
  <c r="W926" i="21"/>
  <c r="V926" i="21"/>
  <c r="X925" i="21"/>
  <c r="V925" i="21"/>
  <c r="X924" i="21"/>
  <c r="V924" i="21"/>
  <c r="X923" i="21"/>
  <c r="W923" i="21"/>
  <c r="V923" i="21"/>
  <c r="X922" i="21"/>
  <c r="W922" i="21"/>
  <c r="V922" i="21"/>
  <c r="X921" i="21"/>
  <c r="V921" i="21"/>
  <c r="X920" i="21"/>
  <c r="V920" i="21"/>
  <c r="X919" i="21"/>
  <c r="V919" i="21"/>
  <c r="X918" i="21"/>
  <c r="W918" i="21"/>
  <c r="V918" i="21"/>
  <c r="X917" i="21"/>
  <c r="V917" i="21"/>
  <c r="X916" i="21"/>
  <c r="V916" i="21"/>
  <c r="X915" i="21"/>
  <c r="W915" i="21"/>
  <c r="V915" i="21"/>
  <c r="X914" i="21"/>
  <c r="W914" i="21"/>
  <c r="V914" i="21"/>
  <c r="X913" i="21"/>
  <c r="V913" i="21"/>
  <c r="X912" i="21"/>
  <c r="V912" i="21"/>
  <c r="X911" i="21"/>
  <c r="V911" i="21"/>
  <c r="X910" i="21"/>
  <c r="W910" i="21"/>
  <c r="V910" i="21"/>
  <c r="X909" i="21"/>
  <c r="V909" i="21"/>
  <c r="X908" i="21"/>
  <c r="V908" i="21"/>
  <c r="X907" i="21"/>
  <c r="W907" i="21"/>
  <c r="V907" i="21"/>
  <c r="X906" i="21"/>
  <c r="W906" i="21"/>
  <c r="V906" i="21"/>
  <c r="X905" i="21"/>
  <c r="V905" i="21"/>
  <c r="X904" i="21"/>
  <c r="V904" i="21"/>
  <c r="X903" i="21"/>
  <c r="V903" i="21"/>
  <c r="X902" i="21"/>
  <c r="W902" i="21"/>
  <c r="V902" i="21"/>
  <c r="X901" i="21"/>
  <c r="V901" i="21"/>
  <c r="X900" i="21"/>
  <c r="V900" i="21"/>
  <c r="X899" i="21"/>
  <c r="W899" i="21"/>
  <c r="V899" i="21"/>
  <c r="X898" i="21"/>
  <c r="W898" i="21"/>
  <c r="V898" i="21"/>
  <c r="X897" i="21"/>
  <c r="W897" i="21"/>
  <c r="V897" i="21"/>
  <c r="X896" i="21"/>
  <c r="V896" i="21"/>
  <c r="X895" i="21"/>
  <c r="V895" i="21"/>
  <c r="X894" i="21"/>
  <c r="W894" i="21"/>
  <c r="V894" i="21"/>
  <c r="X893" i="21"/>
  <c r="V893" i="21"/>
  <c r="X892" i="21"/>
  <c r="V892" i="21"/>
  <c r="X891" i="21"/>
  <c r="W891" i="21"/>
  <c r="V891" i="21"/>
  <c r="X890" i="21"/>
  <c r="W890" i="21"/>
  <c r="V890" i="21"/>
  <c r="X889" i="21"/>
  <c r="V889" i="21"/>
  <c r="X888" i="21"/>
  <c r="V888" i="21"/>
  <c r="X887" i="21"/>
  <c r="V887" i="21"/>
  <c r="X886" i="21"/>
  <c r="W886" i="21"/>
  <c r="V886" i="21"/>
  <c r="X885" i="21"/>
  <c r="V885" i="21"/>
  <c r="X884" i="21"/>
  <c r="V884" i="21"/>
  <c r="X883" i="21"/>
  <c r="W883" i="21"/>
  <c r="V883" i="21"/>
  <c r="X882" i="21"/>
  <c r="W882" i="21"/>
  <c r="V882" i="21"/>
  <c r="X881" i="21"/>
  <c r="V881" i="21"/>
  <c r="X880" i="21"/>
  <c r="V880" i="21"/>
  <c r="X879" i="21"/>
  <c r="V879" i="21"/>
  <c r="X878" i="21"/>
  <c r="W878" i="21"/>
  <c r="V878" i="21"/>
  <c r="X877" i="21"/>
  <c r="V877" i="21"/>
  <c r="X876" i="21"/>
  <c r="V876" i="21"/>
  <c r="X875" i="21"/>
  <c r="W875" i="21"/>
  <c r="V875" i="21"/>
  <c r="X874" i="21"/>
  <c r="W874" i="21"/>
  <c r="V874" i="21"/>
  <c r="X873" i="21"/>
  <c r="V873" i="21"/>
  <c r="X872" i="21"/>
  <c r="V872" i="21"/>
  <c r="X871" i="21"/>
  <c r="V871" i="21"/>
  <c r="X870" i="21"/>
  <c r="W870" i="21"/>
  <c r="V870" i="21"/>
  <c r="X869" i="21"/>
  <c r="V869" i="21"/>
  <c r="X868" i="21"/>
  <c r="V868" i="21"/>
  <c r="X867" i="21"/>
  <c r="W867" i="21"/>
  <c r="V867" i="21"/>
  <c r="X866" i="21"/>
  <c r="V866" i="21"/>
  <c r="X865" i="21"/>
  <c r="V865" i="21"/>
  <c r="X864" i="21"/>
  <c r="W864" i="21"/>
  <c r="V864" i="21"/>
  <c r="X863" i="21"/>
  <c r="V863" i="21"/>
  <c r="X862" i="21"/>
  <c r="W862" i="21"/>
  <c r="V862" i="21"/>
  <c r="X861" i="21"/>
  <c r="V861" i="21"/>
  <c r="X860" i="21"/>
  <c r="V860" i="21"/>
  <c r="X859" i="21"/>
  <c r="W859" i="21"/>
  <c r="V859" i="21"/>
  <c r="X858" i="21"/>
  <c r="W858" i="21"/>
  <c r="V858" i="21"/>
  <c r="X857" i="21"/>
  <c r="W857" i="21"/>
  <c r="V857" i="21"/>
  <c r="X856" i="21"/>
  <c r="V856" i="21"/>
  <c r="X855" i="21"/>
  <c r="V855" i="21"/>
  <c r="X854" i="21"/>
  <c r="W854" i="21"/>
  <c r="V854" i="21"/>
  <c r="X853" i="21"/>
  <c r="V853" i="21"/>
  <c r="X852" i="21"/>
  <c r="V852" i="21"/>
  <c r="X851" i="21"/>
  <c r="W851" i="21"/>
  <c r="V851" i="21"/>
  <c r="X850" i="21"/>
  <c r="W850" i="21"/>
  <c r="V850" i="21"/>
  <c r="X849" i="21"/>
  <c r="V849" i="21"/>
  <c r="X848" i="21"/>
  <c r="V848" i="21"/>
  <c r="X847" i="21"/>
  <c r="V847" i="21"/>
  <c r="X846" i="21"/>
  <c r="W846" i="21"/>
  <c r="V846" i="21"/>
  <c r="X845" i="21"/>
  <c r="V845" i="21"/>
  <c r="X844" i="21"/>
  <c r="W844" i="21"/>
  <c r="V844" i="21"/>
  <c r="X843" i="21"/>
  <c r="W843" i="21"/>
  <c r="V843" i="21"/>
  <c r="X842" i="21"/>
  <c r="W842" i="21"/>
  <c r="V842" i="21"/>
  <c r="X841" i="21"/>
  <c r="V841" i="21"/>
  <c r="X840" i="21"/>
  <c r="V840" i="21"/>
  <c r="X839" i="21"/>
  <c r="V839" i="21"/>
  <c r="X838" i="21"/>
  <c r="W838" i="21"/>
  <c r="V838" i="21"/>
  <c r="X837" i="21"/>
  <c r="V837" i="21"/>
  <c r="X836" i="21"/>
  <c r="V836" i="21"/>
  <c r="X835" i="21"/>
  <c r="W835" i="21"/>
  <c r="V835" i="21"/>
  <c r="X834" i="21"/>
  <c r="W834" i="21"/>
  <c r="V834" i="21"/>
  <c r="X833" i="21"/>
  <c r="V833" i="21"/>
  <c r="X832" i="21"/>
  <c r="V832" i="21"/>
  <c r="X831" i="21"/>
  <c r="V831" i="21"/>
  <c r="X830" i="21"/>
  <c r="W830" i="21"/>
  <c r="V830" i="21"/>
  <c r="X829" i="21"/>
  <c r="V829" i="21"/>
  <c r="X828" i="21"/>
  <c r="V828" i="21"/>
  <c r="X827" i="21"/>
  <c r="W827" i="21"/>
  <c r="V827" i="21"/>
  <c r="X826" i="21"/>
  <c r="W826" i="21"/>
  <c r="V826" i="21"/>
  <c r="X825" i="21"/>
  <c r="W825" i="21"/>
  <c r="V825" i="21"/>
  <c r="X824" i="21"/>
  <c r="V824" i="21"/>
  <c r="X823" i="21"/>
  <c r="V823" i="21"/>
  <c r="X822" i="21"/>
  <c r="W822" i="21"/>
  <c r="V822" i="21"/>
  <c r="X821" i="21"/>
  <c r="V821" i="21"/>
  <c r="X820" i="21"/>
  <c r="V820" i="21"/>
  <c r="X819" i="21"/>
  <c r="W819" i="21"/>
  <c r="V819" i="21"/>
  <c r="X818" i="21"/>
  <c r="W818" i="21"/>
  <c r="V818" i="21"/>
  <c r="X817" i="21"/>
  <c r="V817" i="21"/>
  <c r="X816" i="21"/>
  <c r="V816" i="21"/>
  <c r="X815" i="21"/>
  <c r="V815" i="21"/>
  <c r="X814" i="21"/>
  <c r="W814" i="21"/>
  <c r="V814" i="21"/>
  <c r="X813" i="21"/>
  <c r="V813" i="21"/>
  <c r="X812" i="21"/>
  <c r="V812" i="21"/>
  <c r="X811" i="21"/>
  <c r="W811" i="21"/>
  <c r="V811" i="21"/>
  <c r="X810" i="21"/>
  <c r="V810" i="21"/>
  <c r="X809" i="21"/>
  <c r="V809" i="21"/>
  <c r="X808" i="21"/>
  <c r="W808" i="21"/>
  <c r="V808" i="21"/>
  <c r="X807" i="21"/>
  <c r="V807" i="21"/>
  <c r="X806" i="21"/>
  <c r="W806" i="21"/>
  <c r="V806" i="21"/>
  <c r="X805" i="21"/>
  <c r="V805" i="21"/>
  <c r="X804" i="21"/>
  <c r="V804" i="21"/>
  <c r="X803" i="21"/>
  <c r="W803" i="21"/>
  <c r="V803" i="21"/>
  <c r="X802" i="21"/>
  <c r="W802" i="21"/>
  <c r="V802" i="21"/>
  <c r="X801" i="21"/>
  <c r="W801" i="21"/>
  <c r="V801" i="21"/>
  <c r="X800" i="21"/>
  <c r="W800" i="21"/>
  <c r="V800" i="21"/>
  <c r="X799" i="21"/>
  <c r="V799" i="21"/>
  <c r="X798" i="21"/>
  <c r="W798" i="21"/>
  <c r="V798" i="21"/>
  <c r="X797" i="21"/>
  <c r="V797" i="21"/>
  <c r="X796" i="21"/>
  <c r="V796" i="21"/>
  <c r="X795" i="21"/>
  <c r="W795" i="21"/>
  <c r="V795" i="21"/>
  <c r="X794" i="21"/>
  <c r="W794" i="21"/>
  <c r="V794" i="21"/>
  <c r="X793" i="21"/>
  <c r="V793" i="21"/>
  <c r="X792" i="21"/>
  <c r="V792" i="21"/>
  <c r="X791" i="21"/>
  <c r="V791" i="21"/>
  <c r="X790" i="21"/>
  <c r="W790" i="21"/>
  <c r="V790" i="21"/>
  <c r="X789" i="21"/>
  <c r="V789" i="21"/>
  <c r="X788" i="21"/>
  <c r="V788" i="21"/>
  <c r="X787" i="21"/>
  <c r="W787" i="21"/>
  <c r="V787" i="21"/>
  <c r="X786" i="21"/>
  <c r="W786" i="21"/>
  <c r="V786" i="21"/>
  <c r="X785" i="21"/>
  <c r="W785" i="21"/>
  <c r="V785" i="21"/>
  <c r="X784" i="21"/>
  <c r="V784" i="21"/>
  <c r="X783" i="21"/>
  <c r="V783" i="21"/>
  <c r="X782" i="21"/>
  <c r="W782" i="21"/>
  <c r="V782" i="21"/>
  <c r="X781" i="21"/>
  <c r="V781" i="21"/>
  <c r="X780" i="21"/>
  <c r="V780" i="21"/>
  <c r="X779" i="21"/>
  <c r="W779" i="21"/>
  <c r="V779" i="21"/>
  <c r="X778" i="21"/>
  <c r="W778" i="21"/>
  <c r="V778" i="21"/>
  <c r="X777" i="21"/>
  <c r="V777" i="21"/>
  <c r="X776" i="21"/>
  <c r="V776" i="21"/>
  <c r="X775" i="21"/>
  <c r="V775" i="21"/>
  <c r="X774" i="21"/>
  <c r="W774" i="21"/>
  <c r="V774" i="21"/>
  <c r="X773" i="21"/>
  <c r="V773" i="21"/>
  <c r="X772" i="21"/>
  <c r="W772" i="21"/>
  <c r="V772" i="21"/>
  <c r="X771" i="21"/>
  <c r="W771" i="21"/>
  <c r="V771" i="21"/>
  <c r="X770" i="21"/>
  <c r="W770" i="21"/>
  <c r="V770" i="21"/>
  <c r="X769" i="21"/>
  <c r="W769" i="21"/>
  <c r="V769" i="21"/>
  <c r="X768" i="21"/>
  <c r="V768" i="21"/>
  <c r="X767" i="21"/>
  <c r="V767" i="21"/>
  <c r="X766" i="21"/>
  <c r="W766" i="21"/>
  <c r="V766" i="21"/>
  <c r="X765" i="21"/>
  <c r="V765" i="21"/>
  <c r="X764" i="21"/>
  <c r="V764" i="21"/>
  <c r="X763" i="21"/>
  <c r="W763" i="21"/>
  <c r="V763" i="21"/>
  <c r="X762" i="21"/>
  <c r="W762" i="21"/>
  <c r="V762" i="21"/>
  <c r="X761" i="21"/>
  <c r="V761" i="21"/>
  <c r="X760" i="21"/>
  <c r="V760" i="21"/>
  <c r="X759" i="21"/>
  <c r="V759" i="21"/>
  <c r="X758" i="21"/>
  <c r="W758" i="21"/>
  <c r="V758" i="21"/>
  <c r="X757" i="21"/>
  <c r="V757" i="21"/>
  <c r="X756" i="21"/>
  <c r="V756" i="21"/>
  <c r="X755" i="21"/>
  <c r="W755" i="21"/>
  <c r="V755" i="21"/>
  <c r="X754" i="21"/>
  <c r="W754" i="21"/>
  <c r="V754" i="21"/>
  <c r="X753" i="21"/>
  <c r="W753" i="21"/>
  <c r="V753" i="21"/>
  <c r="X752" i="21"/>
  <c r="V752" i="21"/>
  <c r="X751" i="21"/>
  <c r="V751" i="21"/>
  <c r="X750" i="21"/>
  <c r="W750" i="21"/>
  <c r="V750" i="21"/>
  <c r="X749" i="21"/>
  <c r="V749" i="21"/>
  <c r="X748" i="21"/>
  <c r="V748" i="21"/>
  <c r="X747" i="21"/>
  <c r="W747" i="21"/>
  <c r="V747" i="21"/>
  <c r="X746" i="21"/>
  <c r="W746" i="21"/>
  <c r="V746" i="21"/>
  <c r="X745" i="21"/>
  <c r="V745" i="21"/>
  <c r="X744" i="21"/>
  <c r="W744" i="21"/>
  <c r="V744" i="21"/>
  <c r="X743" i="21"/>
  <c r="V743" i="21"/>
  <c r="X742" i="21"/>
  <c r="W742" i="21"/>
  <c r="V742" i="21"/>
  <c r="X741" i="21"/>
  <c r="V741" i="21"/>
  <c r="X740" i="21"/>
  <c r="V740" i="21"/>
  <c r="X739" i="21"/>
  <c r="W739" i="21"/>
  <c r="V739" i="21"/>
  <c r="X738" i="21"/>
  <c r="W738" i="21"/>
  <c r="V738" i="21"/>
  <c r="X737" i="21"/>
  <c r="W737" i="21"/>
  <c r="V737" i="21"/>
  <c r="X736" i="21"/>
  <c r="W736" i="21"/>
  <c r="V736" i="21"/>
  <c r="X735" i="21"/>
  <c r="V735" i="21"/>
  <c r="X734" i="21"/>
  <c r="W734" i="21"/>
  <c r="V734" i="21"/>
  <c r="X733" i="21"/>
  <c r="V733" i="21"/>
  <c r="X732" i="21"/>
  <c r="V732" i="21"/>
  <c r="X731" i="21"/>
  <c r="W731" i="21"/>
  <c r="V731" i="21"/>
  <c r="X730" i="21"/>
  <c r="W730" i="21"/>
  <c r="V730" i="21"/>
  <c r="X729" i="21"/>
  <c r="W729" i="21"/>
  <c r="V729" i="21"/>
  <c r="X728" i="21"/>
  <c r="V728" i="21"/>
  <c r="X727" i="21"/>
  <c r="V727" i="21"/>
  <c r="X726" i="21"/>
  <c r="W726" i="21"/>
  <c r="V726" i="21"/>
  <c r="X725" i="21"/>
  <c r="V725" i="21"/>
  <c r="X724" i="21"/>
  <c r="V724" i="21"/>
  <c r="X723" i="21"/>
  <c r="W723" i="21"/>
  <c r="V723" i="21"/>
  <c r="X722" i="21"/>
  <c r="W722" i="21"/>
  <c r="V722" i="21"/>
  <c r="X721" i="21"/>
  <c r="V721" i="21"/>
  <c r="X720" i="21"/>
  <c r="V720" i="21"/>
  <c r="X719" i="21"/>
  <c r="V719" i="21"/>
  <c r="X718" i="21"/>
  <c r="W718" i="21"/>
  <c r="V718" i="21"/>
  <c r="X717" i="21"/>
  <c r="V717" i="21"/>
  <c r="X716" i="21"/>
  <c r="V716" i="21"/>
  <c r="X715" i="21"/>
  <c r="W715" i="21"/>
  <c r="V715" i="21"/>
  <c r="X714" i="21"/>
  <c r="W714" i="21"/>
  <c r="V714" i="21"/>
  <c r="X713" i="21"/>
  <c r="W713" i="21"/>
  <c r="V713" i="21"/>
  <c r="X712" i="21"/>
  <c r="V712" i="21"/>
  <c r="X711" i="21"/>
  <c r="V711" i="21"/>
  <c r="X710" i="21"/>
  <c r="W710" i="21"/>
  <c r="V710" i="21"/>
  <c r="X709" i="21"/>
  <c r="V709" i="21"/>
  <c r="X708" i="21"/>
  <c r="V708" i="21"/>
  <c r="X707" i="21"/>
  <c r="W707" i="21"/>
  <c r="V707" i="21"/>
  <c r="X706" i="21"/>
  <c r="W706" i="21"/>
  <c r="V706" i="21"/>
  <c r="X705" i="21"/>
  <c r="V705" i="21"/>
  <c r="X704" i="21"/>
  <c r="V704" i="21"/>
  <c r="X703" i="21"/>
  <c r="V703" i="21"/>
  <c r="X702" i="21"/>
  <c r="W702" i="21"/>
  <c r="V702" i="21"/>
  <c r="X701" i="21"/>
  <c r="V701" i="21"/>
  <c r="X700" i="21"/>
  <c r="W700" i="21"/>
  <c r="V700" i="21"/>
  <c r="X699" i="21"/>
  <c r="W699" i="21"/>
  <c r="V699" i="21"/>
  <c r="X698" i="21"/>
  <c r="W698" i="21"/>
  <c r="V698" i="21"/>
  <c r="X697" i="21"/>
  <c r="W697" i="21"/>
  <c r="V697" i="21"/>
  <c r="X696" i="21"/>
  <c r="V696" i="21"/>
  <c r="X695" i="21"/>
  <c r="V695" i="21"/>
  <c r="X694" i="21"/>
  <c r="W694" i="21"/>
  <c r="V694" i="21"/>
  <c r="X693" i="21"/>
  <c r="V693" i="21"/>
  <c r="X692" i="21"/>
  <c r="V692" i="21"/>
  <c r="X691" i="21"/>
  <c r="W691" i="21"/>
  <c r="V691" i="21"/>
  <c r="X690" i="21"/>
  <c r="W690" i="21"/>
  <c r="V690" i="21"/>
  <c r="X689" i="21"/>
  <c r="V689" i="21"/>
  <c r="X688" i="21"/>
  <c r="V688" i="21"/>
  <c r="X687" i="21"/>
  <c r="V687" i="21"/>
  <c r="X686" i="21"/>
  <c r="W686" i="21"/>
  <c r="V686" i="21"/>
  <c r="X685" i="21"/>
  <c r="V685" i="21"/>
  <c r="X684" i="21"/>
  <c r="V684" i="21"/>
  <c r="X683" i="21"/>
  <c r="W683" i="21"/>
  <c r="V683" i="21"/>
  <c r="X682" i="21"/>
  <c r="W682" i="21"/>
  <c r="V682" i="21"/>
  <c r="X681" i="21"/>
  <c r="W681" i="21"/>
  <c r="V681" i="21"/>
  <c r="X680" i="21"/>
  <c r="W680" i="21"/>
  <c r="V680" i="21"/>
  <c r="X679" i="21"/>
  <c r="V679" i="21"/>
  <c r="X678" i="21"/>
  <c r="W678" i="21"/>
  <c r="V678" i="21"/>
  <c r="X677" i="21"/>
  <c r="V677" i="21"/>
  <c r="X676" i="21"/>
  <c r="V676" i="21"/>
  <c r="X675" i="21"/>
  <c r="W675" i="21"/>
  <c r="V675" i="21"/>
  <c r="X674" i="21"/>
  <c r="W674" i="21"/>
  <c r="V674" i="21"/>
  <c r="X673" i="21"/>
  <c r="V673" i="21"/>
  <c r="X672" i="21"/>
  <c r="W672" i="21"/>
  <c r="V672" i="21"/>
  <c r="X671" i="21"/>
  <c r="V671" i="21"/>
  <c r="X670" i="21"/>
  <c r="W670" i="21"/>
  <c r="V670" i="21"/>
  <c r="X669" i="21"/>
  <c r="W669" i="21"/>
  <c r="V669" i="21"/>
  <c r="X668" i="21"/>
  <c r="V668" i="21"/>
  <c r="X667" i="21"/>
  <c r="W667" i="21"/>
  <c r="V667" i="21"/>
  <c r="X666" i="21"/>
  <c r="W666" i="21"/>
  <c r="V666" i="21"/>
  <c r="X665" i="21"/>
  <c r="V665" i="21"/>
  <c r="X664" i="21"/>
  <c r="V664" i="21"/>
  <c r="X663" i="21"/>
  <c r="V663" i="21"/>
  <c r="X662" i="21"/>
  <c r="W662" i="21"/>
  <c r="V662" i="21"/>
  <c r="X661" i="21"/>
  <c r="V661" i="21"/>
  <c r="X660" i="21"/>
  <c r="V660" i="21"/>
  <c r="X659" i="21"/>
  <c r="W659" i="21"/>
  <c r="V659" i="21"/>
  <c r="X658" i="21"/>
  <c r="W658" i="21"/>
  <c r="V658" i="21"/>
  <c r="X657" i="21"/>
  <c r="W657" i="21"/>
  <c r="V657" i="21"/>
  <c r="X656" i="21"/>
  <c r="V656" i="21"/>
  <c r="X655" i="21"/>
  <c r="V655" i="21"/>
  <c r="X654" i="21"/>
  <c r="W654" i="21"/>
  <c r="V654" i="21"/>
  <c r="X653" i="21"/>
  <c r="V653" i="21"/>
  <c r="X652" i="21"/>
  <c r="V652" i="21"/>
  <c r="X651" i="21"/>
  <c r="W651" i="21"/>
  <c r="V651" i="21"/>
  <c r="X650" i="21"/>
  <c r="W650" i="21"/>
  <c r="V650" i="21"/>
  <c r="X649" i="21"/>
  <c r="V649" i="21"/>
  <c r="X648" i="21"/>
  <c r="V648" i="21"/>
  <c r="X647" i="21"/>
  <c r="V647" i="21"/>
  <c r="X646" i="21"/>
  <c r="W646" i="21"/>
  <c r="V646" i="21"/>
  <c r="X645" i="21"/>
  <c r="V645" i="21"/>
  <c r="X644" i="21"/>
  <c r="V644" i="21"/>
  <c r="X643" i="21"/>
  <c r="W643" i="21"/>
  <c r="V643" i="21"/>
  <c r="X642" i="21"/>
  <c r="W642" i="21"/>
  <c r="V642" i="21"/>
  <c r="X641" i="21"/>
  <c r="W641" i="21"/>
  <c r="V641" i="21"/>
  <c r="X640" i="21"/>
  <c r="V640" i="21"/>
  <c r="X639" i="21"/>
  <c r="V639" i="21"/>
  <c r="X638" i="21"/>
  <c r="W638" i="21"/>
  <c r="V638" i="21"/>
  <c r="X637" i="21"/>
  <c r="V637" i="21"/>
  <c r="X636" i="21"/>
  <c r="V636" i="21"/>
  <c r="X635" i="21"/>
  <c r="W635" i="21"/>
  <c r="V635" i="21"/>
  <c r="X634" i="21"/>
  <c r="W634" i="21"/>
  <c r="V634" i="21"/>
  <c r="X633" i="21"/>
  <c r="V633" i="21"/>
  <c r="X632" i="21"/>
  <c r="V632" i="21"/>
  <c r="X631" i="21"/>
  <c r="V631" i="21"/>
  <c r="X630" i="21"/>
  <c r="W630" i="21"/>
  <c r="V630" i="21"/>
  <c r="X629" i="21"/>
  <c r="V629" i="21"/>
  <c r="X628" i="21"/>
  <c r="V628" i="21"/>
  <c r="X627" i="21"/>
  <c r="W627" i="21"/>
  <c r="V627" i="21"/>
  <c r="X626" i="21"/>
  <c r="W626" i="21"/>
  <c r="V626" i="21"/>
  <c r="X625" i="21"/>
  <c r="W625" i="21"/>
  <c r="V625" i="21"/>
  <c r="X624" i="21"/>
  <c r="V624" i="21"/>
  <c r="X623" i="21"/>
  <c r="V623" i="21"/>
  <c r="X622" i="21"/>
  <c r="W622" i="21"/>
  <c r="V622" i="21"/>
  <c r="X621" i="21"/>
  <c r="V621" i="21"/>
  <c r="X620" i="21"/>
  <c r="V620" i="21"/>
  <c r="X619" i="21"/>
  <c r="W619" i="21"/>
  <c r="V619" i="21"/>
  <c r="X618" i="21"/>
  <c r="W618" i="21"/>
  <c r="V618" i="21"/>
  <c r="X617" i="21"/>
  <c r="V617" i="21"/>
  <c r="X616" i="21"/>
  <c r="W616" i="21"/>
  <c r="V616" i="21"/>
  <c r="X615" i="21"/>
  <c r="V615" i="21"/>
  <c r="X614" i="21"/>
  <c r="W614" i="21"/>
  <c r="V614" i="21"/>
  <c r="X613" i="21"/>
  <c r="W613" i="21"/>
  <c r="V613" i="21"/>
  <c r="X612" i="21"/>
  <c r="V612" i="21"/>
  <c r="X611" i="21"/>
  <c r="W611" i="21"/>
  <c r="V611" i="21"/>
  <c r="X610" i="21"/>
  <c r="W610" i="21"/>
  <c r="V610" i="21"/>
  <c r="X609" i="21"/>
  <c r="V609" i="21"/>
  <c r="X608" i="21"/>
  <c r="W608" i="21"/>
  <c r="V608" i="21"/>
  <c r="X607" i="21"/>
  <c r="V607" i="21"/>
  <c r="X606" i="21"/>
  <c r="W606" i="21"/>
  <c r="V606" i="21"/>
  <c r="X605" i="21"/>
  <c r="V605" i="21"/>
  <c r="X604" i="21"/>
  <c r="V604" i="21"/>
  <c r="X603" i="21"/>
  <c r="W603" i="21"/>
  <c r="V603" i="21"/>
  <c r="X602" i="21"/>
  <c r="W602" i="21"/>
  <c r="V602" i="21"/>
  <c r="X601" i="21"/>
  <c r="W601" i="21"/>
  <c r="V601" i="21"/>
  <c r="X600" i="21"/>
  <c r="V600" i="21"/>
  <c r="X599" i="21"/>
  <c r="V599" i="21"/>
  <c r="X598" i="21"/>
  <c r="W598" i="21"/>
  <c r="V598" i="21"/>
  <c r="X597" i="21"/>
  <c r="V597" i="21"/>
  <c r="X596" i="21"/>
  <c r="V596" i="21"/>
  <c r="X595" i="21"/>
  <c r="W595" i="21"/>
  <c r="V595" i="21"/>
  <c r="X594" i="21"/>
  <c r="W594" i="21"/>
  <c r="V594" i="21"/>
  <c r="X593" i="21"/>
  <c r="V593" i="21"/>
  <c r="X592" i="21"/>
  <c r="V592" i="21"/>
  <c r="X591" i="21"/>
  <c r="V591" i="21"/>
  <c r="X590" i="21"/>
  <c r="W590" i="21"/>
  <c r="V590" i="21"/>
  <c r="X589" i="21"/>
  <c r="V589" i="21"/>
  <c r="X588" i="21"/>
  <c r="V588" i="21"/>
  <c r="X587" i="21"/>
  <c r="W587" i="21"/>
  <c r="V587" i="21"/>
  <c r="X586" i="21"/>
  <c r="W586" i="21"/>
  <c r="V586" i="21"/>
  <c r="X585" i="21"/>
  <c r="W585" i="21"/>
  <c r="V585" i="21"/>
  <c r="X584" i="21"/>
  <c r="V584" i="21"/>
  <c r="X583" i="21"/>
  <c r="V583" i="21"/>
  <c r="X582" i="21"/>
  <c r="W582" i="21"/>
  <c r="V582" i="21"/>
  <c r="X581" i="21"/>
  <c r="V581" i="21"/>
  <c r="X580" i="21"/>
  <c r="V580" i="21"/>
  <c r="X579" i="21"/>
  <c r="W579" i="21"/>
  <c r="V579" i="21"/>
  <c r="X578" i="21"/>
  <c r="W578" i="21"/>
  <c r="V578" i="21"/>
  <c r="X577" i="21"/>
  <c r="V577" i="21"/>
  <c r="X576" i="21"/>
  <c r="V576" i="21"/>
  <c r="X575" i="21"/>
  <c r="V575" i="21"/>
  <c r="X574" i="21"/>
  <c r="W574" i="21"/>
  <c r="V574" i="21"/>
  <c r="X573" i="21"/>
  <c r="V573" i="21"/>
  <c r="X572" i="21"/>
  <c r="V572" i="21"/>
  <c r="X571" i="21"/>
  <c r="W571" i="21"/>
  <c r="V571" i="21"/>
  <c r="X570" i="21"/>
  <c r="W570" i="21"/>
  <c r="V570" i="21"/>
  <c r="X569" i="21"/>
  <c r="W569" i="21"/>
  <c r="V569" i="21"/>
  <c r="X568" i="21"/>
  <c r="V568" i="21"/>
  <c r="X567" i="21"/>
  <c r="V567" i="21"/>
  <c r="X566" i="21"/>
  <c r="W566" i="21"/>
  <c r="V566" i="21"/>
  <c r="X565" i="21"/>
  <c r="V565" i="21"/>
  <c r="X564" i="21"/>
  <c r="V564" i="21"/>
  <c r="X563" i="21"/>
  <c r="W563" i="21"/>
  <c r="V563" i="21"/>
  <c r="X562" i="21"/>
  <c r="W562" i="21"/>
  <c r="V562" i="21"/>
  <c r="X561" i="21"/>
  <c r="V561" i="21"/>
  <c r="X560" i="21"/>
  <c r="V560" i="21"/>
  <c r="X559" i="21"/>
  <c r="V559" i="21"/>
  <c r="X558" i="21"/>
  <c r="W558" i="21"/>
  <c r="V558" i="21"/>
  <c r="X557" i="21"/>
  <c r="W557" i="21"/>
  <c r="V557" i="21"/>
  <c r="X556" i="21"/>
  <c r="V556" i="21"/>
  <c r="X555" i="21"/>
  <c r="W555" i="21"/>
  <c r="V555" i="21"/>
  <c r="X554" i="21"/>
  <c r="W554" i="21"/>
  <c r="V554" i="21"/>
  <c r="X553" i="21"/>
  <c r="W553" i="21"/>
  <c r="V553" i="21"/>
  <c r="X552" i="21"/>
  <c r="W552" i="21"/>
  <c r="V552" i="21"/>
  <c r="X551" i="21"/>
  <c r="V551" i="21"/>
  <c r="X550" i="21"/>
  <c r="W550" i="21"/>
  <c r="V550" i="21"/>
  <c r="X549" i="21"/>
  <c r="V549" i="21"/>
  <c r="X548" i="21"/>
  <c r="V548" i="21"/>
  <c r="X547" i="21"/>
  <c r="W547" i="21"/>
  <c r="V547" i="21"/>
  <c r="X546" i="21"/>
  <c r="W546" i="21"/>
  <c r="V546" i="21"/>
  <c r="X545" i="21"/>
  <c r="W545" i="21"/>
  <c r="V545" i="21"/>
  <c r="X544" i="21"/>
  <c r="W544" i="21"/>
  <c r="V544" i="21"/>
  <c r="X543" i="21"/>
  <c r="V543" i="21"/>
  <c r="X542" i="21"/>
  <c r="W542" i="21"/>
  <c r="V542" i="21"/>
  <c r="X541" i="21"/>
  <c r="V541" i="21"/>
  <c r="X540" i="21"/>
  <c r="V540" i="21"/>
  <c r="X539" i="21"/>
  <c r="W539" i="21"/>
  <c r="V539" i="21"/>
  <c r="X538" i="21"/>
  <c r="W538" i="21"/>
  <c r="V538" i="21"/>
  <c r="X537" i="21"/>
  <c r="V537" i="21"/>
  <c r="X536" i="21"/>
  <c r="V536" i="21"/>
  <c r="X535" i="21"/>
  <c r="V535" i="21"/>
  <c r="X534" i="21"/>
  <c r="W534" i="21"/>
  <c r="V534" i="21"/>
  <c r="X533" i="21"/>
  <c r="W533" i="21"/>
  <c r="V533" i="21"/>
  <c r="X532" i="21"/>
  <c r="V532" i="21"/>
  <c r="X531" i="21"/>
  <c r="W531" i="21"/>
  <c r="V531" i="21"/>
  <c r="X530" i="21"/>
  <c r="W530" i="21"/>
  <c r="V530" i="21"/>
  <c r="X529" i="21"/>
  <c r="W529" i="21"/>
  <c r="V529" i="21"/>
  <c r="X528" i="21"/>
  <c r="V528" i="21"/>
  <c r="X527" i="21"/>
  <c r="V527" i="21"/>
  <c r="X526" i="21"/>
  <c r="W526" i="21"/>
  <c r="V526" i="21"/>
  <c r="X525" i="21"/>
  <c r="V525" i="21"/>
  <c r="X524" i="21"/>
  <c r="V524" i="21"/>
  <c r="X523" i="21"/>
  <c r="W523" i="21"/>
  <c r="V523" i="21"/>
  <c r="X522" i="21"/>
  <c r="W522" i="21"/>
  <c r="V522" i="21"/>
  <c r="X521" i="21"/>
  <c r="W521" i="21"/>
  <c r="V521" i="21"/>
  <c r="X520" i="21"/>
  <c r="V520" i="21"/>
  <c r="X519" i="21"/>
  <c r="V519" i="21"/>
  <c r="X518" i="21"/>
  <c r="W518" i="21"/>
  <c r="V518" i="21"/>
  <c r="X517" i="21"/>
  <c r="V517" i="21"/>
  <c r="X516" i="21"/>
  <c r="V516" i="21"/>
  <c r="X515" i="21"/>
  <c r="W515" i="21"/>
  <c r="V515" i="21"/>
  <c r="X514" i="21"/>
  <c r="W514" i="21"/>
  <c r="V514" i="21"/>
  <c r="X513" i="21"/>
  <c r="W513" i="21"/>
  <c r="V513" i="21"/>
  <c r="X512" i="21"/>
  <c r="V512" i="21"/>
  <c r="X511" i="21"/>
  <c r="V511" i="21"/>
  <c r="X510" i="21"/>
  <c r="W510" i="21"/>
  <c r="V510" i="21"/>
  <c r="X509" i="21"/>
  <c r="V509" i="21"/>
  <c r="X508" i="21"/>
  <c r="V508" i="21"/>
  <c r="X507" i="21"/>
  <c r="W507" i="21"/>
  <c r="V507" i="21"/>
  <c r="X506" i="21"/>
  <c r="W506" i="21"/>
  <c r="V506" i="21"/>
  <c r="X505" i="21"/>
  <c r="W505" i="21"/>
  <c r="V505" i="21"/>
  <c r="X504" i="21"/>
  <c r="V504" i="21"/>
  <c r="X503" i="21"/>
  <c r="V503" i="21"/>
  <c r="X502" i="21"/>
  <c r="W502" i="21"/>
  <c r="V502" i="21"/>
  <c r="X501" i="21"/>
  <c r="V501" i="21"/>
  <c r="X500" i="21"/>
  <c r="V500" i="21"/>
  <c r="X499" i="21"/>
  <c r="W499" i="21"/>
  <c r="V499" i="21"/>
  <c r="X498" i="21"/>
  <c r="W498" i="21"/>
  <c r="V498" i="21"/>
  <c r="X497" i="21"/>
  <c r="W497" i="21"/>
  <c r="V497" i="21"/>
  <c r="X496" i="21"/>
  <c r="V496" i="21"/>
  <c r="X495" i="21"/>
  <c r="V495" i="21"/>
  <c r="X494" i="21"/>
  <c r="W494" i="21"/>
  <c r="V494" i="21"/>
  <c r="X493" i="21"/>
  <c r="V493" i="21"/>
  <c r="X492" i="21"/>
  <c r="V492" i="21"/>
  <c r="X491" i="21"/>
  <c r="W491" i="21"/>
  <c r="V491" i="21"/>
  <c r="X490" i="21"/>
  <c r="W490" i="21"/>
  <c r="V490" i="21"/>
  <c r="X489" i="21"/>
  <c r="W489" i="21"/>
  <c r="V489" i="21"/>
  <c r="X488" i="21"/>
  <c r="W488" i="21"/>
  <c r="V488" i="21"/>
  <c r="X487" i="21"/>
  <c r="V487" i="21"/>
  <c r="X486" i="21"/>
  <c r="W486" i="21"/>
  <c r="V486" i="21"/>
  <c r="X485" i="21"/>
  <c r="V485" i="21"/>
  <c r="X484" i="21"/>
  <c r="V484" i="21"/>
  <c r="X483" i="21"/>
  <c r="W483" i="21"/>
  <c r="V483" i="21"/>
  <c r="X482" i="21"/>
  <c r="W482" i="21"/>
  <c r="V482" i="21"/>
  <c r="X481" i="21"/>
  <c r="W481" i="21"/>
  <c r="V481" i="21"/>
  <c r="X480" i="21"/>
  <c r="W480" i="21"/>
  <c r="V480" i="21"/>
  <c r="X479" i="21"/>
  <c r="V479" i="21"/>
  <c r="X478" i="21"/>
  <c r="W478" i="21"/>
  <c r="V478" i="21"/>
  <c r="X477" i="21"/>
  <c r="V477" i="21"/>
  <c r="X476" i="21"/>
  <c r="W476" i="21"/>
  <c r="V476" i="21"/>
  <c r="X475" i="21"/>
  <c r="W475" i="21"/>
  <c r="V475" i="21"/>
  <c r="X474" i="21"/>
  <c r="W474" i="21"/>
  <c r="V474" i="21"/>
  <c r="X473" i="21"/>
  <c r="W473" i="21"/>
  <c r="V473" i="21"/>
  <c r="X472" i="21"/>
  <c r="V472" i="21"/>
  <c r="X471" i="21"/>
  <c r="V471" i="21"/>
  <c r="X470" i="21"/>
  <c r="W470" i="21"/>
  <c r="V470" i="21"/>
  <c r="X469" i="21"/>
  <c r="V469" i="21"/>
  <c r="X468" i="21"/>
  <c r="V468" i="21"/>
  <c r="X467" i="21"/>
  <c r="W467" i="21"/>
  <c r="V467" i="21"/>
  <c r="X466" i="21"/>
  <c r="W466" i="21"/>
  <c r="V466" i="21"/>
  <c r="X465" i="21"/>
  <c r="W465" i="21"/>
  <c r="V465" i="21"/>
  <c r="X464" i="21"/>
  <c r="V464" i="21"/>
  <c r="X463" i="21"/>
  <c r="V463" i="21"/>
  <c r="X462" i="21"/>
  <c r="W462" i="21"/>
  <c r="V462" i="21"/>
  <c r="X461" i="21"/>
  <c r="W461" i="21"/>
  <c r="V461" i="21"/>
  <c r="X460" i="21"/>
  <c r="V460" i="21"/>
  <c r="X459" i="21"/>
  <c r="W459" i="21"/>
  <c r="V459" i="21"/>
  <c r="X458" i="21"/>
  <c r="W458" i="21"/>
  <c r="V458" i="21"/>
  <c r="X457" i="21"/>
  <c r="W457" i="21"/>
  <c r="V457" i="21"/>
  <c r="X456" i="21"/>
  <c r="V456" i="21"/>
  <c r="X455" i="21"/>
  <c r="V455" i="21"/>
  <c r="X454" i="21"/>
  <c r="W454" i="21"/>
  <c r="V454" i="21"/>
  <c r="X453" i="21"/>
  <c r="V453" i="21"/>
  <c r="X452" i="21"/>
  <c r="V452" i="21"/>
  <c r="X451" i="21"/>
  <c r="W451" i="21"/>
  <c r="V451" i="21"/>
  <c r="X450" i="21"/>
  <c r="W450" i="21"/>
  <c r="V450" i="21"/>
  <c r="X449" i="21"/>
  <c r="W449" i="21"/>
  <c r="V449" i="21"/>
  <c r="X448" i="21"/>
  <c r="V448" i="21"/>
  <c r="X447" i="21"/>
  <c r="V447" i="21"/>
  <c r="X446" i="21"/>
  <c r="W446" i="21"/>
  <c r="V446" i="21"/>
  <c r="X445" i="21"/>
  <c r="V445" i="21"/>
  <c r="X444" i="21"/>
  <c r="V444" i="21"/>
  <c r="X443" i="21"/>
  <c r="W443" i="21"/>
  <c r="V443" i="21"/>
  <c r="X442" i="21"/>
  <c r="W442" i="21"/>
  <c r="V442" i="21"/>
  <c r="X441" i="21"/>
  <c r="W441" i="21"/>
  <c r="V441" i="21"/>
  <c r="X440" i="21"/>
  <c r="V440" i="21"/>
  <c r="X439" i="21"/>
  <c r="V439" i="21"/>
  <c r="X438" i="21"/>
  <c r="W438" i="21"/>
  <c r="V438" i="21"/>
  <c r="X437" i="21"/>
  <c r="V437" i="21"/>
  <c r="X436" i="21"/>
  <c r="V436" i="21"/>
  <c r="X435" i="21"/>
  <c r="W435" i="21"/>
  <c r="V435" i="21"/>
  <c r="X434" i="21"/>
  <c r="W434" i="21"/>
  <c r="V434" i="21"/>
  <c r="X433" i="21"/>
  <c r="W433" i="21"/>
  <c r="V433" i="21"/>
  <c r="X432" i="21"/>
  <c r="V432" i="21"/>
  <c r="X431" i="21"/>
  <c r="V431" i="21"/>
  <c r="X430" i="21"/>
  <c r="W430" i="21"/>
  <c r="V430" i="21"/>
  <c r="X429" i="21"/>
  <c r="V429" i="21"/>
  <c r="X428" i="21"/>
  <c r="V428" i="21"/>
  <c r="X427" i="21"/>
  <c r="W427" i="21"/>
  <c r="V427" i="21"/>
  <c r="X426" i="21"/>
  <c r="W426" i="21"/>
  <c r="V426" i="21"/>
  <c r="X425" i="21"/>
  <c r="W425" i="21"/>
  <c r="V425" i="21"/>
  <c r="X424" i="21"/>
  <c r="W424" i="21"/>
  <c r="V424" i="21"/>
  <c r="X423" i="21"/>
  <c r="V423" i="21"/>
  <c r="X422" i="21"/>
  <c r="W422" i="21"/>
  <c r="V422" i="21"/>
  <c r="X421" i="21"/>
  <c r="V421" i="21"/>
  <c r="X420" i="21"/>
  <c r="V420" i="21"/>
  <c r="X419" i="21"/>
  <c r="W419" i="21"/>
  <c r="V419" i="21"/>
  <c r="X418" i="21"/>
  <c r="W418" i="21"/>
  <c r="V418" i="21"/>
  <c r="X417" i="21"/>
  <c r="V417" i="21"/>
  <c r="X416" i="21"/>
  <c r="W416" i="21"/>
  <c r="V416" i="21"/>
  <c r="X415" i="21"/>
  <c r="V415" i="21"/>
  <c r="X414" i="21"/>
  <c r="W414" i="21"/>
  <c r="V414" i="21"/>
  <c r="X413" i="21"/>
  <c r="V413" i="21"/>
  <c r="X412" i="21"/>
  <c r="V412" i="21"/>
  <c r="X411" i="21"/>
  <c r="W411" i="21"/>
  <c r="V411" i="21"/>
  <c r="X410" i="21"/>
  <c r="W410" i="21"/>
  <c r="V410" i="21"/>
  <c r="X409" i="21"/>
  <c r="W409" i="21"/>
  <c r="V409" i="21"/>
  <c r="X408" i="21"/>
  <c r="V408" i="21"/>
  <c r="X407" i="21"/>
  <c r="V407" i="21"/>
  <c r="X406" i="21"/>
  <c r="W406" i="21"/>
  <c r="V406" i="21"/>
  <c r="X405" i="21"/>
  <c r="V405" i="21"/>
  <c r="X404" i="21"/>
  <c r="W404" i="21"/>
  <c r="V404" i="21"/>
  <c r="X403" i="21"/>
  <c r="W403" i="21"/>
  <c r="V403" i="21"/>
  <c r="X402" i="21"/>
  <c r="W402" i="21"/>
  <c r="V402" i="21"/>
  <c r="X401" i="21"/>
  <c r="W401" i="21"/>
  <c r="V401" i="21"/>
  <c r="X400" i="21"/>
  <c r="V400" i="21"/>
  <c r="X399" i="21"/>
  <c r="V399" i="21"/>
  <c r="X398" i="21"/>
  <c r="W398" i="21"/>
  <c r="V398" i="21"/>
  <c r="X397" i="21"/>
  <c r="V397" i="21"/>
  <c r="X396" i="21"/>
  <c r="V396" i="21"/>
  <c r="X395" i="21"/>
  <c r="W395" i="21"/>
  <c r="V395" i="21"/>
  <c r="X394" i="21"/>
  <c r="W394" i="21"/>
  <c r="V394" i="21"/>
  <c r="X393" i="21"/>
  <c r="W393" i="21"/>
  <c r="V393" i="21"/>
  <c r="X392" i="21"/>
  <c r="V392" i="21"/>
  <c r="X391" i="21"/>
  <c r="V391" i="21"/>
  <c r="X390" i="21"/>
  <c r="W390" i="21"/>
  <c r="V390" i="21"/>
  <c r="X389" i="21"/>
  <c r="V389" i="21"/>
  <c r="X388" i="21"/>
  <c r="V388" i="21"/>
  <c r="X387" i="21"/>
  <c r="W387" i="21"/>
  <c r="V387" i="21"/>
  <c r="X386" i="21"/>
  <c r="W386" i="21"/>
  <c r="V386" i="21"/>
  <c r="X385" i="21"/>
  <c r="W385" i="21"/>
  <c r="V385" i="21"/>
  <c r="X384" i="21"/>
  <c r="V384" i="21"/>
  <c r="X383" i="21"/>
  <c r="V383" i="21"/>
  <c r="X382" i="21"/>
  <c r="W382" i="21"/>
  <c r="V382" i="21"/>
  <c r="X381" i="21"/>
  <c r="V381" i="21"/>
  <c r="X380" i="21"/>
  <c r="V380" i="21"/>
  <c r="X379" i="21"/>
  <c r="W379" i="21"/>
  <c r="V379" i="21"/>
  <c r="X378" i="21"/>
  <c r="W378" i="21"/>
  <c r="V378" i="21"/>
  <c r="X377" i="21"/>
  <c r="W377" i="21"/>
  <c r="V377" i="21"/>
  <c r="X376" i="21"/>
  <c r="V376" i="21"/>
  <c r="X375" i="21"/>
  <c r="V375" i="21"/>
  <c r="X374" i="21"/>
  <c r="W374" i="21"/>
  <c r="V374" i="21"/>
  <c r="X373" i="21"/>
  <c r="V373" i="21"/>
  <c r="X372" i="21"/>
  <c r="V372" i="21"/>
  <c r="X371" i="21"/>
  <c r="W371" i="21"/>
  <c r="V371" i="21"/>
  <c r="X370" i="21"/>
  <c r="W370" i="21"/>
  <c r="V370" i="21"/>
  <c r="X369" i="21"/>
  <c r="W369" i="21"/>
  <c r="V369" i="21"/>
  <c r="X368" i="21"/>
  <c r="V368" i="21"/>
  <c r="X367" i="21"/>
  <c r="V367" i="21"/>
  <c r="X366" i="21"/>
  <c r="W366" i="21"/>
  <c r="V366" i="21"/>
  <c r="X365" i="21"/>
  <c r="V365" i="21"/>
  <c r="X364" i="21"/>
  <c r="W364" i="21"/>
  <c r="V364" i="21"/>
  <c r="X363" i="21"/>
  <c r="W363" i="21"/>
  <c r="V363" i="21"/>
  <c r="X362" i="21"/>
  <c r="W362" i="21"/>
  <c r="V362" i="21"/>
  <c r="X361" i="21"/>
  <c r="W361" i="21"/>
  <c r="V361" i="21"/>
  <c r="X360" i="21"/>
  <c r="W360" i="21"/>
  <c r="V360" i="21"/>
  <c r="X359" i="21"/>
  <c r="V359" i="21"/>
  <c r="X358" i="21"/>
  <c r="W358" i="21"/>
  <c r="V358" i="21"/>
  <c r="X357" i="21"/>
  <c r="V357" i="21"/>
  <c r="X356" i="21"/>
  <c r="V356" i="21"/>
  <c r="X355" i="21"/>
  <c r="W355" i="21"/>
  <c r="V355" i="21"/>
  <c r="X354" i="21"/>
  <c r="W354" i="21"/>
  <c r="V354" i="21"/>
  <c r="X353" i="21"/>
  <c r="W353" i="21"/>
  <c r="V353" i="21"/>
  <c r="X352" i="21"/>
  <c r="W352" i="21"/>
  <c r="V352" i="21"/>
  <c r="X351" i="21"/>
  <c r="V351" i="21"/>
  <c r="X350" i="21"/>
  <c r="W350" i="21"/>
  <c r="V350" i="21"/>
  <c r="X349" i="21"/>
  <c r="V349" i="21"/>
  <c r="X348" i="21"/>
  <c r="V348" i="21"/>
  <c r="X347" i="21"/>
  <c r="W347" i="21"/>
  <c r="V347" i="21"/>
  <c r="X346" i="21"/>
  <c r="W346" i="21"/>
  <c r="V346" i="21"/>
  <c r="X345" i="21"/>
  <c r="W345" i="21"/>
  <c r="V345" i="21"/>
  <c r="X344" i="21"/>
  <c r="V344" i="21"/>
  <c r="X343" i="21"/>
  <c r="V343" i="21"/>
  <c r="X342" i="21"/>
  <c r="W342" i="21"/>
  <c r="V342" i="21"/>
  <c r="X341" i="21"/>
  <c r="W341" i="21"/>
  <c r="V341" i="21"/>
  <c r="X340" i="21"/>
  <c r="V340" i="21"/>
  <c r="X339" i="21"/>
  <c r="W339" i="21"/>
  <c r="V339" i="21"/>
  <c r="X338" i="21"/>
  <c r="W338" i="21"/>
  <c r="V338" i="21"/>
  <c r="X337" i="21"/>
  <c r="W337" i="21"/>
  <c r="V337" i="21"/>
  <c r="X336" i="21"/>
  <c r="V336" i="21"/>
  <c r="X335" i="21"/>
  <c r="V335" i="21"/>
  <c r="X334" i="21"/>
  <c r="W334" i="21"/>
  <c r="V334" i="21"/>
  <c r="X333" i="21"/>
  <c r="V333" i="21"/>
  <c r="X332" i="21"/>
  <c r="W332" i="21"/>
  <c r="V332" i="21"/>
  <c r="X331" i="21"/>
  <c r="W331" i="21"/>
  <c r="V331" i="21"/>
  <c r="X330" i="21"/>
  <c r="W330" i="21"/>
  <c r="V330" i="21"/>
  <c r="X329" i="21"/>
  <c r="W329" i="21"/>
  <c r="V329" i="21"/>
  <c r="X328" i="21"/>
  <c r="V328" i="21"/>
  <c r="X327" i="21"/>
  <c r="V327" i="21"/>
  <c r="X326" i="21"/>
  <c r="W326" i="21"/>
  <c r="V326" i="21"/>
  <c r="X325" i="21"/>
  <c r="V325" i="21"/>
  <c r="X324" i="21"/>
  <c r="V324" i="21"/>
  <c r="X323" i="21"/>
  <c r="W323" i="21"/>
  <c r="V323" i="21"/>
  <c r="X322" i="21"/>
  <c r="W322" i="21"/>
  <c r="V322" i="21"/>
  <c r="X321" i="21"/>
  <c r="W321" i="21"/>
  <c r="V321" i="21"/>
  <c r="X320" i="21"/>
  <c r="V320" i="21"/>
  <c r="X319" i="21"/>
  <c r="V319" i="21"/>
  <c r="X318" i="21"/>
  <c r="W318" i="21"/>
  <c r="V318" i="21"/>
  <c r="X317" i="21"/>
  <c r="W317" i="21"/>
  <c r="V317" i="21"/>
  <c r="X316" i="21"/>
  <c r="V316" i="21"/>
  <c r="X315" i="21"/>
  <c r="W315" i="21"/>
  <c r="V315" i="21"/>
  <c r="X314" i="21"/>
  <c r="W314" i="21"/>
  <c r="V314" i="21"/>
  <c r="X313" i="21"/>
  <c r="W313" i="21"/>
  <c r="V313" i="21"/>
  <c r="X312" i="21"/>
  <c r="V312" i="21"/>
  <c r="X311" i="21"/>
  <c r="V311" i="21"/>
  <c r="X310" i="21"/>
  <c r="W310" i="21"/>
  <c r="V310" i="21"/>
  <c r="X309" i="21"/>
  <c r="V309" i="21"/>
  <c r="X308" i="21"/>
  <c r="V308" i="21"/>
  <c r="X307" i="21"/>
  <c r="W307" i="21"/>
  <c r="V307" i="21"/>
  <c r="X306" i="21"/>
  <c r="W306" i="21"/>
  <c r="V306" i="21"/>
  <c r="X305" i="21"/>
  <c r="W305" i="21"/>
  <c r="V305" i="21"/>
  <c r="X304" i="21"/>
  <c r="V304" i="21"/>
  <c r="X303" i="21"/>
  <c r="V303" i="21"/>
  <c r="X302" i="21"/>
  <c r="W302" i="21"/>
  <c r="V302" i="21"/>
  <c r="X301" i="21"/>
  <c r="V301" i="21"/>
  <c r="X300" i="21"/>
  <c r="V300" i="21"/>
  <c r="X299" i="21"/>
  <c r="W299" i="21"/>
  <c r="V299" i="21"/>
  <c r="X298" i="21"/>
  <c r="W298" i="21"/>
  <c r="V298" i="21"/>
  <c r="X297" i="21"/>
  <c r="W297" i="21"/>
  <c r="V297" i="21"/>
  <c r="X296" i="21"/>
  <c r="W296" i="21"/>
  <c r="V296" i="21"/>
  <c r="X295" i="21"/>
  <c r="V295" i="21"/>
  <c r="X294" i="21"/>
  <c r="W294" i="21"/>
  <c r="V294" i="21"/>
  <c r="X293" i="21"/>
  <c r="W293" i="21"/>
  <c r="V293" i="21"/>
  <c r="X292" i="21"/>
  <c r="V292" i="21"/>
  <c r="X291" i="21"/>
  <c r="W291" i="21"/>
  <c r="V291" i="21"/>
  <c r="X290" i="21"/>
  <c r="W290" i="21"/>
  <c r="V290" i="21"/>
  <c r="X289" i="21"/>
  <c r="W289" i="21"/>
  <c r="V289" i="21"/>
  <c r="X288" i="21"/>
  <c r="W288" i="21"/>
  <c r="V288" i="21"/>
  <c r="X287" i="21"/>
  <c r="V287" i="21"/>
  <c r="X286" i="21"/>
  <c r="W286" i="21"/>
  <c r="V286" i="21"/>
  <c r="X285" i="21"/>
  <c r="V285" i="21"/>
  <c r="X284" i="21"/>
  <c r="V284" i="21"/>
  <c r="X283" i="21"/>
  <c r="W283" i="21"/>
  <c r="V283" i="21"/>
  <c r="X282" i="21"/>
  <c r="W282" i="21"/>
  <c r="V282" i="21"/>
  <c r="X281" i="21"/>
  <c r="W281" i="21"/>
  <c r="V281" i="21"/>
  <c r="X280" i="21"/>
  <c r="V280" i="21"/>
  <c r="X279" i="21"/>
  <c r="V279" i="21"/>
  <c r="X278" i="21"/>
  <c r="W278" i="21"/>
  <c r="V278" i="21"/>
  <c r="X277" i="21"/>
  <c r="V277" i="21"/>
  <c r="X276" i="21"/>
  <c r="V276" i="21"/>
  <c r="X275" i="21"/>
  <c r="W275" i="21"/>
  <c r="V275" i="21"/>
  <c r="X274" i="21"/>
  <c r="W274" i="21"/>
  <c r="V274" i="21"/>
  <c r="X273" i="21"/>
  <c r="W273" i="21"/>
  <c r="V273" i="21"/>
  <c r="X272" i="21"/>
  <c r="V272" i="21"/>
  <c r="X271" i="21"/>
  <c r="V271" i="21"/>
  <c r="X270" i="21"/>
  <c r="W270" i="21"/>
  <c r="V270" i="21"/>
  <c r="X269" i="21"/>
  <c r="W269" i="21"/>
  <c r="V269" i="21"/>
  <c r="X268" i="21"/>
  <c r="V268" i="21"/>
  <c r="X267" i="21"/>
  <c r="W267" i="21"/>
  <c r="V267" i="21"/>
  <c r="X266" i="21"/>
  <c r="W266" i="21"/>
  <c r="V266" i="21"/>
  <c r="X265" i="21"/>
  <c r="W265" i="21"/>
  <c r="V265" i="21"/>
  <c r="X264" i="21"/>
  <c r="V264" i="21"/>
  <c r="X263" i="21"/>
  <c r="V263" i="21"/>
  <c r="X262" i="21"/>
  <c r="W262" i="21"/>
  <c r="V262" i="21"/>
  <c r="X261" i="21"/>
  <c r="V261" i="21"/>
  <c r="X260" i="21"/>
  <c r="W260" i="21"/>
  <c r="V260" i="21"/>
  <c r="X259" i="21"/>
  <c r="W259" i="21"/>
  <c r="V259" i="21"/>
  <c r="X258" i="21"/>
  <c r="W258" i="21"/>
  <c r="V258" i="21"/>
  <c r="X257" i="21"/>
  <c r="W257" i="21"/>
  <c r="V257" i="21"/>
  <c r="X256" i="21"/>
  <c r="V256" i="21"/>
  <c r="X255" i="21"/>
  <c r="V255" i="21"/>
  <c r="X254" i="21"/>
  <c r="W254" i="21"/>
  <c r="V254" i="21"/>
  <c r="X253" i="21"/>
  <c r="V253" i="21"/>
  <c r="X252" i="21"/>
  <c r="V252" i="21"/>
  <c r="X251" i="21"/>
  <c r="W251" i="21"/>
  <c r="V251" i="21"/>
  <c r="X250" i="21"/>
  <c r="W250" i="21"/>
  <c r="V250" i="21"/>
  <c r="X249" i="21"/>
  <c r="W249" i="21"/>
  <c r="V249" i="21"/>
  <c r="X248" i="21"/>
  <c r="V248" i="21"/>
  <c r="X247" i="21"/>
  <c r="V247" i="21"/>
  <c r="X246" i="21"/>
  <c r="W246" i="21"/>
  <c r="V246" i="21"/>
  <c r="X245" i="21"/>
  <c r="W245" i="21"/>
  <c r="V245" i="21"/>
  <c r="X244" i="21"/>
  <c r="V244" i="21"/>
  <c r="X243" i="21"/>
  <c r="W243" i="21"/>
  <c r="V243" i="21"/>
  <c r="X242" i="21"/>
  <c r="W242" i="21"/>
  <c r="V242" i="21"/>
  <c r="X241" i="21"/>
  <c r="W241" i="21"/>
  <c r="V241" i="21"/>
  <c r="X240" i="21"/>
  <c r="V240" i="21"/>
  <c r="X239" i="21"/>
  <c r="V239" i="21"/>
  <c r="X238" i="21"/>
  <c r="W238" i="21"/>
  <c r="V238" i="21"/>
  <c r="X237" i="21"/>
  <c r="V237" i="21"/>
  <c r="X236" i="21"/>
  <c r="V236" i="21"/>
  <c r="X235" i="21"/>
  <c r="W235" i="21"/>
  <c r="V235" i="21"/>
  <c r="X234" i="21"/>
  <c r="W234" i="21"/>
  <c r="V234" i="21"/>
  <c r="X233" i="21"/>
  <c r="W233" i="21"/>
  <c r="V233" i="21"/>
  <c r="X232" i="21"/>
  <c r="W232" i="21"/>
  <c r="V232" i="21"/>
  <c r="X231" i="21"/>
  <c r="V231" i="21"/>
  <c r="X230" i="21"/>
  <c r="W230" i="21"/>
  <c r="V230" i="21"/>
  <c r="X229" i="21"/>
  <c r="V229" i="21"/>
  <c r="X228" i="21"/>
  <c r="W228" i="21"/>
  <c r="V228" i="21"/>
  <c r="X227" i="21"/>
  <c r="W227" i="21"/>
  <c r="V227" i="21"/>
  <c r="X226" i="21"/>
  <c r="W226" i="21"/>
  <c r="V226" i="21"/>
  <c r="X225" i="21"/>
  <c r="W225" i="21"/>
  <c r="V225" i="21"/>
  <c r="X224" i="21"/>
  <c r="W224" i="21"/>
  <c r="V224" i="21"/>
  <c r="X223" i="21"/>
  <c r="V223" i="21"/>
  <c r="X222" i="21"/>
  <c r="W222" i="21"/>
  <c r="V222" i="21"/>
  <c r="X221" i="21"/>
  <c r="V221" i="21"/>
  <c r="X220" i="21"/>
  <c r="V220" i="21"/>
  <c r="X219" i="21"/>
  <c r="W219" i="21"/>
  <c r="V219" i="21"/>
  <c r="X218" i="21"/>
  <c r="W218" i="21"/>
  <c r="V218" i="21"/>
  <c r="X217" i="21"/>
  <c r="W217" i="21"/>
  <c r="V217" i="21"/>
  <c r="X216" i="21"/>
  <c r="V216" i="21"/>
  <c r="X215" i="21"/>
  <c r="V215" i="21"/>
  <c r="X214" i="21"/>
  <c r="W214" i="21"/>
  <c r="V214" i="21"/>
  <c r="X213" i="21"/>
  <c r="V213" i="21"/>
  <c r="X212" i="21"/>
  <c r="V212" i="21"/>
  <c r="X211" i="21"/>
  <c r="W211" i="21"/>
  <c r="V211" i="21"/>
  <c r="X210" i="21"/>
  <c r="W210" i="21"/>
  <c r="V210" i="21"/>
  <c r="X209" i="21"/>
  <c r="W209" i="21"/>
  <c r="V209" i="21"/>
  <c r="X208" i="21"/>
  <c r="V208" i="21"/>
  <c r="X207" i="21"/>
  <c r="V207" i="21"/>
  <c r="X206" i="21"/>
  <c r="W206" i="21"/>
  <c r="V206" i="21"/>
  <c r="X205" i="21"/>
  <c r="V205" i="21"/>
  <c r="X204" i="21"/>
  <c r="V204" i="21"/>
  <c r="X203" i="21"/>
  <c r="W203" i="21"/>
  <c r="V203" i="21"/>
  <c r="X202" i="21"/>
  <c r="W202" i="21"/>
  <c r="V202" i="21"/>
  <c r="X201" i="21"/>
  <c r="W201" i="21"/>
  <c r="V201" i="21"/>
  <c r="X200" i="21"/>
  <c r="V200" i="21"/>
  <c r="X199" i="21"/>
  <c r="V199" i="21"/>
  <c r="X198" i="21"/>
  <c r="W198" i="21"/>
  <c r="V198" i="21"/>
  <c r="X197" i="21"/>
  <c r="V197" i="21"/>
  <c r="X196" i="21"/>
  <c r="W196" i="21"/>
  <c r="V196" i="21"/>
  <c r="X195" i="21"/>
  <c r="W195" i="21"/>
  <c r="V195" i="21"/>
  <c r="X194" i="21"/>
  <c r="W194" i="21"/>
  <c r="V194" i="21"/>
  <c r="X193" i="21"/>
  <c r="W193" i="21"/>
  <c r="V193" i="21"/>
  <c r="X192" i="21"/>
  <c r="V192" i="21"/>
  <c r="X191" i="21"/>
  <c r="V191" i="21"/>
  <c r="X190" i="21"/>
  <c r="W190" i="21"/>
  <c r="V190" i="21"/>
  <c r="X189" i="21"/>
  <c r="V189" i="21"/>
  <c r="X188" i="21"/>
  <c r="V188" i="21"/>
  <c r="X187" i="21"/>
  <c r="W187" i="21"/>
  <c r="V187" i="21"/>
  <c r="X186" i="21"/>
  <c r="W186" i="21"/>
  <c r="V186" i="21"/>
  <c r="X185" i="21"/>
  <c r="W185" i="21"/>
  <c r="V185" i="21"/>
  <c r="X184" i="21"/>
  <c r="V184" i="21"/>
  <c r="X183" i="21"/>
  <c r="V183" i="21"/>
  <c r="X182" i="21"/>
  <c r="W182" i="21"/>
  <c r="V182" i="21"/>
  <c r="X181" i="21"/>
  <c r="V181" i="21"/>
  <c r="X180" i="21"/>
  <c r="V180" i="21"/>
  <c r="X179" i="21"/>
  <c r="W179" i="21"/>
  <c r="V179" i="21"/>
  <c r="X178" i="21"/>
  <c r="W178" i="21"/>
  <c r="V178" i="21"/>
  <c r="X177" i="21"/>
  <c r="W177" i="21"/>
  <c r="V177" i="21"/>
  <c r="X176" i="21"/>
  <c r="V176" i="21"/>
  <c r="X175" i="21"/>
  <c r="V175" i="21"/>
  <c r="X174" i="21"/>
  <c r="W174" i="21"/>
  <c r="V174" i="21"/>
  <c r="X173" i="21"/>
  <c r="V173" i="21"/>
  <c r="X172" i="21"/>
  <c r="V172" i="21"/>
  <c r="X171" i="21"/>
  <c r="W171" i="21"/>
  <c r="V171" i="21"/>
  <c r="X170" i="21"/>
  <c r="W170" i="21"/>
  <c r="V170" i="21"/>
  <c r="X169" i="21"/>
  <c r="W169" i="21"/>
  <c r="V169" i="21"/>
  <c r="X168" i="21"/>
  <c r="W168" i="21"/>
  <c r="V168" i="21"/>
  <c r="X167" i="21"/>
  <c r="V167" i="21"/>
  <c r="X166" i="21"/>
  <c r="W166" i="21"/>
  <c r="V166" i="21"/>
  <c r="X165" i="21"/>
  <c r="V165" i="21"/>
  <c r="X164" i="21"/>
  <c r="V164" i="21"/>
  <c r="X163" i="21"/>
  <c r="W163" i="21"/>
  <c r="V163" i="21"/>
  <c r="X162" i="21"/>
  <c r="W162" i="21"/>
  <c r="V162" i="21"/>
  <c r="X161" i="21"/>
  <c r="W161" i="21"/>
  <c r="V161" i="21"/>
  <c r="X160" i="21"/>
  <c r="W160" i="21"/>
  <c r="V160" i="21"/>
  <c r="X159" i="21"/>
  <c r="V159" i="21"/>
  <c r="X158" i="21"/>
  <c r="W158" i="21"/>
  <c r="V158" i="21"/>
  <c r="X157" i="21"/>
  <c r="V157" i="21"/>
  <c r="X156" i="21"/>
  <c r="V156" i="21"/>
  <c r="X155" i="21"/>
  <c r="W155" i="21"/>
  <c r="V155" i="21"/>
  <c r="X154" i="21"/>
  <c r="W154" i="21"/>
  <c r="V154" i="21"/>
  <c r="X153" i="21"/>
  <c r="W153" i="21"/>
  <c r="V153" i="21"/>
  <c r="X152" i="21"/>
  <c r="V152" i="21"/>
  <c r="X151" i="21"/>
  <c r="V151" i="21"/>
  <c r="X150" i="21"/>
  <c r="W150" i="21"/>
  <c r="V150" i="21"/>
  <c r="X149" i="21"/>
  <c r="V149" i="21"/>
  <c r="X148" i="21"/>
  <c r="V148" i="21"/>
  <c r="X147" i="21"/>
  <c r="W147" i="21"/>
  <c r="V147" i="21"/>
  <c r="X146" i="21"/>
  <c r="W146" i="21"/>
  <c r="V146" i="21"/>
  <c r="X145" i="21"/>
  <c r="W145" i="21"/>
  <c r="V145" i="21"/>
  <c r="X144" i="21"/>
  <c r="V144" i="21"/>
  <c r="X143" i="21"/>
  <c r="V143" i="21"/>
  <c r="X142" i="21"/>
  <c r="W142" i="21"/>
  <c r="V142" i="21"/>
  <c r="X141" i="21"/>
  <c r="V141" i="21"/>
  <c r="X140" i="21"/>
  <c r="V140" i="21"/>
  <c r="X139" i="21"/>
  <c r="W139" i="21"/>
  <c r="V139" i="21"/>
  <c r="X138" i="21"/>
  <c r="W138" i="21"/>
  <c r="V138" i="21"/>
  <c r="X137" i="21"/>
  <c r="W137" i="21"/>
  <c r="V137" i="21"/>
  <c r="X136" i="21"/>
  <c r="V136" i="21"/>
  <c r="X135" i="21"/>
  <c r="V135" i="21"/>
  <c r="X134" i="21"/>
  <c r="W134" i="21"/>
  <c r="V134" i="21"/>
  <c r="X133" i="21"/>
  <c r="V133" i="21"/>
  <c r="X132" i="21"/>
  <c r="V132" i="21"/>
  <c r="X131" i="21"/>
  <c r="W131" i="21"/>
  <c r="V131" i="21"/>
  <c r="X130" i="21"/>
  <c r="W130" i="21"/>
  <c r="V130" i="21"/>
  <c r="X129" i="21"/>
  <c r="W129" i="21"/>
  <c r="V129" i="21"/>
  <c r="X128" i="21"/>
  <c r="V128" i="21"/>
  <c r="X127" i="21"/>
  <c r="V127" i="21"/>
  <c r="X126" i="21"/>
  <c r="W126" i="21"/>
  <c r="V126" i="21"/>
  <c r="X125" i="21"/>
  <c r="V125" i="21"/>
  <c r="X124" i="21"/>
  <c r="V124" i="21"/>
  <c r="X123" i="21"/>
  <c r="W123" i="21"/>
  <c r="V123" i="21"/>
  <c r="X122" i="21"/>
  <c r="W122" i="21"/>
  <c r="V122" i="21"/>
  <c r="X121" i="21"/>
  <c r="W121" i="21"/>
  <c r="V121" i="21"/>
  <c r="X120" i="21"/>
  <c r="V120" i="21"/>
  <c r="X119" i="21"/>
  <c r="V119" i="21"/>
  <c r="X118" i="21"/>
  <c r="W118" i="21"/>
  <c r="V118" i="21"/>
  <c r="X117" i="21"/>
  <c r="V117" i="21"/>
  <c r="X116" i="21"/>
  <c r="W116" i="21"/>
  <c r="V116" i="21"/>
  <c r="X115" i="21"/>
  <c r="W115" i="21"/>
  <c r="V115" i="21"/>
  <c r="X114" i="21"/>
  <c r="W114" i="21"/>
  <c r="V114" i="21"/>
  <c r="X113" i="21"/>
  <c r="W113" i="21"/>
  <c r="V113" i="21"/>
  <c r="X112" i="21"/>
  <c r="V112" i="21"/>
  <c r="X111" i="21"/>
  <c r="V111" i="21"/>
  <c r="X110" i="21"/>
  <c r="W110" i="21"/>
  <c r="V110" i="21"/>
  <c r="X109" i="21"/>
  <c r="V109" i="21"/>
  <c r="X108" i="21"/>
  <c r="V108" i="21"/>
  <c r="X107" i="21"/>
  <c r="W107" i="21"/>
  <c r="V107" i="21"/>
  <c r="X106" i="21"/>
  <c r="W106" i="21"/>
  <c r="V106" i="21"/>
  <c r="X105" i="21"/>
  <c r="W105" i="21"/>
  <c r="V105" i="21"/>
  <c r="X104" i="21"/>
  <c r="W104" i="21"/>
  <c r="V104" i="21"/>
  <c r="X103" i="21"/>
  <c r="V103" i="21"/>
  <c r="X102" i="21"/>
  <c r="W102" i="21"/>
  <c r="V102" i="21"/>
  <c r="X101" i="21"/>
  <c r="V101" i="21"/>
  <c r="X100" i="21"/>
  <c r="W100" i="21"/>
  <c r="V100" i="21"/>
  <c r="X99" i="21"/>
  <c r="W99" i="21"/>
  <c r="V99" i="21"/>
  <c r="X98" i="21"/>
  <c r="W98" i="21"/>
  <c r="V98" i="21"/>
  <c r="X97" i="21"/>
  <c r="W97" i="21"/>
  <c r="V97" i="21"/>
  <c r="X96" i="21"/>
  <c r="W96" i="21"/>
  <c r="V96" i="21"/>
  <c r="X95" i="21"/>
  <c r="V95" i="21"/>
  <c r="X94" i="21"/>
  <c r="W94" i="21"/>
  <c r="V94" i="21"/>
  <c r="X93" i="21"/>
  <c r="V93" i="21"/>
  <c r="X92" i="21"/>
  <c r="V92" i="21"/>
  <c r="X91" i="21"/>
  <c r="W91" i="21"/>
  <c r="V91" i="21"/>
  <c r="X90" i="21"/>
  <c r="W90" i="21"/>
  <c r="V90" i="21"/>
  <c r="X89" i="21"/>
  <c r="W89" i="21"/>
  <c r="V89" i="21"/>
  <c r="X88" i="21"/>
  <c r="V88" i="21"/>
  <c r="X87" i="21"/>
  <c r="V87" i="21"/>
  <c r="X86" i="21"/>
  <c r="W86" i="21"/>
  <c r="V86" i="21"/>
  <c r="X85" i="21"/>
  <c r="V85" i="21"/>
  <c r="X84" i="21"/>
  <c r="V84" i="21"/>
  <c r="X83" i="21"/>
  <c r="W83" i="21"/>
  <c r="V83" i="21"/>
  <c r="X82" i="21"/>
  <c r="W82" i="21"/>
  <c r="V82" i="21"/>
  <c r="X81" i="21"/>
  <c r="W81" i="21"/>
  <c r="V81" i="21"/>
  <c r="X80" i="21"/>
  <c r="V80" i="21"/>
  <c r="X79" i="21"/>
  <c r="V79" i="21"/>
  <c r="X78" i="21"/>
  <c r="W78" i="21"/>
  <c r="V78" i="21"/>
  <c r="X77" i="21"/>
  <c r="V77" i="21"/>
  <c r="X76" i="21"/>
  <c r="V76" i="21"/>
  <c r="X75" i="21"/>
  <c r="W75" i="21"/>
  <c r="V75" i="21"/>
  <c r="X74" i="21"/>
  <c r="W74" i="21"/>
  <c r="V74" i="21"/>
  <c r="X73" i="21"/>
  <c r="W73" i="21"/>
  <c r="V73" i="21"/>
  <c r="X72" i="21"/>
  <c r="V72" i="21"/>
  <c r="X71" i="21"/>
  <c r="V71" i="21"/>
  <c r="X70" i="21"/>
  <c r="W70" i="21"/>
  <c r="V70" i="21"/>
  <c r="X69" i="21"/>
  <c r="W69" i="21"/>
  <c r="V69" i="21"/>
  <c r="X68" i="21"/>
  <c r="W68" i="21"/>
  <c r="V68" i="21"/>
  <c r="X67" i="21"/>
  <c r="W67" i="21"/>
  <c r="V67" i="21"/>
  <c r="X66" i="21"/>
  <c r="W66" i="21"/>
  <c r="V66" i="21"/>
  <c r="X65" i="21"/>
  <c r="W65" i="21"/>
  <c r="V65" i="21"/>
  <c r="X64" i="21"/>
  <c r="V64" i="21"/>
  <c r="X63" i="21"/>
  <c r="V63" i="21"/>
  <c r="X62" i="21"/>
  <c r="W62" i="21"/>
  <c r="V62" i="21"/>
  <c r="X61" i="21"/>
  <c r="V61" i="21"/>
  <c r="X60" i="21"/>
  <c r="V60" i="21"/>
  <c r="X59" i="21"/>
  <c r="W59" i="21"/>
  <c r="V59" i="21"/>
  <c r="X58" i="21"/>
  <c r="W58" i="21"/>
  <c r="V58" i="21"/>
  <c r="X57" i="21"/>
  <c r="W57" i="21"/>
  <c r="V57" i="21"/>
  <c r="X56" i="21"/>
  <c r="V56" i="21"/>
  <c r="X55" i="21"/>
  <c r="V55" i="21"/>
  <c r="X54" i="21"/>
  <c r="W54" i="21"/>
  <c r="V54" i="21"/>
  <c r="X53" i="21"/>
  <c r="V53" i="21"/>
  <c r="X52" i="21"/>
  <c r="W52" i="21"/>
  <c r="V52" i="21"/>
  <c r="X51" i="21"/>
  <c r="W51" i="21"/>
  <c r="V51" i="21"/>
  <c r="X50" i="21"/>
  <c r="W50" i="21"/>
  <c r="V50" i="21"/>
  <c r="X49" i="21"/>
  <c r="W49" i="21"/>
  <c r="V49" i="21"/>
  <c r="X48" i="21"/>
  <c r="V48" i="21"/>
  <c r="X47" i="21"/>
  <c r="V47" i="21"/>
  <c r="X46" i="21"/>
  <c r="W46" i="21"/>
  <c r="V46" i="21"/>
  <c r="X45" i="21"/>
  <c r="V45" i="21"/>
  <c r="X44" i="21"/>
  <c r="V44" i="21"/>
  <c r="X43" i="21"/>
  <c r="W43" i="21"/>
  <c r="V43" i="21"/>
  <c r="X42" i="21"/>
  <c r="W42" i="21"/>
  <c r="V42" i="21"/>
  <c r="X41" i="21"/>
  <c r="W41" i="21"/>
  <c r="V41" i="21"/>
  <c r="X40" i="21"/>
  <c r="W40" i="21"/>
  <c r="V40" i="21"/>
  <c r="X39" i="21"/>
  <c r="V39" i="21"/>
  <c r="X38" i="21"/>
  <c r="W38" i="21"/>
  <c r="V38" i="21"/>
  <c r="X37" i="21"/>
  <c r="V37" i="21"/>
  <c r="X36" i="21"/>
  <c r="W36" i="21"/>
  <c r="V36" i="21"/>
  <c r="X35" i="21"/>
  <c r="W35" i="21"/>
  <c r="V35" i="21"/>
  <c r="X34" i="21"/>
  <c r="W34" i="21"/>
  <c r="V34" i="21"/>
  <c r="X33" i="21"/>
  <c r="W33" i="21"/>
  <c r="V33" i="21"/>
  <c r="X32" i="21"/>
  <c r="W32" i="21"/>
  <c r="V32" i="21"/>
  <c r="X31" i="21"/>
  <c r="V31" i="21"/>
  <c r="X30" i="21"/>
  <c r="W30" i="21"/>
  <c r="V30" i="21"/>
  <c r="X29" i="21"/>
  <c r="V29" i="21"/>
  <c r="X28" i="21"/>
  <c r="V28" i="21"/>
  <c r="X27" i="21"/>
  <c r="W27" i="21"/>
  <c r="V27" i="21"/>
  <c r="X26" i="21"/>
  <c r="W26" i="21"/>
  <c r="V26" i="21"/>
  <c r="X25" i="21"/>
  <c r="W25" i="21"/>
  <c r="V25" i="21"/>
  <c r="X24" i="21"/>
  <c r="V24" i="21"/>
  <c r="X23" i="21"/>
  <c r="V23" i="21"/>
  <c r="X22" i="21"/>
  <c r="W22" i="21"/>
  <c r="V22" i="21"/>
  <c r="X21" i="21"/>
  <c r="V21" i="21"/>
  <c r="X20" i="21"/>
  <c r="V20" i="21"/>
  <c r="X19" i="21"/>
  <c r="W19" i="21"/>
  <c r="V19" i="21"/>
  <c r="X18" i="21"/>
  <c r="W18" i="21"/>
  <c r="V18" i="21"/>
  <c r="X17" i="21"/>
  <c r="W17" i="21"/>
  <c r="V17" i="21"/>
  <c r="X16" i="21"/>
  <c r="V16" i="21"/>
  <c r="X15" i="21"/>
  <c r="V15" i="21"/>
  <c r="X14" i="21"/>
  <c r="W14" i="21"/>
  <c r="V14" i="21"/>
  <c r="X13" i="21"/>
  <c r="W13" i="21"/>
  <c r="V13" i="21"/>
  <c r="X12" i="21"/>
  <c r="W12" i="21"/>
  <c r="V12" i="21"/>
  <c r="X11" i="21"/>
  <c r="W11" i="21"/>
  <c r="V11" i="21"/>
  <c r="X10" i="21"/>
  <c r="W10" i="21"/>
  <c r="V10" i="21"/>
  <c r="X9" i="21"/>
  <c r="W9" i="21"/>
  <c r="V9" i="21"/>
  <c r="X8" i="21"/>
  <c r="V8" i="21"/>
  <c r="X7" i="21"/>
  <c r="V7" i="21"/>
  <c r="X6" i="21"/>
  <c r="W6" i="21"/>
  <c r="V6" i="21"/>
  <c r="X5" i="21"/>
  <c r="V5" i="21"/>
  <c r="X4" i="21"/>
  <c r="W4" i="21"/>
  <c r="V4" i="21"/>
  <c r="X3" i="21"/>
  <c r="W3" i="21"/>
  <c r="V3" i="21"/>
  <c r="X2" i="21"/>
  <c r="W2" i="21"/>
  <c r="V2" i="21"/>
  <c r="X1117" i="20" l="1"/>
  <c r="X1116" i="20"/>
  <c r="X1115" i="20"/>
  <c r="X1114" i="20"/>
  <c r="X1113" i="20"/>
  <c r="X1112" i="20"/>
  <c r="X1111" i="20"/>
  <c r="X1110" i="20"/>
  <c r="X1109" i="20"/>
  <c r="X1108" i="20"/>
  <c r="X1107" i="20"/>
  <c r="X1106" i="20"/>
  <c r="X1105" i="20"/>
  <c r="X1104" i="20"/>
  <c r="X1103" i="20"/>
  <c r="X1102" i="20"/>
  <c r="X1101" i="20"/>
  <c r="X1100" i="20"/>
  <c r="X1099" i="20"/>
  <c r="X1098" i="20"/>
  <c r="X1097" i="20"/>
  <c r="X1096" i="20"/>
  <c r="X1095" i="20"/>
  <c r="X1094" i="20"/>
  <c r="X1093" i="20"/>
  <c r="X1092" i="20"/>
  <c r="X1091" i="20"/>
  <c r="X1090" i="20"/>
  <c r="X1089" i="20"/>
  <c r="X1088" i="20"/>
  <c r="X1087" i="20"/>
  <c r="X1086" i="20"/>
  <c r="X1085" i="20"/>
  <c r="X1084" i="20"/>
  <c r="X1083" i="20"/>
  <c r="X1082" i="20"/>
  <c r="X1081" i="20"/>
  <c r="X1080" i="20"/>
  <c r="X1079" i="20"/>
  <c r="X1078" i="20"/>
  <c r="X1077" i="20"/>
  <c r="X1076" i="20"/>
  <c r="X1075" i="20"/>
  <c r="X1074" i="20"/>
  <c r="X1073" i="20"/>
  <c r="X1072" i="20"/>
  <c r="X1071" i="20"/>
  <c r="X1070" i="20"/>
  <c r="X1069" i="20"/>
  <c r="X1068" i="20"/>
  <c r="X1067" i="20"/>
  <c r="X1066" i="20"/>
  <c r="X1065" i="20"/>
  <c r="X1064" i="20"/>
  <c r="X1063" i="20"/>
  <c r="X1062" i="20"/>
  <c r="X1061" i="20"/>
  <c r="X1060" i="20"/>
  <c r="X1059" i="20"/>
  <c r="X1058" i="20"/>
  <c r="X1057" i="20"/>
  <c r="X1056" i="20"/>
  <c r="X1055" i="20"/>
  <c r="X1054" i="20"/>
  <c r="X1053" i="20"/>
  <c r="X1052" i="20"/>
  <c r="X1051" i="20"/>
  <c r="X1050" i="20"/>
  <c r="X1049" i="20"/>
  <c r="X1048" i="20"/>
  <c r="X1047" i="20"/>
  <c r="X1046" i="20"/>
  <c r="X1045" i="20"/>
  <c r="X1044" i="20"/>
  <c r="X1043" i="20"/>
  <c r="X1042" i="20"/>
  <c r="X1041" i="20"/>
  <c r="X1040" i="20"/>
  <c r="X1039" i="20"/>
  <c r="X1038" i="20"/>
  <c r="X1037" i="20"/>
  <c r="X1036" i="20"/>
  <c r="X1035" i="20"/>
  <c r="X1034" i="20"/>
  <c r="X1033" i="20"/>
  <c r="X1032" i="20"/>
  <c r="X1031" i="20"/>
  <c r="X1030" i="20"/>
  <c r="X1029" i="20"/>
  <c r="X1028" i="20"/>
  <c r="X1027" i="20"/>
  <c r="X1026" i="20"/>
  <c r="X1025" i="20"/>
  <c r="X1024" i="20"/>
  <c r="X1023" i="20"/>
  <c r="X1022" i="20"/>
  <c r="X1021" i="20"/>
  <c r="X1020" i="20"/>
  <c r="X1019" i="20"/>
  <c r="X1018" i="20"/>
  <c r="X1017" i="20"/>
  <c r="X1016" i="20"/>
  <c r="X1015" i="20"/>
  <c r="X1014" i="20"/>
  <c r="X1013" i="20"/>
  <c r="X1012" i="20"/>
  <c r="X1011" i="20"/>
  <c r="X1010" i="20"/>
  <c r="X1009" i="20"/>
  <c r="X1008" i="20"/>
  <c r="X1007" i="20"/>
  <c r="X1006" i="20"/>
  <c r="X1005" i="20"/>
  <c r="X1004" i="20"/>
  <c r="X1003" i="20"/>
  <c r="X1002" i="20"/>
  <c r="X1001" i="20"/>
  <c r="X1000" i="20"/>
  <c r="X999" i="20"/>
  <c r="X998" i="20"/>
  <c r="X997" i="20"/>
  <c r="X996" i="20"/>
  <c r="X995" i="20"/>
  <c r="X994" i="20"/>
  <c r="X993" i="20"/>
  <c r="X992" i="20"/>
  <c r="X991" i="20"/>
  <c r="X990" i="20"/>
  <c r="X989" i="20"/>
  <c r="X988" i="20"/>
  <c r="X987" i="20"/>
  <c r="X986" i="20"/>
  <c r="X985" i="20"/>
  <c r="X984" i="20"/>
  <c r="X983" i="20"/>
  <c r="X982" i="20"/>
  <c r="X981" i="20"/>
  <c r="X980" i="20"/>
  <c r="X979" i="20"/>
  <c r="X978" i="20"/>
  <c r="X977" i="20"/>
  <c r="X976" i="20"/>
  <c r="X975" i="20"/>
  <c r="X974" i="20"/>
  <c r="X973" i="20"/>
  <c r="X972" i="20"/>
  <c r="X971" i="20"/>
  <c r="X970" i="20"/>
  <c r="X969" i="20"/>
  <c r="X968" i="20"/>
  <c r="X967" i="20"/>
  <c r="X966" i="20"/>
  <c r="X965" i="20"/>
  <c r="X964" i="20"/>
  <c r="X963" i="20"/>
  <c r="X962" i="20"/>
  <c r="X961" i="20"/>
  <c r="X960" i="20"/>
  <c r="X959" i="20"/>
  <c r="X958" i="20"/>
  <c r="X957" i="20"/>
  <c r="X956" i="20"/>
  <c r="X955" i="20"/>
  <c r="X954" i="20"/>
  <c r="X953" i="20"/>
  <c r="X952" i="20"/>
  <c r="X951" i="20"/>
  <c r="X950" i="20"/>
  <c r="X949" i="20"/>
  <c r="X948" i="20"/>
  <c r="X947" i="20"/>
  <c r="X946" i="20"/>
  <c r="X945" i="20"/>
  <c r="X944" i="20"/>
  <c r="X943" i="20"/>
  <c r="X942" i="20"/>
  <c r="X941" i="20"/>
  <c r="X940" i="20"/>
  <c r="X939" i="20"/>
  <c r="X938" i="20"/>
  <c r="X937" i="20"/>
  <c r="X936" i="20"/>
  <c r="X935" i="20"/>
  <c r="X934" i="20"/>
  <c r="X933" i="20"/>
  <c r="X932" i="20"/>
  <c r="X931" i="20"/>
  <c r="X930" i="20"/>
  <c r="X929" i="20"/>
  <c r="X928" i="20"/>
  <c r="X927" i="20"/>
  <c r="X926" i="20"/>
  <c r="X925" i="20"/>
  <c r="X924" i="20"/>
  <c r="X923" i="20"/>
  <c r="X922" i="20"/>
  <c r="X921" i="20"/>
  <c r="X920" i="20"/>
  <c r="X919" i="20"/>
  <c r="X918" i="20"/>
  <c r="X917" i="20"/>
  <c r="X916" i="20"/>
  <c r="X915" i="20"/>
  <c r="X914" i="20"/>
  <c r="X913" i="20"/>
  <c r="X912" i="20"/>
  <c r="X911" i="20"/>
  <c r="X910" i="20"/>
  <c r="X909" i="20"/>
  <c r="X908" i="20"/>
  <c r="X907" i="20"/>
  <c r="X906" i="20"/>
  <c r="X905" i="20"/>
  <c r="X904" i="20"/>
  <c r="X903" i="20"/>
  <c r="X902" i="20"/>
  <c r="X901" i="20"/>
  <c r="X900" i="20"/>
  <c r="X899" i="20"/>
  <c r="X898" i="20"/>
  <c r="X897" i="20"/>
  <c r="X896" i="20"/>
  <c r="X895" i="20"/>
  <c r="X894" i="20"/>
  <c r="X893" i="20"/>
  <c r="X892" i="20"/>
  <c r="X891" i="20"/>
  <c r="X890" i="20"/>
  <c r="X889" i="20"/>
  <c r="X888" i="20"/>
  <c r="X887" i="20"/>
  <c r="X886" i="20"/>
  <c r="X885" i="20"/>
  <c r="X884" i="20"/>
  <c r="X883" i="20"/>
  <c r="X882" i="20"/>
  <c r="X881" i="20"/>
  <c r="X880" i="20"/>
  <c r="X879" i="20"/>
  <c r="X878" i="20"/>
  <c r="X877" i="20"/>
  <c r="X876" i="20"/>
  <c r="X875" i="20"/>
  <c r="X874" i="20"/>
  <c r="X873" i="20"/>
  <c r="X872" i="20"/>
  <c r="X871" i="20"/>
  <c r="X870" i="20"/>
  <c r="X869" i="20"/>
  <c r="X868" i="20"/>
  <c r="X867" i="20"/>
  <c r="X866" i="20"/>
  <c r="X865" i="20"/>
  <c r="X864" i="20"/>
  <c r="X863" i="20"/>
  <c r="X862" i="20"/>
  <c r="X861" i="20"/>
  <c r="X860" i="20"/>
  <c r="X859" i="20"/>
  <c r="X858" i="20"/>
  <c r="X857" i="20"/>
  <c r="X856" i="20"/>
  <c r="X855" i="20"/>
  <c r="X854" i="20"/>
  <c r="X853" i="20"/>
  <c r="X852" i="20"/>
  <c r="X851" i="20"/>
  <c r="X850" i="20"/>
  <c r="X849" i="20"/>
  <c r="X848" i="20"/>
  <c r="X847" i="20"/>
  <c r="X846" i="20"/>
  <c r="X845" i="20"/>
  <c r="X844" i="20"/>
  <c r="X843" i="20"/>
  <c r="X842" i="20"/>
  <c r="X841" i="20"/>
  <c r="X840" i="20"/>
  <c r="X839" i="20"/>
  <c r="X838" i="20"/>
  <c r="X837" i="20"/>
  <c r="X836" i="20"/>
  <c r="X835" i="20"/>
  <c r="X834" i="20"/>
  <c r="X833" i="20"/>
  <c r="X832" i="20"/>
  <c r="X831" i="20"/>
  <c r="X830" i="20"/>
  <c r="X829" i="20"/>
  <c r="X828" i="20"/>
  <c r="X827" i="20"/>
  <c r="X826" i="20"/>
  <c r="X825" i="20"/>
  <c r="X824" i="20"/>
  <c r="X823" i="20"/>
  <c r="X822" i="20"/>
  <c r="X821" i="20"/>
  <c r="X820" i="20"/>
  <c r="X819" i="20"/>
  <c r="X818" i="20"/>
  <c r="X817" i="20"/>
  <c r="X816" i="20"/>
  <c r="X815" i="20"/>
  <c r="X814" i="20"/>
  <c r="X813" i="20"/>
  <c r="X812" i="20"/>
  <c r="X811" i="20"/>
  <c r="X810" i="20"/>
  <c r="X809" i="20"/>
  <c r="X808" i="20"/>
  <c r="X807" i="20"/>
  <c r="X806" i="20"/>
  <c r="X805" i="20"/>
  <c r="X804" i="20"/>
  <c r="X803" i="20"/>
  <c r="X802" i="20"/>
  <c r="X801" i="20"/>
  <c r="X800" i="20"/>
  <c r="X799" i="20"/>
  <c r="X798" i="20"/>
  <c r="X797" i="20"/>
  <c r="X796" i="20"/>
  <c r="X795" i="20"/>
  <c r="X794" i="20"/>
  <c r="X793" i="20"/>
  <c r="X792" i="20"/>
  <c r="X791" i="20"/>
  <c r="X790" i="20"/>
  <c r="X789" i="20"/>
  <c r="X788" i="20"/>
  <c r="X787" i="20"/>
  <c r="X786" i="20"/>
  <c r="X785" i="20"/>
  <c r="X784" i="20"/>
  <c r="X783" i="20"/>
  <c r="X782" i="20"/>
  <c r="X781" i="20"/>
  <c r="X780" i="20"/>
  <c r="X779" i="20"/>
  <c r="X778" i="20"/>
  <c r="X777" i="20"/>
  <c r="X776" i="20"/>
  <c r="X775" i="20"/>
  <c r="X774" i="20"/>
  <c r="X773" i="20"/>
  <c r="X772" i="20"/>
  <c r="X771" i="20"/>
  <c r="X770" i="20"/>
  <c r="X769" i="20"/>
  <c r="X768" i="20"/>
  <c r="X767" i="20"/>
  <c r="X766" i="20"/>
  <c r="X765" i="20"/>
  <c r="X764" i="20"/>
  <c r="X763" i="20"/>
  <c r="X762" i="20"/>
  <c r="X761" i="20"/>
  <c r="X760" i="20"/>
  <c r="X759" i="20"/>
  <c r="X758" i="20"/>
  <c r="X757" i="20"/>
  <c r="X756" i="20"/>
  <c r="X755" i="20"/>
  <c r="X754" i="20"/>
  <c r="X753" i="20"/>
  <c r="X752" i="20"/>
  <c r="X751" i="20"/>
  <c r="X750" i="20"/>
  <c r="X749" i="20"/>
  <c r="X748" i="20"/>
  <c r="X747" i="20"/>
  <c r="X746" i="20"/>
  <c r="X745" i="20"/>
  <c r="X744" i="20"/>
  <c r="X743" i="20"/>
  <c r="X742" i="20"/>
  <c r="X741" i="20"/>
  <c r="X740" i="20"/>
  <c r="X739" i="20"/>
  <c r="X738" i="20"/>
  <c r="X737" i="20"/>
  <c r="X736" i="20"/>
  <c r="X735" i="20"/>
  <c r="X734" i="20"/>
  <c r="X733" i="20"/>
  <c r="X732" i="20"/>
  <c r="X731" i="20"/>
  <c r="X730" i="20"/>
  <c r="X729" i="20"/>
  <c r="X728" i="20"/>
  <c r="X727" i="20"/>
  <c r="X726" i="20"/>
  <c r="X725" i="20"/>
  <c r="X724" i="20"/>
  <c r="X723" i="20"/>
  <c r="X722" i="20"/>
  <c r="X721" i="20"/>
  <c r="X720" i="20"/>
  <c r="X719" i="20"/>
  <c r="X718" i="20"/>
  <c r="X717" i="20"/>
  <c r="X716" i="20"/>
  <c r="X715" i="20"/>
  <c r="X714" i="20"/>
  <c r="X713" i="20"/>
  <c r="X712" i="20"/>
  <c r="X711" i="20"/>
  <c r="X710" i="20"/>
  <c r="X709" i="20"/>
  <c r="X708" i="20"/>
  <c r="X707" i="20"/>
  <c r="X706" i="20"/>
  <c r="X705" i="20"/>
  <c r="X704" i="20"/>
  <c r="X703" i="20"/>
  <c r="X702" i="20"/>
  <c r="X701" i="20"/>
  <c r="X700" i="20"/>
  <c r="X699" i="20"/>
  <c r="X698" i="20"/>
  <c r="X697" i="20"/>
  <c r="X696" i="20"/>
  <c r="X695" i="20"/>
  <c r="X694" i="20"/>
  <c r="X693" i="20"/>
  <c r="X692" i="20"/>
  <c r="X691" i="20"/>
  <c r="X690" i="20"/>
  <c r="X689" i="20"/>
  <c r="X688" i="20"/>
  <c r="X687" i="20"/>
  <c r="X686" i="20"/>
  <c r="X685" i="20"/>
  <c r="X684" i="20"/>
  <c r="X683" i="20"/>
  <c r="X682" i="20"/>
  <c r="X681" i="20"/>
  <c r="X680" i="20"/>
  <c r="X679" i="20"/>
  <c r="X678" i="20"/>
  <c r="X677" i="20"/>
  <c r="X676" i="20"/>
  <c r="X675" i="20"/>
  <c r="X674" i="20"/>
  <c r="X673" i="20"/>
  <c r="X672" i="20"/>
  <c r="X671" i="20"/>
  <c r="X670" i="20"/>
  <c r="X669" i="20"/>
  <c r="X668" i="20"/>
  <c r="X667" i="20"/>
  <c r="X666" i="20"/>
  <c r="X665" i="20"/>
  <c r="X664" i="20"/>
  <c r="X663" i="20"/>
  <c r="X662" i="20"/>
  <c r="X661" i="20"/>
  <c r="X660" i="20"/>
  <c r="X659" i="20"/>
  <c r="X658" i="20"/>
  <c r="X657" i="20"/>
  <c r="X656" i="20"/>
  <c r="X655" i="20"/>
  <c r="X654" i="20"/>
  <c r="X653" i="20"/>
  <c r="X652" i="20"/>
  <c r="X651" i="20"/>
  <c r="X650" i="20"/>
  <c r="X649" i="20"/>
  <c r="X648" i="20"/>
  <c r="X647" i="20"/>
  <c r="X646" i="20"/>
  <c r="X645" i="20"/>
  <c r="X644" i="20"/>
  <c r="X643" i="20"/>
  <c r="X642" i="20"/>
  <c r="X641" i="20"/>
  <c r="X640" i="20"/>
  <c r="X639" i="20"/>
  <c r="X638" i="20"/>
  <c r="X637" i="20"/>
  <c r="X636" i="20"/>
  <c r="X635" i="20"/>
  <c r="X634" i="20"/>
  <c r="X633" i="20"/>
  <c r="X632" i="20"/>
  <c r="X631" i="20"/>
  <c r="X630" i="20"/>
  <c r="X629" i="20"/>
  <c r="X628" i="20"/>
  <c r="X627" i="20"/>
  <c r="X626" i="20"/>
  <c r="X625" i="20"/>
  <c r="X624" i="20"/>
  <c r="X623" i="20"/>
  <c r="X622" i="20"/>
  <c r="X621" i="20"/>
  <c r="X620" i="20"/>
  <c r="X619" i="20"/>
  <c r="X618" i="20"/>
  <c r="X617" i="20"/>
  <c r="X616" i="20"/>
  <c r="X615" i="20"/>
  <c r="X614" i="20"/>
  <c r="X613" i="20"/>
  <c r="X612" i="20"/>
  <c r="X611" i="20"/>
  <c r="X610" i="20"/>
  <c r="X609" i="20"/>
  <c r="X608" i="20"/>
  <c r="X607" i="20"/>
  <c r="X606" i="20"/>
  <c r="X605" i="20"/>
  <c r="X604" i="20"/>
  <c r="X603" i="20"/>
  <c r="X602" i="20"/>
  <c r="X601" i="20"/>
  <c r="X600" i="20"/>
  <c r="X599" i="20"/>
  <c r="X598" i="20"/>
  <c r="X597" i="20"/>
  <c r="X596" i="20"/>
  <c r="X595" i="20"/>
  <c r="X594" i="20"/>
  <c r="X593" i="20"/>
  <c r="X592" i="20"/>
  <c r="X591" i="20"/>
  <c r="X590" i="20"/>
  <c r="X589" i="20"/>
  <c r="X588" i="20"/>
  <c r="X587" i="20"/>
  <c r="X586" i="20"/>
  <c r="X585" i="20"/>
  <c r="X584" i="20"/>
  <c r="X583" i="20"/>
  <c r="X582" i="20"/>
  <c r="X581" i="20"/>
  <c r="X580" i="20"/>
  <c r="X579" i="20"/>
  <c r="X578" i="20"/>
  <c r="X577" i="20"/>
  <c r="X576" i="20"/>
  <c r="X575" i="20"/>
  <c r="X574" i="20"/>
  <c r="X573" i="20"/>
  <c r="X572" i="20"/>
  <c r="X571" i="20"/>
  <c r="X570" i="20"/>
  <c r="X569" i="20"/>
  <c r="X568" i="20"/>
  <c r="X567" i="20"/>
  <c r="X566" i="20"/>
  <c r="X565" i="20"/>
  <c r="X564" i="20"/>
  <c r="X563" i="20"/>
  <c r="X562" i="20"/>
  <c r="X561" i="20"/>
  <c r="X560" i="20"/>
  <c r="X559" i="20"/>
  <c r="X558" i="20"/>
  <c r="X557" i="20"/>
  <c r="X556" i="20"/>
  <c r="X555" i="20"/>
  <c r="X554" i="20"/>
  <c r="X553" i="20"/>
  <c r="X552" i="20"/>
  <c r="X551" i="20"/>
  <c r="X550" i="20"/>
  <c r="X549" i="20"/>
  <c r="X548" i="20"/>
  <c r="X547" i="20"/>
  <c r="X546" i="20"/>
  <c r="X545" i="20"/>
  <c r="X544" i="20"/>
  <c r="X543" i="20"/>
  <c r="X542" i="20"/>
  <c r="X541" i="20"/>
  <c r="X540" i="20"/>
  <c r="X539" i="20"/>
  <c r="X538" i="20"/>
  <c r="X537" i="20"/>
  <c r="X536" i="20"/>
  <c r="X535" i="20"/>
  <c r="X534" i="20"/>
  <c r="X533" i="20"/>
  <c r="X532" i="20"/>
  <c r="X531" i="20"/>
  <c r="X530" i="20"/>
  <c r="X529" i="20"/>
  <c r="X528" i="20"/>
  <c r="X527" i="20"/>
  <c r="X526" i="20"/>
  <c r="X525" i="20"/>
  <c r="X524" i="20"/>
  <c r="X523" i="20"/>
  <c r="X522" i="20"/>
  <c r="X521" i="20"/>
  <c r="X520" i="20"/>
  <c r="X519" i="20"/>
  <c r="X518" i="20"/>
  <c r="X517" i="20"/>
  <c r="X516" i="20"/>
  <c r="X515" i="20"/>
  <c r="X514" i="20"/>
  <c r="X513" i="20"/>
  <c r="X512" i="20"/>
  <c r="X511" i="20"/>
  <c r="X510" i="20"/>
  <c r="X509" i="20"/>
  <c r="X508" i="20"/>
  <c r="X507" i="20"/>
  <c r="X506" i="20"/>
  <c r="X505" i="20"/>
  <c r="X504" i="20"/>
  <c r="X503" i="20"/>
  <c r="X502" i="20"/>
  <c r="X501" i="20"/>
  <c r="X500" i="20"/>
  <c r="X499" i="20"/>
  <c r="X498" i="20"/>
  <c r="X497" i="20"/>
  <c r="X496" i="20"/>
  <c r="X495" i="20"/>
  <c r="X494" i="20"/>
  <c r="X493" i="20"/>
  <c r="X492" i="20"/>
  <c r="X491" i="20"/>
  <c r="X490" i="20"/>
  <c r="X489" i="20"/>
  <c r="X488" i="20"/>
  <c r="X487" i="20"/>
  <c r="X486" i="20"/>
  <c r="X485" i="20"/>
  <c r="X484" i="20"/>
  <c r="X483" i="20"/>
  <c r="X482" i="20"/>
  <c r="X481" i="20"/>
  <c r="X480" i="20"/>
  <c r="X479" i="20"/>
  <c r="X478" i="20"/>
  <c r="X477" i="20"/>
  <c r="X476" i="20"/>
  <c r="X475" i="20"/>
  <c r="X474" i="20"/>
  <c r="X473" i="20"/>
  <c r="X472" i="20"/>
  <c r="X471" i="20"/>
  <c r="X470" i="20"/>
  <c r="X469" i="20"/>
  <c r="X468" i="20"/>
  <c r="X467" i="20"/>
  <c r="X466" i="20"/>
  <c r="X465" i="20"/>
  <c r="X464" i="20"/>
  <c r="X463" i="20"/>
  <c r="X462" i="20"/>
  <c r="X461" i="20"/>
  <c r="X460" i="20"/>
  <c r="X459" i="20"/>
  <c r="X458" i="20"/>
  <c r="X457" i="20"/>
  <c r="X456" i="20"/>
  <c r="X455" i="20"/>
  <c r="X454" i="20"/>
  <c r="X453" i="20"/>
  <c r="X452" i="20"/>
  <c r="X451" i="20"/>
  <c r="X450" i="20"/>
  <c r="X449" i="20"/>
  <c r="X448" i="20"/>
  <c r="X447" i="20"/>
  <c r="X446" i="20"/>
  <c r="X445" i="20"/>
  <c r="X444" i="20"/>
  <c r="X443" i="20"/>
  <c r="X442" i="20"/>
  <c r="X441" i="20"/>
  <c r="X440" i="20"/>
  <c r="X439" i="20"/>
  <c r="X438" i="20"/>
  <c r="X437" i="20"/>
  <c r="X436" i="20"/>
  <c r="X435" i="20"/>
  <c r="X434" i="20"/>
  <c r="X433" i="20"/>
  <c r="X432" i="20"/>
  <c r="X431" i="20"/>
  <c r="X430" i="20"/>
  <c r="X429" i="20"/>
  <c r="X428" i="20"/>
  <c r="X427" i="20"/>
  <c r="X426" i="20"/>
  <c r="X425" i="20"/>
  <c r="X424" i="20"/>
  <c r="X423" i="20"/>
  <c r="X422" i="20"/>
  <c r="X421" i="20"/>
  <c r="X420" i="20"/>
  <c r="X419" i="20"/>
  <c r="X418" i="20"/>
  <c r="X417" i="20"/>
  <c r="X416" i="20"/>
  <c r="X415" i="20"/>
  <c r="X414" i="20"/>
  <c r="X413" i="20"/>
  <c r="X412" i="20"/>
  <c r="X411" i="20"/>
  <c r="X410" i="20"/>
  <c r="X409" i="20"/>
  <c r="X408" i="20"/>
  <c r="X407" i="20"/>
  <c r="X406" i="20"/>
  <c r="X405" i="20"/>
  <c r="X404" i="20"/>
  <c r="X403" i="20"/>
  <c r="X402" i="20"/>
  <c r="X401" i="20"/>
  <c r="X400" i="20"/>
  <c r="X399" i="20"/>
  <c r="X398" i="20"/>
  <c r="X397" i="20"/>
  <c r="X396" i="20"/>
  <c r="X395" i="20"/>
  <c r="X394" i="20"/>
  <c r="X393" i="20"/>
  <c r="X392" i="20"/>
  <c r="X391" i="20"/>
  <c r="X390" i="20"/>
  <c r="X389" i="20"/>
  <c r="X388" i="20"/>
  <c r="X387" i="20"/>
  <c r="X386" i="20"/>
  <c r="X385" i="20"/>
  <c r="X384" i="20"/>
  <c r="X383" i="20"/>
  <c r="X382" i="20"/>
  <c r="X381" i="20"/>
  <c r="X380" i="20"/>
  <c r="X379" i="20"/>
  <c r="X378" i="20"/>
  <c r="X377" i="20"/>
  <c r="X376" i="20"/>
  <c r="X375" i="20"/>
  <c r="X374" i="20"/>
  <c r="X373" i="20"/>
  <c r="X372" i="20"/>
  <c r="X371" i="20"/>
  <c r="X370" i="20"/>
  <c r="X369" i="20"/>
  <c r="X368" i="20"/>
  <c r="X367" i="20"/>
  <c r="X366" i="20"/>
  <c r="X365" i="20"/>
  <c r="X364" i="20"/>
  <c r="X363" i="20"/>
  <c r="X362" i="20"/>
  <c r="X361" i="20"/>
  <c r="X360" i="20"/>
  <c r="X359" i="20"/>
  <c r="X358" i="20"/>
  <c r="X357" i="20"/>
  <c r="X356" i="20"/>
  <c r="X355" i="20"/>
  <c r="X354" i="20"/>
  <c r="X353" i="20"/>
  <c r="X352" i="20"/>
  <c r="X351" i="20"/>
  <c r="X350" i="20"/>
  <c r="X349" i="20"/>
  <c r="X348" i="20"/>
  <c r="X347" i="20"/>
  <c r="X346" i="20"/>
  <c r="X345" i="20"/>
  <c r="X344" i="20"/>
  <c r="X343" i="20"/>
  <c r="X342" i="20"/>
  <c r="X341" i="20"/>
  <c r="X340" i="20"/>
  <c r="X339" i="20"/>
  <c r="X338" i="20"/>
  <c r="X337" i="20"/>
  <c r="X336" i="20"/>
  <c r="X335" i="20"/>
  <c r="X334" i="20"/>
  <c r="X333" i="20"/>
  <c r="X332" i="20"/>
  <c r="X331" i="20"/>
  <c r="X330" i="20"/>
  <c r="X329" i="20"/>
  <c r="X328" i="20"/>
  <c r="X327" i="20"/>
  <c r="X326" i="20"/>
  <c r="X325" i="20"/>
  <c r="X324" i="20"/>
  <c r="X323" i="20"/>
  <c r="X322" i="20"/>
  <c r="X321" i="20"/>
  <c r="X320" i="20"/>
  <c r="X319" i="20"/>
  <c r="X318" i="20"/>
  <c r="X317" i="20"/>
  <c r="X316" i="20"/>
  <c r="X315" i="20"/>
  <c r="X314" i="20"/>
  <c r="X313" i="20"/>
  <c r="X312" i="20"/>
  <c r="X311" i="20"/>
  <c r="X310" i="20"/>
  <c r="X309" i="20"/>
  <c r="X308" i="20"/>
  <c r="X307" i="20"/>
  <c r="X306" i="20"/>
  <c r="X305" i="20"/>
  <c r="X304" i="20"/>
  <c r="X303" i="20"/>
  <c r="X302" i="20"/>
  <c r="X301" i="20"/>
  <c r="X300" i="20"/>
  <c r="X299" i="20"/>
  <c r="X298" i="20"/>
  <c r="X297" i="20"/>
  <c r="X296" i="20"/>
  <c r="X295" i="20"/>
  <c r="X294" i="20"/>
  <c r="X293" i="20"/>
  <c r="X292" i="20"/>
  <c r="X291" i="20"/>
  <c r="X290" i="20"/>
  <c r="X289" i="20"/>
  <c r="X288" i="20"/>
  <c r="X287" i="20"/>
  <c r="X286" i="20"/>
  <c r="X285" i="20"/>
  <c r="X284" i="20"/>
  <c r="X283" i="20"/>
  <c r="X282" i="20"/>
  <c r="X281" i="20"/>
  <c r="X280" i="20"/>
  <c r="X279" i="20"/>
  <c r="X278" i="20"/>
  <c r="X277" i="20"/>
  <c r="X276" i="20"/>
  <c r="X275" i="20"/>
  <c r="X274" i="20"/>
  <c r="X273" i="20"/>
  <c r="X272" i="20"/>
  <c r="X271" i="20"/>
  <c r="X270" i="20"/>
  <c r="X269" i="20"/>
  <c r="X268" i="20"/>
  <c r="X267" i="20"/>
  <c r="X266" i="20"/>
  <c r="X265" i="20"/>
  <c r="X264" i="20"/>
  <c r="X263" i="20"/>
  <c r="X262" i="20"/>
  <c r="X261" i="20"/>
  <c r="X260" i="20"/>
  <c r="X259" i="20"/>
  <c r="X258" i="20"/>
  <c r="X257" i="20"/>
  <c r="X256" i="20"/>
  <c r="X255" i="20"/>
  <c r="X254" i="20"/>
  <c r="X253" i="20"/>
  <c r="X252" i="20"/>
  <c r="X251" i="20"/>
  <c r="X250" i="20"/>
  <c r="X249" i="20"/>
  <c r="X248" i="20"/>
  <c r="X247" i="20"/>
  <c r="X246" i="20"/>
  <c r="X245" i="20"/>
  <c r="X244" i="20"/>
  <c r="X243" i="20"/>
  <c r="X242" i="20"/>
  <c r="X241" i="20"/>
  <c r="X240" i="20"/>
  <c r="X239" i="20"/>
  <c r="X238" i="20"/>
  <c r="X237" i="20"/>
  <c r="X236" i="20"/>
  <c r="X235" i="20"/>
  <c r="X234" i="20"/>
  <c r="X233" i="20"/>
  <c r="X232" i="20"/>
  <c r="X231" i="20"/>
  <c r="X230" i="20"/>
  <c r="X229" i="20"/>
  <c r="X228" i="20"/>
  <c r="X227" i="20"/>
  <c r="X226" i="20"/>
  <c r="X225" i="20"/>
  <c r="X224" i="20"/>
  <c r="X223" i="20"/>
  <c r="X222" i="20"/>
  <c r="X221" i="20"/>
  <c r="X220" i="20"/>
  <c r="X219" i="20"/>
  <c r="X218" i="20"/>
  <c r="X217" i="20"/>
  <c r="X216" i="20"/>
  <c r="X215" i="20"/>
  <c r="X214" i="20"/>
  <c r="X213" i="20"/>
  <c r="X212" i="20"/>
  <c r="X211" i="20"/>
  <c r="X210" i="20"/>
  <c r="X209" i="20"/>
  <c r="X208" i="20"/>
  <c r="X207" i="20"/>
  <c r="X206" i="20"/>
  <c r="X205" i="20"/>
  <c r="X204" i="20"/>
  <c r="X203" i="20"/>
  <c r="X202" i="20"/>
  <c r="X201" i="20"/>
  <c r="X200" i="20"/>
  <c r="X199" i="20"/>
  <c r="X198" i="20"/>
  <c r="X197" i="20"/>
  <c r="X196" i="20"/>
  <c r="X195" i="20"/>
  <c r="X194" i="20"/>
  <c r="X193" i="20"/>
  <c r="X192" i="20"/>
  <c r="X191" i="20"/>
  <c r="X190" i="20"/>
  <c r="X189" i="20"/>
  <c r="X188" i="20"/>
  <c r="X187" i="20"/>
  <c r="X186" i="20"/>
  <c r="X185" i="20"/>
  <c r="X184" i="20"/>
  <c r="X183" i="20"/>
  <c r="X182" i="20"/>
  <c r="X181" i="20"/>
  <c r="X180" i="20"/>
  <c r="X179" i="20"/>
  <c r="X178" i="20"/>
  <c r="X177" i="20"/>
  <c r="X176" i="20"/>
  <c r="X175" i="20"/>
  <c r="X174" i="20"/>
  <c r="X173" i="20"/>
  <c r="X172" i="20"/>
  <c r="X171" i="20"/>
  <c r="X170" i="20"/>
  <c r="X169" i="20"/>
  <c r="X168" i="20"/>
  <c r="X167" i="20"/>
  <c r="X166" i="20"/>
  <c r="X165" i="20"/>
  <c r="X164" i="20"/>
  <c r="X163" i="20"/>
  <c r="X162" i="20"/>
  <c r="X161" i="20"/>
  <c r="X160" i="20"/>
  <c r="X159" i="20"/>
  <c r="X158" i="20"/>
  <c r="X157" i="20"/>
  <c r="X156" i="20"/>
  <c r="X155" i="20"/>
  <c r="X154" i="20"/>
  <c r="X153" i="20"/>
  <c r="X152" i="20"/>
  <c r="X151" i="20"/>
  <c r="X150" i="20"/>
  <c r="X149" i="20"/>
  <c r="X148" i="20"/>
  <c r="X147" i="20"/>
  <c r="X146" i="20"/>
  <c r="X145" i="20"/>
  <c r="X144" i="20"/>
  <c r="X143" i="20"/>
  <c r="X142" i="20"/>
  <c r="X141" i="20"/>
  <c r="X140" i="20"/>
  <c r="X139" i="20"/>
  <c r="X138" i="20"/>
  <c r="X137" i="20"/>
  <c r="X136" i="20"/>
  <c r="X135" i="20"/>
  <c r="X134" i="20"/>
  <c r="X133" i="20"/>
  <c r="X132" i="20"/>
  <c r="X131" i="20"/>
  <c r="X130" i="20"/>
  <c r="X129" i="20"/>
  <c r="X128" i="20"/>
  <c r="X127" i="20"/>
  <c r="X126" i="20"/>
  <c r="X125" i="20"/>
  <c r="X124" i="20"/>
  <c r="X123" i="20"/>
  <c r="X122" i="20"/>
  <c r="X121" i="20"/>
  <c r="X120" i="20"/>
  <c r="X119" i="20"/>
  <c r="X118" i="20"/>
  <c r="X117" i="20"/>
  <c r="X116" i="20"/>
  <c r="X115" i="20"/>
  <c r="X114" i="20"/>
  <c r="X113" i="20"/>
  <c r="X112" i="20"/>
  <c r="X111" i="20"/>
  <c r="X110" i="20"/>
  <c r="X109" i="20"/>
  <c r="X108" i="20"/>
  <c r="X107" i="20"/>
  <c r="X106" i="20"/>
  <c r="X105" i="20"/>
  <c r="X104" i="20"/>
  <c r="X103" i="20"/>
  <c r="X102" i="20"/>
  <c r="X101" i="20"/>
  <c r="X100" i="20"/>
  <c r="X99" i="20"/>
  <c r="X98" i="20"/>
  <c r="X97" i="20"/>
  <c r="X96" i="20"/>
  <c r="X95" i="20"/>
  <c r="X94" i="20"/>
  <c r="X93" i="20"/>
  <c r="X92" i="20"/>
  <c r="X91" i="20"/>
  <c r="X90" i="20"/>
  <c r="X89" i="20"/>
  <c r="X88" i="20"/>
  <c r="X87" i="20"/>
  <c r="X86" i="20"/>
  <c r="X85" i="20"/>
  <c r="X84" i="20"/>
  <c r="X83" i="20"/>
  <c r="X82" i="20"/>
  <c r="X81" i="20"/>
  <c r="X80" i="20"/>
  <c r="X79" i="20"/>
  <c r="X78" i="20"/>
  <c r="X77" i="20"/>
  <c r="X76" i="20"/>
  <c r="X75" i="20"/>
  <c r="X74" i="20"/>
  <c r="X73" i="20"/>
  <c r="X72" i="20"/>
  <c r="X71" i="20"/>
  <c r="X70" i="20"/>
  <c r="X69" i="20"/>
  <c r="X68" i="20"/>
  <c r="X67" i="20"/>
  <c r="X66" i="20"/>
  <c r="X65" i="20"/>
  <c r="X64" i="20"/>
  <c r="X63" i="20"/>
  <c r="X62" i="20"/>
  <c r="X61" i="20"/>
  <c r="X60" i="20"/>
  <c r="X59" i="20"/>
  <c r="X58" i="20"/>
  <c r="X57" i="20"/>
  <c r="X56" i="20"/>
  <c r="X55" i="20"/>
  <c r="X54" i="20"/>
  <c r="X53" i="20"/>
  <c r="X52" i="20"/>
  <c r="X51" i="20"/>
  <c r="X50" i="20"/>
  <c r="X49" i="20"/>
  <c r="X48" i="20"/>
  <c r="X47" i="20"/>
  <c r="X46" i="20"/>
  <c r="X45" i="20"/>
  <c r="X44" i="20"/>
  <c r="X43" i="20"/>
  <c r="X42" i="20"/>
  <c r="X41" i="20"/>
  <c r="X40" i="20"/>
  <c r="X39" i="20"/>
  <c r="X38" i="20"/>
  <c r="X37" i="20"/>
  <c r="X36" i="20"/>
  <c r="X35" i="20"/>
  <c r="X34" i="20"/>
  <c r="X33" i="20"/>
  <c r="X32" i="20"/>
  <c r="X31" i="20"/>
  <c r="X30" i="20"/>
  <c r="X29" i="20"/>
  <c r="X28" i="20"/>
  <c r="X27" i="20"/>
  <c r="X26" i="20"/>
  <c r="X25" i="20"/>
  <c r="X24" i="20"/>
  <c r="X23" i="20"/>
  <c r="X22" i="20"/>
  <c r="X21" i="20"/>
  <c r="X20" i="20"/>
  <c r="X19" i="20"/>
  <c r="X18" i="20"/>
  <c r="X17" i="20"/>
  <c r="X16" i="20"/>
  <c r="X15" i="20"/>
  <c r="X14" i="20"/>
  <c r="X13" i="20"/>
  <c r="X12" i="20"/>
  <c r="X11" i="20"/>
  <c r="X10" i="20"/>
  <c r="X9" i="20"/>
  <c r="X8" i="20"/>
  <c r="X7" i="20"/>
  <c r="X6" i="20"/>
  <c r="X5" i="20"/>
  <c r="X4" i="20"/>
  <c r="X3" i="20"/>
  <c r="X2" i="20"/>
  <c r="W1117" i="20"/>
  <c r="V1117" i="20"/>
  <c r="W1116" i="20"/>
  <c r="V1116" i="20"/>
  <c r="W1115" i="20"/>
  <c r="V1115" i="20"/>
  <c r="W1114" i="20"/>
  <c r="V1114" i="20"/>
  <c r="W1113" i="20"/>
  <c r="V1113" i="20"/>
  <c r="W1112" i="20"/>
  <c r="V1112" i="20"/>
  <c r="W1111" i="20"/>
  <c r="V1111" i="20"/>
  <c r="W1110" i="20"/>
  <c r="V1110" i="20"/>
  <c r="W1109" i="20"/>
  <c r="V1109" i="20"/>
  <c r="W1108" i="20"/>
  <c r="V1108" i="20"/>
  <c r="W1107" i="20"/>
  <c r="V1107" i="20"/>
  <c r="W1106" i="20"/>
  <c r="V1106" i="20"/>
  <c r="W1105" i="20"/>
  <c r="V1105" i="20"/>
  <c r="W1104" i="20"/>
  <c r="V1104" i="20"/>
  <c r="W1103" i="20"/>
  <c r="V1103" i="20"/>
  <c r="W1102" i="20"/>
  <c r="V1102" i="20"/>
  <c r="W1101" i="20"/>
  <c r="V1101" i="20"/>
  <c r="W1100" i="20"/>
  <c r="V1100" i="20"/>
  <c r="W1099" i="20"/>
  <c r="V1099" i="20"/>
  <c r="W1098" i="20"/>
  <c r="V1098" i="20"/>
  <c r="W1097" i="20"/>
  <c r="V1097" i="20"/>
  <c r="W1096" i="20"/>
  <c r="V1096" i="20"/>
  <c r="W1095" i="20"/>
  <c r="V1095" i="20"/>
  <c r="W1094" i="20"/>
  <c r="V1094" i="20"/>
  <c r="W1093" i="20"/>
  <c r="V1093" i="20"/>
  <c r="W1092" i="20"/>
  <c r="V1092" i="20"/>
  <c r="W1091" i="20"/>
  <c r="V1091" i="20"/>
  <c r="W1090" i="20"/>
  <c r="V1090" i="20"/>
  <c r="W1089" i="20"/>
  <c r="V1089" i="20"/>
  <c r="W1088" i="20"/>
  <c r="V1088" i="20"/>
  <c r="W1087" i="20"/>
  <c r="V1087" i="20"/>
  <c r="W1086" i="20"/>
  <c r="V1086" i="20"/>
  <c r="W1085" i="20"/>
  <c r="V1085" i="20"/>
  <c r="W1084" i="20"/>
  <c r="V1084" i="20"/>
  <c r="W1083" i="20"/>
  <c r="V1083" i="20"/>
  <c r="W1082" i="20"/>
  <c r="V1082" i="20"/>
  <c r="W1081" i="20"/>
  <c r="V1081" i="20"/>
  <c r="W1080" i="20"/>
  <c r="V1080" i="20"/>
  <c r="W1079" i="20"/>
  <c r="V1079" i="20"/>
  <c r="W1078" i="20"/>
  <c r="V1078" i="20"/>
  <c r="W1077" i="20"/>
  <c r="V1077" i="20"/>
  <c r="W1076" i="20"/>
  <c r="V1076" i="20"/>
  <c r="W1075" i="20"/>
  <c r="V1075" i="20"/>
  <c r="W1074" i="20"/>
  <c r="V1074" i="20"/>
  <c r="W1073" i="20"/>
  <c r="V1073" i="20"/>
  <c r="W1072" i="20"/>
  <c r="V1072" i="20"/>
  <c r="W1071" i="20"/>
  <c r="V1071" i="20"/>
  <c r="W1070" i="20"/>
  <c r="V1070" i="20"/>
  <c r="W1069" i="20"/>
  <c r="V1069" i="20"/>
  <c r="W1068" i="20"/>
  <c r="V1068" i="20"/>
  <c r="W1067" i="20"/>
  <c r="V1067" i="20"/>
  <c r="W1066" i="20"/>
  <c r="V1066" i="20"/>
  <c r="W1065" i="20"/>
  <c r="V1065" i="20"/>
  <c r="W1064" i="20"/>
  <c r="V1064" i="20"/>
  <c r="W1063" i="20"/>
  <c r="V1063" i="20"/>
  <c r="W1062" i="20"/>
  <c r="V1062" i="20"/>
  <c r="W1061" i="20"/>
  <c r="V1061" i="20"/>
  <c r="W1060" i="20"/>
  <c r="V1060" i="20"/>
  <c r="W1059" i="20"/>
  <c r="V1059" i="20"/>
  <c r="W1058" i="20"/>
  <c r="V1058" i="20"/>
  <c r="W1057" i="20"/>
  <c r="V1057" i="20"/>
  <c r="W1056" i="20"/>
  <c r="V1056" i="20"/>
  <c r="W1055" i="20"/>
  <c r="V1055" i="20"/>
  <c r="W1054" i="20"/>
  <c r="V1054" i="20"/>
  <c r="W1053" i="20"/>
  <c r="V1053" i="20"/>
  <c r="W1052" i="20"/>
  <c r="V1052" i="20"/>
  <c r="W1051" i="20"/>
  <c r="V1051" i="20"/>
  <c r="W1050" i="20"/>
  <c r="V1050" i="20"/>
  <c r="W1049" i="20"/>
  <c r="V1049" i="20"/>
  <c r="W1048" i="20"/>
  <c r="V1048" i="20"/>
  <c r="W1047" i="20"/>
  <c r="V1047" i="20"/>
  <c r="W1046" i="20"/>
  <c r="V1046" i="20"/>
  <c r="W1045" i="20"/>
  <c r="V1045" i="20"/>
  <c r="W1044" i="20"/>
  <c r="V1044" i="20"/>
  <c r="W1043" i="20"/>
  <c r="V1043" i="20"/>
  <c r="W1042" i="20"/>
  <c r="V1042" i="20"/>
  <c r="W1041" i="20"/>
  <c r="V1041" i="20"/>
  <c r="W1040" i="20"/>
  <c r="V1040" i="20"/>
  <c r="W1039" i="20"/>
  <c r="V1039" i="20"/>
  <c r="W1038" i="20"/>
  <c r="V1038" i="20"/>
  <c r="W1037" i="20"/>
  <c r="V1037" i="20"/>
  <c r="W1036" i="20"/>
  <c r="V1036" i="20"/>
  <c r="W1035" i="20"/>
  <c r="V1035" i="20"/>
  <c r="W1034" i="20"/>
  <c r="V1034" i="20"/>
  <c r="W1033" i="20"/>
  <c r="V1033" i="20"/>
  <c r="W1032" i="20"/>
  <c r="V1032" i="20"/>
  <c r="W1031" i="20"/>
  <c r="V1031" i="20"/>
  <c r="W1030" i="20"/>
  <c r="V1030" i="20"/>
  <c r="W1029" i="20"/>
  <c r="V1029" i="20"/>
  <c r="W1028" i="20"/>
  <c r="V1028" i="20"/>
  <c r="W1027" i="20"/>
  <c r="V1027" i="20"/>
  <c r="W1026" i="20"/>
  <c r="V1026" i="20"/>
  <c r="W1025" i="20"/>
  <c r="V1025" i="20"/>
  <c r="W1024" i="20"/>
  <c r="V1024" i="20"/>
  <c r="W1023" i="20"/>
  <c r="V1023" i="20"/>
  <c r="W1022" i="20"/>
  <c r="V1022" i="20"/>
  <c r="W1021" i="20"/>
  <c r="V1021" i="20"/>
  <c r="W1020" i="20"/>
  <c r="V1020" i="20"/>
  <c r="W1019" i="20"/>
  <c r="V1019" i="20"/>
  <c r="W1018" i="20"/>
  <c r="V1018" i="20"/>
  <c r="W1017" i="20"/>
  <c r="V1017" i="20"/>
  <c r="W1016" i="20"/>
  <c r="V1016" i="20"/>
  <c r="W1015" i="20"/>
  <c r="V1015" i="20"/>
  <c r="W1014" i="20"/>
  <c r="V1014" i="20"/>
  <c r="W1013" i="20"/>
  <c r="V1013" i="20"/>
  <c r="W1012" i="20"/>
  <c r="V1012" i="20"/>
  <c r="W1011" i="20"/>
  <c r="V1011" i="20"/>
  <c r="W1010" i="20"/>
  <c r="V1010" i="20"/>
  <c r="W1009" i="20"/>
  <c r="V1009" i="20"/>
  <c r="W1008" i="20"/>
  <c r="V1008" i="20"/>
  <c r="W1007" i="20"/>
  <c r="V1007" i="20"/>
  <c r="W1006" i="20"/>
  <c r="V1006" i="20"/>
  <c r="W1005" i="20"/>
  <c r="V1005" i="20"/>
  <c r="W1004" i="20"/>
  <c r="V1004" i="20"/>
  <c r="W1003" i="20"/>
  <c r="V1003" i="20"/>
  <c r="W1002" i="20"/>
  <c r="V1002" i="20"/>
  <c r="W1001" i="20"/>
  <c r="V1001" i="20"/>
  <c r="W1000" i="20"/>
  <c r="V1000" i="20"/>
  <c r="W999" i="20"/>
  <c r="V999" i="20"/>
  <c r="W998" i="20"/>
  <c r="V998" i="20"/>
  <c r="W997" i="20"/>
  <c r="V997" i="20"/>
  <c r="W996" i="20"/>
  <c r="V996" i="20"/>
  <c r="W995" i="20"/>
  <c r="V995" i="20"/>
  <c r="W994" i="20"/>
  <c r="V994" i="20"/>
  <c r="W993" i="20"/>
  <c r="V993" i="20"/>
  <c r="W992" i="20"/>
  <c r="V992" i="20"/>
  <c r="W991" i="20"/>
  <c r="V991" i="20"/>
  <c r="W990" i="20"/>
  <c r="V990" i="20"/>
  <c r="W989" i="20"/>
  <c r="V989" i="20"/>
  <c r="W988" i="20"/>
  <c r="V988" i="20"/>
  <c r="W987" i="20"/>
  <c r="V987" i="20"/>
  <c r="W986" i="20"/>
  <c r="V986" i="20"/>
  <c r="W985" i="20"/>
  <c r="V985" i="20"/>
  <c r="W984" i="20"/>
  <c r="V984" i="20"/>
  <c r="W983" i="20"/>
  <c r="V983" i="20"/>
  <c r="W982" i="20"/>
  <c r="V982" i="20"/>
  <c r="W981" i="20"/>
  <c r="V981" i="20"/>
  <c r="W980" i="20"/>
  <c r="V980" i="20"/>
  <c r="W979" i="20"/>
  <c r="V979" i="20"/>
  <c r="W978" i="20"/>
  <c r="V978" i="20"/>
  <c r="W977" i="20"/>
  <c r="V977" i="20"/>
  <c r="W976" i="20"/>
  <c r="V976" i="20"/>
  <c r="W975" i="20"/>
  <c r="V975" i="20"/>
  <c r="W974" i="20"/>
  <c r="V974" i="20"/>
  <c r="W973" i="20"/>
  <c r="V973" i="20"/>
  <c r="W972" i="20"/>
  <c r="V972" i="20"/>
  <c r="W971" i="20"/>
  <c r="V971" i="20"/>
  <c r="W970" i="20"/>
  <c r="V970" i="20"/>
  <c r="W969" i="20"/>
  <c r="V969" i="20"/>
  <c r="W968" i="20"/>
  <c r="V968" i="20"/>
  <c r="W967" i="20"/>
  <c r="V967" i="20"/>
  <c r="W966" i="20"/>
  <c r="V966" i="20"/>
  <c r="W965" i="20"/>
  <c r="V965" i="20"/>
  <c r="W964" i="20"/>
  <c r="V964" i="20"/>
  <c r="W963" i="20"/>
  <c r="V963" i="20"/>
  <c r="W962" i="20"/>
  <c r="V962" i="20"/>
  <c r="W961" i="20"/>
  <c r="V961" i="20"/>
  <c r="W960" i="20"/>
  <c r="V960" i="20"/>
  <c r="W959" i="20"/>
  <c r="V959" i="20"/>
  <c r="W958" i="20"/>
  <c r="V958" i="20"/>
  <c r="W957" i="20"/>
  <c r="V957" i="20"/>
  <c r="W956" i="20"/>
  <c r="V956" i="20"/>
  <c r="W955" i="20"/>
  <c r="V955" i="20"/>
  <c r="W954" i="20"/>
  <c r="V954" i="20"/>
  <c r="W953" i="20"/>
  <c r="V953" i="20"/>
  <c r="W952" i="20"/>
  <c r="V952" i="20"/>
  <c r="W951" i="20"/>
  <c r="V951" i="20"/>
  <c r="W950" i="20"/>
  <c r="V950" i="20"/>
  <c r="W949" i="20"/>
  <c r="V949" i="20"/>
  <c r="W948" i="20"/>
  <c r="V948" i="20"/>
  <c r="W947" i="20"/>
  <c r="V947" i="20"/>
  <c r="W946" i="20"/>
  <c r="V946" i="20"/>
  <c r="W945" i="20"/>
  <c r="V945" i="20"/>
  <c r="W944" i="20"/>
  <c r="V944" i="20"/>
  <c r="W943" i="20"/>
  <c r="V943" i="20"/>
  <c r="W942" i="20"/>
  <c r="V942" i="20"/>
  <c r="W941" i="20"/>
  <c r="V941" i="20"/>
  <c r="W940" i="20"/>
  <c r="V940" i="20"/>
  <c r="W939" i="20"/>
  <c r="V939" i="20"/>
  <c r="W938" i="20"/>
  <c r="V938" i="20"/>
  <c r="W937" i="20"/>
  <c r="V937" i="20"/>
  <c r="W936" i="20"/>
  <c r="V936" i="20"/>
  <c r="W935" i="20"/>
  <c r="V935" i="20"/>
  <c r="W934" i="20"/>
  <c r="V934" i="20"/>
  <c r="W933" i="20"/>
  <c r="V933" i="20"/>
  <c r="W932" i="20"/>
  <c r="V932" i="20"/>
  <c r="W931" i="20"/>
  <c r="V931" i="20"/>
  <c r="W930" i="20"/>
  <c r="V930" i="20"/>
  <c r="W929" i="20"/>
  <c r="V929" i="20"/>
  <c r="W928" i="20"/>
  <c r="V928" i="20"/>
  <c r="W927" i="20"/>
  <c r="V927" i="20"/>
  <c r="W926" i="20"/>
  <c r="V926" i="20"/>
  <c r="W925" i="20"/>
  <c r="V925" i="20"/>
  <c r="W924" i="20"/>
  <c r="V924" i="20"/>
  <c r="W923" i="20"/>
  <c r="V923" i="20"/>
  <c r="W922" i="20"/>
  <c r="V922" i="20"/>
  <c r="W921" i="20"/>
  <c r="V921" i="20"/>
  <c r="W920" i="20"/>
  <c r="V920" i="20"/>
  <c r="W919" i="20"/>
  <c r="V919" i="20"/>
  <c r="W918" i="20"/>
  <c r="V918" i="20"/>
  <c r="W917" i="20"/>
  <c r="V917" i="20"/>
  <c r="W916" i="20"/>
  <c r="V916" i="20"/>
  <c r="W915" i="20"/>
  <c r="V915" i="20"/>
  <c r="W914" i="20"/>
  <c r="V914" i="20"/>
  <c r="W913" i="20"/>
  <c r="V913" i="20"/>
  <c r="W912" i="20"/>
  <c r="V912" i="20"/>
  <c r="W911" i="20"/>
  <c r="V911" i="20"/>
  <c r="W910" i="20"/>
  <c r="V910" i="20"/>
  <c r="W909" i="20"/>
  <c r="V909" i="20"/>
  <c r="W908" i="20"/>
  <c r="V908" i="20"/>
  <c r="W907" i="20"/>
  <c r="V907" i="20"/>
  <c r="W906" i="20"/>
  <c r="V906" i="20"/>
  <c r="W905" i="20"/>
  <c r="V905" i="20"/>
  <c r="W904" i="20"/>
  <c r="V904" i="20"/>
  <c r="W903" i="20"/>
  <c r="V903" i="20"/>
  <c r="W902" i="20"/>
  <c r="V902" i="20"/>
  <c r="W901" i="20"/>
  <c r="V901" i="20"/>
  <c r="W900" i="20"/>
  <c r="V900" i="20"/>
  <c r="W899" i="20"/>
  <c r="V899" i="20"/>
  <c r="W898" i="20"/>
  <c r="V898" i="20"/>
  <c r="W897" i="20"/>
  <c r="V897" i="20"/>
  <c r="W896" i="20"/>
  <c r="V896" i="20"/>
  <c r="W895" i="20"/>
  <c r="V895" i="20"/>
  <c r="W894" i="20"/>
  <c r="V894" i="20"/>
  <c r="W893" i="20"/>
  <c r="V893" i="20"/>
  <c r="W892" i="20"/>
  <c r="V892" i="20"/>
  <c r="W891" i="20"/>
  <c r="V891" i="20"/>
  <c r="W890" i="20"/>
  <c r="V890" i="20"/>
  <c r="W889" i="20"/>
  <c r="V889" i="20"/>
  <c r="W888" i="20"/>
  <c r="V888" i="20"/>
  <c r="W887" i="20"/>
  <c r="V887" i="20"/>
  <c r="W886" i="20"/>
  <c r="V886" i="20"/>
  <c r="W885" i="20"/>
  <c r="V885" i="20"/>
  <c r="W884" i="20"/>
  <c r="V884" i="20"/>
  <c r="W883" i="20"/>
  <c r="V883" i="20"/>
  <c r="W882" i="20"/>
  <c r="V882" i="20"/>
  <c r="W881" i="20"/>
  <c r="V881" i="20"/>
  <c r="W880" i="20"/>
  <c r="V880" i="20"/>
  <c r="W879" i="20"/>
  <c r="V879" i="20"/>
  <c r="W878" i="20"/>
  <c r="V878" i="20"/>
  <c r="W877" i="20"/>
  <c r="V877" i="20"/>
  <c r="W876" i="20"/>
  <c r="V876" i="20"/>
  <c r="W875" i="20"/>
  <c r="V875" i="20"/>
  <c r="W874" i="20"/>
  <c r="V874" i="20"/>
  <c r="W873" i="20"/>
  <c r="V873" i="20"/>
  <c r="W872" i="20"/>
  <c r="V872" i="20"/>
  <c r="W871" i="20"/>
  <c r="V871" i="20"/>
  <c r="W870" i="20"/>
  <c r="V870" i="20"/>
  <c r="W869" i="20"/>
  <c r="V869" i="20"/>
  <c r="W868" i="20"/>
  <c r="V868" i="20"/>
  <c r="W867" i="20"/>
  <c r="V867" i="20"/>
  <c r="W866" i="20"/>
  <c r="V866" i="20"/>
  <c r="W865" i="20"/>
  <c r="V865" i="20"/>
  <c r="W864" i="20"/>
  <c r="V864" i="20"/>
  <c r="W863" i="20"/>
  <c r="V863" i="20"/>
  <c r="W862" i="20"/>
  <c r="V862" i="20"/>
  <c r="W861" i="20"/>
  <c r="V861" i="20"/>
  <c r="W860" i="20"/>
  <c r="V860" i="20"/>
  <c r="W859" i="20"/>
  <c r="V859" i="20"/>
  <c r="W858" i="20"/>
  <c r="V858" i="20"/>
  <c r="W857" i="20"/>
  <c r="V857" i="20"/>
  <c r="W856" i="20"/>
  <c r="V856" i="20"/>
  <c r="W855" i="20"/>
  <c r="V855" i="20"/>
  <c r="W854" i="20"/>
  <c r="V854" i="20"/>
  <c r="W853" i="20"/>
  <c r="V853" i="20"/>
  <c r="W852" i="20"/>
  <c r="V852" i="20"/>
  <c r="W851" i="20"/>
  <c r="V851" i="20"/>
  <c r="W850" i="20"/>
  <c r="V850" i="20"/>
  <c r="W849" i="20"/>
  <c r="V849" i="20"/>
  <c r="W848" i="20"/>
  <c r="V848" i="20"/>
  <c r="W847" i="20"/>
  <c r="V847" i="20"/>
  <c r="W846" i="20"/>
  <c r="V846" i="20"/>
  <c r="W845" i="20"/>
  <c r="V845" i="20"/>
  <c r="W844" i="20"/>
  <c r="V844" i="20"/>
  <c r="W843" i="20"/>
  <c r="V843" i="20"/>
  <c r="W842" i="20"/>
  <c r="V842" i="20"/>
  <c r="W841" i="20"/>
  <c r="V841" i="20"/>
  <c r="W840" i="20"/>
  <c r="V840" i="20"/>
  <c r="W839" i="20"/>
  <c r="V839" i="20"/>
  <c r="W838" i="20"/>
  <c r="V838" i="20"/>
  <c r="W837" i="20"/>
  <c r="V837" i="20"/>
  <c r="W836" i="20"/>
  <c r="V836" i="20"/>
  <c r="W835" i="20"/>
  <c r="V835" i="20"/>
  <c r="W834" i="20"/>
  <c r="V834" i="20"/>
  <c r="W833" i="20"/>
  <c r="V833" i="20"/>
  <c r="W832" i="20"/>
  <c r="V832" i="20"/>
  <c r="W831" i="20"/>
  <c r="V831" i="20"/>
  <c r="W830" i="20"/>
  <c r="V830" i="20"/>
  <c r="W829" i="20"/>
  <c r="V829" i="20"/>
  <c r="W828" i="20"/>
  <c r="V828" i="20"/>
  <c r="W827" i="20"/>
  <c r="V827" i="20"/>
  <c r="W826" i="20"/>
  <c r="V826" i="20"/>
  <c r="W825" i="20"/>
  <c r="V825" i="20"/>
  <c r="W824" i="20"/>
  <c r="V824" i="20"/>
  <c r="W823" i="20"/>
  <c r="V823" i="20"/>
  <c r="W822" i="20"/>
  <c r="V822" i="20"/>
  <c r="W821" i="20"/>
  <c r="V821" i="20"/>
  <c r="W820" i="20"/>
  <c r="V820" i="20"/>
  <c r="W819" i="20"/>
  <c r="V819" i="20"/>
  <c r="W818" i="20"/>
  <c r="V818" i="20"/>
  <c r="W817" i="20"/>
  <c r="V817" i="20"/>
  <c r="W816" i="20"/>
  <c r="V816" i="20"/>
  <c r="W815" i="20"/>
  <c r="V815" i="20"/>
  <c r="W814" i="20"/>
  <c r="V814" i="20"/>
  <c r="W813" i="20"/>
  <c r="V813" i="20"/>
  <c r="W812" i="20"/>
  <c r="V812" i="20"/>
  <c r="W811" i="20"/>
  <c r="V811" i="20"/>
  <c r="W810" i="20"/>
  <c r="V810" i="20"/>
  <c r="W809" i="20"/>
  <c r="V809" i="20"/>
  <c r="W808" i="20"/>
  <c r="V808" i="20"/>
  <c r="W807" i="20"/>
  <c r="V807" i="20"/>
  <c r="W806" i="20"/>
  <c r="V806" i="20"/>
  <c r="W805" i="20"/>
  <c r="V805" i="20"/>
  <c r="W804" i="20"/>
  <c r="V804" i="20"/>
  <c r="W803" i="20"/>
  <c r="V803" i="20"/>
  <c r="W802" i="20"/>
  <c r="V802" i="20"/>
  <c r="W801" i="20"/>
  <c r="V801" i="20"/>
  <c r="W800" i="20"/>
  <c r="V800" i="20"/>
  <c r="W799" i="20"/>
  <c r="V799" i="20"/>
  <c r="W798" i="20"/>
  <c r="V798" i="20"/>
  <c r="W797" i="20"/>
  <c r="V797" i="20"/>
  <c r="W796" i="20"/>
  <c r="V796" i="20"/>
  <c r="W795" i="20"/>
  <c r="V795" i="20"/>
  <c r="W794" i="20"/>
  <c r="V794" i="20"/>
  <c r="W793" i="20"/>
  <c r="V793" i="20"/>
  <c r="W792" i="20"/>
  <c r="V792" i="20"/>
  <c r="W791" i="20"/>
  <c r="V791" i="20"/>
  <c r="W790" i="20"/>
  <c r="V790" i="20"/>
  <c r="W789" i="20"/>
  <c r="V789" i="20"/>
  <c r="W788" i="20"/>
  <c r="V788" i="20"/>
  <c r="W787" i="20"/>
  <c r="V787" i="20"/>
  <c r="W786" i="20"/>
  <c r="V786" i="20"/>
  <c r="W785" i="20"/>
  <c r="V785" i="20"/>
  <c r="W784" i="20"/>
  <c r="V784" i="20"/>
  <c r="W783" i="20"/>
  <c r="V783" i="20"/>
  <c r="W782" i="20"/>
  <c r="V782" i="20"/>
  <c r="W781" i="20"/>
  <c r="V781" i="20"/>
  <c r="W780" i="20"/>
  <c r="V780" i="20"/>
  <c r="W779" i="20"/>
  <c r="V779" i="20"/>
  <c r="W778" i="20"/>
  <c r="V778" i="20"/>
  <c r="W777" i="20"/>
  <c r="V777" i="20"/>
  <c r="W776" i="20"/>
  <c r="V776" i="20"/>
  <c r="W775" i="20"/>
  <c r="V775" i="20"/>
  <c r="W774" i="20"/>
  <c r="V774" i="20"/>
  <c r="W773" i="20"/>
  <c r="V773" i="20"/>
  <c r="W772" i="20"/>
  <c r="V772" i="20"/>
  <c r="W771" i="20"/>
  <c r="V771" i="20"/>
  <c r="W770" i="20"/>
  <c r="V770" i="20"/>
  <c r="W769" i="20"/>
  <c r="V769" i="20"/>
  <c r="W768" i="20"/>
  <c r="V768" i="20"/>
  <c r="W767" i="20"/>
  <c r="V767" i="20"/>
  <c r="W766" i="20"/>
  <c r="V766" i="20"/>
  <c r="W765" i="20"/>
  <c r="V765" i="20"/>
  <c r="W764" i="20"/>
  <c r="V764" i="20"/>
  <c r="W763" i="20"/>
  <c r="V763" i="20"/>
  <c r="W762" i="20"/>
  <c r="V762" i="20"/>
  <c r="W761" i="20"/>
  <c r="V761" i="20"/>
  <c r="W760" i="20"/>
  <c r="V760" i="20"/>
  <c r="W759" i="20"/>
  <c r="V759" i="20"/>
  <c r="W758" i="20"/>
  <c r="V758" i="20"/>
  <c r="W757" i="20"/>
  <c r="V757" i="20"/>
  <c r="W756" i="20"/>
  <c r="V756" i="20"/>
  <c r="W755" i="20"/>
  <c r="V755" i="20"/>
  <c r="W754" i="20"/>
  <c r="V754" i="20"/>
  <c r="W753" i="20"/>
  <c r="V753" i="20"/>
  <c r="W752" i="20"/>
  <c r="V752" i="20"/>
  <c r="W751" i="20"/>
  <c r="V751" i="20"/>
  <c r="W750" i="20"/>
  <c r="V750" i="20"/>
  <c r="W749" i="20"/>
  <c r="V749" i="20"/>
  <c r="W748" i="20"/>
  <c r="V748" i="20"/>
  <c r="W747" i="20"/>
  <c r="V747" i="20"/>
  <c r="W746" i="20"/>
  <c r="V746" i="20"/>
  <c r="W745" i="20"/>
  <c r="V745" i="20"/>
  <c r="W744" i="20"/>
  <c r="V744" i="20"/>
  <c r="W743" i="20"/>
  <c r="V743" i="20"/>
  <c r="W742" i="20"/>
  <c r="V742" i="20"/>
  <c r="W741" i="20"/>
  <c r="V741" i="20"/>
  <c r="W740" i="20"/>
  <c r="V740" i="20"/>
  <c r="W739" i="20"/>
  <c r="V739" i="20"/>
  <c r="W738" i="20"/>
  <c r="V738" i="20"/>
  <c r="W737" i="20"/>
  <c r="V737" i="20"/>
  <c r="W736" i="20"/>
  <c r="V736" i="20"/>
  <c r="W735" i="20"/>
  <c r="V735" i="20"/>
  <c r="W734" i="20"/>
  <c r="V734" i="20"/>
  <c r="W733" i="20"/>
  <c r="V733" i="20"/>
  <c r="W732" i="20"/>
  <c r="V732" i="20"/>
  <c r="W731" i="20"/>
  <c r="V731" i="20"/>
  <c r="W730" i="20"/>
  <c r="V730" i="20"/>
  <c r="W729" i="20"/>
  <c r="V729" i="20"/>
  <c r="W728" i="20"/>
  <c r="V728" i="20"/>
  <c r="W727" i="20"/>
  <c r="V727" i="20"/>
  <c r="W726" i="20"/>
  <c r="V726" i="20"/>
  <c r="W725" i="20"/>
  <c r="V725" i="20"/>
  <c r="W724" i="20"/>
  <c r="V724" i="20"/>
  <c r="W723" i="20"/>
  <c r="V723" i="20"/>
  <c r="W722" i="20"/>
  <c r="V722" i="20"/>
  <c r="W721" i="20"/>
  <c r="V721" i="20"/>
  <c r="W720" i="20"/>
  <c r="V720" i="20"/>
  <c r="W719" i="20"/>
  <c r="V719" i="20"/>
  <c r="W718" i="20"/>
  <c r="V718" i="20"/>
  <c r="W717" i="20"/>
  <c r="V717" i="20"/>
  <c r="W716" i="20"/>
  <c r="V716" i="20"/>
  <c r="W715" i="20"/>
  <c r="V715" i="20"/>
  <c r="W714" i="20"/>
  <c r="V714" i="20"/>
  <c r="W713" i="20"/>
  <c r="V713" i="20"/>
  <c r="W712" i="20"/>
  <c r="V712" i="20"/>
  <c r="W711" i="20"/>
  <c r="V711" i="20"/>
  <c r="W710" i="20"/>
  <c r="V710" i="20"/>
  <c r="W709" i="20"/>
  <c r="V709" i="20"/>
  <c r="W708" i="20"/>
  <c r="V708" i="20"/>
  <c r="W707" i="20"/>
  <c r="V707" i="20"/>
  <c r="W706" i="20"/>
  <c r="V706" i="20"/>
  <c r="W705" i="20"/>
  <c r="V705" i="20"/>
  <c r="W704" i="20"/>
  <c r="V704" i="20"/>
  <c r="W703" i="20"/>
  <c r="V703" i="20"/>
  <c r="W702" i="20"/>
  <c r="V702" i="20"/>
  <c r="W701" i="20"/>
  <c r="V701" i="20"/>
  <c r="W700" i="20"/>
  <c r="V700" i="20"/>
  <c r="W699" i="20"/>
  <c r="V699" i="20"/>
  <c r="W698" i="20"/>
  <c r="V698" i="20"/>
  <c r="W697" i="20"/>
  <c r="V697" i="20"/>
  <c r="W696" i="20"/>
  <c r="V696" i="20"/>
  <c r="W695" i="20"/>
  <c r="V695" i="20"/>
  <c r="W694" i="20"/>
  <c r="V694" i="20"/>
  <c r="W693" i="20"/>
  <c r="V693" i="20"/>
  <c r="W692" i="20"/>
  <c r="V692" i="20"/>
  <c r="W691" i="20"/>
  <c r="V691" i="20"/>
  <c r="W690" i="20"/>
  <c r="V690" i="20"/>
  <c r="W689" i="20"/>
  <c r="V689" i="20"/>
  <c r="W688" i="20"/>
  <c r="V688" i="20"/>
  <c r="W687" i="20"/>
  <c r="V687" i="20"/>
  <c r="W686" i="20"/>
  <c r="V686" i="20"/>
  <c r="W685" i="20"/>
  <c r="V685" i="20"/>
  <c r="W684" i="20"/>
  <c r="V684" i="20"/>
  <c r="W683" i="20"/>
  <c r="V683" i="20"/>
  <c r="W682" i="20"/>
  <c r="V682" i="20"/>
  <c r="W681" i="20"/>
  <c r="V681" i="20"/>
  <c r="W680" i="20"/>
  <c r="V680" i="20"/>
  <c r="W679" i="20"/>
  <c r="V679" i="20"/>
  <c r="W678" i="20"/>
  <c r="V678" i="20"/>
  <c r="W677" i="20"/>
  <c r="V677" i="20"/>
  <c r="W676" i="20"/>
  <c r="V676" i="20"/>
  <c r="W675" i="20"/>
  <c r="V675" i="20"/>
  <c r="W674" i="20"/>
  <c r="V674" i="20"/>
  <c r="W673" i="20"/>
  <c r="V673" i="20"/>
  <c r="W672" i="20"/>
  <c r="V672" i="20"/>
  <c r="W671" i="20"/>
  <c r="V671" i="20"/>
  <c r="W670" i="20"/>
  <c r="V670" i="20"/>
  <c r="W669" i="20"/>
  <c r="V669" i="20"/>
  <c r="W668" i="20"/>
  <c r="V668" i="20"/>
  <c r="W667" i="20"/>
  <c r="V667" i="20"/>
  <c r="W666" i="20"/>
  <c r="V666" i="20"/>
  <c r="W665" i="20"/>
  <c r="V665" i="20"/>
  <c r="W664" i="20"/>
  <c r="V664" i="20"/>
  <c r="W663" i="20"/>
  <c r="V663" i="20"/>
  <c r="W662" i="20"/>
  <c r="V662" i="20"/>
  <c r="W661" i="20"/>
  <c r="V661" i="20"/>
  <c r="W660" i="20"/>
  <c r="V660" i="20"/>
  <c r="W659" i="20"/>
  <c r="V659" i="20"/>
  <c r="W658" i="20"/>
  <c r="V658" i="20"/>
  <c r="W657" i="20"/>
  <c r="V657" i="20"/>
  <c r="W656" i="20"/>
  <c r="V656" i="20"/>
  <c r="W655" i="20"/>
  <c r="V655" i="20"/>
  <c r="W654" i="20"/>
  <c r="V654" i="20"/>
  <c r="W653" i="20"/>
  <c r="V653" i="20"/>
  <c r="W652" i="20"/>
  <c r="V652" i="20"/>
  <c r="W651" i="20"/>
  <c r="V651" i="20"/>
  <c r="W650" i="20"/>
  <c r="V650" i="20"/>
  <c r="W649" i="20"/>
  <c r="V649" i="20"/>
  <c r="W648" i="20"/>
  <c r="V648" i="20"/>
  <c r="W647" i="20"/>
  <c r="V647" i="20"/>
  <c r="W646" i="20"/>
  <c r="V646" i="20"/>
  <c r="W645" i="20"/>
  <c r="V645" i="20"/>
  <c r="W644" i="20"/>
  <c r="V644" i="20"/>
  <c r="W643" i="20"/>
  <c r="V643" i="20"/>
  <c r="W642" i="20"/>
  <c r="V642" i="20"/>
  <c r="W641" i="20"/>
  <c r="V641" i="20"/>
  <c r="W640" i="20"/>
  <c r="V640" i="20"/>
  <c r="W639" i="20"/>
  <c r="V639" i="20"/>
  <c r="W638" i="20"/>
  <c r="V638" i="20"/>
  <c r="W637" i="20"/>
  <c r="V637" i="20"/>
  <c r="W636" i="20"/>
  <c r="V636" i="20"/>
  <c r="W635" i="20"/>
  <c r="V635" i="20"/>
  <c r="W634" i="20"/>
  <c r="V634" i="20"/>
  <c r="W633" i="20"/>
  <c r="V633" i="20"/>
  <c r="W632" i="20"/>
  <c r="V632" i="20"/>
  <c r="W631" i="20"/>
  <c r="V631" i="20"/>
  <c r="W630" i="20"/>
  <c r="V630" i="20"/>
  <c r="W629" i="20"/>
  <c r="V629" i="20"/>
  <c r="W628" i="20"/>
  <c r="V628" i="20"/>
  <c r="W627" i="20"/>
  <c r="V627" i="20"/>
  <c r="W626" i="20"/>
  <c r="V626" i="20"/>
  <c r="W625" i="20"/>
  <c r="V625" i="20"/>
  <c r="W624" i="20"/>
  <c r="V624" i="20"/>
  <c r="W623" i="20"/>
  <c r="V623" i="20"/>
  <c r="W622" i="20"/>
  <c r="V622" i="20"/>
  <c r="W621" i="20"/>
  <c r="V621" i="20"/>
  <c r="W620" i="20"/>
  <c r="V620" i="20"/>
  <c r="W619" i="20"/>
  <c r="V619" i="20"/>
  <c r="W618" i="20"/>
  <c r="V618" i="20"/>
  <c r="W617" i="20"/>
  <c r="V617" i="20"/>
  <c r="W616" i="20"/>
  <c r="V616" i="20"/>
  <c r="W615" i="20"/>
  <c r="V615" i="20"/>
  <c r="W614" i="20"/>
  <c r="V614" i="20"/>
  <c r="W613" i="20"/>
  <c r="V613" i="20"/>
  <c r="W612" i="20"/>
  <c r="V612" i="20"/>
  <c r="W611" i="20"/>
  <c r="V611" i="20"/>
  <c r="W610" i="20"/>
  <c r="V610" i="20"/>
  <c r="W609" i="20"/>
  <c r="V609" i="20"/>
  <c r="W608" i="20"/>
  <c r="V608" i="20"/>
  <c r="W607" i="20"/>
  <c r="V607" i="20"/>
  <c r="W606" i="20"/>
  <c r="V606" i="20"/>
  <c r="W605" i="20"/>
  <c r="V605" i="20"/>
  <c r="W604" i="20"/>
  <c r="V604" i="20"/>
  <c r="W603" i="20"/>
  <c r="V603" i="20"/>
  <c r="W602" i="20"/>
  <c r="V602" i="20"/>
  <c r="W601" i="20"/>
  <c r="V601" i="20"/>
  <c r="W600" i="20"/>
  <c r="V600" i="20"/>
  <c r="W599" i="20"/>
  <c r="V599" i="20"/>
  <c r="W598" i="20"/>
  <c r="V598" i="20"/>
  <c r="W597" i="20"/>
  <c r="V597" i="20"/>
  <c r="W596" i="20"/>
  <c r="V596" i="20"/>
  <c r="W595" i="20"/>
  <c r="V595" i="20"/>
  <c r="W594" i="20"/>
  <c r="V594" i="20"/>
  <c r="W593" i="20"/>
  <c r="V593" i="20"/>
  <c r="W592" i="20"/>
  <c r="V592" i="20"/>
  <c r="W591" i="20"/>
  <c r="V591" i="20"/>
  <c r="W590" i="20"/>
  <c r="V590" i="20"/>
  <c r="W589" i="20"/>
  <c r="V589" i="20"/>
  <c r="W588" i="20"/>
  <c r="V588" i="20"/>
  <c r="W587" i="20"/>
  <c r="V587" i="20"/>
  <c r="W586" i="20"/>
  <c r="V586" i="20"/>
  <c r="W585" i="20"/>
  <c r="V585" i="20"/>
  <c r="W584" i="20"/>
  <c r="V584" i="20"/>
  <c r="W583" i="20"/>
  <c r="V583" i="20"/>
  <c r="W582" i="20"/>
  <c r="V582" i="20"/>
  <c r="W581" i="20"/>
  <c r="V581" i="20"/>
  <c r="W580" i="20"/>
  <c r="V580" i="20"/>
  <c r="W579" i="20"/>
  <c r="V579" i="20"/>
  <c r="W578" i="20"/>
  <c r="V578" i="20"/>
  <c r="W577" i="20"/>
  <c r="V577" i="20"/>
  <c r="W576" i="20"/>
  <c r="V576" i="20"/>
  <c r="W575" i="20"/>
  <c r="V575" i="20"/>
  <c r="W574" i="20"/>
  <c r="V574" i="20"/>
  <c r="W573" i="20"/>
  <c r="V573" i="20"/>
  <c r="W572" i="20"/>
  <c r="V572" i="20"/>
  <c r="W571" i="20"/>
  <c r="V571" i="20"/>
  <c r="W570" i="20"/>
  <c r="V570" i="20"/>
  <c r="W569" i="20"/>
  <c r="V569" i="20"/>
  <c r="W568" i="20"/>
  <c r="V568" i="20"/>
  <c r="W567" i="20"/>
  <c r="V567" i="20"/>
  <c r="W566" i="20"/>
  <c r="V566" i="20"/>
  <c r="W565" i="20"/>
  <c r="V565" i="20"/>
  <c r="W564" i="20"/>
  <c r="V564" i="20"/>
  <c r="W563" i="20"/>
  <c r="V563" i="20"/>
  <c r="W562" i="20"/>
  <c r="V562" i="20"/>
  <c r="W561" i="20"/>
  <c r="V561" i="20"/>
  <c r="W560" i="20"/>
  <c r="V560" i="20"/>
  <c r="W559" i="20"/>
  <c r="V559" i="20"/>
  <c r="W558" i="20"/>
  <c r="V558" i="20"/>
  <c r="W557" i="20"/>
  <c r="V557" i="20"/>
  <c r="W556" i="20"/>
  <c r="V556" i="20"/>
  <c r="W555" i="20"/>
  <c r="V555" i="20"/>
  <c r="W554" i="20"/>
  <c r="V554" i="20"/>
  <c r="W553" i="20"/>
  <c r="V553" i="20"/>
  <c r="W552" i="20"/>
  <c r="V552" i="20"/>
  <c r="W551" i="20"/>
  <c r="V551" i="20"/>
  <c r="W550" i="20"/>
  <c r="V550" i="20"/>
  <c r="W549" i="20"/>
  <c r="V549" i="20"/>
  <c r="W548" i="20"/>
  <c r="V548" i="20"/>
  <c r="W547" i="20"/>
  <c r="V547" i="20"/>
  <c r="W546" i="20"/>
  <c r="V546" i="20"/>
  <c r="W545" i="20"/>
  <c r="V545" i="20"/>
  <c r="W544" i="20"/>
  <c r="V544" i="20"/>
  <c r="W543" i="20"/>
  <c r="V543" i="20"/>
  <c r="W542" i="20"/>
  <c r="V542" i="20"/>
  <c r="W541" i="20"/>
  <c r="V541" i="20"/>
  <c r="W540" i="20"/>
  <c r="V540" i="20"/>
  <c r="W539" i="20"/>
  <c r="V539" i="20"/>
  <c r="W538" i="20"/>
  <c r="V538" i="20"/>
  <c r="W537" i="20"/>
  <c r="V537" i="20"/>
  <c r="W536" i="20"/>
  <c r="V536" i="20"/>
  <c r="W535" i="20"/>
  <c r="V535" i="20"/>
  <c r="W534" i="20"/>
  <c r="V534" i="20"/>
  <c r="W533" i="20"/>
  <c r="V533" i="20"/>
  <c r="W532" i="20"/>
  <c r="V532" i="20"/>
  <c r="W531" i="20"/>
  <c r="V531" i="20"/>
  <c r="W530" i="20"/>
  <c r="V530" i="20"/>
  <c r="W529" i="20"/>
  <c r="V529" i="20"/>
  <c r="W528" i="20"/>
  <c r="V528" i="20"/>
  <c r="W527" i="20"/>
  <c r="V527" i="20"/>
  <c r="W526" i="20"/>
  <c r="V526" i="20"/>
  <c r="W525" i="20"/>
  <c r="V525" i="20"/>
  <c r="W524" i="20"/>
  <c r="V524" i="20"/>
  <c r="W523" i="20"/>
  <c r="V523" i="20"/>
  <c r="W522" i="20"/>
  <c r="V522" i="20"/>
  <c r="W521" i="20"/>
  <c r="V521" i="20"/>
  <c r="W520" i="20"/>
  <c r="V520" i="20"/>
  <c r="W519" i="20"/>
  <c r="V519" i="20"/>
  <c r="W518" i="20"/>
  <c r="V518" i="20"/>
  <c r="W517" i="20"/>
  <c r="V517" i="20"/>
  <c r="W516" i="20"/>
  <c r="V516" i="20"/>
  <c r="W515" i="20"/>
  <c r="V515" i="20"/>
  <c r="W514" i="20"/>
  <c r="V514" i="20"/>
  <c r="W513" i="20"/>
  <c r="V513" i="20"/>
  <c r="W512" i="20"/>
  <c r="V512" i="20"/>
  <c r="W511" i="20"/>
  <c r="V511" i="20"/>
  <c r="W510" i="20"/>
  <c r="V510" i="20"/>
  <c r="W509" i="20"/>
  <c r="V509" i="20"/>
  <c r="W508" i="20"/>
  <c r="V508" i="20"/>
  <c r="W507" i="20"/>
  <c r="V507" i="20"/>
  <c r="W506" i="20"/>
  <c r="V506" i="20"/>
  <c r="W505" i="20"/>
  <c r="V505" i="20"/>
  <c r="W504" i="20"/>
  <c r="V504" i="20"/>
  <c r="W503" i="20"/>
  <c r="V503" i="20"/>
  <c r="W502" i="20"/>
  <c r="V502" i="20"/>
  <c r="W501" i="20"/>
  <c r="V501" i="20"/>
  <c r="W500" i="20"/>
  <c r="V500" i="20"/>
  <c r="W499" i="20"/>
  <c r="V499" i="20"/>
  <c r="W498" i="20"/>
  <c r="V498" i="20"/>
  <c r="W497" i="20"/>
  <c r="V497" i="20"/>
  <c r="W496" i="20"/>
  <c r="V496" i="20"/>
  <c r="W495" i="20"/>
  <c r="V495" i="20"/>
  <c r="W494" i="20"/>
  <c r="V494" i="20"/>
  <c r="W493" i="20"/>
  <c r="V493" i="20"/>
  <c r="W492" i="20"/>
  <c r="V492" i="20"/>
  <c r="W491" i="20"/>
  <c r="V491" i="20"/>
  <c r="W490" i="20"/>
  <c r="V490" i="20"/>
  <c r="W489" i="20"/>
  <c r="V489" i="20"/>
  <c r="W488" i="20"/>
  <c r="V488" i="20"/>
  <c r="W487" i="20"/>
  <c r="V487" i="20"/>
  <c r="W486" i="20"/>
  <c r="V486" i="20"/>
  <c r="W485" i="20"/>
  <c r="V485" i="20"/>
  <c r="W484" i="20"/>
  <c r="V484" i="20"/>
  <c r="W483" i="20"/>
  <c r="V483" i="20"/>
  <c r="W482" i="20"/>
  <c r="V482" i="20"/>
  <c r="W481" i="20"/>
  <c r="V481" i="20"/>
  <c r="W480" i="20"/>
  <c r="V480" i="20"/>
  <c r="W479" i="20"/>
  <c r="V479" i="20"/>
  <c r="W478" i="20"/>
  <c r="V478" i="20"/>
  <c r="W477" i="20"/>
  <c r="V477" i="20"/>
  <c r="W476" i="20"/>
  <c r="V476" i="20"/>
  <c r="W475" i="20"/>
  <c r="V475" i="20"/>
  <c r="W474" i="20"/>
  <c r="V474" i="20"/>
  <c r="W473" i="20"/>
  <c r="V473" i="20"/>
  <c r="W472" i="20"/>
  <c r="V472" i="20"/>
  <c r="W471" i="20"/>
  <c r="V471" i="20"/>
  <c r="W470" i="20"/>
  <c r="V470" i="20"/>
  <c r="W469" i="20"/>
  <c r="V469" i="20"/>
  <c r="W468" i="20"/>
  <c r="V468" i="20"/>
  <c r="W467" i="20"/>
  <c r="V467" i="20"/>
  <c r="W466" i="20"/>
  <c r="V466" i="20"/>
  <c r="W465" i="20"/>
  <c r="V465" i="20"/>
  <c r="W464" i="20"/>
  <c r="V464" i="20"/>
  <c r="W463" i="20"/>
  <c r="V463" i="20"/>
  <c r="W462" i="20"/>
  <c r="V462" i="20"/>
  <c r="W461" i="20"/>
  <c r="V461" i="20"/>
  <c r="W460" i="20"/>
  <c r="V460" i="20"/>
  <c r="W459" i="20"/>
  <c r="V459" i="20"/>
  <c r="W458" i="20"/>
  <c r="V458" i="20"/>
  <c r="W457" i="20"/>
  <c r="V457" i="20"/>
  <c r="W456" i="20"/>
  <c r="V456" i="20"/>
  <c r="W455" i="20"/>
  <c r="V455" i="20"/>
  <c r="W454" i="20"/>
  <c r="V454" i="20"/>
  <c r="W453" i="20"/>
  <c r="V453" i="20"/>
  <c r="W452" i="20"/>
  <c r="V452" i="20"/>
  <c r="W451" i="20"/>
  <c r="V451" i="20"/>
  <c r="W450" i="20"/>
  <c r="V450" i="20"/>
  <c r="W449" i="20"/>
  <c r="V449" i="20"/>
  <c r="W448" i="20"/>
  <c r="V448" i="20"/>
  <c r="W447" i="20"/>
  <c r="V447" i="20"/>
  <c r="W446" i="20"/>
  <c r="V446" i="20"/>
  <c r="W445" i="20"/>
  <c r="V445" i="20"/>
  <c r="W444" i="20"/>
  <c r="V444" i="20"/>
  <c r="W443" i="20"/>
  <c r="V443" i="20"/>
  <c r="W442" i="20"/>
  <c r="V442" i="20"/>
  <c r="W441" i="20"/>
  <c r="V441" i="20"/>
  <c r="W440" i="20"/>
  <c r="V440" i="20"/>
  <c r="W439" i="20"/>
  <c r="V439" i="20"/>
  <c r="W438" i="20"/>
  <c r="V438" i="20"/>
  <c r="W437" i="20"/>
  <c r="V437" i="20"/>
  <c r="W436" i="20"/>
  <c r="V436" i="20"/>
  <c r="W435" i="20"/>
  <c r="V435" i="20"/>
  <c r="W434" i="20"/>
  <c r="V434" i="20"/>
  <c r="W433" i="20"/>
  <c r="V433" i="20"/>
  <c r="W432" i="20"/>
  <c r="V432" i="20"/>
  <c r="W431" i="20"/>
  <c r="V431" i="20"/>
  <c r="W430" i="20"/>
  <c r="V430" i="20"/>
  <c r="W429" i="20"/>
  <c r="V429" i="20"/>
  <c r="W428" i="20"/>
  <c r="V428" i="20"/>
  <c r="W427" i="20"/>
  <c r="V427" i="20"/>
  <c r="W426" i="20"/>
  <c r="V426" i="20"/>
  <c r="W425" i="20"/>
  <c r="V425" i="20"/>
  <c r="W424" i="20"/>
  <c r="V424" i="20"/>
  <c r="W423" i="20"/>
  <c r="V423" i="20"/>
  <c r="W422" i="20"/>
  <c r="V422" i="20"/>
  <c r="W421" i="20"/>
  <c r="V421" i="20"/>
  <c r="W420" i="20"/>
  <c r="V420" i="20"/>
  <c r="W419" i="20"/>
  <c r="V419" i="20"/>
  <c r="W418" i="20"/>
  <c r="V418" i="20"/>
  <c r="W417" i="20"/>
  <c r="V417" i="20"/>
  <c r="W416" i="20"/>
  <c r="V416" i="20"/>
  <c r="W415" i="20"/>
  <c r="V415" i="20"/>
  <c r="W414" i="20"/>
  <c r="V414" i="20"/>
  <c r="W413" i="20"/>
  <c r="V413" i="20"/>
  <c r="W412" i="20"/>
  <c r="V412" i="20"/>
  <c r="W411" i="20"/>
  <c r="V411" i="20"/>
  <c r="W410" i="20"/>
  <c r="V410" i="20"/>
  <c r="W409" i="20"/>
  <c r="V409" i="20"/>
  <c r="W408" i="20"/>
  <c r="V408" i="20"/>
  <c r="W407" i="20"/>
  <c r="V407" i="20"/>
  <c r="W406" i="20"/>
  <c r="V406" i="20"/>
  <c r="W405" i="20"/>
  <c r="V405" i="20"/>
  <c r="W404" i="20"/>
  <c r="V404" i="20"/>
  <c r="W403" i="20"/>
  <c r="V403" i="20"/>
  <c r="W402" i="20"/>
  <c r="V402" i="20"/>
  <c r="W401" i="20"/>
  <c r="V401" i="20"/>
  <c r="W400" i="20"/>
  <c r="V400" i="20"/>
  <c r="W399" i="20"/>
  <c r="V399" i="20"/>
  <c r="W398" i="20"/>
  <c r="V398" i="20"/>
  <c r="W397" i="20"/>
  <c r="V397" i="20"/>
  <c r="W396" i="20"/>
  <c r="V396" i="20"/>
  <c r="W395" i="20"/>
  <c r="V395" i="20"/>
  <c r="W394" i="20"/>
  <c r="V394" i="20"/>
  <c r="W393" i="20"/>
  <c r="V393" i="20"/>
  <c r="W392" i="20"/>
  <c r="V392" i="20"/>
  <c r="W391" i="20"/>
  <c r="V391" i="20"/>
  <c r="W390" i="20"/>
  <c r="V390" i="20"/>
  <c r="W389" i="20"/>
  <c r="V389" i="20"/>
  <c r="W388" i="20"/>
  <c r="V388" i="20"/>
  <c r="W387" i="20"/>
  <c r="V387" i="20"/>
  <c r="W386" i="20"/>
  <c r="V386" i="20"/>
  <c r="W385" i="20"/>
  <c r="V385" i="20"/>
  <c r="W384" i="20"/>
  <c r="V384" i="20"/>
  <c r="W383" i="20"/>
  <c r="V383" i="20"/>
  <c r="W382" i="20"/>
  <c r="V382" i="20"/>
  <c r="W381" i="20"/>
  <c r="V381" i="20"/>
  <c r="W380" i="20"/>
  <c r="V380" i="20"/>
  <c r="W379" i="20"/>
  <c r="V379" i="20"/>
  <c r="W378" i="20"/>
  <c r="V378" i="20"/>
  <c r="W377" i="20"/>
  <c r="V377" i="20"/>
  <c r="W376" i="20"/>
  <c r="V376" i="20"/>
  <c r="W375" i="20"/>
  <c r="V375" i="20"/>
  <c r="W374" i="20"/>
  <c r="V374" i="20"/>
  <c r="W373" i="20"/>
  <c r="V373" i="20"/>
  <c r="W372" i="20"/>
  <c r="V372" i="20"/>
  <c r="W371" i="20"/>
  <c r="V371" i="20"/>
  <c r="W370" i="20"/>
  <c r="V370" i="20"/>
  <c r="W369" i="20"/>
  <c r="V369" i="20"/>
  <c r="W368" i="20"/>
  <c r="V368" i="20"/>
  <c r="W367" i="20"/>
  <c r="V367" i="20"/>
  <c r="W366" i="20"/>
  <c r="V366" i="20"/>
  <c r="W365" i="20"/>
  <c r="V365" i="20"/>
  <c r="W364" i="20"/>
  <c r="V364" i="20"/>
  <c r="W363" i="20"/>
  <c r="V363" i="20"/>
  <c r="W362" i="20"/>
  <c r="V362" i="20"/>
  <c r="W361" i="20"/>
  <c r="V361" i="20"/>
  <c r="W360" i="20"/>
  <c r="V360" i="20"/>
  <c r="W359" i="20"/>
  <c r="V359" i="20"/>
  <c r="W358" i="20"/>
  <c r="V358" i="20"/>
  <c r="W357" i="20"/>
  <c r="V357" i="20"/>
  <c r="W356" i="20"/>
  <c r="V356" i="20"/>
  <c r="W355" i="20"/>
  <c r="V355" i="20"/>
  <c r="W354" i="20"/>
  <c r="V354" i="20"/>
  <c r="W353" i="20"/>
  <c r="V353" i="20"/>
  <c r="W352" i="20"/>
  <c r="V352" i="20"/>
  <c r="W351" i="20"/>
  <c r="V351" i="20"/>
  <c r="W350" i="20"/>
  <c r="V350" i="20"/>
  <c r="W349" i="20"/>
  <c r="V349" i="20"/>
  <c r="W348" i="20"/>
  <c r="V348" i="20"/>
  <c r="W347" i="20"/>
  <c r="V347" i="20"/>
  <c r="W346" i="20"/>
  <c r="V346" i="20"/>
  <c r="W345" i="20"/>
  <c r="V345" i="20"/>
  <c r="W344" i="20"/>
  <c r="V344" i="20"/>
  <c r="W343" i="20"/>
  <c r="V343" i="20"/>
  <c r="W342" i="20"/>
  <c r="V342" i="20"/>
  <c r="W341" i="20"/>
  <c r="V341" i="20"/>
  <c r="W340" i="20"/>
  <c r="V340" i="20"/>
  <c r="W339" i="20"/>
  <c r="V339" i="20"/>
  <c r="W338" i="20"/>
  <c r="V338" i="20"/>
  <c r="W337" i="20"/>
  <c r="V337" i="20"/>
  <c r="W336" i="20"/>
  <c r="V336" i="20"/>
  <c r="W335" i="20"/>
  <c r="V335" i="20"/>
  <c r="W334" i="20"/>
  <c r="V334" i="20"/>
  <c r="W333" i="20"/>
  <c r="V333" i="20"/>
  <c r="W332" i="20"/>
  <c r="V332" i="20"/>
  <c r="W331" i="20"/>
  <c r="V331" i="20"/>
  <c r="W330" i="20"/>
  <c r="V330" i="20"/>
  <c r="W329" i="20"/>
  <c r="V329" i="20"/>
  <c r="W328" i="20"/>
  <c r="V328" i="20"/>
  <c r="W327" i="20"/>
  <c r="V327" i="20"/>
  <c r="W326" i="20"/>
  <c r="V326" i="20"/>
  <c r="W325" i="20"/>
  <c r="V325" i="20"/>
  <c r="W324" i="20"/>
  <c r="V324" i="20"/>
  <c r="W323" i="20"/>
  <c r="V323" i="20"/>
  <c r="W322" i="20"/>
  <c r="V322" i="20"/>
  <c r="W321" i="20"/>
  <c r="V321" i="20"/>
  <c r="W320" i="20"/>
  <c r="V320" i="20"/>
  <c r="W319" i="20"/>
  <c r="V319" i="20"/>
  <c r="W318" i="20"/>
  <c r="V318" i="20"/>
  <c r="W317" i="20"/>
  <c r="V317" i="20"/>
  <c r="W316" i="20"/>
  <c r="V316" i="20"/>
  <c r="W315" i="20"/>
  <c r="V315" i="20"/>
  <c r="W314" i="20"/>
  <c r="V314" i="20"/>
  <c r="W313" i="20"/>
  <c r="V313" i="20"/>
  <c r="W312" i="20"/>
  <c r="V312" i="20"/>
  <c r="W311" i="20"/>
  <c r="V311" i="20"/>
  <c r="W310" i="20"/>
  <c r="V310" i="20"/>
  <c r="W309" i="20"/>
  <c r="V309" i="20"/>
  <c r="W308" i="20"/>
  <c r="V308" i="20"/>
  <c r="W307" i="20"/>
  <c r="V307" i="20"/>
  <c r="W306" i="20"/>
  <c r="V306" i="20"/>
  <c r="W305" i="20"/>
  <c r="V305" i="20"/>
  <c r="W304" i="20"/>
  <c r="V304" i="20"/>
  <c r="W303" i="20"/>
  <c r="V303" i="20"/>
  <c r="W302" i="20"/>
  <c r="V302" i="20"/>
  <c r="W301" i="20"/>
  <c r="V301" i="20"/>
  <c r="W300" i="20"/>
  <c r="V300" i="20"/>
  <c r="W299" i="20"/>
  <c r="V299" i="20"/>
  <c r="W298" i="20"/>
  <c r="V298" i="20"/>
  <c r="W297" i="20"/>
  <c r="V297" i="20"/>
  <c r="W296" i="20"/>
  <c r="V296" i="20"/>
  <c r="W295" i="20"/>
  <c r="V295" i="20"/>
  <c r="W294" i="20"/>
  <c r="V294" i="20"/>
  <c r="W293" i="20"/>
  <c r="V293" i="20"/>
  <c r="W292" i="20"/>
  <c r="V292" i="20"/>
  <c r="W291" i="20"/>
  <c r="V291" i="20"/>
  <c r="W290" i="20"/>
  <c r="V290" i="20"/>
  <c r="W289" i="20"/>
  <c r="V289" i="20"/>
  <c r="W288" i="20"/>
  <c r="V288" i="20"/>
  <c r="W287" i="20"/>
  <c r="V287" i="20"/>
  <c r="W286" i="20"/>
  <c r="V286" i="20"/>
  <c r="W285" i="20"/>
  <c r="V285" i="20"/>
  <c r="W284" i="20"/>
  <c r="V284" i="20"/>
  <c r="W283" i="20"/>
  <c r="V283" i="20"/>
  <c r="W282" i="20"/>
  <c r="V282" i="20"/>
  <c r="W281" i="20"/>
  <c r="V281" i="20"/>
  <c r="W280" i="20"/>
  <c r="V280" i="20"/>
  <c r="W279" i="20"/>
  <c r="V279" i="20"/>
  <c r="W278" i="20"/>
  <c r="V278" i="20"/>
  <c r="W277" i="20"/>
  <c r="V277" i="20"/>
  <c r="W276" i="20"/>
  <c r="V276" i="20"/>
  <c r="W275" i="20"/>
  <c r="V275" i="20"/>
  <c r="W274" i="20"/>
  <c r="V274" i="20"/>
  <c r="W273" i="20"/>
  <c r="V273" i="20"/>
  <c r="W272" i="20"/>
  <c r="V272" i="20"/>
  <c r="W271" i="20"/>
  <c r="V271" i="20"/>
  <c r="W270" i="20"/>
  <c r="V270" i="20"/>
  <c r="W269" i="20"/>
  <c r="V269" i="20"/>
  <c r="W268" i="20"/>
  <c r="V268" i="20"/>
  <c r="W267" i="20"/>
  <c r="V267" i="20"/>
  <c r="W266" i="20"/>
  <c r="V266" i="20"/>
  <c r="W265" i="20"/>
  <c r="V265" i="20"/>
  <c r="W264" i="20"/>
  <c r="V264" i="20"/>
  <c r="W263" i="20"/>
  <c r="V263" i="20"/>
  <c r="W262" i="20"/>
  <c r="V262" i="20"/>
  <c r="W261" i="20"/>
  <c r="V261" i="20"/>
  <c r="W260" i="20"/>
  <c r="V260" i="20"/>
  <c r="W259" i="20"/>
  <c r="V259" i="20"/>
  <c r="W258" i="20"/>
  <c r="V258" i="20"/>
  <c r="W257" i="20"/>
  <c r="V257" i="20"/>
  <c r="W256" i="20"/>
  <c r="V256" i="20"/>
  <c r="W255" i="20"/>
  <c r="V255" i="20"/>
  <c r="W254" i="20"/>
  <c r="V254" i="20"/>
  <c r="W253" i="20"/>
  <c r="V253" i="20"/>
  <c r="W252" i="20"/>
  <c r="V252" i="20"/>
  <c r="W251" i="20"/>
  <c r="V251" i="20"/>
  <c r="W250" i="20"/>
  <c r="V250" i="20"/>
  <c r="W249" i="20"/>
  <c r="V249" i="20"/>
  <c r="W248" i="20"/>
  <c r="V248" i="20"/>
  <c r="W247" i="20"/>
  <c r="V247" i="20"/>
  <c r="W246" i="20"/>
  <c r="V246" i="20"/>
  <c r="W245" i="20"/>
  <c r="V245" i="20"/>
  <c r="W244" i="20"/>
  <c r="V244" i="20"/>
  <c r="W243" i="20"/>
  <c r="V243" i="20"/>
  <c r="W242" i="20"/>
  <c r="V242" i="20"/>
  <c r="W241" i="20"/>
  <c r="V241" i="20"/>
  <c r="W240" i="20"/>
  <c r="V240" i="20"/>
  <c r="W239" i="20"/>
  <c r="V239" i="20"/>
  <c r="W238" i="20"/>
  <c r="V238" i="20"/>
  <c r="W237" i="20"/>
  <c r="V237" i="20"/>
  <c r="W236" i="20"/>
  <c r="V236" i="20"/>
  <c r="W235" i="20"/>
  <c r="V235" i="20"/>
  <c r="W234" i="20"/>
  <c r="V234" i="20"/>
  <c r="W233" i="20"/>
  <c r="V233" i="20"/>
  <c r="W232" i="20"/>
  <c r="V232" i="20"/>
  <c r="W231" i="20"/>
  <c r="V231" i="20"/>
  <c r="W230" i="20"/>
  <c r="V230" i="20"/>
  <c r="W229" i="20"/>
  <c r="V229" i="20"/>
  <c r="W228" i="20"/>
  <c r="V228" i="20"/>
  <c r="W227" i="20"/>
  <c r="V227" i="20"/>
  <c r="W226" i="20"/>
  <c r="V226" i="20"/>
  <c r="W225" i="20"/>
  <c r="V225" i="20"/>
  <c r="W224" i="20"/>
  <c r="V224" i="20"/>
  <c r="W223" i="20"/>
  <c r="V223" i="20"/>
  <c r="W222" i="20"/>
  <c r="V222" i="20"/>
  <c r="W221" i="20"/>
  <c r="V221" i="20"/>
  <c r="W220" i="20"/>
  <c r="V220" i="20"/>
  <c r="W219" i="20"/>
  <c r="V219" i="20"/>
  <c r="W218" i="20"/>
  <c r="V218" i="20"/>
  <c r="W217" i="20"/>
  <c r="V217" i="20"/>
  <c r="W216" i="20"/>
  <c r="V216" i="20"/>
  <c r="W215" i="20"/>
  <c r="V215" i="20"/>
  <c r="W214" i="20"/>
  <c r="V214" i="20"/>
  <c r="W213" i="20"/>
  <c r="V213" i="20"/>
  <c r="W212" i="20"/>
  <c r="V212" i="20"/>
  <c r="W211" i="20"/>
  <c r="V211" i="20"/>
  <c r="W210" i="20"/>
  <c r="V210" i="20"/>
  <c r="W209" i="20"/>
  <c r="V209" i="20"/>
  <c r="W208" i="20"/>
  <c r="V208" i="20"/>
  <c r="W207" i="20"/>
  <c r="V207" i="20"/>
  <c r="W206" i="20"/>
  <c r="V206" i="20"/>
  <c r="W205" i="20"/>
  <c r="V205" i="20"/>
  <c r="W204" i="20"/>
  <c r="V204" i="20"/>
  <c r="W203" i="20"/>
  <c r="V203" i="20"/>
  <c r="W202" i="20"/>
  <c r="V202" i="20"/>
  <c r="W201" i="20"/>
  <c r="V201" i="20"/>
  <c r="W200" i="20"/>
  <c r="V200" i="20"/>
  <c r="W199" i="20"/>
  <c r="V199" i="20"/>
  <c r="W198" i="20"/>
  <c r="V198" i="20"/>
  <c r="W197" i="20"/>
  <c r="V197" i="20"/>
  <c r="W196" i="20"/>
  <c r="V196" i="20"/>
  <c r="W195" i="20"/>
  <c r="V195" i="20"/>
  <c r="W194" i="20"/>
  <c r="V194" i="20"/>
  <c r="W193" i="20"/>
  <c r="V193" i="20"/>
  <c r="W192" i="20"/>
  <c r="V192" i="20"/>
  <c r="W191" i="20"/>
  <c r="V191" i="20"/>
  <c r="W190" i="20"/>
  <c r="V190" i="20"/>
  <c r="W189" i="20"/>
  <c r="V189" i="20"/>
  <c r="W188" i="20"/>
  <c r="V188" i="20"/>
  <c r="W187" i="20"/>
  <c r="V187" i="20"/>
  <c r="W186" i="20"/>
  <c r="V186" i="20"/>
  <c r="W185" i="20"/>
  <c r="V185" i="20"/>
  <c r="W184" i="20"/>
  <c r="V184" i="20"/>
  <c r="W183" i="20"/>
  <c r="V183" i="20"/>
  <c r="W182" i="20"/>
  <c r="V182" i="20"/>
  <c r="W181" i="20"/>
  <c r="V181" i="20"/>
  <c r="W180" i="20"/>
  <c r="V180" i="20"/>
  <c r="W179" i="20"/>
  <c r="V179" i="20"/>
  <c r="W178" i="20"/>
  <c r="V178" i="20"/>
  <c r="W177" i="20"/>
  <c r="V177" i="20"/>
  <c r="W176" i="20"/>
  <c r="V176" i="20"/>
  <c r="W175" i="20"/>
  <c r="V175" i="20"/>
  <c r="W174" i="20"/>
  <c r="V174" i="20"/>
  <c r="W173" i="20"/>
  <c r="V173" i="20"/>
  <c r="W172" i="20"/>
  <c r="V172" i="20"/>
  <c r="W171" i="20"/>
  <c r="V171" i="20"/>
  <c r="W170" i="20"/>
  <c r="V170" i="20"/>
  <c r="W169" i="20"/>
  <c r="V169" i="20"/>
  <c r="W168" i="20"/>
  <c r="V168" i="20"/>
  <c r="W167" i="20"/>
  <c r="V167" i="20"/>
  <c r="W166" i="20"/>
  <c r="V166" i="20"/>
  <c r="W165" i="20"/>
  <c r="V165" i="20"/>
  <c r="W164" i="20"/>
  <c r="V164" i="20"/>
  <c r="W163" i="20"/>
  <c r="V163" i="20"/>
  <c r="W162" i="20"/>
  <c r="V162" i="20"/>
  <c r="W161" i="20"/>
  <c r="V161" i="20"/>
  <c r="W160" i="20"/>
  <c r="V160" i="20"/>
  <c r="W159" i="20"/>
  <c r="V159" i="20"/>
  <c r="W158" i="20"/>
  <c r="V158" i="20"/>
  <c r="W157" i="20"/>
  <c r="V157" i="20"/>
  <c r="W156" i="20"/>
  <c r="V156" i="20"/>
  <c r="W155" i="20"/>
  <c r="V155" i="20"/>
  <c r="W154" i="20"/>
  <c r="V154" i="20"/>
  <c r="W153" i="20"/>
  <c r="V153" i="20"/>
  <c r="W152" i="20"/>
  <c r="V152" i="20"/>
  <c r="W151" i="20"/>
  <c r="V151" i="20"/>
  <c r="W150" i="20"/>
  <c r="V150" i="20"/>
  <c r="W149" i="20"/>
  <c r="V149" i="20"/>
  <c r="W148" i="20"/>
  <c r="V148" i="20"/>
  <c r="W147" i="20"/>
  <c r="V147" i="20"/>
  <c r="W146" i="20"/>
  <c r="V146" i="20"/>
  <c r="W145" i="20"/>
  <c r="V145" i="20"/>
  <c r="W144" i="20"/>
  <c r="V144" i="20"/>
  <c r="W143" i="20"/>
  <c r="V143" i="20"/>
  <c r="W142" i="20"/>
  <c r="V142" i="20"/>
  <c r="W141" i="20"/>
  <c r="V141" i="20"/>
  <c r="W140" i="20"/>
  <c r="V140" i="20"/>
  <c r="W139" i="20"/>
  <c r="V139" i="20"/>
  <c r="W138" i="20"/>
  <c r="V138" i="20"/>
  <c r="W137" i="20"/>
  <c r="V137" i="20"/>
  <c r="W136" i="20"/>
  <c r="V136" i="20"/>
  <c r="W135" i="20"/>
  <c r="V135" i="20"/>
  <c r="W134" i="20"/>
  <c r="V134" i="20"/>
  <c r="W133" i="20"/>
  <c r="V133" i="20"/>
  <c r="W132" i="20"/>
  <c r="V132" i="20"/>
  <c r="W131" i="20"/>
  <c r="V131" i="20"/>
  <c r="W130" i="20"/>
  <c r="V130" i="20"/>
  <c r="W129" i="20"/>
  <c r="V129" i="20"/>
  <c r="W128" i="20"/>
  <c r="V128" i="20"/>
  <c r="W127" i="20"/>
  <c r="V127" i="20"/>
  <c r="W126" i="20"/>
  <c r="V126" i="20"/>
  <c r="W125" i="20"/>
  <c r="V125" i="20"/>
  <c r="W124" i="20"/>
  <c r="V124" i="20"/>
  <c r="W123" i="20"/>
  <c r="V123" i="20"/>
  <c r="W122" i="20"/>
  <c r="V122" i="20"/>
  <c r="W121" i="20"/>
  <c r="V121" i="20"/>
  <c r="W120" i="20"/>
  <c r="V120" i="20"/>
  <c r="W119" i="20"/>
  <c r="V119" i="20"/>
  <c r="W118" i="20"/>
  <c r="V118" i="20"/>
  <c r="W117" i="20"/>
  <c r="V117" i="20"/>
  <c r="W116" i="20"/>
  <c r="V116" i="20"/>
  <c r="W115" i="20"/>
  <c r="V115" i="20"/>
  <c r="W114" i="20"/>
  <c r="V114" i="20"/>
  <c r="W113" i="20"/>
  <c r="V113" i="20"/>
  <c r="W112" i="20"/>
  <c r="V112" i="20"/>
  <c r="W111" i="20"/>
  <c r="V111" i="20"/>
  <c r="W110" i="20"/>
  <c r="V110" i="20"/>
  <c r="W109" i="20"/>
  <c r="V109" i="20"/>
  <c r="W108" i="20"/>
  <c r="V108" i="20"/>
  <c r="W107" i="20"/>
  <c r="V107" i="20"/>
  <c r="W106" i="20"/>
  <c r="V106" i="20"/>
  <c r="W105" i="20"/>
  <c r="V105" i="20"/>
  <c r="W104" i="20"/>
  <c r="V104" i="20"/>
  <c r="W103" i="20"/>
  <c r="V103" i="20"/>
  <c r="W102" i="20"/>
  <c r="V102" i="20"/>
  <c r="W101" i="20"/>
  <c r="V101" i="20"/>
  <c r="W100" i="20"/>
  <c r="V100" i="20"/>
  <c r="W99" i="20"/>
  <c r="V99" i="20"/>
  <c r="W98" i="20"/>
  <c r="V98" i="20"/>
  <c r="W97" i="20"/>
  <c r="V97" i="20"/>
  <c r="W96" i="20"/>
  <c r="V96" i="20"/>
  <c r="W95" i="20"/>
  <c r="V95" i="20"/>
  <c r="W94" i="20"/>
  <c r="V94" i="20"/>
  <c r="W93" i="20"/>
  <c r="V93" i="20"/>
  <c r="W92" i="20"/>
  <c r="V92" i="20"/>
  <c r="W91" i="20"/>
  <c r="V91" i="20"/>
  <c r="W90" i="20"/>
  <c r="V90" i="20"/>
  <c r="W89" i="20"/>
  <c r="V89" i="20"/>
  <c r="W88" i="20"/>
  <c r="V88" i="20"/>
  <c r="W87" i="20"/>
  <c r="V87" i="20"/>
  <c r="W86" i="20"/>
  <c r="V86" i="20"/>
  <c r="W85" i="20"/>
  <c r="V85" i="20"/>
  <c r="W84" i="20"/>
  <c r="V84" i="20"/>
  <c r="W83" i="20"/>
  <c r="V83" i="20"/>
  <c r="W82" i="20"/>
  <c r="V82" i="20"/>
  <c r="W81" i="20"/>
  <c r="V81" i="20"/>
  <c r="W80" i="20"/>
  <c r="V80" i="20"/>
  <c r="W79" i="20"/>
  <c r="V79" i="20"/>
  <c r="W78" i="20"/>
  <c r="V78" i="20"/>
  <c r="W77" i="20"/>
  <c r="V77" i="20"/>
  <c r="W76" i="20"/>
  <c r="V76" i="20"/>
  <c r="W75" i="20"/>
  <c r="V75" i="20"/>
  <c r="W74" i="20"/>
  <c r="V74" i="20"/>
  <c r="W73" i="20"/>
  <c r="V73" i="20"/>
  <c r="W72" i="20"/>
  <c r="V72" i="20"/>
  <c r="W71" i="20"/>
  <c r="V71" i="20"/>
  <c r="W70" i="20"/>
  <c r="V70" i="20"/>
  <c r="W69" i="20"/>
  <c r="V69" i="20"/>
  <c r="W68" i="20"/>
  <c r="V68" i="20"/>
  <c r="W67" i="20"/>
  <c r="V67" i="20"/>
  <c r="W66" i="20"/>
  <c r="V66" i="20"/>
  <c r="W65" i="20"/>
  <c r="V65" i="20"/>
  <c r="W64" i="20"/>
  <c r="V64" i="20"/>
  <c r="W63" i="20"/>
  <c r="V63" i="20"/>
  <c r="W62" i="20"/>
  <c r="V62" i="20"/>
  <c r="W61" i="20"/>
  <c r="V61" i="20"/>
  <c r="W60" i="20"/>
  <c r="V60" i="20"/>
  <c r="W59" i="20"/>
  <c r="V59" i="20"/>
  <c r="W58" i="20"/>
  <c r="V58" i="20"/>
  <c r="W57" i="20"/>
  <c r="V57" i="20"/>
  <c r="W56" i="20"/>
  <c r="V56" i="20"/>
  <c r="W55" i="20"/>
  <c r="V55" i="20"/>
  <c r="W54" i="20"/>
  <c r="V54" i="20"/>
  <c r="W53" i="20"/>
  <c r="V53" i="20"/>
  <c r="W52" i="20"/>
  <c r="V52" i="20"/>
  <c r="W51" i="20"/>
  <c r="V51" i="20"/>
  <c r="W50" i="20"/>
  <c r="V50" i="20"/>
  <c r="W49" i="20"/>
  <c r="V49" i="20"/>
  <c r="W48" i="20"/>
  <c r="V48" i="20"/>
  <c r="W47" i="20"/>
  <c r="V47" i="20"/>
  <c r="W46" i="20"/>
  <c r="V46" i="20"/>
  <c r="W45" i="20"/>
  <c r="V45" i="20"/>
  <c r="W44" i="20"/>
  <c r="V44" i="20"/>
  <c r="W43" i="20"/>
  <c r="V43" i="20"/>
  <c r="W42" i="20"/>
  <c r="V42" i="20"/>
  <c r="W41" i="20"/>
  <c r="V41" i="20"/>
  <c r="W40" i="20"/>
  <c r="V40" i="20"/>
  <c r="W39" i="20"/>
  <c r="V39" i="20"/>
  <c r="W38" i="20"/>
  <c r="V38" i="20"/>
  <c r="W37" i="20"/>
  <c r="V37" i="20"/>
  <c r="W36" i="20"/>
  <c r="V36" i="20"/>
  <c r="W35" i="20"/>
  <c r="V35" i="20"/>
  <c r="W34" i="20"/>
  <c r="V34" i="20"/>
  <c r="W33" i="20"/>
  <c r="V33" i="20"/>
  <c r="W32" i="20"/>
  <c r="V32" i="20"/>
  <c r="W31" i="20"/>
  <c r="V31" i="20"/>
  <c r="W30" i="20"/>
  <c r="V30" i="20"/>
  <c r="W29" i="20"/>
  <c r="V29" i="20"/>
  <c r="W28" i="20"/>
  <c r="V28" i="20"/>
  <c r="W27" i="20"/>
  <c r="V27" i="20"/>
  <c r="W26" i="20"/>
  <c r="V26" i="20"/>
  <c r="W25" i="20"/>
  <c r="V25" i="20"/>
  <c r="W24" i="20"/>
  <c r="V24" i="20"/>
  <c r="W23" i="20"/>
  <c r="V23" i="20"/>
  <c r="W22" i="20"/>
  <c r="V22" i="20"/>
  <c r="W21" i="20"/>
  <c r="V21" i="20"/>
  <c r="W20" i="20"/>
  <c r="V20" i="20"/>
  <c r="W19" i="20"/>
  <c r="V19" i="20"/>
  <c r="W18" i="20"/>
  <c r="V18" i="20"/>
  <c r="W17" i="20"/>
  <c r="V17" i="20"/>
  <c r="W16" i="20"/>
  <c r="V16" i="20"/>
  <c r="W15" i="20"/>
  <c r="V15" i="20"/>
  <c r="W14" i="20"/>
  <c r="V14" i="20"/>
  <c r="W13" i="20"/>
  <c r="V13" i="20"/>
  <c r="W12" i="20"/>
  <c r="V12" i="20"/>
  <c r="W11" i="20"/>
  <c r="V11" i="20"/>
  <c r="W10" i="20"/>
  <c r="V10" i="20"/>
  <c r="W9" i="20"/>
  <c r="V9" i="20"/>
  <c r="W8" i="20"/>
  <c r="V8" i="20"/>
  <c r="W7" i="20"/>
  <c r="V7" i="20"/>
  <c r="W6" i="20"/>
  <c r="V6" i="20"/>
  <c r="W5" i="20"/>
  <c r="V5" i="20"/>
  <c r="W4" i="20"/>
  <c r="V4" i="20"/>
  <c r="W3" i="20"/>
  <c r="V3" i="20"/>
  <c r="W2" i="20"/>
  <c r="V2" i="20"/>
  <c r="U115" i="15"/>
  <c r="V115" i="15" l="1"/>
  <c r="W115" i="15" l="1"/>
  <c r="X115" i="15" l="1"/>
  <c r="S116" i="15"/>
  <c r="H111" i="15"/>
  <c r="I111" i="15" s="1"/>
  <c r="J111" i="15" s="1"/>
  <c r="K111" i="15" s="1"/>
  <c r="L111" i="15" s="1"/>
  <c r="M111" i="15" s="1"/>
  <c r="N111" i="15" s="1"/>
  <c r="O111" i="15" s="1"/>
  <c r="P111" i="15" s="1"/>
  <c r="Q111" i="15" s="1"/>
  <c r="R111" i="15" s="1"/>
  <c r="S111" i="15" s="1"/>
  <c r="T111" i="15" s="1"/>
  <c r="U111" i="15" s="1"/>
  <c r="V111" i="15" s="1"/>
  <c r="W111" i="15" s="1"/>
  <c r="X111" i="15" s="1"/>
  <c r="Y111" i="15" s="1"/>
  <c r="Z111" i="15" s="1"/>
  <c r="AA111" i="15" s="1"/>
  <c r="AB111" i="15" s="1"/>
  <c r="AC111" i="15" s="1"/>
  <c r="AD111" i="15" s="1"/>
  <c r="AE111" i="15" s="1"/>
  <c r="AF111" i="15" s="1"/>
  <c r="AG111" i="15" s="1"/>
  <c r="AH111" i="15" s="1"/>
  <c r="AI111" i="15" s="1"/>
  <c r="AJ111" i="15" s="1"/>
  <c r="AK111" i="15" s="1"/>
  <c r="AL111" i="15" s="1"/>
  <c r="AM111" i="15" s="1"/>
  <c r="AN111" i="15" s="1"/>
  <c r="AO111" i="15" s="1"/>
  <c r="AP111" i="15" s="1"/>
  <c r="AQ111" i="15" s="1"/>
  <c r="C16" i="15"/>
  <c r="D16" i="15" s="1"/>
  <c r="D42" i="12"/>
  <c r="E42" i="12" s="1"/>
  <c r="F42" i="12" s="1"/>
  <c r="G42" i="12" s="1"/>
  <c r="H42" i="12" s="1"/>
  <c r="I42" i="12" s="1"/>
  <c r="J42" i="12" s="1"/>
  <c r="K42" i="12" s="1"/>
  <c r="L42" i="12" s="1"/>
  <c r="M42" i="12" s="1"/>
  <c r="N42" i="12" s="1"/>
  <c r="O42" i="12" s="1"/>
  <c r="C14" i="15"/>
  <c r="D14" i="15" s="1"/>
  <c r="C13" i="15"/>
  <c r="D13" i="15" s="1"/>
  <c r="C12" i="15"/>
  <c r="D12" i="15" s="1"/>
  <c r="C11" i="15"/>
  <c r="D11" i="15" s="1"/>
  <c r="C10" i="15"/>
  <c r="D10" i="15" s="1"/>
  <c r="C9" i="15"/>
  <c r="D9" i="15" s="1"/>
  <c r="C8" i="15"/>
  <c r="D8" i="15" s="1"/>
  <c r="C7" i="15"/>
  <c r="D7" i="15" s="1"/>
  <c r="C6" i="15"/>
  <c r="D6" i="15" s="1"/>
  <c r="C5" i="15"/>
  <c r="D5" i="15" s="1"/>
  <c r="C4" i="15"/>
  <c r="D4" i="15" s="1"/>
  <c r="C15" i="15"/>
  <c r="D15" i="15" s="1"/>
  <c r="T112" i="15" l="1"/>
  <c r="S117" i="15"/>
  <c r="AT5" i="15"/>
  <c r="AT7" i="15" s="1"/>
  <c r="AU5" i="15"/>
  <c r="AU7" i="15" s="1"/>
  <c r="AV5" i="15"/>
  <c r="I27" i="18"/>
  <c r="D27" i="18"/>
  <c r="I26" i="18"/>
  <c r="D26" i="18"/>
  <c r="I22" i="18"/>
  <c r="D22" i="18"/>
  <c r="I21" i="18"/>
  <c r="D21" i="18"/>
  <c r="I20" i="18"/>
  <c r="D20" i="18"/>
  <c r="I19" i="18"/>
  <c r="D19" i="18"/>
  <c r="I18" i="18"/>
  <c r="D18" i="18"/>
  <c r="I17" i="18"/>
  <c r="D17" i="18"/>
  <c r="I16" i="18"/>
  <c r="D16" i="18"/>
  <c r="I15" i="18"/>
  <c r="D15" i="18"/>
  <c r="N14" i="18"/>
  <c r="I14" i="18"/>
  <c r="D14" i="18"/>
  <c r="N13" i="18"/>
  <c r="I13" i="18"/>
  <c r="D13" i="18"/>
  <c r="D6" i="18"/>
  <c r="E6" i="18" s="1"/>
  <c r="D5" i="18"/>
  <c r="D4" i="18"/>
  <c r="E5" i="18" l="1"/>
  <c r="C11" i="17"/>
  <c r="E4" i="18"/>
  <c r="C9" i="17"/>
  <c r="F6" i="18"/>
  <c r="F4" i="18"/>
  <c r="F5" i="18"/>
  <c r="T116" i="15"/>
  <c r="T117" i="15"/>
  <c r="U112" i="15"/>
  <c r="U116" i="15" s="1"/>
  <c r="U117" i="15" l="1"/>
  <c r="V112" i="15"/>
  <c r="V116" i="15" l="1"/>
  <c r="V117" i="15"/>
  <c r="W112" i="15"/>
  <c r="W116" i="15" l="1"/>
  <c r="W117" i="15"/>
  <c r="X112" i="15"/>
  <c r="Y112" i="15" s="1"/>
  <c r="Z112" i="15" s="1"/>
  <c r="AA112" i="15" s="1"/>
  <c r="AB112" i="15" s="1"/>
  <c r="AC112" i="15" s="1"/>
  <c r="AD112" i="15" s="1"/>
  <c r="AE112" i="15" s="1"/>
  <c r="AF112" i="15" s="1"/>
  <c r="AG112" i="15" s="1"/>
  <c r="AH112" i="15" s="1"/>
  <c r="AI112" i="15" s="1"/>
  <c r="AJ112" i="15" s="1"/>
  <c r="AK112" i="15" s="1"/>
  <c r="AL112" i="15" s="1"/>
  <c r="AM112" i="15" s="1"/>
  <c r="AN112" i="15" s="1"/>
  <c r="AO112" i="15" s="1"/>
  <c r="AP112" i="15" s="1"/>
  <c r="AQ112" i="15" s="1"/>
  <c r="E6" i="12"/>
  <c r="X117" i="15" l="1"/>
  <c r="X116" i="15"/>
  <c r="C10" i="17"/>
  <c r="S103" i="15"/>
  <c r="T103" i="15" s="1"/>
  <c r="U103" i="15" s="1"/>
  <c r="V103" i="15" s="1"/>
  <c r="W103" i="15" s="1"/>
  <c r="X103" i="15" s="1"/>
  <c r="Y103" i="15" s="1"/>
  <c r="Z103" i="15" s="1"/>
  <c r="AA103" i="15" s="1"/>
  <c r="AB103" i="15" s="1"/>
  <c r="AC103" i="15" s="1"/>
  <c r="AD103" i="15" s="1"/>
  <c r="AE103" i="15" s="1"/>
  <c r="AF103" i="15" s="1"/>
  <c r="AG103" i="15" s="1"/>
  <c r="AH103" i="15" s="1"/>
  <c r="AI103" i="15" s="1"/>
  <c r="AJ103" i="15" s="1"/>
  <c r="AK103" i="15" s="1"/>
  <c r="AL103" i="15" s="1"/>
  <c r="AM103" i="15" s="1"/>
  <c r="AN103" i="15" s="1"/>
  <c r="AO103" i="15" s="1"/>
  <c r="AP103" i="15" s="1"/>
  <c r="AQ103" i="15" s="1"/>
  <c r="H102" i="15"/>
  <c r="I102" i="15" s="1"/>
  <c r="J102" i="15" s="1"/>
  <c r="K102" i="15" s="1"/>
  <c r="L102" i="15" s="1"/>
  <c r="M102" i="15" s="1"/>
  <c r="N102" i="15" s="1"/>
  <c r="O102" i="15" s="1"/>
  <c r="P102" i="15" s="1"/>
  <c r="Q102" i="15" s="1"/>
  <c r="R102" i="15" s="1"/>
  <c r="S102" i="15" s="1"/>
  <c r="T102" i="15" s="1"/>
  <c r="U102" i="15" s="1"/>
  <c r="V102" i="15" s="1"/>
  <c r="W102" i="15" s="1"/>
  <c r="X102" i="15" s="1"/>
  <c r="Y102" i="15" s="1"/>
  <c r="Z102" i="15" s="1"/>
  <c r="AA102" i="15" s="1"/>
  <c r="AB102" i="15" s="1"/>
  <c r="AC102" i="15" s="1"/>
  <c r="AD102" i="15" s="1"/>
  <c r="AE102" i="15" s="1"/>
  <c r="AF102" i="15" s="1"/>
  <c r="AG102" i="15" s="1"/>
  <c r="AH102" i="15" s="1"/>
  <c r="AI102" i="15" s="1"/>
  <c r="AJ102" i="15" s="1"/>
  <c r="AK102" i="15" s="1"/>
  <c r="AL102" i="15" s="1"/>
  <c r="AM102" i="15" s="1"/>
  <c r="AN102" i="15" s="1"/>
  <c r="AO102" i="15" s="1"/>
  <c r="AP102" i="15" s="1"/>
  <c r="AQ102" i="15" s="1"/>
  <c r="R108" i="15" l="1"/>
  <c r="R107" i="15"/>
  <c r="Z97" i="15" l="1"/>
  <c r="Z106" i="15"/>
  <c r="Z115" i="15"/>
  <c r="Z52" i="15"/>
  <c r="Y97" i="15"/>
  <c r="Y115" i="15"/>
  <c r="Y52" i="15"/>
  <c r="Y106" i="15"/>
  <c r="X97" i="15"/>
  <c r="X106" i="15"/>
  <c r="X52" i="15"/>
  <c r="R94" i="15"/>
  <c r="S94" i="15" s="1"/>
  <c r="T94" i="15" s="1"/>
  <c r="U94" i="15" s="1"/>
  <c r="V94" i="15" s="1"/>
  <c r="W94" i="15" s="1"/>
  <c r="X94" i="15" s="1"/>
  <c r="Y94" i="15" s="1"/>
  <c r="Z94" i="15" s="1"/>
  <c r="AA94" i="15" s="1"/>
  <c r="AB94" i="15" s="1"/>
  <c r="AC94" i="15" s="1"/>
  <c r="AD94" i="15" s="1"/>
  <c r="AE94" i="15" s="1"/>
  <c r="AF94" i="15" s="1"/>
  <c r="AG94" i="15" s="1"/>
  <c r="AH94" i="15" s="1"/>
  <c r="AI94" i="15" s="1"/>
  <c r="AJ94" i="15" s="1"/>
  <c r="AK94" i="15" s="1"/>
  <c r="AL94" i="15" s="1"/>
  <c r="AM94" i="15" s="1"/>
  <c r="AN94" i="15" s="1"/>
  <c r="AO94" i="15" s="1"/>
  <c r="AP94" i="15" s="1"/>
  <c r="AQ94" i="15" s="1"/>
  <c r="H93" i="15"/>
  <c r="I93" i="15" s="1"/>
  <c r="J93" i="15" s="1"/>
  <c r="K93" i="15" s="1"/>
  <c r="L93" i="15" s="1"/>
  <c r="M93" i="15" s="1"/>
  <c r="N93" i="15" s="1"/>
  <c r="O93" i="15" s="1"/>
  <c r="P93" i="15" s="1"/>
  <c r="Q93" i="15" s="1"/>
  <c r="R93" i="15" s="1"/>
  <c r="S93" i="15" s="1"/>
  <c r="T93" i="15" s="1"/>
  <c r="U93" i="15" s="1"/>
  <c r="V93" i="15" s="1"/>
  <c r="W93" i="15" s="1"/>
  <c r="X93" i="15" s="1"/>
  <c r="Y93" i="15" s="1"/>
  <c r="Z93" i="15" s="1"/>
  <c r="AA93" i="15" s="1"/>
  <c r="AB93" i="15" s="1"/>
  <c r="AC93" i="15" s="1"/>
  <c r="AD93" i="15" s="1"/>
  <c r="AE93" i="15" s="1"/>
  <c r="AF93" i="15" s="1"/>
  <c r="AG93" i="15" s="1"/>
  <c r="AH93" i="15" s="1"/>
  <c r="AI93" i="15" s="1"/>
  <c r="AJ93" i="15" s="1"/>
  <c r="AK93" i="15" s="1"/>
  <c r="AL93" i="15" s="1"/>
  <c r="AM93" i="15" s="1"/>
  <c r="AN93" i="15" s="1"/>
  <c r="AO93" i="15" s="1"/>
  <c r="AP93" i="15" s="1"/>
  <c r="AQ93" i="15" s="1"/>
  <c r="Z25" i="15" l="1"/>
  <c r="Z117" i="15"/>
  <c r="Z116" i="15"/>
  <c r="Z88" i="15"/>
  <c r="Z16" i="15"/>
  <c r="Z61" i="15"/>
  <c r="Z107" i="15"/>
  <c r="Z108" i="15"/>
  <c r="Z79" i="15"/>
  <c r="Z70" i="15"/>
  <c r="Z98" i="15"/>
  <c r="Z99" i="15"/>
  <c r="Y70" i="15"/>
  <c r="Y107" i="15"/>
  <c r="Y108" i="15"/>
  <c r="Y16" i="15"/>
  <c r="Y79" i="15"/>
  <c r="Y25" i="15"/>
  <c r="Y88" i="15"/>
  <c r="Y61" i="15"/>
  <c r="Y117" i="15"/>
  <c r="Y116" i="15"/>
  <c r="Y98" i="15"/>
  <c r="Y99" i="15"/>
  <c r="X79" i="15"/>
  <c r="X70" i="15"/>
  <c r="X25" i="15"/>
  <c r="X88" i="15"/>
  <c r="X16" i="15"/>
  <c r="X61" i="15"/>
  <c r="X107" i="15"/>
  <c r="X108" i="15"/>
  <c r="X99" i="15"/>
  <c r="X98" i="15"/>
  <c r="W107" i="15"/>
  <c r="W108" i="15"/>
  <c r="W98" i="15"/>
  <c r="W99" i="15"/>
  <c r="V108" i="15"/>
  <c r="V107" i="15"/>
  <c r="V99" i="15"/>
  <c r="V98" i="15"/>
  <c r="U108" i="15"/>
  <c r="U107" i="15"/>
  <c r="U99" i="15"/>
  <c r="U98" i="15"/>
  <c r="T108" i="15"/>
  <c r="T107" i="15"/>
  <c r="T99" i="15"/>
  <c r="T98" i="15"/>
  <c r="P29" i="12" l="1"/>
  <c r="Z7" i="15"/>
  <c r="Y7" i="15"/>
  <c r="X7" i="15"/>
  <c r="P85" i="15" l="1"/>
  <c r="Q85" i="15" s="1"/>
  <c r="R85" i="15" s="1"/>
  <c r="S85" i="15" s="1"/>
  <c r="T85" i="15" s="1"/>
  <c r="U85" i="15" s="1"/>
  <c r="V85" i="15" s="1"/>
  <c r="W85" i="15" s="1"/>
  <c r="X85" i="15" s="1"/>
  <c r="Y85" i="15" s="1"/>
  <c r="Z85" i="15" s="1"/>
  <c r="AA85" i="15" s="1"/>
  <c r="AB85" i="15" s="1"/>
  <c r="AC85" i="15" s="1"/>
  <c r="AD85" i="15" s="1"/>
  <c r="AE85" i="15" s="1"/>
  <c r="AF85" i="15" s="1"/>
  <c r="AG85" i="15" s="1"/>
  <c r="AH85" i="15" s="1"/>
  <c r="AI85" i="15" s="1"/>
  <c r="AJ85" i="15" s="1"/>
  <c r="AK85" i="15" s="1"/>
  <c r="AL85" i="15" s="1"/>
  <c r="AM85" i="15" s="1"/>
  <c r="AN85" i="15" s="1"/>
  <c r="AO85" i="15" s="1"/>
  <c r="AP85" i="15" s="1"/>
  <c r="AQ85" i="15" s="1"/>
  <c r="H84" i="15"/>
  <c r="I84" i="15" s="1"/>
  <c r="J84" i="15" s="1"/>
  <c r="K84" i="15" s="1"/>
  <c r="L84" i="15" s="1"/>
  <c r="M84" i="15" s="1"/>
  <c r="N84" i="15" s="1"/>
  <c r="O84" i="15" s="1"/>
  <c r="P84" i="15" s="1"/>
  <c r="Q84" i="15" s="1"/>
  <c r="R84" i="15" s="1"/>
  <c r="S84" i="15" s="1"/>
  <c r="T84" i="15" s="1"/>
  <c r="U84" i="15" s="1"/>
  <c r="V84" i="15" s="1"/>
  <c r="W84" i="15" s="1"/>
  <c r="X84" i="15" s="1"/>
  <c r="Y84" i="15" s="1"/>
  <c r="Z84" i="15" s="1"/>
  <c r="AA84" i="15" s="1"/>
  <c r="AB84" i="15" s="1"/>
  <c r="AC84" i="15" s="1"/>
  <c r="AD84" i="15" s="1"/>
  <c r="AE84" i="15" s="1"/>
  <c r="AF84" i="15" s="1"/>
  <c r="AG84" i="15" s="1"/>
  <c r="AH84" i="15" s="1"/>
  <c r="AI84" i="15" s="1"/>
  <c r="AJ84" i="15" s="1"/>
  <c r="AK84" i="15" s="1"/>
  <c r="AL84" i="15" s="1"/>
  <c r="AM84" i="15" s="1"/>
  <c r="AN84" i="15" s="1"/>
  <c r="AO84" i="15" s="1"/>
  <c r="AP84" i="15" s="1"/>
  <c r="AQ84" i="15" s="1"/>
  <c r="Z90" i="15" l="1"/>
  <c r="Z89" i="15"/>
  <c r="Y90" i="15"/>
  <c r="Y89" i="15"/>
  <c r="X90" i="15"/>
  <c r="X89" i="15"/>
  <c r="W90" i="15"/>
  <c r="W89" i="15"/>
  <c r="V90" i="15"/>
  <c r="V89" i="15"/>
  <c r="U89" i="15"/>
  <c r="U90" i="15"/>
  <c r="T90" i="15"/>
  <c r="T89" i="15"/>
  <c r="O76" i="15" l="1"/>
  <c r="P76" i="15" s="1"/>
  <c r="Q76" i="15" s="1"/>
  <c r="R76" i="15" s="1"/>
  <c r="S76" i="15" s="1"/>
  <c r="T76" i="15" s="1"/>
  <c r="U76" i="15" s="1"/>
  <c r="V76" i="15" s="1"/>
  <c r="W76" i="15" s="1"/>
  <c r="X76" i="15" s="1"/>
  <c r="Y76" i="15" s="1"/>
  <c r="Z76" i="15" s="1"/>
  <c r="AA76" i="15" s="1"/>
  <c r="AB76" i="15" s="1"/>
  <c r="AC76" i="15" s="1"/>
  <c r="AD76" i="15" s="1"/>
  <c r="AE76" i="15" s="1"/>
  <c r="AF76" i="15" s="1"/>
  <c r="AG76" i="15" s="1"/>
  <c r="AH76" i="15" s="1"/>
  <c r="AI76" i="15" s="1"/>
  <c r="AJ76" i="15" s="1"/>
  <c r="AK76" i="15" s="1"/>
  <c r="AL76" i="15" s="1"/>
  <c r="AM76" i="15" s="1"/>
  <c r="AN76" i="15" s="1"/>
  <c r="AO76" i="15" s="1"/>
  <c r="AP76" i="15" s="1"/>
  <c r="AQ76" i="15" s="1"/>
  <c r="H75" i="15"/>
  <c r="I75" i="15" s="1"/>
  <c r="J75" i="15" s="1"/>
  <c r="K75" i="15" s="1"/>
  <c r="L75" i="15" s="1"/>
  <c r="M75" i="15" s="1"/>
  <c r="N75" i="15" s="1"/>
  <c r="O75" i="15" s="1"/>
  <c r="P75" i="15" s="1"/>
  <c r="Q75" i="15" s="1"/>
  <c r="R75" i="15" s="1"/>
  <c r="S75" i="15" s="1"/>
  <c r="T75" i="15" s="1"/>
  <c r="U75" i="15" s="1"/>
  <c r="V75" i="15" s="1"/>
  <c r="W75" i="15" s="1"/>
  <c r="X75" i="15" s="1"/>
  <c r="Y75" i="15" s="1"/>
  <c r="Z75" i="15" s="1"/>
  <c r="AA75" i="15" s="1"/>
  <c r="AB75" i="15" s="1"/>
  <c r="AC75" i="15" s="1"/>
  <c r="AD75" i="15" s="1"/>
  <c r="AE75" i="15" s="1"/>
  <c r="AF75" i="15" s="1"/>
  <c r="AG75" i="15" s="1"/>
  <c r="AH75" i="15" s="1"/>
  <c r="AI75" i="15" s="1"/>
  <c r="AJ75" i="15" s="1"/>
  <c r="AK75" i="15" s="1"/>
  <c r="AL75" i="15" s="1"/>
  <c r="AM75" i="15" s="1"/>
  <c r="AN75" i="15" s="1"/>
  <c r="AO75" i="15" s="1"/>
  <c r="AP75" i="15" s="1"/>
  <c r="AQ75" i="15" s="1"/>
  <c r="Z81" i="15" l="1"/>
  <c r="Z80" i="15"/>
  <c r="Y80" i="15"/>
  <c r="Y81" i="15"/>
  <c r="X81" i="15"/>
  <c r="X80" i="15"/>
  <c r="W81" i="15"/>
  <c r="W80" i="15"/>
  <c r="V81" i="15"/>
  <c r="V80" i="15"/>
  <c r="U80" i="15"/>
  <c r="U81" i="15"/>
  <c r="T81" i="15"/>
  <c r="T80" i="15"/>
  <c r="O67" i="15"/>
  <c r="P67" i="15" s="1"/>
  <c r="Q67" i="15" s="1"/>
  <c r="R67" i="15" s="1"/>
  <c r="S67" i="15" s="1"/>
  <c r="T67" i="15" s="1"/>
  <c r="U67" i="15" s="1"/>
  <c r="V67" i="15" s="1"/>
  <c r="W67" i="15" s="1"/>
  <c r="X67" i="15" s="1"/>
  <c r="Y67" i="15" s="1"/>
  <c r="Z67" i="15" s="1"/>
  <c r="AA67" i="15" s="1"/>
  <c r="AB67" i="15" s="1"/>
  <c r="AC67" i="15" s="1"/>
  <c r="AD67" i="15" s="1"/>
  <c r="AE67" i="15" s="1"/>
  <c r="AF67" i="15" s="1"/>
  <c r="AG67" i="15" s="1"/>
  <c r="AH67" i="15" s="1"/>
  <c r="AI67" i="15" s="1"/>
  <c r="AJ67" i="15" s="1"/>
  <c r="AK67" i="15" s="1"/>
  <c r="AL67" i="15" s="1"/>
  <c r="AM67" i="15" s="1"/>
  <c r="AN67" i="15" s="1"/>
  <c r="AO67" i="15" s="1"/>
  <c r="AP67" i="15" s="1"/>
  <c r="AQ67" i="15" s="1"/>
  <c r="Z72" i="15" l="1"/>
  <c r="Z71" i="15"/>
  <c r="Y71" i="15"/>
  <c r="Y72" i="15"/>
  <c r="X72" i="15"/>
  <c r="X71" i="15"/>
  <c r="W72" i="15"/>
  <c r="W71" i="15"/>
  <c r="V72" i="15"/>
  <c r="V71" i="15"/>
  <c r="U71" i="15"/>
  <c r="U72" i="15"/>
  <c r="T72" i="15"/>
  <c r="T71" i="15"/>
  <c r="N58" i="15" l="1"/>
  <c r="M49" i="15"/>
  <c r="N49" i="15" s="1"/>
  <c r="L40" i="15"/>
  <c r="M40" i="15" s="1"/>
  <c r="N40" i="15" s="1"/>
  <c r="K31" i="15"/>
  <c r="L31" i="15" s="1"/>
  <c r="M31" i="15" s="1"/>
  <c r="N31" i="15" s="1"/>
  <c r="J22" i="15"/>
  <c r="K22" i="15" s="1"/>
  <c r="L22" i="15" s="1"/>
  <c r="M22" i="15" s="1"/>
  <c r="N22" i="15" s="1"/>
  <c r="I13" i="15"/>
  <c r="J13" i="15" s="1"/>
  <c r="K13" i="15" s="1"/>
  <c r="L13" i="15" s="1"/>
  <c r="M13" i="15" s="1"/>
  <c r="N13" i="15" s="1"/>
  <c r="H4" i="15"/>
  <c r="I4" i="15" s="1"/>
  <c r="J4" i="15" s="1"/>
  <c r="K4" i="15" s="1"/>
  <c r="L4" i="15" s="1"/>
  <c r="M4" i="15" s="1"/>
  <c r="N4" i="15" s="1"/>
  <c r="O13" i="15" l="1"/>
  <c r="P13" i="15" s="1"/>
  <c r="Q13" i="15" s="1"/>
  <c r="R13" i="15" s="1"/>
  <c r="S13" i="15" s="1"/>
  <c r="T13" i="15" s="1"/>
  <c r="U13" i="15" s="1"/>
  <c r="V13" i="15" s="1"/>
  <c r="W13" i="15" s="1"/>
  <c r="X13" i="15" s="1"/>
  <c r="Y13" i="15" s="1"/>
  <c r="Z13" i="15" s="1"/>
  <c r="O22" i="15"/>
  <c r="P22" i="15" s="1"/>
  <c r="Q22" i="15" s="1"/>
  <c r="R22" i="15" s="1"/>
  <c r="S22" i="15" s="1"/>
  <c r="T22" i="15" s="1"/>
  <c r="U22" i="15" s="1"/>
  <c r="V22" i="15" s="1"/>
  <c r="W22" i="15" s="1"/>
  <c r="X22" i="15" s="1"/>
  <c r="Y22" i="15" s="1"/>
  <c r="Z22" i="15" s="1"/>
  <c r="AA22" i="15" s="1"/>
  <c r="AB22" i="15" s="1"/>
  <c r="AC22" i="15" s="1"/>
  <c r="AD22" i="15" s="1"/>
  <c r="AE22" i="15" s="1"/>
  <c r="AF22" i="15" s="1"/>
  <c r="AG22" i="15" s="1"/>
  <c r="AH22" i="15" s="1"/>
  <c r="AI22" i="15" s="1"/>
  <c r="AJ22" i="15" s="1"/>
  <c r="AK22" i="15" s="1"/>
  <c r="AL22" i="15" s="1"/>
  <c r="AM22" i="15" s="1"/>
  <c r="AN22" i="15" s="1"/>
  <c r="AO22" i="15" s="1"/>
  <c r="AP22" i="15" s="1"/>
  <c r="AQ22" i="15" s="1"/>
  <c r="O31" i="15"/>
  <c r="P31" i="15" s="1"/>
  <c r="Q31" i="15" s="1"/>
  <c r="R31" i="15" s="1"/>
  <c r="S31" i="15" s="1"/>
  <c r="T31" i="15" s="1"/>
  <c r="U31" i="15" s="1"/>
  <c r="V31" i="15" s="1"/>
  <c r="W31" i="15" s="1"/>
  <c r="X31" i="15" s="1"/>
  <c r="Y31" i="15" s="1"/>
  <c r="Z31" i="15" s="1"/>
  <c r="AA31" i="15" s="1"/>
  <c r="AB31" i="15" s="1"/>
  <c r="AC31" i="15" s="1"/>
  <c r="AD31" i="15" s="1"/>
  <c r="AE31" i="15" s="1"/>
  <c r="AF31" i="15" s="1"/>
  <c r="AG31" i="15" s="1"/>
  <c r="AH31" i="15" s="1"/>
  <c r="AI31" i="15" s="1"/>
  <c r="AJ31" i="15" s="1"/>
  <c r="AK31" i="15" s="1"/>
  <c r="AL31" i="15" s="1"/>
  <c r="AM31" i="15" s="1"/>
  <c r="AN31" i="15" s="1"/>
  <c r="AO31" i="15" s="1"/>
  <c r="AP31" i="15" s="1"/>
  <c r="AQ31" i="15" s="1"/>
  <c r="O40" i="15"/>
  <c r="P40" i="15" s="1"/>
  <c r="Q40" i="15" s="1"/>
  <c r="R40" i="15" s="1"/>
  <c r="S40" i="15" s="1"/>
  <c r="T40" i="15" s="1"/>
  <c r="U40" i="15" s="1"/>
  <c r="V40" i="15" s="1"/>
  <c r="W40" i="15" s="1"/>
  <c r="X40" i="15" s="1"/>
  <c r="Y40" i="15" s="1"/>
  <c r="Z40" i="15" s="1"/>
  <c r="AA40" i="15" s="1"/>
  <c r="AB40" i="15" s="1"/>
  <c r="AC40" i="15" s="1"/>
  <c r="AD40" i="15" s="1"/>
  <c r="AE40" i="15" s="1"/>
  <c r="AF40" i="15" s="1"/>
  <c r="AG40" i="15" s="1"/>
  <c r="AH40" i="15" s="1"/>
  <c r="AI40" i="15" s="1"/>
  <c r="AJ40" i="15" s="1"/>
  <c r="AK40" i="15" s="1"/>
  <c r="AL40" i="15" s="1"/>
  <c r="AM40" i="15" s="1"/>
  <c r="AN40" i="15" s="1"/>
  <c r="AO40" i="15" s="1"/>
  <c r="AP40" i="15" s="1"/>
  <c r="AQ40" i="15" s="1"/>
  <c r="O49" i="15"/>
  <c r="P49" i="15" s="1"/>
  <c r="Q49" i="15" s="1"/>
  <c r="R49" i="15" s="1"/>
  <c r="S49" i="15" s="1"/>
  <c r="T49" i="15" s="1"/>
  <c r="U49" i="15" s="1"/>
  <c r="V49" i="15" s="1"/>
  <c r="W49" i="15" s="1"/>
  <c r="X49" i="15" s="1"/>
  <c r="Y49" i="15" s="1"/>
  <c r="Z49" i="15" s="1"/>
  <c r="AA49" i="15" s="1"/>
  <c r="AB49" i="15" s="1"/>
  <c r="AC49" i="15" s="1"/>
  <c r="AD49" i="15" s="1"/>
  <c r="AE49" i="15" s="1"/>
  <c r="AF49" i="15" s="1"/>
  <c r="AG49" i="15" s="1"/>
  <c r="AH49" i="15" s="1"/>
  <c r="AI49" i="15" s="1"/>
  <c r="AJ49" i="15" s="1"/>
  <c r="AK49" i="15" s="1"/>
  <c r="AL49" i="15" s="1"/>
  <c r="AM49" i="15" s="1"/>
  <c r="AN49" i="15" s="1"/>
  <c r="AO49" i="15" s="1"/>
  <c r="AP49" i="15" s="1"/>
  <c r="AQ49" i="15" s="1"/>
  <c r="O58" i="15"/>
  <c r="P58" i="15" s="1"/>
  <c r="Q58" i="15" s="1"/>
  <c r="R58" i="15" s="1"/>
  <c r="S58" i="15" s="1"/>
  <c r="T58" i="15" s="1"/>
  <c r="U58" i="15" s="1"/>
  <c r="V58" i="15" s="1"/>
  <c r="W58" i="15" s="1"/>
  <c r="X58" i="15" s="1"/>
  <c r="Y58" i="15" s="1"/>
  <c r="Z58" i="15" s="1"/>
  <c r="AA58" i="15" s="1"/>
  <c r="AB58" i="15" s="1"/>
  <c r="AC58" i="15" s="1"/>
  <c r="AD58" i="15" s="1"/>
  <c r="AE58" i="15" s="1"/>
  <c r="AF58" i="15" s="1"/>
  <c r="AG58" i="15" s="1"/>
  <c r="AH58" i="15" s="1"/>
  <c r="AI58" i="15" s="1"/>
  <c r="AJ58" i="15" s="1"/>
  <c r="AK58" i="15" s="1"/>
  <c r="AL58" i="15" s="1"/>
  <c r="AM58" i="15" s="1"/>
  <c r="AN58" i="15" s="1"/>
  <c r="AO58" i="15" s="1"/>
  <c r="AP58" i="15" s="1"/>
  <c r="AQ58" i="15" s="1"/>
  <c r="O4" i="15"/>
  <c r="P4" i="15" s="1"/>
  <c r="Q4" i="15" s="1"/>
  <c r="R4" i="15" s="1"/>
  <c r="H8" i="15"/>
  <c r="M18" i="15"/>
  <c r="J27" i="15"/>
  <c r="K27" i="15"/>
  <c r="L36" i="15"/>
  <c r="H9" i="15"/>
  <c r="I17" i="15"/>
  <c r="L27" i="15"/>
  <c r="J17" i="15"/>
  <c r="K36" i="15"/>
  <c r="L17" i="15"/>
  <c r="L45" i="15"/>
  <c r="I9" i="15"/>
  <c r="K17" i="15"/>
  <c r="L18" i="15"/>
  <c r="M45" i="15"/>
  <c r="I8" i="15"/>
  <c r="J9" i="15"/>
  <c r="J8" i="15"/>
  <c r="K9" i="15"/>
  <c r="M17" i="15"/>
  <c r="J26" i="15"/>
  <c r="M27" i="15"/>
  <c r="M36" i="15"/>
  <c r="M53" i="15"/>
  <c r="K8" i="15"/>
  <c r="L9" i="15"/>
  <c r="K26" i="15"/>
  <c r="L8" i="15"/>
  <c r="M9" i="15"/>
  <c r="I18" i="15"/>
  <c r="L26" i="15"/>
  <c r="K35" i="15"/>
  <c r="L44" i="15"/>
  <c r="M54" i="15"/>
  <c r="M8" i="15"/>
  <c r="J18" i="15"/>
  <c r="M26" i="15"/>
  <c r="L35" i="15"/>
  <c r="M44" i="15"/>
  <c r="K18" i="15"/>
  <c r="M35" i="15"/>
  <c r="AA13" i="15" l="1"/>
  <c r="AB13" i="15" s="1"/>
  <c r="AC13" i="15" s="1"/>
  <c r="AD13" i="15" s="1"/>
  <c r="AE13" i="15" s="1"/>
  <c r="AF13" i="15" s="1"/>
  <c r="AG13" i="15" s="1"/>
  <c r="AH13" i="15" s="1"/>
  <c r="AI13" i="15" s="1"/>
  <c r="AJ13" i="15" s="1"/>
  <c r="AK13" i="15" s="1"/>
  <c r="AL13" i="15" s="1"/>
  <c r="AM13" i="15" s="1"/>
  <c r="AN13" i="15" s="1"/>
  <c r="AO13" i="15" s="1"/>
  <c r="AP13" i="15" s="1"/>
  <c r="AQ13" i="15" s="1"/>
  <c r="Z18" i="15"/>
  <c r="Z17" i="15"/>
  <c r="Z53" i="15"/>
  <c r="Z54" i="15"/>
  <c r="Z63" i="15"/>
  <c r="Z62" i="15"/>
  <c r="Z26" i="15"/>
  <c r="Z27" i="15"/>
  <c r="Y63" i="15"/>
  <c r="Y62" i="15"/>
  <c r="Y54" i="15"/>
  <c r="Y53" i="15"/>
  <c r="Y26" i="15"/>
  <c r="Y27" i="15"/>
  <c r="Y18" i="15"/>
  <c r="Y17" i="15"/>
  <c r="X62" i="15"/>
  <c r="X63" i="15"/>
  <c r="X54" i="15"/>
  <c r="X53" i="15"/>
  <c r="X26" i="15"/>
  <c r="X27" i="15"/>
  <c r="X18" i="15"/>
  <c r="X17" i="15"/>
  <c r="W63" i="15"/>
  <c r="W62" i="15"/>
  <c r="W54" i="15"/>
  <c r="W53" i="15"/>
  <c r="W27" i="15"/>
  <c r="W26" i="15"/>
  <c r="W17" i="15"/>
  <c r="W18" i="15"/>
  <c r="V62" i="15"/>
  <c r="V63" i="15"/>
  <c r="V54" i="15"/>
  <c r="V53" i="15"/>
  <c r="V27" i="15"/>
  <c r="V26" i="15"/>
  <c r="V17" i="15"/>
  <c r="V18" i="15"/>
  <c r="U62" i="15"/>
  <c r="U63" i="15"/>
  <c r="U54" i="15"/>
  <c r="U53" i="15"/>
  <c r="U27" i="15"/>
  <c r="U26" i="15"/>
  <c r="U17" i="15"/>
  <c r="U18" i="15"/>
  <c r="S4" i="15"/>
  <c r="T4" i="15" s="1"/>
  <c r="R8" i="15"/>
  <c r="T54" i="15"/>
  <c r="T53" i="15"/>
  <c r="T62" i="15"/>
  <c r="T63" i="15"/>
  <c r="T26" i="15"/>
  <c r="T27" i="15"/>
  <c r="T18" i="15"/>
  <c r="T17" i="15"/>
  <c r="H66" i="15"/>
  <c r="I66" i="15" s="1"/>
  <c r="J66" i="15" s="1"/>
  <c r="K66" i="15" s="1"/>
  <c r="L66" i="15" s="1"/>
  <c r="M66" i="15" s="1"/>
  <c r="N66" i="15" s="1"/>
  <c r="H57" i="15"/>
  <c r="I57" i="15" s="1"/>
  <c r="J57" i="15" s="1"/>
  <c r="K57" i="15" s="1"/>
  <c r="L57" i="15" s="1"/>
  <c r="M57" i="15" s="1"/>
  <c r="N57" i="15" s="1"/>
  <c r="H48" i="15"/>
  <c r="I48" i="15" s="1"/>
  <c r="J48" i="15" s="1"/>
  <c r="K48" i="15" s="1"/>
  <c r="L48" i="15" s="1"/>
  <c r="M48" i="15" s="1"/>
  <c r="N48" i="15" s="1"/>
  <c r="H39" i="15"/>
  <c r="I39" i="15" s="1"/>
  <c r="J39" i="15" s="1"/>
  <c r="K39" i="15" s="1"/>
  <c r="L39" i="15" s="1"/>
  <c r="M39" i="15" s="1"/>
  <c r="N39" i="15" s="1"/>
  <c r="H30" i="15"/>
  <c r="I30" i="15" s="1"/>
  <c r="J30" i="15" s="1"/>
  <c r="K30" i="15" s="1"/>
  <c r="L30" i="15" s="1"/>
  <c r="M30" i="15" s="1"/>
  <c r="N30" i="15" s="1"/>
  <c r="H21" i="15"/>
  <c r="I21" i="15" s="1"/>
  <c r="J21" i="15" s="1"/>
  <c r="K21" i="15" s="1"/>
  <c r="L21" i="15" s="1"/>
  <c r="M21" i="15" s="1"/>
  <c r="N21" i="15" s="1"/>
  <c r="H12" i="15"/>
  <c r="I12" i="15" s="1"/>
  <c r="J12" i="15" s="1"/>
  <c r="K12" i="15" s="1"/>
  <c r="L12" i="15" s="1"/>
  <c r="M12" i="15" s="1"/>
  <c r="N12" i="15" s="1"/>
  <c r="H3" i="15"/>
  <c r="I3" i="15" s="1"/>
  <c r="J3" i="15" s="1"/>
  <c r="K3" i="15" s="1"/>
  <c r="L3" i="15" s="1"/>
  <c r="M3" i="15" s="1"/>
  <c r="N3" i="15" s="1"/>
  <c r="T8" i="15" l="1"/>
  <c r="U4" i="15"/>
  <c r="V4" i="15" s="1"/>
  <c r="W4" i="15" s="1"/>
  <c r="X4" i="15" s="1"/>
  <c r="Y4" i="15" s="1"/>
  <c r="Z4" i="15" s="1"/>
  <c r="T9" i="15"/>
  <c r="O57" i="15"/>
  <c r="P57" i="15" s="1"/>
  <c r="Q57" i="15" s="1"/>
  <c r="R57" i="15" s="1"/>
  <c r="S57" i="15" s="1"/>
  <c r="T57" i="15" s="1"/>
  <c r="U57" i="15" s="1"/>
  <c r="V57" i="15" s="1"/>
  <c r="W57" i="15" s="1"/>
  <c r="X57" i="15" s="1"/>
  <c r="Y57" i="15" s="1"/>
  <c r="Z57" i="15" s="1"/>
  <c r="AA57" i="15" s="1"/>
  <c r="AB57" i="15" s="1"/>
  <c r="AC57" i="15" s="1"/>
  <c r="AD57" i="15" s="1"/>
  <c r="AE57" i="15" s="1"/>
  <c r="AF57" i="15" s="1"/>
  <c r="AG57" i="15" s="1"/>
  <c r="AH57" i="15" s="1"/>
  <c r="AI57" i="15" s="1"/>
  <c r="AJ57" i="15" s="1"/>
  <c r="AK57" i="15" s="1"/>
  <c r="AL57" i="15" s="1"/>
  <c r="AM57" i="15" s="1"/>
  <c r="AN57" i="15" s="1"/>
  <c r="AO57" i="15" s="1"/>
  <c r="AP57" i="15" s="1"/>
  <c r="AQ57" i="15" s="1"/>
  <c r="O3" i="15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AE3" i="15" s="1"/>
  <c r="AF3" i="15" s="1"/>
  <c r="AG3" i="15" s="1"/>
  <c r="AH3" i="15" s="1"/>
  <c r="AI3" i="15" s="1"/>
  <c r="AJ3" i="15" s="1"/>
  <c r="AK3" i="15" s="1"/>
  <c r="AL3" i="15" s="1"/>
  <c r="AM3" i="15" s="1"/>
  <c r="AN3" i="15" s="1"/>
  <c r="AO3" i="15" s="1"/>
  <c r="AP3" i="15" s="1"/>
  <c r="AQ3" i="15" s="1"/>
  <c r="O12" i="15"/>
  <c r="P12" i="15" s="1"/>
  <c r="Q12" i="15" s="1"/>
  <c r="R12" i="15" s="1"/>
  <c r="S12" i="15" s="1"/>
  <c r="T12" i="15" s="1"/>
  <c r="U12" i="15" s="1"/>
  <c r="V12" i="15" s="1"/>
  <c r="W12" i="15" s="1"/>
  <c r="X12" i="15" s="1"/>
  <c r="Y12" i="15" s="1"/>
  <c r="Z12" i="15" s="1"/>
  <c r="AA12" i="15" s="1"/>
  <c r="AB12" i="15" s="1"/>
  <c r="AC12" i="15" s="1"/>
  <c r="AD12" i="15" s="1"/>
  <c r="AE12" i="15" s="1"/>
  <c r="AF12" i="15" s="1"/>
  <c r="AG12" i="15" s="1"/>
  <c r="AH12" i="15" s="1"/>
  <c r="AI12" i="15" s="1"/>
  <c r="AJ12" i="15" s="1"/>
  <c r="AK12" i="15" s="1"/>
  <c r="AL12" i="15" s="1"/>
  <c r="AM12" i="15" s="1"/>
  <c r="AN12" i="15" s="1"/>
  <c r="AO12" i="15" s="1"/>
  <c r="AP12" i="15" s="1"/>
  <c r="AQ12" i="15" s="1"/>
  <c r="O21" i="15"/>
  <c r="P21" i="15" s="1"/>
  <c r="Q21" i="15" s="1"/>
  <c r="R21" i="15" s="1"/>
  <c r="S21" i="15" s="1"/>
  <c r="T21" i="15" s="1"/>
  <c r="U21" i="15" s="1"/>
  <c r="V21" i="15" s="1"/>
  <c r="W21" i="15" s="1"/>
  <c r="X21" i="15" s="1"/>
  <c r="Y21" i="15" s="1"/>
  <c r="Z21" i="15" s="1"/>
  <c r="AA21" i="15" s="1"/>
  <c r="AB21" i="15" s="1"/>
  <c r="AC21" i="15" s="1"/>
  <c r="AD21" i="15" s="1"/>
  <c r="AE21" i="15" s="1"/>
  <c r="AF21" i="15" s="1"/>
  <c r="AG21" i="15" s="1"/>
  <c r="AH21" i="15" s="1"/>
  <c r="AI21" i="15" s="1"/>
  <c r="AJ21" i="15" s="1"/>
  <c r="AK21" i="15" s="1"/>
  <c r="AL21" i="15" s="1"/>
  <c r="AM21" i="15" s="1"/>
  <c r="AN21" i="15" s="1"/>
  <c r="AO21" i="15" s="1"/>
  <c r="AP21" i="15" s="1"/>
  <c r="AQ21" i="15" s="1"/>
  <c r="O30" i="15"/>
  <c r="P30" i="15" s="1"/>
  <c r="Q30" i="15" s="1"/>
  <c r="R30" i="15" s="1"/>
  <c r="S30" i="15" s="1"/>
  <c r="T30" i="15" s="1"/>
  <c r="U30" i="15" s="1"/>
  <c r="V30" i="15" s="1"/>
  <c r="W30" i="15" s="1"/>
  <c r="X30" i="15" s="1"/>
  <c r="Y30" i="15" s="1"/>
  <c r="Z30" i="15" s="1"/>
  <c r="AA30" i="15" s="1"/>
  <c r="AB30" i="15" s="1"/>
  <c r="AC30" i="15" s="1"/>
  <c r="AD30" i="15" s="1"/>
  <c r="AE30" i="15" s="1"/>
  <c r="AF30" i="15" s="1"/>
  <c r="AG30" i="15" s="1"/>
  <c r="AH30" i="15" s="1"/>
  <c r="AI30" i="15" s="1"/>
  <c r="AJ30" i="15" s="1"/>
  <c r="AK30" i="15" s="1"/>
  <c r="AL30" i="15" s="1"/>
  <c r="AM30" i="15" s="1"/>
  <c r="AN30" i="15" s="1"/>
  <c r="AO30" i="15" s="1"/>
  <c r="AP30" i="15" s="1"/>
  <c r="AQ30" i="15" s="1"/>
  <c r="O66" i="15"/>
  <c r="P66" i="15" s="1"/>
  <c r="Q66" i="15" s="1"/>
  <c r="R66" i="15" s="1"/>
  <c r="S66" i="15" s="1"/>
  <c r="T66" i="15" s="1"/>
  <c r="U66" i="15" s="1"/>
  <c r="V66" i="15" s="1"/>
  <c r="W66" i="15" s="1"/>
  <c r="X66" i="15" s="1"/>
  <c r="Y66" i="15" s="1"/>
  <c r="Z66" i="15" s="1"/>
  <c r="AA66" i="15" s="1"/>
  <c r="AB66" i="15" s="1"/>
  <c r="AC66" i="15" s="1"/>
  <c r="AD66" i="15" s="1"/>
  <c r="AE66" i="15" s="1"/>
  <c r="AF66" i="15" s="1"/>
  <c r="AG66" i="15" s="1"/>
  <c r="AH66" i="15" s="1"/>
  <c r="AI66" i="15" s="1"/>
  <c r="AJ66" i="15" s="1"/>
  <c r="AK66" i="15" s="1"/>
  <c r="AL66" i="15" s="1"/>
  <c r="AM66" i="15" s="1"/>
  <c r="AN66" i="15" s="1"/>
  <c r="AO66" i="15" s="1"/>
  <c r="AP66" i="15" s="1"/>
  <c r="AQ66" i="15" s="1"/>
  <c r="O39" i="15"/>
  <c r="P39" i="15" s="1"/>
  <c r="Q39" i="15" s="1"/>
  <c r="R39" i="15" s="1"/>
  <c r="S39" i="15" s="1"/>
  <c r="T39" i="15" s="1"/>
  <c r="U39" i="15" s="1"/>
  <c r="V39" i="15" s="1"/>
  <c r="W39" i="15" s="1"/>
  <c r="X39" i="15" s="1"/>
  <c r="Y39" i="15" s="1"/>
  <c r="Z39" i="15" s="1"/>
  <c r="AA39" i="15" s="1"/>
  <c r="AB39" i="15" s="1"/>
  <c r="AC39" i="15" s="1"/>
  <c r="AD39" i="15" s="1"/>
  <c r="AE39" i="15" s="1"/>
  <c r="AF39" i="15" s="1"/>
  <c r="AG39" i="15" s="1"/>
  <c r="AH39" i="15" s="1"/>
  <c r="AI39" i="15" s="1"/>
  <c r="AJ39" i="15" s="1"/>
  <c r="AK39" i="15" s="1"/>
  <c r="AL39" i="15" s="1"/>
  <c r="AM39" i="15" s="1"/>
  <c r="AN39" i="15" s="1"/>
  <c r="AO39" i="15" s="1"/>
  <c r="AP39" i="15" s="1"/>
  <c r="AQ39" i="15" s="1"/>
  <c r="O48" i="15"/>
  <c r="P48" i="15" s="1"/>
  <c r="Q48" i="15" s="1"/>
  <c r="R48" i="15" s="1"/>
  <c r="S48" i="15" s="1"/>
  <c r="T48" i="15" s="1"/>
  <c r="U48" i="15" s="1"/>
  <c r="V48" i="15" s="1"/>
  <c r="W48" i="15" s="1"/>
  <c r="X48" i="15" s="1"/>
  <c r="Y48" i="15" s="1"/>
  <c r="Z48" i="15" s="1"/>
  <c r="AA48" i="15" s="1"/>
  <c r="AB48" i="15" s="1"/>
  <c r="AC48" i="15" s="1"/>
  <c r="AD48" i="15" s="1"/>
  <c r="AE48" i="15" s="1"/>
  <c r="AF48" i="15" s="1"/>
  <c r="AG48" i="15" s="1"/>
  <c r="AH48" i="15" s="1"/>
  <c r="AI48" i="15" s="1"/>
  <c r="AJ48" i="15" s="1"/>
  <c r="AK48" i="15" s="1"/>
  <c r="AL48" i="15" s="1"/>
  <c r="AM48" i="15" s="1"/>
  <c r="AN48" i="15" s="1"/>
  <c r="AO48" i="15" s="1"/>
  <c r="AP48" i="15" s="1"/>
  <c r="AQ48" i="15" s="1"/>
  <c r="AA4" i="15" l="1"/>
  <c r="AB4" i="15" s="1"/>
  <c r="AC4" i="15" s="1"/>
  <c r="AD4" i="15" s="1"/>
  <c r="AE4" i="15" s="1"/>
  <c r="AF4" i="15" s="1"/>
  <c r="AG4" i="15" s="1"/>
  <c r="AH4" i="15" s="1"/>
  <c r="AI4" i="15" s="1"/>
  <c r="AJ4" i="15" s="1"/>
  <c r="AK4" i="15" s="1"/>
  <c r="AL4" i="15" s="1"/>
  <c r="AM4" i="15" s="1"/>
  <c r="AN4" i="15" s="1"/>
  <c r="AO4" i="15" s="1"/>
  <c r="AP4" i="15" s="1"/>
  <c r="AQ4" i="15" s="1"/>
  <c r="Z8" i="15"/>
  <c r="Z9" i="15"/>
  <c r="Y9" i="15"/>
  <c r="Y8" i="15"/>
  <c r="X9" i="15"/>
  <c r="X8" i="15"/>
  <c r="W8" i="15"/>
  <c r="W9" i="15"/>
  <c r="V9" i="15"/>
  <c r="V8" i="15"/>
  <c r="U9" i="15"/>
  <c r="U8" i="15"/>
  <c r="O39" i="12" l="1"/>
  <c r="N39" i="12"/>
  <c r="M39" i="12"/>
  <c r="L39" i="12"/>
  <c r="K39" i="12"/>
  <c r="N69" i="15"/>
  <c r="N68" i="15"/>
  <c r="N70" i="15" s="1"/>
  <c r="J39" i="12"/>
  <c r="I39" i="12"/>
  <c r="H39" i="12"/>
  <c r="D33" i="12"/>
  <c r="E33" i="12" s="1"/>
  <c r="F33" i="12" s="1"/>
  <c r="G33" i="12" s="1"/>
  <c r="H33" i="12" s="1"/>
  <c r="I33" i="12" s="1"/>
  <c r="J33" i="12" s="1"/>
  <c r="K33" i="12" s="1"/>
  <c r="L33" i="12" s="1"/>
  <c r="M33" i="12" s="1"/>
  <c r="N33" i="12" s="1"/>
  <c r="O33" i="12" s="1"/>
  <c r="D25" i="12"/>
  <c r="E25" i="12" s="1"/>
  <c r="F25" i="12" s="1"/>
  <c r="G25" i="12" s="1"/>
  <c r="H25" i="12" s="1"/>
  <c r="I25" i="12" s="1"/>
  <c r="J25" i="12" s="1"/>
  <c r="K25" i="12" s="1"/>
  <c r="L25" i="12" s="1"/>
  <c r="M25" i="12" s="1"/>
  <c r="N25" i="12" s="1"/>
  <c r="O25" i="12" s="1"/>
  <c r="S62" i="15" l="1"/>
  <c r="S63" i="15"/>
  <c r="S89" i="15"/>
  <c r="S90" i="15"/>
  <c r="S81" i="15"/>
  <c r="S80" i="15"/>
  <c r="S71" i="15"/>
  <c r="S72" i="15"/>
  <c r="S98" i="15"/>
  <c r="S53" i="15"/>
  <c r="S54" i="15"/>
  <c r="S108" i="15"/>
  <c r="S107" i="15"/>
  <c r="S44" i="15"/>
  <c r="S45" i="15"/>
  <c r="R62" i="15"/>
  <c r="R63" i="15"/>
  <c r="R90" i="15"/>
  <c r="R89" i="15"/>
  <c r="R99" i="15"/>
  <c r="R98" i="15"/>
  <c r="R71" i="15"/>
  <c r="R72" i="15"/>
  <c r="R54" i="15"/>
  <c r="R53" i="15"/>
  <c r="R45" i="15"/>
  <c r="R44" i="15"/>
  <c r="R80" i="15"/>
  <c r="R81" i="15"/>
  <c r="Q99" i="15"/>
  <c r="Q98" i="15"/>
  <c r="Q62" i="15"/>
  <c r="Q63" i="15"/>
  <c r="Q90" i="15"/>
  <c r="Q89" i="15"/>
  <c r="Q72" i="15"/>
  <c r="Q71" i="15"/>
  <c r="Q81" i="15"/>
  <c r="Q80" i="15"/>
  <c r="Q54" i="15"/>
  <c r="Q53" i="15"/>
  <c r="Q45" i="15"/>
  <c r="Q44" i="15"/>
  <c r="P81" i="15"/>
  <c r="P80" i="15"/>
  <c r="P54" i="15"/>
  <c r="P53" i="15"/>
  <c r="P63" i="15"/>
  <c r="P62" i="15"/>
  <c r="P72" i="15"/>
  <c r="P71" i="15"/>
  <c r="P45" i="15"/>
  <c r="P44" i="15"/>
  <c r="O9" i="15"/>
  <c r="O8" i="15"/>
  <c r="O54" i="15"/>
  <c r="O53" i="15"/>
  <c r="O62" i="15"/>
  <c r="O63" i="15"/>
  <c r="O72" i="15"/>
  <c r="O71" i="15"/>
  <c r="O45" i="15"/>
  <c r="O44" i="15"/>
  <c r="N54" i="15"/>
  <c r="N53" i="15"/>
  <c r="N62" i="15"/>
  <c r="N63" i="15"/>
  <c r="N44" i="15"/>
  <c r="N45" i="15"/>
  <c r="S99" i="15" l="1"/>
  <c r="C5" i="10" l="1"/>
  <c r="C59" i="10"/>
  <c r="C50" i="10"/>
  <c r="C44" i="10"/>
  <c r="C36" i="10"/>
  <c r="C25" i="10"/>
  <c r="P38" i="12" l="1"/>
  <c r="S9" i="15"/>
  <c r="C39" i="12"/>
  <c r="E39" i="12"/>
  <c r="D39" i="12"/>
  <c r="P37" i="12" l="1"/>
  <c r="P35" i="12"/>
  <c r="P34" i="12"/>
  <c r="P36" i="12"/>
  <c r="Z34" i="15"/>
  <c r="Z43" i="15"/>
  <c r="Y34" i="15"/>
  <c r="Y43" i="15"/>
  <c r="X34" i="15"/>
  <c r="X43" i="15"/>
  <c r="G39" i="12"/>
  <c r="T44" i="15"/>
  <c r="T45" i="15"/>
  <c r="F39" i="12"/>
  <c r="S27" i="15"/>
  <c r="S26" i="15"/>
  <c r="S8" i="15"/>
  <c r="S36" i="15"/>
  <c r="S35" i="15"/>
  <c r="S18" i="15"/>
  <c r="S17" i="15"/>
  <c r="R27" i="15"/>
  <c r="R26" i="15"/>
  <c r="R9" i="15"/>
  <c r="R35" i="15"/>
  <c r="R36" i="15"/>
  <c r="R17" i="15"/>
  <c r="R18" i="15"/>
  <c r="Q9" i="15"/>
  <c r="Q8" i="15"/>
  <c r="Q36" i="15"/>
  <c r="Q35" i="15"/>
  <c r="Q17" i="15"/>
  <c r="Q18" i="15"/>
  <c r="Q27" i="15"/>
  <c r="Q26" i="15"/>
  <c r="P9" i="15"/>
  <c r="P8" i="15"/>
  <c r="P35" i="15"/>
  <c r="P18" i="15"/>
  <c r="P17" i="15"/>
  <c r="P27" i="15"/>
  <c r="P26" i="15"/>
  <c r="O36" i="15"/>
  <c r="O35" i="15"/>
  <c r="O17" i="15"/>
  <c r="O18" i="15"/>
  <c r="O26" i="15"/>
  <c r="O27" i="15"/>
  <c r="N8" i="15"/>
  <c r="N9" i="15"/>
  <c r="N26" i="15"/>
  <c r="N27" i="15"/>
  <c r="N36" i="15"/>
  <c r="N35" i="15"/>
  <c r="N18" i="15"/>
  <c r="N17" i="15"/>
  <c r="P39" i="12" l="1"/>
  <c r="Z36" i="15"/>
  <c r="Z35" i="15"/>
  <c r="Z45" i="15"/>
  <c r="Z44" i="15"/>
  <c r="AY5" i="15"/>
  <c r="AY7" i="15" s="1"/>
  <c r="AX5" i="15"/>
  <c r="AX7" i="15" s="1"/>
  <c r="Y45" i="15"/>
  <c r="Y44" i="15"/>
  <c r="Y35" i="15"/>
  <c r="Y36" i="15"/>
  <c r="AW5" i="15"/>
  <c r="AW7" i="15" s="1"/>
  <c r="AV7" i="15"/>
  <c r="X45" i="15"/>
  <c r="X44" i="15"/>
  <c r="X36" i="15"/>
  <c r="X35" i="15"/>
  <c r="W44" i="15"/>
  <c r="W45" i="15"/>
  <c r="W36" i="15"/>
  <c r="W35" i="15"/>
  <c r="V45" i="15"/>
  <c r="V44" i="15"/>
  <c r="V35" i="15"/>
  <c r="V36" i="15"/>
  <c r="U45" i="15"/>
  <c r="U44" i="15"/>
  <c r="U35" i="15"/>
  <c r="U36" i="15"/>
  <c r="T36" i="15"/>
  <c r="T35" i="15"/>
  <c r="P36" i="15"/>
  <c r="AY8" i="15" l="1"/>
  <c r="AY11" i="15" s="1"/>
  <c r="AW8" i="15"/>
  <c r="AW10" i="15" s="1"/>
  <c r="AX8" i="15"/>
  <c r="AY9" i="15" l="1"/>
  <c r="AY10" i="15"/>
  <c r="AW9" i="15"/>
  <c r="AW11" i="15"/>
  <c r="AX10" i="15"/>
  <c r="AX11" i="15"/>
  <c r="AX9" i="15"/>
  <c r="D4" i="17" l="1"/>
  <c r="D5" i="17" l="1"/>
  <c r="D6" i="17" s="1"/>
  <c r="D7" i="17" s="1"/>
  <c r="D8" i="17" s="1"/>
  <c r="D9" i="17" s="1"/>
  <c r="D10" i="17" s="1"/>
  <c r="D11" i="17" s="1"/>
  <c r="C12" i="17" s="1"/>
  <c r="D12" i="17" s="1"/>
  <c r="AA34" i="15" l="1"/>
  <c r="AA52" i="15"/>
  <c r="AA61" i="15"/>
  <c r="AA88" i="15"/>
  <c r="AA115" i="15"/>
  <c r="AA79" i="15"/>
  <c r="AA16" i="15"/>
  <c r="AA106" i="15"/>
  <c r="AA25" i="15"/>
  <c r="AA7" i="15"/>
  <c r="AA43" i="15"/>
  <c r="AA97" i="15"/>
  <c r="AA70" i="15"/>
  <c r="AZ5" i="15" l="1"/>
  <c r="AZ7" i="15" s="1"/>
  <c r="AA107" i="15"/>
  <c r="AA108" i="15"/>
  <c r="AA54" i="15"/>
  <c r="AA53" i="15"/>
  <c r="AA80" i="15"/>
  <c r="AA81" i="15"/>
  <c r="AA35" i="15"/>
  <c r="AA36" i="15"/>
  <c r="AA44" i="15"/>
  <c r="AA45" i="15"/>
  <c r="AA26" i="15"/>
  <c r="AA27" i="15"/>
  <c r="AA8" i="15"/>
  <c r="AA9" i="15"/>
  <c r="AA17" i="15"/>
  <c r="AA18" i="15"/>
  <c r="AA98" i="15"/>
  <c r="AA99" i="15"/>
  <c r="AA117" i="15"/>
  <c r="AA116" i="15"/>
  <c r="AA63" i="15"/>
  <c r="AA62" i="15"/>
  <c r="AA71" i="15"/>
  <c r="AA72" i="15"/>
  <c r="AA89" i="15"/>
  <c r="AA90" i="15"/>
  <c r="AZ8" i="15" l="1"/>
  <c r="AZ11" i="15" s="1"/>
  <c r="AZ9" i="15" l="1"/>
  <c r="AZ10" i="15"/>
  <c r="AC79" i="15" l="1"/>
  <c r="AC52" i="15"/>
  <c r="AC61" i="15"/>
  <c r="AC70" i="15"/>
  <c r="AC43" i="15"/>
  <c r="AC115" i="15"/>
  <c r="AC16" i="15"/>
  <c r="AC97" i="15"/>
  <c r="AC88" i="15"/>
  <c r="AC25" i="15"/>
  <c r="AC7" i="15"/>
  <c r="AC106" i="15"/>
  <c r="AC34" i="15"/>
  <c r="AB79" i="15"/>
  <c r="AB52" i="15"/>
  <c r="AB61" i="15"/>
  <c r="AB70" i="15"/>
  <c r="AB43" i="15"/>
  <c r="AB115" i="15"/>
  <c r="AB16" i="15"/>
  <c r="AB97" i="15"/>
  <c r="AB88" i="15"/>
  <c r="AB106" i="15"/>
  <c r="AB25" i="15"/>
  <c r="AB7" i="15"/>
  <c r="AB34" i="15"/>
  <c r="AC98" i="15" l="1"/>
  <c r="AC99" i="15"/>
  <c r="AC9" i="15"/>
  <c r="AC8" i="15"/>
  <c r="AC18" i="15"/>
  <c r="AC17" i="15"/>
  <c r="AC62" i="15"/>
  <c r="AC63" i="15"/>
  <c r="AC107" i="15"/>
  <c r="AC108" i="15"/>
  <c r="AC117" i="15"/>
  <c r="AC116" i="15"/>
  <c r="AC54" i="15"/>
  <c r="AC53" i="15"/>
  <c r="AC72" i="15"/>
  <c r="AC71" i="15"/>
  <c r="BB5" i="15"/>
  <c r="BB7" i="15" s="1"/>
  <c r="AC45" i="15"/>
  <c r="AC44" i="15"/>
  <c r="AC81" i="15"/>
  <c r="AC80" i="15"/>
  <c r="AC27" i="15"/>
  <c r="AC26" i="15"/>
  <c r="AC36" i="15"/>
  <c r="AC35" i="15"/>
  <c r="AC90" i="15"/>
  <c r="AC89" i="15"/>
  <c r="AB63" i="15"/>
  <c r="AB62" i="15"/>
  <c r="AB36" i="15"/>
  <c r="AB35" i="15"/>
  <c r="AB99" i="15"/>
  <c r="AB98" i="15"/>
  <c r="AB9" i="15"/>
  <c r="AB8" i="15"/>
  <c r="AB54" i="15"/>
  <c r="AB53" i="15"/>
  <c r="AB81" i="15"/>
  <c r="AB80" i="15"/>
  <c r="AB45" i="15"/>
  <c r="AB44" i="15"/>
  <c r="AB107" i="15"/>
  <c r="AB108" i="15"/>
  <c r="AB27" i="15"/>
  <c r="AB26" i="15"/>
  <c r="AB18" i="15"/>
  <c r="AB17" i="15"/>
  <c r="AB71" i="15"/>
  <c r="AB72" i="15"/>
  <c r="BA5" i="15"/>
  <c r="BA7" i="15" s="1"/>
  <c r="AB89" i="15"/>
  <c r="AB90" i="15"/>
  <c r="AB116" i="15"/>
  <c r="AB117" i="15"/>
  <c r="BA8" i="15" l="1"/>
  <c r="BA11" i="15" s="1"/>
  <c r="BB8" i="15"/>
  <c r="BA10" i="15" l="1"/>
  <c r="BA9" i="15"/>
  <c r="BB10" i="15"/>
  <c r="BB9" i="15"/>
  <c r="BB11" i="15"/>
  <c r="AF61" i="15" l="1"/>
  <c r="AF79" i="15"/>
  <c r="AF97" i="15"/>
  <c r="AF43" i="15"/>
  <c r="AF25" i="15"/>
  <c r="AF88" i="15"/>
  <c r="AF16" i="15"/>
  <c r="AF52" i="15"/>
  <c r="AF115" i="15"/>
  <c r="AF70" i="15"/>
  <c r="AF106" i="15"/>
  <c r="AF34" i="15"/>
  <c r="AF7" i="15"/>
  <c r="AE79" i="15"/>
  <c r="AE97" i="15"/>
  <c r="AE43" i="15"/>
  <c r="AE25" i="15"/>
  <c r="AE88" i="15"/>
  <c r="AE16" i="15"/>
  <c r="AE70" i="15"/>
  <c r="AE106" i="15"/>
  <c r="AE61" i="15"/>
  <c r="AE115" i="15"/>
  <c r="AE34" i="15"/>
  <c r="AE52" i="15"/>
  <c r="AE7" i="15"/>
  <c r="AD7" i="15"/>
  <c r="AD97" i="15"/>
  <c r="AD43" i="15"/>
  <c r="AD25" i="15"/>
  <c r="AD61" i="15"/>
  <c r="AD88" i="15"/>
  <c r="AD16" i="15"/>
  <c r="AD70" i="15"/>
  <c r="AD106" i="15"/>
  <c r="AD34" i="15"/>
  <c r="AD79" i="15"/>
  <c r="AD115" i="15"/>
  <c r="AD52" i="15"/>
  <c r="AF116" i="15" l="1"/>
  <c r="AF117" i="15"/>
  <c r="AF35" i="15"/>
  <c r="AF36" i="15"/>
  <c r="AF45" i="15"/>
  <c r="AF44" i="15"/>
  <c r="AF71" i="15"/>
  <c r="AF72" i="15"/>
  <c r="AF53" i="15"/>
  <c r="AF54" i="15"/>
  <c r="AF107" i="15"/>
  <c r="AF108" i="15"/>
  <c r="AF17" i="15"/>
  <c r="AF18" i="15"/>
  <c r="AF99" i="15"/>
  <c r="AF98" i="15"/>
  <c r="AF80" i="15"/>
  <c r="AF81" i="15"/>
  <c r="AF90" i="15"/>
  <c r="AF89" i="15"/>
  <c r="AF27" i="15"/>
  <c r="AF26" i="15"/>
  <c r="AF62" i="15"/>
  <c r="AF63" i="15"/>
  <c r="BE5" i="15"/>
  <c r="BE7" i="15" s="1"/>
  <c r="AF9" i="15"/>
  <c r="AF8" i="15"/>
  <c r="AE26" i="15"/>
  <c r="AE27" i="15"/>
  <c r="AE9" i="15"/>
  <c r="AE8" i="15"/>
  <c r="AE54" i="15"/>
  <c r="AE53" i="15"/>
  <c r="AE72" i="15"/>
  <c r="AE71" i="15"/>
  <c r="AE45" i="15"/>
  <c r="AE44" i="15"/>
  <c r="AE36" i="15"/>
  <c r="AE35" i="15"/>
  <c r="AE99" i="15"/>
  <c r="AE98" i="15"/>
  <c r="AE18" i="15"/>
  <c r="AE17" i="15"/>
  <c r="AE63" i="15"/>
  <c r="AE62" i="15"/>
  <c r="AE90" i="15"/>
  <c r="AE89" i="15"/>
  <c r="AE81" i="15"/>
  <c r="AE80" i="15"/>
  <c r="AE107" i="15"/>
  <c r="AE108" i="15"/>
  <c r="AE117" i="15"/>
  <c r="AE116" i="15"/>
  <c r="BD5" i="15"/>
  <c r="BD7" i="15" s="1"/>
  <c r="AD44" i="15"/>
  <c r="AD45" i="15"/>
  <c r="AD72" i="15"/>
  <c r="AD71" i="15"/>
  <c r="AD53" i="15"/>
  <c r="AD54" i="15"/>
  <c r="AD18" i="15"/>
  <c r="AD17" i="15"/>
  <c r="AD99" i="15"/>
  <c r="AD98" i="15"/>
  <c r="AD90" i="15"/>
  <c r="AD89" i="15"/>
  <c r="AD27" i="15"/>
  <c r="AD26" i="15"/>
  <c r="AD36" i="15"/>
  <c r="AD35" i="15"/>
  <c r="AD116" i="15"/>
  <c r="AD117" i="15"/>
  <c r="AD8" i="15"/>
  <c r="AD9" i="15"/>
  <c r="AD108" i="15"/>
  <c r="AD107" i="15"/>
  <c r="BC5" i="15"/>
  <c r="BC7" i="15" s="1"/>
  <c r="AD81" i="15"/>
  <c r="AD80" i="15"/>
  <c r="AD63" i="15"/>
  <c r="AD62" i="15"/>
  <c r="BE8" i="15" l="1"/>
  <c r="BE11" i="15" s="1"/>
  <c r="BC8" i="15"/>
  <c r="BC11" i="15" s="1"/>
  <c r="BD8" i="15"/>
  <c r="BE9" i="15" l="1"/>
  <c r="BE10" i="15"/>
  <c r="BC9" i="15"/>
  <c r="BC10" i="15"/>
  <c r="BD10" i="15"/>
  <c r="BD9" i="15"/>
  <c r="BD11" i="15"/>
  <c r="AG7" i="15" l="1"/>
  <c r="AG8" i="15" l="1"/>
  <c r="AG9" i="15"/>
  <c r="AI7" i="15" l="1"/>
  <c r="AH7" i="15"/>
  <c r="AI25" i="15" l="1"/>
  <c r="AI52" i="15"/>
  <c r="AI16" i="15"/>
  <c r="AI88" i="15"/>
  <c r="AI115" i="15"/>
  <c r="AI70" i="15"/>
  <c r="AI106" i="15"/>
  <c r="AI8" i="15"/>
  <c r="AI9" i="15"/>
  <c r="AI43" i="15"/>
  <c r="AI79" i="15"/>
  <c r="AI61" i="15"/>
  <c r="AI34" i="15"/>
  <c r="AI97" i="15"/>
  <c r="AH9" i="15"/>
  <c r="AH8" i="15"/>
  <c r="AH88" i="15"/>
  <c r="AH106" i="15"/>
  <c r="AH79" i="15"/>
  <c r="AH61" i="15"/>
  <c r="AH34" i="15"/>
  <c r="AH97" i="15"/>
  <c r="AH43" i="15"/>
  <c r="AH52" i="15"/>
  <c r="AH16" i="15"/>
  <c r="AH25" i="15"/>
  <c r="AH115" i="15"/>
  <c r="AH70" i="15"/>
  <c r="AG88" i="15"/>
  <c r="AG106" i="15"/>
  <c r="AG115" i="15"/>
  <c r="AG79" i="15"/>
  <c r="AG61" i="15"/>
  <c r="AG34" i="15"/>
  <c r="AG97" i="15"/>
  <c r="AG43" i="15"/>
  <c r="AG52" i="15"/>
  <c r="AG70" i="15"/>
  <c r="AG16" i="15"/>
  <c r="AG25" i="15"/>
  <c r="BH5" i="15" l="1"/>
  <c r="BH7" i="15" s="1"/>
  <c r="AI90" i="15"/>
  <c r="AI89" i="15"/>
  <c r="AI63" i="15"/>
  <c r="AI62" i="15"/>
  <c r="AI108" i="15"/>
  <c r="AI107" i="15"/>
  <c r="AI18" i="15"/>
  <c r="AI17" i="15"/>
  <c r="AI80" i="15"/>
  <c r="AI81" i="15"/>
  <c r="AI71" i="15"/>
  <c r="AI72" i="15"/>
  <c r="AI54" i="15"/>
  <c r="AI53" i="15"/>
  <c r="AI35" i="15"/>
  <c r="AI36" i="15"/>
  <c r="AI44" i="15"/>
  <c r="AI45" i="15"/>
  <c r="AI27" i="15"/>
  <c r="AI26" i="15"/>
  <c r="AI99" i="15"/>
  <c r="AI98" i="15"/>
  <c r="AI116" i="15"/>
  <c r="AI117" i="15"/>
  <c r="AH71" i="15"/>
  <c r="AH72" i="15"/>
  <c r="AH62" i="15"/>
  <c r="AH63" i="15"/>
  <c r="AH45" i="15"/>
  <c r="AH44" i="15"/>
  <c r="AH80" i="15"/>
  <c r="AH81" i="15"/>
  <c r="AH117" i="15"/>
  <c r="AH116" i="15"/>
  <c r="AH27" i="15"/>
  <c r="AH26" i="15"/>
  <c r="AH99" i="15"/>
  <c r="AH98" i="15"/>
  <c r="AH107" i="15"/>
  <c r="AH108" i="15"/>
  <c r="AH54" i="15"/>
  <c r="AH53" i="15"/>
  <c r="AH17" i="15"/>
  <c r="AH18" i="15"/>
  <c r="AH36" i="15"/>
  <c r="AH35" i="15"/>
  <c r="BG5" i="15"/>
  <c r="BG7" i="15" s="1"/>
  <c r="AH90" i="15"/>
  <c r="AH89" i="15"/>
  <c r="BF5" i="15"/>
  <c r="BF7" i="15" s="1"/>
  <c r="AG44" i="15"/>
  <c r="AG45" i="15"/>
  <c r="AG63" i="15"/>
  <c r="AG62" i="15"/>
  <c r="AG18" i="15"/>
  <c r="AG17" i="15"/>
  <c r="AG81" i="15"/>
  <c r="AG80" i="15"/>
  <c r="AG71" i="15"/>
  <c r="AG72" i="15"/>
  <c r="AG99" i="15"/>
  <c r="AG98" i="15"/>
  <c r="AG107" i="15"/>
  <c r="AG108" i="15"/>
  <c r="AG89" i="15"/>
  <c r="AG90" i="15"/>
  <c r="AG26" i="15"/>
  <c r="AG27" i="15"/>
  <c r="AG54" i="15"/>
  <c r="AG53" i="15"/>
  <c r="AG36" i="15"/>
  <c r="AG35" i="15"/>
  <c r="AG117" i="15"/>
  <c r="AG116" i="15"/>
  <c r="BH8" i="15" l="1"/>
  <c r="BF8" i="15"/>
  <c r="BF11" i="15" s="1"/>
  <c r="BG8" i="15"/>
  <c r="BF9" i="15" l="1"/>
  <c r="BF10" i="15"/>
  <c r="BH11" i="15"/>
  <c r="BH10" i="15"/>
  <c r="BH9" i="15"/>
  <c r="BG11" i="15"/>
  <c r="BG10" i="15"/>
  <c r="BG9" i="15"/>
  <c r="AJ25" i="15" l="1"/>
  <c r="AJ79" i="15"/>
  <c r="AJ61" i="15"/>
  <c r="AJ115" i="15"/>
  <c r="AJ52" i="15"/>
  <c r="AJ70" i="15"/>
  <c r="AJ43" i="15"/>
  <c r="AJ97" i="15"/>
  <c r="AJ88" i="15"/>
  <c r="AJ106" i="15"/>
  <c r="AJ34" i="15"/>
  <c r="AJ16" i="15"/>
  <c r="BI5" i="15" l="1"/>
  <c r="BI7" i="15" s="1"/>
  <c r="AJ36" i="15"/>
  <c r="AJ35" i="15"/>
  <c r="AJ89" i="15"/>
  <c r="AJ90" i="15"/>
  <c r="AJ53" i="15"/>
  <c r="AJ54" i="15"/>
  <c r="AJ27" i="15"/>
  <c r="AJ26" i="15"/>
  <c r="AJ99" i="15"/>
  <c r="AJ98" i="15"/>
  <c r="AJ44" i="15"/>
  <c r="AJ45" i="15"/>
  <c r="AJ116" i="15"/>
  <c r="AJ117" i="15"/>
  <c r="AJ63" i="15"/>
  <c r="AJ62" i="15"/>
  <c r="AJ71" i="15"/>
  <c r="AJ72" i="15"/>
  <c r="AJ9" i="15"/>
  <c r="AJ8" i="15"/>
  <c r="AJ17" i="15"/>
  <c r="AJ18" i="15"/>
  <c r="AJ81" i="15"/>
  <c r="AJ80" i="15"/>
  <c r="AJ107" i="15"/>
  <c r="AJ108" i="15"/>
  <c r="BI8" i="15" l="1"/>
  <c r="BI11" i="15" s="1"/>
  <c r="BI10" i="15" l="1"/>
  <c r="BI9" i="15"/>
  <c r="AK106" i="15" l="1"/>
  <c r="AK43" i="15"/>
  <c r="AK97" i="15"/>
  <c r="AK115" i="15"/>
  <c r="AK34" i="15"/>
  <c r="AK61" i="15"/>
  <c r="AK88" i="15"/>
  <c r="AK70" i="15"/>
  <c r="AK52" i="15"/>
  <c r="AK25" i="15"/>
  <c r="AK79" i="15"/>
  <c r="AK7" i="15"/>
  <c r="AK16" i="15"/>
  <c r="BJ5" i="15" l="1"/>
  <c r="BJ7" i="15" s="1"/>
  <c r="AK53" i="15"/>
  <c r="AK54" i="15"/>
  <c r="AK36" i="15"/>
  <c r="AK35" i="15"/>
  <c r="AK44" i="15"/>
  <c r="AK45" i="15"/>
  <c r="AK26" i="15"/>
  <c r="AK27" i="15"/>
  <c r="AK117" i="15"/>
  <c r="AK116" i="15"/>
  <c r="AK72" i="15"/>
  <c r="AK71" i="15"/>
  <c r="AK90" i="15"/>
  <c r="AK89" i="15"/>
  <c r="AK98" i="15"/>
  <c r="AK99" i="15"/>
  <c r="AK9" i="15"/>
  <c r="AK8" i="15"/>
  <c r="AK63" i="15"/>
  <c r="AK62" i="15"/>
  <c r="AK107" i="15"/>
  <c r="AK108" i="15"/>
  <c r="AK18" i="15"/>
  <c r="AK17" i="15"/>
  <c r="AK80" i="15"/>
  <c r="AK81" i="15"/>
  <c r="BJ8" i="15" l="1"/>
  <c r="BJ10" i="15" s="1"/>
  <c r="BJ9" i="15" l="1"/>
  <c r="BJ11" i="15"/>
  <c r="AM34" i="15" l="1"/>
  <c r="AM115" i="15"/>
  <c r="AL34" i="15"/>
  <c r="AM116" i="15" l="1"/>
  <c r="AM117" i="15"/>
  <c r="AM35" i="15"/>
  <c r="AM36" i="15"/>
  <c r="AL36" i="15"/>
  <c r="AL35" i="15"/>
  <c r="AM25" i="15" l="1"/>
  <c r="AL25" i="15"/>
  <c r="AM26" i="15" l="1"/>
  <c r="AM27" i="15"/>
  <c r="AL26" i="15"/>
  <c r="AL27" i="15"/>
  <c r="AM43" i="15" l="1"/>
  <c r="AL43" i="15"/>
  <c r="AM44" i="15" l="1"/>
  <c r="AM45" i="15"/>
  <c r="AL44" i="15"/>
  <c r="AL45" i="15"/>
  <c r="AM7" i="15" l="1"/>
  <c r="AL7" i="15"/>
  <c r="AM8" i="15" l="1"/>
  <c r="AM9" i="15"/>
  <c r="AL9" i="15"/>
  <c r="AL8" i="15"/>
  <c r="AM61" i="15" l="1"/>
  <c r="AL61" i="15"/>
  <c r="AM63" i="15" l="1"/>
  <c r="AM62" i="15"/>
  <c r="AL63" i="15"/>
  <c r="AL62" i="15"/>
  <c r="AM52" i="15" l="1"/>
  <c r="AL52" i="15"/>
  <c r="AM54" i="15" l="1"/>
  <c r="AM53" i="15"/>
  <c r="AL53" i="15"/>
  <c r="AL54" i="15"/>
  <c r="AM16" i="15" l="1"/>
  <c r="AL16" i="15"/>
  <c r="AM18" i="15" l="1"/>
  <c r="AM17" i="15"/>
  <c r="AL18" i="15"/>
  <c r="AL17" i="15"/>
  <c r="AM88" i="15" l="1"/>
  <c r="AM70" i="15"/>
  <c r="AM79" i="15"/>
  <c r="AM97" i="15"/>
  <c r="AM106" i="15"/>
  <c r="AL79" i="15"/>
  <c r="AL88" i="15"/>
  <c r="AL97" i="15"/>
  <c r="AL70" i="15"/>
  <c r="AL106" i="15"/>
  <c r="AM80" i="15" l="1"/>
  <c r="AM81" i="15"/>
  <c r="AM72" i="15"/>
  <c r="AM71" i="15"/>
  <c r="BL5" i="15"/>
  <c r="BL7" i="15" s="1"/>
  <c r="AM90" i="15"/>
  <c r="AM89" i="15"/>
  <c r="AM99" i="15"/>
  <c r="AM98" i="15"/>
  <c r="AM107" i="15"/>
  <c r="AM108" i="15"/>
  <c r="AL99" i="15"/>
  <c r="AL98" i="15"/>
  <c r="AL90" i="15"/>
  <c r="AL89" i="15"/>
  <c r="AL80" i="15"/>
  <c r="AL81" i="15"/>
  <c r="AL108" i="15"/>
  <c r="AL107" i="15"/>
  <c r="AL71" i="15"/>
  <c r="AL72" i="15"/>
  <c r="BK5" i="15"/>
  <c r="BK7" i="15" s="1"/>
  <c r="BK8" i="15" l="1"/>
  <c r="BK10" i="15" s="1"/>
  <c r="BL8" i="15"/>
  <c r="BK9" i="15" l="1"/>
  <c r="BK11" i="15"/>
  <c r="BL9" i="15"/>
  <c r="BL11" i="15"/>
  <c r="BL10" i="15"/>
  <c r="AN61" i="15" l="1"/>
  <c r="AN34" i="15"/>
  <c r="AN97" i="15"/>
  <c r="AN88" i="15"/>
  <c r="AN43" i="15"/>
  <c r="AN52" i="15"/>
  <c r="AN7" i="15"/>
  <c r="AN16" i="15"/>
  <c r="AN106" i="15"/>
  <c r="AN115" i="15"/>
  <c r="AN70" i="15"/>
  <c r="AN79" i="15"/>
  <c r="AN25" i="15"/>
  <c r="BM5" i="15" l="1"/>
  <c r="BM7" i="15" s="1"/>
  <c r="AN90" i="15"/>
  <c r="AN89" i="15"/>
  <c r="AN99" i="15"/>
  <c r="AN98" i="15"/>
  <c r="AN72" i="15"/>
  <c r="AN71" i="15"/>
  <c r="AN18" i="15"/>
  <c r="AN17" i="15"/>
  <c r="AN54" i="15"/>
  <c r="AN53" i="15"/>
  <c r="AN35" i="15"/>
  <c r="AN36" i="15"/>
  <c r="AN107" i="15"/>
  <c r="AN108" i="15"/>
  <c r="AN45" i="15"/>
  <c r="AN44" i="15"/>
  <c r="AN26" i="15"/>
  <c r="AN27" i="15"/>
  <c r="AN63" i="15"/>
  <c r="AN62" i="15"/>
  <c r="AN80" i="15"/>
  <c r="AN81" i="15"/>
  <c r="AN116" i="15"/>
  <c r="AN117" i="15"/>
  <c r="AN9" i="15"/>
  <c r="AN8" i="15"/>
  <c r="BM8" i="15" l="1"/>
  <c r="BM10" i="15" s="1"/>
  <c r="AO43" i="15" l="1"/>
  <c r="BM11" i="15"/>
  <c r="BM9" i="15"/>
  <c r="AO45" i="15"/>
  <c r="AO44" i="15"/>
  <c r="AL115" i="15" l="1"/>
  <c r="AO115" i="15"/>
  <c r="AO34" i="15" l="1"/>
  <c r="AL117" i="15"/>
  <c r="AL116" i="15"/>
  <c r="AO116" i="15"/>
  <c r="AO117" i="15"/>
  <c r="AO52" i="15"/>
  <c r="AO35" i="15" l="1"/>
  <c r="AO36" i="15"/>
  <c r="AO53" i="15"/>
  <c r="AO54" i="15"/>
  <c r="AO16" i="15" l="1"/>
  <c r="AO70" i="15"/>
  <c r="AO18" i="15" l="1"/>
  <c r="AO17" i="15"/>
  <c r="AO72" i="15"/>
  <c r="AO71" i="15"/>
  <c r="AO106" i="15" l="1"/>
  <c r="AO7" i="15" l="1"/>
  <c r="AO107" i="15"/>
  <c r="AO108" i="15"/>
  <c r="AP70" i="15" l="1"/>
  <c r="AP97" i="15"/>
  <c r="AO97" i="15"/>
  <c r="AO8" i="15"/>
  <c r="AO9" i="15"/>
  <c r="AQ15" i="15" l="1"/>
  <c r="AQ42" i="15"/>
  <c r="AQ6" i="15"/>
  <c r="AQ33" i="15"/>
  <c r="AP16" i="15"/>
  <c r="AP17" i="15" s="1"/>
  <c r="AQ96" i="15"/>
  <c r="AQ32" i="15"/>
  <c r="AQ34" i="15" s="1"/>
  <c r="AQ95" i="15"/>
  <c r="AQ97" i="15" s="1"/>
  <c r="AQ68" i="15"/>
  <c r="AQ70" i="15" s="1"/>
  <c r="AQ72" i="15" s="1"/>
  <c r="AQ69" i="15"/>
  <c r="AQ104" i="15"/>
  <c r="AQ106" i="15" s="1"/>
  <c r="AQ105" i="15"/>
  <c r="AQ51" i="15"/>
  <c r="AQ50" i="15"/>
  <c r="AQ52" i="15" s="1"/>
  <c r="AP18" i="15"/>
  <c r="AP45" i="15"/>
  <c r="AP44" i="15"/>
  <c r="AP34" i="15"/>
  <c r="AP115" i="15"/>
  <c r="AP52" i="15"/>
  <c r="H48" i="12"/>
  <c r="AP7" i="15"/>
  <c r="AP106" i="15"/>
  <c r="AP72" i="15"/>
  <c r="AP71" i="15"/>
  <c r="AP99" i="15"/>
  <c r="AP98" i="15"/>
  <c r="AO98" i="15"/>
  <c r="AO99" i="15"/>
  <c r="AQ14" i="15" l="1"/>
  <c r="AQ16" i="15" s="1"/>
  <c r="D48" i="12"/>
  <c r="F48" i="12"/>
  <c r="M48" i="12"/>
  <c r="AQ114" i="15"/>
  <c r="AQ5" i="15"/>
  <c r="AQ7" i="15" s="1"/>
  <c r="AQ8" i="15" s="1"/>
  <c r="N48" i="12"/>
  <c r="AQ98" i="15"/>
  <c r="AQ99" i="15"/>
  <c r="AQ71" i="15"/>
  <c r="J48" i="12"/>
  <c r="AQ53" i="15"/>
  <c r="AQ54" i="15"/>
  <c r="AQ108" i="15"/>
  <c r="AQ107" i="15"/>
  <c r="AQ35" i="15"/>
  <c r="AQ36" i="15"/>
  <c r="AQ17" i="15"/>
  <c r="AQ18" i="15"/>
  <c r="AP116" i="15"/>
  <c r="AP117" i="15"/>
  <c r="AP107" i="15"/>
  <c r="AP108" i="15"/>
  <c r="AP9" i="15"/>
  <c r="AP8" i="15"/>
  <c r="AP36" i="15"/>
  <c r="AP35" i="15"/>
  <c r="AP54" i="15"/>
  <c r="AP53" i="15"/>
  <c r="G48" i="12" l="1"/>
  <c r="C48" i="12"/>
  <c r="AQ113" i="15"/>
  <c r="AQ115" i="15" s="1"/>
  <c r="AQ9" i="15"/>
  <c r="O48" i="12"/>
  <c r="AP43" i="15"/>
  <c r="AQ41" i="15"/>
  <c r="AQ43" i="15" s="1"/>
  <c r="AQ44" i="15" l="1"/>
  <c r="AQ45" i="15"/>
  <c r="AQ117" i="15"/>
  <c r="AQ116" i="15"/>
  <c r="AQ60" i="15" l="1"/>
  <c r="AQ59" i="15"/>
  <c r="AQ61" i="15" s="1"/>
  <c r="AP61" i="15"/>
  <c r="I48" i="12"/>
  <c r="AO61" i="15"/>
  <c r="AQ63" i="15" l="1"/>
  <c r="AQ62" i="15"/>
  <c r="AP62" i="15"/>
  <c r="AP63" i="15"/>
  <c r="AO63" i="15"/>
  <c r="AO62" i="15"/>
  <c r="AQ87" i="15" l="1"/>
  <c r="AQ86" i="15"/>
  <c r="AQ88" i="15" s="1"/>
  <c r="AQ78" i="15"/>
  <c r="AQ77" i="15"/>
  <c r="AQ79" i="15" s="1"/>
  <c r="AQ23" i="15"/>
  <c r="AQ25" i="15" s="1"/>
  <c r="AQ24" i="15"/>
  <c r="BP5" i="15" s="1"/>
  <c r="BP7" i="15" s="1"/>
  <c r="AP25" i="15"/>
  <c r="AP88" i="15"/>
  <c r="AP79" i="15"/>
  <c r="P44" i="12"/>
  <c r="E48" i="12"/>
  <c r="P43" i="12"/>
  <c r="P47" i="12"/>
  <c r="L48" i="12"/>
  <c r="P45" i="12"/>
  <c r="AO88" i="15"/>
  <c r="K48" i="12"/>
  <c r="AO79" i="15"/>
  <c r="BN5" i="15"/>
  <c r="BN7" i="15" s="1"/>
  <c r="AO25" i="15"/>
  <c r="P46" i="12"/>
  <c r="P48" i="12" l="1"/>
  <c r="AQ26" i="15"/>
  <c r="AQ27" i="15"/>
  <c r="AQ89" i="15"/>
  <c r="AQ90" i="15"/>
  <c r="AQ80" i="15"/>
  <c r="AQ81" i="15"/>
  <c r="AP81" i="15"/>
  <c r="AP80" i="15"/>
  <c r="AP90" i="15"/>
  <c r="AP89" i="15"/>
  <c r="AP27" i="15"/>
  <c r="AP26" i="15"/>
  <c r="BO5" i="15"/>
  <c r="BO7" i="15" s="1"/>
  <c r="BO8" i="15" s="1"/>
  <c r="BN8" i="15"/>
  <c r="BN11" i="15" s="1"/>
  <c r="AO27" i="15"/>
  <c r="AO26" i="15"/>
  <c r="AO89" i="15"/>
  <c r="AO90" i="15"/>
  <c r="F7" i="12"/>
  <c r="F6" i="12"/>
  <c r="AO81" i="15"/>
  <c r="AO80" i="15"/>
  <c r="BP8" i="15" l="1"/>
  <c r="BN9" i="15"/>
  <c r="BN10" i="15"/>
  <c r="BO11" i="15"/>
  <c r="BO10" i="15"/>
  <c r="BO9" i="15"/>
  <c r="BP11" i="15" l="1"/>
  <c r="BP10" i="15"/>
  <c r="BP9" i="15"/>
</calcChain>
</file>

<file path=xl/sharedStrings.xml><?xml version="1.0" encoding="utf-8"?>
<sst xmlns="http://schemas.openxmlformats.org/spreadsheetml/2006/main" count="6734" uniqueCount="212">
  <si>
    <t>Contrato</t>
  </si>
  <si>
    <t>Liquidacao - Pagto. Antecipado</t>
  </si>
  <si>
    <t>1 a 30 dias</t>
  </si>
  <si>
    <t>31 a 60 dias</t>
  </si>
  <si>
    <t>61 a 90 dias</t>
  </si>
  <si>
    <t>Empréstimo cancelado pelo banco</t>
  </si>
  <si>
    <t>Benefício cessado/suspenso</t>
  </si>
  <si>
    <t>Benefício cessado por óbito</t>
  </si>
  <si>
    <t>Empréstimo suspenso pela APS</t>
  </si>
  <si>
    <t>Margem consignável excedida para o mutuário dentro do prazo do contrato</t>
  </si>
  <si>
    <t>Liquidacao - Correspondente</t>
  </si>
  <si>
    <t>Baixa por recompra</t>
  </si>
  <si>
    <t>Operação: Consignados BMG</t>
  </si>
  <si>
    <t>Data Base</t>
  </si>
  <si>
    <t>Saldo de Ativos Adimplentes pós pagamento</t>
  </si>
  <si>
    <t>Saldo de Ativos Inadimplentes</t>
  </si>
  <si>
    <t>Saldo de Direitos Creditórios por Taxa e Originação praticada</t>
  </si>
  <si>
    <t>Taxa de Originação</t>
  </si>
  <si>
    <t>Saldo</t>
  </si>
  <si>
    <t>10% a 15%</t>
  </si>
  <si>
    <t>15,01% a 20%</t>
  </si>
  <si>
    <t>20,01% a 25%</t>
  </si>
  <si>
    <t>&gt;25%</t>
  </si>
  <si>
    <t xml:space="preserve"> Total</t>
  </si>
  <si>
    <t>Saldo de Direitos Creditórios Inadimplidos (Aging)</t>
  </si>
  <si>
    <t>Aging</t>
  </si>
  <si>
    <t>0 a 30</t>
  </si>
  <si>
    <t>31 a 60</t>
  </si>
  <si>
    <t>61 a 90</t>
  </si>
  <si>
    <t>91 a 120</t>
  </si>
  <si>
    <t>121 a 150</t>
  </si>
  <si>
    <t>151 a 180</t>
  </si>
  <si>
    <t>Acima de 180</t>
  </si>
  <si>
    <t>Total</t>
  </si>
  <si>
    <t>Saldo Direitos Creditórios Recuperados</t>
  </si>
  <si>
    <t>Recebimentos segregados por tipo de operação</t>
  </si>
  <si>
    <t>Tipo de Operação</t>
  </si>
  <si>
    <t>Valor Pago</t>
  </si>
  <si>
    <t>Liquidação - Caixa</t>
  </si>
  <si>
    <t>Saldo de Investimentos Permitidos</t>
  </si>
  <si>
    <t>Valor</t>
  </si>
  <si>
    <t>Fundo de Reserva</t>
  </si>
  <si>
    <t>Fundo de Litígios</t>
  </si>
  <si>
    <t>Fundo Aplicação Recebíveis</t>
  </si>
  <si>
    <t>Saldo de Direitos Creditórios sujeitos a Glosa</t>
  </si>
  <si>
    <t>Ocorrência Dataprev</t>
  </si>
  <si>
    <t>(xxix).(a)</t>
  </si>
  <si>
    <t>Valor por Integralização e respectivo uso dos recursos conforme cláusula 5.6.1</t>
  </si>
  <si>
    <t>(xxix).(b)</t>
  </si>
  <si>
    <t>Saldo de Ativos Adimplentes Pós Pagamento</t>
  </si>
  <si>
    <t>(xxix).(c)</t>
  </si>
  <si>
    <t>(xxix).(d)</t>
  </si>
  <si>
    <t>(xxix).(e)</t>
  </si>
  <si>
    <t>Saldo de Direitos Creditórios Inadimplidos, com aging</t>
  </si>
  <si>
    <t>(xxix).(f)</t>
  </si>
  <si>
    <t>(xxix).(g)</t>
  </si>
  <si>
    <t>Volume de recursos recebidos segregados por repasse direto e Pre Pgto</t>
  </si>
  <si>
    <t>(xxix).(h)</t>
  </si>
  <si>
    <t>Colchão de Garantia</t>
  </si>
  <si>
    <t>(xxix).(i)</t>
  </si>
  <si>
    <t>Perda Líquida Acumulada</t>
  </si>
  <si>
    <t>(xxix).(j)</t>
  </si>
  <si>
    <t>Perda Líquida Móvel</t>
  </si>
  <si>
    <t>(xxix).(k)</t>
  </si>
  <si>
    <t>Taxa de Inadimplência Acumulada</t>
  </si>
  <si>
    <t>(xxix).(l)</t>
  </si>
  <si>
    <t>Taxa de Inadimplência Móvel</t>
  </si>
  <si>
    <t>(xxix).(m)</t>
  </si>
  <si>
    <t>Saldo de Direitos Creditórios recuperados</t>
  </si>
  <si>
    <t>1ª Série</t>
  </si>
  <si>
    <t>2ª Série</t>
  </si>
  <si>
    <t>Aging de Inadimplencia</t>
  </si>
  <si>
    <t>Integralizações Debêntures</t>
  </si>
  <si>
    <t>Código
Ativo</t>
  </si>
  <si>
    <t>Série</t>
  </si>
  <si>
    <t>Quantidades
Emitidas</t>
  </si>
  <si>
    <t>Quantidades
Integralizadas</t>
  </si>
  <si>
    <t>Quantidades
Faltantes</t>
  </si>
  <si>
    <t>CSCF11</t>
  </si>
  <si>
    <t>CSCF21</t>
  </si>
  <si>
    <t>CSCF31</t>
  </si>
  <si>
    <t>Total
Integralizado $</t>
  </si>
  <si>
    <t>Quantidade</t>
  </si>
  <si>
    <t>P.U</t>
  </si>
  <si>
    <t>Financeiro</t>
  </si>
  <si>
    <t>100% INTEGRALIZADA</t>
  </si>
  <si>
    <t>Data</t>
  </si>
  <si>
    <t>CSCF21 - Série 2</t>
  </si>
  <si>
    <t>CSCF31 - Série 3</t>
  </si>
  <si>
    <t>CSCF11 - Série 1</t>
  </si>
  <si>
    <t>Taxa Inadimplência Acumulada</t>
  </si>
  <si>
    <t>Taxa Inadimplência Móvel</t>
  </si>
  <si>
    <t>91 a 120 dias</t>
  </si>
  <si>
    <t>Acima de 120 dias</t>
  </si>
  <si>
    <t>Saldo de Ativos Adimplentes pós pagamento, por Data de Entrada, VP taxa Originação</t>
  </si>
  <si>
    <t>Saldo de Ativos Inadimplentes, por Data de Entrada e com Aging de Inadimplência, VP taxa originação</t>
  </si>
  <si>
    <t>TRUE SECURITIZADORA</t>
  </si>
  <si>
    <t>DataReferencia</t>
  </si>
  <si>
    <t>CNPJFundo</t>
  </si>
  <si>
    <t>NomeFundo</t>
  </si>
  <si>
    <t>DataEntrada</t>
  </si>
  <si>
    <t>ValorFace</t>
  </si>
  <si>
    <t>DataVencimento(menor)</t>
  </si>
  <si>
    <t>DiasVencimento(menor)</t>
  </si>
  <si>
    <t>DataVencimento(maior)</t>
  </si>
  <si>
    <t>DiasVencimento(maior)</t>
  </si>
  <si>
    <t>QuantidadeParcelas</t>
  </si>
  <si>
    <t>NomeCliente</t>
  </si>
  <si>
    <t>CPFCliente</t>
  </si>
  <si>
    <t>TaxaCessao</t>
  </si>
  <si>
    <t>ValorPresente</t>
  </si>
  <si>
    <t>ValorAquisicao</t>
  </si>
  <si>
    <t>TaxaCessaoContrato</t>
  </si>
  <si>
    <t>VPTaxaCessao</t>
  </si>
  <si>
    <t>TaxaOriginacao</t>
  </si>
  <si>
    <t>VPTaxaOriginacao</t>
  </si>
  <si>
    <t>Mês de Verificação</t>
  </si>
  <si>
    <t>Mês</t>
  </si>
  <si>
    <t>VP Taxa Originação Fim Mês Aquisição</t>
  </si>
  <si>
    <t>Safra 11/2019</t>
  </si>
  <si>
    <t>Taxa Inadimplência Móvel (Média Últimos 3 meses)</t>
  </si>
  <si>
    <t>Safra 12/2019</t>
  </si>
  <si>
    <t>n/a</t>
  </si>
  <si>
    <t>Safra 01/2020</t>
  </si>
  <si>
    <t>Safra 02/2020</t>
  </si>
  <si>
    <t>Safra 03/2020</t>
  </si>
  <si>
    <t>Safra 04/2020</t>
  </si>
  <si>
    <t>Safra 05/2020</t>
  </si>
  <si>
    <t>Safra 06/2020</t>
  </si>
  <si>
    <t>SAFRAS</t>
  </si>
  <si>
    <t>Período Decorrido</t>
  </si>
  <si>
    <t>Evento Gatilho Nível I</t>
  </si>
  <si>
    <t>Evento Gatilho Nível II</t>
  </si>
  <si>
    <t>Evento Gatilho Nível III</t>
  </si>
  <si>
    <t>Gatilho de Perda Líquida Acumulada Nível II</t>
  </si>
  <si>
    <t>Nível II</t>
  </si>
  <si>
    <t>Nível III</t>
  </si>
  <si>
    <t>71+</t>
  </si>
  <si>
    <t>Gatilho de Perda Líquida Acumulada</t>
  </si>
  <si>
    <t>Gatilho de Perda Líquida Acumulada Nível III</t>
  </si>
  <si>
    <t>3ª Série</t>
  </si>
  <si>
    <t>Safra 07/2020</t>
  </si>
  <si>
    <t>Itaú Soberano (Valor Líquido)</t>
  </si>
  <si>
    <t>Saldos Disponíveis</t>
  </si>
  <si>
    <t>Recebíveis Conta Corrente</t>
  </si>
  <si>
    <t>Remuneração 1ª Série</t>
  </si>
  <si>
    <t>Amortização Ordinária 1ª Série</t>
  </si>
  <si>
    <t>Remuneração 2ª Série</t>
  </si>
  <si>
    <t>Amortização Obrigatória 1ª Série (Amortização Ideal)</t>
  </si>
  <si>
    <t>Safra 08/2020</t>
  </si>
  <si>
    <t>PMTs Validadas com Agente Fiduciário</t>
  </si>
  <si>
    <t>DATA DO EVENTO</t>
  </si>
  <si>
    <t>SÉRIE</t>
  </si>
  <si>
    <t>% AMORTIZAÇÃO</t>
  </si>
  <si>
    <t>JUROS</t>
  </si>
  <si>
    <t>% AMORT. EXTRA.</t>
  </si>
  <si>
    <t>1ª</t>
  </si>
  <si>
    <t>INDEXADOR</t>
  </si>
  <si>
    <t>CÓDIGO CETIP</t>
  </si>
  <si>
    <t>AMORTIZAÇÃO</t>
  </si>
  <si>
    <t>RESIDUAL</t>
  </si>
  <si>
    <t>AMORT. EXTRA.</t>
  </si>
  <si>
    <t>2ª</t>
  </si>
  <si>
    <t>Cascata de Pagamentos</t>
  </si>
  <si>
    <t>Delta</t>
  </si>
  <si>
    <t>Despesas</t>
  </si>
  <si>
    <t>Amortização Obrigatória 2ª Série</t>
  </si>
  <si>
    <t>Saldo Devedor 1ª Série Pro Forma (pgtos ordinários)</t>
  </si>
  <si>
    <t>Atual</t>
  </si>
  <si>
    <t>Teto</t>
  </si>
  <si>
    <t>Safra 09/2020</t>
  </si>
  <si>
    <t>Safra 10/2020</t>
  </si>
  <si>
    <t>Saldo Devedor Debêntures (Data Base acima)</t>
  </si>
  <si>
    <t>Mês Apuração (Data Base Fim Mês- Utilizando relatório intermediário mês seguinte)</t>
  </si>
  <si>
    <t>Safra Elegível?</t>
  </si>
  <si>
    <t>Taxa Inadimplência Móvel Pós AGT de 12/04/2021</t>
  </si>
  <si>
    <t>Data Base Relatório Intermediário</t>
  </si>
  <si>
    <t>Meses na operação</t>
  </si>
  <si>
    <t>PLM (Perda Líquida Móvel Safras Elegíveis)</t>
  </si>
  <si>
    <t>SLD (Saldo Liquido Direitos Creditórios Safras Elegíveis 3º Mês Anterior)</t>
  </si>
  <si>
    <t>Mês Entrada</t>
  </si>
  <si>
    <t>Saldo de Ativos Inadimplentes - Relatório Óbito</t>
  </si>
  <si>
    <t>Safra 11/2020</t>
  </si>
  <si>
    <t>Data da Informação</t>
  </si>
  <si>
    <t>Mês Informação</t>
  </si>
  <si>
    <t>Rótulos de Linha</t>
  </si>
  <si>
    <t>102020</t>
  </si>
  <si>
    <t>112020</t>
  </si>
  <si>
    <t>12020</t>
  </si>
  <si>
    <t>22020</t>
  </si>
  <si>
    <t>32020</t>
  </si>
  <si>
    <t>42020</t>
  </si>
  <si>
    <t>52020</t>
  </si>
  <si>
    <t>62020</t>
  </si>
  <si>
    <t>72020</t>
  </si>
  <si>
    <t>82020</t>
  </si>
  <si>
    <t>92020</t>
  </si>
  <si>
    <t>Total Geral</t>
  </si>
  <si>
    <t>112019</t>
  </si>
  <si>
    <t>122019</t>
  </si>
  <si>
    <t>Soma de VPTaxaOriginacao</t>
  </si>
  <si>
    <t>(Vários itens)</t>
  </si>
  <si>
    <t>Para as Datas de Apuração anteriores à este relatório, os saldos dos Ativos Adimplentes considera inclusive os inadimplentes até 90 dias + Óbitos até 90 dias.</t>
  </si>
  <si>
    <t>Data Base Fim Mês</t>
  </si>
  <si>
    <t>-</t>
  </si>
  <si>
    <t>DI (defasagem de 2 DU)</t>
  </si>
  <si>
    <t>Composição Fundo de Despesa</t>
  </si>
  <si>
    <t>OK</t>
  </si>
  <si>
    <t>Recebíveis Conta Corrente (Créditos até 12/12/2022)</t>
  </si>
  <si>
    <t>Fundo Soberano (Aplicações recebimentos até 12/12/2022) Valor Líquido 15/12/2022</t>
  </si>
  <si>
    <t>Fundo de Despesas (Valor Bruto 15/12/2022)</t>
  </si>
  <si>
    <t>Fundo de Litígio (Valor Bruto 15/12/2022)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</si>
</sst>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[$-416]mmmm\-yy;@"/>
    <numFmt numFmtId="165" formatCode="#,##0.00000000"/>
    <numFmt numFmtId="166" formatCode="0.00000%"/>
    <numFmt numFmtId="167" formatCode="0.0000%"/>
    <numFmt numFmtId="168" formatCode="_-* #,##0.00000000_-;\-* #,##0.00000000_-;_-* &quot;-&quot;????????_-;_-@_-"/>
    <numFmt numFmtId="169" formatCode="_-* #,##0.000000_-;\-* #,##0.0000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43" fontId="3" fillId="0" borderId="0" applyFont="0" applyFill="0" applyBorder="0" applyAlignment="0" applyProtection="0"/>
    <xf numFmtId="0" fontId="5" fillId="0" borderId="0">
      <alignment vertical="center"/>
    </xf>
    <xf numFmtId="43" fontId="5" fillId="0" borderId="0" applyFont="0" applyFill="0" applyBorder="0" applyAlignment="0" applyProtection="0"/>
    <xf numFmtId="0" fontId="7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3" fillId="0" borderId="18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9" applyNumberFormat="0" applyAlignment="0" applyProtection="0"/>
    <xf numFmtId="0" fontId="18" fillId="9" borderId="20" applyNumberFormat="0" applyAlignment="0" applyProtection="0"/>
    <xf numFmtId="0" fontId="19" fillId="9" borderId="19" applyNumberFormat="0" applyAlignment="0" applyProtection="0"/>
    <xf numFmtId="0" fontId="20" fillId="0" borderId="21" applyNumberFormat="0" applyFill="0" applyAlignment="0" applyProtection="0"/>
    <xf numFmtId="0" fontId="6" fillId="10" borderId="22" applyNumberFormat="0" applyAlignment="0" applyProtection="0"/>
    <xf numFmtId="0" fontId="1" fillId="0" borderId="0" applyNumberFormat="0" applyFill="0" applyBorder="0" applyAlignment="0" applyProtection="0"/>
    <xf numFmtId="0" fontId="3" fillId="11" borderId="23" applyNumberFormat="0" applyFont="0" applyAlignment="0" applyProtection="0"/>
    <xf numFmtId="0" fontId="21" fillId="0" borderId="0" applyNumberFormat="0" applyFill="0" applyBorder="0" applyAlignment="0" applyProtection="0"/>
    <xf numFmtId="0" fontId="4" fillId="0" borderId="24" applyNumberFormat="0" applyFill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7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7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7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7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7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9" fontId="3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0" fontId="6" fillId="3" borderId="2" xfId="4" applyFont="1" applyFill="1" applyBorder="1" applyAlignment="1">
      <alignment horizontal="left" vertical="center"/>
    </xf>
    <xf numFmtId="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4" fontId="0" fillId="0" borderId="0" xfId="0" applyNumberFormat="1"/>
    <xf numFmtId="0" fontId="6" fillId="0" borderId="0" xfId="4" applyFont="1" applyFill="1" applyBorder="1" applyAlignment="1">
      <alignment horizontal="left" vertical="center"/>
    </xf>
    <xf numFmtId="4" fontId="6" fillId="3" borderId="2" xfId="4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4" fontId="6" fillId="0" borderId="0" xfId="4" applyNumberFormat="1" applyFont="1" applyFill="1" applyBorder="1" applyAlignment="1">
      <alignment horizontal="left" vertical="center"/>
    </xf>
    <xf numFmtId="0" fontId="0" fillId="4" borderId="0" xfId="0" applyFill="1"/>
    <xf numFmtId="0" fontId="6" fillId="3" borderId="3" xfId="4" applyFont="1" applyFill="1" applyBorder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4" applyFont="1" applyFill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4" fontId="2" fillId="0" borderId="0" xfId="4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14" fontId="6" fillId="3" borderId="7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4" fontId="6" fillId="3" borderId="9" xfId="0" applyNumberFormat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left" vertical="center"/>
    </xf>
    <xf numFmtId="164" fontId="6" fillId="3" borderId="3" xfId="4" applyNumberFormat="1" applyFont="1" applyFill="1" applyBorder="1" applyAlignment="1">
      <alignment horizontal="left" vertical="center"/>
    </xf>
    <xf numFmtId="164" fontId="6" fillId="0" borderId="0" xfId="4" applyNumberFormat="1" applyFont="1" applyFill="1" applyBorder="1" applyAlignment="1">
      <alignment horizontal="left" vertical="center"/>
    </xf>
    <xf numFmtId="4" fontId="4" fillId="0" borderId="0" xfId="0" applyNumberFormat="1" applyFont="1" applyAlignment="1">
      <alignment horizontal="left"/>
    </xf>
    <xf numFmtId="0" fontId="6" fillId="3" borderId="0" xfId="0" applyFont="1" applyFill="1" applyAlignment="1">
      <alignment horizontal="left" vertical="center"/>
    </xf>
    <xf numFmtId="164" fontId="6" fillId="3" borderId="0" xfId="0" applyNumberFormat="1" applyFont="1" applyFill="1" applyAlignment="1">
      <alignment horizontal="left" vertical="center"/>
    </xf>
    <xf numFmtId="166" fontId="0" fillId="0" borderId="0" xfId="0" applyNumberFormat="1" applyAlignment="1">
      <alignment horizontal="center" vertical="center"/>
    </xf>
    <xf numFmtId="164" fontId="6" fillId="3" borderId="10" xfId="4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17" fontId="0" fillId="0" borderId="0" xfId="0" applyNumberFormat="1" applyAlignment="1">
      <alignment horizontal="left"/>
    </xf>
    <xf numFmtId="0" fontId="4" fillId="0" borderId="0" xfId="0" applyFont="1" applyAlignment="1">
      <alignment horizontal="left" vertical="center"/>
    </xf>
    <xf numFmtId="167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3" fontId="6" fillId="3" borderId="0" xfId="0" applyNumberFormat="1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6" fillId="3" borderId="2" xfId="4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14" fontId="0" fillId="0" borderId="0" xfId="0" applyNumberFormat="1"/>
    <xf numFmtId="0" fontId="22" fillId="3" borderId="1" xfId="0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7" fontId="23" fillId="0" borderId="1" xfId="45" applyNumberFormat="1" applyFont="1" applyBorder="1" applyAlignment="1">
      <alignment horizontal="center" vertical="center"/>
    </xf>
    <xf numFmtId="168" fontId="23" fillId="0" borderId="1" xfId="0" applyNumberFormat="1" applyFont="1" applyBorder="1" applyAlignment="1">
      <alignment horizontal="center" vertical="center"/>
    </xf>
    <xf numFmtId="43" fontId="23" fillId="0" borderId="1" xfId="0" applyNumberFormat="1" applyFont="1" applyBorder="1" applyAlignment="1">
      <alignment horizontal="center" vertical="center"/>
    </xf>
    <xf numFmtId="169" fontId="23" fillId="0" borderId="1" xfId="0" applyNumberFormat="1" applyFont="1" applyBorder="1" applyAlignment="1">
      <alignment horizontal="center" vertical="center"/>
    </xf>
    <xf numFmtId="10" fontId="0" fillId="0" borderId="0" xfId="0" applyNumberFormat="1" applyAlignment="1">
      <alignment horizontal="left" vertical="center"/>
    </xf>
    <xf numFmtId="168" fontId="0" fillId="0" borderId="0" xfId="0" applyNumberFormat="1"/>
    <xf numFmtId="0" fontId="6" fillId="3" borderId="0" xfId="4" applyFont="1" applyFill="1" applyBorder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43" fontId="0" fillId="0" borderId="0" xfId="1" applyFont="1" applyAlignment="1">
      <alignment horizontal="left"/>
    </xf>
    <xf numFmtId="0" fontId="6" fillId="0" borderId="0" xfId="0" applyFont="1" applyAlignment="1">
      <alignment horizontal="center" vertical="center"/>
    </xf>
    <xf numFmtId="3" fontId="6" fillId="3" borderId="0" xfId="0" applyNumberFormat="1" applyFont="1" applyFill="1" applyAlignment="1">
      <alignment horizontal="left" vertical="center"/>
    </xf>
    <xf numFmtId="3" fontId="6" fillId="0" borderId="0" xfId="0" applyNumberFormat="1" applyFont="1" applyAlignment="1">
      <alignment horizontal="center" vertical="center"/>
    </xf>
    <xf numFmtId="14" fontId="6" fillId="3" borderId="0" xfId="0" applyNumberFormat="1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3" fontId="0" fillId="0" borderId="0" xfId="0" applyNumberForma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 wrapText="1"/>
    </xf>
    <xf numFmtId="0" fontId="6" fillId="3" borderId="0" xfId="0" applyFont="1" applyFill="1" applyAlignment="1">
      <alignment horizontal="left"/>
    </xf>
    <xf numFmtId="14" fontId="6" fillId="3" borderId="0" xfId="0" applyNumberFormat="1" applyFont="1" applyFill="1" applyAlignment="1">
      <alignment horizontal="left"/>
    </xf>
    <xf numFmtId="4" fontId="0" fillId="0" borderId="0" xfId="1" applyNumberFormat="1" applyFont="1" applyAlignment="1">
      <alignment horizontal="left"/>
    </xf>
    <xf numFmtId="43" fontId="0" fillId="0" borderId="0" xfId="1" applyFont="1"/>
    <xf numFmtId="4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 indent="1"/>
    </xf>
    <xf numFmtId="0" fontId="0" fillId="35" borderId="0" xfId="0" applyFill="1" applyAlignment="1">
      <alignment horizontal="left" indent="1"/>
    </xf>
    <xf numFmtId="4" fontId="0" fillId="35" borderId="0" xfId="0" applyNumberFormat="1" applyFill="1"/>
    <xf numFmtId="4" fontId="2" fillId="0" borderId="0" xfId="4" applyNumberFormat="1" applyFont="1" applyFill="1" applyBorder="1" applyAlignment="1">
      <alignment horizontal="center" vertical="center"/>
    </xf>
    <xf numFmtId="14" fontId="2" fillId="0" borderId="0" xfId="4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9" fontId="2" fillId="0" borderId="0" xfId="4" applyNumberFormat="1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horizontal="left" vertical="center"/>
    </xf>
    <xf numFmtId="0" fontId="6" fillId="3" borderId="11" xfId="4" applyFont="1" applyFill="1" applyBorder="1" applyAlignment="1">
      <alignment horizontal="center" vertical="center"/>
    </xf>
    <xf numFmtId="0" fontId="6" fillId="3" borderId="12" xfId="4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3" fontId="6" fillId="3" borderId="13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/>
    </xf>
    <xf numFmtId="14" fontId="6" fillId="3" borderId="4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14" fontId="6" fillId="3" borderId="6" xfId="0" applyNumberFormat="1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</cellXfs>
  <cellStyles count="46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10" builtinId="26" customBuiltin="1"/>
    <cellStyle name="Cálculo" xfId="15" builtinId="22" customBuiltin="1"/>
    <cellStyle name="Célula de Verificação" xfId="17" builtinId="23" customBuiltin="1"/>
    <cellStyle name="Célula Vinculada" xfId="16" builtinId="24" customBuiltin="1"/>
    <cellStyle name="Ênfase1" xfId="4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3" builtinId="20" customBuiltin="1"/>
    <cellStyle name="Neutro" xfId="12" builtinId="28" customBuiltin="1"/>
    <cellStyle name="Normal" xfId="0" builtinId="0"/>
    <cellStyle name="Normal 5" xfId="2" xr:uid="{185EC960-A7D0-4E70-8656-422472D60F4D}"/>
    <cellStyle name="Nota" xfId="19" builtinId="10" customBuiltin="1"/>
    <cellStyle name="Porcentagem" xfId="45" builtinId="5"/>
    <cellStyle name="Ruim" xfId="11" builtinId="27" customBuiltin="1"/>
    <cellStyle name="Saída" xfId="14" builtinId="21" customBuiltin="1"/>
    <cellStyle name="Texto de Aviso" xfId="18" builtinId="11" customBuiltin="1"/>
    <cellStyle name="Texto Explicativo" xfId="20" builtinId="53" customBuiltin="1"/>
    <cellStyle name="Título" xfId="5" builtinId="15" customBuiltin="1"/>
    <cellStyle name="Título 1" xfId="6" builtinId="16" customBuiltin="1"/>
    <cellStyle name="Título 2" xfId="7" builtinId="17" customBuiltin="1"/>
    <cellStyle name="Título 3" xfId="8" builtinId="18" customBuiltin="1"/>
    <cellStyle name="Título 4" xfId="9" builtinId="19" customBuiltin="1"/>
    <cellStyle name="Total" xfId="21" builtinId="25" customBuiltin="1"/>
    <cellStyle name="Vírgula" xfId="1" builtinId="3"/>
    <cellStyle name="Vírgula 2" xfId="3" xr:uid="{02028DD9-1B79-4E92-A958-B240283AF6B8}"/>
  </cellStyles>
  <dxfs count="691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Relationship Id="rId9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34637</xdr:colOff>
      <xdr:row>0</xdr:row>
      <xdr:rowOff>46182</xdr:rowOff>
    </xdr:from>
    <xdr:to>
      <xdr:col>17</xdr:col>
      <xdr:colOff>180687</xdr:colOff>
      <xdr:row>13</xdr:row>
      <xdr:rowOff>147782</xdr:rowOff>
    </xdr:to>
    <xdr:pic>
      <xdr:nvPicPr>
        <xdr:cNvPr id="2" name="Imagem 5" descr="cid:image010.png@01D5D600.A84C1480">
          <a:extLst>
            <a:ext uri="{FF2B5EF4-FFF2-40B4-BE49-F238E27FC236}">
              <a16:creationId xmlns:a16="http://schemas.microsoft.com/office/drawing/2014/main" id="{2406E328-4936-4E5A-A63F-F9089B564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8182" y="46182"/>
          <a:ext cx="4429414" cy="2664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399142</xdr:colOff>
      <xdr:row>13</xdr:row>
      <xdr:rowOff>166585</xdr:rowOff>
    </xdr:from>
    <xdr:to>
      <xdr:col>16</xdr:col>
      <xdr:colOff>595992</xdr:colOff>
      <xdr:row>38</xdr:row>
      <xdr:rowOff>80405</xdr:rowOff>
    </xdr:to>
    <xdr:pic>
      <xdr:nvPicPr>
        <xdr:cNvPr id="3" name="Imagem 6">
          <a:extLst>
            <a:ext uri="{FF2B5EF4-FFF2-40B4-BE49-F238E27FC236}">
              <a16:creationId xmlns:a16="http://schemas.microsoft.com/office/drawing/2014/main" id="{4A4B6BB4-0E83-449E-890F-89BBEFAF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2687" y="2729676"/>
          <a:ext cx="3868305" cy="4693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0</xdr:row>
      <xdr:rowOff>0</xdr:rowOff>
    </xdr:from>
    <xdr:to>
      <xdr:col>25</xdr:col>
      <xdr:colOff>393700</xdr:colOff>
      <xdr:row>25</xdr:row>
      <xdr:rowOff>25400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5C91F7C-9FF7-4F5F-BB3C-D6B88CC5A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0"/>
          <a:ext cx="4051300" cy="462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344715</xdr:colOff>
      <xdr:row>25</xdr:row>
      <xdr:rowOff>27214</xdr:rowOff>
    </xdr:from>
    <xdr:to>
      <xdr:col>25</xdr:col>
      <xdr:colOff>302079</xdr:colOff>
      <xdr:row>51</xdr:row>
      <xdr:rowOff>179614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252B35D-998F-4512-A46E-DC05A1B9B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9515" y="4630964"/>
          <a:ext cx="3614964" cy="494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72</xdr:col>
      <xdr:colOff>204374</xdr:colOff>
      <xdr:row>18</xdr:row>
      <xdr:rowOff>39486</xdr:rowOff>
    </xdr:from>
    <xdr:to>
      <xdr:col>80</xdr:col>
      <xdr:colOff>358832</xdr:colOff>
      <xdr:row>22</xdr:row>
      <xdr:rowOff>78263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96560D41-46E5-49B5-8727-8CE15A38C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30756" y="3468486"/>
          <a:ext cx="4808484" cy="800777"/>
        </a:xfrm>
        <a:prstGeom prst="rect">
          <a:avLst/>
        </a:prstGeom>
      </xdr:spPr>
    </xdr:pic>
    <xdr:clientData/>
  </xdr:twoCellAnchor>
  <xdr:twoCellAnchor editAs="oneCell">
    <xdr:from>
      <xdr:col>81</xdr:col>
      <xdr:colOff>0</xdr:colOff>
      <xdr:row>0</xdr:row>
      <xdr:rowOff>99785</xdr:rowOff>
    </xdr:from>
    <xdr:to>
      <xdr:col>88</xdr:col>
      <xdr:colOff>478426</xdr:colOff>
      <xdr:row>22</xdr:row>
      <xdr:rowOff>55794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B374982D-8F24-4EDF-922E-0745F2EBC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70735" y="99785"/>
          <a:ext cx="4568797" cy="4160344"/>
        </a:xfrm>
        <a:prstGeom prst="rect">
          <a:avLst/>
        </a:prstGeom>
      </xdr:spPr>
    </xdr:pic>
    <xdr:clientData/>
  </xdr:twoCellAnchor>
  <xdr:twoCellAnchor editAs="oneCell">
    <xdr:from>
      <xdr:col>81</xdr:col>
      <xdr:colOff>54429</xdr:colOff>
      <xdr:row>24</xdr:row>
      <xdr:rowOff>9071</xdr:rowOff>
    </xdr:from>
    <xdr:to>
      <xdr:col>88</xdr:col>
      <xdr:colOff>363310</xdr:colOff>
      <xdr:row>30</xdr:row>
      <xdr:rowOff>95127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F6A0C110-AA6D-4D3C-B327-42D2C8738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225164" y="4581071"/>
          <a:ext cx="4378297" cy="1232866"/>
        </a:xfrm>
        <a:prstGeom prst="rect">
          <a:avLst/>
        </a:prstGeom>
      </xdr:spPr>
    </xdr:pic>
    <xdr:clientData/>
  </xdr:twoCellAnchor>
  <xdr:twoCellAnchor editAs="oneCell">
    <xdr:from>
      <xdr:col>81</xdr:col>
      <xdr:colOff>0</xdr:colOff>
      <xdr:row>31</xdr:row>
      <xdr:rowOff>0</xdr:rowOff>
    </xdr:from>
    <xdr:to>
      <xdr:col>89</xdr:col>
      <xdr:colOff>36283</xdr:colOff>
      <xdr:row>48</xdr:row>
      <xdr:rowOff>96834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6FC91DC-0491-4650-8287-59FE79596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170735" y="5905500"/>
          <a:ext cx="4697931" cy="3321999"/>
        </a:xfrm>
        <a:prstGeom prst="rect">
          <a:avLst/>
        </a:prstGeom>
      </xdr:spPr>
    </xdr:pic>
    <xdr:clientData/>
  </xdr:twoCellAnchor>
  <xdr:twoCellAnchor editAs="oneCell">
    <xdr:from>
      <xdr:col>90</xdr:col>
      <xdr:colOff>0</xdr:colOff>
      <xdr:row>1</xdr:row>
      <xdr:rowOff>0</xdr:rowOff>
    </xdr:from>
    <xdr:to>
      <xdr:col>98</xdr:col>
      <xdr:colOff>459492</xdr:colOff>
      <xdr:row>13</xdr:row>
      <xdr:rowOff>132237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BE7A8DF7-E507-4939-9499-D58CABFEA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415088" y="190500"/>
          <a:ext cx="5121139" cy="2431572"/>
        </a:xfrm>
        <a:prstGeom prst="rect">
          <a:avLst/>
        </a:prstGeom>
      </xdr:spPr>
    </xdr:pic>
    <xdr:clientData/>
  </xdr:twoCellAnchor>
  <xdr:twoCellAnchor editAs="oneCell">
    <xdr:from>
      <xdr:col>99</xdr:col>
      <xdr:colOff>136071</xdr:colOff>
      <xdr:row>1</xdr:row>
      <xdr:rowOff>81643</xdr:rowOff>
    </xdr:from>
    <xdr:to>
      <xdr:col>109</xdr:col>
      <xdr:colOff>286924</xdr:colOff>
      <xdr:row>10</xdr:row>
      <xdr:rowOff>21753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498B590A-7AC8-4DC4-87F2-3E3A3A988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795512" y="272143"/>
          <a:ext cx="5968387" cy="1658420"/>
        </a:xfrm>
        <a:prstGeom prst="rect">
          <a:avLst/>
        </a:prstGeom>
      </xdr:spPr>
    </xdr:pic>
    <xdr:clientData/>
  </xdr:twoCellAnchor>
  <xdr:twoCellAnchor editAs="oneCell">
    <xdr:from>
      <xdr:col>90</xdr:col>
      <xdr:colOff>0</xdr:colOff>
      <xdr:row>15</xdr:row>
      <xdr:rowOff>0</xdr:rowOff>
    </xdr:from>
    <xdr:to>
      <xdr:col>98</xdr:col>
      <xdr:colOff>515694</xdr:colOff>
      <xdr:row>26</xdr:row>
      <xdr:rowOff>94526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B6D6F144-5DE2-4D6D-96A7-6D51967D1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415088" y="2857500"/>
          <a:ext cx="5164006" cy="2186216"/>
        </a:xfrm>
        <a:prstGeom prst="rect">
          <a:avLst/>
        </a:prstGeom>
      </xdr:spPr>
    </xdr:pic>
    <xdr:clientData/>
  </xdr:twoCellAnchor>
  <xdr:twoCellAnchor editAs="oneCell">
    <xdr:from>
      <xdr:col>73</xdr:col>
      <xdr:colOff>109767</xdr:colOff>
      <xdr:row>0</xdr:row>
      <xdr:rowOff>27214</xdr:rowOff>
    </xdr:from>
    <xdr:to>
      <xdr:col>79</xdr:col>
      <xdr:colOff>493000</xdr:colOff>
      <xdr:row>16</xdr:row>
      <xdr:rowOff>17284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67D7B8D-1F99-4BBC-A02F-B6E0DA4A7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618855" y="27214"/>
          <a:ext cx="3879468" cy="3051405"/>
        </a:xfrm>
        <a:prstGeom prst="rect">
          <a:avLst/>
        </a:prstGeom>
      </xdr:spPr>
    </xdr:pic>
    <xdr:clientData/>
  </xdr:twoCellAnchor>
  <xdr:twoCellAnchor editAs="oneCell">
    <xdr:from>
      <xdr:col>98</xdr:col>
      <xdr:colOff>535215</xdr:colOff>
      <xdr:row>11</xdr:row>
      <xdr:rowOff>99787</xdr:rowOff>
    </xdr:from>
    <xdr:to>
      <xdr:col>111</xdr:col>
      <xdr:colOff>134952</xdr:colOff>
      <xdr:row>38</xdr:row>
      <xdr:rowOff>20264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3C4F75C-42C7-4E57-9132-7345CA93F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6611950" y="2195287"/>
          <a:ext cx="7178725" cy="5054452"/>
        </a:xfrm>
        <a:prstGeom prst="rect">
          <a:avLst/>
        </a:prstGeom>
      </xdr:spPr>
    </xdr:pic>
    <xdr:clientData/>
  </xdr:twoCellAnchor>
  <xdr:twoCellAnchor editAs="oneCell">
    <xdr:from>
      <xdr:col>44</xdr:col>
      <xdr:colOff>153261</xdr:colOff>
      <xdr:row>12</xdr:row>
      <xdr:rowOff>9071</xdr:rowOff>
    </xdr:from>
    <xdr:to>
      <xdr:col>46</xdr:col>
      <xdr:colOff>399706</xdr:colOff>
      <xdr:row>31</xdr:row>
      <xdr:rowOff>110524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DDD14FB-0A65-4180-9DBD-7B2E6263D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1395261" y="2295071"/>
          <a:ext cx="5291220" cy="372095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3" Type="http://schemas.microsoft.com/office/2019/04/relationships/externalLinkLongPath" Target="Relat&#243;rio_Intermediario%20True_F&#243;rmulas_2022.04.11.xlsx?D93DF988" TargetMode="External"/><Relationship Id="rId2" Type="http://schemas.openxmlformats.org/officeDocument/2006/relationships/externalLinkPath" Target="file:///\\D93DF988\Relat&#243;rio_Intermediario%20True_F&#243;rmulas_2022.04.1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drigo Floriano" refreshedDate="44361.458619328703" createdVersion="7" refreshedVersion="7" minRefreshableVersion="3" recordCount="1116" xr:uid="{8FFDAC74-6B04-4435-8090-2C4FD182208C}">
  <cacheSource type="worksheet">
    <worksheetSource ref="A1:X1117" sheet="Óbitos 12.04.21" r:id="rId2"/>
  </cacheSource>
  <cacheFields count="24">
    <cacheField name="DataReferencia" numFmtId="14">
      <sharedItems containsSemiMixedTypes="0" containsNonDate="0" containsDate="1" containsString="0" minDate="2021-03-31T00:00:00" maxDate="2021-04-01T00:00:00"/>
    </cacheField>
    <cacheField name="CNPJFundo" numFmtId="0">
      <sharedItems containsSemiMixedTypes="0" containsString="0" containsNumber="1" containsInteger="1" minValue="29894663000189" maxValue="29894663000189"/>
    </cacheField>
    <cacheField name="NomeFundo" numFmtId="0">
      <sharedItems/>
    </cacheField>
    <cacheField name="DataEntrada" numFmtId="14">
      <sharedItems containsSemiMixedTypes="0" containsNonDate="0" containsDate="1" containsString="0" minDate="2019-11-22T00:00:00" maxDate="2020-11-04T00:00:00"/>
    </cacheField>
    <cacheField name="ValorFace" numFmtId="0">
      <sharedItems containsSemiMixedTypes="0" containsString="0" containsNumber="1" minValue="12.2" maxValue="1265.74"/>
    </cacheField>
    <cacheField name="DataVencimento(menor)" numFmtId="14">
      <sharedItems containsSemiMixedTypes="0" containsNonDate="0" containsDate="1" containsString="0" minDate="2019-12-07T00:00:00" maxDate="2023-04-08T00:00:00"/>
    </cacheField>
    <cacheField name="DiasVencimento(menor)" numFmtId="0">
      <sharedItems containsSemiMixedTypes="0" containsString="0" containsNumber="1" containsInteger="1" minValue="-480" maxValue="737"/>
    </cacheField>
    <cacheField name="DataVencimento(maior)" numFmtId="14">
      <sharedItems containsSemiMixedTypes="0" containsNonDate="0" containsDate="1" containsString="0" minDate="2020-12-07T00:00:00" maxDate="2027-12-08T00:00:00"/>
    </cacheField>
    <cacheField name="DiasVencimento(maior)" numFmtId="0">
      <sharedItems containsSemiMixedTypes="0" containsString="0" containsNumber="1" containsInteger="1" minValue="-144" maxValue="2412"/>
    </cacheField>
    <cacheField name="Contrato" numFmtId="0">
      <sharedItems containsSemiMixedTypes="0" containsString="0" containsNumber="1" containsInteger="1" minValue="290075187" maxValue="319501715"/>
    </cacheField>
    <cacheField name="QuantidadeParcelas" numFmtId="0">
      <sharedItems containsSemiMixedTypes="0" containsString="0" containsNumber="1" containsInteger="1" minValue="15" maxValue="84"/>
    </cacheField>
    <cacheField name="NomeCliente" numFmtId="0">
      <sharedItems containsNonDate="0" containsString="0" containsBlank="1"/>
    </cacheField>
    <cacheField name="CPFCliente" numFmtId="0">
      <sharedItems containsNonDate="0" containsString="0" containsBlank="1"/>
    </cacheField>
    <cacheField name="TaxaCessao" numFmtId="0">
      <sharedItems containsSemiMixedTypes="0" containsString="0" containsNumber="1" minValue="1.3460000000000001" maxValue="1.5210393928093946"/>
    </cacheField>
    <cacheField name="ValorPresente" numFmtId="43">
      <sharedItems containsSemiMixedTypes="0" containsString="0" containsNumber="1" minValue="36.9" maxValue="59758.85"/>
    </cacheField>
    <cacheField name="ValorAquisicao" numFmtId="0">
      <sharedItems containsSemiMixedTypes="0" containsString="0" containsNumber="1" minValue="526.55000000000018" maxValue="59863.520000000019"/>
    </cacheField>
    <cacheField name="TaxaCessaoContrato" numFmtId="0">
      <sharedItems containsSemiMixedTypes="0" containsString="0" containsNumber="1" minValue="1.2718940000000001" maxValue="2.0788890000000002"/>
    </cacheField>
    <cacheField name="VPTaxaCessao" numFmtId="0">
      <sharedItems containsSemiMixedTypes="0" containsString="0" containsNumber="1" minValue="36.9" maxValue="63908.4"/>
    </cacheField>
    <cacheField name="TaxaOriginacao" numFmtId="0">
      <sharedItems containsSemiMixedTypes="0" containsString="0" containsNumber="1" minValue="1.2718940000000001" maxValue="2.0788890000000002"/>
    </cacheField>
    <cacheField name="VPTaxaOriginacao" numFmtId="4">
      <sharedItems containsSemiMixedTypes="0" containsString="0" containsNumber="1" minValue="36.9" maxValue="59758.85" count="1112">
        <n v="7243.05"/>
        <n v="4156.6499999999996"/>
        <n v="8612.83"/>
        <n v="14001.5"/>
        <n v="3778.75"/>
        <n v="10342.200000000001"/>
        <n v="10002.94"/>
        <n v="10508.39"/>
        <n v="12755.94"/>
        <n v="13567.32"/>
        <n v="14688.71"/>
        <n v="13828.359999999999"/>
        <n v="6634.71"/>
        <n v="5280.45"/>
        <n v="6251.73"/>
        <n v="3979.9"/>
        <n v="12831.07"/>
        <n v="7821.4599999999991"/>
        <n v="2317.3399999999997"/>
        <n v="15630.11"/>
        <n v="10742.28"/>
        <n v="11342.75"/>
        <n v="5662.24"/>
        <n v="8662.82"/>
        <n v="4010.9"/>
        <n v="9956.6400000000012"/>
        <n v="9050.7999999999993"/>
        <n v="4281.3500000000004"/>
        <n v="5422.86"/>
        <n v="9463.0500000000011"/>
        <n v="3863.3399999999997"/>
        <n v="11173.29"/>
        <n v="11409.13"/>
        <n v="10586.7"/>
        <n v="16227.48"/>
        <n v="12137.72"/>
        <n v="41691.35"/>
        <n v="4675.78"/>
        <n v="7899.0499999999993"/>
        <n v="6004.83"/>
        <n v="13362.19"/>
        <n v="11304.49"/>
        <n v="14486.53"/>
        <n v="4353.25"/>
        <n v="3671.88"/>
        <n v="19962.349999999999"/>
        <n v="5073.67"/>
        <n v="5685.59"/>
        <n v="9227.4399999999987"/>
        <n v="5837.88"/>
        <n v="9922.52"/>
        <n v="5515.32"/>
        <n v="9584.14"/>
        <n v="7785.5300000000007"/>
        <n v="7091.32"/>
        <n v="16704.379999999997"/>
        <n v="8216.92"/>
        <n v="3627.26"/>
        <n v="5587.58"/>
        <n v="7851.14"/>
        <n v="7140.08"/>
        <n v="10325.4"/>
        <n v="18870.629999999997"/>
        <n v="16542.43"/>
        <n v="14560.57"/>
        <n v="18114.629999999997"/>
        <n v="18388.63"/>
        <n v="4307.47"/>
        <n v="5372.9299999999994"/>
        <n v="11016.550000000001"/>
        <n v="12417.04"/>
        <n v="6436.44"/>
        <n v="5983.2"/>
        <n v="11360.630000000001"/>
        <n v="18542.759999999998"/>
        <n v="11496.71"/>
        <n v="6671.16"/>
        <n v="8700.68"/>
        <n v="14195.970000000001"/>
        <n v="7442.61"/>
        <n v="10875.970000000001"/>
        <n v="14362.8"/>
        <n v="4022.83"/>
        <n v="14847.369999999999"/>
        <n v="5514.15"/>
        <n v="898.2"/>
        <n v="17094.78"/>
        <n v="4490.72"/>
        <n v="7998.51"/>
        <n v="7598.06"/>
        <n v="8907.99"/>
        <n v="3885.24"/>
        <n v="15115.16"/>
        <n v="23172.219999999998"/>
        <n v="12465.53"/>
        <n v="4566.12"/>
        <n v="6879.8899999999994"/>
        <n v="10836.79"/>
        <n v="2042.79"/>
        <n v="4334.75"/>
        <n v="23435.649999999998"/>
        <n v="10361.620000000001"/>
        <n v="5349.79"/>
        <n v="11753.11"/>
        <n v="9921.77"/>
        <n v="8318.57"/>
        <n v="15331.93"/>
        <n v="4844.75"/>
        <n v="2441.27"/>
        <n v="4647.87"/>
        <n v="4416.0200000000004"/>
        <n v="11526.52"/>
        <n v="11611.849999999999"/>
        <n v="10233.369999999999"/>
        <n v="4181.4699999999993"/>
        <n v="25292.09"/>
        <n v="4314.1900000000005"/>
        <n v="9829.76"/>
        <n v="10306.24"/>
        <n v="7413.6"/>
        <n v="4937.8600000000006"/>
        <n v="25078.03"/>
        <n v="11021.41"/>
        <n v="4104.4799999999996"/>
        <n v="4326.4799999999996"/>
        <n v="9639.06"/>
        <n v="7464.14"/>
        <n v="7198.48"/>
        <n v="6936.88"/>
        <n v="4920.3099999999995"/>
        <n v="10392.35"/>
        <n v="12262.46"/>
        <n v="3579.69"/>
        <n v="3570.56"/>
        <n v="4942.6000000000004"/>
        <n v="6991.8399999999992"/>
        <n v="5380.6900000000005"/>
        <n v="8677.36"/>
        <n v="13681.89"/>
        <n v="11710.61"/>
        <n v="7690.33"/>
        <n v="8359.4600000000009"/>
        <n v="7541.94"/>
        <n v="5073.9799999999996"/>
        <n v="9516.619999999999"/>
        <n v="5580.1900000000005"/>
        <n v="13956.31"/>
        <n v="5765.62"/>
        <n v="9309.81"/>
        <n v="6033.95"/>
        <n v="9837.9"/>
        <n v="12720.15"/>
        <n v="4846.83"/>
        <n v="4576.37"/>
        <n v="3946.97"/>
        <n v="4412.66"/>
        <n v="5415.34"/>
        <n v="5563.1"/>
        <n v="12192.84"/>
        <n v="3806.05"/>
        <n v="9469.08"/>
        <n v="11281.199999999999"/>
        <n v="9041.42"/>
        <n v="3284.95"/>
        <n v="11967.900000000001"/>
        <n v="3889.48"/>
        <n v="7739.25"/>
        <n v="14297.71"/>
        <n v="6479.18"/>
        <n v="20488.870000000003"/>
        <n v="6868.68"/>
        <n v="3194.86"/>
        <n v="5530.04"/>
        <n v="7851.93"/>
        <n v="11765.07"/>
        <n v="4249.3999999999996"/>
        <n v="4273.41"/>
        <n v="7064.5"/>
        <n v="5014.71"/>
        <n v="4305.2"/>
        <n v="6196.88"/>
        <n v="5323.71"/>
        <n v="5835.1200000000008"/>
        <n v="8054.46"/>
        <n v="17377.579999999998"/>
        <n v="10509.04"/>
        <n v="16247.72"/>
        <n v="6460.1100000000006"/>
        <n v="7104.25"/>
        <n v="4127.34"/>
        <n v="10788.01"/>
        <n v="5306.2"/>
        <n v="8044.81"/>
        <n v="8913.2000000000007"/>
        <n v="17851.82"/>
        <n v="3182"/>
        <n v="7994"/>
        <n v="11044.970000000001"/>
        <n v="14207.07"/>
        <n v="5741.62"/>
        <n v="4758.9799999999996"/>
        <n v="19095.47"/>
        <n v="4975.78"/>
        <n v="3937.3500000000004"/>
        <n v="9457.0399999999991"/>
        <n v="43439.14"/>
        <n v="8415.26"/>
        <n v="15499.31"/>
        <n v="7819.74"/>
        <n v="12516.85"/>
        <n v="8528.75"/>
        <n v="24967.599999999999"/>
        <n v="9787.27"/>
        <n v="13125.7"/>
        <n v="12362.029999999999"/>
        <n v="9622.06"/>
        <n v="6398.87"/>
        <n v="8384.61"/>
        <n v="3535.8199999999997"/>
        <n v="14362.86"/>
        <n v="6142.44"/>
        <n v="5994.11"/>
        <n v="20781.419999999998"/>
        <n v="8166.4500000000007"/>
        <n v="4635.8600000000006"/>
        <n v="7786.11"/>
        <n v="6876.86"/>
        <n v="13668.789999999999"/>
        <n v="8520.3700000000008"/>
        <n v="11332.49"/>
        <n v="18867.37"/>
        <n v="13429.17"/>
        <n v="4356.08"/>
        <n v="23124.71"/>
        <n v="8200.5400000000009"/>
        <n v="5459.44"/>
        <n v="12001.08"/>
        <n v="12930.76"/>
        <n v="16081.4"/>
        <n v="4083.3199999999997"/>
        <n v="4448.74"/>
        <n v="5808.43"/>
        <n v="6973.84"/>
        <n v="8321.3799999999992"/>
        <n v="7703.08"/>
        <n v="4425.95"/>
        <n v="2976.49"/>
        <n v="8127.56"/>
        <n v="5591.4400000000005"/>
        <n v="3553.26"/>
        <n v="14240.949999999999"/>
        <n v="4083.33"/>
        <n v="13224.54"/>
        <n v="3189.67"/>
        <n v="4643.49"/>
        <n v="4090.38"/>
        <n v="10530.51"/>
        <n v="7932.21"/>
        <n v="4796.8999999999996"/>
        <n v="9623.57"/>
        <n v="3930.94"/>
        <n v="6539.33"/>
        <n v="12426.43"/>
        <n v="39875.18"/>
        <n v="299.3"/>
        <n v="7361.78"/>
        <n v="12296.17"/>
        <n v="13496.03"/>
        <n v="27028.5"/>
        <n v="10554.77"/>
        <n v="3692.04"/>
        <n v="5176"/>
        <n v="3672.92"/>
        <n v="6929.51"/>
        <n v="9086.2900000000009"/>
        <n v="5045.88"/>
        <n v="12848.02"/>
        <n v="6010.38"/>
        <n v="4954.8899999999994"/>
        <n v="10136.76"/>
        <n v="16875.61"/>
        <n v="17295.29"/>
        <n v="17827.53"/>
        <n v="12710.51"/>
        <n v="5012.1000000000004"/>
        <n v="4476.3600000000006"/>
        <n v="12497.42"/>
        <n v="9576.43"/>
        <n v="12414.08"/>
        <n v="15475.970000000001"/>
        <n v="3660.21"/>
        <n v="5761.3"/>
        <n v="7952.13"/>
        <n v="6242.76"/>
        <n v="6052.52"/>
        <n v="10388.459999999999"/>
        <n v="4609.3999999999996"/>
        <n v="13758.38"/>
        <n v="16176.400000000001"/>
        <n v="5214.58"/>
        <n v="11309.05"/>
        <n v="4676.82"/>
        <n v="6141.37"/>
        <n v="29339.14"/>
        <n v="30022.14"/>
        <n v="13973.43"/>
        <n v="4385.78"/>
        <n v="22364.54"/>
        <n v="8574.5399999999991"/>
        <n v="6649.14"/>
        <n v="13280.64"/>
        <n v="3922.1400000000003"/>
        <n v="3596.68"/>
        <n v="2570.5700000000002"/>
        <n v="2253.85"/>
        <n v="23190.69"/>
        <n v="4265.9400000000005"/>
        <n v="2618.2400000000002"/>
        <n v="1265.05"/>
        <n v="20895.05"/>
        <n v="4405.2300000000005"/>
        <n v="10166.99"/>
        <n v="11382.45"/>
        <n v="3895.26"/>
        <n v="8428.7900000000009"/>
        <n v="9544.5"/>
        <n v="8652.06"/>
        <n v="9805.65"/>
        <n v="9413"/>
        <n v="5790.81"/>
        <n v="9899.36"/>
        <n v="13233.68"/>
        <n v="2509.64"/>
        <n v="4389.6399999999994"/>
        <n v="9289.32"/>
        <n v="14342.25"/>
        <n v="10216.679999999998"/>
        <n v="3994.4100000000003"/>
        <n v="9824.34"/>
        <n v="12917.64"/>
        <n v="21638.879999999997"/>
        <n v="2192.41"/>
        <n v="13789.79"/>
        <n v="4402.3899999999994"/>
        <n v="1563.41"/>
        <n v="7443.4000000000005"/>
        <n v="4993.13"/>
        <n v="12392.83"/>
        <n v="6094.46"/>
        <n v="6379.91"/>
        <n v="2255.7600000000002"/>
        <n v="2215.52"/>
        <n v="6042.43"/>
        <n v="2342.41"/>
        <n v="9611.26"/>
        <n v="21890.94"/>
        <n v="8515.0299999999988"/>
        <n v="4813.8500000000004"/>
        <n v="2969.83"/>
        <n v="8851.61"/>
        <n v="542.62"/>
        <n v="575.48"/>
        <n v="6984.47"/>
        <n v="7165.35"/>
        <n v="3556.4"/>
        <n v="16884.400000000001"/>
        <n v="4584.7800000000007"/>
        <n v="27049.78"/>
        <n v="7259.64"/>
        <n v="6445.2"/>
        <n v="7266.1900000000005"/>
        <n v="6982.21"/>
        <n v="24169.93"/>
        <n v="14448.2"/>
        <n v="6830.11"/>
        <n v="8577.18"/>
        <n v="12605.67"/>
        <n v="2760.37"/>
        <n v="2500.8200000000002"/>
        <n v="8975.4700000000012"/>
        <n v="8824.81"/>
        <n v="5195.26"/>
        <n v="1669.54"/>
        <n v="1797.81"/>
        <n v="32454.71"/>
        <n v="2186.5299999999997"/>
        <n v="7699.91"/>
        <n v="10533.76"/>
        <n v="14616.87"/>
        <n v="1824.99"/>
        <n v="6332.58"/>
        <n v="7827.74"/>
        <n v="5027.12"/>
        <n v="5911.49"/>
        <n v="4170.4799999999996"/>
        <n v="5108.72"/>
        <n v="12445.73"/>
        <n v="5745.01"/>
        <n v="8787.35"/>
        <n v="28047.51"/>
        <n v="2561.37"/>
        <n v="4405.5"/>
        <n v="16893.009999999998"/>
        <n v="467.87"/>
        <n v="661.81"/>
        <n v="9336.9700000000012"/>
        <n v="6924.81"/>
        <n v="16319.470000000001"/>
        <n v="4354.57"/>
        <n v="13894.439999999999"/>
        <n v="4938.7"/>
        <n v="2610.42"/>
        <n v="3231.67"/>
        <n v="16731.32"/>
        <n v="24995.57"/>
        <n v="5045.6099999999997"/>
        <n v="11370.4"/>
        <n v="889.21"/>
        <n v="4749.95"/>
        <n v="2157.17"/>
        <n v="4202.09"/>
        <n v="2525.0499999999997"/>
        <n v="2138.2000000000003"/>
        <n v="1500.07"/>
        <n v="10087.73"/>
        <n v="5937.47"/>
        <n v="18451.259999999998"/>
        <n v="2720.03"/>
        <n v="12126"/>
        <n v="5931.55"/>
        <n v="11842.07"/>
        <n v="13121.87"/>
        <n v="18204.120000000003"/>
        <n v="1610.56"/>
        <n v="7310.07"/>
        <n v="13907.53"/>
        <n v="5168.37"/>
        <n v="5540.14"/>
        <n v="4647.54"/>
        <n v="5176.84"/>
        <n v="9060.3700000000008"/>
        <n v="10087.41"/>
        <n v="10861.18"/>
        <n v="2952.74"/>
        <n v="11098.32"/>
        <n v="36634.33"/>
        <n v="1897.9299999999998"/>
        <n v="2855.23"/>
        <n v="4757.63"/>
        <n v="24095.22"/>
        <n v="2253.04"/>
        <n v="6918.26"/>
        <n v="5542.9500000000007"/>
        <n v="6133.19"/>
        <n v="762.31999999999994"/>
        <n v="2253.71"/>
        <n v="14129.5"/>
        <n v="5889.06"/>
        <n v="10083.69"/>
        <n v="19390.45"/>
        <n v="2315.4499999999998"/>
        <n v="5098.1099999999997"/>
        <n v="5564.74"/>
        <n v="4736.96"/>
        <n v="4167.5999999999995"/>
        <n v="9302.69"/>
        <n v="27271.32"/>
        <n v="5962.22"/>
        <n v="15796.03"/>
        <n v="14408.15"/>
        <n v="12744.94"/>
        <n v="12137.46"/>
        <n v="13180.630000000001"/>
        <n v="2516.19"/>
        <n v="14429.66"/>
        <n v="2243.1"/>
        <n v="6501.59"/>
        <n v="19083.39"/>
        <n v="13321.960000000001"/>
        <n v="2291.48"/>
        <n v="2029.83"/>
        <n v="8636.9500000000007"/>
        <n v="48571.64"/>
        <n v="15715.18"/>
        <n v="5110"/>
        <n v="4769.6099999999997"/>
        <n v="11526.09"/>
        <n v="1954.03"/>
        <n v="8890.25"/>
        <n v="23862.75"/>
        <n v="11587.79"/>
        <n v="8516.57"/>
        <n v="5722.62"/>
        <n v="2985.44"/>
        <n v="26614.23"/>
        <n v="10657.13"/>
        <n v="5221.78"/>
        <n v="16461.05"/>
        <n v="3778.13"/>
        <n v="2334.16"/>
        <n v="12090.41"/>
        <n v="7915.3899999999994"/>
        <n v="10053.82"/>
        <n v="19266.740000000002"/>
        <n v="6360.7"/>
        <n v="2300.42"/>
        <n v="10005.119999999999"/>
        <n v="6300.7400000000007"/>
        <n v="2415.65"/>
        <n v="19958.91"/>
        <n v="19009.72"/>
        <n v="3142.57"/>
        <n v="14308.11"/>
        <n v="12878.8"/>
        <n v="4564.51"/>
        <n v="9430.51"/>
        <n v="14125.16"/>
        <n v="12463.08"/>
        <n v="12710.14"/>
        <n v="13190.77"/>
        <n v="4592.62"/>
        <n v="12575.63"/>
        <n v="472.67"/>
        <n v="2857.54"/>
        <n v="1953.58"/>
        <n v="13719.91"/>
        <n v="3780.54"/>
        <n v="2507.5"/>
        <n v="6212.7"/>
        <n v="7847.25"/>
        <n v="2236"/>
        <n v="6010.42"/>
        <n v="21225.68"/>
        <n v="6016.38"/>
        <n v="2336.0899999999997"/>
        <n v="10225.929999999998"/>
        <n v="11421.04"/>
        <n v="4869.7"/>
        <n v="2351.84"/>
        <n v="3727.66"/>
        <n v="5974.61"/>
        <n v="6733.33"/>
        <n v="7007.44"/>
        <n v="2065.02"/>
        <n v="2095.2199999999998"/>
        <n v="14772.37"/>
        <n v="16695.95"/>
        <n v="1772.48"/>
        <n v="956.91"/>
        <n v="13362.07"/>
        <n v="6147.06"/>
        <n v="9942.6299999999992"/>
        <n v="2073.71"/>
        <n v="3243.1299999999997"/>
        <n v="3562.3199999999997"/>
        <n v="4631.96"/>
        <n v="13491.52"/>
        <n v="3052.74"/>
        <n v="15412.11"/>
        <n v="11906.130000000001"/>
        <n v="2279.87"/>
        <n v="3286.93"/>
        <n v="1577.48"/>
        <n v="12136.2"/>
        <n v="34940.770000000004"/>
        <n v="36.9"/>
        <n v="2406.8000000000002"/>
        <n v="12647.48"/>
        <n v="17836.98"/>
        <n v="2219.67"/>
        <n v="3494.93"/>
        <n v="12591.34"/>
        <n v="13993.24"/>
        <n v="2289.88"/>
        <n v="5621.0599999999995"/>
        <n v="2016.04"/>
        <n v="1965.98"/>
        <n v="11367.49"/>
        <n v="2774.6"/>
        <n v="13574.79"/>
        <n v="500.58000000000004"/>
        <n v="909.54"/>
        <n v="4096.79"/>
        <n v="15482.63"/>
        <n v="10334.14"/>
        <n v="5201.84"/>
        <n v="9812.82"/>
        <n v="20840.349999999999"/>
        <n v="3121.05"/>
        <n v="1157.98"/>
        <n v="2694.19"/>
        <n v="3978.2"/>
        <n v="5550.41"/>
        <n v="22345.919999999998"/>
        <n v="3089.38"/>
        <n v="9402.24"/>
        <n v="4160"/>
        <n v="8778.9599999999991"/>
        <n v="6841.65"/>
        <n v="18076.36"/>
        <n v="11008.09"/>
        <n v="2458.2600000000002"/>
        <n v="10763.82"/>
        <n v="2236.92"/>
        <n v="2176.5"/>
        <n v="9545.5399999999991"/>
        <n v="7923.67"/>
        <n v="4608.46"/>
        <n v="18168.23"/>
        <n v="4579.66"/>
        <n v="3696.97"/>
        <n v="5505.76"/>
        <n v="6916.8"/>
        <n v="7146.5999999999995"/>
        <n v="6553.03"/>
        <n v="2024.71"/>
        <n v="7528.18"/>
        <n v="15034.34"/>
        <n v="2850.7"/>
        <n v="2352.1099999999997"/>
        <n v="13145.72"/>
        <n v="5792.14"/>
        <n v="5680.04"/>
        <n v="10330.150000000001"/>
        <n v="13719.19"/>
        <n v="10340.24"/>
        <n v="1095.93"/>
        <n v="22837.53"/>
        <n v="719.23"/>
        <n v="4404.8100000000004"/>
        <n v="2880.53"/>
        <n v="5001.1099999999997"/>
        <n v="11118.59"/>
        <n v="3708.18"/>
        <n v="13380.85"/>
        <n v="2977.69"/>
        <n v="3694.41"/>
        <n v="2036.1"/>
        <n v="15823.73"/>
        <n v="35804.54"/>
        <n v="13002.69"/>
        <n v="3721.52"/>
        <n v="8933.07"/>
        <n v="6478.1100000000006"/>
        <n v="11620.779999999999"/>
        <n v="12022.44"/>
        <n v="13676.52"/>
        <n v="18802.29"/>
        <n v="1970.45"/>
        <n v="2638.62"/>
        <n v="3346.46"/>
        <n v="2561.1999999999998"/>
        <n v="13333.7"/>
        <n v="7701.6"/>
        <n v="44578.58"/>
        <n v="12305.81"/>
        <n v="27387.17"/>
        <n v="2300.2800000000002"/>
        <n v="43179.74"/>
        <n v="12032.18"/>
        <n v="9236.77"/>
        <n v="8857.58"/>
        <n v="6506.87"/>
        <n v="4293.47"/>
        <n v="40446.26"/>
        <n v="1985.12"/>
        <n v="4626.8600000000006"/>
        <n v="5446.36"/>
        <n v="6483.85"/>
        <n v="16460.850000000002"/>
        <n v="2884.94"/>
        <n v="3485.36"/>
        <n v="11622.05"/>
        <n v="6594.03"/>
        <n v="6452.0599999999995"/>
        <n v="11273.93"/>
        <n v="9886.3100000000013"/>
        <n v="17690.690000000002"/>
        <n v="11594.79"/>
        <n v="454.83"/>
        <n v="13898.259999999998"/>
        <n v="4627.21"/>
        <n v="7547.16"/>
        <n v="2200.21"/>
        <n v="13044.19"/>
        <n v="6305.07"/>
        <n v="9059.18"/>
        <n v="1615.3"/>
        <n v="1777.78"/>
        <n v="1122.93"/>
        <n v="22312.12"/>
        <n v="7964.83"/>
        <n v="8259.91"/>
        <n v="6251.75"/>
        <n v="14553.16"/>
        <n v="2352.0299999999997"/>
        <n v="12140.099999999999"/>
        <n v="1741.44"/>
        <n v="5104.4799999999996"/>
        <n v="40593.199999999997"/>
        <n v="11120.33"/>
        <n v="13436.12"/>
        <n v="13499.47"/>
        <n v="8824.67"/>
        <n v="7745.69"/>
        <n v="2126.85"/>
        <n v="2873.28"/>
        <n v="45436.45"/>
        <n v="10902.67"/>
        <n v="7062.09"/>
        <n v="6511.9800000000005"/>
        <n v="2113.96"/>
        <n v="19733.79"/>
        <n v="2154.31"/>
        <n v="657.8"/>
        <n v="5760.18"/>
        <n v="3303.87"/>
        <n v="4721"/>
        <n v="7668.56"/>
        <n v="8850.33"/>
        <n v="7076.3"/>
        <n v="9413.1200000000008"/>
        <n v="6265.79"/>
        <n v="13197.01"/>
        <n v="15594.830000000002"/>
        <n v="6990.39"/>
        <n v="3473.91"/>
        <n v="8389.25"/>
        <n v="1400.01"/>
        <n v="21902.880000000001"/>
        <n v="2648.37"/>
        <n v="8179.06"/>
        <n v="241.36"/>
        <n v="5703.3700000000008"/>
        <n v="5450.46"/>
        <n v="2326.66"/>
        <n v="13660.03"/>
        <n v="7170.62"/>
        <n v="11288.9"/>
        <n v="4031.2000000000003"/>
        <n v="5590.5700000000006"/>
        <n v="9779.49"/>
        <n v="1872.79"/>
        <n v="5235.25"/>
        <n v="15700.17"/>
        <n v="4650.8099999999995"/>
        <n v="2671.99"/>
        <n v="11145.55"/>
        <n v="10988.92"/>
        <n v="25091.480000000003"/>
        <n v="15721.07"/>
        <n v="15492.94"/>
        <n v="9725.27"/>
        <n v="4070.66"/>
        <n v="14003.52"/>
        <n v="10700.9"/>
        <n v="1590.4299999999998"/>
        <n v="42413.38"/>
        <n v="7620.95"/>
        <n v="4214.28"/>
        <n v="4863.9399999999996"/>
        <n v="10765.02"/>
        <n v="22439.360000000001"/>
        <n v="7209.89"/>
        <n v="7980.5199999999995"/>
        <n v="2765.11"/>
        <n v="4136.04"/>
        <n v="15764.71"/>
        <n v="26789.66"/>
        <n v="8218.83"/>
        <n v="20206.400000000001"/>
        <n v="15451.61"/>
        <n v="1383.32"/>
        <n v="2348.9899999999998"/>
        <n v="21540.43"/>
        <n v="19793.45"/>
        <n v="5321.64"/>
        <n v="9975.92"/>
        <n v="7316.37"/>
        <n v="2148.12"/>
        <n v="2927.71"/>
        <n v="2403.5300000000002"/>
        <n v="11628.15"/>
        <n v="3171.94"/>
        <n v="6044.3499999999995"/>
        <n v="8127.99"/>
        <n v="33628.32"/>
        <n v="17690.36"/>
        <n v="24394.22"/>
        <n v="11891.06"/>
        <n v="35431.119999999995"/>
        <n v="12737.81"/>
        <n v="10053.130000000001"/>
        <n v="3838.55"/>
        <n v="4603.6400000000003"/>
        <n v="15040.11"/>
        <n v="11795.29"/>
        <n v="9862.7799999999988"/>
        <n v="14947.390000000001"/>
        <n v="5395.54"/>
        <n v="3790.87"/>
        <n v="12396.04"/>
        <n v="10131.6"/>
        <n v="12105.4"/>
        <n v="10508.73"/>
        <n v="26129.84"/>
        <n v="210"/>
        <n v="63.58"/>
        <n v="10936.7"/>
        <n v="2853.4100000000003"/>
        <n v="2513.5299999999997"/>
        <n v="2241.83"/>
        <n v="2954.34"/>
        <n v="3593.73"/>
        <n v="4062.42"/>
        <n v="5876.2800000000007"/>
        <n v="10917.63"/>
        <n v="13003.33"/>
        <n v="1496.82"/>
        <n v="3744.94"/>
        <n v="5538.0499999999993"/>
        <n v="18428.66"/>
        <n v="2351.0499999999997"/>
        <n v="17430.03"/>
        <n v="2522.83"/>
        <n v="26701.530000000002"/>
        <n v="1505.5"/>
        <n v="2153.23"/>
        <n v="5101.7199999999993"/>
        <n v="13525.81"/>
        <n v="29613.86"/>
        <n v="5161.1899999999996"/>
        <n v="7699.29"/>
        <n v="14737.640000000001"/>
        <n v="5635.94"/>
        <n v="620.37"/>
        <n v="4335.83"/>
        <n v="5125.41"/>
        <n v="10687.96"/>
        <n v="2464.56"/>
        <n v="6841.14"/>
        <n v="2131.14"/>
        <n v="3492.6600000000003"/>
        <n v="3542.34"/>
        <n v="15451.47"/>
        <n v="8944.31"/>
        <n v="9303.2899999999991"/>
        <n v="3049.56"/>
        <n v="9252"/>
        <n v="15326.41"/>
        <n v="12936.460000000001"/>
        <n v="6367.76"/>
        <n v="5185.29"/>
        <n v="29332.720000000001"/>
        <n v="12724.06"/>
        <n v="26481.360000000001"/>
        <n v="430.28"/>
        <n v="11470.67"/>
        <n v="7146.9599999999991"/>
        <n v="10220.89"/>
        <n v="2283.4499999999998"/>
        <n v="10816.19"/>
        <n v="6722.58"/>
        <n v="13424.199999999999"/>
        <n v="7726.34"/>
        <n v="6920.09"/>
        <n v="6415.3"/>
        <n v="4290.4399999999996"/>
        <n v="10883"/>
        <n v="13785.86"/>
        <n v="6706.09"/>
        <n v="4700.7300000000005"/>
        <n v="11985.75"/>
        <n v="2362.7399999999998"/>
        <n v="12563.25"/>
        <n v="14663.519999999999"/>
        <n v="564.64"/>
        <n v="6224.7699999999995"/>
        <n v="7521.4000000000005"/>
        <n v="12386.1"/>
        <n v="6620.16"/>
        <n v="6578.75"/>
        <n v="4485.5499999999993"/>
        <n v="8833.33"/>
        <n v="34243.050000000003"/>
        <n v="11186.16"/>
        <n v="7025.37"/>
        <n v="5581.6900000000005"/>
        <n v="2715.75"/>
        <n v="15065.66"/>
        <n v="12822.130000000001"/>
        <n v="13292"/>
        <n v="4626.07"/>
        <n v="19786.169999999998"/>
        <n v="2832.09"/>
        <n v="4146.8599999999997"/>
        <n v="29176.93"/>
        <n v="2714.02"/>
        <n v="2041.26"/>
        <n v="2405.0100000000002"/>
        <n v="17635.48"/>
        <n v="4186.63"/>
        <n v="4313.7"/>
        <n v="14610.09"/>
        <n v="5405.65"/>
        <n v="3826.31"/>
        <n v="16357.38"/>
        <n v="14860.32"/>
        <n v="5484.21"/>
        <n v="9415.4700000000012"/>
        <n v="1962.61"/>
        <n v="12197.83"/>
        <n v="3019.67"/>
        <n v="5278.93"/>
        <n v="57837.38"/>
        <n v="7228.87"/>
        <n v="8251.01"/>
        <n v="1605.8999999999999"/>
        <n v="13915.79"/>
        <n v="6883.61"/>
        <n v="11150.1"/>
        <n v="19838.32"/>
        <n v="8456.68"/>
        <n v="3199.39"/>
        <n v="10981.51"/>
        <n v="5277.31"/>
        <n v="20707.78"/>
        <n v="8224.9"/>
        <n v="6587.1900000000005"/>
        <n v="8129.87"/>
        <n v="3802.3199999999997"/>
        <n v="2399.1"/>
        <n v="2424.5500000000002"/>
        <n v="2857.31"/>
        <n v="13198.609999999999"/>
        <n v="11502.66"/>
        <n v="7276.21"/>
        <n v="13912.27"/>
        <n v="5299.08"/>
        <n v="2049.63"/>
        <n v="14458.220000000001"/>
        <n v="31007.040000000001"/>
        <n v="21831.08"/>
        <n v="4107.95"/>
        <n v="9017.52"/>
        <n v="2095.8000000000002"/>
        <n v="13796.9"/>
        <n v="8484.68"/>
        <n v="3427.08"/>
        <n v="59758.85"/>
        <n v="55048.87"/>
        <n v="1607.41"/>
        <n v="43417.64"/>
        <n v="7209.39"/>
        <n v="15969.32"/>
        <n v="2628.96"/>
        <n v="12592.34"/>
        <n v="8447.43"/>
        <n v="11929.96"/>
        <n v="12097.41"/>
        <n v="5731.13"/>
        <n v="3851.9700000000003"/>
        <n v="2314.6999999999998"/>
        <n v="2364.69"/>
        <n v="2762.9700000000003"/>
        <n v="2403.06"/>
        <n v="2337.8200000000002"/>
        <n v="15253.869999999999"/>
        <n v="13311.56"/>
        <n v="10428.89"/>
        <n v="2499.4"/>
        <n v="2111.4699999999998"/>
        <n v="10649.630000000001"/>
        <n v="5727.13"/>
        <n v="5707.14"/>
        <n v="2351.08"/>
        <n v="12351.320000000002"/>
        <n v="22589.57"/>
        <n v="9008.3200000000015"/>
        <n v="6479.2"/>
        <n v="10955.53"/>
        <n v="1896.52"/>
        <n v="3571.61"/>
        <n v="2366.92"/>
        <n v="2617.7399999999998"/>
        <n v="7130.21"/>
        <n v="14648.52"/>
        <n v="2016.98"/>
        <n v="9933.2199999999993"/>
        <n v="2359.31"/>
        <n v="14894.810000000001"/>
        <n v="17011.37"/>
        <n v="3210.11"/>
        <n v="7125.0700000000006"/>
        <n v="14268.830000000002"/>
        <n v="20099.98"/>
        <n v="3962.1400000000003"/>
        <n v="5462.45"/>
        <n v="8524.82"/>
        <n v="3147.95"/>
        <n v="2276.8000000000002"/>
        <n v="9285.44"/>
        <n v="9574.31"/>
        <n v="5384.52"/>
        <n v="3254.75"/>
        <n v="8983.24"/>
        <n v="6470.55"/>
        <n v="1711.5300000000002"/>
        <n v="9003.94"/>
        <n v="21184.07"/>
        <n v="22235.24"/>
        <n v="8215.380000000001"/>
        <n v="2245.9"/>
        <n v="6843"/>
        <n v="8134.01"/>
        <n v="8612.66"/>
        <n v="3129.0699999999997"/>
        <n v="11593.44"/>
        <n v="4667.9800000000005"/>
        <n v="7102.65"/>
        <n v="33882.519999999997"/>
        <n v="4666.8999999999996"/>
        <n v="11510.25"/>
        <n v="6745.99"/>
        <n v="8739.2999999999993"/>
        <n v="3610.34"/>
        <n v="8871.8000000000011"/>
        <n v="12445.75"/>
        <n v="10768.77"/>
        <n v="18962.599999999999"/>
        <n v="1667.89"/>
        <n v="1318.6299999999999"/>
        <n v="12598.390000000001"/>
        <n v="13162.710000000001"/>
        <n v="9173.98"/>
        <n v="6595.61"/>
        <n v="21462.3"/>
        <n v="1666.26"/>
        <n v="8653.89"/>
        <n v="9382.86"/>
        <n v="4811.5599999999995"/>
        <n v="3739.92"/>
        <n v="4776.32"/>
        <n v="3980.87"/>
        <n v="2251.71"/>
        <n v="9458.31"/>
        <n v="5531.49"/>
        <n v="3431.71"/>
        <n v="9754.67"/>
        <n v="4778.62"/>
        <n v="3113.58"/>
        <n v="12321.18"/>
        <n v="7287.3"/>
        <n v="22004.940000000002"/>
        <n v="6018.16"/>
        <n v="3345.1800000000003"/>
        <n v="6732.88"/>
        <n v="1947.6"/>
        <n v="33277.17"/>
        <n v="4283.09"/>
        <n v="26464.53"/>
        <n v="9671.56"/>
        <n v="3277.75"/>
        <n v="4550.63"/>
        <n v="21990.54"/>
        <n v="5280.18"/>
        <n v="4730.3999999999996"/>
        <n v="8500.33"/>
        <n v="9155.2900000000009"/>
        <n v="1418.63"/>
        <n v="10801.2"/>
        <n v="39962.420000000006"/>
        <n v="3366.44"/>
        <n v="7584.49"/>
        <n v="4477.82"/>
        <n v="3059.95"/>
        <n v="16450.97"/>
        <n v="14420.17"/>
        <n v="14350.009999999998"/>
        <n v="4138.8999999999996"/>
        <n v="13432.21"/>
        <n v="3932.58"/>
        <n v="2316.67"/>
        <n v="35212.839999999997"/>
        <n v="2607.92"/>
        <n v="6743.21"/>
        <n v="2362.4900000000002"/>
        <n v="2356.41"/>
        <n v="1895.9599999999998"/>
        <n v="2469.6"/>
        <n v="2917.74"/>
        <n v="1413.99"/>
        <n v="4186.41"/>
        <n v="2407.2599999999998"/>
        <n v="11840.53"/>
        <n v="4484.75"/>
        <n v="5158.33"/>
        <n v="4038.29"/>
        <n v="2348.37"/>
        <n v="8925.65"/>
        <n v="450"/>
        <n v="10572.79"/>
        <n v="15072.470000000001"/>
        <n v="12280.08"/>
        <n v="8342.369999999999"/>
        <n v="2362.27"/>
        <n v="29487.21"/>
        <n v="23176.66"/>
        <n v="7267.88"/>
        <n v="14190.56"/>
        <n v="14689.46"/>
        <n v="10607.34"/>
      </sharedItems>
    </cacheField>
    <cacheField name="Data da Informação" numFmtId="14">
      <sharedItems containsSemiMixedTypes="0" containsNonDate="0" containsDate="1" containsString="0" minDate="2020-01-01T00:00:00" maxDate="2021-06-02T00:00:00"/>
    </cacheField>
    <cacheField name="Mês Entrada" numFmtId="14">
      <sharedItems count="13">
        <s v="22020"/>
        <s v="12020"/>
        <s v="32020"/>
        <s v="112019"/>
        <s v="122019"/>
        <s v="42020"/>
        <s v="52020"/>
        <s v="72020"/>
        <s v="62020"/>
        <s v="102020"/>
        <s v="82020"/>
        <s v="92020"/>
        <s v="112020"/>
      </sharedItems>
    </cacheField>
    <cacheField name="Aging de Inadimplencia" numFmtId="0">
      <sharedItems count="5">
        <s v="Acima de 120 dias"/>
        <s v="61 a 90 dias"/>
        <s v="1 a 30 dias"/>
        <s v="91 a 120 dias"/>
        <s v="31 a 60 dias"/>
      </sharedItems>
    </cacheField>
    <cacheField name="Mês Informação" numFmtId="14">
      <sharedItems count="18">
        <s v="102020"/>
        <s v="52020"/>
        <s v="112020"/>
        <s v="82020"/>
        <s v="92020"/>
        <s v="42020"/>
        <s v="32020"/>
        <s v="62020"/>
        <s v="12021"/>
        <s v="52021"/>
        <s v="72020"/>
        <s v="122020"/>
        <s v="22021"/>
        <s v="22020"/>
        <s v="42021"/>
        <s v="12020"/>
        <s v="32021"/>
        <s v="6202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6">
  <r>
    <d v="2021-03-31T00:00:00"/>
    <n v="29894663000189"/>
    <s v="TRUE SECURITIZADORA"/>
    <d v="2020-02-12T00:00:00"/>
    <n v="163.37"/>
    <d v="2020-10-07T00:00:00"/>
    <n v="-175"/>
    <d v="2026-01-07T00:00:00"/>
    <n v="1713"/>
    <n v="290075187"/>
    <n v="72"/>
    <m/>
    <m/>
    <n v="1.36"/>
    <n v="7243.05"/>
    <n v="7382.2700000000013"/>
    <n v="1.636026"/>
    <n v="7659.94"/>
    <n v="1.636026"/>
    <x v="0"/>
    <d v="2020-10-01T00:00:00"/>
    <x v="0"/>
    <x v="0"/>
    <x v="0"/>
  </r>
  <r>
    <d v="2021-03-31T00:00:00"/>
    <n v="29894663000189"/>
    <s v="TRUE SECURITIZADORA"/>
    <d v="2020-01-13T00:00:00"/>
    <n v="89.12"/>
    <d v="2020-04-07T00:00:00"/>
    <n v="-358"/>
    <d v="2025-12-08T00:00:00"/>
    <n v="1683"/>
    <n v="290078965"/>
    <n v="72"/>
    <m/>
    <m/>
    <n v="1.503034"/>
    <n v="4156.6499999999996"/>
    <n v="3859.4399999999978"/>
    <n v="2.050192"/>
    <n v="4554.8999999999996"/>
    <n v="2.050192"/>
    <x v="1"/>
    <d v="2020-05-01T00:00:00"/>
    <x v="1"/>
    <x v="0"/>
    <x v="1"/>
  </r>
  <r>
    <d v="2021-03-31T00:00:00"/>
    <n v="29894663000189"/>
    <s v="TRUE SECURITIZADORA"/>
    <d v="2020-03-13T00:00:00"/>
    <n v="198.42"/>
    <d v="2020-11-07T00:00:00"/>
    <n v="-144"/>
    <d v="2026-02-09T00:00:00"/>
    <n v="1746"/>
    <n v="290080619"/>
    <n v="72"/>
    <m/>
    <m/>
    <n v="1.36"/>
    <n v="8612.83"/>
    <n v="8964.260000000002"/>
    <n v="1.671853"/>
    <n v="9195.7900000000009"/>
    <n v="1.671853"/>
    <x v="2"/>
    <d v="2020-11-01T00:00:00"/>
    <x v="2"/>
    <x v="0"/>
    <x v="2"/>
  </r>
  <r>
    <d v="2021-03-31T00:00:00"/>
    <n v="29894663000189"/>
    <s v="TRUE SECURITIZADORA"/>
    <d v="2020-02-12T00:00:00"/>
    <n v="299.3"/>
    <d v="2020-07-07T00:00:00"/>
    <n v="-267"/>
    <d v="2026-01-07T00:00:00"/>
    <n v="1713"/>
    <n v="290081730"/>
    <n v="72"/>
    <m/>
    <m/>
    <n v="1.3623771553621595"/>
    <n v="14001.5"/>
    <n v="13514.770000000002"/>
    <n v="1.7000310000000001"/>
    <n v="14924.259999999998"/>
    <n v="1.7000310000000001"/>
    <x v="3"/>
    <d v="2020-08-01T00:00:00"/>
    <x v="0"/>
    <x v="0"/>
    <x v="3"/>
  </r>
  <r>
    <d v="2021-03-31T00:00:00"/>
    <n v="29894663000189"/>
    <s v="TRUE SECURITIZADORA"/>
    <d v="2019-11-22T00:00:00"/>
    <n v="83"/>
    <d v="2020-07-07T00:00:00"/>
    <n v="-267"/>
    <d v="2025-10-07T00:00:00"/>
    <n v="1621"/>
    <n v="290153637"/>
    <n v="72"/>
    <m/>
    <m/>
    <n v="1.3460000000000001"/>
    <n v="3778.75"/>
    <n v="3782.08"/>
    <n v="1.7102029999999999"/>
    <n v="4033.68"/>
    <n v="1.7102029999999999"/>
    <x v="4"/>
    <d v="2020-09-01T00:00:00"/>
    <x v="3"/>
    <x v="0"/>
    <x v="4"/>
  </r>
  <r>
    <d v="2021-03-31T00:00:00"/>
    <n v="29894663000189"/>
    <s v="TRUE SECURITIZADORA"/>
    <d v="2019-11-22T00:00:00"/>
    <n v="212.65"/>
    <d v="2020-04-07T00:00:00"/>
    <n v="-358"/>
    <d v="2025-10-07T00:00:00"/>
    <n v="1621"/>
    <n v="290154868"/>
    <n v="72"/>
    <m/>
    <m/>
    <n v="1.3460000000000001"/>
    <n v="10342.200000000001"/>
    <n v="9689.8499999999985"/>
    <n v="1.6966669999999999"/>
    <n v="10972.36"/>
    <n v="1.6966669999999999"/>
    <x v="5"/>
    <d v="2020-04-01T00:00:00"/>
    <x v="3"/>
    <x v="0"/>
    <x v="5"/>
  </r>
  <r>
    <d v="2021-03-31T00:00:00"/>
    <n v="29894663000189"/>
    <s v="TRUE SECURITIZADORA"/>
    <d v="2019-12-16T00:00:00"/>
    <n v="194.33"/>
    <d v="2020-02-07T00:00:00"/>
    <n v="-418"/>
    <d v="2025-11-07T00:00:00"/>
    <n v="1652"/>
    <n v="290157712"/>
    <n v="72"/>
    <m/>
    <m/>
    <n v="1.3599999999999999"/>
    <n v="10002.94"/>
    <n v="8792.6299999999974"/>
    <n v="1.643081"/>
    <n v="10484.31"/>
    <n v="1.643081"/>
    <x v="6"/>
    <d v="2020-03-01T00:00:00"/>
    <x v="4"/>
    <x v="0"/>
    <x v="6"/>
  </r>
  <r>
    <d v="2021-03-31T00:00:00"/>
    <n v="29894663000189"/>
    <s v="TRUE SECURITIZADORA"/>
    <d v="2019-12-16T00:00:00"/>
    <n v="203.4"/>
    <d v="2020-01-07T00:00:00"/>
    <n v="-449"/>
    <d v="2025-10-07T00:00:00"/>
    <n v="1621"/>
    <n v="290255439"/>
    <n v="72"/>
    <m/>
    <m/>
    <n v="1.3599999999999999"/>
    <n v="10508.39"/>
    <n v="9125.909999999998"/>
    <n v="1.693082"/>
    <n v="11079.89"/>
    <n v="1.693082"/>
    <x v="7"/>
    <d v="2020-04-01T00:00:00"/>
    <x v="4"/>
    <x v="0"/>
    <x v="5"/>
  </r>
  <r>
    <d v="2021-03-31T00:00:00"/>
    <n v="29894663000189"/>
    <s v="TRUE SECURITIZADORA"/>
    <d v="2019-12-16T00:00:00"/>
    <n v="281"/>
    <d v="2020-08-07T00:00:00"/>
    <n v="-236"/>
    <d v="2025-11-07T00:00:00"/>
    <n v="1652"/>
    <n v="290257243"/>
    <n v="72"/>
    <m/>
    <m/>
    <n v="1.3599999999999999"/>
    <n v="12755.94"/>
    <n v="12714.139999999996"/>
    <n v="1.6526270000000001"/>
    <n v="13474.18"/>
    <n v="1.6526270000000001"/>
    <x v="8"/>
    <d v="2020-09-01T00:00:00"/>
    <x v="4"/>
    <x v="0"/>
    <x v="4"/>
  </r>
  <r>
    <d v="2021-03-31T00:00:00"/>
    <n v="29894663000189"/>
    <s v="TRUE SECURITIZADORA"/>
    <d v="2019-12-16T00:00:00"/>
    <n v="299.3"/>
    <d v="2020-05-07T00:00:00"/>
    <n v="-328"/>
    <d v="2025-11-07T00:00:00"/>
    <n v="1652"/>
    <n v="290263144"/>
    <n v="72"/>
    <m/>
    <m/>
    <n v="1.4949999999999999"/>
    <n v="13567.32"/>
    <n v="13008.080000000005"/>
    <n v="2.0485530000000001"/>
    <n v="14888.42"/>
    <n v="2.0485530000000001"/>
    <x v="9"/>
    <d v="2020-05-01T00:00:00"/>
    <x v="4"/>
    <x v="0"/>
    <x v="1"/>
  </r>
  <r>
    <d v="2021-03-31T00:00:00"/>
    <n v="29894663000189"/>
    <s v="TRUE SECURITIZADORA"/>
    <d v="2019-12-16T00:00:00"/>
    <n v="281.5"/>
    <d v="2020-01-07T00:00:00"/>
    <n v="-449"/>
    <d v="2025-11-07T00:00:00"/>
    <n v="1652"/>
    <n v="290363565"/>
    <n v="72"/>
    <m/>
    <m/>
    <n v="1.3599999999999999"/>
    <n v="14688.71"/>
    <n v="12736.710000000003"/>
    <n v="1.6786890000000001"/>
    <n v="15468.69"/>
    <n v="1.6786890000000001"/>
    <x v="10"/>
    <d v="2020-03-01T00:00:00"/>
    <x v="4"/>
    <x v="0"/>
    <x v="6"/>
  </r>
  <r>
    <d v="2021-03-31T00:00:00"/>
    <n v="29894663000189"/>
    <s v="TRUE SECURITIZADORA"/>
    <d v="2020-01-13T00:00:00"/>
    <n v="286.94"/>
    <d v="2020-05-07T00:00:00"/>
    <n v="-328"/>
    <d v="2025-11-07T00:00:00"/>
    <n v="1652"/>
    <n v="290364102"/>
    <n v="72"/>
    <m/>
    <m/>
    <n v="1.36"/>
    <n v="13828.359999999999"/>
    <n v="12859.859999999993"/>
    <n v="1.6771430000000001"/>
    <n v="14619.849999999999"/>
    <n v="1.6771430000000001"/>
    <x v="11"/>
    <d v="2020-06-01T00:00:00"/>
    <x v="1"/>
    <x v="0"/>
    <x v="7"/>
  </r>
  <r>
    <d v="2021-03-31T00:00:00"/>
    <n v="29894663000189"/>
    <s v="TRUE SECURITIZADORA"/>
    <d v="2019-11-22T00:00:00"/>
    <n v="155.12"/>
    <d v="2020-10-07T00:00:00"/>
    <n v="-175"/>
    <d v="2025-10-07T00:00:00"/>
    <n v="1621"/>
    <n v="290453854"/>
    <n v="72"/>
    <m/>
    <m/>
    <n v="1.3460000000000001"/>
    <n v="6634.71"/>
    <n v="7068.3800000000019"/>
    <n v="1.6794750000000001"/>
    <n v="7073.15"/>
    <n v="1.6794750000000001"/>
    <x v="12"/>
    <d v="2020-10-01T00:00:00"/>
    <x v="3"/>
    <x v="0"/>
    <x v="0"/>
  </r>
  <r>
    <d v="2021-03-31T00:00:00"/>
    <n v="29894663000189"/>
    <s v="TRUE SECURITIZADORA"/>
    <d v="2020-01-13T00:00:00"/>
    <n v="130"/>
    <d v="2021-01-07T00:00:00"/>
    <n v="-83"/>
    <d v="2025-11-07T00:00:00"/>
    <n v="1652"/>
    <n v="290457748"/>
    <n v="72"/>
    <m/>
    <m/>
    <n v="1.36"/>
    <n v="5280.45"/>
    <n v="5826.2500000000018"/>
    <n v="1.6256729999999999"/>
    <n v="5583.61"/>
    <n v="1.6256729999999999"/>
    <x v="13"/>
    <d v="2021-01-01T00:00:00"/>
    <x v="1"/>
    <x v="1"/>
    <x v="8"/>
  </r>
  <r>
    <d v="2021-03-31T00:00:00"/>
    <n v="29894663000189"/>
    <s v="TRUE SECURITIZADORA"/>
    <d v="2020-01-13T00:00:00"/>
    <n v="124"/>
    <d v="2020-03-07T00:00:00"/>
    <n v="-389"/>
    <d v="2025-11-07T00:00:00"/>
    <n v="1652"/>
    <n v="290457851"/>
    <n v="72"/>
    <m/>
    <m/>
    <n v="1.36"/>
    <n v="6251.73"/>
    <n v="5557.3100000000013"/>
    <n v="1.6499520000000001"/>
    <n v="6565.93"/>
    <n v="1.6499520000000001"/>
    <x v="14"/>
    <d v="2020-04-01T00:00:00"/>
    <x v="1"/>
    <x v="0"/>
    <x v="5"/>
  </r>
  <r>
    <d v="2021-03-31T00:00:00"/>
    <n v="29894663000189"/>
    <s v="TRUE SECURITIZADORA"/>
    <d v="2020-01-13T00:00:00"/>
    <n v="80"/>
    <d v="2020-04-07T00:00:00"/>
    <n v="-358"/>
    <d v="2025-12-08T00:00:00"/>
    <n v="1683"/>
    <n v="290468789"/>
    <n v="72"/>
    <m/>
    <m/>
    <n v="1.36"/>
    <n v="3979.9"/>
    <n v="3615.7100000000009"/>
    <n v="1.6582269999999999"/>
    <n v="4193.79"/>
    <n v="1.6582269999999999"/>
    <x v="15"/>
    <d v="2020-06-01T00:00:00"/>
    <x v="1"/>
    <x v="0"/>
    <x v="7"/>
  </r>
  <r>
    <d v="2021-03-31T00:00:00"/>
    <n v="29894663000189"/>
    <s v="TRUE SECURITIZADORA"/>
    <d v="2020-02-12T00:00:00"/>
    <n v="250"/>
    <d v="2020-03-07T00:00:00"/>
    <n v="-389"/>
    <d v="2026-01-07T00:00:00"/>
    <n v="1713"/>
    <n v="290478783"/>
    <n v="72"/>
    <m/>
    <m/>
    <n v="1.36"/>
    <n v="12831.07"/>
    <n v="11296.840000000004"/>
    <n v="1.6372960000000001"/>
    <n v="13471.75"/>
    <n v="1.6372960000000001"/>
    <x v="16"/>
    <d v="2020-03-01T00:00:00"/>
    <x v="0"/>
    <x v="0"/>
    <x v="6"/>
  </r>
  <r>
    <d v="2021-03-31T00:00:00"/>
    <n v="29894663000189"/>
    <s v="TRUE SECURITIZADORA"/>
    <d v="2019-12-16T00:00:00"/>
    <n v="153.72"/>
    <d v="2020-02-07T00:00:00"/>
    <n v="-418"/>
    <d v="2025-11-07T00:00:00"/>
    <n v="1652"/>
    <n v="290563425"/>
    <n v="72"/>
    <m/>
    <m/>
    <n v="1.3758329999999999"/>
    <n v="7821.4599999999991"/>
    <n v="6922.1900000000005"/>
    <n v="1.71539"/>
    <n v="8269.56"/>
    <n v="1.71539"/>
    <x v="17"/>
    <d v="2020-04-01T00:00:00"/>
    <x v="4"/>
    <x v="0"/>
    <x v="5"/>
  </r>
  <r>
    <d v="2021-03-31T00:00:00"/>
    <n v="29894663000189"/>
    <s v="TRUE SECURITIZADORA"/>
    <d v="2019-12-16T00:00:00"/>
    <n v="145.6"/>
    <d v="2021-05-07T00:00:00"/>
    <n v="37"/>
    <d v="2022-11-07T00:00:00"/>
    <n v="556"/>
    <n v="290564196"/>
    <n v="36"/>
    <m/>
    <m/>
    <n v="1.4949999999999999"/>
    <n v="2317.3399999999997"/>
    <n v="3947.26"/>
    <n v="2.0499139999999998"/>
    <n v="2427.79"/>
    <n v="2.0499139999999998"/>
    <x v="18"/>
    <d v="2021-05-01T00:00:00"/>
    <x v="4"/>
    <x v="2"/>
    <x v="9"/>
  </r>
  <r>
    <d v="2021-03-31T00:00:00"/>
    <n v="29894663000189"/>
    <s v="TRUE SECURITIZADORA"/>
    <d v="2020-01-13T00:00:00"/>
    <n v="347.01"/>
    <d v="2020-09-07T00:00:00"/>
    <n v="-205"/>
    <d v="2025-12-08T00:00:00"/>
    <n v="1683"/>
    <n v="290568617"/>
    <n v="72"/>
    <m/>
    <m/>
    <n v="1.36"/>
    <n v="15630.11"/>
    <n v="15683.549999999996"/>
    <n v="1.6237649999999999"/>
    <n v="16455.96"/>
    <n v="1.6237649999999999"/>
    <x v="19"/>
    <d v="2020-10-01T00:00:00"/>
    <x v="1"/>
    <x v="0"/>
    <x v="0"/>
  </r>
  <r>
    <d v="2021-03-31T00:00:00"/>
    <n v="29894663000189"/>
    <s v="TRUE SECURITIZADORA"/>
    <d v="2020-02-12T00:00:00"/>
    <n v="288.69"/>
    <d v="2021-05-07T00:00:00"/>
    <n v="37"/>
    <d v="2026-01-07T00:00:00"/>
    <n v="1713"/>
    <n v="290573638"/>
    <n v="72"/>
    <m/>
    <m/>
    <n v="1.36"/>
    <n v="10742.28"/>
    <n v="13045.129999999997"/>
    <n v="1.6503699999999999"/>
    <n v="11514.92"/>
    <n v="1.6503699999999999"/>
    <x v="20"/>
    <d v="2021-05-01T00:00:00"/>
    <x v="0"/>
    <x v="2"/>
    <x v="9"/>
  </r>
  <r>
    <d v="2021-03-31T00:00:00"/>
    <n v="29894663000189"/>
    <s v="TRUE SECURITIZADORA"/>
    <d v="2020-02-12T00:00:00"/>
    <n v="223.03"/>
    <d v="2020-03-07T00:00:00"/>
    <n v="-389"/>
    <d v="2026-01-07T00:00:00"/>
    <n v="1713"/>
    <n v="290584743"/>
    <n v="72"/>
    <m/>
    <m/>
    <n v="1.36"/>
    <n v="11342.75"/>
    <n v="10078.07"/>
    <n v="1.691098"/>
    <n v="12018.39"/>
    <n v="1.691098"/>
    <x v="21"/>
    <d v="2020-04-01T00:00:00"/>
    <x v="0"/>
    <x v="0"/>
    <x v="5"/>
  </r>
  <r>
    <d v="2021-03-31T00:00:00"/>
    <n v="29894663000189"/>
    <s v="TRUE SECURITIZADORA"/>
    <d v="2019-12-16T00:00:00"/>
    <n v="159.29"/>
    <d v="2021-05-07T00:00:00"/>
    <n v="37"/>
    <d v="2025-10-07T00:00:00"/>
    <n v="1621"/>
    <n v="290652159"/>
    <n v="72"/>
    <m/>
    <m/>
    <n v="1.368671"/>
    <n v="5662.24"/>
    <n v="7128.4100000000035"/>
    <n v="1.707822"/>
    <n v="6114.68"/>
    <n v="1.707822"/>
    <x v="22"/>
    <d v="2021-05-01T00:00:00"/>
    <x v="4"/>
    <x v="2"/>
    <x v="9"/>
  </r>
  <r>
    <d v="2021-03-31T00:00:00"/>
    <n v="29894663000189"/>
    <s v="TRUE SECURITIZADORA"/>
    <d v="2019-12-16T00:00:00"/>
    <n v="226"/>
    <d v="2020-12-07T00:00:00"/>
    <n v="-114"/>
    <d v="2025-11-07T00:00:00"/>
    <n v="1652"/>
    <n v="290664282"/>
    <n v="72"/>
    <m/>
    <m/>
    <n v="1.4949999999999999"/>
    <n v="8662.82"/>
    <n v="9822.3300000000054"/>
    <n v="2.0484059999999999"/>
    <n v="9660.14"/>
    <n v="2.0484059999999999"/>
    <x v="23"/>
    <d v="2021-01-01T00:00:00"/>
    <x v="4"/>
    <x v="3"/>
    <x v="8"/>
  </r>
  <r>
    <d v="2021-03-31T00:00:00"/>
    <n v="29894663000189"/>
    <s v="TRUE SECURITIZADORA"/>
    <d v="2020-01-13T00:00:00"/>
    <n v="109.23"/>
    <d v="2021-05-07T00:00:00"/>
    <n v="37"/>
    <d v="2025-12-08T00:00:00"/>
    <n v="1683"/>
    <n v="290664718"/>
    <n v="72"/>
    <m/>
    <m/>
    <n v="1.36"/>
    <n v="4010.9"/>
    <n v="4936.7899999999972"/>
    <n v="1.6616420000000001"/>
    <n v="4306.12"/>
    <n v="1.6616420000000001"/>
    <x v="24"/>
    <d v="2021-05-01T00:00:00"/>
    <x v="1"/>
    <x v="2"/>
    <x v="9"/>
  </r>
  <r>
    <d v="2021-03-31T00:00:00"/>
    <n v="29894663000189"/>
    <s v="TRUE SECURITIZADORA"/>
    <d v="2019-12-16T00:00:00"/>
    <n v="234.35"/>
    <d v="2020-11-07T00:00:00"/>
    <n v="-144"/>
    <d v="2025-10-07T00:00:00"/>
    <n v="1621"/>
    <n v="290750119"/>
    <n v="72"/>
    <m/>
    <m/>
    <n v="1.3599999999999999"/>
    <n v="9956.6400000000012"/>
    <n v="10514.509999999997"/>
    <n v="1.5912679999999999"/>
    <n v="10422.320000000002"/>
    <n v="1.5912679999999999"/>
    <x v="25"/>
    <d v="2020-11-01T00:00:00"/>
    <x v="4"/>
    <x v="0"/>
    <x v="2"/>
  </r>
  <r>
    <d v="2021-03-31T00:00:00"/>
    <n v="29894663000189"/>
    <s v="TRUE SECURITIZADORA"/>
    <d v="2019-12-16T00:00:00"/>
    <n v="187.79"/>
    <d v="2020-05-07T00:00:00"/>
    <n v="-328"/>
    <d v="2025-10-07T00:00:00"/>
    <n v="1621"/>
    <n v="290751223"/>
    <n v="72"/>
    <m/>
    <m/>
    <n v="1.3599999999999999"/>
    <n v="9050.7999999999993"/>
    <n v="8425.4799999999959"/>
    <n v="1.6267290000000001"/>
    <n v="9478.4"/>
    <n v="1.6267290000000001"/>
    <x v="26"/>
    <d v="2020-06-01T00:00:00"/>
    <x v="4"/>
    <x v="0"/>
    <x v="7"/>
  </r>
  <r>
    <d v="2021-03-31T00:00:00"/>
    <n v="29894663000189"/>
    <s v="TRUE SECURITIZADORA"/>
    <d v="2020-01-13T00:00:00"/>
    <n v="88"/>
    <d v="2020-05-07T00:00:00"/>
    <n v="-328"/>
    <d v="2025-11-07T00:00:00"/>
    <n v="1652"/>
    <n v="290859872"/>
    <n v="72"/>
    <m/>
    <m/>
    <n v="1.36"/>
    <n v="4281.3500000000004"/>
    <n v="3943.96"/>
    <n v="1.6217550000000001"/>
    <n v="4483.6900000000005"/>
    <n v="1.6217550000000001"/>
    <x v="27"/>
    <d v="2020-05-01T00:00:00"/>
    <x v="1"/>
    <x v="0"/>
    <x v="1"/>
  </r>
  <r>
    <d v="2021-03-31T00:00:00"/>
    <n v="29894663000189"/>
    <s v="TRUE SECURITIZADORA"/>
    <d v="2020-01-13T00:00:00"/>
    <n v="146.66999999999999"/>
    <d v="2021-05-07T00:00:00"/>
    <n v="37"/>
    <d v="2025-12-08T00:00:00"/>
    <n v="1683"/>
    <n v="290868993"/>
    <n v="72"/>
    <m/>
    <m/>
    <n v="1.36"/>
    <n v="5422.86"/>
    <n v="6628.9600000000019"/>
    <n v="1.6317950000000001"/>
    <n v="5782.07"/>
    <n v="1.6317950000000001"/>
    <x v="28"/>
    <d v="2021-05-01T00:00:00"/>
    <x v="1"/>
    <x v="2"/>
    <x v="9"/>
  </r>
  <r>
    <d v="2021-03-31T00:00:00"/>
    <n v="29894663000189"/>
    <s v="TRUE SECURITIZADORA"/>
    <d v="2020-03-13T00:00:00"/>
    <n v="251.12"/>
    <d v="2021-05-07T00:00:00"/>
    <n v="37"/>
    <d v="2026-02-09T00:00:00"/>
    <n v="1746"/>
    <n v="290883674"/>
    <n v="72"/>
    <m/>
    <m/>
    <n v="1.36"/>
    <n v="9463.0500000000011"/>
    <n v="11345.219999999992"/>
    <n v="1.6408510000000001"/>
    <n v="10131.480000000001"/>
    <n v="1.6408510000000001"/>
    <x v="29"/>
    <d v="2021-05-01T00:00:00"/>
    <x v="2"/>
    <x v="2"/>
    <x v="9"/>
  </r>
  <r>
    <d v="2021-03-31T00:00:00"/>
    <n v="29894663000189"/>
    <s v="TRUE SECURITIZADORA"/>
    <d v="2019-11-22T00:00:00"/>
    <n v="88.49"/>
    <d v="2020-09-07T00:00:00"/>
    <n v="-205"/>
    <d v="2025-10-07T00:00:00"/>
    <n v="1621"/>
    <n v="290954168"/>
    <n v="72"/>
    <m/>
    <m/>
    <n v="1.3460000000000001"/>
    <n v="3863.3399999999997"/>
    <n v="4032.2300000000009"/>
    <n v="1.693648"/>
    <n v="4123.5"/>
    <n v="1.693648"/>
    <x v="30"/>
    <d v="2020-10-01T00:00:00"/>
    <x v="3"/>
    <x v="0"/>
    <x v="0"/>
  </r>
  <r>
    <d v="2021-03-31T00:00:00"/>
    <n v="29894663000189"/>
    <s v="TRUE SECURITIZADORA"/>
    <d v="2019-11-22T00:00:00"/>
    <n v="257"/>
    <d v="2020-09-07T00:00:00"/>
    <n v="-205"/>
    <d v="2025-10-07T00:00:00"/>
    <n v="1621"/>
    <n v="290955519"/>
    <n v="72"/>
    <m/>
    <m/>
    <n v="1.3460000000000001"/>
    <n v="11173.29"/>
    <n v="11710.780000000002"/>
    <n v="1.7167859999999999"/>
    <n v="11975.72"/>
    <n v="1.7167859999999999"/>
    <x v="31"/>
    <d v="2020-09-01T00:00:00"/>
    <x v="3"/>
    <x v="0"/>
    <x v="4"/>
  </r>
  <r>
    <d v="2021-03-31T00:00:00"/>
    <n v="29894663000189"/>
    <s v="TRUE SECURITIZADORA"/>
    <d v="2019-12-16T00:00:00"/>
    <n v="240"/>
    <d v="2020-06-07T00:00:00"/>
    <n v="-297"/>
    <d v="2025-11-07T00:00:00"/>
    <n v="1652"/>
    <n v="290955650"/>
    <n v="72"/>
    <m/>
    <m/>
    <n v="1.3599999999999999"/>
    <n v="11409.13"/>
    <n v="10859.029999999999"/>
    <n v="1.635372"/>
    <n v="11988.24"/>
    <n v="1.635372"/>
    <x v="32"/>
    <d v="2020-07-01T00:00:00"/>
    <x v="4"/>
    <x v="0"/>
    <x v="10"/>
  </r>
  <r>
    <d v="2021-03-31T00:00:00"/>
    <n v="29894663000189"/>
    <s v="TRUE SECURITIZADORA"/>
    <d v="2020-01-13T00:00:00"/>
    <n v="236.4"/>
    <d v="2020-09-07T00:00:00"/>
    <n v="-205"/>
    <d v="2025-12-08T00:00:00"/>
    <n v="1683"/>
    <n v="290960753"/>
    <n v="72"/>
    <m/>
    <m/>
    <n v="1.36"/>
    <n v="10586.7"/>
    <n v="10684.35"/>
    <n v="1.654148"/>
    <n v="11210.62"/>
    <n v="1.654148"/>
    <x v="33"/>
    <d v="2020-09-01T00:00:00"/>
    <x v="1"/>
    <x v="0"/>
    <x v="4"/>
  </r>
  <r>
    <d v="2021-03-31T00:00:00"/>
    <n v="29894663000189"/>
    <s v="TRUE SECURITIZADORA"/>
    <d v="2019-12-16T00:00:00"/>
    <n v="424"/>
    <d v="2020-12-07T00:00:00"/>
    <n v="-114"/>
    <d v="2025-11-07T00:00:00"/>
    <n v="1652"/>
    <n v="291068691"/>
    <n v="72"/>
    <m/>
    <m/>
    <n v="1.507609"/>
    <n v="16227.48"/>
    <n v="18359.34"/>
    <n v="2.05654"/>
    <n v="18070"/>
    <n v="2.05654"/>
    <x v="34"/>
    <d v="2020-12-01T00:00:00"/>
    <x v="4"/>
    <x v="3"/>
    <x v="11"/>
  </r>
  <r>
    <d v="2021-03-31T00:00:00"/>
    <n v="29894663000189"/>
    <s v="TRUE SECURITIZADORA"/>
    <d v="2020-01-13T00:00:00"/>
    <n v="246.01"/>
    <d v="2020-04-07T00:00:00"/>
    <n v="-358"/>
    <d v="2025-12-08T00:00:00"/>
    <n v="1683"/>
    <n v="291070909"/>
    <n v="72"/>
    <m/>
    <m/>
    <n v="1.3688800000000001"/>
    <n v="12137.72"/>
    <n v="11088.970000000001"/>
    <n v="1.7070240000000001"/>
    <n v="12875.9"/>
    <n v="1.7070240000000001"/>
    <x v="35"/>
    <d v="2020-04-01T00:00:00"/>
    <x v="1"/>
    <x v="0"/>
    <x v="5"/>
  </r>
  <r>
    <d v="2021-03-31T00:00:00"/>
    <n v="29894663000189"/>
    <s v="TRUE SECURITIZADORA"/>
    <d v="2020-02-12T00:00:00"/>
    <n v="1150.7"/>
    <d v="2021-05-07T00:00:00"/>
    <n v="37"/>
    <d v="2025-12-08T00:00:00"/>
    <n v="1683"/>
    <n v="291075458"/>
    <n v="72"/>
    <m/>
    <m/>
    <n v="1.3811393294638727"/>
    <n v="41691.35"/>
    <n v="51237.55000000001"/>
    <n v="1.7198709999999999"/>
    <n v="45135.009999999995"/>
    <n v="1.7198709999999999"/>
    <x v="36"/>
    <d v="2021-05-01T00:00:00"/>
    <x v="0"/>
    <x v="2"/>
    <x v="9"/>
  </r>
  <r>
    <d v="2021-03-31T00:00:00"/>
    <n v="29894663000189"/>
    <s v="TRUE SECURITIZADORA"/>
    <d v="2020-01-13T00:00:00"/>
    <n v="126.84"/>
    <d v="2021-05-07T00:00:00"/>
    <n v="37"/>
    <d v="2025-12-08T00:00:00"/>
    <n v="1683"/>
    <n v="291264665"/>
    <n v="72"/>
    <m/>
    <m/>
    <n v="1.36"/>
    <n v="4675.78"/>
    <n v="5732.6800000000012"/>
    <n v="1.6446780000000001"/>
    <n v="5000.33"/>
    <n v="1.6446780000000001"/>
    <x v="37"/>
    <d v="2021-05-01T00:00:00"/>
    <x v="1"/>
    <x v="2"/>
    <x v="9"/>
  </r>
  <r>
    <d v="2021-03-31T00:00:00"/>
    <n v="29894663000189"/>
    <s v="TRUE SECURITIZADORA"/>
    <d v="2020-01-13T00:00:00"/>
    <n v="160.96"/>
    <d v="2020-05-07T00:00:00"/>
    <n v="-328"/>
    <d v="2025-12-08T00:00:00"/>
    <n v="1683"/>
    <n v="291268474"/>
    <n v="72"/>
    <m/>
    <m/>
    <n v="1.36"/>
    <n v="7899.0499999999993"/>
    <n v="7274.78"/>
    <n v="1.62"/>
    <n v="8276.93"/>
    <n v="1.62"/>
    <x v="38"/>
    <d v="2020-06-01T00:00:00"/>
    <x v="1"/>
    <x v="0"/>
    <x v="7"/>
  </r>
  <r>
    <d v="2021-03-31T00:00:00"/>
    <n v="29894663000189"/>
    <s v="TRUE SECURITIZADORA"/>
    <d v="2020-01-13T00:00:00"/>
    <n v="139.91999999999999"/>
    <d v="2020-10-07T00:00:00"/>
    <n v="-175"/>
    <d v="2025-12-08T00:00:00"/>
    <n v="1683"/>
    <n v="291268484"/>
    <n v="72"/>
    <m/>
    <m/>
    <n v="1.36"/>
    <n v="6004.83"/>
    <n v="6323.8100000000013"/>
    <n v="1.638514"/>
    <n v="6355.4699999999993"/>
    <n v="1.638514"/>
    <x v="39"/>
    <d v="2021-02-01T00:00:00"/>
    <x v="1"/>
    <x v="0"/>
    <x v="12"/>
  </r>
  <r>
    <d v="2021-03-31T00:00:00"/>
    <n v="29894663000189"/>
    <s v="TRUE SECURITIZADORA"/>
    <d v="2020-02-12T00:00:00"/>
    <n v="297.86"/>
    <d v="2020-09-07T00:00:00"/>
    <n v="-205"/>
    <d v="2026-01-07T00:00:00"/>
    <n v="1713"/>
    <n v="291282612"/>
    <n v="72"/>
    <m/>
    <m/>
    <n v="1.36"/>
    <n v="13362.19"/>
    <n v="13459.489999999998"/>
    <n v="1.690752"/>
    <n v="14263.57"/>
    <n v="1.690752"/>
    <x v="40"/>
    <d v="2020-10-01T00:00:00"/>
    <x v="0"/>
    <x v="0"/>
    <x v="0"/>
  </r>
  <r>
    <d v="2021-03-31T00:00:00"/>
    <n v="29894663000189"/>
    <s v="TRUE SECURITIZADORA"/>
    <d v="2019-12-16T00:00:00"/>
    <n v="232.81"/>
    <d v="2020-05-07T00:00:00"/>
    <n v="-328"/>
    <d v="2025-11-07T00:00:00"/>
    <n v="1652"/>
    <n v="291358766"/>
    <n v="72"/>
    <m/>
    <m/>
    <n v="1.3599999999999999"/>
    <n v="11304.49"/>
    <n v="10533.7"/>
    <n v="1.633159"/>
    <n v="11861.87"/>
    <n v="1.633159"/>
    <x v="41"/>
    <d v="2020-06-01T00:00:00"/>
    <x v="4"/>
    <x v="0"/>
    <x v="7"/>
  </r>
  <r>
    <d v="2021-03-31T00:00:00"/>
    <n v="29894663000189"/>
    <s v="TRUE SECURITIZADORA"/>
    <d v="2020-02-12T00:00:00"/>
    <n v="282"/>
    <d v="2020-03-07T00:00:00"/>
    <n v="-389"/>
    <d v="2026-01-07T00:00:00"/>
    <n v="1713"/>
    <n v="291377739"/>
    <n v="72"/>
    <m/>
    <m/>
    <n v="1.36"/>
    <n v="14486.53"/>
    <n v="12742.8"/>
    <n v="1.6320520000000001"/>
    <n v="15196.09"/>
    <n v="1.6320520000000001"/>
    <x v="42"/>
    <d v="2020-12-01T00:00:00"/>
    <x v="0"/>
    <x v="0"/>
    <x v="11"/>
  </r>
  <r>
    <d v="2021-03-31T00:00:00"/>
    <n v="29894663000189"/>
    <s v="TRUE SECURITIZADORA"/>
    <d v="2019-11-22T00:00:00"/>
    <n v="87.73"/>
    <d v="2020-03-07T00:00:00"/>
    <n v="-389"/>
    <d v="2025-10-07T00:00:00"/>
    <n v="1621"/>
    <n v="291452997"/>
    <n v="72"/>
    <m/>
    <m/>
    <n v="1.3460000000000001"/>
    <n v="4353.25"/>
    <n v="3997.5900000000006"/>
    <n v="1.6984570000000001"/>
    <n v="4614.4399999999996"/>
    <n v="1.6984570000000001"/>
    <x v="43"/>
    <d v="2020-04-01T00:00:00"/>
    <x v="3"/>
    <x v="0"/>
    <x v="5"/>
  </r>
  <r>
    <d v="2021-03-31T00:00:00"/>
    <n v="29894663000189"/>
    <s v="TRUE SECURITIZADORA"/>
    <d v="2019-12-16T00:00:00"/>
    <n v="81.7"/>
    <d v="2020-08-07T00:00:00"/>
    <n v="-236"/>
    <d v="2025-11-07T00:00:00"/>
    <n v="1652"/>
    <n v="291464630"/>
    <n v="72"/>
    <m/>
    <m/>
    <n v="1.368692"/>
    <n v="3671.88"/>
    <n v="3686.8999999999992"/>
    <n v="1.7077340000000001"/>
    <n v="3910.33"/>
    <n v="1.7077340000000001"/>
    <x v="44"/>
    <d v="2020-09-01T00:00:00"/>
    <x v="4"/>
    <x v="0"/>
    <x v="4"/>
  </r>
  <r>
    <d v="2021-03-31T00:00:00"/>
    <n v="29894663000189"/>
    <s v="TRUE SECURITIZADORA"/>
    <d v="2020-02-12T00:00:00"/>
    <n v="439.68"/>
    <d v="2020-09-07T00:00:00"/>
    <n v="-205"/>
    <d v="2026-01-07T00:00:00"/>
    <n v="1713"/>
    <n v="291475860"/>
    <n v="72"/>
    <m/>
    <m/>
    <n v="1.36"/>
    <n v="19962.349999999999"/>
    <n v="19867.970000000005"/>
    <n v="1.6284670000000001"/>
    <n v="21054.94"/>
    <n v="1.6284670000000001"/>
    <x v="45"/>
    <d v="2020-10-01T00:00:00"/>
    <x v="0"/>
    <x v="0"/>
    <x v="0"/>
  </r>
  <r>
    <d v="2021-03-31T00:00:00"/>
    <n v="29894663000189"/>
    <s v="TRUE SECURITIZADORA"/>
    <d v="2019-11-22T00:00:00"/>
    <n v="119.46"/>
    <d v="2020-11-07T00:00:00"/>
    <n v="-144"/>
    <d v="2025-10-07T00:00:00"/>
    <n v="1621"/>
    <n v="291550147"/>
    <n v="72"/>
    <m/>
    <m/>
    <n v="1.3460000000000001"/>
    <n v="5073.67"/>
    <n v="5443.4700000000012"/>
    <n v="1.593037"/>
    <n v="5327.7"/>
    <n v="1.593037"/>
    <x v="46"/>
    <d v="2020-11-01T00:00:00"/>
    <x v="3"/>
    <x v="0"/>
    <x v="2"/>
  </r>
  <r>
    <d v="2021-03-31T00:00:00"/>
    <n v="29894663000189"/>
    <s v="TRUE SECURITIZADORA"/>
    <d v="2019-12-16T00:00:00"/>
    <n v="137.22999999999999"/>
    <d v="2020-12-07T00:00:00"/>
    <n v="-114"/>
    <d v="2025-11-07T00:00:00"/>
    <n v="1652"/>
    <n v="291554455"/>
    <n v="72"/>
    <m/>
    <m/>
    <n v="1.3599999999999999"/>
    <n v="5685.59"/>
    <n v="6209.1099999999988"/>
    <n v="1.648228"/>
    <n v="6031.41"/>
    <n v="1.648228"/>
    <x v="47"/>
    <d v="2020-12-01T00:00:00"/>
    <x v="4"/>
    <x v="3"/>
    <x v="11"/>
  </r>
  <r>
    <d v="2021-03-31T00:00:00"/>
    <n v="29894663000189"/>
    <s v="TRUE SECURITIZADORA"/>
    <d v="2020-01-13T00:00:00"/>
    <n v="215.25"/>
    <d v="2020-11-07T00:00:00"/>
    <n v="-144"/>
    <d v="2025-12-08T00:00:00"/>
    <n v="1683"/>
    <n v="291567300"/>
    <n v="72"/>
    <m/>
    <m/>
    <n v="1.36"/>
    <n v="9227.4399999999987"/>
    <n v="9728.4699999999993"/>
    <n v="1.64408"/>
    <n v="9777.1299999999992"/>
    <n v="1.64408"/>
    <x v="48"/>
    <d v="2020-11-01T00:00:00"/>
    <x v="1"/>
    <x v="0"/>
    <x v="2"/>
  </r>
  <r>
    <d v="2021-03-31T00:00:00"/>
    <n v="29894663000189"/>
    <s v="TRUE SECURITIZADORA"/>
    <d v="2019-12-16T00:00:00"/>
    <n v="138.02000000000001"/>
    <d v="2020-11-07T00:00:00"/>
    <n v="-144"/>
    <d v="2025-10-07T00:00:00"/>
    <n v="1621"/>
    <n v="291650557"/>
    <n v="72"/>
    <m/>
    <m/>
    <n v="1.3599999999999999"/>
    <n v="5837.88"/>
    <n v="6192.4999999999973"/>
    <n v="1.6143559999999999"/>
    <n v="6138.2000000000007"/>
    <n v="1.6143559999999999"/>
    <x v="49"/>
    <d v="2020-11-01T00:00:00"/>
    <x v="4"/>
    <x v="0"/>
    <x v="2"/>
  </r>
  <r>
    <d v="2021-03-31T00:00:00"/>
    <n v="29894663000189"/>
    <s v="TRUE SECURITIZADORA"/>
    <d v="2019-12-16T00:00:00"/>
    <n v="217.1"/>
    <d v="2020-07-07T00:00:00"/>
    <n v="-267"/>
    <d v="2025-10-07T00:00:00"/>
    <n v="1621"/>
    <n v="291652873"/>
    <n v="72"/>
    <m/>
    <m/>
    <n v="1.3599999999999999"/>
    <n v="9922.52"/>
    <n v="9740.5599999999977"/>
    <n v="1.6878500000000001"/>
    <n v="10523.539999999999"/>
    <n v="1.6878500000000001"/>
    <x v="50"/>
    <d v="2020-08-01T00:00:00"/>
    <x v="4"/>
    <x v="0"/>
    <x v="3"/>
  </r>
  <r>
    <d v="2021-03-31T00:00:00"/>
    <n v="29894663000189"/>
    <s v="TRUE SECURITIZADORA"/>
    <d v="2020-02-12T00:00:00"/>
    <n v="120"/>
    <d v="2020-08-07T00:00:00"/>
    <n v="-236"/>
    <d v="2026-01-07T00:00:00"/>
    <n v="1713"/>
    <n v="291672788"/>
    <n v="72"/>
    <m/>
    <m/>
    <n v="1.36"/>
    <n v="5515.32"/>
    <n v="5422.4599999999991"/>
    <n v="1.67913"/>
    <n v="5866.43"/>
    <n v="1.67913"/>
    <x v="51"/>
    <d v="2020-09-01T00:00:00"/>
    <x v="0"/>
    <x v="0"/>
    <x v="4"/>
  </r>
  <r>
    <d v="2021-03-31T00:00:00"/>
    <n v="29894663000189"/>
    <s v="TRUE SECURITIZADORA"/>
    <d v="2020-02-12T00:00:00"/>
    <n v="217.2"/>
    <d v="2020-10-07T00:00:00"/>
    <n v="-175"/>
    <d v="2026-01-07T00:00:00"/>
    <n v="1713"/>
    <n v="291672928"/>
    <n v="72"/>
    <m/>
    <m/>
    <n v="1.36"/>
    <n v="9584.14"/>
    <n v="9814.6899999999969"/>
    <n v="1.660085"/>
    <n v="10183.82"/>
    <n v="1.660085"/>
    <x v="52"/>
    <d v="2020-10-01T00:00:00"/>
    <x v="0"/>
    <x v="0"/>
    <x v="0"/>
  </r>
  <r>
    <d v="2021-03-31T00:00:00"/>
    <n v="29894663000189"/>
    <s v="TRUE SECURITIZADORA"/>
    <d v="2020-02-12T00:00:00"/>
    <n v="183.96"/>
    <d v="2020-12-07T00:00:00"/>
    <n v="-114"/>
    <d v="2026-01-07T00:00:00"/>
    <n v="1713"/>
    <n v="291674685"/>
    <n v="72"/>
    <m/>
    <m/>
    <n v="1.36"/>
    <n v="7785.5300000000007"/>
    <n v="8312.7099999999991"/>
    <n v="1.6375980000000001"/>
    <n v="8257.42"/>
    <n v="1.6375980000000001"/>
    <x v="53"/>
    <d v="2020-12-01T00:00:00"/>
    <x v="0"/>
    <x v="3"/>
    <x v="11"/>
  </r>
  <r>
    <d v="2021-03-31T00:00:00"/>
    <n v="29894663000189"/>
    <s v="TRUE SECURITIZADORA"/>
    <d v="2019-11-22T00:00:00"/>
    <n v="160.05000000000001"/>
    <d v="2020-08-07T00:00:00"/>
    <n v="-236"/>
    <d v="2025-09-08T00:00:00"/>
    <n v="1592"/>
    <n v="291749067"/>
    <n v="72"/>
    <m/>
    <m/>
    <n v="1.3460000000000001"/>
    <n v="7091.32"/>
    <n v="7231.5499999999975"/>
    <n v="1.6866699999999999"/>
    <n v="7539.99"/>
    <n v="1.6866699999999999"/>
    <x v="54"/>
    <d v="2020-09-01T00:00:00"/>
    <x v="3"/>
    <x v="0"/>
    <x v="4"/>
  </r>
  <r>
    <d v="2021-03-31T00:00:00"/>
    <n v="29894663000189"/>
    <s v="TRUE SECURITIZADORA"/>
    <d v="2019-12-16T00:00:00"/>
    <n v="343.5"/>
    <d v="2020-04-07T00:00:00"/>
    <n v="-358"/>
    <d v="2025-10-07T00:00:00"/>
    <n v="1621"/>
    <n v="291751682"/>
    <n v="72"/>
    <m/>
    <m/>
    <n v="1.3599999999999999"/>
    <n v="16704.379999999997"/>
    <n v="15411.679999999998"/>
    <n v="1.697236"/>
    <n v="17681.150000000001"/>
    <n v="1.697236"/>
    <x v="55"/>
    <d v="2020-08-01T00:00:00"/>
    <x v="4"/>
    <x v="0"/>
    <x v="3"/>
  </r>
  <r>
    <d v="2021-03-31T00:00:00"/>
    <n v="29894663000189"/>
    <s v="TRUE SECURITIZADORA"/>
    <d v="2020-01-13T00:00:00"/>
    <n v="227.61"/>
    <d v="2021-05-07T00:00:00"/>
    <n v="37"/>
    <d v="2025-11-07T00:00:00"/>
    <n v="1652"/>
    <n v="291762404"/>
    <n v="72"/>
    <m/>
    <m/>
    <n v="1.36"/>
    <n v="8216.92"/>
    <n v="10200.82"/>
    <n v="1.688372"/>
    <n v="8865.57"/>
    <n v="1.688372"/>
    <x v="56"/>
    <d v="2021-05-01T00:00:00"/>
    <x v="1"/>
    <x v="2"/>
    <x v="9"/>
  </r>
  <r>
    <d v="2021-03-31T00:00:00"/>
    <n v="29894663000189"/>
    <s v="TRUE SECURITIZADORA"/>
    <d v="2020-01-13T00:00:00"/>
    <n v="99.3"/>
    <d v="2021-05-07T00:00:00"/>
    <n v="37"/>
    <d v="2025-11-07T00:00:00"/>
    <n v="1652"/>
    <n v="291859498"/>
    <n v="72"/>
    <m/>
    <m/>
    <n v="1.36"/>
    <n v="3627.26"/>
    <n v="4450.3600000000015"/>
    <n v="1.636544"/>
    <n v="3867.82"/>
    <n v="1.636544"/>
    <x v="57"/>
    <d v="2021-05-01T00:00:00"/>
    <x v="1"/>
    <x v="2"/>
    <x v="9"/>
  </r>
  <r>
    <d v="2021-03-31T00:00:00"/>
    <n v="29894663000189"/>
    <s v="TRUE SECURITIZADORA"/>
    <d v="2020-01-13T00:00:00"/>
    <n v="140.35"/>
    <d v="2021-02-07T00:00:00"/>
    <n v="-52"/>
    <d v="2025-12-08T00:00:00"/>
    <n v="1683"/>
    <n v="291862255"/>
    <n v="72"/>
    <m/>
    <m/>
    <n v="1.36"/>
    <n v="5587.58"/>
    <n v="6343.3199999999979"/>
    <n v="1.650798"/>
    <n v="5953.96"/>
    <n v="1.650798"/>
    <x v="58"/>
    <d v="2021-02-01T00:00:00"/>
    <x v="1"/>
    <x v="4"/>
    <x v="12"/>
  </r>
  <r>
    <d v="2021-03-31T00:00:00"/>
    <n v="29894663000189"/>
    <s v="TRUE SECURITIZADORA"/>
    <d v="2019-12-16T00:00:00"/>
    <n v="186.62"/>
    <d v="2020-11-07T00:00:00"/>
    <n v="-144"/>
    <d v="2025-11-07T00:00:00"/>
    <n v="1652"/>
    <n v="291863537"/>
    <n v="72"/>
    <m/>
    <m/>
    <n v="1.3599999999999999"/>
    <n v="7851.14"/>
    <n v="8443.8000000000029"/>
    <n v="1.692159"/>
    <n v="8388.7199999999993"/>
    <n v="1.692159"/>
    <x v="59"/>
    <d v="2020-11-01T00:00:00"/>
    <x v="4"/>
    <x v="0"/>
    <x v="2"/>
  </r>
  <r>
    <d v="2021-03-31T00:00:00"/>
    <n v="29894663000189"/>
    <s v="TRUE SECURITIZADORA"/>
    <d v="2020-02-12T00:00:00"/>
    <n v="152"/>
    <d v="2020-07-07T00:00:00"/>
    <n v="-267"/>
    <d v="2025-12-08T00:00:00"/>
    <n v="1683"/>
    <n v="291866512"/>
    <n v="72"/>
    <m/>
    <m/>
    <n v="1.36"/>
    <n v="7140.08"/>
    <n v="6810.9100000000008"/>
    <n v="1.631732"/>
    <n v="7512.21"/>
    <n v="1.631732"/>
    <x v="60"/>
    <d v="2020-08-01T00:00:00"/>
    <x v="0"/>
    <x v="0"/>
    <x v="3"/>
  </r>
  <r>
    <d v="2021-03-31T00:00:00"/>
    <n v="29894663000189"/>
    <s v="TRUE SECURITIZADORA"/>
    <d v="2020-03-13T00:00:00"/>
    <n v="281"/>
    <d v="2021-05-07T00:00:00"/>
    <n v="37"/>
    <d v="2026-01-07T00:00:00"/>
    <n v="1713"/>
    <n v="291880845"/>
    <n v="72"/>
    <m/>
    <m/>
    <n v="1.3664130928050502"/>
    <n v="10325.4"/>
    <n v="12564.710000000001"/>
    <n v="1.704178"/>
    <n v="11190.79"/>
    <n v="1.704178"/>
    <x v="61"/>
    <d v="2021-05-01T00:00:00"/>
    <x v="2"/>
    <x v="2"/>
    <x v="9"/>
  </r>
  <r>
    <d v="2021-03-31T00:00:00"/>
    <n v="29894663000189"/>
    <s v="TRUE SECURITIZADORA"/>
    <d v="2020-02-12T00:00:00"/>
    <n v="517.12"/>
    <d v="2021-05-07T00:00:00"/>
    <n v="37"/>
    <d v="2025-11-07T00:00:00"/>
    <n v="1652"/>
    <n v="291959533"/>
    <n v="72"/>
    <m/>
    <m/>
    <n v="1.36"/>
    <n v="18870.629999999997"/>
    <n v="22972.810000000016"/>
    <n v="1.6409229999999999"/>
    <n v="20142.329999999998"/>
    <n v="1.6409229999999999"/>
    <x v="62"/>
    <d v="2021-05-01T00:00:00"/>
    <x v="0"/>
    <x v="2"/>
    <x v="9"/>
  </r>
  <r>
    <d v="2021-03-31T00:00:00"/>
    <n v="29894663000189"/>
    <s v="TRUE SECURITIZADORA"/>
    <d v="2020-01-13T00:00:00"/>
    <n v="323.64"/>
    <d v="2020-02-07T00:00:00"/>
    <n v="-418"/>
    <d v="2025-11-07T00:00:00"/>
    <n v="1652"/>
    <n v="291963052"/>
    <n v="72"/>
    <m/>
    <m/>
    <n v="1.36"/>
    <n v="16542.43"/>
    <n v="14504.729999999998"/>
    <n v="1.6867799999999999"/>
    <n v="17460.669999999998"/>
    <n v="1.6867799999999999"/>
    <x v="63"/>
    <d v="2020-02-01T00:00:00"/>
    <x v="1"/>
    <x v="0"/>
    <x v="13"/>
  </r>
  <r>
    <d v="2021-03-31T00:00:00"/>
    <n v="29894663000189"/>
    <s v="TRUE SECURITIZADORA"/>
    <d v="2020-02-12T00:00:00"/>
    <n v="329.74"/>
    <d v="2020-10-07T00:00:00"/>
    <n v="-175"/>
    <d v="2026-01-07T00:00:00"/>
    <n v="1713"/>
    <n v="291975907"/>
    <n v="72"/>
    <m/>
    <m/>
    <n v="1.36"/>
    <n v="14560.57"/>
    <n v="14900.059999999996"/>
    <n v="1.656369"/>
    <n v="15460.52"/>
    <n v="1.656369"/>
    <x v="64"/>
    <d v="2020-11-01T00:00:00"/>
    <x v="0"/>
    <x v="0"/>
    <x v="2"/>
  </r>
  <r>
    <d v="2021-03-31T00:00:00"/>
    <n v="29894663000189"/>
    <s v="TRUE SECURITIZADORA"/>
    <d v="2020-03-13T00:00:00"/>
    <n v="389.05"/>
    <d v="2020-08-07T00:00:00"/>
    <n v="-236"/>
    <d v="2026-02-09T00:00:00"/>
    <n v="1746"/>
    <n v="291981716"/>
    <n v="72"/>
    <m/>
    <m/>
    <n v="1.36"/>
    <n v="18114.629999999997"/>
    <n v="17576.64"/>
    <n v="1.654498"/>
    <n v="19197.739999999998"/>
    <n v="1.654498"/>
    <x v="65"/>
    <d v="2020-09-01T00:00:00"/>
    <x v="2"/>
    <x v="0"/>
    <x v="4"/>
  </r>
  <r>
    <d v="2021-03-31T00:00:00"/>
    <n v="29894663000189"/>
    <s v="TRUE SECURITIZADORA"/>
    <d v="2019-11-22T00:00:00"/>
    <n v="375.34"/>
    <d v="2020-04-07T00:00:00"/>
    <n v="-358"/>
    <d v="2025-10-07T00:00:00"/>
    <n v="1621"/>
    <n v="292051434"/>
    <n v="72"/>
    <m/>
    <m/>
    <n v="1.3460000000000001"/>
    <n v="18388.63"/>
    <n v="17103.200000000004"/>
    <n v="1.6520220000000001"/>
    <n v="19366.82"/>
    <n v="1.6520220000000001"/>
    <x v="66"/>
    <d v="2020-05-01T00:00:00"/>
    <x v="3"/>
    <x v="0"/>
    <x v="1"/>
  </r>
  <r>
    <d v="2021-03-31T00:00:00"/>
    <n v="29894663000189"/>
    <s v="TRUE SECURITIZADORA"/>
    <d v="2019-12-16T00:00:00"/>
    <n v="90.96"/>
    <d v="2020-03-07T00:00:00"/>
    <n v="-389"/>
    <d v="2025-11-07T00:00:00"/>
    <n v="1652"/>
    <n v="292062247"/>
    <n v="72"/>
    <m/>
    <m/>
    <n v="1.4949999999999999"/>
    <n v="4307.47"/>
    <n v="3953.3100000000004"/>
    <n v="2.0450050000000002"/>
    <n v="4706.67"/>
    <n v="2.0450050000000002"/>
    <x v="67"/>
    <d v="2020-04-01T00:00:00"/>
    <x v="4"/>
    <x v="0"/>
    <x v="5"/>
  </r>
  <r>
    <d v="2021-03-31T00:00:00"/>
    <n v="29894663000189"/>
    <s v="TRUE SECURITIZADORA"/>
    <d v="2019-11-22T00:00:00"/>
    <n v="125.9"/>
    <d v="2020-10-07T00:00:00"/>
    <n v="-175"/>
    <d v="2025-10-07T00:00:00"/>
    <n v="1621"/>
    <n v="292154396"/>
    <n v="72"/>
    <m/>
    <m/>
    <n v="1.3460000000000001"/>
    <n v="5372.9299999999994"/>
    <n v="5736.9099999999989"/>
    <n v="1.691443"/>
    <n v="5740.78"/>
    <n v="1.691443"/>
    <x v="68"/>
    <d v="2020-10-01T00:00:00"/>
    <x v="3"/>
    <x v="0"/>
    <x v="0"/>
  </r>
  <r>
    <d v="2021-03-31T00:00:00"/>
    <n v="29894663000189"/>
    <s v="TRUE SECURITIZADORA"/>
    <d v="2019-12-16T00:00:00"/>
    <n v="285.89999999999998"/>
    <d v="2021-03-07T00:00:00"/>
    <n v="-24"/>
    <d v="2025-11-07T00:00:00"/>
    <n v="1652"/>
    <n v="292158138"/>
    <n v="72"/>
    <m/>
    <m/>
    <n v="1.3599999999999999"/>
    <n v="11016.550000000001"/>
    <n v="12935.860000000002"/>
    <n v="1.6359870000000001"/>
    <n v="11707.87"/>
    <n v="1.6359870000000001"/>
    <x v="69"/>
    <d v="2021-04-01T00:00:00"/>
    <x v="4"/>
    <x v="2"/>
    <x v="14"/>
  </r>
  <r>
    <d v="2021-03-31T00:00:00"/>
    <n v="29894663000189"/>
    <s v="TRUE SECURITIZADORA"/>
    <d v="2019-12-16T00:00:00"/>
    <n v="235.87"/>
    <d v="2020-01-07T00:00:00"/>
    <n v="-449"/>
    <d v="2025-11-07T00:00:00"/>
    <n v="1652"/>
    <n v="292159736"/>
    <n v="72"/>
    <m/>
    <m/>
    <n v="1.3599999999999999"/>
    <n v="12417.04"/>
    <n v="10672.189999999999"/>
    <n v="1.6227290000000001"/>
    <n v="12961.27"/>
    <n v="1.6227290000000001"/>
    <x v="70"/>
    <d v="2020-03-01T00:00:00"/>
    <x v="4"/>
    <x v="0"/>
    <x v="6"/>
  </r>
  <r>
    <d v="2021-03-31T00:00:00"/>
    <n v="29894663000189"/>
    <s v="TRUE SECURITIZADORA"/>
    <d v="2019-12-16T00:00:00"/>
    <n v="125.07"/>
    <d v="2020-02-07T00:00:00"/>
    <n v="-418"/>
    <d v="2025-11-07T00:00:00"/>
    <n v="1652"/>
    <n v="292258665"/>
    <n v="72"/>
    <m/>
    <m/>
    <n v="1.3599999999999999"/>
    <n v="6436.44"/>
    <n v="5658.8999999999987"/>
    <n v="1.6444559999999999"/>
    <n v="6747.62"/>
    <n v="1.6444559999999999"/>
    <x v="71"/>
    <d v="2020-02-01T00:00:00"/>
    <x v="4"/>
    <x v="0"/>
    <x v="13"/>
  </r>
  <r>
    <d v="2021-03-31T00:00:00"/>
    <n v="29894663000189"/>
    <s v="TRUE SECURITIZADORA"/>
    <d v="2019-12-16T00:00:00"/>
    <n v="200"/>
    <d v="2020-03-07T00:00:00"/>
    <n v="-389"/>
    <d v="2022-11-07T00:00:00"/>
    <n v="556"/>
    <n v="292263667"/>
    <n v="36"/>
    <m/>
    <m/>
    <n v="1.4949999999999999"/>
    <n v="5983.2"/>
    <n v="5422.1"/>
    <n v="2.0499559999999999"/>
    <n v="6134.88"/>
    <n v="2.0499559999999999"/>
    <x v="72"/>
    <d v="2020-04-01T00:00:00"/>
    <x v="4"/>
    <x v="0"/>
    <x v="5"/>
  </r>
  <r>
    <d v="2021-03-31T00:00:00"/>
    <n v="29894663000189"/>
    <s v="TRUE SECURITIZADORA"/>
    <d v="2020-01-13T00:00:00"/>
    <n v="285.20999999999998"/>
    <d v="2021-02-07T00:00:00"/>
    <n v="-52"/>
    <d v="2025-12-08T00:00:00"/>
    <n v="1683"/>
    <n v="292268580"/>
    <n v="72"/>
    <m/>
    <m/>
    <n v="1.36"/>
    <n v="11360.630000000001"/>
    <n v="12890.390000000005"/>
    <n v="1.648325"/>
    <n v="12099.24"/>
    <n v="1.648325"/>
    <x v="73"/>
    <d v="2021-02-01T00:00:00"/>
    <x v="1"/>
    <x v="4"/>
    <x v="12"/>
  </r>
  <r>
    <d v="2021-03-31T00:00:00"/>
    <n v="29894663000189"/>
    <s v="TRUE SECURITIZADORA"/>
    <d v="2019-11-22T00:00:00"/>
    <n v="388.4"/>
    <d v="2020-05-07T00:00:00"/>
    <n v="-328"/>
    <d v="2025-10-07T00:00:00"/>
    <n v="1621"/>
    <n v="292351855"/>
    <n v="72"/>
    <m/>
    <m/>
    <n v="1.3460000000000001"/>
    <n v="18542.759999999998"/>
    <n v="17698.320000000003"/>
    <n v="1.6832609999999999"/>
    <n v="19652.32"/>
    <n v="1.6832609999999999"/>
    <x v="74"/>
    <d v="2020-06-01T00:00:00"/>
    <x v="3"/>
    <x v="0"/>
    <x v="7"/>
  </r>
  <r>
    <d v="2021-03-31T00:00:00"/>
    <n v="29894663000189"/>
    <s v="TRUE SECURITIZADORA"/>
    <d v="2019-11-22T00:00:00"/>
    <n v="321.75"/>
    <d v="2021-05-07T00:00:00"/>
    <n v="37"/>
    <d v="2025-10-07T00:00:00"/>
    <n v="1621"/>
    <n v="292352625"/>
    <n v="72"/>
    <m/>
    <m/>
    <n v="1.3460000000000001"/>
    <n v="11496.71"/>
    <n v="14661.249999999995"/>
    <n v="1.6844889999999999"/>
    <n v="12418.95"/>
    <n v="1.6844889999999999"/>
    <x v="75"/>
    <d v="2021-05-01T00:00:00"/>
    <x v="3"/>
    <x v="2"/>
    <x v="9"/>
  </r>
  <r>
    <d v="2021-03-31T00:00:00"/>
    <n v="29894663000189"/>
    <s v="TRUE SECURITIZADORA"/>
    <d v="2019-12-16T00:00:00"/>
    <n v="184.34"/>
    <d v="2021-05-07T00:00:00"/>
    <n v="37"/>
    <d v="2025-11-07T00:00:00"/>
    <n v="1652"/>
    <n v="292362242"/>
    <n v="72"/>
    <m/>
    <m/>
    <n v="1.3599999999999999"/>
    <n v="6671.16"/>
    <n v="8340.68"/>
    <n v="1.6776150000000001"/>
    <n v="7180.22"/>
    <n v="1.6776150000000001"/>
    <x v="76"/>
    <d v="2021-05-01T00:00:00"/>
    <x v="4"/>
    <x v="2"/>
    <x v="9"/>
  </r>
  <r>
    <d v="2021-03-31T00:00:00"/>
    <n v="29894663000189"/>
    <s v="TRUE SECURITIZADORA"/>
    <d v="2019-12-16T00:00:00"/>
    <n v="557.9"/>
    <d v="2020-08-07T00:00:00"/>
    <n v="-236"/>
    <d v="2021-11-08T00:00:00"/>
    <n v="192"/>
    <n v="292363281"/>
    <n v="24"/>
    <m/>
    <m/>
    <n v="1.4949999999999999"/>
    <n v="8700.68"/>
    <n v="10807.130000000001"/>
    <n v="2.0529359999999999"/>
    <n v="8760.67"/>
    <n v="2.0529359999999999"/>
    <x v="77"/>
    <d v="2020-08-01T00:00:00"/>
    <x v="4"/>
    <x v="0"/>
    <x v="3"/>
  </r>
  <r>
    <d v="2021-03-31T00:00:00"/>
    <n v="29894663000189"/>
    <s v="TRUE SECURITIZADORA"/>
    <d v="2020-01-13T00:00:00"/>
    <n v="366.83"/>
    <d v="2020-02-07T00:00:00"/>
    <n v="-418"/>
    <d v="2023-12-07T00:00:00"/>
    <n v="951"/>
    <n v="292371388"/>
    <n v="48"/>
    <m/>
    <m/>
    <n v="1.4949999999999999"/>
    <n v="14195.970000000001"/>
    <n v="12299.63"/>
    <n v="2.05775"/>
    <n v="15074.91"/>
    <n v="2.05775"/>
    <x v="78"/>
    <d v="2020-02-01T00:00:00"/>
    <x v="1"/>
    <x v="0"/>
    <x v="13"/>
  </r>
  <r>
    <d v="2021-03-31T00:00:00"/>
    <n v="29894663000189"/>
    <s v="TRUE SECURITIZADORA"/>
    <d v="2020-02-12T00:00:00"/>
    <n v="149.58000000000001"/>
    <d v="2020-04-07T00:00:00"/>
    <n v="-358"/>
    <d v="2026-01-07T00:00:00"/>
    <n v="1713"/>
    <n v="292379752"/>
    <n v="72"/>
    <m/>
    <m/>
    <n v="1.3650788885958691"/>
    <n v="7442.61"/>
    <n v="6748.78"/>
    <n v="1.7028840000000001"/>
    <n v="7903.46"/>
    <n v="1.7028840000000001"/>
    <x v="79"/>
    <d v="2020-05-01T00:00:00"/>
    <x v="0"/>
    <x v="0"/>
    <x v="1"/>
  </r>
  <r>
    <d v="2021-03-31T00:00:00"/>
    <n v="29894663000189"/>
    <s v="TRUE SECURITIZADORA"/>
    <d v="2020-01-13T00:00:00"/>
    <n v="286.81"/>
    <d v="2021-04-07T00:00:00"/>
    <n v="7"/>
    <d v="2025-12-08T00:00:00"/>
    <n v="1683"/>
    <n v="292463905"/>
    <n v="72"/>
    <m/>
    <m/>
    <n v="1.36"/>
    <n v="10875.970000000001"/>
    <n v="12962.719999999998"/>
    <n v="1.638058"/>
    <n v="11593.490000000002"/>
    <n v="1.638058"/>
    <x v="80"/>
    <d v="2021-04-01T00:00:00"/>
    <x v="1"/>
    <x v="2"/>
    <x v="14"/>
  </r>
  <r>
    <d v="2021-03-31T00:00:00"/>
    <n v="29894663000189"/>
    <s v="TRUE SECURITIZADORA"/>
    <d v="2019-12-16T00:00:00"/>
    <n v="281"/>
    <d v="2020-02-07T00:00:00"/>
    <n v="-418"/>
    <d v="2025-11-07T00:00:00"/>
    <n v="1652"/>
    <n v="292563124"/>
    <n v="72"/>
    <m/>
    <m/>
    <n v="1.3599999999999999"/>
    <n v="14362.8"/>
    <n v="12714.139999999996"/>
    <n v="1.6869160000000001"/>
    <n v="15160.18"/>
    <n v="1.6869160000000001"/>
    <x v="81"/>
    <d v="2020-02-01T00:00:00"/>
    <x v="4"/>
    <x v="0"/>
    <x v="13"/>
  </r>
  <r>
    <d v="2021-03-31T00:00:00"/>
    <n v="29894663000189"/>
    <s v="TRUE SECURITIZADORA"/>
    <d v="2020-02-12T00:00:00"/>
    <n v="91.99"/>
    <d v="2020-09-07T00:00:00"/>
    <n v="-205"/>
    <d v="2025-10-07T00:00:00"/>
    <n v="1621"/>
    <n v="292652305"/>
    <n v="72"/>
    <m/>
    <m/>
    <n v="1.36"/>
    <n v="4022.83"/>
    <n v="4050.8299999999995"/>
    <n v="1.6844950000000001"/>
    <n v="4275.09"/>
    <n v="1.6844950000000001"/>
    <x v="82"/>
    <d v="2020-10-01T00:00:00"/>
    <x v="0"/>
    <x v="0"/>
    <x v="0"/>
  </r>
  <r>
    <d v="2021-03-31T00:00:00"/>
    <n v="29894663000189"/>
    <s v="TRUE SECURITIZADORA"/>
    <d v="2020-01-13T00:00:00"/>
    <n v="330.37"/>
    <d v="2020-08-07T00:00:00"/>
    <n v="-236"/>
    <d v="2025-11-07T00:00:00"/>
    <n v="1652"/>
    <n v="292659950"/>
    <n v="72"/>
    <m/>
    <m/>
    <n v="1.369693"/>
    <n v="14847.369999999999"/>
    <n v="14763.609999999995"/>
    <n v="1.707946"/>
    <n v="15812.279999999999"/>
    <n v="1.707946"/>
    <x v="83"/>
    <d v="2020-09-01T00:00:00"/>
    <x v="1"/>
    <x v="0"/>
    <x v="4"/>
  </r>
  <r>
    <d v="2021-03-31T00:00:00"/>
    <n v="29894663000189"/>
    <s v="TRUE SECURITIZADORA"/>
    <d v="2020-01-13T00:00:00"/>
    <n v="138.1"/>
    <d v="2021-02-07T00:00:00"/>
    <n v="-52"/>
    <d v="2025-12-08T00:00:00"/>
    <n v="1683"/>
    <n v="292663909"/>
    <n v="72"/>
    <m/>
    <m/>
    <n v="1.36"/>
    <n v="5514.15"/>
    <n v="6241.5499999999975"/>
    <n v="1.637068"/>
    <n v="5858.49"/>
    <n v="1.637068"/>
    <x v="84"/>
    <d v="2021-02-01T00:00:00"/>
    <x v="1"/>
    <x v="4"/>
    <x v="12"/>
  </r>
  <r>
    <d v="2021-03-31T00:00:00"/>
    <n v="29894663000189"/>
    <s v="TRUE SECURITIZADORA"/>
    <d v="2020-02-12T00:00:00"/>
    <n v="299.39999999999998"/>
    <d v="2020-03-07T00:00:00"/>
    <n v="-389"/>
    <d v="2026-01-07T00:00:00"/>
    <n v="1713"/>
    <n v="292668694"/>
    <n v="72"/>
    <m/>
    <m/>
    <n v="1.36"/>
    <n v="898.2"/>
    <n v="13529.119999999999"/>
    <n v="1.65063"/>
    <n v="898.2"/>
    <n v="1.65063"/>
    <x v="85"/>
    <d v="2020-05-01T00:00:00"/>
    <x v="0"/>
    <x v="0"/>
    <x v="1"/>
  </r>
  <r>
    <d v="2021-03-31T00:00:00"/>
    <n v="29894663000189"/>
    <s v="TRUE SECURITIZADORA"/>
    <d v="2020-01-13T00:00:00"/>
    <n v="411.09"/>
    <d v="2020-12-07T00:00:00"/>
    <n v="-114"/>
    <d v="2025-11-07T00:00:00"/>
    <n v="1652"/>
    <n v="292757507"/>
    <n v="72"/>
    <m/>
    <m/>
    <n v="1.36"/>
    <n v="17094.78"/>
    <n v="18423.929999999997"/>
    <n v="1.6298630000000001"/>
    <n v="18067.810000000001"/>
    <n v="1.6298630000000001"/>
    <x v="86"/>
    <d v="2020-12-01T00:00:00"/>
    <x v="1"/>
    <x v="3"/>
    <x v="11"/>
  </r>
  <r>
    <d v="2021-03-31T00:00:00"/>
    <n v="29894663000189"/>
    <s v="TRUE SECURITIZADORA"/>
    <d v="2020-02-12T00:00:00"/>
    <n v="99.39"/>
    <d v="2020-08-07T00:00:00"/>
    <n v="-236"/>
    <d v="2025-11-07T00:00:00"/>
    <n v="1652"/>
    <n v="292760750"/>
    <n v="72"/>
    <m/>
    <m/>
    <n v="1.36"/>
    <n v="4490.72"/>
    <n v="4415.3900000000003"/>
    <n v="1.678374"/>
    <n v="4765.83"/>
    <n v="1.678374"/>
    <x v="87"/>
    <d v="2020-09-01T00:00:00"/>
    <x v="0"/>
    <x v="0"/>
    <x v="4"/>
  </r>
  <r>
    <d v="2021-03-31T00:00:00"/>
    <n v="29894663000189"/>
    <s v="TRUE SECURITIZADORA"/>
    <d v="2020-01-13T00:00:00"/>
    <n v="215.87"/>
    <d v="2021-05-07T00:00:00"/>
    <n v="37"/>
    <d v="2025-12-08T00:00:00"/>
    <n v="1683"/>
    <n v="292766805"/>
    <n v="72"/>
    <m/>
    <m/>
    <n v="1.36"/>
    <n v="7998.51"/>
    <n v="9756.4900000000034"/>
    <n v="1.622617"/>
    <n v="8510.0600000000013"/>
    <n v="1.622617"/>
    <x v="88"/>
    <d v="2021-05-01T00:00:00"/>
    <x v="1"/>
    <x v="2"/>
    <x v="9"/>
  </r>
  <r>
    <d v="2021-03-31T00:00:00"/>
    <n v="29894663000189"/>
    <s v="TRUE SECURITIZADORA"/>
    <d v="2020-01-13T00:00:00"/>
    <n v="209"/>
    <d v="2021-05-07T00:00:00"/>
    <n v="37"/>
    <d v="2025-12-08T00:00:00"/>
    <n v="1683"/>
    <n v="292771908"/>
    <n v="72"/>
    <m/>
    <m/>
    <n v="1.3670180000000001"/>
    <n v="7598.06"/>
    <n v="9425.9999999999982"/>
    <n v="1.705077"/>
    <n v="8225.4399999999987"/>
    <n v="1.705077"/>
    <x v="89"/>
    <d v="2021-05-01T00:00:00"/>
    <x v="1"/>
    <x v="2"/>
    <x v="9"/>
  </r>
  <r>
    <d v="2021-03-31T00:00:00"/>
    <n v="29894663000189"/>
    <s v="TRUE SECURITIZADORA"/>
    <d v="2019-12-16T00:00:00"/>
    <n v="176.21"/>
    <d v="2020-03-07T00:00:00"/>
    <n v="-389"/>
    <d v="2025-11-07T00:00:00"/>
    <n v="1652"/>
    <n v="292856338"/>
    <n v="72"/>
    <m/>
    <m/>
    <n v="1.3599999999999999"/>
    <n v="8907.99"/>
    <n v="7972.8200000000033"/>
    <n v="1.63354"/>
    <n v="9330.4500000000007"/>
    <n v="1.63354"/>
    <x v="90"/>
    <d v="2020-10-01T00:00:00"/>
    <x v="4"/>
    <x v="0"/>
    <x v="0"/>
  </r>
  <r>
    <d v="2021-03-31T00:00:00"/>
    <n v="29894663000189"/>
    <s v="TRUE SECURITIZADORA"/>
    <d v="2020-01-13T00:00:00"/>
    <n v="80"/>
    <d v="2020-05-07T00:00:00"/>
    <n v="-328"/>
    <d v="2025-11-07T00:00:00"/>
    <n v="1652"/>
    <n v="292859541"/>
    <n v="72"/>
    <m/>
    <m/>
    <n v="1.36"/>
    <n v="3885.24"/>
    <n v="3585.4100000000008"/>
    <n v="1.6320889999999999"/>
    <n v="4076.09"/>
    <n v="1.6320889999999999"/>
    <x v="91"/>
    <d v="2020-06-01T00:00:00"/>
    <x v="1"/>
    <x v="0"/>
    <x v="7"/>
  </r>
  <r>
    <d v="2021-03-31T00:00:00"/>
    <n v="29894663000189"/>
    <s v="TRUE SECURITIZADORA"/>
    <d v="2019-12-16T00:00:00"/>
    <n v="312.67"/>
    <d v="2020-02-07T00:00:00"/>
    <n v="-418"/>
    <d v="2025-11-07T00:00:00"/>
    <n v="1652"/>
    <n v="292867317"/>
    <n v="72"/>
    <m/>
    <m/>
    <n v="1.4949999999999999"/>
    <n v="15115.16"/>
    <n v="13589.170000000002"/>
    <n v="2.0468820000000001"/>
    <n v="16491.5"/>
    <n v="2.0468820000000001"/>
    <x v="92"/>
    <d v="2021-05-01T00:00:00"/>
    <x v="4"/>
    <x v="0"/>
    <x v="9"/>
  </r>
  <r>
    <d v="2021-03-31T00:00:00"/>
    <n v="29894663000189"/>
    <s v="TRUE SECURITIZADORA"/>
    <d v="2020-01-13T00:00:00"/>
    <n v="625.28"/>
    <d v="2021-05-07T00:00:00"/>
    <n v="37"/>
    <d v="2025-12-08T00:00:00"/>
    <n v="1683"/>
    <n v="292868854"/>
    <n v="72"/>
    <m/>
    <m/>
    <n v="1.36"/>
    <n v="23172.219999999998"/>
    <n v="28260.199999999997"/>
    <n v="1.6218630000000001"/>
    <n v="24649.89"/>
    <n v="1.6218630000000001"/>
    <x v="93"/>
    <d v="2021-05-01T00:00:00"/>
    <x v="1"/>
    <x v="2"/>
    <x v="9"/>
  </r>
  <r>
    <d v="2021-03-31T00:00:00"/>
    <n v="29894663000189"/>
    <s v="TRUE SECURITIZADORA"/>
    <d v="2020-02-12T00:00:00"/>
    <n v="326.58999999999997"/>
    <d v="2021-04-07T00:00:00"/>
    <n v="7"/>
    <d v="2026-01-07T00:00:00"/>
    <n v="1713"/>
    <n v="292877629"/>
    <n v="72"/>
    <m/>
    <m/>
    <n v="1.36"/>
    <n v="12465.53"/>
    <n v="14757.719999999996"/>
    <n v="1.6551709999999999"/>
    <n v="13353.210000000001"/>
    <n v="1.6551709999999999"/>
    <x v="94"/>
    <d v="2021-04-01T00:00:00"/>
    <x v="0"/>
    <x v="2"/>
    <x v="14"/>
  </r>
  <r>
    <d v="2021-03-31T00:00:00"/>
    <n v="29894663000189"/>
    <s v="TRUE SECURITIZADORA"/>
    <d v="2020-01-13T00:00:00"/>
    <n v="125"/>
    <d v="2021-05-07T00:00:00"/>
    <n v="37"/>
    <d v="2025-11-07T00:00:00"/>
    <n v="1652"/>
    <n v="292959546"/>
    <n v="72"/>
    <m/>
    <m/>
    <n v="1.36"/>
    <n v="4566.12"/>
    <n v="5602.1699999999992"/>
    <n v="1.636474"/>
    <n v="4868.87"/>
    <n v="1.636474"/>
    <x v="95"/>
    <d v="2021-05-01T00:00:00"/>
    <x v="1"/>
    <x v="2"/>
    <x v="9"/>
  </r>
  <r>
    <d v="2021-03-31T00:00:00"/>
    <n v="29894663000189"/>
    <s v="TRUE SECURITIZADORA"/>
    <d v="2020-04-15T00:00:00"/>
    <n v="160.99"/>
    <d v="2020-12-07T00:00:00"/>
    <n v="-114"/>
    <d v="2026-02-09T00:00:00"/>
    <n v="1746"/>
    <n v="292960093"/>
    <n v="72"/>
    <m/>
    <m/>
    <n v="1.3599999999999999"/>
    <n v="6879.8899999999994"/>
    <n v="7220.5499999999975"/>
    <n v="1.635154"/>
    <n v="7300.07"/>
    <n v="1.635154"/>
    <x v="96"/>
    <d v="2020-12-01T00:00:00"/>
    <x v="5"/>
    <x v="3"/>
    <x v="11"/>
  </r>
  <r>
    <d v="2021-03-31T00:00:00"/>
    <n v="29894663000189"/>
    <s v="TRUE SECURITIZADORA"/>
    <d v="2020-01-13T00:00:00"/>
    <n v="216.89"/>
    <d v="2020-04-07T00:00:00"/>
    <n v="-358"/>
    <d v="2025-12-08T00:00:00"/>
    <n v="1683"/>
    <n v="292966786"/>
    <n v="72"/>
    <m/>
    <m/>
    <n v="1.36"/>
    <n v="10836.79"/>
    <n v="9802.5599999999977"/>
    <n v="1.63287"/>
    <n v="11369.82"/>
    <n v="1.63287"/>
    <x v="97"/>
    <d v="2020-05-01T00:00:00"/>
    <x v="1"/>
    <x v="0"/>
    <x v="1"/>
  </r>
  <r>
    <d v="2021-03-31T00:00:00"/>
    <n v="29894663000189"/>
    <s v="TRUE SECURITIZADORA"/>
    <d v="2020-02-12T00:00:00"/>
    <n v="273.83"/>
    <d v="2021-05-07T00:00:00"/>
    <n v="37"/>
    <d v="2021-12-07T00:00:00"/>
    <n v="221"/>
    <n v="292974087"/>
    <n v="24"/>
    <m/>
    <m/>
    <n v="1.4949999999999999"/>
    <n v="2042.79"/>
    <n v="5102.72"/>
    <n v="2.0639590000000001"/>
    <n v="2082.2800000000002"/>
    <n v="2.0639590000000001"/>
    <x v="98"/>
    <d v="2021-05-01T00:00:00"/>
    <x v="0"/>
    <x v="2"/>
    <x v="9"/>
  </r>
  <r>
    <d v="2021-03-31T00:00:00"/>
    <n v="29894663000189"/>
    <s v="TRUE SECURITIZADORA"/>
    <d v="2020-02-12T00:00:00"/>
    <n v="109"/>
    <d v="2021-02-07T00:00:00"/>
    <n v="-52"/>
    <d v="2026-01-07T00:00:00"/>
    <n v="1713"/>
    <n v="292980961"/>
    <n v="72"/>
    <m/>
    <m/>
    <n v="1.363810970964489"/>
    <n v="4334.75"/>
    <n v="4919.7199999999984"/>
    <n v="1.7014879999999999"/>
    <n v="4670.6499999999996"/>
    <n v="1.7014879999999999"/>
    <x v="99"/>
    <d v="2021-02-01T00:00:00"/>
    <x v="0"/>
    <x v="4"/>
    <x v="12"/>
  </r>
  <r>
    <d v="2021-03-31T00:00:00"/>
    <n v="29894663000189"/>
    <s v="TRUE SECURITIZADORA"/>
    <d v="2020-01-13T00:00:00"/>
    <n v="463.77"/>
    <d v="2020-03-07T00:00:00"/>
    <n v="-389"/>
    <d v="2025-11-07T00:00:00"/>
    <n v="1652"/>
    <n v="293058724"/>
    <n v="72"/>
    <m/>
    <m/>
    <n v="1.36"/>
    <n v="23435.649999999998"/>
    <n v="20784.979999999989"/>
    <n v="1.635993"/>
    <n v="24557.05"/>
    <n v="1.635993"/>
    <x v="100"/>
    <d v="2020-04-01T00:00:00"/>
    <x v="1"/>
    <x v="0"/>
    <x v="5"/>
  </r>
  <r>
    <d v="2021-03-31T00:00:00"/>
    <n v="29894663000189"/>
    <s v="TRUE SECURITIZADORA"/>
    <d v="2019-12-16T00:00:00"/>
    <n v="299.3"/>
    <d v="2020-05-07T00:00:00"/>
    <n v="-328"/>
    <d v="2023-10-09T00:00:00"/>
    <n v="892"/>
    <n v="293060555"/>
    <n v="48"/>
    <m/>
    <m/>
    <n v="1.4949999999999999"/>
    <n v="10361.620000000001"/>
    <n v="9899.380000000001"/>
    <n v="2.0619420000000002"/>
    <n v="10882.91"/>
    <n v="2.0619420000000002"/>
    <x v="101"/>
    <d v="2020-06-01T00:00:00"/>
    <x v="4"/>
    <x v="0"/>
    <x v="7"/>
  </r>
  <r>
    <d v="2021-03-31T00:00:00"/>
    <n v="29894663000189"/>
    <s v="TRUE SECURITIZADORA"/>
    <d v="2019-11-22T00:00:00"/>
    <n v="110"/>
    <d v="2020-04-07T00:00:00"/>
    <n v="-358"/>
    <d v="2025-10-07T00:00:00"/>
    <n v="1621"/>
    <n v="293154184"/>
    <n v="72"/>
    <m/>
    <m/>
    <n v="1.3460000000000001"/>
    <n v="5349.79"/>
    <n v="5012.3799999999974"/>
    <n v="1.6967209999999999"/>
    <n v="5675.8"/>
    <n v="1.6967209999999999"/>
    <x v="102"/>
    <d v="2020-04-01T00:00:00"/>
    <x v="3"/>
    <x v="0"/>
    <x v="5"/>
  </r>
  <r>
    <d v="2021-03-31T00:00:00"/>
    <n v="29894663000189"/>
    <s v="TRUE SECURITIZADORA"/>
    <d v="2019-12-16T00:00:00"/>
    <n v="247.16"/>
    <d v="2020-06-07T00:00:00"/>
    <n v="-297"/>
    <d v="2025-11-07T00:00:00"/>
    <n v="1652"/>
    <n v="293155718"/>
    <n v="72"/>
    <m/>
    <m/>
    <n v="1.3599999999999999"/>
    <n v="11753.11"/>
    <n v="11182.990000000003"/>
    <n v="1.6336189999999999"/>
    <n v="12345.86"/>
    <n v="1.6336189999999999"/>
    <x v="103"/>
    <d v="2020-07-01T00:00:00"/>
    <x v="4"/>
    <x v="0"/>
    <x v="10"/>
  </r>
  <r>
    <d v="2021-03-31T00:00:00"/>
    <n v="29894663000189"/>
    <s v="TRUE SECURITIZADORA"/>
    <d v="2019-11-22T00:00:00"/>
    <n v="190.44"/>
    <d v="2020-01-07T00:00:00"/>
    <n v="-449"/>
    <d v="2025-10-07T00:00:00"/>
    <n v="1621"/>
    <n v="293250938"/>
    <n v="72"/>
    <m/>
    <m/>
    <n v="1.3460000000000001"/>
    <n v="9921.77"/>
    <n v="8677.8200000000015"/>
    <n v="1.6387529999999999"/>
    <n v="10397.68"/>
    <n v="1.6387529999999999"/>
    <x v="104"/>
    <d v="2020-01-01T00:00:00"/>
    <x v="3"/>
    <x v="0"/>
    <x v="15"/>
  </r>
  <r>
    <d v="2021-03-31T00:00:00"/>
    <n v="29894663000189"/>
    <s v="TRUE SECURITIZADORA"/>
    <d v="2020-02-12T00:00:00"/>
    <n v="175.89"/>
    <d v="2020-07-07T00:00:00"/>
    <n v="-267"/>
    <d v="2026-01-07T00:00:00"/>
    <n v="1713"/>
    <n v="293276724"/>
    <n v="72"/>
    <m/>
    <m/>
    <n v="1.36"/>
    <n v="8318.57"/>
    <n v="7947.9800000000023"/>
    <n v="1.6407659999999999"/>
    <n v="8774.630000000001"/>
    <n v="1.6407659999999999"/>
    <x v="105"/>
    <d v="2020-08-01T00:00:00"/>
    <x v="0"/>
    <x v="0"/>
    <x v="3"/>
  </r>
  <r>
    <d v="2021-03-31T00:00:00"/>
    <n v="29894663000189"/>
    <s v="TRUE SECURITIZADORA"/>
    <d v="2020-01-13T00:00:00"/>
    <n v="323"/>
    <d v="2020-06-07T00:00:00"/>
    <n v="-297"/>
    <d v="2025-12-08T00:00:00"/>
    <n v="1683"/>
    <n v="293370068"/>
    <n v="72"/>
    <m/>
    <m/>
    <n v="1.36"/>
    <n v="15331.93"/>
    <n v="14598.350000000006"/>
    <n v="1.6915960000000001"/>
    <n v="16286.36"/>
    <n v="1.6915960000000001"/>
    <x v="106"/>
    <d v="2020-07-01T00:00:00"/>
    <x v="1"/>
    <x v="0"/>
    <x v="10"/>
  </r>
  <r>
    <d v="2021-03-31T00:00:00"/>
    <n v="29894663000189"/>
    <s v="TRUE SECURITIZADORA"/>
    <d v="2020-02-12T00:00:00"/>
    <n v="103.44"/>
    <d v="2020-07-07T00:00:00"/>
    <n v="-267"/>
    <d v="2026-01-07T00:00:00"/>
    <n v="1713"/>
    <n v="293380061"/>
    <n v="72"/>
    <m/>
    <m/>
    <n v="1.36"/>
    <n v="4844.75"/>
    <n v="4674.2099999999991"/>
    <n v="1.6936199999999999"/>
    <n v="5160.28"/>
    <n v="1.6936199999999999"/>
    <x v="107"/>
    <d v="2020-08-01T00:00:00"/>
    <x v="0"/>
    <x v="0"/>
    <x v="3"/>
  </r>
  <r>
    <d v="2021-03-31T00:00:00"/>
    <n v="29894663000189"/>
    <s v="TRUE SECURITIZADORA"/>
    <d v="2020-02-12T00:00:00"/>
    <n v="133.76"/>
    <d v="2021-04-07T00:00:00"/>
    <n v="7"/>
    <d v="2023-01-09T00:00:00"/>
    <n v="619"/>
    <n v="293380547"/>
    <n v="36"/>
    <m/>
    <m/>
    <n v="1.4949999999999999"/>
    <n v="2441.27"/>
    <n v="3621.0499999999993"/>
    <n v="2.0533969999999999"/>
    <n v="2563.9"/>
    <n v="2.0533969999999999"/>
    <x v="108"/>
    <d v="2021-04-01T00:00:00"/>
    <x v="0"/>
    <x v="2"/>
    <x v="14"/>
  </r>
  <r>
    <d v="2021-03-31T00:00:00"/>
    <n v="29894663000189"/>
    <s v="TRUE SECURITIZADORA"/>
    <d v="2019-12-16T00:00:00"/>
    <n v="92.54"/>
    <d v="2020-03-07T00:00:00"/>
    <n v="-389"/>
    <d v="2025-11-07T00:00:00"/>
    <n v="1652"/>
    <n v="293456063"/>
    <n v="72"/>
    <m/>
    <m/>
    <n v="1.3599999999999999"/>
    <n v="4647.87"/>
    <n v="4187.0600000000004"/>
    <n v="1.673187"/>
    <n v="4900.1100000000006"/>
    <n v="1.673187"/>
    <x v="109"/>
    <d v="2020-10-01T00:00:00"/>
    <x v="4"/>
    <x v="0"/>
    <x v="0"/>
  </r>
  <r>
    <d v="2021-03-31T00:00:00"/>
    <n v="29894663000189"/>
    <s v="TRUE SECURITIZADORA"/>
    <d v="2019-12-16T00:00:00"/>
    <n v="94.9"/>
    <d v="2020-07-07T00:00:00"/>
    <n v="-267"/>
    <d v="2025-11-07T00:00:00"/>
    <n v="1652"/>
    <n v="293458528"/>
    <n v="72"/>
    <m/>
    <m/>
    <n v="1.3599999999999999"/>
    <n v="4416.0200000000004"/>
    <n v="4293.8400000000011"/>
    <n v="1.6359429999999999"/>
    <n v="4645.4400000000005"/>
    <n v="1.6359429999999999"/>
    <x v="110"/>
    <d v="2020-08-01T00:00:00"/>
    <x v="4"/>
    <x v="0"/>
    <x v="3"/>
  </r>
  <r>
    <d v="2021-03-31T00:00:00"/>
    <n v="29894663000189"/>
    <s v="TRUE SECURITIZADORA"/>
    <d v="2019-12-16T00:00:00"/>
    <n v="225.47"/>
    <d v="2020-02-07T00:00:00"/>
    <n v="-418"/>
    <d v="2025-11-07T00:00:00"/>
    <n v="1652"/>
    <n v="293561244"/>
    <n v="72"/>
    <m/>
    <m/>
    <n v="1.3599999999999999"/>
    <n v="11526.52"/>
    <n v="10201.599999999999"/>
    <n v="1.6857819999999999"/>
    <n v="12164.36"/>
    <n v="1.6857819999999999"/>
    <x v="111"/>
    <d v="2020-02-01T00:00:00"/>
    <x v="4"/>
    <x v="0"/>
    <x v="13"/>
  </r>
  <r>
    <d v="2021-03-31T00:00:00"/>
    <n v="29894663000189"/>
    <s v="TRUE SECURITIZADORA"/>
    <d v="2020-01-13T00:00:00"/>
    <n v="241.1"/>
    <d v="2020-05-07T00:00:00"/>
    <n v="-328"/>
    <d v="2025-11-07T00:00:00"/>
    <n v="1652"/>
    <n v="293562905"/>
    <n v="72"/>
    <m/>
    <m/>
    <n v="1.36"/>
    <n v="11611.849999999999"/>
    <n v="10805.449999999997"/>
    <n v="1.680909"/>
    <n v="12284.310000000001"/>
    <n v="1.680909"/>
    <x v="112"/>
    <d v="2020-09-01T00:00:00"/>
    <x v="1"/>
    <x v="0"/>
    <x v="4"/>
  </r>
  <r>
    <d v="2021-03-31T00:00:00"/>
    <n v="29894663000189"/>
    <s v="TRUE SECURITIZADORA"/>
    <d v="2020-03-13T00:00:00"/>
    <n v="218.66"/>
    <d v="2020-07-07T00:00:00"/>
    <n v="-267"/>
    <d v="2026-01-07T00:00:00"/>
    <n v="1713"/>
    <n v="293579405"/>
    <n v="72"/>
    <m/>
    <m/>
    <n v="1.36"/>
    <n v="10233.369999999999"/>
    <n v="9795.9600000000064"/>
    <n v="1.6977610000000001"/>
    <n v="10908.28"/>
    <n v="1.6977610000000001"/>
    <x v="113"/>
    <d v="2020-08-01T00:00:00"/>
    <x v="2"/>
    <x v="0"/>
    <x v="3"/>
  </r>
  <r>
    <d v="2021-03-31T00:00:00"/>
    <n v="29894663000189"/>
    <s v="TRUE SECURITIZADORA"/>
    <d v="2020-03-13T00:00:00"/>
    <n v="87.55"/>
    <d v="2020-06-07T00:00:00"/>
    <n v="-297"/>
    <d v="2026-01-07T00:00:00"/>
    <n v="1713"/>
    <n v="293581023"/>
    <n v="72"/>
    <m/>
    <m/>
    <n v="1.364681653253824"/>
    <n v="4181.4699999999993"/>
    <n v="3916.81"/>
    <n v="1.7023299999999999"/>
    <n v="4451.2"/>
    <n v="1.7023299999999999"/>
    <x v="114"/>
    <d v="2020-09-01T00:00:00"/>
    <x v="2"/>
    <x v="0"/>
    <x v="4"/>
  </r>
  <r>
    <d v="2021-03-31T00:00:00"/>
    <n v="29894663000189"/>
    <s v="TRUE SECURITIZADORA"/>
    <d v="2020-03-13T00:00:00"/>
    <n v="510"/>
    <d v="2020-05-07T00:00:00"/>
    <n v="-328"/>
    <d v="2026-02-09T00:00:00"/>
    <n v="1746"/>
    <n v="293581803"/>
    <n v="72"/>
    <m/>
    <m/>
    <n v="1.36"/>
    <n v="25292.09"/>
    <n v="23040.940000000002"/>
    <n v="1.65103"/>
    <n v="26696.06"/>
    <n v="1.65103"/>
    <x v="115"/>
    <d v="2020-06-01T00:00:00"/>
    <x v="2"/>
    <x v="0"/>
    <x v="7"/>
  </r>
  <r>
    <d v="2021-03-31T00:00:00"/>
    <n v="29894663000189"/>
    <s v="TRUE SECURITIZADORA"/>
    <d v="2019-12-16T00:00:00"/>
    <n v="95"/>
    <d v="2020-08-07T00:00:00"/>
    <n v="-236"/>
    <d v="2025-10-07T00:00:00"/>
    <n v="1621"/>
    <n v="293650144"/>
    <n v="72"/>
    <m/>
    <m/>
    <n v="1.3599999999999999"/>
    <n v="4314.1900000000005"/>
    <n v="4262.3499999999985"/>
    <n v="1.6002289999999999"/>
    <n v="4509.96"/>
    <n v="1.6002289999999999"/>
    <x v="116"/>
    <d v="2020-09-01T00:00:00"/>
    <x v="4"/>
    <x v="0"/>
    <x v="4"/>
  </r>
  <r>
    <d v="2021-03-31T00:00:00"/>
    <n v="29894663000189"/>
    <s v="TRUE SECURITIZADORA"/>
    <d v="2019-12-16T00:00:00"/>
    <n v="206.33"/>
    <d v="2020-05-07T00:00:00"/>
    <n v="-328"/>
    <d v="2025-10-07T00:00:00"/>
    <n v="1621"/>
    <n v="293655195"/>
    <n v="72"/>
    <m/>
    <m/>
    <n v="1.3599999999999999"/>
    <n v="9829.76"/>
    <n v="9257.34"/>
    <n v="1.695924"/>
    <n v="10414.16"/>
    <n v="1.695924"/>
    <x v="117"/>
    <d v="2020-08-01T00:00:00"/>
    <x v="4"/>
    <x v="0"/>
    <x v="3"/>
  </r>
  <r>
    <d v="2021-03-31T00:00:00"/>
    <n v="29894663000189"/>
    <s v="TRUE SECURITIZADORA"/>
    <d v="2019-12-16T00:00:00"/>
    <n v="212"/>
    <d v="2020-05-07T00:00:00"/>
    <n v="-328"/>
    <d v="2025-11-07T00:00:00"/>
    <n v="1652"/>
    <n v="293657505"/>
    <n v="72"/>
    <m/>
    <m/>
    <n v="1.3599999999999999"/>
    <n v="10306.24"/>
    <n v="9592.1400000000031"/>
    <n v="1.6262730000000001"/>
    <n v="10801.61"/>
    <n v="1.6262730000000001"/>
    <x v="118"/>
    <d v="2020-06-01T00:00:00"/>
    <x v="4"/>
    <x v="0"/>
    <x v="7"/>
  </r>
  <r>
    <d v="2021-03-31T00:00:00"/>
    <n v="29894663000189"/>
    <s v="TRUE SECURITIZADORA"/>
    <d v="2019-12-16T00:00:00"/>
    <n v="146.5"/>
    <d v="2020-03-07T00:00:00"/>
    <n v="-389"/>
    <d v="2025-11-07T00:00:00"/>
    <n v="1652"/>
    <n v="293657883"/>
    <n v="72"/>
    <m/>
    <m/>
    <n v="1.3599999999999999"/>
    <n v="7413.6"/>
    <n v="6628.569999999997"/>
    <n v="1.627343"/>
    <n v="7757.3"/>
    <n v="1.627343"/>
    <x v="119"/>
    <d v="2020-04-01T00:00:00"/>
    <x v="4"/>
    <x v="0"/>
    <x v="5"/>
  </r>
  <r>
    <d v="2021-03-31T00:00:00"/>
    <n v="29894663000189"/>
    <s v="TRUE SECURITIZADORA"/>
    <d v="2020-01-13T00:00:00"/>
    <n v="95"/>
    <d v="2020-02-07T00:00:00"/>
    <n v="-418"/>
    <d v="2025-12-08T00:00:00"/>
    <n v="1683"/>
    <n v="293669124"/>
    <n v="72"/>
    <m/>
    <m/>
    <n v="1.36"/>
    <n v="4937.8600000000006"/>
    <n v="4293.6399999999994"/>
    <n v="1.63141"/>
    <n v="5170.1100000000006"/>
    <n v="1.63141"/>
    <x v="120"/>
    <d v="2020-03-01T00:00:00"/>
    <x v="1"/>
    <x v="0"/>
    <x v="6"/>
  </r>
  <r>
    <d v="2021-03-31T00:00:00"/>
    <n v="29894663000189"/>
    <s v="TRUE SECURITIZADORA"/>
    <d v="2019-11-22T00:00:00"/>
    <n v="485.4"/>
    <d v="2019-12-07T00:00:00"/>
    <n v="-480"/>
    <d v="2025-10-07T00:00:00"/>
    <n v="1621"/>
    <n v="293754178"/>
    <n v="72"/>
    <m/>
    <m/>
    <n v="1.3460000000000001"/>
    <n v="25078.03"/>
    <n v="22118.370000000006"/>
    <n v="1.692909"/>
    <n v="26501.93"/>
    <n v="1.692909"/>
    <x v="121"/>
    <d v="2020-02-01T00:00:00"/>
    <x v="3"/>
    <x v="0"/>
    <x v="13"/>
  </r>
  <r>
    <d v="2021-03-31T00:00:00"/>
    <n v="29894663000189"/>
    <s v="TRUE SECURITIZADORA"/>
    <d v="2020-01-13T00:00:00"/>
    <n v="222.27"/>
    <d v="2020-04-07T00:00:00"/>
    <n v="-358"/>
    <d v="2025-11-07T00:00:00"/>
    <n v="1652"/>
    <n v="293756653"/>
    <n v="72"/>
    <m/>
    <m/>
    <n v="1.36"/>
    <n v="11021.41"/>
    <n v="9961.5199999999968"/>
    <n v="1.6296710000000001"/>
    <n v="11547.140000000001"/>
    <n v="1.6296710000000001"/>
    <x v="122"/>
    <d v="2020-05-01T00:00:00"/>
    <x v="1"/>
    <x v="0"/>
    <x v="1"/>
  </r>
  <r>
    <d v="2021-03-31T00:00:00"/>
    <n v="29894663000189"/>
    <s v="TRUE SECURITIZADORA"/>
    <d v="2020-01-13T00:00:00"/>
    <n v="102.95"/>
    <d v="2021-02-07T00:00:00"/>
    <n v="-52"/>
    <d v="2025-12-08T00:00:00"/>
    <n v="1683"/>
    <n v="293766957"/>
    <n v="72"/>
    <m/>
    <m/>
    <n v="1.36"/>
    <n v="4104.4799999999996"/>
    <n v="4652.97"/>
    <n v="1.6440509999999999"/>
    <n v="4367.34"/>
    <n v="1.6440509999999999"/>
    <x v="123"/>
    <d v="2021-02-01T00:00:00"/>
    <x v="1"/>
    <x v="4"/>
    <x v="12"/>
  </r>
  <r>
    <d v="2021-03-31T00:00:00"/>
    <n v="29894663000189"/>
    <s v="TRUE SECURITIZADORA"/>
    <d v="2020-01-13T00:00:00"/>
    <n v="90.23"/>
    <d v="2020-06-07T00:00:00"/>
    <n v="-297"/>
    <d v="2025-12-08T00:00:00"/>
    <n v="1683"/>
    <n v="293768278"/>
    <n v="72"/>
    <m/>
    <m/>
    <n v="1.36"/>
    <n v="4326.4799999999996"/>
    <n v="4078.0099999999998"/>
    <n v="1.634592"/>
    <n v="4549.59"/>
    <n v="1.634592"/>
    <x v="124"/>
    <d v="2020-06-01T00:00:00"/>
    <x v="1"/>
    <x v="0"/>
    <x v="7"/>
  </r>
  <r>
    <d v="2021-03-31T00:00:00"/>
    <n v="29894663000189"/>
    <s v="TRUE SECURITIZADORA"/>
    <d v="2020-04-15T00:00:00"/>
    <n v="201.9"/>
    <d v="2020-07-07T00:00:00"/>
    <n v="-267"/>
    <d v="2026-02-09T00:00:00"/>
    <n v="1746"/>
    <n v="293785270"/>
    <n v="72"/>
    <m/>
    <m/>
    <n v="1.3599999999999999"/>
    <n v="9639.06"/>
    <n v="9055.44"/>
    <n v="1.634385"/>
    <n v="10164.69"/>
    <n v="1.634385"/>
    <x v="125"/>
    <d v="2020-08-01T00:00:00"/>
    <x v="5"/>
    <x v="0"/>
    <x v="3"/>
  </r>
  <r>
    <d v="2021-03-31T00:00:00"/>
    <n v="29894663000189"/>
    <s v="TRUE SECURITIZADORA"/>
    <d v="2020-01-13T00:00:00"/>
    <n v="159.16999999999999"/>
    <d v="2020-07-07T00:00:00"/>
    <n v="-267"/>
    <d v="2025-12-08T00:00:00"/>
    <n v="1683"/>
    <n v="293868019"/>
    <n v="72"/>
    <m/>
    <m/>
    <n v="1.36"/>
    <n v="7464.14"/>
    <n v="7193.8900000000021"/>
    <n v="1.641114"/>
    <n v="7866.5599999999995"/>
    <n v="1.641114"/>
    <x v="126"/>
    <d v="2020-07-01T00:00:00"/>
    <x v="1"/>
    <x v="0"/>
    <x v="10"/>
  </r>
  <r>
    <d v="2021-03-31T00:00:00"/>
    <n v="29894663000189"/>
    <s v="TRUE SECURITIZADORA"/>
    <d v="2020-03-13T00:00:00"/>
    <n v="186"/>
    <d v="2021-04-07T00:00:00"/>
    <n v="7"/>
    <d v="2026-02-09T00:00:00"/>
    <n v="1746"/>
    <n v="293885763"/>
    <n v="72"/>
    <m/>
    <m/>
    <n v="1.36"/>
    <n v="7198.48"/>
    <n v="8403.1500000000015"/>
    <n v="1.6388320000000001"/>
    <n v="7690.18"/>
    <n v="1.6388320000000001"/>
    <x v="127"/>
    <d v="2021-04-01T00:00:00"/>
    <x v="2"/>
    <x v="2"/>
    <x v="14"/>
  </r>
  <r>
    <d v="2021-03-31T00:00:00"/>
    <n v="29894663000189"/>
    <s v="TRUE SECURITIZADORA"/>
    <d v="2019-12-16T00:00:00"/>
    <n v="167.45"/>
    <d v="2020-12-07T00:00:00"/>
    <n v="-114"/>
    <d v="2025-11-07T00:00:00"/>
    <n v="1652"/>
    <n v="294057144"/>
    <n v="72"/>
    <m/>
    <m/>
    <n v="1.3599999999999999"/>
    <n v="6936.88"/>
    <n v="7576.4300000000012"/>
    <n v="1.6487989999999999"/>
    <n v="7359.55"/>
    <n v="1.6487989999999999"/>
    <x v="128"/>
    <d v="2021-01-01T00:00:00"/>
    <x v="4"/>
    <x v="3"/>
    <x v="8"/>
  </r>
  <r>
    <d v="2021-03-31T00:00:00"/>
    <n v="29894663000189"/>
    <s v="TRUE SECURITIZADORA"/>
    <d v="2019-12-16T00:00:00"/>
    <n v="100"/>
    <d v="2020-04-07T00:00:00"/>
    <n v="-358"/>
    <d v="2025-11-07T00:00:00"/>
    <n v="1652"/>
    <n v="294061273"/>
    <n v="72"/>
    <m/>
    <m/>
    <n v="1.3599999999999999"/>
    <n v="4920.3099999999995"/>
    <n v="4524.590000000002"/>
    <n v="1.675902"/>
    <n v="5195.08"/>
    <n v="1.675902"/>
    <x v="129"/>
    <d v="2020-06-01T00:00:00"/>
    <x v="4"/>
    <x v="0"/>
    <x v="7"/>
  </r>
  <r>
    <d v="2021-03-31T00:00:00"/>
    <n v="29894663000189"/>
    <s v="TRUE SECURITIZADORA"/>
    <d v="2020-01-13T00:00:00"/>
    <n v="243.6"/>
    <d v="2020-08-07T00:00:00"/>
    <n v="-236"/>
    <d v="2025-12-08T00:00:00"/>
    <n v="1683"/>
    <n v="294072601"/>
    <n v="72"/>
    <m/>
    <m/>
    <n v="1.4950000000000001"/>
    <n v="10392.35"/>
    <n v="10574.439999999993"/>
    <n v="2.0474220000000001"/>
    <n v="11493.48"/>
    <n v="2.0474220000000001"/>
    <x v="130"/>
    <d v="2020-08-01T00:00:00"/>
    <x v="1"/>
    <x v="0"/>
    <x v="3"/>
  </r>
  <r>
    <d v="2021-03-31T00:00:00"/>
    <n v="29894663000189"/>
    <s v="TRUE SECURITIZADORA"/>
    <d v="2020-02-12T00:00:00"/>
    <n v="333"/>
    <d v="2021-05-07T00:00:00"/>
    <n v="37"/>
    <d v="2026-01-07T00:00:00"/>
    <n v="1713"/>
    <n v="294080479"/>
    <n v="72"/>
    <m/>
    <m/>
    <n v="1.36"/>
    <n v="12262.46"/>
    <n v="15047.360000000006"/>
    <n v="1.6949920000000001"/>
    <n v="13282.33"/>
    <n v="1.6949920000000001"/>
    <x v="131"/>
    <d v="2021-05-01T00:00:00"/>
    <x v="0"/>
    <x v="2"/>
    <x v="9"/>
  </r>
  <r>
    <d v="2021-03-31T00:00:00"/>
    <n v="29894663000189"/>
    <s v="TRUE SECURITIZADORA"/>
    <d v="2020-02-12T00:00:00"/>
    <n v="207.85"/>
    <d v="2021-05-07T00:00:00"/>
    <n v="37"/>
    <d v="2023-01-09T00:00:00"/>
    <n v="619"/>
    <n v="294083795"/>
    <n v="36"/>
    <m/>
    <m/>
    <n v="1.4949999999999999"/>
    <n v="3579.69"/>
    <n v="5626.8100000000013"/>
    <n v="2.0715859999999999"/>
    <n v="3776.19"/>
    <n v="2.0715859999999999"/>
    <x v="132"/>
    <d v="2021-05-01T00:00:00"/>
    <x v="0"/>
    <x v="2"/>
    <x v="9"/>
  </r>
  <r>
    <d v="2021-03-31T00:00:00"/>
    <n v="29894663000189"/>
    <s v="TRUE SECURITIZADORA"/>
    <d v="2019-11-22T00:00:00"/>
    <n v="80.45"/>
    <d v="2020-08-07T00:00:00"/>
    <n v="-236"/>
    <d v="2025-09-08T00:00:00"/>
    <n v="1592"/>
    <n v="294249821"/>
    <n v="72"/>
    <m/>
    <m/>
    <n v="1.3460000000000001"/>
    <n v="3570.56"/>
    <n v="3634.9900000000011"/>
    <n v="1.676957"/>
    <n v="3790"/>
    <n v="1.676957"/>
    <x v="133"/>
    <d v="2020-09-01T00:00:00"/>
    <x v="3"/>
    <x v="0"/>
    <x v="4"/>
  </r>
  <r>
    <d v="2021-03-31T00:00:00"/>
    <n v="29894663000189"/>
    <s v="TRUE SECURITIZADORA"/>
    <d v="2019-12-16T00:00:00"/>
    <n v="97.66"/>
    <d v="2020-03-07T00:00:00"/>
    <n v="-389"/>
    <d v="2025-11-07T00:00:00"/>
    <n v="1652"/>
    <n v="294257620"/>
    <n v="72"/>
    <m/>
    <m/>
    <n v="1.3599999999999999"/>
    <n v="4942.6000000000004"/>
    <n v="4418.6899999999996"/>
    <n v="1.626744"/>
    <n v="5171.22"/>
    <n v="1.626744"/>
    <x v="134"/>
    <d v="2020-04-01T00:00:00"/>
    <x v="4"/>
    <x v="0"/>
    <x v="5"/>
  </r>
  <r>
    <d v="2021-03-31T00:00:00"/>
    <n v="29894663000189"/>
    <s v="TRUE SECURITIZADORA"/>
    <d v="2020-02-12T00:00:00"/>
    <n v="141.72"/>
    <d v="2020-05-07T00:00:00"/>
    <n v="-328"/>
    <d v="2026-01-07T00:00:00"/>
    <n v="1713"/>
    <n v="294277327"/>
    <n v="72"/>
    <m/>
    <m/>
    <n v="1.36"/>
    <n v="6991.8399999999992"/>
    <n v="6403.9599999999991"/>
    <n v="1.636104"/>
    <n v="7353.42"/>
    <n v="1.636104"/>
    <x v="135"/>
    <d v="2020-09-01T00:00:00"/>
    <x v="0"/>
    <x v="0"/>
    <x v="4"/>
  </r>
  <r>
    <d v="2021-03-31T00:00:00"/>
    <n v="29894663000189"/>
    <s v="TRUE SECURITIZADORA"/>
    <d v="2020-02-12T00:00:00"/>
    <n v="106.9"/>
    <d v="2020-04-07T00:00:00"/>
    <n v="-358"/>
    <d v="2026-01-07T00:00:00"/>
    <n v="1713"/>
    <n v="294279636"/>
    <n v="72"/>
    <m/>
    <m/>
    <n v="1.36"/>
    <n v="5380.6900000000005"/>
    <n v="4830.5200000000013"/>
    <n v="1.636206"/>
    <n v="5653.6200000000008"/>
    <n v="1.636206"/>
    <x v="136"/>
    <d v="2020-05-01T00:00:00"/>
    <x v="0"/>
    <x v="0"/>
    <x v="1"/>
  </r>
  <r>
    <d v="2021-03-31T00:00:00"/>
    <n v="29894663000189"/>
    <s v="TRUE SECURITIZADORA"/>
    <d v="2019-12-16T00:00:00"/>
    <n v="182.55"/>
    <d v="2020-06-07T00:00:00"/>
    <n v="-297"/>
    <d v="2025-11-07T00:00:00"/>
    <n v="1652"/>
    <n v="294359076"/>
    <n v="72"/>
    <m/>
    <m/>
    <n v="1.3599999999999999"/>
    <n v="8677.36"/>
    <n v="8259.67"/>
    <n v="1.635837"/>
    <n v="9118.52"/>
    <n v="1.635837"/>
    <x v="137"/>
    <d v="2020-07-01T00:00:00"/>
    <x v="4"/>
    <x v="0"/>
    <x v="10"/>
  </r>
  <r>
    <d v="2021-03-31T00:00:00"/>
    <n v="29894663000189"/>
    <s v="TRUE SECURITIZADORA"/>
    <d v="2019-12-16T00:00:00"/>
    <n v="321.73"/>
    <d v="2020-10-07T00:00:00"/>
    <n v="-175"/>
    <d v="2025-10-07T00:00:00"/>
    <n v="1621"/>
    <n v="294452265"/>
    <n v="72"/>
    <m/>
    <m/>
    <n v="1.371135"/>
    <n v="13681.89"/>
    <n v="14387.200000000004"/>
    <n v="1.7104269999999999"/>
    <n v="14595.24"/>
    <n v="1.7104269999999999"/>
    <x v="138"/>
    <d v="2020-10-01T00:00:00"/>
    <x v="4"/>
    <x v="0"/>
    <x v="0"/>
  </r>
  <r>
    <d v="2021-03-31T00:00:00"/>
    <n v="29894663000189"/>
    <s v="TRUE SECURITIZADORA"/>
    <d v="2019-12-16T00:00:00"/>
    <n v="256.54000000000002"/>
    <d v="2020-07-07T00:00:00"/>
    <n v="-267"/>
    <d v="2025-10-07T00:00:00"/>
    <n v="1621"/>
    <n v="294455479"/>
    <n v="72"/>
    <m/>
    <m/>
    <n v="1.3599999999999999"/>
    <n v="11710.61"/>
    <n v="11510.100000000002"/>
    <n v="1.6949590000000001"/>
    <n v="12435.32"/>
    <n v="1.6949590000000001"/>
    <x v="139"/>
    <d v="2020-07-01T00:00:00"/>
    <x v="4"/>
    <x v="0"/>
    <x v="10"/>
  </r>
  <r>
    <d v="2021-03-31T00:00:00"/>
    <n v="29894663000189"/>
    <s v="TRUE SECURITIZADORA"/>
    <d v="2020-01-13T00:00:00"/>
    <n v="163.38999999999999"/>
    <d v="2020-07-07T00:00:00"/>
    <n v="-267"/>
    <d v="2025-12-08T00:00:00"/>
    <n v="1683"/>
    <n v="294466793"/>
    <n v="72"/>
    <m/>
    <m/>
    <n v="1.36"/>
    <n v="7690.33"/>
    <n v="7384.5800000000008"/>
    <n v="1.6208210000000001"/>
    <n v="8075.11"/>
    <n v="1.6208210000000001"/>
    <x v="140"/>
    <d v="2020-08-01T00:00:00"/>
    <x v="1"/>
    <x v="0"/>
    <x v="3"/>
  </r>
  <r>
    <d v="2021-03-31T00:00:00"/>
    <n v="29894663000189"/>
    <s v="TRUE SECURITIZADORA"/>
    <d v="2019-12-16T00:00:00"/>
    <n v="203.04"/>
    <d v="2020-12-07T00:00:00"/>
    <n v="-114"/>
    <d v="2025-11-07T00:00:00"/>
    <n v="1652"/>
    <n v="294562717"/>
    <n v="72"/>
    <m/>
    <m/>
    <n v="1.3599999999999999"/>
    <n v="8359.4600000000009"/>
    <n v="9186.6899999999969"/>
    <n v="1.679732"/>
    <n v="8923.81"/>
    <n v="1.679732"/>
    <x v="141"/>
    <d v="2020-12-01T00:00:00"/>
    <x v="4"/>
    <x v="3"/>
    <x v="11"/>
  </r>
  <r>
    <d v="2021-03-31T00:00:00"/>
    <n v="29894663000189"/>
    <s v="TRUE SECURITIZADORA"/>
    <d v="2020-03-13T00:00:00"/>
    <n v="156.63999999999999"/>
    <d v="2020-05-07T00:00:00"/>
    <n v="-328"/>
    <d v="2025-11-07T00:00:00"/>
    <n v="1652"/>
    <n v="294562954"/>
    <n v="72"/>
    <m/>
    <m/>
    <n v="1.36"/>
    <n v="7541.94"/>
    <n v="6896.43"/>
    <n v="1.682615"/>
    <n v="7980.96"/>
    <n v="1.682615"/>
    <x v="142"/>
    <d v="2020-05-01T00:00:00"/>
    <x v="2"/>
    <x v="0"/>
    <x v="1"/>
  </r>
  <r>
    <d v="2021-03-31T00:00:00"/>
    <n v="29894663000189"/>
    <s v="TRUE SECURITIZADORA"/>
    <d v="2020-01-13T00:00:00"/>
    <n v="107.87"/>
    <d v="2020-07-07T00:00:00"/>
    <n v="-267"/>
    <d v="2025-12-08T00:00:00"/>
    <n v="1683"/>
    <n v="294568523"/>
    <n v="72"/>
    <m/>
    <m/>
    <n v="1.36"/>
    <n v="5073.9799999999996"/>
    <n v="4875.3100000000022"/>
    <n v="1.6243050000000001"/>
    <n v="5331.1799999999994"/>
    <n v="1.6243050000000001"/>
    <x v="143"/>
    <d v="2020-07-01T00:00:00"/>
    <x v="1"/>
    <x v="0"/>
    <x v="10"/>
  </r>
  <r>
    <d v="2021-03-31T00:00:00"/>
    <n v="29894663000189"/>
    <s v="TRUE SECURITIZADORA"/>
    <d v="2020-02-12T00:00:00"/>
    <n v="197.41"/>
    <d v="2020-06-07T00:00:00"/>
    <n v="-297"/>
    <d v="2026-01-07T00:00:00"/>
    <n v="1713"/>
    <n v="294578293"/>
    <n v="72"/>
    <m/>
    <m/>
    <n v="1.36"/>
    <n v="9516.619999999999"/>
    <n v="8920.39"/>
    <n v="1.6507069999999999"/>
    <n v="10045.57"/>
    <n v="1.6507069999999999"/>
    <x v="144"/>
    <d v="2020-07-01T00:00:00"/>
    <x v="0"/>
    <x v="0"/>
    <x v="10"/>
  </r>
  <r>
    <d v="2021-03-31T00:00:00"/>
    <n v="29894663000189"/>
    <s v="TRUE SECURITIZADORA"/>
    <d v="2020-02-12T00:00:00"/>
    <n v="127.6"/>
    <d v="2020-09-07T00:00:00"/>
    <n v="-205"/>
    <d v="2025-10-07T00:00:00"/>
    <n v="1621"/>
    <n v="294653052"/>
    <n v="72"/>
    <m/>
    <m/>
    <n v="1.36"/>
    <n v="5580.1900000000005"/>
    <n v="5618.9"/>
    <n v="1.68449"/>
    <n v="5929.99"/>
    <n v="1.68449"/>
    <x v="145"/>
    <d v="2020-10-01T00:00:00"/>
    <x v="0"/>
    <x v="0"/>
    <x v="0"/>
  </r>
  <r>
    <d v="2021-03-31T00:00:00"/>
    <n v="29894663000189"/>
    <s v="TRUE SECURITIZADORA"/>
    <d v="2019-12-16T00:00:00"/>
    <n v="280.85000000000002"/>
    <d v="2020-04-07T00:00:00"/>
    <n v="-358"/>
    <d v="2025-11-07T00:00:00"/>
    <n v="1652"/>
    <n v="294659512"/>
    <n v="72"/>
    <m/>
    <m/>
    <n v="1.3599999999999999"/>
    <n v="13956.31"/>
    <n v="12707.349999999999"/>
    <n v="1.616768"/>
    <n v="14590.43"/>
    <n v="1.616768"/>
    <x v="146"/>
    <d v="2020-05-01T00:00:00"/>
    <x v="4"/>
    <x v="0"/>
    <x v="1"/>
  </r>
  <r>
    <d v="2021-03-31T00:00:00"/>
    <n v="29894663000189"/>
    <s v="TRUE SECURITIZADORA"/>
    <d v="2020-02-12T00:00:00"/>
    <n v="155.28"/>
    <d v="2021-05-07T00:00:00"/>
    <n v="37"/>
    <d v="2026-01-07T00:00:00"/>
    <n v="1713"/>
    <n v="294673240"/>
    <n v="72"/>
    <m/>
    <m/>
    <n v="1.36"/>
    <n v="5765.62"/>
    <n v="7016.65"/>
    <n v="1.659502"/>
    <n v="6193.63"/>
    <n v="1.659502"/>
    <x v="147"/>
    <d v="2021-05-01T00:00:00"/>
    <x v="0"/>
    <x v="2"/>
    <x v="9"/>
  </r>
  <r>
    <d v="2021-03-31T00:00:00"/>
    <n v="29894663000189"/>
    <s v="TRUE SECURITIZADORA"/>
    <d v="2020-03-13T00:00:00"/>
    <n v="217.4"/>
    <d v="2020-11-07T00:00:00"/>
    <n v="-144"/>
    <d v="2026-01-07T00:00:00"/>
    <n v="1713"/>
    <n v="294683963"/>
    <n v="72"/>
    <m/>
    <m/>
    <n v="1.36"/>
    <n v="9309.81"/>
    <n v="9739.5700000000015"/>
    <n v="1.6950700000000001"/>
    <n v="9975.7799999999988"/>
    <n v="1.6950700000000001"/>
    <x v="148"/>
    <d v="2020-11-01T00:00:00"/>
    <x v="2"/>
    <x v="0"/>
    <x v="2"/>
  </r>
  <r>
    <d v="2021-03-31T00:00:00"/>
    <n v="29894663000189"/>
    <s v="TRUE SECURITIZADORA"/>
    <d v="2019-12-16T00:00:00"/>
    <n v="141.65"/>
    <d v="2020-10-07T00:00:00"/>
    <n v="-175"/>
    <d v="2025-10-07T00:00:00"/>
    <n v="1621"/>
    <n v="294754922"/>
    <n v="72"/>
    <m/>
    <m/>
    <n v="1.362506"/>
    <n v="6033.95"/>
    <n v="6350.5899999999983"/>
    <n v="1.701376"/>
    <n v="6436.66"/>
    <n v="1.701376"/>
    <x v="149"/>
    <d v="2020-10-01T00:00:00"/>
    <x v="4"/>
    <x v="0"/>
    <x v="0"/>
  </r>
  <r>
    <d v="2021-03-31T00:00:00"/>
    <n v="29894663000189"/>
    <s v="TRUE SECURITIZADORA"/>
    <d v="2020-01-13T00:00:00"/>
    <n v="217"/>
    <d v="2020-08-07T00:00:00"/>
    <n v="-236"/>
    <d v="2025-12-08T00:00:00"/>
    <n v="1683"/>
    <n v="294772149"/>
    <n v="72"/>
    <m/>
    <m/>
    <n v="1.3690659999999999"/>
    <n v="9837.9"/>
    <n v="9780.7900000000009"/>
    <n v="1.7072959999999999"/>
    <n v="10489.1"/>
    <n v="1.7072959999999999"/>
    <x v="150"/>
    <d v="2020-08-01T00:00:00"/>
    <x v="1"/>
    <x v="0"/>
    <x v="3"/>
  </r>
  <r>
    <d v="2021-03-31T00:00:00"/>
    <n v="29894663000189"/>
    <s v="TRUE SECURITIZADORA"/>
    <d v="2020-02-12T00:00:00"/>
    <n v="263.5"/>
    <d v="2020-06-07T00:00:00"/>
    <n v="-297"/>
    <d v="2026-01-07T00:00:00"/>
    <n v="1713"/>
    <n v="294779082"/>
    <n v="72"/>
    <m/>
    <m/>
    <n v="1.36"/>
    <n v="12720.15"/>
    <n v="11906.87"/>
    <n v="1.6431370000000001"/>
    <n v="13408.7"/>
    <n v="1.6431370000000001"/>
    <x v="151"/>
    <d v="2020-07-01T00:00:00"/>
    <x v="0"/>
    <x v="0"/>
    <x v="10"/>
  </r>
  <r>
    <d v="2021-03-31T00:00:00"/>
    <n v="29894663000189"/>
    <s v="TRUE SECURITIZADORA"/>
    <d v="2019-11-22T00:00:00"/>
    <n v="103.69"/>
    <d v="2020-06-07T00:00:00"/>
    <n v="-297"/>
    <d v="2025-10-07T00:00:00"/>
    <n v="1621"/>
    <n v="294853177"/>
    <n v="72"/>
    <m/>
    <m/>
    <n v="1.3460000000000001"/>
    <n v="4846.83"/>
    <n v="4724.8499999999995"/>
    <n v="1.6829689999999999"/>
    <n v="5142.8100000000004"/>
    <n v="1.6829689999999999"/>
    <x v="152"/>
    <d v="2020-06-01T00:00:00"/>
    <x v="3"/>
    <x v="0"/>
    <x v="7"/>
  </r>
  <r>
    <d v="2021-03-31T00:00:00"/>
    <n v="29894663000189"/>
    <s v="TRUE SECURITIZADORA"/>
    <d v="2019-11-22T00:00:00"/>
    <n v="94.1"/>
    <d v="2020-04-07T00:00:00"/>
    <n v="-358"/>
    <d v="2025-10-07T00:00:00"/>
    <n v="1621"/>
    <n v="294853647"/>
    <n v="72"/>
    <m/>
    <m/>
    <n v="1.3460000000000001"/>
    <n v="4576.37"/>
    <n v="4287.8899999999985"/>
    <n v="1.6969339999999999"/>
    <n v="4855.3899999999994"/>
    <n v="1.6969339999999999"/>
    <x v="153"/>
    <d v="2020-04-01T00:00:00"/>
    <x v="3"/>
    <x v="0"/>
    <x v="5"/>
  </r>
  <r>
    <d v="2021-03-31T00:00:00"/>
    <n v="29894663000189"/>
    <s v="TRUE SECURITIZADORA"/>
    <d v="2020-01-13T00:00:00"/>
    <n v="107"/>
    <d v="2021-05-07T00:00:00"/>
    <n v="37"/>
    <d v="2025-12-08T00:00:00"/>
    <n v="1683"/>
    <n v="294864919"/>
    <n v="72"/>
    <m/>
    <m/>
    <n v="1.36"/>
    <n v="3946.97"/>
    <n v="4835.9900000000007"/>
    <n v="1.6418159999999999"/>
    <n v="4218.2"/>
    <n v="1.6418159999999999"/>
    <x v="154"/>
    <d v="2021-05-01T00:00:00"/>
    <x v="1"/>
    <x v="2"/>
    <x v="9"/>
  </r>
  <r>
    <d v="2021-03-31T00:00:00"/>
    <n v="29894663000189"/>
    <s v="TRUE SECURITIZADORA"/>
    <d v="2019-12-16T00:00:00"/>
    <n v="89.76"/>
    <d v="2020-04-07T00:00:00"/>
    <n v="-358"/>
    <d v="2025-11-07T00:00:00"/>
    <n v="1652"/>
    <n v="295062298"/>
    <n v="72"/>
    <m/>
    <m/>
    <n v="1.3599999999999999"/>
    <n v="4412.66"/>
    <n v="4061.2900000000013"/>
    <n v="1.681068"/>
    <n v="4663.1099999999997"/>
    <n v="1.681068"/>
    <x v="155"/>
    <d v="2020-05-01T00:00:00"/>
    <x v="4"/>
    <x v="0"/>
    <x v="1"/>
  </r>
  <r>
    <d v="2021-03-31T00:00:00"/>
    <n v="29894663000189"/>
    <s v="TRUE SECURITIZADORA"/>
    <d v="2020-01-13T00:00:00"/>
    <n v="135.19999999999999"/>
    <d v="2021-02-07T00:00:00"/>
    <n v="-52"/>
    <d v="2025-12-08T00:00:00"/>
    <n v="1683"/>
    <n v="295068068"/>
    <n v="72"/>
    <m/>
    <m/>
    <n v="1.36"/>
    <n v="5415.34"/>
    <n v="6110.4999999999991"/>
    <n v="1.622433"/>
    <n v="5735.5"/>
    <n v="1.622433"/>
    <x v="156"/>
    <d v="2021-03-01T00:00:00"/>
    <x v="1"/>
    <x v="4"/>
    <x v="16"/>
  </r>
  <r>
    <d v="2021-03-31T00:00:00"/>
    <n v="29894663000189"/>
    <s v="TRUE SECURITIZADORA"/>
    <d v="2020-01-13T00:00:00"/>
    <n v="124.64"/>
    <d v="2020-06-07T00:00:00"/>
    <n v="-297"/>
    <d v="2025-12-08T00:00:00"/>
    <n v="1683"/>
    <n v="295071449"/>
    <n v="72"/>
    <m/>
    <m/>
    <n v="1.5039929999999999"/>
    <n v="5563.1"/>
    <n v="5396.12"/>
    <n v="2.0511849999999998"/>
    <n v="6119.92"/>
    <n v="2.0511849999999998"/>
    <x v="157"/>
    <d v="2020-06-01T00:00:00"/>
    <x v="1"/>
    <x v="0"/>
    <x v="7"/>
  </r>
  <r>
    <d v="2021-03-31T00:00:00"/>
    <n v="29894663000189"/>
    <s v="TRUE SECURITIZADORA"/>
    <d v="2020-03-13T00:00:00"/>
    <n v="260.36"/>
    <d v="2020-07-07T00:00:00"/>
    <n v="-267"/>
    <d v="2026-01-07T00:00:00"/>
    <n v="1713"/>
    <n v="295082180"/>
    <n v="72"/>
    <m/>
    <m/>
    <n v="1.36"/>
    <n v="12192.84"/>
    <n v="11664.140000000001"/>
    <n v="1.694272"/>
    <n v="12988.57"/>
    <n v="1.694272"/>
    <x v="158"/>
    <d v="2020-08-01T00:00:00"/>
    <x v="2"/>
    <x v="0"/>
    <x v="3"/>
  </r>
  <r>
    <d v="2021-03-31T00:00:00"/>
    <n v="29894663000189"/>
    <s v="TRUE SECURITIZADORA"/>
    <d v="2020-01-13T00:00:00"/>
    <n v="89.38"/>
    <d v="2020-08-07T00:00:00"/>
    <n v="-236"/>
    <d v="2025-12-08T00:00:00"/>
    <n v="1683"/>
    <n v="295178371"/>
    <n v="72"/>
    <m/>
    <m/>
    <n v="1.5129999999999999"/>
    <n v="3806.05"/>
    <n v="3859.2899999999991"/>
    <n v="2.0580959999999999"/>
    <n v="4202.71"/>
    <n v="2.0580959999999999"/>
    <x v="159"/>
    <d v="2020-09-01T00:00:00"/>
    <x v="1"/>
    <x v="0"/>
    <x v="4"/>
  </r>
  <r>
    <d v="2021-03-31T00:00:00"/>
    <n v="29894663000189"/>
    <s v="TRUE SECURITIZADORA"/>
    <d v="2020-03-13T00:00:00"/>
    <n v="216.9"/>
    <d v="2020-11-07T00:00:00"/>
    <n v="-144"/>
    <d v="2026-02-09T00:00:00"/>
    <n v="1746"/>
    <n v="295185706"/>
    <n v="72"/>
    <m/>
    <m/>
    <n v="1.36"/>
    <n v="9469.08"/>
    <n v="9799.1999999999989"/>
    <n v="1.643848"/>
    <n v="10052.269999999999"/>
    <n v="1.643848"/>
    <x v="160"/>
    <d v="2020-12-01T00:00:00"/>
    <x v="2"/>
    <x v="0"/>
    <x v="11"/>
  </r>
  <r>
    <d v="2021-03-31T00:00:00"/>
    <n v="29894663000189"/>
    <s v="TRUE SECURITIZADORA"/>
    <d v="2019-11-22T00:00:00"/>
    <n v="264.33999999999997"/>
    <d v="2020-10-07T00:00:00"/>
    <n v="-175"/>
    <d v="2025-10-07T00:00:00"/>
    <n v="1621"/>
    <n v="295254621"/>
    <n v="72"/>
    <m/>
    <m/>
    <n v="1.3460000000000001"/>
    <n v="11281.199999999999"/>
    <n v="12045.279999999993"/>
    <n v="1.6913720000000001"/>
    <n v="12053.4"/>
    <n v="1.6913720000000001"/>
    <x v="161"/>
    <d v="2020-10-01T00:00:00"/>
    <x v="3"/>
    <x v="0"/>
    <x v="0"/>
  </r>
  <r>
    <d v="2021-03-31T00:00:00"/>
    <n v="29894663000189"/>
    <s v="TRUE SECURITIZADORA"/>
    <d v="2019-12-16T00:00:00"/>
    <n v="203.44"/>
    <d v="2020-08-07T00:00:00"/>
    <n v="-236"/>
    <d v="2025-10-07T00:00:00"/>
    <n v="1621"/>
    <n v="295357209"/>
    <n v="72"/>
    <m/>
    <m/>
    <n v="1.3811260000000001"/>
    <n v="9041.42"/>
    <n v="9070.5100000000057"/>
    <n v="1.721012"/>
    <n v="9617.82"/>
    <n v="1.721012"/>
    <x v="162"/>
    <d v="2020-09-01T00:00:00"/>
    <x v="4"/>
    <x v="0"/>
    <x v="4"/>
  </r>
  <r>
    <d v="2021-03-31T00:00:00"/>
    <n v="29894663000189"/>
    <s v="TRUE SECURITIZADORA"/>
    <d v="2019-12-16T00:00:00"/>
    <n v="91"/>
    <d v="2021-05-07T00:00:00"/>
    <n v="37"/>
    <d v="2025-11-07T00:00:00"/>
    <n v="1652"/>
    <n v="295362427"/>
    <n v="72"/>
    <m/>
    <m/>
    <n v="1.3599999999999999"/>
    <n v="3284.95"/>
    <n v="4117.3700000000008"/>
    <n v="1.688698"/>
    <n v="3544.55"/>
    <n v="1.688698"/>
    <x v="163"/>
    <d v="2021-05-01T00:00:00"/>
    <x v="4"/>
    <x v="2"/>
    <x v="9"/>
  </r>
  <r>
    <d v="2021-03-31T00:00:00"/>
    <n v="29894663000189"/>
    <s v="TRUE SECURITIZADORA"/>
    <d v="2019-12-16T00:00:00"/>
    <n v="265.42"/>
    <d v="2020-08-07T00:00:00"/>
    <n v="-236"/>
    <d v="2025-11-07T00:00:00"/>
    <n v="1652"/>
    <n v="295364218"/>
    <n v="72"/>
    <m/>
    <m/>
    <n v="1.3599999999999999"/>
    <n v="11967.900000000001"/>
    <n v="12009.150000000001"/>
    <n v="1.6897009999999999"/>
    <n v="12727.169999999998"/>
    <n v="1.6897009999999999"/>
    <x v="164"/>
    <d v="2020-09-01T00:00:00"/>
    <x v="4"/>
    <x v="0"/>
    <x v="4"/>
  </r>
  <r>
    <d v="2021-03-31T00:00:00"/>
    <n v="29894663000189"/>
    <s v="TRUE SECURITIZADORA"/>
    <d v="2020-02-12T00:00:00"/>
    <n v="98.9"/>
    <d v="2021-02-07T00:00:00"/>
    <n v="-52"/>
    <d v="2025-12-08T00:00:00"/>
    <n v="1683"/>
    <n v="295369839"/>
    <n v="72"/>
    <m/>
    <m/>
    <n v="1.3701862984911739"/>
    <n v="3889.48"/>
    <n v="4418.1100000000006"/>
    <n v="1.708321"/>
    <n v="4186.12"/>
    <n v="1.708321"/>
    <x v="165"/>
    <d v="2021-02-01T00:00:00"/>
    <x v="0"/>
    <x v="4"/>
    <x v="12"/>
  </r>
  <r>
    <d v="2021-03-31T00:00:00"/>
    <n v="29894663000189"/>
    <s v="TRUE SECURITIZADORA"/>
    <d v="2019-11-22T00:00:00"/>
    <n v="150.5"/>
    <d v="2020-02-07T00:00:00"/>
    <n v="-418"/>
    <d v="2025-10-07T00:00:00"/>
    <n v="1621"/>
    <n v="295450026"/>
    <n v="72"/>
    <m/>
    <m/>
    <n v="1.3460000000000001"/>
    <n v="7739.25"/>
    <n v="6857.87"/>
    <n v="1.5989059999999999"/>
    <n v="8066.54"/>
    <n v="1.5989059999999999"/>
    <x v="166"/>
    <d v="2020-04-01T00:00:00"/>
    <x v="3"/>
    <x v="0"/>
    <x v="5"/>
  </r>
  <r>
    <d v="2021-03-31T00:00:00"/>
    <n v="29894663000189"/>
    <s v="TRUE SECURITIZADORA"/>
    <d v="2020-01-13T00:00:00"/>
    <n v="279.33"/>
    <d v="2020-03-07T00:00:00"/>
    <n v="-389"/>
    <d v="2025-12-08T00:00:00"/>
    <n v="1683"/>
    <n v="295459757"/>
    <n v="72"/>
    <m/>
    <m/>
    <n v="1.36"/>
    <n v="14297.71"/>
    <n v="12624.629999999996"/>
    <n v="1.607108"/>
    <n v="14922.41"/>
    <n v="1.607108"/>
    <x v="167"/>
    <d v="2020-04-01T00:00:00"/>
    <x v="1"/>
    <x v="0"/>
    <x v="5"/>
  </r>
  <r>
    <d v="2021-03-31T00:00:00"/>
    <n v="29894663000189"/>
    <s v="TRUE SECURITIZADORA"/>
    <d v="2019-12-16T00:00:00"/>
    <n v="124.23"/>
    <d v="2020-01-07T00:00:00"/>
    <n v="-449"/>
    <d v="2025-11-07T00:00:00"/>
    <n v="1652"/>
    <n v="295462664"/>
    <n v="72"/>
    <m/>
    <m/>
    <n v="1.3599999999999999"/>
    <n v="6479.18"/>
    <n v="5620.94"/>
    <n v="1.681845"/>
    <n v="6826.55"/>
    <n v="1.681845"/>
    <x v="168"/>
    <d v="2020-03-01T00:00:00"/>
    <x v="4"/>
    <x v="0"/>
    <x v="6"/>
  </r>
  <r>
    <d v="2021-03-31T00:00:00"/>
    <n v="29894663000189"/>
    <s v="TRUE SECURITIZADORA"/>
    <d v="2019-12-16T00:00:00"/>
    <n v="434.07"/>
    <d v="2020-06-07T00:00:00"/>
    <n v="-297"/>
    <d v="2025-11-07T00:00:00"/>
    <n v="1652"/>
    <n v="295561209"/>
    <n v="72"/>
    <m/>
    <m/>
    <n v="1.3599999999999999"/>
    <n v="20488.870000000003"/>
    <n v="19639.889999999989"/>
    <n v="1.676105"/>
    <n v="21682.23"/>
    <n v="1.676105"/>
    <x v="169"/>
    <d v="2020-07-01T00:00:00"/>
    <x v="4"/>
    <x v="0"/>
    <x v="10"/>
  </r>
  <r>
    <d v="2021-03-31T00:00:00"/>
    <n v="29894663000189"/>
    <s v="TRUE SECURITIZADORA"/>
    <d v="2020-01-13T00:00:00"/>
    <n v="142.88999999999999"/>
    <d v="2020-06-07T00:00:00"/>
    <n v="-297"/>
    <d v="2025-12-08T00:00:00"/>
    <n v="1683"/>
    <n v="295567378"/>
    <n v="72"/>
    <m/>
    <m/>
    <n v="1.36"/>
    <n v="6868.68"/>
    <n v="6458.08"/>
    <n v="1.6205989999999999"/>
    <n v="7204.84"/>
    <n v="1.6205989999999999"/>
    <x v="170"/>
    <d v="2020-06-01T00:00:00"/>
    <x v="1"/>
    <x v="0"/>
    <x v="7"/>
  </r>
  <r>
    <d v="2021-03-31T00:00:00"/>
    <n v="29894663000189"/>
    <s v="TRUE SECURITIZADORA"/>
    <d v="2020-02-12T00:00:00"/>
    <n v="185.4"/>
    <d v="2021-05-07T00:00:00"/>
    <n v="37"/>
    <d v="2023-01-09T00:00:00"/>
    <n v="619"/>
    <n v="295586995"/>
    <n v="36"/>
    <m/>
    <m/>
    <n v="1.4949999999999999"/>
    <n v="3194.86"/>
    <n v="5019.03"/>
    <n v="2.0652840000000001"/>
    <n v="3368.33"/>
    <n v="2.0652840000000001"/>
    <x v="171"/>
    <d v="2021-05-01T00:00:00"/>
    <x v="0"/>
    <x v="2"/>
    <x v="9"/>
  </r>
  <r>
    <d v="2021-03-31T00:00:00"/>
    <n v="29894663000189"/>
    <s v="TRUE SECURITIZADORA"/>
    <d v="2019-11-22T00:00:00"/>
    <n v="255.78"/>
    <d v="2020-11-07T00:00:00"/>
    <n v="-144"/>
    <d v="2022-10-07T00:00:00"/>
    <n v="525"/>
    <n v="295653644"/>
    <n v="36"/>
    <m/>
    <m/>
    <n v="1.3460000000000001"/>
    <n v="5530.04"/>
    <n v="7124.8900000000021"/>
    <n v="1.7235510000000001"/>
    <n v="5653.23"/>
    <n v="1.7235510000000001"/>
    <x v="172"/>
    <d v="2020-11-01T00:00:00"/>
    <x v="3"/>
    <x v="0"/>
    <x v="2"/>
  </r>
  <r>
    <d v="2021-03-31T00:00:00"/>
    <n v="29894663000189"/>
    <s v="TRUE SECURITIZADORA"/>
    <d v="2019-12-16T00:00:00"/>
    <n v="189.26"/>
    <d v="2020-12-07T00:00:00"/>
    <n v="-114"/>
    <d v="2025-11-07T00:00:00"/>
    <n v="1652"/>
    <n v="295657075"/>
    <n v="72"/>
    <m/>
    <m/>
    <n v="1.3599999999999999"/>
    <n v="7851.93"/>
    <n v="8563.3200000000033"/>
    <n v="1.641459"/>
    <n v="8318.18"/>
    <n v="1.641459"/>
    <x v="173"/>
    <d v="2021-01-01T00:00:00"/>
    <x v="4"/>
    <x v="3"/>
    <x v="8"/>
  </r>
  <r>
    <d v="2021-03-31T00:00:00"/>
    <n v="29894663000189"/>
    <s v="TRUE SECURITIZADORA"/>
    <d v="2019-12-16T00:00:00"/>
    <n v="286.10000000000002"/>
    <d v="2020-12-07T00:00:00"/>
    <n v="-114"/>
    <d v="2025-11-07T00:00:00"/>
    <n v="1652"/>
    <n v="295663522"/>
    <n v="72"/>
    <m/>
    <m/>
    <n v="1.3599999999999999"/>
    <n v="11765.07"/>
    <n v="12944.860000000002"/>
    <n v="1.6857409999999999"/>
    <n v="12574.390000000001"/>
    <n v="1.6857409999999999"/>
    <x v="174"/>
    <d v="2021-01-01T00:00:00"/>
    <x v="4"/>
    <x v="3"/>
    <x v="8"/>
  </r>
  <r>
    <d v="2021-03-31T00:00:00"/>
    <n v="29894663000189"/>
    <s v="TRUE SECURITIZADORA"/>
    <d v="2020-03-13T00:00:00"/>
    <n v="108.97"/>
    <d v="2021-03-07T00:00:00"/>
    <n v="-24"/>
    <d v="2026-01-07T00:00:00"/>
    <n v="1713"/>
    <n v="295674517"/>
    <n v="72"/>
    <m/>
    <m/>
    <n v="1.36"/>
    <n v="4249.3999999999996"/>
    <n v="4881.8600000000015"/>
    <n v="1.6750609999999999"/>
    <n v="4564.42"/>
    <n v="1.6750609999999999"/>
    <x v="175"/>
    <d v="2021-03-01T00:00:00"/>
    <x v="2"/>
    <x v="2"/>
    <x v="16"/>
  </r>
  <r>
    <d v="2021-03-31T00:00:00"/>
    <n v="29894663000189"/>
    <s v="TRUE SECURITIZADORA"/>
    <d v="2019-12-16T00:00:00"/>
    <n v="83.04"/>
    <d v="2020-02-07T00:00:00"/>
    <n v="-418"/>
    <d v="2025-11-07T00:00:00"/>
    <n v="1652"/>
    <n v="295759436"/>
    <n v="72"/>
    <m/>
    <m/>
    <n v="1.3599999999999999"/>
    <n v="4273.41"/>
    <n v="3757.22"/>
    <n v="1.6445050000000001"/>
    <n v="4480.08"/>
    <n v="1.6445050000000001"/>
    <x v="176"/>
    <d v="2020-02-01T00:00:00"/>
    <x v="4"/>
    <x v="0"/>
    <x v="13"/>
  </r>
  <r>
    <d v="2021-03-31T00:00:00"/>
    <n v="29894663000189"/>
    <s v="TRUE SECURITIZADORA"/>
    <d v="2019-12-16T00:00:00"/>
    <n v="139.99"/>
    <d v="2020-03-07T00:00:00"/>
    <n v="-389"/>
    <d v="2025-11-07T00:00:00"/>
    <n v="1652"/>
    <n v="295858458"/>
    <n v="72"/>
    <m/>
    <m/>
    <n v="1.3599999999999999"/>
    <n v="7064.5"/>
    <n v="6333.9600000000009"/>
    <n v="1.6442829999999999"/>
    <n v="7412.6299999999992"/>
    <n v="1.6442829999999999"/>
    <x v="177"/>
    <d v="2020-04-01T00:00:00"/>
    <x v="4"/>
    <x v="0"/>
    <x v="5"/>
  </r>
  <r>
    <d v="2021-03-31T00:00:00"/>
    <n v="29894663000189"/>
    <s v="TRUE SECURITIZADORA"/>
    <d v="2019-12-16T00:00:00"/>
    <n v="112.62"/>
    <d v="2020-09-07T00:00:00"/>
    <n v="-205"/>
    <d v="2025-11-07T00:00:00"/>
    <n v="1652"/>
    <n v="295859346"/>
    <n v="72"/>
    <m/>
    <m/>
    <n v="1.3599999999999999"/>
    <n v="5014.71"/>
    <n v="5095.6399999999994"/>
    <n v="1.6366289999999999"/>
    <n v="5287.64"/>
    <n v="1.6366289999999999"/>
    <x v="178"/>
    <d v="2020-09-01T00:00:00"/>
    <x v="4"/>
    <x v="0"/>
    <x v="4"/>
  </r>
  <r>
    <d v="2021-03-31T00:00:00"/>
    <n v="29894663000189"/>
    <s v="TRUE SECURITIZADORA"/>
    <d v="2020-02-12T00:00:00"/>
    <n v="86.59"/>
    <d v="2020-04-07T00:00:00"/>
    <n v="-358"/>
    <d v="2026-01-07T00:00:00"/>
    <n v="1713"/>
    <n v="295881175"/>
    <n v="72"/>
    <m/>
    <m/>
    <n v="1.3691684505666588"/>
    <n v="4305.2"/>
    <n v="3902.0000000000005"/>
    <n v="1.7072080000000001"/>
    <n v="4571.8100000000004"/>
    <n v="1.7072080000000001"/>
    <x v="179"/>
    <d v="2020-05-01T00:00:00"/>
    <x v="0"/>
    <x v="0"/>
    <x v="1"/>
  </r>
  <r>
    <d v="2021-03-31T00:00:00"/>
    <n v="29894663000189"/>
    <s v="TRUE SECURITIZADORA"/>
    <d v="2019-11-22T00:00:00"/>
    <n v="118.92"/>
    <d v="2020-01-07T00:00:00"/>
    <n v="-449"/>
    <d v="2025-10-07T00:00:00"/>
    <n v="1621"/>
    <n v="295950933"/>
    <n v="72"/>
    <m/>
    <m/>
    <n v="1.3460000000000001"/>
    <n v="6196.88"/>
    <n v="5418.8499999999985"/>
    <n v="1.6374150000000001"/>
    <n v="6492.89"/>
    <n v="1.6374150000000001"/>
    <x v="180"/>
    <d v="2020-01-01T00:00:00"/>
    <x v="3"/>
    <x v="0"/>
    <x v="15"/>
  </r>
  <r>
    <d v="2021-03-31T00:00:00"/>
    <n v="29894663000189"/>
    <s v="TRUE SECURITIZADORA"/>
    <d v="2019-12-16T00:00:00"/>
    <n v="105.31"/>
    <d v="2020-03-07T00:00:00"/>
    <n v="-389"/>
    <d v="2025-11-07T00:00:00"/>
    <n v="1652"/>
    <n v="295955534"/>
    <n v="72"/>
    <m/>
    <m/>
    <n v="1.3599999999999999"/>
    <n v="5323.71"/>
    <n v="4764.8600000000006"/>
    <n v="1.6336299999999999"/>
    <n v="5576.2800000000007"/>
    <n v="1.6336299999999999"/>
    <x v="181"/>
    <d v="2020-10-01T00:00:00"/>
    <x v="4"/>
    <x v="0"/>
    <x v="0"/>
  </r>
  <r>
    <d v="2021-03-31T00:00:00"/>
    <n v="29894663000189"/>
    <s v="TRUE SECURITIZADORA"/>
    <d v="2020-02-12T00:00:00"/>
    <n v="138.1"/>
    <d v="2020-12-07T00:00:00"/>
    <n v="-114"/>
    <d v="2026-01-07T00:00:00"/>
    <n v="1713"/>
    <n v="295972895"/>
    <n v="72"/>
    <m/>
    <m/>
    <n v="1.36"/>
    <n v="5835.1200000000008"/>
    <n v="6240.3400000000029"/>
    <n v="1.6454500000000001"/>
    <n v="6198.8600000000006"/>
    <n v="1.6454500000000001"/>
    <x v="182"/>
    <d v="2021-01-01T00:00:00"/>
    <x v="0"/>
    <x v="3"/>
    <x v="8"/>
  </r>
  <r>
    <d v="2021-03-31T00:00:00"/>
    <n v="29894663000189"/>
    <s v="TRUE SECURITIZADORA"/>
    <d v="2020-02-12T00:00:00"/>
    <n v="166.85"/>
    <d v="2020-06-07T00:00:00"/>
    <n v="-297"/>
    <d v="2026-01-07T00:00:00"/>
    <n v="1713"/>
    <n v="295978168"/>
    <n v="72"/>
    <m/>
    <m/>
    <n v="1.36"/>
    <n v="8054.46"/>
    <n v="7539.52"/>
    <n v="1.643138"/>
    <n v="8490.44"/>
    <n v="1.643138"/>
    <x v="183"/>
    <d v="2020-07-01T00:00:00"/>
    <x v="0"/>
    <x v="0"/>
    <x v="10"/>
  </r>
  <r>
    <d v="2021-03-31T00:00:00"/>
    <n v="29894663000189"/>
    <s v="TRUE SECURITIZADORA"/>
    <d v="2020-02-12T00:00:00"/>
    <n v="442.92"/>
    <d v="2021-03-07T00:00:00"/>
    <n v="-24"/>
    <d v="2026-01-07T00:00:00"/>
    <n v="1713"/>
    <n v="296073648"/>
    <n v="72"/>
    <m/>
    <m/>
    <n v="1.36"/>
    <n v="17377.579999999998"/>
    <n v="20014.330000000002"/>
    <n v="1.647608"/>
    <n v="18552.55"/>
    <n v="1.647608"/>
    <x v="184"/>
    <d v="2021-04-01T00:00:00"/>
    <x v="0"/>
    <x v="2"/>
    <x v="14"/>
  </r>
  <r>
    <d v="2021-03-31T00:00:00"/>
    <n v="29894663000189"/>
    <s v="TRUE SECURITIZADORA"/>
    <d v="2020-02-12T00:00:00"/>
    <n v="217.1"/>
    <d v="2020-06-07T00:00:00"/>
    <n v="-297"/>
    <d v="2026-01-07T00:00:00"/>
    <n v="1713"/>
    <n v="296077267"/>
    <n v="72"/>
    <m/>
    <m/>
    <n v="1.36"/>
    <n v="10509.04"/>
    <n v="9810.15"/>
    <n v="1.6279980000000001"/>
    <n v="11047.52"/>
    <n v="1.6279980000000001"/>
    <x v="185"/>
    <d v="2020-07-01T00:00:00"/>
    <x v="0"/>
    <x v="0"/>
    <x v="10"/>
  </r>
  <r>
    <d v="2021-03-31T00:00:00"/>
    <n v="29894663000189"/>
    <s v="TRUE SECURITIZADORA"/>
    <d v="2020-03-13T00:00:00"/>
    <n v="332.8"/>
    <d v="2020-05-07T00:00:00"/>
    <n v="-328"/>
    <d v="2026-01-07T00:00:00"/>
    <n v="1713"/>
    <n v="296083824"/>
    <n v="72"/>
    <m/>
    <m/>
    <n v="1.36"/>
    <n v="16247.72"/>
    <n v="14909.510000000004"/>
    <n v="1.6953320000000001"/>
    <n v="17267.940000000002"/>
    <n v="1.6953320000000001"/>
    <x v="186"/>
    <d v="2020-06-01T00:00:00"/>
    <x v="2"/>
    <x v="0"/>
    <x v="7"/>
  </r>
  <r>
    <d v="2021-03-31T00:00:00"/>
    <n v="29894663000189"/>
    <s v="TRUE SECURITIZADORA"/>
    <d v="2019-11-22T00:00:00"/>
    <n v="150.30000000000001"/>
    <d v="2020-10-07T00:00:00"/>
    <n v="-175"/>
    <d v="2025-10-07T00:00:00"/>
    <n v="1621"/>
    <n v="296151297"/>
    <n v="72"/>
    <m/>
    <m/>
    <n v="1.3460000000000001"/>
    <n v="6460.1100000000006"/>
    <n v="6848.8000000000011"/>
    <n v="1.6533260000000001"/>
    <n v="6853.3899999999994"/>
    <n v="1.6533260000000001"/>
    <x v="187"/>
    <d v="2021-01-01T00:00:00"/>
    <x v="3"/>
    <x v="0"/>
    <x v="8"/>
  </r>
  <r>
    <d v="2021-03-31T00:00:00"/>
    <n v="29894663000189"/>
    <s v="TRUE SECURITIZADORA"/>
    <d v="2019-11-22T00:00:00"/>
    <n v="159.01"/>
    <d v="2020-08-07T00:00:00"/>
    <n v="-236"/>
    <d v="2025-10-07T00:00:00"/>
    <n v="1621"/>
    <n v="296154819"/>
    <n v="72"/>
    <m/>
    <m/>
    <n v="1.3460000000000001"/>
    <n v="7104.25"/>
    <n v="7245.6500000000005"/>
    <n v="1.6912670000000001"/>
    <n v="7568.59"/>
    <n v="1.6912670000000001"/>
    <x v="188"/>
    <d v="2020-08-01T00:00:00"/>
    <x v="3"/>
    <x v="0"/>
    <x v="3"/>
  </r>
  <r>
    <d v="2021-03-31T00:00:00"/>
    <n v="29894663000189"/>
    <s v="TRUE SECURITIZADORA"/>
    <d v="2020-01-13T00:00:00"/>
    <n v="87"/>
    <d v="2020-06-07T00:00:00"/>
    <n v="-297"/>
    <d v="2025-11-07T00:00:00"/>
    <n v="1652"/>
    <n v="296158421"/>
    <n v="72"/>
    <m/>
    <m/>
    <n v="1.36"/>
    <n v="4127.34"/>
    <n v="3899.1000000000013"/>
    <n v="1.6471279999999999"/>
    <n v="4345.7199999999993"/>
    <n v="1.6471279999999999"/>
    <x v="189"/>
    <d v="2020-12-01T00:00:00"/>
    <x v="1"/>
    <x v="0"/>
    <x v="11"/>
  </r>
  <r>
    <d v="2021-03-31T00:00:00"/>
    <n v="29894663000189"/>
    <s v="TRUE SECURITIZADORA"/>
    <d v="2020-01-13T00:00:00"/>
    <n v="244.98"/>
    <d v="2020-10-07T00:00:00"/>
    <n v="-175"/>
    <d v="2025-12-08T00:00:00"/>
    <n v="1683"/>
    <n v="296166040"/>
    <n v="72"/>
    <m/>
    <m/>
    <n v="1.36"/>
    <n v="10788.01"/>
    <n v="11072.189999999999"/>
    <n v="1.624498"/>
    <n v="11372.54"/>
    <n v="1.624498"/>
    <x v="190"/>
    <d v="2020-10-01T00:00:00"/>
    <x v="1"/>
    <x v="0"/>
    <x v="0"/>
  </r>
  <r>
    <d v="2021-03-31T00:00:00"/>
    <n v="29894663000189"/>
    <s v="TRUE SECURITIZADORA"/>
    <d v="2020-01-13T00:00:00"/>
    <n v="102"/>
    <d v="2020-02-07T00:00:00"/>
    <n v="-418"/>
    <d v="2025-12-08T00:00:00"/>
    <n v="1683"/>
    <n v="296168239"/>
    <n v="72"/>
    <m/>
    <m/>
    <n v="1.36"/>
    <n v="5306.2"/>
    <n v="4610.0200000000013"/>
    <n v="1.6261410000000001"/>
    <n v="5551.09"/>
    <n v="1.6261410000000001"/>
    <x v="191"/>
    <d v="2020-02-01T00:00:00"/>
    <x v="1"/>
    <x v="0"/>
    <x v="13"/>
  </r>
  <r>
    <d v="2021-03-31T00:00:00"/>
    <n v="29894663000189"/>
    <s v="TRUE SECURITIZADORA"/>
    <d v="2020-02-12T00:00:00"/>
    <n v="166.65"/>
    <d v="2020-06-07T00:00:00"/>
    <n v="-297"/>
    <d v="2026-01-07T00:00:00"/>
    <n v="1713"/>
    <n v="296178952"/>
    <n v="72"/>
    <m/>
    <m/>
    <n v="1.36"/>
    <n v="8044.81"/>
    <n v="7530.4699999999993"/>
    <n v="1.6430929999999999"/>
    <n v="8480.31"/>
    <n v="1.6430929999999999"/>
    <x v="192"/>
    <d v="2020-07-01T00:00:00"/>
    <x v="0"/>
    <x v="0"/>
    <x v="10"/>
  </r>
  <r>
    <d v="2021-03-31T00:00:00"/>
    <n v="29894663000189"/>
    <s v="TRUE SECURITIZADORA"/>
    <d v="2020-01-13T00:00:00"/>
    <n v="195.37"/>
    <d v="2020-05-07T00:00:00"/>
    <n v="-328"/>
    <d v="2025-12-08T00:00:00"/>
    <n v="1683"/>
    <n v="296179111"/>
    <n v="72"/>
    <m/>
    <m/>
    <n v="1.5054540000000001"/>
    <n v="8913.2000000000007"/>
    <n v="8454.619999999999"/>
    <n v="2.0527169999999999"/>
    <n v="9785.74"/>
    <n v="2.0527169999999999"/>
    <x v="193"/>
    <d v="2020-08-01T00:00:00"/>
    <x v="1"/>
    <x v="0"/>
    <x v="3"/>
  </r>
  <r>
    <d v="2021-03-31T00:00:00"/>
    <n v="29894663000189"/>
    <s v="TRUE SECURITIZADORA"/>
    <d v="2020-03-13T00:00:00"/>
    <n v="382.65"/>
    <d v="2020-07-07T00:00:00"/>
    <n v="-267"/>
    <d v="2026-01-07T00:00:00"/>
    <n v="1713"/>
    <n v="296185205"/>
    <n v="72"/>
    <m/>
    <m/>
    <n v="1.3766651261370326"/>
    <n v="17851.82"/>
    <n v="17057.760000000002"/>
    <n v="1.7149939999999999"/>
    <n v="19027.77"/>
    <n v="1.7149939999999999"/>
    <x v="194"/>
    <d v="2020-08-01T00:00:00"/>
    <x v="2"/>
    <x v="0"/>
    <x v="3"/>
  </r>
  <r>
    <d v="2021-03-31T00:00:00"/>
    <n v="29894663000189"/>
    <s v="TRUE SECURITIZADORA"/>
    <d v="2019-11-22T00:00:00"/>
    <n v="397.75"/>
    <d v="2020-05-07T00:00:00"/>
    <n v="-328"/>
    <d v="2020-12-07T00:00:00"/>
    <n v="-144"/>
    <n v="296250155"/>
    <n v="15"/>
    <m/>
    <m/>
    <n v="1.4950000000000001"/>
    <n v="3182"/>
    <n v="4694.18"/>
    <n v="1.8993850000000001"/>
    <n v="3182"/>
    <n v="1.8993850000000001"/>
    <x v="195"/>
    <d v="2020-07-01T00:00:00"/>
    <x v="3"/>
    <x v="0"/>
    <x v="10"/>
  </r>
  <r>
    <d v="2021-03-31T00:00:00"/>
    <n v="29894663000189"/>
    <s v="TRUE SECURITIZADORA"/>
    <d v="2019-12-16T00:00:00"/>
    <n v="167.39"/>
    <d v="2020-05-07T00:00:00"/>
    <n v="-328"/>
    <d v="2025-10-07T00:00:00"/>
    <n v="1621"/>
    <n v="296253492"/>
    <n v="72"/>
    <m/>
    <m/>
    <n v="1.3599999999999999"/>
    <n v="7994"/>
    <n v="7510.2500000000018"/>
    <n v="1.6813210000000001"/>
    <n v="8448.76"/>
    <n v="1.6813210000000001"/>
    <x v="196"/>
    <d v="2020-06-01T00:00:00"/>
    <x v="4"/>
    <x v="0"/>
    <x v="7"/>
  </r>
  <r>
    <d v="2021-03-31T00:00:00"/>
    <n v="29894663000189"/>
    <s v="TRUE SECURITIZADORA"/>
    <d v="2020-02-12T00:00:00"/>
    <n v="235.83"/>
    <d v="2020-07-07T00:00:00"/>
    <n v="-267"/>
    <d v="2026-01-07T00:00:00"/>
    <n v="1713"/>
    <n v="296282813"/>
    <n v="72"/>
    <m/>
    <m/>
    <n v="1.36"/>
    <n v="11044.970000000001"/>
    <n v="10656.500000000004"/>
    <n v="1.69381"/>
    <n v="11764.849999999999"/>
    <n v="1.69381"/>
    <x v="197"/>
    <d v="2020-08-01T00:00:00"/>
    <x v="0"/>
    <x v="0"/>
    <x v="3"/>
  </r>
  <r>
    <d v="2021-03-31T00:00:00"/>
    <n v="29894663000189"/>
    <s v="TRUE SECURITIZADORA"/>
    <d v="2020-02-12T00:00:00"/>
    <n v="286"/>
    <d v="2020-03-07T00:00:00"/>
    <n v="-389"/>
    <d v="2025-10-07T00:00:00"/>
    <n v="1621"/>
    <n v="296354518"/>
    <n v="72"/>
    <m/>
    <m/>
    <n v="1.36"/>
    <n v="14207.07"/>
    <n v="12594.070000000002"/>
    <n v="1.691586"/>
    <n v="15007.34"/>
    <n v="1.691586"/>
    <x v="198"/>
    <d v="2020-04-01T00:00:00"/>
    <x v="0"/>
    <x v="0"/>
    <x v="5"/>
  </r>
  <r>
    <d v="2021-03-31T00:00:00"/>
    <n v="29894663000189"/>
    <s v="TRUE SECURITIZADORA"/>
    <d v="2019-12-16T00:00:00"/>
    <n v="158.35"/>
    <d v="2021-02-07T00:00:00"/>
    <n v="-52"/>
    <d v="2025-11-07T00:00:00"/>
    <n v="1652"/>
    <n v="296362346"/>
    <n v="72"/>
    <m/>
    <m/>
    <n v="1.5094480000000001"/>
    <n v="5741.62"/>
    <n v="6852.9000000000024"/>
    <n v="2.058408"/>
    <n v="6427"/>
    <n v="2.058408"/>
    <x v="199"/>
    <d v="2021-02-01T00:00:00"/>
    <x v="4"/>
    <x v="4"/>
    <x v="12"/>
  </r>
  <r>
    <d v="2021-03-31T00:00:00"/>
    <n v="29894663000189"/>
    <s v="TRUE SECURITIZADORA"/>
    <d v="2020-02-12T00:00:00"/>
    <n v="104.82"/>
    <d v="2020-09-07T00:00:00"/>
    <n v="-205"/>
    <d v="2026-01-07T00:00:00"/>
    <n v="1713"/>
    <n v="296576227"/>
    <n v="72"/>
    <m/>
    <m/>
    <n v="1.36"/>
    <n v="4758.9799999999996"/>
    <n v="4736.5699999999988"/>
    <n v="1.6285160000000001"/>
    <n v="5019.51"/>
    <n v="1.6285160000000001"/>
    <x v="200"/>
    <d v="2020-10-01T00:00:00"/>
    <x v="0"/>
    <x v="0"/>
    <x v="0"/>
  </r>
  <r>
    <d v="2021-03-31T00:00:00"/>
    <n v="29894663000189"/>
    <s v="TRUE SECURITIZADORA"/>
    <d v="2020-03-13T00:00:00"/>
    <n v="399.3"/>
    <d v="2020-06-07T00:00:00"/>
    <n v="-297"/>
    <d v="2026-01-07T00:00:00"/>
    <n v="1713"/>
    <n v="296583725"/>
    <n v="72"/>
    <m/>
    <m/>
    <n v="1.36"/>
    <n v="19095.47"/>
    <n v="17888.679999999993"/>
    <n v="1.6952130000000001"/>
    <n v="20319.14"/>
    <n v="1.6952130000000001"/>
    <x v="201"/>
    <d v="2020-08-01T00:00:00"/>
    <x v="2"/>
    <x v="0"/>
    <x v="3"/>
  </r>
  <r>
    <d v="2021-03-31T00:00:00"/>
    <n v="29894663000189"/>
    <s v="TRUE SECURITIZADORA"/>
    <d v="2020-02-12T00:00:00"/>
    <n v="133.29"/>
    <d v="2021-05-07T00:00:00"/>
    <n v="37"/>
    <d v="2026-01-07T00:00:00"/>
    <n v="1713"/>
    <n v="296665618"/>
    <n v="72"/>
    <m/>
    <m/>
    <n v="1.36"/>
    <n v="4975.78"/>
    <n v="6022.9700000000021"/>
    <n v="1.6366419999999999"/>
    <n v="5316.5"/>
    <n v="1.6366419999999999"/>
    <x v="202"/>
    <d v="2021-05-01T00:00:00"/>
    <x v="0"/>
    <x v="2"/>
    <x v="9"/>
  </r>
  <r>
    <d v="2021-03-31T00:00:00"/>
    <n v="29894663000189"/>
    <s v="TRUE SECURITIZADORA"/>
    <d v="2020-03-13T00:00:00"/>
    <n v="94.2"/>
    <d v="2020-12-07T00:00:00"/>
    <n v="-114"/>
    <d v="2026-01-07T00:00:00"/>
    <n v="1713"/>
    <n v="296682185"/>
    <n v="72"/>
    <m/>
    <m/>
    <n v="1.36"/>
    <n v="3937.3500000000004"/>
    <n v="4220.1899999999996"/>
    <n v="1.6980440000000001"/>
    <n v="4228.34"/>
    <n v="1.6980440000000001"/>
    <x v="203"/>
    <d v="2021-01-01T00:00:00"/>
    <x v="2"/>
    <x v="3"/>
    <x v="8"/>
  </r>
  <r>
    <d v="2021-03-31T00:00:00"/>
    <n v="29894663000189"/>
    <s v="TRUE SECURITIZADORA"/>
    <d v="2020-02-12T00:00:00"/>
    <n v="236.29"/>
    <d v="2021-02-07T00:00:00"/>
    <n v="-52"/>
    <d v="2025-12-08T00:00:00"/>
    <n v="1683"/>
    <n v="296768032"/>
    <n v="72"/>
    <m/>
    <m/>
    <n v="1.36"/>
    <n v="9457.0399999999991"/>
    <n v="10587.789999999999"/>
    <n v="1.626037"/>
    <n v="10023.950000000001"/>
    <n v="1.626037"/>
    <x v="204"/>
    <d v="2021-02-01T00:00:00"/>
    <x v="0"/>
    <x v="4"/>
    <x v="12"/>
  </r>
  <r>
    <d v="2021-03-31T00:00:00"/>
    <n v="29894663000189"/>
    <s v="TRUE SECURITIZADORA"/>
    <d v="2020-01-13T00:00:00"/>
    <n v="1034.8900000000001"/>
    <d v="2020-12-07T00:00:00"/>
    <n v="-114"/>
    <d v="2025-12-08T00:00:00"/>
    <n v="1683"/>
    <n v="296768794"/>
    <n v="72"/>
    <m/>
    <m/>
    <n v="1.36"/>
    <n v="43439.14"/>
    <n v="46773.020000000004"/>
    <n v="1.6316839999999999"/>
    <n v="45972.119999999995"/>
    <n v="1.6316839999999999"/>
    <x v="205"/>
    <d v="2021-01-01T00:00:00"/>
    <x v="1"/>
    <x v="3"/>
    <x v="8"/>
  </r>
  <r>
    <d v="2021-03-31T00:00:00"/>
    <n v="29894663000189"/>
    <s v="TRUE SECURITIZADORA"/>
    <d v="2020-03-13T00:00:00"/>
    <n v="194.4"/>
    <d v="2020-11-07T00:00:00"/>
    <n v="-144"/>
    <d v="2026-01-07T00:00:00"/>
    <n v="1713"/>
    <n v="296779442"/>
    <n v="72"/>
    <m/>
    <m/>
    <n v="1.36"/>
    <n v="8415.26"/>
    <n v="8709.0899999999983"/>
    <n v="1.6414690000000001"/>
    <n v="8920.41"/>
    <n v="1.6414690000000001"/>
    <x v="206"/>
    <d v="2020-11-01T00:00:00"/>
    <x v="2"/>
    <x v="0"/>
    <x v="2"/>
  </r>
  <r>
    <d v="2021-03-31T00:00:00"/>
    <n v="29894663000189"/>
    <s v="TRUE SECURITIZADORA"/>
    <d v="2019-11-22T00:00:00"/>
    <n v="446"/>
    <d v="2021-06-07T00:00:00"/>
    <n v="68"/>
    <d v="2025-10-07T00:00:00"/>
    <n v="1621"/>
    <n v="296852531"/>
    <n v="72"/>
    <m/>
    <m/>
    <n v="1.3460000000000001"/>
    <n v="15499.31"/>
    <n v="20322.990000000002"/>
    <n v="1.6819470000000001"/>
    <n v="16768.78"/>
    <n v="1.6819470000000001"/>
    <x v="207"/>
    <d v="2021-06-01T00:00:00"/>
    <x v="3"/>
    <x v="2"/>
    <x v="17"/>
  </r>
  <r>
    <d v="2021-03-31T00:00:00"/>
    <n v="29894663000189"/>
    <s v="TRUE SECURITIZADORA"/>
    <d v="2019-12-16T00:00:00"/>
    <n v="179"/>
    <d v="2020-09-07T00:00:00"/>
    <n v="-205"/>
    <d v="2025-10-07T00:00:00"/>
    <n v="1621"/>
    <n v="296852849"/>
    <n v="72"/>
    <m/>
    <m/>
    <n v="1.3599999999999999"/>
    <n v="7819.74"/>
    <n v="8031.1600000000035"/>
    <n v="1.6902710000000001"/>
    <n v="8318.73"/>
    <n v="1.6902710000000001"/>
    <x v="208"/>
    <d v="2020-10-01T00:00:00"/>
    <x v="4"/>
    <x v="0"/>
    <x v="0"/>
  </r>
  <r>
    <d v="2021-03-31T00:00:00"/>
    <n v="29894663000189"/>
    <s v="TRUE SECURITIZADORA"/>
    <d v="2019-12-16T00:00:00"/>
    <n v="283.23"/>
    <d v="2020-09-07T00:00:00"/>
    <n v="-205"/>
    <d v="2025-11-07T00:00:00"/>
    <n v="1652"/>
    <n v="296862325"/>
    <n v="72"/>
    <m/>
    <m/>
    <n v="1.3599999999999999"/>
    <n v="12516.85"/>
    <n v="12815.029999999997"/>
    <n v="1.6770879999999999"/>
    <n v="13297.93"/>
    <n v="1.6770879999999999"/>
    <x v="209"/>
    <d v="2020-10-01T00:00:00"/>
    <x v="4"/>
    <x v="0"/>
    <x v="0"/>
  </r>
  <r>
    <d v="2021-03-31T00:00:00"/>
    <n v="29894663000189"/>
    <s v="TRUE SECURITIZADORA"/>
    <d v="2020-01-13T00:00:00"/>
    <n v="170.2"/>
    <d v="2020-03-07T00:00:00"/>
    <n v="-389"/>
    <d v="2025-11-07T00:00:00"/>
    <n v="1652"/>
    <n v="296865138"/>
    <n v="72"/>
    <m/>
    <m/>
    <n v="1.36"/>
    <n v="8528.75"/>
    <n v="7627.8900000000012"/>
    <n v="1.687243"/>
    <n v="9012.2999999999993"/>
    <n v="1.687243"/>
    <x v="210"/>
    <d v="2020-04-01T00:00:00"/>
    <x v="1"/>
    <x v="0"/>
    <x v="5"/>
  </r>
  <r>
    <d v="2021-03-31T00:00:00"/>
    <n v="29894663000189"/>
    <s v="TRUE SECURITIZADORA"/>
    <d v="2020-01-13T00:00:00"/>
    <n v="485"/>
    <d v="2020-02-07T00:00:00"/>
    <n v="-418"/>
    <d v="2025-11-07T00:00:00"/>
    <n v="1652"/>
    <n v="296958646"/>
    <n v="72"/>
    <m/>
    <m/>
    <n v="1.36"/>
    <n v="24967.599999999999"/>
    <n v="21736.430000000004"/>
    <n v="1.6424399999999999"/>
    <n v="26166.240000000002"/>
    <n v="1.6424399999999999"/>
    <x v="211"/>
    <d v="2020-03-01T00:00:00"/>
    <x v="1"/>
    <x v="0"/>
    <x v="6"/>
  </r>
  <r>
    <d v="2021-03-31T00:00:00"/>
    <n v="29894663000189"/>
    <s v="TRUE SECURITIZADORA"/>
    <d v="2020-01-13T00:00:00"/>
    <n v="205.76"/>
    <d v="2020-06-07T00:00:00"/>
    <n v="-297"/>
    <d v="2025-11-07T00:00:00"/>
    <n v="1652"/>
    <n v="296959952"/>
    <n v="72"/>
    <m/>
    <m/>
    <n v="1.36"/>
    <n v="9787.27"/>
    <n v="9221.6400000000031"/>
    <n v="1.631999"/>
    <n v="10277.9"/>
    <n v="1.631999"/>
    <x v="212"/>
    <d v="2020-07-01T00:00:00"/>
    <x v="1"/>
    <x v="0"/>
    <x v="10"/>
  </r>
  <r>
    <d v="2021-03-31T00:00:00"/>
    <n v="29894663000189"/>
    <s v="TRUE SECURITIZADORA"/>
    <d v="2020-01-13T00:00:00"/>
    <n v="267.54000000000002"/>
    <d v="2020-05-07T00:00:00"/>
    <n v="-328"/>
    <d v="2025-12-08T00:00:00"/>
    <n v="1683"/>
    <n v="296968092"/>
    <n v="72"/>
    <m/>
    <m/>
    <n v="1.36"/>
    <n v="13125.7"/>
    <n v="12091.779999999999"/>
    <n v="1.621645"/>
    <n v="13757.45"/>
    <n v="1.621645"/>
    <x v="213"/>
    <d v="2020-06-01T00:00:00"/>
    <x v="1"/>
    <x v="0"/>
    <x v="7"/>
  </r>
  <r>
    <d v="2021-03-31T00:00:00"/>
    <n v="29894663000189"/>
    <s v="TRUE SECURITIZADORA"/>
    <d v="2020-02-12T00:00:00"/>
    <n v="299.3"/>
    <d v="2020-12-07T00:00:00"/>
    <n v="-114"/>
    <d v="2025-12-08T00:00:00"/>
    <n v="1683"/>
    <n v="297072740"/>
    <n v="72"/>
    <m/>
    <m/>
    <n v="1.3729714724949"/>
    <n v="12362.029999999999"/>
    <n v="13359.4"/>
    <n v="1.711276"/>
    <n v="13259.099999999999"/>
    <n v="1.711276"/>
    <x v="214"/>
    <d v="2021-01-01T00:00:00"/>
    <x v="0"/>
    <x v="3"/>
    <x v="8"/>
  </r>
  <r>
    <d v="2021-03-31T00:00:00"/>
    <n v="29894663000189"/>
    <s v="TRUE SECURITIZADORA"/>
    <d v="2020-02-12T00:00:00"/>
    <n v="222.1"/>
    <d v="2020-11-07T00:00:00"/>
    <n v="-144"/>
    <d v="2026-01-07T00:00:00"/>
    <n v="1713"/>
    <n v="297075135"/>
    <n v="72"/>
    <m/>
    <m/>
    <n v="1.36"/>
    <n v="9622.06"/>
    <n v="10036.099999999997"/>
    <n v="1.6374660000000001"/>
    <n v="10191.480000000001"/>
    <n v="1.6374660000000001"/>
    <x v="215"/>
    <d v="2020-11-01T00:00:00"/>
    <x v="0"/>
    <x v="0"/>
    <x v="2"/>
  </r>
  <r>
    <d v="2021-03-31T00:00:00"/>
    <n v="29894663000189"/>
    <s v="TRUE SECURITIZADORA"/>
    <d v="2020-03-13T00:00:00"/>
    <n v="168.16"/>
    <d v="2021-04-07T00:00:00"/>
    <n v="7"/>
    <d v="2026-01-07T00:00:00"/>
    <n v="1713"/>
    <n v="297076959"/>
    <n v="72"/>
    <m/>
    <m/>
    <n v="1.36"/>
    <n v="6398.87"/>
    <n v="7533.5999999999976"/>
    <n v="1.66858"/>
    <n v="6875.5999999999995"/>
    <n v="1.66858"/>
    <x v="216"/>
    <d v="2021-04-01T00:00:00"/>
    <x v="2"/>
    <x v="2"/>
    <x v="14"/>
  </r>
  <r>
    <d v="2021-03-31T00:00:00"/>
    <n v="29894663000189"/>
    <s v="TRUE SECURITIZADORA"/>
    <d v="2020-03-13T00:00:00"/>
    <n v="177"/>
    <d v="2020-07-07T00:00:00"/>
    <n v="-267"/>
    <d v="2026-01-07T00:00:00"/>
    <n v="1713"/>
    <n v="297077842"/>
    <n v="72"/>
    <m/>
    <m/>
    <n v="1.36"/>
    <n v="8384.61"/>
    <n v="7929.5700000000006"/>
    <n v="1.6320220000000001"/>
    <n v="8829.9599999999991"/>
    <n v="1.6320220000000001"/>
    <x v="217"/>
    <d v="2020-08-01T00:00:00"/>
    <x v="2"/>
    <x v="0"/>
    <x v="3"/>
  </r>
  <r>
    <d v="2021-03-31T00:00:00"/>
    <n v="29894663000189"/>
    <s v="TRUE SECURITIZADORA"/>
    <d v="2020-03-13T00:00:00"/>
    <n v="204.3"/>
    <d v="2020-08-07T00:00:00"/>
    <n v="-236"/>
    <d v="2022-01-07T00:00:00"/>
    <n v="252"/>
    <n v="297082324"/>
    <n v="24"/>
    <m/>
    <m/>
    <n v="1.4949999999999999"/>
    <n v="3535.8199999999997"/>
    <n v="3806.2799999999997"/>
    <n v="2.069439"/>
    <n v="3573.59"/>
    <n v="2.069439"/>
    <x v="218"/>
    <d v="2020-09-01T00:00:00"/>
    <x v="2"/>
    <x v="0"/>
    <x v="4"/>
  </r>
  <r>
    <d v="2021-03-31T00:00:00"/>
    <n v="29894663000189"/>
    <s v="TRUE SECURITIZADORA"/>
    <d v="2019-11-22T00:00:00"/>
    <n v="277.89"/>
    <d v="2020-01-07T00:00:00"/>
    <n v="-449"/>
    <d v="2025-10-07T00:00:00"/>
    <n v="1621"/>
    <n v="297152336"/>
    <n v="72"/>
    <m/>
    <m/>
    <n v="1.3460000000000001"/>
    <n v="14362.86"/>
    <n v="12662.67"/>
    <n v="1.6903109999999999"/>
    <n v="15172.279999999999"/>
    <n v="1.6903109999999999"/>
    <x v="219"/>
    <d v="2020-03-01T00:00:00"/>
    <x v="3"/>
    <x v="0"/>
    <x v="6"/>
  </r>
  <r>
    <d v="2021-03-31T00:00:00"/>
    <n v="29894663000189"/>
    <s v="TRUE SECURITIZADORA"/>
    <d v="2019-12-16T00:00:00"/>
    <n v="132"/>
    <d v="2020-07-07T00:00:00"/>
    <n v="-267"/>
    <d v="2025-11-07T00:00:00"/>
    <n v="1652"/>
    <n v="297158274"/>
    <n v="72"/>
    <m/>
    <m/>
    <n v="1.3599999999999999"/>
    <n v="6142.44"/>
    <n v="5972.53"/>
    <n v="1.635947"/>
    <n v="6461.49"/>
    <n v="1.635947"/>
    <x v="220"/>
    <d v="2020-08-01T00:00:00"/>
    <x v="4"/>
    <x v="0"/>
    <x v="3"/>
  </r>
  <r>
    <d v="2021-03-31T00:00:00"/>
    <n v="29894663000189"/>
    <s v="TRUE SECURITIZADORA"/>
    <d v="2020-01-13T00:00:00"/>
    <n v="162.5"/>
    <d v="2021-05-07T00:00:00"/>
    <n v="37"/>
    <d v="2025-12-08T00:00:00"/>
    <n v="1683"/>
    <n v="297165463"/>
    <n v="72"/>
    <m/>
    <m/>
    <n v="1.36"/>
    <n v="5994.11"/>
    <n v="7344.37"/>
    <n v="1.6419189999999999"/>
    <n v="6406.13"/>
    <n v="1.6419189999999999"/>
    <x v="221"/>
    <d v="2021-05-01T00:00:00"/>
    <x v="1"/>
    <x v="2"/>
    <x v="9"/>
  </r>
  <r>
    <d v="2021-03-31T00:00:00"/>
    <n v="29894663000189"/>
    <s v="TRUE SECURITIZADORA"/>
    <d v="2020-02-12T00:00:00"/>
    <n v="436.02"/>
    <d v="2020-06-07T00:00:00"/>
    <n v="-297"/>
    <d v="2025-12-08T00:00:00"/>
    <n v="1683"/>
    <n v="297166850"/>
    <n v="72"/>
    <m/>
    <m/>
    <n v="1.36"/>
    <n v="20781.419999999998"/>
    <n v="19537.410000000003"/>
    <n v="1.6685289999999999"/>
    <n v="21985.11"/>
    <n v="1.6685289999999999"/>
    <x v="222"/>
    <d v="2020-07-01T00:00:00"/>
    <x v="0"/>
    <x v="0"/>
    <x v="10"/>
  </r>
  <r>
    <d v="2021-03-31T00:00:00"/>
    <n v="29894663000189"/>
    <s v="TRUE SECURITIZADORA"/>
    <d v="2020-02-12T00:00:00"/>
    <n v="208.52"/>
    <d v="2021-03-07T00:00:00"/>
    <n v="-24"/>
    <d v="2026-01-07T00:00:00"/>
    <n v="1713"/>
    <n v="297175734"/>
    <n v="72"/>
    <m/>
    <m/>
    <n v="1.36"/>
    <n v="8166.4500000000007"/>
    <n v="9422.4499999999989"/>
    <n v="1.655702"/>
    <n v="8734.26"/>
    <n v="1.655702"/>
    <x v="223"/>
    <d v="2021-04-01T00:00:00"/>
    <x v="0"/>
    <x v="2"/>
    <x v="14"/>
  </r>
  <r>
    <d v="2021-03-31T00:00:00"/>
    <n v="29894663000189"/>
    <s v="TRUE SECURITIZADORA"/>
    <d v="2020-02-12T00:00:00"/>
    <n v="114"/>
    <d v="2021-01-07T00:00:00"/>
    <n v="-83"/>
    <d v="2026-01-07T00:00:00"/>
    <n v="1713"/>
    <n v="297179448"/>
    <n v="72"/>
    <m/>
    <m/>
    <n v="1.3752711356931449"/>
    <n v="4635.8600000000006"/>
    <n v="5127.6899999999996"/>
    <n v="1.713573"/>
    <n v="4986.26"/>
    <n v="1.713573"/>
    <x v="224"/>
    <d v="2021-01-01T00:00:00"/>
    <x v="0"/>
    <x v="1"/>
    <x v="8"/>
  </r>
  <r>
    <d v="2021-03-31T00:00:00"/>
    <n v="29894663000189"/>
    <s v="TRUE SECURITIZADORA"/>
    <d v="2019-11-22T00:00:00"/>
    <n v="153"/>
    <d v="2020-02-07T00:00:00"/>
    <n v="-418"/>
    <d v="2025-10-07T00:00:00"/>
    <n v="1621"/>
    <n v="297252154"/>
    <n v="72"/>
    <m/>
    <m/>
    <n v="1.3460000000000001"/>
    <n v="7786.11"/>
    <n v="6971.77"/>
    <n v="1.664758"/>
    <n v="8200.5499999999993"/>
    <n v="1.664758"/>
    <x v="225"/>
    <d v="2020-02-01T00:00:00"/>
    <x v="3"/>
    <x v="0"/>
    <x v="13"/>
  </r>
  <r>
    <d v="2021-03-31T00:00:00"/>
    <n v="29894663000189"/>
    <s v="TRUE SECURITIZADORA"/>
    <d v="2019-12-16T00:00:00"/>
    <n v="158.66999999999999"/>
    <d v="2020-10-07T00:00:00"/>
    <n v="-175"/>
    <d v="2025-11-07T00:00:00"/>
    <n v="1652"/>
    <n v="297252406"/>
    <n v="72"/>
    <m/>
    <m/>
    <n v="1.3599999999999999"/>
    <n v="6876.86"/>
    <n v="7179.19"/>
    <n v="1.6591990000000001"/>
    <n v="7291.0199999999995"/>
    <n v="1.6591990000000001"/>
    <x v="226"/>
    <d v="2020-10-01T00:00:00"/>
    <x v="4"/>
    <x v="0"/>
    <x v="0"/>
  </r>
  <r>
    <d v="2021-03-31T00:00:00"/>
    <n v="29894663000189"/>
    <s v="TRUE SECURITIZADORA"/>
    <d v="2020-01-13T00:00:00"/>
    <n v="296.20999999999998"/>
    <d v="2020-05-07T00:00:00"/>
    <n v="-328"/>
    <d v="2025-12-08T00:00:00"/>
    <n v="1683"/>
    <n v="297269069"/>
    <n v="72"/>
    <m/>
    <m/>
    <n v="1.4950000000000001"/>
    <n v="13668.789999999999"/>
    <n v="12858.160000000002"/>
    <n v="1.982853"/>
    <n v="14864.279999999999"/>
    <n v="1.982853"/>
    <x v="227"/>
    <d v="2020-07-01T00:00:00"/>
    <x v="1"/>
    <x v="0"/>
    <x v="10"/>
  </r>
  <r>
    <d v="2021-03-31T00:00:00"/>
    <n v="29894663000189"/>
    <s v="TRUE SECURITIZADORA"/>
    <d v="2020-02-12T00:00:00"/>
    <n v="176.2"/>
    <d v="2020-05-07T00:00:00"/>
    <n v="-328"/>
    <d v="2025-12-08T00:00:00"/>
    <n v="1683"/>
    <n v="297271704"/>
    <n v="72"/>
    <m/>
    <m/>
    <n v="1.3669489944310123"/>
    <n v="8520.3700000000008"/>
    <n v="7878.909999999998"/>
    <n v="1.704912"/>
    <n v="9049.08"/>
    <n v="1.704912"/>
    <x v="228"/>
    <d v="2020-06-01T00:00:00"/>
    <x v="0"/>
    <x v="0"/>
    <x v="7"/>
  </r>
  <r>
    <d v="2021-03-31T00:00:00"/>
    <n v="29894663000189"/>
    <s v="TRUE SECURITIZADORA"/>
    <d v="2020-03-13T00:00:00"/>
    <n v="410.9"/>
    <d v="2020-06-07T00:00:00"/>
    <n v="-297"/>
    <d v="2022-12-07T00:00:00"/>
    <n v="586"/>
    <n v="297279091"/>
    <n v="36"/>
    <m/>
    <m/>
    <n v="1.4949999999999999"/>
    <n v="11332.49"/>
    <n v="10631.63"/>
    <n v="2.0596130000000001"/>
    <n v="11680.58"/>
    <n v="2.0596130000000001"/>
    <x v="229"/>
    <d v="2020-06-01T00:00:00"/>
    <x v="2"/>
    <x v="0"/>
    <x v="7"/>
  </r>
  <r>
    <d v="2021-03-31T00:00:00"/>
    <n v="29894663000189"/>
    <s v="TRUE SECURITIZADORA"/>
    <d v="2020-02-12T00:00:00"/>
    <n v="394.53"/>
    <d v="2020-06-07T00:00:00"/>
    <n v="-297"/>
    <d v="2026-01-07T00:00:00"/>
    <n v="1713"/>
    <n v="297279994"/>
    <n v="72"/>
    <m/>
    <m/>
    <n v="1.36"/>
    <n v="18867.37"/>
    <n v="17827.749999999996"/>
    <n v="1.6952069999999999"/>
    <n v="20076.38"/>
    <n v="1.6952069999999999"/>
    <x v="230"/>
    <d v="2020-07-01T00:00:00"/>
    <x v="0"/>
    <x v="0"/>
    <x v="10"/>
  </r>
  <r>
    <d v="2021-03-31T00:00:00"/>
    <n v="29894663000189"/>
    <s v="TRUE SECURITIZADORA"/>
    <d v="2019-11-22T00:00:00"/>
    <n v="376"/>
    <d v="2021-05-07T00:00:00"/>
    <n v="37"/>
    <d v="2025-10-07T00:00:00"/>
    <n v="1621"/>
    <n v="297353553"/>
    <n v="72"/>
    <m/>
    <m/>
    <n v="1.3460000000000001"/>
    <n v="13429.17"/>
    <n v="17133.240000000002"/>
    <n v="1.6864680000000001"/>
    <n v="14512.89"/>
    <n v="1.6864680000000001"/>
    <x v="231"/>
    <d v="2021-05-01T00:00:00"/>
    <x v="3"/>
    <x v="2"/>
    <x v="9"/>
  </r>
  <r>
    <d v="2021-03-31T00:00:00"/>
    <n v="29894663000189"/>
    <s v="TRUE SECURITIZADORA"/>
    <d v="2019-12-16T00:00:00"/>
    <n v="84.48"/>
    <d v="2020-02-07T00:00:00"/>
    <n v="-418"/>
    <d v="2025-11-07T00:00:00"/>
    <n v="1652"/>
    <n v="297357295"/>
    <n v="72"/>
    <m/>
    <m/>
    <n v="1.3599999999999999"/>
    <n v="4356.08"/>
    <n v="3822.4300000000007"/>
    <n v="1.6322920000000001"/>
    <n v="4557.8100000000004"/>
    <n v="1.6322920000000001"/>
    <x v="232"/>
    <d v="2020-03-01T00:00:00"/>
    <x v="4"/>
    <x v="0"/>
    <x v="6"/>
  </r>
  <r>
    <d v="2021-03-31T00:00:00"/>
    <n v="29894663000189"/>
    <s v="TRUE SECURITIZADORA"/>
    <d v="2020-03-13T00:00:00"/>
    <n v="464.2"/>
    <d v="2020-05-07T00:00:00"/>
    <n v="-328"/>
    <d v="2026-02-09T00:00:00"/>
    <n v="1746"/>
    <n v="297386848"/>
    <n v="72"/>
    <m/>
    <m/>
    <n v="1.36"/>
    <n v="23124.71"/>
    <n v="20971.769999999997"/>
    <n v="1.626098"/>
    <n v="24298.629999999997"/>
    <n v="1.626098"/>
    <x v="233"/>
    <d v="2020-06-01T00:00:00"/>
    <x v="2"/>
    <x v="0"/>
    <x v="7"/>
  </r>
  <r>
    <d v="2021-03-31T00:00:00"/>
    <n v="29894663000189"/>
    <s v="TRUE SECURITIZADORA"/>
    <d v="2019-11-22T00:00:00"/>
    <n v="159.47"/>
    <d v="2020-02-07T00:00:00"/>
    <n v="-418"/>
    <d v="2025-10-07T00:00:00"/>
    <n v="1621"/>
    <n v="297450056"/>
    <n v="72"/>
    <m/>
    <m/>
    <n v="1.3460000000000001"/>
    <n v="8200.5400000000009"/>
    <n v="7266.5899999999992"/>
    <n v="1.5988849999999999"/>
    <n v="8547.27"/>
    <n v="1.5988849999999999"/>
    <x v="234"/>
    <d v="2020-04-01T00:00:00"/>
    <x v="3"/>
    <x v="0"/>
    <x v="5"/>
  </r>
  <r>
    <d v="2021-03-31T00:00:00"/>
    <n v="29894663000189"/>
    <s v="TRUE SECURITIZADORA"/>
    <d v="2019-11-22T00:00:00"/>
    <n v="111.05"/>
    <d v="2020-04-07T00:00:00"/>
    <n v="-358"/>
    <d v="2025-10-07T00:00:00"/>
    <n v="1621"/>
    <n v="297451344"/>
    <n v="72"/>
    <m/>
    <m/>
    <n v="1.3460000000000001"/>
    <n v="5459.44"/>
    <n v="5060.1899999999996"/>
    <n v="1.6309469999999999"/>
    <n v="5729.99"/>
    <n v="1.6309469999999999"/>
    <x v="235"/>
    <d v="2020-05-01T00:00:00"/>
    <x v="3"/>
    <x v="0"/>
    <x v="1"/>
  </r>
  <r>
    <d v="2021-03-31T00:00:00"/>
    <n v="29894663000189"/>
    <s v="TRUE SECURITIZADORA"/>
    <d v="2020-02-12T00:00:00"/>
    <n v="286.10000000000002"/>
    <d v="2020-11-07T00:00:00"/>
    <n v="-144"/>
    <d v="2025-12-08T00:00:00"/>
    <n v="1683"/>
    <n v="297466204"/>
    <n v="72"/>
    <m/>
    <m/>
    <n v="1.36"/>
    <n v="12001.08"/>
    <n v="12819.720000000001"/>
    <n v="1.634871"/>
    <n v="12709.210000000001"/>
    <n v="1.634871"/>
    <x v="236"/>
    <d v="2021-02-01T00:00:00"/>
    <x v="0"/>
    <x v="0"/>
    <x v="12"/>
  </r>
  <r>
    <d v="2021-03-31T00:00:00"/>
    <n v="29894663000189"/>
    <s v="TRUE SECURITIZADORA"/>
    <d v="2020-02-12T00:00:00"/>
    <n v="264"/>
    <d v="2020-05-07T00:00:00"/>
    <n v="-328"/>
    <d v="2026-01-07T00:00:00"/>
    <n v="1713"/>
    <n v="297472151"/>
    <n v="72"/>
    <m/>
    <m/>
    <n v="1.36"/>
    <n v="12930.76"/>
    <n v="11929.43"/>
    <n v="1.676925"/>
    <n v="13698.14"/>
    <n v="1.676925"/>
    <x v="237"/>
    <d v="2020-08-01T00:00:00"/>
    <x v="0"/>
    <x v="0"/>
    <x v="3"/>
  </r>
  <r>
    <d v="2021-03-31T00:00:00"/>
    <n v="29894663000189"/>
    <s v="TRUE SECURITIZADORA"/>
    <d v="2019-11-22T00:00:00"/>
    <n v="324"/>
    <d v="2020-03-07T00:00:00"/>
    <n v="-389"/>
    <d v="2025-10-07T00:00:00"/>
    <n v="1621"/>
    <n v="297553510"/>
    <n v="72"/>
    <m/>
    <m/>
    <n v="1.3460000000000001"/>
    <n v="16081.4"/>
    <n v="14763.760000000004"/>
    <n v="1.6967719999999999"/>
    <n v="17041.75"/>
    <n v="1.6967719999999999"/>
    <x v="238"/>
    <d v="2020-04-01T00:00:00"/>
    <x v="3"/>
    <x v="0"/>
    <x v="5"/>
  </r>
  <r>
    <d v="2021-03-31T00:00:00"/>
    <n v="29894663000189"/>
    <s v="TRUE SECURITIZADORA"/>
    <d v="2019-11-22T00:00:00"/>
    <n v="100.35"/>
    <d v="2020-12-07T00:00:00"/>
    <n v="-114"/>
    <d v="2025-10-07T00:00:00"/>
    <n v="1621"/>
    <n v="297555182"/>
    <n v="72"/>
    <m/>
    <m/>
    <n v="1.3460000000000001"/>
    <n v="4083.3199999999997"/>
    <n v="4572.6099999999997"/>
    <n v="1.6896530000000001"/>
    <n v="4375.08"/>
    <n v="1.6896530000000001"/>
    <x v="239"/>
    <d v="2020-12-01T00:00:00"/>
    <x v="3"/>
    <x v="3"/>
    <x v="11"/>
  </r>
  <r>
    <d v="2021-03-31T00:00:00"/>
    <n v="29894663000189"/>
    <s v="TRUE SECURITIZADORA"/>
    <d v="2020-02-12T00:00:00"/>
    <n v="88.34"/>
    <d v="2020-04-07T00:00:00"/>
    <n v="-358"/>
    <d v="2026-01-07T00:00:00"/>
    <n v="1713"/>
    <n v="297576182"/>
    <n v="72"/>
    <m/>
    <m/>
    <n v="1.36"/>
    <n v="4448.74"/>
    <n v="3991.8400000000011"/>
    <n v="1.6333420000000001"/>
    <n v="4672.01"/>
    <n v="1.6333420000000001"/>
    <x v="240"/>
    <d v="2020-04-01T00:00:00"/>
    <x v="0"/>
    <x v="0"/>
    <x v="5"/>
  </r>
  <r>
    <d v="2021-03-31T00:00:00"/>
    <n v="29894663000189"/>
    <s v="TRUE SECURITIZADORA"/>
    <d v="2020-03-13T00:00:00"/>
    <n v="124.03"/>
    <d v="2020-07-07T00:00:00"/>
    <n v="-267"/>
    <d v="2026-01-07T00:00:00"/>
    <n v="1713"/>
    <n v="297580962"/>
    <n v="72"/>
    <m/>
    <m/>
    <n v="1.36"/>
    <n v="5808.43"/>
    <n v="5556.579999999999"/>
    <n v="1.694221"/>
    <n v="6187.46"/>
    <n v="1.694221"/>
    <x v="241"/>
    <d v="2020-08-01T00:00:00"/>
    <x v="2"/>
    <x v="0"/>
    <x v="3"/>
  </r>
  <r>
    <d v="2021-03-31T00:00:00"/>
    <n v="29894663000189"/>
    <s v="TRUE SECURITIZADORA"/>
    <d v="2020-02-12T00:00:00"/>
    <n v="150.55000000000001"/>
    <d v="2020-08-07T00:00:00"/>
    <n v="-236"/>
    <d v="2026-01-07T00:00:00"/>
    <n v="1713"/>
    <n v="297674671"/>
    <n v="72"/>
    <m/>
    <m/>
    <n v="1.36"/>
    <n v="6973.84"/>
    <n v="6802.97"/>
    <n v="1.637572"/>
    <n v="7359.93"/>
    <n v="1.637572"/>
    <x v="242"/>
    <d v="2020-09-01T00:00:00"/>
    <x v="0"/>
    <x v="0"/>
    <x v="4"/>
  </r>
  <r>
    <d v="2021-03-31T00:00:00"/>
    <n v="29894663000189"/>
    <s v="TRUE SECURITIZADORA"/>
    <d v="2020-01-13T00:00:00"/>
    <n v="174.28"/>
    <d v="2020-05-07T00:00:00"/>
    <n v="-328"/>
    <d v="2025-10-07T00:00:00"/>
    <n v="1621"/>
    <n v="297754086"/>
    <n v="72"/>
    <m/>
    <m/>
    <n v="1.36"/>
    <n v="8321.3799999999992"/>
    <n v="7743.8100000000022"/>
    <n v="1.682547"/>
    <n v="8796.4599999999991"/>
    <n v="1.682547"/>
    <x v="243"/>
    <d v="2020-06-01T00:00:00"/>
    <x v="1"/>
    <x v="0"/>
    <x v="7"/>
  </r>
  <r>
    <d v="2021-03-31T00:00:00"/>
    <n v="29894663000189"/>
    <s v="TRUE SECURITIZADORA"/>
    <d v="2019-12-16T00:00:00"/>
    <n v="149.65"/>
    <d v="2020-02-07T00:00:00"/>
    <n v="-418"/>
    <d v="2025-11-07T00:00:00"/>
    <n v="1652"/>
    <n v="297757190"/>
    <n v="72"/>
    <m/>
    <m/>
    <n v="1.3599999999999999"/>
    <n v="7703.08"/>
    <n v="6771.06"/>
    <n v="1.6430769999999999"/>
    <n v="8073.77"/>
    <n v="1.6430769999999999"/>
    <x v="244"/>
    <d v="2020-03-01T00:00:00"/>
    <x v="4"/>
    <x v="0"/>
    <x v="6"/>
  </r>
  <r>
    <d v="2021-03-31T00:00:00"/>
    <n v="29894663000189"/>
    <s v="TRUE SECURITIZADORA"/>
    <d v="2020-01-13T00:00:00"/>
    <n v="85.96"/>
    <d v="2020-02-07T00:00:00"/>
    <n v="-418"/>
    <d v="2025-11-07T00:00:00"/>
    <n v="1652"/>
    <n v="297759138"/>
    <n v="72"/>
    <m/>
    <m/>
    <n v="1.36"/>
    <n v="4425.95"/>
    <n v="3852.4700000000003"/>
    <n v="1.6413610000000001"/>
    <n v="4637.62"/>
    <n v="1.6413610000000001"/>
    <x v="245"/>
    <d v="2020-02-01T00:00:00"/>
    <x v="1"/>
    <x v="0"/>
    <x v="13"/>
  </r>
  <r>
    <d v="2021-03-31T00:00:00"/>
    <n v="29894663000189"/>
    <s v="TRUE SECURITIZADORA"/>
    <d v="2020-01-13T00:00:00"/>
    <n v="80.87"/>
    <d v="2021-05-07T00:00:00"/>
    <n v="37"/>
    <d v="2025-12-08T00:00:00"/>
    <n v="1683"/>
    <n v="297769987"/>
    <n v="72"/>
    <m/>
    <m/>
    <n v="1.36"/>
    <n v="2976.49"/>
    <n v="3655.0499999999997"/>
    <n v="1.651462"/>
    <n v="3188.04"/>
    <n v="1.651462"/>
    <x v="246"/>
    <d v="2021-05-01T00:00:00"/>
    <x v="1"/>
    <x v="2"/>
    <x v="9"/>
  </r>
  <r>
    <d v="2021-03-31T00:00:00"/>
    <n v="29894663000189"/>
    <s v="TRUE SECURITIZADORA"/>
    <d v="2019-12-16T00:00:00"/>
    <n v="186"/>
    <d v="2020-09-07T00:00:00"/>
    <n v="-205"/>
    <d v="2025-10-07T00:00:00"/>
    <n v="1621"/>
    <n v="297853212"/>
    <n v="72"/>
    <m/>
    <m/>
    <n v="1.3599999999999999"/>
    <n v="8127.56"/>
    <n v="8345.2000000000007"/>
    <n v="1.688858"/>
    <n v="8644.02"/>
    <n v="1.688858"/>
    <x v="247"/>
    <d v="2020-10-01T00:00:00"/>
    <x v="4"/>
    <x v="0"/>
    <x v="0"/>
  </r>
  <r>
    <d v="2021-03-31T00:00:00"/>
    <n v="29894663000189"/>
    <s v="TRUE SECURITIZADORA"/>
    <d v="2019-12-16T00:00:00"/>
    <n v="108.63"/>
    <d v="2020-02-07T00:00:00"/>
    <n v="-418"/>
    <d v="2025-11-07T00:00:00"/>
    <n v="1652"/>
    <n v="297855676"/>
    <n v="72"/>
    <m/>
    <m/>
    <n v="1.3599999999999999"/>
    <n v="5591.4400000000005"/>
    <n v="4915.0900000000011"/>
    <n v="1.643219"/>
    <n v="5860.7"/>
    <n v="1.643219"/>
    <x v="248"/>
    <d v="2020-07-01T00:00:00"/>
    <x v="4"/>
    <x v="0"/>
    <x v="10"/>
  </r>
  <r>
    <d v="2021-03-31T00:00:00"/>
    <n v="29894663000189"/>
    <s v="TRUE SECURITIZADORA"/>
    <d v="2020-01-13T00:00:00"/>
    <n v="82"/>
    <d v="2020-10-07T00:00:00"/>
    <n v="-175"/>
    <d v="2025-12-08T00:00:00"/>
    <n v="1683"/>
    <n v="297871029"/>
    <n v="72"/>
    <m/>
    <m/>
    <n v="1.36957"/>
    <n v="3553.26"/>
    <n v="3695.39"/>
    <n v="1.707746"/>
    <n v="3799.24"/>
    <n v="1.707746"/>
    <x v="249"/>
    <d v="2020-10-01T00:00:00"/>
    <x v="1"/>
    <x v="0"/>
    <x v="0"/>
  </r>
  <r>
    <d v="2021-03-31T00:00:00"/>
    <n v="29894663000189"/>
    <s v="TRUE SECURITIZADORA"/>
    <d v="2020-03-13T00:00:00"/>
    <n v="285.29000000000002"/>
    <d v="2020-04-07T00:00:00"/>
    <n v="-358"/>
    <d v="2025-12-08T00:00:00"/>
    <n v="1683"/>
    <n v="297968413"/>
    <n v="72"/>
    <m/>
    <m/>
    <n v="1.36"/>
    <n v="14240.949999999999"/>
    <n v="12671.47"/>
    <n v="1.63836"/>
    <n v="14955.539999999999"/>
    <n v="1.63836"/>
    <x v="250"/>
    <d v="2020-09-01T00:00:00"/>
    <x v="2"/>
    <x v="0"/>
    <x v="4"/>
  </r>
  <r>
    <d v="2021-03-31T00:00:00"/>
    <n v="29894663000189"/>
    <s v="TRUE SECURITIZADORA"/>
    <d v="2020-02-12T00:00:00"/>
    <n v="90.98"/>
    <d v="2020-06-07T00:00:00"/>
    <n v="-297"/>
    <d v="2026-01-07T00:00:00"/>
    <n v="1713"/>
    <n v="297979824"/>
    <n v="72"/>
    <m/>
    <m/>
    <n v="1.5130000000000001"/>
    <n v="4083.33"/>
    <n v="3927.55"/>
    <n v="2.0601120000000002"/>
    <n v="4498.72"/>
    <n v="2.0601120000000002"/>
    <x v="251"/>
    <d v="2020-07-01T00:00:00"/>
    <x v="0"/>
    <x v="0"/>
    <x v="10"/>
  </r>
  <r>
    <d v="2021-03-31T00:00:00"/>
    <n v="29894663000189"/>
    <s v="TRUE SECURITIZADORA"/>
    <d v="2020-02-12T00:00:00"/>
    <n v="381.6"/>
    <d v="2020-12-07T00:00:00"/>
    <n v="-114"/>
    <d v="2025-01-07T00:00:00"/>
    <n v="1348"/>
    <n v="297980944"/>
    <n v="60"/>
    <m/>
    <m/>
    <n v="1.4949999999999999"/>
    <n v="13224.54"/>
    <n v="14846.369999999995"/>
    <n v="2.057566"/>
    <n v="14495.4"/>
    <n v="2.057566"/>
    <x v="252"/>
    <d v="2020-12-01T00:00:00"/>
    <x v="0"/>
    <x v="3"/>
    <x v="11"/>
  </r>
  <r>
    <d v="2021-03-31T00:00:00"/>
    <n v="29894663000189"/>
    <s v="TRUE SECURITIZADORA"/>
    <d v="2020-02-12T00:00:00"/>
    <n v="86.64"/>
    <d v="2021-05-07T00:00:00"/>
    <n v="37"/>
    <d v="2026-01-07T00:00:00"/>
    <n v="1713"/>
    <n v="298080716"/>
    <n v="72"/>
    <m/>
    <m/>
    <n v="1.36"/>
    <n v="3189.67"/>
    <n v="3915.0500000000011"/>
    <n v="1.6959949999999999"/>
    <n v="3455.75"/>
    <n v="1.6959949999999999"/>
    <x v="253"/>
    <d v="2021-05-01T00:00:00"/>
    <x v="0"/>
    <x v="2"/>
    <x v="9"/>
  </r>
  <r>
    <d v="2021-03-31T00:00:00"/>
    <n v="29894663000189"/>
    <s v="TRUE SECURITIZADORA"/>
    <d v="2019-11-22T00:00:00"/>
    <n v="100"/>
    <d v="2020-07-07T00:00:00"/>
    <n v="-267"/>
    <d v="2025-10-07T00:00:00"/>
    <n v="1621"/>
    <n v="298151427"/>
    <n v="72"/>
    <m/>
    <m/>
    <n v="1.3460000000000001"/>
    <n v="4643.49"/>
    <n v="4556.7700000000004"/>
    <n v="1.5974999999999999"/>
    <n v="4859.83"/>
    <n v="1.5974999999999999"/>
    <x v="254"/>
    <d v="2020-07-01T00:00:00"/>
    <x v="3"/>
    <x v="0"/>
    <x v="10"/>
  </r>
  <r>
    <d v="2021-03-31T00:00:00"/>
    <n v="29894663000189"/>
    <s v="TRUE SECURITIZADORA"/>
    <d v="2019-11-22T00:00:00"/>
    <n v="114.46"/>
    <d v="2021-05-07T00:00:00"/>
    <n v="37"/>
    <d v="2025-10-07T00:00:00"/>
    <n v="1621"/>
    <n v="298153309"/>
    <n v="72"/>
    <m/>
    <m/>
    <n v="1.3460000000000001"/>
    <n v="4090.38"/>
    <n v="5215.6099999999997"/>
    <n v="1.683883"/>
    <n v="4417.93"/>
    <n v="1.683883"/>
    <x v="255"/>
    <d v="2021-04-01T00:00:00"/>
    <x v="3"/>
    <x v="2"/>
    <x v="14"/>
  </r>
  <r>
    <d v="2021-03-31T00:00:00"/>
    <n v="29894663000189"/>
    <s v="TRUE SECURITIZADORA"/>
    <d v="2019-12-16T00:00:00"/>
    <n v="288"/>
    <d v="2021-05-07T00:00:00"/>
    <n v="37"/>
    <d v="2025-11-07T00:00:00"/>
    <n v="1652"/>
    <n v="298158820"/>
    <n v="72"/>
    <m/>
    <m/>
    <n v="1.3599999999999999"/>
    <n v="10530.51"/>
    <n v="13030.829999999998"/>
    <n v="1.6322669999999999"/>
    <n v="11217.86"/>
    <n v="1.6322669999999999"/>
    <x v="256"/>
    <d v="2021-05-01T00:00:00"/>
    <x v="4"/>
    <x v="2"/>
    <x v="9"/>
  </r>
  <r>
    <d v="2021-03-31T00:00:00"/>
    <n v="29894663000189"/>
    <s v="TRUE SECURITIZADORA"/>
    <d v="2019-12-16T00:00:00"/>
    <n v="177.86"/>
    <d v="2020-09-07T00:00:00"/>
    <n v="-205"/>
    <d v="2025-11-07T00:00:00"/>
    <n v="1652"/>
    <n v="298159660"/>
    <n v="72"/>
    <m/>
    <m/>
    <n v="1.3599999999999999"/>
    <n v="7932.21"/>
    <n v="8047.4200000000019"/>
    <n v="1.6282129999999999"/>
    <n v="8350.7199999999993"/>
    <n v="1.6282129999999999"/>
    <x v="257"/>
    <d v="2020-09-01T00:00:00"/>
    <x v="4"/>
    <x v="0"/>
    <x v="4"/>
  </r>
  <r>
    <d v="2021-03-31T00:00:00"/>
    <n v="29894663000189"/>
    <s v="TRUE SECURITIZADORA"/>
    <d v="2020-01-13T00:00:00"/>
    <n v="115"/>
    <d v="2020-12-07T00:00:00"/>
    <n v="-114"/>
    <d v="2025-12-08T00:00:00"/>
    <n v="1683"/>
    <n v="298164325"/>
    <n v="72"/>
    <m/>
    <m/>
    <n v="1.36"/>
    <n v="4796.8999999999996"/>
    <n v="5197.5599999999995"/>
    <n v="1.6624300000000001"/>
    <n v="5108.54"/>
    <n v="1.6624300000000001"/>
    <x v="258"/>
    <d v="2020-12-01T00:00:00"/>
    <x v="1"/>
    <x v="3"/>
    <x v="11"/>
  </r>
  <r>
    <d v="2021-03-31T00:00:00"/>
    <n v="29894663000189"/>
    <s v="TRUE SECURITIZADORA"/>
    <d v="2020-02-12T00:00:00"/>
    <n v="228"/>
    <d v="2020-12-07T00:00:00"/>
    <n v="-114"/>
    <d v="2026-01-07T00:00:00"/>
    <n v="1713"/>
    <n v="298173334"/>
    <n v="72"/>
    <m/>
    <m/>
    <n v="1.36"/>
    <n v="9623.57"/>
    <n v="10302.690000000004"/>
    <n v="1.6505860000000001"/>
    <n v="10234.18"/>
    <n v="1.6505860000000001"/>
    <x v="259"/>
    <d v="2020-12-01T00:00:00"/>
    <x v="0"/>
    <x v="3"/>
    <x v="11"/>
  </r>
  <r>
    <d v="2021-03-31T00:00:00"/>
    <n v="29894663000189"/>
    <s v="TRUE SECURITIZADORA"/>
    <d v="2019-12-16T00:00:00"/>
    <n v="110.58"/>
    <d v="2021-05-07T00:00:00"/>
    <n v="37"/>
    <d v="2025-10-07T00:00:00"/>
    <n v="1621"/>
    <n v="298252210"/>
    <n v="72"/>
    <m/>
    <m/>
    <n v="1.368428"/>
    <n v="3930.94"/>
    <n v="4948.9399999999996"/>
    <n v="1.7076070000000001"/>
    <n v="4244.95"/>
    <n v="1.7076070000000001"/>
    <x v="260"/>
    <d v="2021-05-01T00:00:00"/>
    <x v="4"/>
    <x v="2"/>
    <x v="9"/>
  </r>
  <r>
    <d v="2021-03-31T00:00:00"/>
    <n v="29894663000189"/>
    <s v="TRUE SECURITIZADORA"/>
    <d v="2019-11-22T00:00:00"/>
    <n v="150"/>
    <d v="2020-09-07T00:00:00"/>
    <n v="-205"/>
    <d v="2025-10-07T00:00:00"/>
    <n v="1621"/>
    <n v="298254703"/>
    <n v="72"/>
    <m/>
    <m/>
    <n v="1.3460000000000001"/>
    <n v="6539.33"/>
    <n v="6835.06"/>
    <n v="1.701608"/>
    <n v="6989.75"/>
    <n v="1.701608"/>
    <x v="261"/>
    <d v="2020-09-01T00:00:00"/>
    <x v="3"/>
    <x v="0"/>
    <x v="4"/>
  </r>
  <r>
    <d v="2021-03-31T00:00:00"/>
    <n v="29894663000189"/>
    <s v="TRUE SECURITIZADORA"/>
    <d v="2020-01-13T00:00:00"/>
    <n v="289.43"/>
    <d v="2020-11-07T00:00:00"/>
    <n v="-144"/>
    <d v="2025-12-08T00:00:00"/>
    <n v="1683"/>
    <n v="298268404"/>
    <n v="72"/>
    <m/>
    <m/>
    <n v="1.36"/>
    <n v="12426.43"/>
    <n v="13081.07"/>
    <n v="1.636436"/>
    <n v="13146.56"/>
    <n v="1.636436"/>
    <x v="262"/>
    <d v="2020-11-01T00:00:00"/>
    <x v="1"/>
    <x v="0"/>
    <x v="2"/>
  </r>
  <r>
    <d v="2021-03-31T00:00:00"/>
    <n v="29894663000189"/>
    <s v="TRUE SECURITIZADORA"/>
    <d v="2020-04-15T00:00:00"/>
    <n v="802"/>
    <d v="2020-05-07T00:00:00"/>
    <n v="-328"/>
    <d v="2026-02-09T00:00:00"/>
    <n v="1746"/>
    <n v="298284897"/>
    <n v="72"/>
    <m/>
    <m/>
    <n v="1.3599999999999999"/>
    <n v="39875.18"/>
    <n v="35970.539999999986"/>
    <n v="1.636809"/>
    <n v="41980.83"/>
    <n v="1.636809"/>
    <x v="263"/>
    <d v="2020-06-01T00:00:00"/>
    <x v="5"/>
    <x v="0"/>
    <x v="7"/>
  </r>
  <r>
    <d v="2021-03-31T00:00:00"/>
    <n v="29894663000189"/>
    <s v="TRUE SECURITIZADORA"/>
    <d v="2019-12-16T00:00:00"/>
    <n v="299.3"/>
    <d v="2020-03-07T00:00:00"/>
    <n v="-389"/>
    <d v="2025-11-07T00:00:00"/>
    <n v="1652"/>
    <n v="298361617"/>
    <n v="72"/>
    <m/>
    <m/>
    <n v="1.5129999999999999"/>
    <n v="299.3"/>
    <n v="12939.269999999999"/>
    <n v="2.0621040000000002"/>
    <n v="299.3"/>
    <n v="2.0621040000000002"/>
    <x v="264"/>
    <d v="2020-08-01T00:00:00"/>
    <x v="4"/>
    <x v="0"/>
    <x v="3"/>
  </r>
  <r>
    <d v="2021-03-31T00:00:00"/>
    <n v="29894663000189"/>
    <s v="TRUE SECURITIZADORA"/>
    <d v="2019-12-16T00:00:00"/>
    <n v="141.22999999999999"/>
    <d v="2020-01-07T00:00:00"/>
    <n v="-449"/>
    <d v="2025-11-07T00:00:00"/>
    <n v="1652"/>
    <n v="298463580"/>
    <n v="72"/>
    <m/>
    <m/>
    <n v="1.3599999999999999"/>
    <n v="7361.78"/>
    <n v="6390.1199999999981"/>
    <n v="1.6852879999999999"/>
    <n v="7760.7"/>
    <n v="1.6852879999999999"/>
    <x v="265"/>
    <d v="2020-03-01T00:00:00"/>
    <x v="4"/>
    <x v="0"/>
    <x v="6"/>
  </r>
  <r>
    <d v="2021-03-31T00:00:00"/>
    <n v="29894663000189"/>
    <s v="TRUE SECURITIZADORA"/>
    <d v="2020-03-13T00:00:00"/>
    <n v="265"/>
    <d v="2020-07-07T00:00:00"/>
    <n v="-267"/>
    <d v="2025-12-08T00:00:00"/>
    <n v="1683"/>
    <n v="298473269"/>
    <n v="72"/>
    <m/>
    <m/>
    <n v="1.36"/>
    <n v="12296.17"/>
    <n v="11770.319999999998"/>
    <n v="1.6995690000000001"/>
    <n v="13096.87"/>
    <n v="1.6995690000000001"/>
    <x v="266"/>
    <d v="2020-08-01T00:00:00"/>
    <x v="2"/>
    <x v="0"/>
    <x v="3"/>
  </r>
  <r>
    <d v="2021-03-31T00:00:00"/>
    <n v="29894663000189"/>
    <s v="TRUE SECURITIZADORA"/>
    <d v="2020-02-12T00:00:00"/>
    <n v="263"/>
    <d v="2020-03-07T00:00:00"/>
    <n v="-389"/>
    <d v="2026-01-07T00:00:00"/>
    <n v="1713"/>
    <n v="298479257"/>
    <n v="72"/>
    <m/>
    <m/>
    <n v="1.36"/>
    <n v="13496.03"/>
    <n v="11884.239999999998"/>
    <n v="1.638277"/>
    <n v="14172.24"/>
    <n v="1.638277"/>
    <x v="267"/>
    <d v="2020-04-01T00:00:00"/>
    <x v="0"/>
    <x v="0"/>
    <x v="5"/>
  </r>
  <r>
    <d v="2021-03-31T00:00:00"/>
    <n v="29894663000189"/>
    <s v="TRUE SECURITIZADORA"/>
    <d v="2020-02-12T00:00:00"/>
    <n v="590.34"/>
    <d v="2020-08-07T00:00:00"/>
    <n v="-236"/>
    <d v="2025-12-08T00:00:00"/>
    <n v="1683"/>
    <n v="298570097"/>
    <n v="72"/>
    <m/>
    <m/>
    <n v="1.36"/>
    <n v="27028.5"/>
    <n v="26452.239999999994"/>
    <n v="1.653956"/>
    <n v="28585.57"/>
    <n v="1.653956"/>
    <x v="268"/>
    <d v="2020-09-01T00:00:00"/>
    <x v="0"/>
    <x v="0"/>
    <x v="4"/>
  </r>
  <r>
    <d v="2021-03-31T00:00:00"/>
    <n v="29894663000189"/>
    <s v="TRUE SECURITIZADORA"/>
    <d v="2020-02-12T00:00:00"/>
    <n v="220"/>
    <d v="2020-03-07T00:00:00"/>
    <n v="-389"/>
    <d v="2026-01-07T00:00:00"/>
    <n v="1713"/>
    <n v="298581107"/>
    <n v="72"/>
    <m/>
    <m/>
    <n v="1.4950000000000001"/>
    <n v="10554.77"/>
    <n v="9547.9400000000023"/>
    <n v="2.0477020000000001"/>
    <n v="11574.71"/>
    <n v="2.0477020000000001"/>
    <x v="269"/>
    <d v="2020-04-01T00:00:00"/>
    <x v="0"/>
    <x v="0"/>
    <x v="5"/>
  </r>
  <r>
    <d v="2021-03-31T00:00:00"/>
    <n v="29894663000189"/>
    <s v="TRUE SECURITIZADORA"/>
    <d v="2020-03-13T00:00:00"/>
    <n v="88.33"/>
    <d v="2020-12-07T00:00:00"/>
    <n v="-114"/>
    <d v="2026-01-07T00:00:00"/>
    <n v="1713"/>
    <n v="298582031"/>
    <n v="72"/>
    <m/>
    <m/>
    <n v="1.36"/>
    <n v="3692.04"/>
    <n v="3957.1399999999994"/>
    <n v="1.698064"/>
    <n v="3964.86"/>
    <n v="1.698064"/>
    <x v="270"/>
    <d v="2021-01-01T00:00:00"/>
    <x v="2"/>
    <x v="3"/>
    <x v="8"/>
  </r>
  <r>
    <d v="2021-03-31T00:00:00"/>
    <n v="29894663000189"/>
    <s v="TRUE SECURITIZADORA"/>
    <d v="2019-11-22T00:00:00"/>
    <n v="115.85"/>
    <d v="2020-08-07T00:00:00"/>
    <n v="-236"/>
    <d v="2025-10-07T00:00:00"/>
    <n v="1621"/>
    <n v="298654909"/>
    <n v="72"/>
    <m/>
    <m/>
    <n v="1.3460000000000001"/>
    <n v="5176"/>
    <n v="5278.9800000000023"/>
    <n v="1.6912199999999999"/>
    <n v="5514.25"/>
    <n v="1.6912199999999999"/>
    <x v="271"/>
    <d v="2020-08-01T00:00:00"/>
    <x v="3"/>
    <x v="0"/>
    <x v="3"/>
  </r>
  <r>
    <d v="2021-03-31T00:00:00"/>
    <n v="29894663000189"/>
    <s v="TRUE SECURITIZADORA"/>
    <d v="2019-12-16T00:00:00"/>
    <n v="90.5"/>
    <d v="2021-01-07T00:00:00"/>
    <n v="-83"/>
    <d v="2025-11-07T00:00:00"/>
    <n v="1652"/>
    <n v="298656837"/>
    <n v="72"/>
    <m/>
    <m/>
    <n v="1.3599999999999999"/>
    <n v="3672.92"/>
    <n v="4094.8100000000009"/>
    <n v="1.629818"/>
    <n v="3887.08"/>
    <n v="1.629818"/>
    <x v="272"/>
    <d v="2021-01-01T00:00:00"/>
    <x v="4"/>
    <x v="1"/>
    <x v="8"/>
  </r>
  <r>
    <d v="2021-03-31T00:00:00"/>
    <n v="29894663000189"/>
    <s v="TRUE SECURITIZADORA"/>
    <d v="2020-01-13T00:00:00"/>
    <n v="556.29999999999995"/>
    <d v="2020-12-07T00:00:00"/>
    <n v="-114"/>
    <d v="2021-12-07T00:00:00"/>
    <n v="221"/>
    <n v="298674464"/>
    <n v="24"/>
    <m/>
    <m/>
    <n v="1.4949999999999999"/>
    <n v="6929.51"/>
    <n v="10763.16"/>
    <n v="2.0788890000000002"/>
    <n v="7011.74"/>
    <n v="2.0788890000000002"/>
    <x v="273"/>
    <d v="2021-01-01T00:00:00"/>
    <x v="1"/>
    <x v="3"/>
    <x v="8"/>
  </r>
  <r>
    <d v="2021-03-31T00:00:00"/>
    <n v="29894663000189"/>
    <s v="TRUE SECURITIZADORA"/>
    <d v="2020-02-12T00:00:00"/>
    <n v="190"/>
    <d v="2020-06-07T00:00:00"/>
    <n v="-297"/>
    <d v="2026-01-07T00:00:00"/>
    <n v="1713"/>
    <n v="298680613"/>
    <n v="72"/>
    <m/>
    <m/>
    <n v="1.36"/>
    <n v="9086.2900000000009"/>
    <n v="8585.5699999999979"/>
    <n v="1.695182"/>
    <n v="9668.52"/>
    <n v="1.695182"/>
    <x v="274"/>
    <d v="2020-07-01T00:00:00"/>
    <x v="0"/>
    <x v="0"/>
    <x v="10"/>
  </r>
  <r>
    <d v="2021-03-31T00:00:00"/>
    <n v="29894663000189"/>
    <s v="TRUE SECURITIZADORA"/>
    <d v="2020-02-12T00:00:00"/>
    <n v="118"/>
    <d v="2020-11-07T00:00:00"/>
    <n v="-144"/>
    <d v="2026-01-07T00:00:00"/>
    <n v="1713"/>
    <n v="298781366"/>
    <n v="72"/>
    <m/>
    <m/>
    <n v="1.364485305516679"/>
    <n v="5045.88"/>
    <n v="5324.8700000000008"/>
    <n v="1.7022809999999999"/>
    <n v="5409.52"/>
    <n v="1.7022809999999999"/>
    <x v="275"/>
    <d v="2020-11-01T00:00:00"/>
    <x v="0"/>
    <x v="0"/>
    <x v="2"/>
  </r>
  <r>
    <d v="2021-03-31T00:00:00"/>
    <n v="29894663000189"/>
    <s v="TRUE SECURITIZADORA"/>
    <d v="2019-12-16T00:00:00"/>
    <n v="249.9"/>
    <d v="2020-02-07T00:00:00"/>
    <n v="-418"/>
    <d v="2025-10-07T00:00:00"/>
    <n v="1621"/>
    <n v="298849995"/>
    <n v="72"/>
    <m/>
    <m/>
    <n v="1.3599999999999999"/>
    <n v="12848.02"/>
    <n v="11212.160000000003"/>
    <n v="1.600217"/>
    <n v="13362.96"/>
    <n v="1.600217"/>
    <x v="276"/>
    <d v="2020-02-01T00:00:00"/>
    <x v="4"/>
    <x v="0"/>
    <x v="13"/>
  </r>
  <r>
    <d v="2021-03-31T00:00:00"/>
    <n v="29894663000189"/>
    <s v="TRUE SECURITIZADORA"/>
    <d v="2019-12-16T00:00:00"/>
    <n v="153.33000000000001"/>
    <d v="2021-02-07T00:00:00"/>
    <n v="-52"/>
    <d v="2025-11-07T00:00:00"/>
    <n v="1652"/>
    <n v="298960704"/>
    <n v="72"/>
    <m/>
    <m/>
    <n v="1.3599999999999999"/>
    <n v="6010.38"/>
    <n v="6937.5600000000022"/>
    <n v="1.6763889999999999"/>
    <n v="6432.3499999999995"/>
    <n v="1.6763889999999999"/>
    <x v="277"/>
    <d v="2021-03-01T00:00:00"/>
    <x v="4"/>
    <x v="4"/>
    <x v="16"/>
  </r>
  <r>
    <d v="2021-03-31T00:00:00"/>
    <n v="29894663000189"/>
    <s v="TRUE SECURITIZADORA"/>
    <d v="2020-02-12T00:00:00"/>
    <n v="133.28"/>
    <d v="2021-05-07T00:00:00"/>
    <n v="37"/>
    <d v="2026-01-07T00:00:00"/>
    <n v="1713"/>
    <n v="298972832"/>
    <n v="72"/>
    <m/>
    <m/>
    <n v="1.36"/>
    <n v="4954.8899999999994"/>
    <n v="6022.5800000000017"/>
    <n v="1.6542600000000001"/>
    <n v="5316.11"/>
    <n v="1.6542600000000001"/>
    <x v="278"/>
    <d v="2021-05-01T00:00:00"/>
    <x v="0"/>
    <x v="2"/>
    <x v="9"/>
  </r>
  <r>
    <d v="2021-03-31T00:00:00"/>
    <n v="29894663000189"/>
    <s v="TRUE SECURITIZADORA"/>
    <d v="2020-02-12T00:00:00"/>
    <n v="200"/>
    <d v="2020-03-07T00:00:00"/>
    <n v="-389"/>
    <d v="2026-01-07T00:00:00"/>
    <n v="1713"/>
    <n v="298979421"/>
    <n v="72"/>
    <m/>
    <m/>
    <n v="1.3731117925696539"/>
    <n v="10136.76"/>
    <n v="9001.7399999999961"/>
    <n v="1.7113609999999999"/>
    <n v="10752.09"/>
    <n v="1.7113609999999999"/>
    <x v="279"/>
    <d v="2020-03-01T00:00:00"/>
    <x v="0"/>
    <x v="0"/>
    <x v="6"/>
  </r>
  <r>
    <d v="2021-03-31T00:00:00"/>
    <n v="29894663000189"/>
    <s v="TRUE SECURITIZADORA"/>
    <d v="2020-02-12T00:00:00"/>
    <n v="359.45"/>
    <d v="2020-04-07T00:00:00"/>
    <n v="-358"/>
    <d v="2026-01-07T00:00:00"/>
    <n v="1713"/>
    <n v="298981249"/>
    <n v="72"/>
    <m/>
    <m/>
    <n v="1.5044757744453023"/>
    <n v="16875.61"/>
    <n v="15556.329999999996"/>
    <n v="2.0513560000000002"/>
    <n v="18520.8"/>
    <n v="2.0513560000000002"/>
    <x v="280"/>
    <d v="2020-05-01T00:00:00"/>
    <x v="0"/>
    <x v="0"/>
    <x v="1"/>
  </r>
  <r>
    <d v="2021-03-31T00:00:00"/>
    <n v="29894663000189"/>
    <s v="TRUE SECURITIZADORA"/>
    <d v="2020-02-12T00:00:00"/>
    <n v="433.07"/>
    <d v="2021-02-07T00:00:00"/>
    <n v="-52"/>
    <d v="2025-12-08T00:00:00"/>
    <n v="1683"/>
    <n v="299063552"/>
    <n v="72"/>
    <m/>
    <m/>
    <n v="1.36"/>
    <n v="17295.29"/>
    <n v="19405.240000000002"/>
    <n v="1.6361540000000001"/>
    <n v="18371.8"/>
    <n v="1.6361540000000001"/>
    <x v="281"/>
    <d v="2021-02-01T00:00:00"/>
    <x v="0"/>
    <x v="4"/>
    <x v="12"/>
  </r>
  <r>
    <d v="2021-03-31T00:00:00"/>
    <n v="29894663000189"/>
    <s v="TRUE SECURITIZADORA"/>
    <d v="2019-12-16T00:00:00"/>
    <n v="340"/>
    <d v="2020-01-07T00:00:00"/>
    <n v="-449"/>
    <d v="2025-11-07T00:00:00"/>
    <n v="1652"/>
    <n v="299155875"/>
    <n v="72"/>
    <m/>
    <m/>
    <n v="1.3599999999999999"/>
    <n v="17827.53"/>
    <n v="15383.589999999997"/>
    <n v="1.647894"/>
    <n v="18683.32"/>
    <n v="1.647894"/>
    <x v="282"/>
    <d v="2020-03-01T00:00:00"/>
    <x v="4"/>
    <x v="0"/>
    <x v="6"/>
  </r>
  <r>
    <d v="2021-03-31T00:00:00"/>
    <n v="29894663000189"/>
    <s v="TRUE SECURITIZADORA"/>
    <d v="2019-12-16T00:00:00"/>
    <n v="246.99"/>
    <d v="2020-02-07T00:00:00"/>
    <n v="-418"/>
    <d v="2025-11-07T00:00:00"/>
    <n v="1652"/>
    <n v="299158793"/>
    <n v="72"/>
    <m/>
    <m/>
    <n v="1.3599999999999999"/>
    <n v="12710.51"/>
    <n v="11175.300000000001"/>
    <n v="1.644606"/>
    <n v="13325.35"/>
    <n v="1.644606"/>
    <x v="283"/>
    <d v="2020-02-01T00:00:00"/>
    <x v="4"/>
    <x v="0"/>
    <x v="13"/>
  </r>
  <r>
    <d v="2021-03-31T00:00:00"/>
    <n v="29894663000189"/>
    <s v="TRUE SECURITIZADORA"/>
    <d v="2019-12-16T00:00:00"/>
    <n v="100"/>
    <d v="2020-03-07T00:00:00"/>
    <n v="-389"/>
    <d v="2025-11-07T00:00:00"/>
    <n v="1652"/>
    <n v="299165148"/>
    <n v="72"/>
    <m/>
    <m/>
    <n v="1.3599999999999999"/>
    <n v="5012.1000000000004"/>
    <n v="4524.590000000002"/>
    <n v="1.6859"/>
    <n v="5295.08"/>
    <n v="1.6859"/>
    <x v="284"/>
    <d v="2020-04-01T00:00:00"/>
    <x v="4"/>
    <x v="0"/>
    <x v="5"/>
  </r>
  <r>
    <d v="2021-03-31T00:00:00"/>
    <n v="29894663000189"/>
    <s v="TRUE SECURITIZADORA"/>
    <d v="2020-01-13T00:00:00"/>
    <n v="114.6"/>
    <d v="2021-03-07T00:00:00"/>
    <n v="-24"/>
    <d v="2025-12-08T00:00:00"/>
    <n v="1683"/>
    <n v="299167912"/>
    <n v="72"/>
    <m/>
    <m/>
    <n v="1.36"/>
    <n v="4476.3600000000006"/>
    <n v="5179.4899999999989"/>
    <n v="1.6216660000000001"/>
    <n v="4746.9800000000005"/>
    <n v="1.6216660000000001"/>
    <x v="285"/>
    <d v="2021-04-01T00:00:00"/>
    <x v="1"/>
    <x v="2"/>
    <x v="14"/>
  </r>
  <r>
    <d v="2021-03-31T00:00:00"/>
    <n v="29894663000189"/>
    <s v="TRUE SECURITIZADORA"/>
    <d v="2020-02-12T00:00:00"/>
    <n v="263.89999999999998"/>
    <d v="2020-07-07T00:00:00"/>
    <n v="-267"/>
    <d v="2026-01-07T00:00:00"/>
    <n v="1713"/>
    <n v="299175714"/>
    <n v="72"/>
    <m/>
    <m/>
    <n v="1.36"/>
    <n v="12497.42"/>
    <n v="11924.939999999999"/>
    <n v="1.6336079999999999"/>
    <n v="13165.14"/>
    <n v="1.6336079999999999"/>
    <x v="286"/>
    <d v="2020-08-01T00:00:00"/>
    <x v="0"/>
    <x v="0"/>
    <x v="3"/>
  </r>
  <r>
    <d v="2021-03-31T00:00:00"/>
    <n v="29894663000189"/>
    <s v="TRUE SECURITIZADORA"/>
    <d v="2020-02-12T00:00:00"/>
    <n v="239.85"/>
    <d v="2021-02-07T00:00:00"/>
    <n v="-52"/>
    <d v="2026-01-07T00:00:00"/>
    <n v="1713"/>
    <n v="299274480"/>
    <n v="72"/>
    <m/>
    <m/>
    <n v="1.36"/>
    <n v="9576.43"/>
    <n v="10838.180000000002"/>
    <n v="1.6830879999999999"/>
    <n v="10286.379999999999"/>
    <n v="1.6830879999999999"/>
    <x v="287"/>
    <d v="2021-02-01T00:00:00"/>
    <x v="0"/>
    <x v="4"/>
    <x v="12"/>
  </r>
  <r>
    <d v="2021-03-31T00:00:00"/>
    <n v="29894663000189"/>
    <s v="TRUE SECURITIZADORA"/>
    <d v="2019-12-16T00:00:00"/>
    <n v="241.04"/>
    <d v="2020-02-07T00:00:00"/>
    <n v="-418"/>
    <d v="2025-11-07T00:00:00"/>
    <n v="1652"/>
    <n v="299359031"/>
    <n v="72"/>
    <m/>
    <m/>
    <n v="1.3599999999999999"/>
    <n v="12414.08"/>
    <n v="10906.099999999999"/>
    <n v="1.6397040000000001"/>
    <n v="13004.33"/>
    <n v="1.6397040000000001"/>
    <x v="288"/>
    <d v="2020-02-01T00:00:00"/>
    <x v="4"/>
    <x v="0"/>
    <x v="13"/>
  </r>
  <r>
    <d v="2021-03-31T00:00:00"/>
    <n v="29894663000189"/>
    <s v="TRUE SECURITIZADORA"/>
    <d v="2019-12-16T00:00:00"/>
    <n v="325.58"/>
    <d v="2020-06-07T00:00:00"/>
    <n v="-297"/>
    <d v="2025-11-07T00:00:00"/>
    <n v="1652"/>
    <n v="299359374"/>
    <n v="72"/>
    <m/>
    <m/>
    <n v="1.3599999999999999"/>
    <n v="15475.970000000001"/>
    <n v="14731.189999999997"/>
    <n v="1.635953"/>
    <n v="16262.990000000002"/>
    <n v="1.635953"/>
    <x v="289"/>
    <d v="2020-07-01T00:00:00"/>
    <x v="4"/>
    <x v="0"/>
    <x v="10"/>
  </r>
  <r>
    <d v="2021-03-31T00:00:00"/>
    <n v="29894663000189"/>
    <s v="TRUE SECURITIZADORA"/>
    <d v="2019-11-22T00:00:00"/>
    <n v="86.3"/>
    <d v="2020-11-07T00:00:00"/>
    <n v="-144"/>
    <d v="2025-10-07T00:00:00"/>
    <n v="1621"/>
    <n v="299450215"/>
    <n v="72"/>
    <m/>
    <m/>
    <n v="1.3460000000000001"/>
    <n v="3660.21"/>
    <n v="3932.4300000000007"/>
    <n v="1.6002019999999999"/>
    <n v="3848.81"/>
    <n v="1.6002019999999999"/>
    <x v="290"/>
    <d v="2020-11-01T00:00:00"/>
    <x v="3"/>
    <x v="0"/>
    <x v="2"/>
  </r>
  <r>
    <d v="2021-03-31T00:00:00"/>
    <n v="29894663000189"/>
    <s v="TRUE SECURITIZADORA"/>
    <d v="2019-11-22T00:00:00"/>
    <n v="135"/>
    <d v="2020-10-07T00:00:00"/>
    <n v="-175"/>
    <d v="2025-10-07T00:00:00"/>
    <n v="1621"/>
    <n v="299454637"/>
    <n v="72"/>
    <m/>
    <m/>
    <n v="1.3460000000000001"/>
    <n v="5761.3"/>
    <n v="6151.62"/>
    <n v="1.6914549999999999"/>
    <n v="6155.75"/>
    <n v="1.6914549999999999"/>
    <x v="291"/>
    <d v="2020-10-01T00:00:00"/>
    <x v="3"/>
    <x v="0"/>
    <x v="0"/>
  </r>
  <r>
    <d v="2021-03-31T00:00:00"/>
    <n v="29894663000189"/>
    <s v="TRUE SECURITIZADORA"/>
    <d v="2020-02-12T00:00:00"/>
    <n v="169"/>
    <d v="2020-07-07T00:00:00"/>
    <n v="-267"/>
    <d v="2025-12-08T00:00:00"/>
    <n v="1683"/>
    <n v="299466845"/>
    <n v="72"/>
    <m/>
    <m/>
    <n v="1.36"/>
    <n v="7952.13"/>
    <n v="7572.66"/>
    <n v="1.622379"/>
    <n v="8352.36"/>
    <n v="1.622379"/>
    <x v="292"/>
    <d v="2020-08-01T00:00:00"/>
    <x v="0"/>
    <x v="0"/>
    <x v="3"/>
  </r>
  <r>
    <d v="2021-03-31T00:00:00"/>
    <n v="29894663000189"/>
    <s v="TRUE SECURITIZADORA"/>
    <d v="2020-02-12T00:00:00"/>
    <n v="146"/>
    <d v="2020-11-07T00:00:00"/>
    <n v="-144"/>
    <d v="2026-01-07T00:00:00"/>
    <n v="1713"/>
    <n v="299481567"/>
    <n v="72"/>
    <m/>
    <m/>
    <n v="1.3648825906604152"/>
    <n v="6242.76"/>
    <n v="6587.58"/>
    <n v="1.7027030000000001"/>
    <n v="6692.57"/>
    <n v="1.7027030000000001"/>
    <x v="293"/>
    <d v="2020-11-01T00:00:00"/>
    <x v="0"/>
    <x v="0"/>
    <x v="2"/>
  </r>
  <r>
    <d v="2021-03-31T00:00:00"/>
    <n v="29894663000189"/>
    <s v="TRUE SECURITIZADORA"/>
    <d v="2019-12-16T00:00:00"/>
    <n v="139"/>
    <d v="2020-10-07T00:00:00"/>
    <n v="-175"/>
    <d v="2025-11-07T00:00:00"/>
    <n v="1652"/>
    <n v="299559285"/>
    <n v="72"/>
    <m/>
    <m/>
    <n v="1.3599999999999999"/>
    <n v="6052.52"/>
    <n v="6289.2"/>
    <n v="1.6347670000000001"/>
    <n v="6387.2"/>
    <n v="1.6347670000000001"/>
    <x v="294"/>
    <d v="2020-11-01T00:00:00"/>
    <x v="4"/>
    <x v="0"/>
    <x v="2"/>
  </r>
  <r>
    <d v="2021-03-31T00:00:00"/>
    <n v="29894663000189"/>
    <s v="TRUE SECURITIZADORA"/>
    <d v="2020-01-13T00:00:00"/>
    <n v="200"/>
    <d v="2020-02-07T00:00:00"/>
    <n v="-418"/>
    <d v="2025-12-08T00:00:00"/>
    <n v="1683"/>
    <n v="299567151"/>
    <n v="72"/>
    <m/>
    <m/>
    <n v="1.36"/>
    <n v="10388.459999999999"/>
    <n v="9039.2499999999982"/>
    <n v="1.635464"/>
    <n v="10884.46"/>
    <n v="1.635464"/>
    <x v="295"/>
    <d v="2020-02-01T00:00:00"/>
    <x v="1"/>
    <x v="0"/>
    <x v="13"/>
  </r>
  <r>
    <d v="2021-03-31T00:00:00"/>
    <n v="29894663000189"/>
    <s v="TRUE SECURITIZADORA"/>
    <d v="2020-01-13T00:00:00"/>
    <n v="100.29"/>
    <d v="2020-08-07T00:00:00"/>
    <n v="-236"/>
    <d v="2025-12-08T00:00:00"/>
    <n v="1683"/>
    <n v="299568152"/>
    <n v="72"/>
    <m/>
    <m/>
    <n v="1.36"/>
    <n v="4609.3999999999996"/>
    <n v="4532.7100000000009"/>
    <n v="1.633356"/>
    <n v="4856.26"/>
    <n v="1.633356"/>
    <x v="296"/>
    <d v="2020-08-01T00:00:00"/>
    <x v="1"/>
    <x v="0"/>
    <x v="3"/>
  </r>
  <r>
    <d v="2021-03-31T00:00:00"/>
    <n v="29894663000189"/>
    <s v="TRUE SECURITIZADORA"/>
    <d v="2020-02-12T00:00:00"/>
    <n v="281"/>
    <d v="2020-05-07T00:00:00"/>
    <n v="-328"/>
    <d v="2025-12-08T00:00:00"/>
    <n v="1683"/>
    <n v="299568211"/>
    <n v="72"/>
    <m/>
    <m/>
    <n v="1.36"/>
    <n v="13758.38"/>
    <n v="12591.13"/>
    <n v="1.633165"/>
    <n v="14449.59"/>
    <n v="1.633165"/>
    <x v="297"/>
    <d v="2020-07-01T00:00:00"/>
    <x v="0"/>
    <x v="0"/>
    <x v="10"/>
  </r>
  <r>
    <d v="2021-03-31T00:00:00"/>
    <n v="29894663000189"/>
    <s v="TRUE SECURITIZADORA"/>
    <d v="2020-02-12T00:00:00"/>
    <n v="338.26"/>
    <d v="2020-06-07T00:00:00"/>
    <n v="-297"/>
    <d v="2026-01-07T00:00:00"/>
    <n v="1713"/>
    <n v="299579151"/>
    <n v="72"/>
    <m/>
    <m/>
    <n v="1.36"/>
    <n v="16176.400000000001"/>
    <n v="15285.040000000003"/>
    <n v="1.6951970000000001"/>
    <n v="17213.03"/>
    <n v="1.6951970000000001"/>
    <x v="298"/>
    <d v="2020-07-01T00:00:00"/>
    <x v="0"/>
    <x v="0"/>
    <x v="10"/>
  </r>
  <r>
    <d v="2021-03-31T00:00:00"/>
    <n v="29894663000189"/>
    <s v="TRUE SECURITIZADORA"/>
    <d v="2019-12-16T00:00:00"/>
    <n v="117"/>
    <d v="2020-08-07T00:00:00"/>
    <n v="-236"/>
    <d v="2025-10-07T00:00:00"/>
    <n v="1621"/>
    <n v="299653069"/>
    <n v="72"/>
    <m/>
    <m/>
    <n v="1.365955"/>
    <n v="5214.58"/>
    <n v="5240.09"/>
    <n v="1.705009"/>
    <n v="5546.98"/>
    <n v="1.705009"/>
    <x v="299"/>
    <d v="2020-08-01T00:00:00"/>
    <x v="4"/>
    <x v="0"/>
    <x v="3"/>
  </r>
  <r>
    <d v="2021-03-31T00:00:00"/>
    <n v="29894663000189"/>
    <s v="TRUE SECURITIZADORA"/>
    <d v="2020-01-13T00:00:00"/>
    <n v="264"/>
    <d v="2020-11-07T00:00:00"/>
    <n v="-144"/>
    <d v="2025-12-08T00:00:00"/>
    <n v="1683"/>
    <n v="299664508"/>
    <n v="72"/>
    <m/>
    <m/>
    <n v="1.36"/>
    <n v="11309.05"/>
    <n v="11931.81"/>
    <n v="1.647807"/>
    <n v="11991.46"/>
    <n v="1.647807"/>
    <x v="300"/>
    <d v="2020-12-01T00:00:00"/>
    <x v="1"/>
    <x v="0"/>
    <x v="11"/>
  </r>
  <r>
    <d v="2021-03-31T00:00:00"/>
    <n v="29894663000189"/>
    <s v="TRUE SECURITIZADORA"/>
    <d v="2020-02-12T00:00:00"/>
    <n v="103.01"/>
    <d v="2020-09-07T00:00:00"/>
    <n v="-205"/>
    <d v="2026-01-07T00:00:00"/>
    <n v="1713"/>
    <n v="299676636"/>
    <n v="72"/>
    <m/>
    <m/>
    <n v="1.36"/>
    <n v="4676.82"/>
    <n v="4654.7500000000009"/>
    <n v="1.6285019999999999"/>
    <n v="4932.83"/>
    <n v="1.6285019999999999"/>
    <x v="301"/>
    <d v="2020-10-01T00:00:00"/>
    <x v="0"/>
    <x v="0"/>
    <x v="0"/>
  </r>
  <r>
    <d v="2021-03-31T00:00:00"/>
    <n v="29894663000189"/>
    <s v="TRUE SECURITIZADORA"/>
    <d v="2020-02-12T00:00:00"/>
    <n v="127"/>
    <d v="2020-06-07T00:00:00"/>
    <n v="-297"/>
    <d v="2026-01-07T00:00:00"/>
    <n v="1713"/>
    <n v="299677535"/>
    <n v="72"/>
    <m/>
    <m/>
    <n v="1.36"/>
    <n v="6141.37"/>
    <n v="5738.8000000000011"/>
    <n v="1.6335789999999999"/>
    <n v="6462.64"/>
    <n v="1.6335789999999999"/>
    <x v="302"/>
    <d v="2020-07-01T00:00:00"/>
    <x v="0"/>
    <x v="0"/>
    <x v="10"/>
  </r>
  <r>
    <d v="2021-03-31T00:00:00"/>
    <n v="29894663000189"/>
    <s v="TRUE SECURITIZADORA"/>
    <d v="2020-02-12T00:00:00"/>
    <n v="785.39"/>
    <d v="2021-05-07T00:00:00"/>
    <n v="37"/>
    <d v="2026-01-07T00:00:00"/>
    <n v="1713"/>
    <n v="299677551"/>
    <n v="72"/>
    <m/>
    <m/>
    <n v="1.36"/>
    <n v="29339.14"/>
    <n v="35489.679999999986"/>
    <n v="1.633683"/>
    <n v="31326.77"/>
    <n v="1.633683"/>
    <x v="303"/>
    <d v="2021-05-01T00:00:00"/>
    <x v="0"/>
    <x v="2"/>
    <x v="9"/>
  </r>
  <r>
    <d v="2021-03-31T00:00:00"/>
    <n v="29894663000189"/>
    <s v="TRUE SECURITIZADORA"/>
    <d v="2020-01-13T00:00:00"/>
    <n v="637.83000000000004"/>
    <d v="2020-07-07T00:00:00"/>
    <n v="-267"/>
    <d v="2025-12-08T00:00:00"/>
    <n v="1683"/>
    <n v="299867735"/>
    <n v="72"/>
    <m/>
    <m/>
    <n v="1.36"/>
    <n v="30022.14"/>
    <n v="28827.420000000002"/>
    <n v="1.6206970000000001"/>
    <n v="31522.960000000003"/>
    <n v="1.6206970000000001"/>
    <x v="304"/>
    <d v="2020-09-01T00:00:00"/>
    <x v="1"/>
    <x v="0"/>
    <x v="4"/>
  </r>
  <r>
    <d v="2021-03-31T00:00:00"/>
    <n v="29894663000189"/>
    <s v="TRUE SECURITIZADORA"/>
    <d v="2020-03-13T00:00:00"/>
    <n v="286"/>
    <d v="2020-05-07T00:00:00"/>
    <n v="-328"/>
    <d v="2026-01-07T00:00:00"/>
    <n v="1713"/>
    <n v="299874240"/>
    <n v="72"/>
    <m/>
    <m/>
    <n v="1.36"/>
    <n v="13973.43"/>
    <n v="12812.780000000006"/>
    <n v="1.6910369999999999"/>
    <n v="14839.61"/>
    <n v="1.6910369999999999"/>
    <x v="305"/>
    <d v="2020-06-01T00:00:00"/>
    <x v="2"/>
    <x v="0"/>
    <x v="7"/>
  </r>
  <r>
    <d v="2021-03-31T00:00:00"/>
    <n v="29894663000189"/>
    <s v="TRUE SECURITIZADORA"/>
    <d v="2020-02-12T00:00:00"/>
    <n v="92.45"/>
    <d v="2020-07-07T00:00:00"/>
    <n v="-267"/>
    <d v="2026-01-07T00:00:00"/>
    <n v="1713"/>
    <n v="299877446"/>
    <n v="72"/>
    <m/>
    <m/>
    <n v="1.36"/>
    <n v="4385.78"/>
    <n v="4177.5400000000009"/>
    <n v="1.624187"/>
    <n v="4612.08"/>
    <n v="1.624187"/>
    <x v="306"/>
    <d v="2020-08-01T00:00:00"/>
    <x v="0"/>
    <x v="0"/>
    <x v="3"/>
  </r>
  <r>
    <d v="2021-03-31T00:00:00"/>
    <n v="29894663000189"/>
    <s v="TRUE SECURITIZADORA"/>
    <d v="2019-12-16T00:00:00"/>
    <n v="627.64"/>
    <d v="2021-05-07T00:00:00"/>
    <n v="37"/>
    <d v="2025-10-07T00:00:00"/>
    <n v="1621"/>
    <n v="299954117"/>
    <n v="72"/>
    <m/>
    <m/>
    <n v="1.3599999999999999"/>
    <n v="22364.54"/>
    <n v="28160.130000000008"/>
    <n v="1.6969110000000001"/>
    <n v="24147.39"/>
    <n v="1.6969110000000001"/>
    <x v="307"/>
    <d v="2021-05-01T00:00:00"/>
    <x v="4"/>
    <x v="2"/>
    <x v="9"/>
  </r>
  <r>
    <d v="2021-03-31T00:00:00"/>
    <n v="29894663000189"/>
    <s v="TRUE SECURITIZADORA"/>
    <d v="2019-12-16T00:00:00"/>
    <n v="224.89"/>
    <d v="2021-03-07T00:00:00"/>
    <n v="-24"/>
    <d v="2025-11-07T00:00:00"/>
    <n v="1652"/>
    <n v="299963997"/>
    <n v="72"/>
    <m/>
    <m/>
    <n v="1.3599999999999999"/>
    <n v="8574.5399999999991"/>
    <n v="10175.389999999996"/>
    <n v="1.685125"/>
    <n v="9209.4500000000007"/>
    <n v="1.685125"/>
    <x v="308"/>
    <d v="2021-03-01T00:00:00"/>
    <x v="4"/>
    <x v="2"/>
    <x v="16"/>
  </r>
  <r>
    <d v="2021-03-31T00:00:00"/>
    <n v="29894663000189"/>
    <s v="TRUE SECURITIZADORA"/>
    <d v="2020-02-12T00:00:00"/>
    <n v="142"/>
    <d v="2020-07-07T00:00:00"/>
    <n v="-267"/>
    <d v="2026-01-07T00:00:00"/>
    <n v="1713"/>
    <n v="299980583"/>
    <n v="72"/>
    <m/>
    <m/>
    <n v="1.36"/>
    <n v="6649.14"/>
    <n v="6416.5900000000029"/>
    <n v="1.6949209999999999"/>
    <n v="7083.94"/>
    <n v="1.6949209999999999"/>
    <x v="309"/>
    <d v="2020-07-01T00:00:00"/>
    <x v="0"/>
    <x v="0"/>
    <x v="10"/>
  </r>
  <r>
    <d v="2021-03-31T00:00:00"/>
    <n v="29894663000189"/>
    <s v="TRUE SECURITIZADORA"/>
    <d v="2020-05-27T00:00:00"/>
    <n v="313.5"/>
    <d v="2020-09-07T00:00:00"/>
    <n v="-205"/>
    <d v="2026-03-09T00:00:00"/>
    <n v="1774"/>
    <n v="300015558"/>
    <n v="72"/>
    <m/>
    <m/>
    <n v="1.5195844233563625"/>
    <n v="13280.64"/>
    <n v="13493.499999999998"/>
    <n v="2.0764399999999998"/>
    <n v="14802.86"/>
    <n v="2.0764399999999998"/>
    <x v="310"/>
    <d v="2020-10-01T00:00:00"/>
    <x v="6"/>
    <x v="0"/>
    <x v="0"/>
  </r>
  <r>
    <d v="2021-03-31T00:00:00"/>
    <n v="29894663000189"/>
    <s v="TRUE SECURITIZADORA"/>
    <d v="2020-07-28T00:00:00"/>
    <n v="165.56"/>
    <d v="2021-01-07T00:00:00"/>
    <n v="-83"/>
    <d v="2023-04-10T00:00:00"/>
    <n v="710"/>
    <n v="300022219"/>
    <n v="36"/>
    <m/>
    <m/>
    <n v="1.3599999999999999"/>
    <n v="3922.1400000000003"/>
    <n v="4404.43"/>
    <n v="1.7922990000000001"/>
    <n v="4076.4300000000003"/>
    <n v="1.7922990000000001"/>
    <x v="311"/>
    <d v="2021-01-01T00:00:00"/>
    <x v="7"/>
    <x v="1"/>
    <x v="8"/>
  </r>
  <r>
    <d v="2021-03-31T00:00:00"/>
    <n v="29894663000189"/>
    <s v="TRUE SECURITIZADORA"/>
    <d v="2020-06-19T00:00:00"/>
    <n v="77.849999999999994"/>
    <d v="2020-12-07T00:00:00"/>
    <n v="-114"/>
    <d v="2027-05-07T00:00:00"/>
    <n v="2198"/>
    <n v="300030916"/>
    <n v="84"/>
    <m/>
    <m/>
    <n v="1.4331539675349625"/>
    <n v="3596.68"/>
    <n v="3758.8399999999997"/>
    <n v="1.777738"/>
    <n v="3932.89"/>
    <n v="1.777738"/>
    <x v="312"/>
    <d v="2020-12-01T00:00:00"/>
    <x v="8"/>
    <x v="3"/>
    <x v="11"/>
  </r>
  <r>
    <d v="2021-03-31T00:00:00"/>
    <n v="29894663000189"/>
    <s v="TRUE SECURITIZADORA"/>
    <d v="2020-07-28T00:00:00"/>
    <n v="62"/>
    <d v="2021-05-07T00:00:00"/>
    <n v="37"/>
    <d v="2027-06-07T00:00:00"/>
    <n v="2229"/>
    <n v="300043847"/>
    <n v="84"/>
    <m/>
    <m/>
    <n v="1.4311428109874056"/>
    <n v="2570.5700000000002"/>
    <n v="3007.7400000000002"/>
    <n v="1.778653"/>
    <n v="2845.53"/>
    <n v="1.778653"/>
    <x v="313"/>
    <d v="2021-05-01T00:00:00"/>
    <x v="7"/>
    <x v="2"/>
    <x v="9"/>
  </r>
  <r>
    <d v="2021-03-31T00:00:00"/>
    <n v="29894663000189"/>
    <s v="TRUE SECURITIZADORA"/>
    <d v="2020-10-30T00:00:00"/>
    <n v="52.25"/>
    <d v="2021-05-07T00:00:00"/>
    <n v="37"/>
    <d v="2027-11-08T00:00:00"/>
    <n v="2383"/>
    <n v="300053053"/>
    <n v="84"/>
    <m/>
    <m/>
    <n v="1.4118580000000001"/>
    <n v="2253.85"/>
    <n v="2534"/>
    <n v="1.7484120000000001"/>
    <n v="2500.69"/>
    <n v="1.7484120000000001"/>
    <x v="314"/>
    <d v="2021-05-01T00:00:00"/>
    <x v="9"/>
    <x v="2"/>
    <x v="9"/>
  </r>
  <r>
    <d v="2021-03-31T00:00:00"/>
    <n v="29894663000189"/>
    <s v="TRUE SECURITIZADORA"/>
    <d v="2020-08-31T00:00:00"/>
    <n v="638"/>
    <d v="2020-09-07T00:00:00"/>
    <n v="-205"/>
    <d v="2024-07-08T00:00:00"/>
    <n v="1165"/>
    <n v="300054809"/>
    <n v="48"/>
    <m/>
    <m/>
    <n v="1.3599999999999999"/>
    <n v="23190.69"/>
    <n v="22191.1"/>
    <n v="1.7842769999999999"/>
    <n v="24539.43"/>
    <n v="1.7842769999999999"/>
    <x v="315"/>
    <d v="2020-10-01T00:00:00"/>
    <x v="10"/>
    <x v="0"/>
    <x v="0"/>
  </r>
  <r>
    <d v="2021-03-31T00:00:00"/>
    <n v="29894663000189"/>
    <s v="TRUE SECURITIZADORA"/>
    <d v="2020-08-31T00:00:00"/>
    <n v="100"/>
    <d v="2021-04-07T00:00:00"/>
    <n v="7"/>
    <d v="2027-07-07T00:00:00"/>
    <n v="2259"/>
    <n v="300057618"/>
    <n v="84"/>
    <m/>
    <m/>
    <n v="1.4363775225586639"/>
    <n v="4265.9400000000005"/>
    <n v="4850.8999999999996"/>
    <n v="1.784419"/>
    <n v="4716.71"/>
    <n v="1.784419"/>
    <x v="316"/>
    <d v="2021-04-01T00:00:00"/>
    <x v="10"/>
    <x v="2"/>
    <x v="14"/>
  </r>
  <r>
    <d v="2021-03-31T00:00:00"/>
    <n v="29894663000189"/>
    <s v="TRUE SECURITIZADORA"/>
    <d v="2020-09-25T00:00:00"/>
    <n v="58.09"/>
    <d v="2021-02-07T00:00:00"/>
    <n v="-52"/>
    <d v="2027-09-08T00:00:00"/>
    <n v="2322"/>
    <n v="300082125"/>
    <n v="84"/>
    <m/>
    <m/>
    <n v="1.4407460000000001"/>
    <n v="2618.2400000000002"/>
    <n v="2823.9199999999996"/>
    <n v="1.7927740000000001"/>
    <n v="2891.4700000000003"/>
    <n v="1.7927740000000001"/>
    <x v="317"/>
    <d v="2021-02-01T00:00:00"/>
    <x v="11"/>
    <x v="4"/>
    <x v="12"/>
  </r>
  <r>
    <d v="2021-03-31T00:00:00"/>
    <n v="29894663000189"/>
    <s v="TRUE SECURITIZADORA"/>
    <d v="2020-04-15T00:00:00"/>
    <n v="27.73"/>
    <d v="2020-06-07T00:00:00"/>
    <n v="-297"/>
    <d v="2026-03-09T00:00:00"/>
    <n v="1774"/>
    <n v="300112013"/>
    <n v="72"/>
    <m/>
    <m/>
    <n v="1.4949999999999999"/>
    <n v="1265.05"/>
    <n v="1204.78"/>
    <n v="2.0438700000000001"/>
    <n v="1399.1299999999999"/>
    <n v="2.0438700000000001"/>
    <x v="318"/>
    <d v="2020-07-01T00:00:00"/>
    <x v="5"/>
    <x v="0"/>
    <x v="10"/>
  </r>
  <r>
    <d v="2021-03-31T00:00:00"/>
    <n v="29894663000189"/>
    <s v="TRUE SECURITIZADORA"/>
    <d v="2020-07-28T00:00:00"/>
    <n v="370.8"/>
    <d v="2020-08-07T00:00:00"/>
    <n v="-236"/>
    <d v="2027-06-07T00:00:00"/>
    <n v="2229"/>
    <n v="300134017"/>
    <n v="84"/>
    <m/>
    <m/>
    <n v="1.3599999999999999"/>
    <n v="20895.05"/>
    <n v="18421.509999999995"/>
    <n v="1.326926"/>
    <n v="20723.63"/>
    <n v="1.326926"/>
    <x v="319"/>
    <d v="2020-09-01T00:00:00"/>
    <x v="7"/>
    <x v="0"/>
    <x v="4"/>
  </r>
  <r>
    <d v="2021-03-31T00:00:00"/>
    <n v="29894663000189"/>
    <s v="TRUE SECURITIZADORA"/>
    <d v="2020-05-27T00:00:00"/>
    <n v="100.02"/>
    <d v="2021-02-07T00:00:00"/>
    <n v="-52"/>
    <d v="2027-05-07T00:00:00"/>
    <n v="2198"/>
    <n v="300137760"/>
    <n v="84"/>
    <m/>
    <m/>
    <n v="1.4433980000000002"/>
    <n v="4405.2300000000005"/>
    <n v="4859.55"/>
    <n v="1.791228"/>
    <n v="4839.01"/>
    <n v="1.791228"/>
    <x v="320"/>
    <d v="2021-02-01T00:00:00"/>
    <x v="6"/>
    <x v="4"/>
    <x v="12"/>
  </r>
  <r>
    <d v="2021-03-31T00:00:00"/>
    <n v="29894663000189"/>
    <s v="TRUE SECURITIZADORA"/>
    <d v="2020-06-19T00:00:00"/>
    <n v="315"/>
    <d v="2020-12-07T00:00:00"/>
    <n v="-114"/>
    <d v="2024-05-07T00:00:00"/>
    <n v="1103"/>
    <n v="300138054"/>
    <n v="48"/>
    <m/>
    <m/>
    <n v="1.3599999999999999"/>
    <n v="10166.99"/>
    <n v="10896.91"/>
    <n v="1.7959909999999999"/>
    <n v="10793.47"/>
    <n v="1.7959909999999999"/>
    <x v="321"/>
    <d v="2020-12-01T00:00:00"/>
    <x v="8"/>
    <x v="3"/>
    <x v="11"/>
  </r>
  <r>
    <d v="2021-03-31T00:00:00"/>
    <n v="29894663000189"/>
    <s v="TRUE SECURITIZADORA"/>
    <d v="2020-07-28T00:00:00"/>
    <n v="222.96"/>
    <d v="2020-08-07T00:00:00"/>
    <n v="-236"/>
    <d v="2027-07-07T00:00:00"/>
    <n v="2259"/>
    <n v="300143774"/>
    <n v="84"/>
    <m/>
    <m/>
    <n v="1.4059250000000001"/>
    <n v="11382.45"/>
    <n v="10975.979999999992"/>
    <n v="1.751722"/>
    <n v="12395.460000000001"/>
    <n v="1.751722"/>
    <x v="322"/>
    <d v="2020-08-01T00:00:00"/>
    <x v="7"/>
    <x v="0"/>
    <x v="3"/>
  </r>
  <r>
    <d v="2021-03-31T00:00:00"/>
    <n v="29894663000189"/>
    <s v="TRUE SECURITIZADORA"/>
    <d v="2020-08-31T00:00:00"/>
    <n v="76.98"/>
    <d v="2020-09-07T00:00:00"/>
    <n v="-205"/>
    <d v="2027-08-09T00:00:00"/>
    <n v="2292"/>
    <n v="300164235"/>
    <n v="84"/>
    <m/>
    <m/>
    <n v="1.3844179999999999"/>
    <n v="3895.26"/>
    <n v="3823.4399999999991"/>
    <n v="1.728971"/>
    <n v="4253.3900000000003"/>
    <n v="1.728971"/>
    <x v="323"/>
    <d v="2020-10-01T00:00:00"/>
    <x v="10"/>
    <x v="0"/>
    <x v="0"/>
  </r>
  <r>
    <d v="2021-03-31T00:00:00"/>
    <n v="29894663000189"/>
    <s v="TRUE SECURITIZADORA"/>
    <d v="2020-09-25T00:00:00"/>
    <n v="161"/>
    <d v="2020-11-07T00:00:00"/>
    <n v="-144"/>
    <d v="2027-09-08T00:00:00"/>
    <n v="2322"/>
    <n v="300177032"/>
    <n v="84"/>
    <m/>
    <m/>
    <n v="1.3599999999999999"/>
    <n v="8428.7900000000009"/>
    <n v="8043.1799999999985"/>
    <n v="1.4694609999999999"/>
    <n v="8688.23"/>
    <n v="1.4694609999999999"/>
    <x v="324"/>
    <d v="2020-11-01T00:00:00"/>
    <x v="11"/>
    <x v="0"/>
    <x v="2"/>
  </r>
  <r>
    <d v="2021-03-31T00:00:00"/>
    <n v="29894663000189"/>
    <s v="TRUE SECURITIZADORA"/>
    <d v="2020-10-30T00:00:00"/>
    <n v="209.16"/>
    <d v="2021-02-07T00:00:00"/>
    <n v="-52"/>
    <d v="2027-11-08T00:00:00"/>
    <n v="2383"/>
    <n v="300183862"/>
    <n v="84"/>
    <m/>
    <m/>
    <n v="1.439225"/>
    <n v="9544.5"/>
    <n v="10048.539999999995"/>
    <n v="1.7876620000000001"/>
    <n v="10551.84"/>
    <n v="1.7876620000000001"/>
    <x v="325"/>
    <d v="2021-02-01T00:00:00"/>
    <x v="9"/>
    <x v="4"/>
    <x v="12"/>
  </r>
  <r>
    <d v="2021-03-31T00:00:00"/>
    <n v="29894663000189"/>
    <s v="TRUE SECURITIZADORA"/>
    <d v="2020-03-13T00:00:00"/>
    <n v="238.72"/>
    <d v="2021-03-07T00:00:00"/>
    <n v="-24"/>
    <d v="2026-02-09T00:00:00"/>
    <n v="1746"/>
    <n v="300207891"/>
    <n v="72"/>
    <m/>
    <m/>
    <n v="1.5064557703103709"/>
    <n v="8652.06"/>
    <n v="10323.059999999998"/>
    <n v="2.0531649999999999"/>
    <n v="9770.5"/>
    <n v="2.0531649999999999"/>
    <x v="326"/>
    <d v="2021-03-01T00:00:00"/>
    <x v="2"/>
    <x v="2"/>
    <x v="16"/>
  </r>
  <r>
    <d v="2021-03-31T00:00:00"/>
    <n v="29894663000189"/>
    <s v="TRUE SECURITIZADORA"/>
    <d v="2020-08-31T00:00:00"/>
    <n v="229"/>
    <d v="2021-03-07T00:00:00"/>
    <n v="-24"/>
    <d v="2027-04-07T00:00:00"/>
    <n v="2168"/>
    <n v="300228630"/>
    <n v="84"/>
    <m/>
    <m/>
    <n v="1.4389199653627232"/>
    <n v="9805.65"/>
    <n v="10887.44"/>
    <n v="1.7868440000000001"/>
    <n v="10783.11"/>
    <n v="1.7868440000000001"/>
    <x v="327"/>
    <d v="2021-04-01T00:00:00"/>
    <x v="10"/>
    <x v="2"/>
    <x v="14"/>
  </r>
  <r>
    <d v="2021-03-31T00:00:00"/>
    <n v="29894663000189"/>
    <s v="TRUE SECURITIZADORA"/>
    <d v="2020-05-27T00:00:00"/>
    <n v="213.47"/>
    <d v="2021-02-07T00:00:00"/>
    <n v="-52"/>
    <d v="2027-05-07T00:00:00"/>
    <n v="2198"/>
    <n v="300234261"/>
    <n v="84"/>
    <m/>
    <m/>
    <n v="1.439206"/>
    <n v="9413"/>
    <n v="10386.179999999995"/>
    <n v="1.7867949999999999"/>
    <n v="10339.859999999999"/>
    <n v="1.7867949999999999"/>
    <x v="328"/>
    <d v="2021-04-01T00:00:00"/>
    <x v="6"/>
    <x v="4"/>
    <x v="14"/>
  </r>
  <r>
    <d v="2021-03-31T00:00:00"/>
    <n v="29894663000189"/>
    <s v="TRUE SECURITIZADORA"/>
    <d v="2020-05-27T00:00:00"/>
    <n v="126"/>
    <d v="2020-12-07T00:00:00"/>
    <n v="-114"/>
    <d v="2027-05-07T00:00:00"/>
    <n v="2198"/>
    <n v="300236034"/>
    <n v="84"/>
    <m/>
    <m/>
    <n v="1.4503649999999999"/>
    <n v="5790.81"/>
    <n v="6107.5100000000011"/>
    <n v="1.7986789999999999"/>
    <n v="6336.2"/>
    <n v="1.7986789999999999"/>
    <x v="329"/>
    <d v="2021-01-01T00:00:00"/>
    <x v="6"/>
    <x v="3"/>
    <x v="8"/>
  </r>
  <r>
    <d v="2021-03-31T00:00:00"/>
    <n v="29894663000189"/>
    <s v="TRUE SECURITIZADORA"/>
    <d v="2020-07-28T00:00:00"/>
    <n v="228"/>
    <d v="2021-03-07T00:00:00"/>
    <n v="-24"/>
    <d v="2027-06-07T00:00:00"/>
    <n v="2229"/>
    <n v="300242326"/>
    <n v="84"/>
    <m/>
    <m/>
    <n v="1.4345582739396128"/>
    <n v="9899.36"/>
    <n v="11048.070000000003"/>
    <n v="1.7822990000000001"/>
    <n v="10909.44"/>
    <n v="1.7822990000000001"/>
    <x v="330"/>
    <d v="2021-04-01T00:00:00"/>
    <x v="7"/>
    <x v="2"/>
    <x v="14"/>
  </r>
  <r>
    <d v="2021-03-31T00:00:00"/>
    <n v="29894663000189"/>
    <s v="TRUE SECURITIZADORA"/>
    <d v="2020-07-28T00:00:00"/>
    <n v="313"/>
    <d v="2021-04-07T00:00:00"/>
    <n v="7"/>
    <d v="2027-06-07T00:00:00"/>
    <n v="2229"/>
    <n v="300244404"/>
    <n v="84"/>
    <m/>
    <m/>
    <n v="1.4455922184928507"/>
    <n v="13233.68"/>
    <n v="15111.360000000004"/>
    <n v="1.7940529999999999"/>
    <n v="14616.28"/>
    <n v="1.7940529999999999"/>
    <x v="331"/>
    <d v="2021-04-01T00:00:00"/>
    <x v="7"/>
    <x v="2"/>
    <x v="14"/>
  </r>
  <r>
    <d v="2021-03-31T00:00:00"/>
    <n v="29894663000189"/>
    <s v="TRUE SECURITIZADORA"/>
    <d v="2020-07-28T00:00:00"/>
    <n v="49.97"/>
    <d v="2020-08-07T00:00:00"/>
    <n v="-236"/>
    <d v="2027-06-07T00:00:00"/>
    <n v="2229"/>
    <n v="300244978"/>
    <n v="84"/>
    <m/>
    <m/>
    <n v="1.4463774676920642"/>
    <n v="2509.64"/>
    <n v="2411.8599999999992"/>
    <n v="1.798991"/>
    <n v="2732.74"/>
    <n v="1.798991"/>
    <x v="332"/>
    <d v="2020-09-01T00:00:00"/>
    <x v="7"/>
    <x v="0"/>
    <x v="4"/>
  </r>
  <r>
    <d v="2021-03-31T00:00:00"/>
    <n v="29894663000189"/>
    <s v="TRUE SECURITIZADORA"/>
    <d v="2020-07-28T00:00:00"/>
    <n v="191"/>
    <d v="2021-03-07T00:00:00"/>
    <n v="-24"/>
    <d v="2023-06-07T00:00:00"/>
    <n v="768"/>
    <n v="300250242"/>
    <n v="36"/>
    <m/>
    <m/>
    <n v="1.3599999999999999"/>
    <n v="4389.6399999999994"/>
    <n v="5321.5599999999986"/>
    <n v="1.790905"/>
    <n v="4594.3999999999996"/>
    <n v="1.790905"/>
    <x v="333"/>
    <d v="2021-04-01T00:00:00"/>
    <x v="7"/>
    <x v="2"/>
    <x v="14"/>
  </r>
  <r>
    <d v="2021-03-31T00:00:00"/>
    <n v="29894663000189"/>
    <s v="TRUE SECURITIZADORA"/>
    <d v="2020-08-31T00:00:00"/>
    <n v="209.52"/>
    <d v="2021-02-07T00:00:00"/>
    <n v="-52"/>
    <d v="2027-06-07T00:00:00"/>
    <n v="2229"/>
    <n v="300251272"/>
    <n v="84"/>
    <m/>
    <m/>
    <n v="1.4411438752026664"/>
    <n v="9289.32"/>
    <n v="10084.06"/>
    <n v="1.7892840000000001"/>
    <n v="10215.82"/>
    <n v="1.7892840000000001"/>
    <x v="334"/>
    <d v="2021-02-01T00:00:00"/>
    <x v="10"/>
    <x v="4"/>
    <x v="12"/>
  </r>
  <r>
    <d v="2021-03-31T00:00:00"/>
    <n v="29894663000189"/>
    <s v="TRUE SECURITIZADORA"/>
    <d v="2020-10-30T00:00:00"/>
    <n v="313.5"/>
    <d v="2021-02-07T00:00:00"/>
    <n v="-52"/>
    <d v="2027-12-07T00:00:00"/>
    <n v="2412"/>
    <n v="300299995"/>
    <n v="84"/>
    <m/>
    <m/>
    <n v="1.4487619999999999"/>
    <n v="14342.25"/>
    <n v="14794.480000000003"/>
    <n v="1.7974559999999999"/>
    <n v="15870.25"/>
    <n v="1.7974559999999999"/>
    <x v="335"/>
    <d v="2021-02-01T00:00:00"/>
    <x v="9"/>
    <x v="4"/>
    <x v="12"/>
  </r>
  <r>
    <d v="2021-03-31T00:00:00"/>
    <n v="29894663000189"/>
    <s v="TRUE SECURITIZADORA"/>
    <d v="2020-05-27T00:00:00"/>
    <n v="226.71"/>
    <d v="2020-12-07T00:00:00"/>
    <n v="-114"/>
    <d v="2027-05-07T00:00:00"/>
    <n v="2198"/>
    <n v="300331955"/>
    <n v="84"/>
    <m/>
    <m/>
    <n v="1.441675"/>
    <n v="10216.679999999998"/>
    <n v="11021.269999999999"/>
    <n v="1.7894479999999999"/>
    <n v="11200.33"/>
    <n v="1.7894479999999999"/>
    <x v="336"/>
    <d v="2021-04-01T00:00:00"/>
    <x v="6"/>
    <x v="3"/>
    <x v="14"/>
  </r>
  <r>
    <d v="2021-03-31T00:00:00"/>
    <n v="29894663000189"/>
    <s v="TRUE SECURITIZADORA"/>
    <d v="2020-06-19T00:00:00"/>
    <n v="81.349999999999994"/>
    <d v="2020-09-07T00:00:00"/>
    <n v="-205"/>
    <d v="2027-05-07T00:00:00"/>
    <n v="2198"/>
    <n v="300338616"/>
    <n v="84"/>
    <m/>
    <m/>
    <n v="1.441138370687588"/>
    <n v="3994.4100000000003"/>
    <n v="3917.3100000000009"/>
    <n v="1.78624"/>
    <n v="4344.99"/>
    <n v="1.78624"/>
    <x v="337"/>
    <d v="2020-10-01T00:00:00"/>
    <x v="8"/>
    <x v="0"/>
    <x v="0"/>
  </r>
  <r>
    <d v="2021-03-31T00:00:00"/>
    <n v="29894663000189"/>
    <s v="TRUE SECURITIZADORA"/>
    <d v="2020-09-25T00:00:00"/>
    <n v="217.1"/>
    <d v="2021-02-07T00:00:00"/>
    <n v="-52"/>
    <d v="2027-07-07T00:00:00"/>
    <n v="2259"/>
    <n v="300351365"/>
    <n v="84"/>
    <m/>
    <m/>
    <n v="1.391229"/>
    <n v="9824.34"/>
    <n v="10595.63"/>
    <n v="1.7352650000000001"/>
    <n v="10812.449999999999"/>
    <n v="1.7352650000000001"/>
    <x v="338"/>
    <d v="2021-02-01T00:00:00"/>
    <x v="11"/>
    <x v="4"/>
    <x v="12"/>
  </r>
  <r>
    <d v="2021-03-31T00:00:00"/>
    <n v="29894663000189"/>
    <s v="TRUE SECURITIZADORA"/>
    <d v="2020-08-31T00:00:00"/>
    <n v="258.24"/>
    <d v="2021-03-07T00:00:00"/>
    <n v="-24"/>
    <d v="2027-08-09T00:00:00"/>
    <n v="2292"/>
    <n v="300361287"/>
    <n v="84"/>
    <m/>
    <m/>
    <n v="1.3599999999999999"/>
    <n v="12917.64"/>
    <n v="12932.559999999994"/>
    <n v="1.3315539999999999"/>
    <n v="12811.51"/>
    <n v="1.3315539999999999"/>
    <x v="339"/>
    <d v="2021-04-01T00:00:00"/>
    <x v="10"/>
    <x v="2"/>
    <x v="14"/>
  </r>
  <r>
    <d v="2021-03-31T00:00:00"/>
    <n v="29894663000189"/>
    <s v="TRUE SECURITIZADORA"/>
    <d v="2020-08-31T00:00:00"/>
    <n v="409.43"/>
    <d v="2020-12-07T00:00:00"/>
    <n v="-114"/>
    <d v="2027-08-09T00:00:00"/>
    <n v="2292"/>
    <n v="300363881"/>
    <n v="84"/>
    <m/>
    <m/>
    <n v="1.3599999999999999"/>
    <n v="21638.879999999997"/>
    <n v="20504.120000000006"/>
    <n v="1.3430219999999999"/>
    <n v="21540.43"/>
    <n v="1.3430219999999999"/>
    <x v="340"/>
    <d v="2020-12-01T00:00:00"/>
    <x v="10"/>
    <x v="3"/>
    <x v="11"/>
  </r>
  <r>
    <d v="2021-03-31T00:00:00"/>
    <n v="29894663000189"/>
    <s v="TRUE SECURITIZADORA"/>
    <d v="2020-08-31T00:00:00"/>
    <n v="49"/>
    <d v="2021-02-07T00:00:00"/>
    <n v="-52"/>
    <d v="2027-08-09T00:00:00"/>
    <n v="2292"/>
    <n v="300365778"/>
    <n v="84"/>
    <m/>
    <m/>
    <n v="1.4462519999999999"/>
    <n v="2192.41"/>
    <n v="2383.7199999999993"/>
    <n v="1.7990060000000001"/>
    <n v="2418.89"/>
    <n v="1.7990060000000001"/>
    <x v="341"/>
    <d v="2021-02-01T00:00:00"/>
    <x v="10"/>
    <x v="4"/>
    <x v="12"/>
  </r>
  <r>
    <d v="2021-03-31T00:00:00"/>
    <n v="29894663000189"/>
    <s v="TRUE SECURITIZADORA"/>
    <d v="2020-09-25T00:00:00"/>
    <n v="313.5"/>
    <d v="2021-03-07T00:00:00"/>
    <n v="-24"/>
    <d v="2027-08-09T00:00:00"/>
    <n v="2292"/>
    <n v="300367888"/>
    <n v="84"/>
    <m/>
    <m/>
    <n v="1.4319739999999999"/>
    <n v="13789.79"/>
    <n v="15190.77"/>
    <n v="1.778883"/>
    <n v="15226.11"/>
    <n v="1.778883"/>
    <x v="342"/>
    <d v="2021-04-01T00:00:00"/>
    <x v="11"/>
    <x v="2"/>
    <x v="14"/>
  </r>
  <r>
    <d v="2021-03-31T00:00:00"/>
    <n v="29894663000189"/>
    <s v="TRUE SECURITIZADORA"/>
    <d v="2020-08-31T00:00:00"/>
    <n v="88.1"/>
    <d v="2020-09-07T00:00:00"/>
    <n v="-205"/>
    <d v="2027-08-09T00:00:00"/>
    <n v="2292"/>
    <n v="300370883"/>
    <n v="84"/>
    <m/>
    <m/>
    <n v="1.4324699999999999"/>
    <n v="4402.3899999999994"/>
    <n v="4305.68"/>
    <n v="1.780233"/>
    <n v="4806.8499999999995"/>
    <n v="1.780233"/>
    <x v="343"/>
    <d v="2020-10-01T00:00:00"/>
    <x v="10"/>
    <x v="0"/>
    <x v="0"/>
  </r>
  <r>
    <d v="2021-03-31T00:00:00"/>
    <n v="29894663000189"/>
    <s v="TRUE SECURITIZADORA"/>
    <d v="2020-07-28T00:00:00"/>
    <n v="42.47"/>
    <d v="2021-03-07T00:00:00"/>
    <n v="-24"/>
    <d v="2026-04-07T00:00:00"/>
    <n v="1803"/>
    <n v="300421220"/>
    <n v="72"/>
    <m/>
    <m/>
    <n v="1.5000141676505341"/>
    <n v="1563.41"/>
    <n v="1824.4099999999996"/>
    <n v="2.0570369999999998"/>
    <n v="1776"/>
    <n v="2.0570369999999998"/>
    <x v="344"/>
    <d v="2021-04-01T00:00:00"/>
    <x v="7"/>
    <x v="2"/>
    <x v="14"/>
  </r>
  <r>
    <d v="2021-03-31T00:00:00"/>
    <n v="29894663000189"/>
    <s v="TRUE SECURITIZADORA"/>
    <d v="2020-07-28T00:00:00"/>
    <n v="151.19999999999999"/>
    <d v="2020-09-07T00:00:00"/>
    <n v="-205"/>
    <d v="2027-06-07T00:00:00"/>
    <n v="2229"/>
    <n v="300442339"/>
    <n v="84"/>
    <m/>
    <m/>
    <n v="1.4497555719472868"/>
    <n v="7443.4000000000005"/>
    <n v="7289.7300000000005"/>
    <n v="1.7984800000000001"/>
    <n v="8110.4800000000005"/>
    <n v="1.7984800000000001"/>
    <x v="345"/>
    <d v="2020-10-01T00:00:00"/>
    <x v="7"/>
    <x v="0"/>
    <x v="0"/>
  </r>
  <r>
    <d v="2021-03-31T00:00:00"/>
    <n v="29894663000189"/>
    <s v="TRUE SECURITIZADORA"/>
    <d v="2020-08-31T00:00:00"/>
    <n v="118"/>
    <d v="2021-05-07T00:00:00"/>
    <n v="37"/>
    <d v="2027-07-07T00:00:00"/>
    <n v="2259"/>
    <n v="300452884"/>
    <n v="84"/>
    <m/>
    <m/>
    <n v="1.385418727640676"/>
    <n v="4993.13"/>
    <n v="5821.920000000001"/>
    <n v="1.7301299999999999"/>
    <n v="5532.66"/>
    <n v="1.7301299999999999"/>
    <x v="346"/>
    <d v="2021-05-01T00:00:00"/>
    <x v="10"/>
    <x v="2"/>
    <x v="9"/>
  </r>
  <r>
    <d v="2021-03-31T00:00:00"/>
    <n v="29894663000189"/>
    <s v="TRUE SECURITIZADORA"/>
    <d v="2020-07-28T00:00:00"/>
    <n v="297.36"/>
    <d v="2021-05-07T00:00:00"/>
    <n v="37"/>
    <d v="2027-07-07T00:00:00"/>
    <n v="2259"/>
    <n v="300456506"/>
    <n v="84"/>
    <m/>
    <m/>
    <n v="1.4352099999999999"/>
    <n v="12392.83"/>
    <n v="14495.080000000002"/>
    <n v="1.782926"/>
    <n v="13733.07"/>
    <n v="1.782926"/>
    <x v="347"/>
    <d v="2021-05-01T00:00:00"/>
    <x v="7"/>
    <x v="2"/>
    <x v="9"/>
  </r>
  <r>
    <d v="2021-03-31T00:00:00"/>
    <n v="29894663000189"/>
    <s v="TRUE SECURITIZADORA"/>
    <d v="2020-09-25T00:00:00"/>
    <n v="140.15"/>
    <d v="2021-03-07T00:00:00"/>
    <n v="-24"/>
    <d v="2027-07-07T00:00:00"/>
    <n v="2259"/>
    <n v="300458852"/>
    <n v="84"/>
    <m/>
    <m/>
    <n v="1.4511150000000002"/>
    <n v="6094.46"/>
    <n v="6705.9400000000032"/>
    <n v="1.7990010000000001"/>
    <n v="6721.8499999999995"/>
    <n v="1.7990010000000001"/>
    <x v="348"/>
    <d v="2021-03-01T00:00:00"/>
    <x v="11"/>
    <x v="2"/>
    <x v="16"/>
  </r>
  <r>
    <d v="2021-03-31T00:00:00"/>
    <n v="29894663000189"/>
    <s v="TRUE SECURITIZADORA"/>
    <d v="2020-07-28T00:00:00"/>
    <n v="126.19"/>
    <d v="2020-09-07T00:00:00"/>
    <n v="-205"/>
    <d v="2027-08-09T00:00:00"/>
    <n v="2292"/>
    <n v="300464232"/>
    <n v="84"/>
    <m/>
    <m/>
    <n v="1.397696"/>
    <n v="6379.91"/>
    <n v="6142.2400000000016"/>
    <n v="1.7323850000000001"/>
    <n v="6948.09"/>
    <n v="1.7323850000000001"/>
    <x v="349"/>
    <d v="2020-09-01T00:00:00"/>
    <x v="7"/>
    <x v="0"/>
    <x v="4"/>
  </r>
  <r>
    <d v="2021-03-31T00:00:00"/>
    <n v="29894663000189"/>
    <s v="TRUE SECURITIZADORA"/>
    <d v="2020-07-28T00:00:00"/>
    <n v="60.92"/>
    <d v="2021-05-07T00:00:00"/>
    <n v="37"/>
    <d v="2026-04-07T00:00:00"/>
    <n v="1803"/>
    <n v="300521997"/>
    <n v="72"/>
    <m/>
    <m/>
    <n v="1.4031164735724624"/>
    <n v="2255.7600000000002"/>
    <n v="2690.630000000001"/>
    <n v="1.7958000000000001"/>
    <n v="2485.34"/>
    <n v="1.7958000000000001"/>
    <x v="350"/>
    <d v="2021-05-01T00:00:00"/>
    <x v="7"/>
    <x v="2"/>
    <x v="9"/>
  </r>
  <r>
    <d v="2021-03-31T00:00:00"/>
    <n v="29894663000189"/>
    <s v="TRUE SECURITIZADORA"/>
    <d v="2020-10-30T00:00:00"/>
    <n v="52.15"/>
    <d v="2021-05-07T00:00:00"/>
    <n v="37"/>
    <d v="2027-10-07T00:00:00"/>
    <n v="2351"/>
    <n v="300525849"/>
    <n v="84"/>
    <m/>
    <m/>
    <n v="1.426121"/>
    <n v="2215.52"/>
    <n v="2553.0899999999983"/>
    <n v="1.7799069999999999"/>
    <n v="2467.71"/>
    <n v="1.7799069999999999"/>
    <x v="351"/>
    <d v="2021-05-01T00:00:00"/>
    <x v="9"/>
    <x v="2"/>
    <x v="9"/>
  </r>
  <r>
    <d v="2021-03-31T00:00:00"/>
    <n v="29894663000189"/>
    <s v="TRUE SECURITIZADORA"/>
    <d v="2020-10-30T00:00:00"/>
    <n v="140"/>
    <d v="2021-05-07T00:00:00"/>
    <n v="37"/>
    <d v="2027-11-08T00:00:00"/>
    <n v="2383"/>
    <n v="300527573"/>
    <n v="84"/>
    <m/>
    <m/>
    <n v="1.4101030000000001"/>
    <n v="6042.43"/>
    <n v="6793.8900000000012"/>
    <n v="1.7465390000000001"/>
    <n v="6704.2"/>
    <n v="1.7465390000000001"/>
    <x v="352"/>
    <d v="2021-05-01T00:00:00"/>
    <x v="9"/>
    <x v="2"/>
    <x v="9"/>
  </r>
  <r>
    <d v="2021-03-31T00:00:00"/>
    <n v="29894663000189"/>
    <s v="TRUE SECURITIZADORA"/>
    <d v="2020-10-30T00:00:00"/>
    <n v="52"/>
    <d v="2021-03-07T00:00:00"/>
    <n v="-24"/>
    <d v="2027-11-08T00:00:00"/>
    <n v="2383"/>
    <n v="300533818"/>
    <n v="84"/>
    <m/>
    <m/>
    <n v="1.4182600000000001"/>
    <n v="2342.41"/>
    <n v="2516.2700000000009"/>
    <n v="1.7553650000000001"/>
    <n v="2587.81"/>
    <n v="1.7553650000000001"/>
    <x v="353"/>
    <d v="2021-04-01T00:00:00"/>
    <x v="9"/>
    <x v="2"/>
    <x v="14"/>
  </r>
  <r>
    <d v="2021-03-31T00:00:00"/>
    <n v="29894663000189"/>
    <s v="TRUE SECURITIZADORA"/>
    <d v="2020-05-27T00:00:00"/>
    <n v="235.76"/>
    <d v="2021-06-07T00:00:00"/>
    <n v="68"/>
    <d v="2027-06-07T00:00:00"/>
    <n v="2229"/>
    <n v="300537421"/>
    <n v="84"/>
    <m/>
    <m/>
    <n v="1.417165"/>
    <n v="9611.26"/>
    <n v="11392.330000000005"/>
    <n v="1.7527729999999999"/>
    <n v="10629.96"/>
    <n v="1.7527729999999999"/>
    <x v="354"/>
    <d v="2021-05-01T00:00:00"/>
    <x v="6"/>
    <x v="2"/>
    <x v="9"/>
  </r>
  <r>
    <d v="2021-03-31T00:00:00"/>
    <n v="29894663000189"/>
    <s v="TRUE SECURITIZADORA"/>
    <d v="2020-08-31T00:00:00"/>
    <n v="513.79999999999995"/>
    <d v="2021-04-07T00:00:00"/>
    <n v="7"/>
    <d v="2027-07-07T00:00:00"/>
    <n v="2259"/>
    <n v="300556957"/>
    <n v="84"/>
    <m/>
    <m/>
    <n v="1.440494680382822"/>
    <n v="21890.94"/>
    <n v="24890.100000000002"/>
    <n v="1.788832"/>
    <n v="24204.82"/>
    <n v="1.788832"/>
    <x v="355"/>
    <d v="2021-04-01T00:00:00"/>
    <x v="10"/>
    <x v="2"/>
    <x v="14"/>
  </r>
  <r>
    <d v="2021-03-31T00:00:00"/>
    <n v="29894663000189"/>
    <s v="TRUE SECURITIZADORA"/>
    <d v="2020-08-31T00:00:00"/>
    <n v="204.55"/>
    <d v="2021-05-07T00:00:00"/>
    <n v="37"/>
    <d v="2027-07-07T00:00:00"/>
    <n v="2259"/>
    <n v="300557121"/>
    <n v="84"/>
    <m/>
    <m/>
    <n v="1.4387962430374264"/>
    <n v="8515.0299999999988"/>
    <n v="9914.6099999999988"/>
    <n v="1.7870239999999999"/>
    <n v="9436.5299999999988"/>
    <n v="1.7870239999999999"/>
    <x v="356"/>
    <d v="2021-05-01T00:00:00"/>
    <x v="10"/>
    <x v="2"/>
    <x v="9"/>
  </r>
  <r>
    <d v="2021-03-31T00:00:00"/>
    <n v="29894663000189"/>
    <s v="TRUE SECURITIZADORA"/>
    <d v="2020-09-25T00:00:00"/>
    <n v="100.5"/>
    <d v="2020-11-07T00:00:00"/>
    <n v="-144"/>
    <d v="2027-08-09T00:00:00"/>
    <n v="2292"/>
    <n v="300565962"/>
    <n v="84"/>
    <m/>
    <m/>
    <n v="1.438766"/>
    <n v="4813.8500000000004"/>
    <n v="4858.7899999999981"/>
    <n v="1.786097"/>
    <n v="5273.4"/>
    <n v="1.786097"/>
    <x v="357"/>
    <d v="2020-11-01T00:00:00"/>
    <x v="11"/>
    <x v="0"/>
    <x v="2"/>
  </r>
  <r>
    <d v="2021-03-31T00:00:00"/>
    <n v="29894663000189"/>
    <s v="TRUE SECURITIZADORA"/>
    <d v="2020-08-31T00:00:00"/>
    <n v="155.97"/>
    <d v="2020-12-07T00:00:00"/>
    <n v="-114"/>
    <d v="2022-08-08T00:00:00"/>
    <n v="465"/>
    <n v="300574022"/>
    <n v="24"/>
    <m/>
    <m/>
    <n v="1.3599999999999999"/>
    <n v="2969.83"/>
    <n v="3201.9700000000007"/>
    <n v="1.798996"/>
    <n v="3039.27"/>
    <n v="1.798996"/>
    <x v="358"/>
    <d v="2020-12-01T00:00:00"/>
    <x v="10"/>
    <x v="3"/>
    <x v="11"/>
  </r>
  <r>
    <d v="2021-03-31T00:00:00"/>
    <n v="29894663000189"/>
    <s v="TRUE SECURITIZADORA"/>
    <d v="2020-09-25T00:00:00"/>
    <n v="170.9"/>
    <d v="2021-02-07T00:00:00"/>
    <n v="-52"/>
    <d v="2027-10-07T00:00:00"/>
    <n v="2351"/>
    <n v="300577242"/>
    <n v="84"/>
    <m/>
    <m/>
    <n v="1.3599999999999999"/>
    <n v="8851.61"/>
    <n v="8421.58"/>
    <n v="1.3280339999999999"/>
    <n v="8769.43"/>
    <n v="1.3280339999999999"/>
    <x v="359"/>
    <d v="2021-03-01T00:00:00"/>
    <x v="11"/>
    <x v="4"/>
    <x v="16"/>
  </r>
  <r>
    <d v="2021-03-31T00:00:00"/>
    <n v="29894663000189"/>
    <s v="TRUE SECURITIZADORA"/>
    <d v="2020-03-13T00:00:00"/>
    <n v="12.2"/>
    <d v="2020-07-07T00:00:00"/>
    <n v="-267"/>
    <d v="2026-02-09T00:00:00"/>
    <n v="1746"/>
    <n v="300603215"/>
    <n v="72"/>
    <m/>
    <m/>
    <n v="1.4950000000000001"/>
    <n v="542.62"/>
    <n v="529.37999999999988"/>
    <n v="2.022964"/>
    <n v="598.25"/>
    <n v="2.022964"/>
    <x v="360"/>
    <d v="2020-08-01T00:00:00"/>
    <x v="2"/>
    <x v="0"/>
    <x v="3"/>
  </r>
  <r>
    <d v="2021-03-31T00:00:00"/>
    <n v="29894663000189"/>
    <s v="TRUE SECURITIZADORA"/>
    <d v="2020-03-13T00:00:00"/>
    <n v="16.75"/>
    <d v="2021-05-07T00:00:00"/>
    <n v="37"/>
    <d v="2026-02-09T00:00:00"/>
    <n v="1746"/>
    <n v="300604440"/>
    <n v="72"/>
    <m/>
    <m/>
    <n v="1.4950000000000001"/>
    <n v="575.48"/>
    <n v="726.74999999999977"/>
    <n v="2.038484"/>
    <n v="653.87"/>
    <n v="2.038484"/>
    <x v="361"/>
    <d v="2021-05-01T00:00:00"/>
    <x v="2"/>
    <x v="2"/>
    <x v="9"/>
  </r>
  <r>
    <d v="2021-03-31T00:00:00"/>
    <n v="29894663000189"/>
    <s v="TRUE SECURITIZADORA"/>
    <d v="2020-04-15T00:00:00"/>
    <n v="160.85"/>
    <d v="2020-08-07T00:00:00"/>
    <n v="-236"/>
    <d v="2026-03-09T00:00:00"/>
    <n v="1774"/>
    <n v="300615743"/>
    <n v="72"/>
    <m/>
    <m/>
    <n v="1.5198626744605421"/>
    <n v="6984.47"/>
    <n v="6937.1000000000022"/>
    <n v="2.0688520000000001"/>
    <n v="7755.45"/>
    <n v="2.0688520000000001"/>
    <x v="362"/>
    <d v="2020-08-01T00:00:00"/>
    <x v="5"/>
    <x v="0"/>
    <x v="3"/>
  </r>
  <r>
    <d v="2021-03-31T00:00:00"/>
    <n v="29894663000189"/>
    <s v="TRUE SECURITIZADORA"/>
    <d v="2020-04-15T00:00:00"/>
    <n v="191"/>
    <d v="2021-02-07T00:00:00"/>
    <n v="-52"/>
    <d v="2026-03-09T00:00:00"/>
    <n v="1774"/>
    <n v="300617893"/>
    <n v="72"/>
    <m/>
    <m/>
    <n v="1.5086183807659506"/>
    <n v="7165.35"/>
    <n v="8264.7000000000007"/>
    <n v="2.0571670000000002"/>
    <n v="8083.81"/>
    <n v="2.0571670000000002"/>
    <x v="363"/>
    <d v="2021-02-01T00:00:00"/>
    <x v="5"/>
    <x v="4"/>
    <x v="12"/>
  </r>
  <r>
    <d v="2021-03-31T00:00:00"/>
    <n v="29894663000189"/>
    <s v="TRUE SECURITIZADORA"/>
    <d v="2020-05-27T00:00:00"/>
    <n v="84.93"/>
    <d v="2020-10-07T00:00:00"/>
    <n v="-175"/>
    <d v="2026-04-07T00:00:00"/>
    <n v="1803"/>
    <n v="300621269"/>
    <n v="72"/>
    <m/>
    <m/>
    <n v="1.4949999999999999"/>
    <n v="3556.4"/>
    <n v="3710.8999999999992"/>
    <n v="2.0493299999999999"/>
    <n v="3980.46"/>
    <n v="2.0493299999999999"/>
    <x v="364"/>
    <d v="2020-10-01T00:00:00"/>
    <x v="6"/>
    <x v="0"/>
    <x v="0"/>
  </r>
  <r>
    <d v="2021-03-31T00:00:00"/>
    <n v="29894663000189"/>
    <s v="TRUE SECURITIZADORA"/>
    <d v="2020-05-27T00:00:00"/>
    <n v="375"/>
    <d v="2020-09-07T00:00:00"/>
    <n v="-205"/>
    <d v="2026-04-07T00:00:00"/>
    <n v="1803"/>
    <n v="300623597"/>
    <n v="72"/>
    <m/>
    <m/>
    <n v="1.4053792805796665"/>
    <n v="16884.400000000001"/>
    <n v="16821.959999999995"/>
    <n v="1.79616"/>
    <n v="18290.02"/>
    <n v="1.79616"/>
    <x v="365"/>
    <d v="2020-10-01T00:00:00"/>
    <x v="6"/>
    <x v="0"/>
    <x v="0"/>
  </r>
  <r>
    <d v="2021-03-31T00:00:00"/>
    <n v="29894663000189"/>
    <s v="TRUE SECURITIZADORA"/>
    <d v="2020-10-30T00:00:00"/>
    <n v="101.63"/>
    <d v="2021-03-07T00:00:00"/>
    <n v="-24"/>
    <d v="2027-11-08T00:00:00"/>
    <n v="2383"/>
    <n v="300654551"/>
    <n v="84"/>
    <m/>
    <m/>
    <n v="1.4135520000000001"/>
    <n v="4584.7800000000007"/>
    <n v="4925.9599999999973"/>
    <n v="1.750194"/>
    <n v="5064.7400000000007"/>
    <n v="1.750194"/>
    <x v="366"/>
    <d v="2021-04-01T00:00:00"/>
    <x v="9"/>
    <x v="2"/>
    <x v="14"/>
  </r>
  <r>
    <d v="2021-03-31T00:00:00"/>
    <n v="29894663000189"/>
    <s v="TRUE SECURITIZADORA"/>
    <d v="2020-08-31T00:00:00"/>
    <n v="579"/>
    <d v="2020-12-07T00:00:00"/>
    <n v="-114"/>
    <d v="2027-07-07T00:00:00"/>
    <n v="2259"/>
    <n v="300655263"/>
    <n v="84"/>
    <m/>
    <m/>
    <n v="1.4317032632971098"/>
    <n v="27049.78"/>
    <n v="28130.420000000006"/>
    <n v="1.779452"/>
    <n v="29663.42"/>
    <n v="1.779452"/>
    <x v="367"/>
    <d v="2020-12-01T00:00:00"/>
    <x v="10"/>
    <x v="3"/>
    <x v="11"/>
  </r>
  <r>
    <d v="2021-03-31T00:00:00"/>
    <n v="29894663000189"/>
    <s v="TRUE SECURITIZADORA"/>
    <d v="2020-08-31T00:00:00"/>
    <n v="174.88"/>
    <d v="2021-05-07T00:00:00"/>
    <n v="37"/>
    <d v="2027-07-07T00:00:00"/>
    <n v="2259"/>
    <n v="300660247"/>
    <n v="84"/>
    <m/>
    <m/>
    <n v="1.4479234001435337"/>
    <n v="7259.64"/>
    <n v="8450.9500000000025"/>
    <n v="1.7967770000000001"/>
    <n v="8045.52"/>
    <n v="1.7967770000000001"/>
    <x v="368"/>
    <d v="2021-05-01T00:00:00"/>
    <x v="10"/>
    <x v="2"/>
    <x v="9"/>
  </r>
  <r>
    <d v="2021-03-31T00:00:00"/>
    <n v="29894663000189"/>
    <s v="TRUE SECURITIZADORA"/>
    <d v="2020-09-25T00:00:00"/>
    <n v="149.9"/>
    <d v="2021-01-07T00:00:00"/>
    <n v="-83"/>
    <d v="2026-08-07T00:00:00"/>
    <n v="1925"/>
    <n v="300662774"/>
    <n v="72"/>
    <m/>
    <m/>
    <n v="1.3599999999999999"/>
    <n v="6445.2"/>
    <n v="6813.1499999999978"/>
    <n v="1.7298450000000001"/>
    <n v="7040.64"/>
    <n v="1.7298450000000001"/>
    <x v="369"/>
    <d v="2021-01-01T00:00:00"/>
    <x v="11"/>
    <x v="1"/>
    <x v="8"/>
  </r>
  <r>
    <d v="2021-03-31T00:00:00"/>
    <n v="29894663000189"/>
    <s v="TRUE SECURITIZADORA"/>
    <d v="2020-08-31T00:00:00"/>
    <n v="162.96"/>
    <d v="2021-02-07T00:00:00"/>
    <n v="-52"/>
    <d v="2027-07-07T00:00:00"/>
    <n v="2259"/>
    <n v="300663089"/>
    <n v="84"/>
    <m/>
    <m/>
    <n v="1.4419019034770517"/>
    <n v="7266.1900000000005"/>
    <n v="7890.630000000001"/>
    <n v="1.790314"/>
    <n v="7999.6500000000005"/>
    <n v="1.790314"/>
    <x v="370"/>
    <d v="2021-02-01T00:00:00"/>
    <x v="10"/>
    <x v="4"/>
    <x v="12"/>
  </r>
  <r>
    <d v="2021-03-31T00:00:00"/>
    <n v="29894663000189"/>
    <s v="TRUE SECURITIZADORA"/>
    <d v="2020-08-31T00:00:00"/>
    <n v="131.66"/>
    <d v="2020-10-07T00:00:00"/>
    <n v="-175"/>
    <d v="2027-08-09T00:00:00"/>
    <n v="2292"/>
    <n v="300666739"/>
    <n v="84"/>
    <m/>
    <m/>
    <n v="1.3599999999999999"/>
    <n v="6982.21"/>
    <n v="6593.4999999999964"/>
    <n v="1.4690449999999999"/>
    <n v="7190.07"/>
    <n v="1.4690449999999999"/>
    <x v="371"/>
    <d v="2020-10-01T00:00:00"/>
    <x v="10"/>
    <x v="0"/>
    <x v="0"/>
  </r>
  <r>
    <d v="2021-03-31T00:00:00"/>
    <n v="29894663000189"/>
    <s v="TRUE SECURITIZADORA"/>
    <d v="2020-10-30T00:00:00"/>
    <n v="515.54"/>
    <d v="2021-01-07T00:00:00"/>
    <n v="-83"/>
    <d v="2027-12-07T00:00:00"/>
    <n v="2412"/>
    <n v="300696540"/>
    <n v="84"/>
    <m/>
    <m/>
    <n v="1.439003"/>
    <n v="24169.93"/>
    <n v="24413.250000000007"/>
    <n v="1.7870779999999999"/>
    <n v="26690.07"/>
    <n v="1.7870779999999999"/>
    <x v="372"/>
    <d v="2021-01-01T00:00:00"/>
    <x v="9"/>
    <x v="1"/>
    <x v="8"/>
  </r>
  <r>
    <d v="2021-03-31T00:00:00"/>
    <n v="29894663000189"/>
    <s v="TRUE SECURITIZADORA"/>
    <d v="2020-04-15T00:00:00"/>
    <n v="408"/>
    <d v="2021-04-07T00:00:00"/>
    <n v="7"/>
    <d v="2026-03-09T00:00:00"/>
    <n v="1774"/>
    <n v="300711422"/>
    <n v="72"/>
    <m/>
    <m/>
    <n v="1.5210393928093946"/>
    <n v="14448.2"/>
    <n v="17589.95"/>
    <n v="2.070163"/>
    <n v="16403.3"/>
    <n v="2.070163"/>
    <x v="373"/>
    <d v="2021-04-01T00:00:00"/>
    <x v="5"/>
    <x v="2"/>
    <x v="14"/>
  </r>
  <r>
    <d v="2021-03-31T00:00:00"/>
    <n v="29894663000189"/>
    <s v="TRUE SECURITIZADORA"/>
    <d v="2020-09-25T00:00:00"/>
    <n v="161.9"/>
    <d v="2021-01-07T00:00:00"/>
    <n v="-83"/>
    <d v="2026-04-07T00:00:00"/>
    <n v="1803"/>
    <n v="300718995"/>
    <n v="72"/>
    <m/>
    <m/>
    <n v="1.3599999999999999"/>
    <n v="6830.11"/>
    <n v="7106.5600000000013"/>
    <n v="1.668523"/>
    <n v="7324.95"/>
    <n v="1.668523"/>
    <x v="374"/>
    <d v="2021-01-01T00:00:00"/>
    <x v="11"/>
    <x v="1"/>
    <x v="8"/>
  </r>
  <r>
    <d v="2021-03-31T00:00:00"/>
    <n v="29894663000189"/>
    <s v="TRUE SECURITIZADORA"/>
    <d v="2020-05-27T00:00:00"/>
    <n v="209"/>
    <d v="2021-05-07T00:00:00"/>
    <n v="37"/>
    <d v="2027-05-07T00:00:00"/>
    <n v="2198"/>
    <n v="300735729"/>
    <n v="84"/>
    <m/>
    <m/>
    <n v="1.443757"/>
    <n v="8577.18"/>
    <n v="10153.24"/>
    <n v="1.791641"/>
    <n v="9483.6"/>
    <n v="1.791641"/>
    <x v="375"/>
    <d v="2021-05-01T00:00:00"/>
    <x v="6"/>
    <x v="2"/>
    <x v="9"/>
  </r>
  <r>
    <d v="2021-03-31T00:00:00"/>
    <n v="29894663000189"/>
    <s v="TRUE SECURITIZADORA"/>
    <d v="2020-08-31T00:00:00"/>
    <n v="267"/>
    <d v="2020-12-07T00:00:00"/>
    <n v="-114"/>
    <d v="2027-08-09T00:00:00"/>
    <n v="2292"/>
    <n v="300741328"/>
    <n v="84"/>
    <m/>
    <m/>
    <n v="1.4138980000000001"/>
    <n v="12605.67"/>
    <n v="13130.500000000004"/>
    <n v="1.7604040000000001"/>
    <n v="13837.7"/>
    <n v="1.7604040000000001"/>
    <x v="376"/>
    <d v="2020-12-01T00:00:00"/>
    <x v="10"/>
    <x v="3"/>
    <x v="11"/>
  </r>
  <r>
    <d v="2021-03-31T00:00:00"/>
    <n v="29894663000189"/>
    <s v="TRUE SECURITIZADORA"/>
    <d v="2020-07-28T00:00:00"/>
    <n v="54.84"/>
    <d v="2020-08-07T00:00:00"/>
    <n v="-236"/>
    <d v="2027-06-07T00:00:00"/>
    <n v="2229"/>
    <n v="300743964"/>
    <n v="84"/>
    <m/>
    <m/>
    <n v="1.4367050411671225"/>
    <n v="2760.37"/>
    <n v="2655.4699999999984"/>
    <n v="1.789407"/>
    <n v="3006.25"/>
    <n v="1.789407"/>
    <x v="377"/>
    <d v="2020-09-01T00:00:00"/>
    <x v="7"/>
    <x v="0"/>
    <x v="4"/>
  </r>
  <r>
    <d v="2021-03-31T00:00:00"/>
    <n v="29894663000189"/>
    <s v="TRUE SECURITIZADORA"/>
    <d v="2020-07-28T00:00:00"/>
    <n v="59"/>
    <d v="2021-04-07T00:00:00"/>
    <n v="7"/>
    <d v="2027-06-07T00:00:00"/>
    <n v="2229"/>
    <n v="300746264"/>
    <n v="84"/>
    <m/>
    <m/>
    <n v="1.4321025038598394"/>
    <n v="2500.8200000000002"/>
    <n v="2861.2200000000003"/>
    <n v="1.7849120000000001"/>
    <n v="2766.04"/>
    <n v="1.7849120000000001"/>
    <x v="378"/>
    <d v="2021-04-01T00:00:00"/>
    <x v="7"/>
    <x v="2"/>
    <x v="14"/>
  </r>
  <r>
    <d v="2021-03-31T00:00:00"/>
    <n v="29894663000189"/>
    <s v="TRUE SECURITIZADORA"/>
    <d v="2020-08-31T00:00:00"/>
    <n v="317.2"/>
    <d v="2021-05-07T00:00:00"/>
    <n v="37"/>
    <d v="2024-07-08T00:00:00"/>
    <n v="1165"/>
    <n v="300756727"/>
    <n v="48"/>
    <m/>
    <m/>
    <n v="1.3599999999999999"/>
    <n v="8975.4700000000012"/>
    <n v="11032.980000000003"/>
    <n v="1.795577"/>
    <n v="9662.8900000000012"/>
    <n v="1.795577"/>
    <x v="379"/>
    <d v="2021-05-01T00:00:00"/>
    <x v="10"/>
    <x v="2"/>
    <x v="9"/>
  </r>
  <r>
    <d v="2021-03-31T00:00:00"/>
    <n v="29894663000189"/>
    <s v="TRUE SECURITIZADORA"/>
    <d v="2020-09-25T00:00:00"/>
    <n v="311"/>
    <d v="2021-05-07T00:00:00"/>
    <n v="37"/>
    <d v="2024-07-08T00:00:00"/>
    <n v="1165"/>
    <n v="300758450"/>
    <n v="48"/>
    <m/>
    <m/>
    <n v="1.3599999999999999"/>
    <n v="8824.81"/>
    <n v="10626.31"/>
    <n v="1.7785960000000001"/>
    <n v="9474.01"/>
    <n v="1.7785960000000001"/>
    <x v="380"/>
    <d v="2021-05-01T00:00:00"/>
    <x v="11"/>
    <x v="2"/>
    <x v="9"/>
  </r>
  <r>
    <d v="2021-03-31T00:00:00"/>
    <n v="29894663000189"/>
    <s v="TRUE SECURITIZADORA"/>
    <d v="2020-03-13T00:00:00"/>
    <n v="210"/>
    <d v="2021-05-07T00:00:00"/>
    <n v="37"/>
    <d v="2024-02-07T00:00:00"/>
    <n v="1013"/>
    <n v="300801007"/>
    <n v="48"/>
    <m/>
    <m/>
    <n v="1.4949999999999999"/>
    <n v="5195.26"/>
    <n v="7038.239999999998"/>
    <n v="2.0529540000000002"/>
    <n v="5639.47"/>
    <n v="2.0529540000000002"/>
    <x v="381"/>
    <d v="2021-05-01T00:00:00"/>
    <x v="2"/>
    <x v="2"/>
    <x v="9"/>
  </r>
  <r>
    <d v="2021-03-31T00:00:00"/>
    <n v="29894663000189"/>
    <s v="TRUE SECURITIZADORA"/>
    <d v="2020-03-13T00:00:00"/>
    <n v="46"/>
    <d v="2021-03-07T00:00:00"/>
    <n v="-24"/>
    <d v="2026-02-09T00:00:00"/>
    <n v="1746"/>
    <n v="300807297"/>
    <n v="72"/>
    <m/>
    <m/>
    <n v="1.4950000000000001"/>
    <n v="1669.54"/>
    <n v="1995.9199999999994"/>
    <n v="2.0465170000000001"/>
    <n v="1887.68"/>
    <n v="2.0465170000000001"/>
    <x v="382"/>
    <d v="2021-04-01T00:00:00"/>
    <x v="2"/>
    <x v="2"/>
    <x v="14"/>
  </r>
  <r>
    <d v="2021-03-31T00:00:00"/>
    <n v="29894663000189"/>
    <s v="TRUE SECURITIZADORA"/>
    <d v="2020-05-27T00:00:00"/>
    <n v="42.78"/>
    <d v="2020-10-07T00:00:00"/>
    <n v="-175"/>
    <d v="2026-04-07T00:00:00"/>
    <n v="1803"/>
    <n v="300819828"/>
    <n v="72"/>
    <m/>
    <m/>
    <n v="1.4949999999999999"/>
    <n v="1797.81"/>
    <n v="1869.2499999999998"/>
    <n v="2.0307770000000001"/>
    <n v="2004.98"/>
    <n v="2.0307770000000001"/>
    <x v="383"/>
    <d v="2020-10-01T00:00:00"/>
    <x v="6"/>
    <x v="0"/>
    <x v="0"/>
  </r>
  <r>
    <d v="2021-03-31T00:00:00"/>
    <n v="29894663000189"/>
    <s v="TRUE SECURITIZADORA"/>
    <d v="2020-05-27T00:00:00"/>
    <n v="859.61"/>
    <d v="2021-02-07T00:00:00"/>
    <n v="-52"/>
    <d v="2026-04-07T00:00:00"/>
    <n v="1803"/>
    <n v="300821111"/>
    <n v="72"/>
    <m/>
    <m/>
    <n v="1.5079184341605034"/>
    <n v="32454.71"/>
    <n v="37418.640000000021"/>
    <n v="2.064095"/>
    <n v="36739.270000000004"/>
    <n v="2.064095"/>
    <x v="384"/>
    <d v="2021-02-01T00:00:00"/>
    <x v="6"/>
    <x v="4"/>
    <x v="12"/>
  </r>
  <r>
    <d v="2021-03-31T00:00:00"/>
    <n v="29894663000189"/>
    <s v="TRUE SECURITIZADORA"/>
    <d v="2020-08-31T00:00:00"/>
    <n v="52.24"/>
    <d v="2021-05-07T00:00:00"/>
    <n v="37"/>
    <d v="2027-07-07T00:00:00"/>
    <n v="2259"/>
    <n v="300826435"/>
    <n v="84"/>
    <m/>
    <m/>
    <n v="1.4210706562192543"/>
    <n v="2186.5299999999997"/>
    <n v="2547.0100000000016"/>
    <n v="1.768087"/>
    <n v="2422.9699999999998"/>
    <n v="1.768087"/>
    <x v="385"/>
    <d v="2021-05-01T00:00:00"/>
    <x v="10"/>
    <x v="2"/>
    <x v="9"/>
  </r>
  <r>
    <d v="2021-03-31T00:00:00"/>
    <n v="29894663000189"/>
    <s v="TRUE SECURITIZADORA"/>
    <d v="2020-08-31T00:00:00"/>
    <n v="182.5"/>
    <d v="2021-05-07T00:00:00"/>
    <n v="37"/>
    <d v="2027-08-09T00:00:00"/>
    <n v="2292"/>
    <n v="300835096"/>
    <n v="84"/>
    <m/>
    <m/>
    <n v="1.415564"/>
    <n v="7699.91"/>
    <n v="8970.0000000000018"/>
    <n v="1.7621599999999999"/>
    <n v="8541.51"/>
    <n v="1.7621599999999999"/>
    <x v="386"/>
    <d v="2021-05-01T00:00:00"/>
    <x v="10"/>
    <x v="2"/>
    <x v="9"/>
  </r>
  <r>
    <d v="2021-03-31T00:00:00"/>
    <n v="29894663000189"/>
    <s v="TRUE SECURITIZADORA"/>
    <d v="2020-07-28T00:00:00"/>
    <n v="224"/>
    <d v="2020-11-07T00:00:00"/>
    <n v="-144"/>
    <d v="2027-05-07T00:00:00"/>
    <n v="2198"/>
    <n v="300837269"/>
    <n v="84"/>
    <m/>
    <m/>
    <n v="1.4446737820543014"/>
    <n v="10533.76"/>
    <n v="10750.21"/>
    <n v="1.792867"/>
    <n v="11505.46"/>
    <n v="1.792867"/>
    <x v="387"/>
    <d v="2020-11-01T00:00:00"/>
    <x v="7"/>
    <x v="0"/>
    <x v="2"/>
  </r>
  <r>
    <d v="2021-03-31T00:00:00"/>
    <n v="29894663000189"/>
    <s v="TRUE SECURITIZADORA"/>
    <d v="2020-07-28T00:00:00"/>
    <n v="290"/>
    <d v="2020-08-07T00:00:00"/>
    <n v="-236"/>
    <d v="2027-06-07T00:00:00"/>
    <n v="2229"/>
    <n v="300841432"/>
    <n v="84"/>
    <m/>
    <m/>
    <n v="1.4357492169126642"/>
    <n v="14616.87"/>
    <n v="14046.830000000005"/>
    <n v="1.7835799999999999"/>
    <n v="15901.31"/>
    <n v="1.7835799999999999"/>
    <x v="388"/>
    <d v="2020-09-01T00:00:00"/>
    <x v="7"/>
    <x v="0"/>
    <x v="4"/>
  </r>
  <r>
    <d v="2021-03-31T00:00:00"/>
    <n v="29894663000189"/>
    <s v="TRUE SECURITIZADORA"/>
    <d v="2020-07-28T00:00:00"/>
    <n v="44"/>
    <d v="2021-05-07T00:00:00"/>
    <n v="37"/>
    <d v="2027-06-07T00:00:00"/>
    <n v="2229"/>
    <n v="300842596"/>
    <n v="84"/>
    <m/>
    <m/>
    <n v="1.424119315623593"/>
    <n v="1824.99"/>
    <n v="2139.5400000000004"/>
    <n v="1.7771650000000001"/>
    <n v="2023.63"/>
    <n v="1.7771650000000001"/>
    <x v="389"/>
    <d v="2021-05-01T00:00:00"/>
    <x v="7"/>
    <x v="2"/>
    <x v="9"/>
  </r>
  <r>
    <d v="2021-03-31T00:00:00"/>
    <n v="29894663000189"/>
    <s v="TRUE SECURITIZADORA"/>
    <d v="2020-07-28T00:00:00"/>
    <n v="134"/>
    <d v="2021-03-07T00:00:00"/>
    <n v="-24"/>
    <d v="2027-06-07T00:00:00"/>
    <n v="2229"/>
    <n v="300937940"/>
    <n v="84"/>
    <m/>
    <m/>
    <n v="1.3599999999999999"/>
    <n v="6332.58"/>
    <n v="6657.1500000000005"/>
    <n v="1.477169"/>
    <n v="6551.14"/>
    <n v="1.477169"/>
    <x v="390"/>
    <d v="2021-04-01T00:00:00"/>
    <x v="7"/>
    <x v="2"/>
    <x v="14"/>
  </r>
  <r>
    <d v="2021-03-31T00:00:00"/>
    <n v="29894663000189"/>
    <s v="TRUE SECURITIZADORA"/>
    <d v="2020-07-28T00:00:00"/>
    <n v="221.76"/>
    <d v="2021-03-07T00:00:00"/>
    <n v="-24"/>
    <d v="2025-06-09T00:00:00"/>
    <n v="1501"/>
    <n v="300946013"/>
    <n v="60"/>
    <m/>
    <m/>
    <n v="1.3599999999999999"/>
    <n v="7827.74"/>
    <n v="8992.1399999999976"/>
    <n v="1.7931010000000001"/>
    <n v="8536.7100000000009"/>
    <n v="1.7931010000000001"/>
    <x v="391"/>
    <d v="2021-04-01T00:00:00"/>
    <x v="7"/>
    <x v="2"/>
    <x v="14"/>
  </r>
  <r>
    <d v="2021-03-31T00:00:00"/>
    <n v="29894663000189"/>
    <s v="TRUE SECURITIZADORA"/>
    <d v="2020-07-28T00:00:00"/>
    <n v="121.5"/>
    <d v="2021-05-07T00:00:00"/>
    <n v="37"/>
    <d v="2027-06-07T00:00:00"/>
    <n v="2229"/>
    <n v="300947580"/>
    <n v="84"/>
    <m/>
    <m/>
    <n v="1.4379150393980091"/>
    <n v="5027.12"/>
    <n v="5880.8799999999992"/>
    <n v="1.785911"/>
    <n v="5565.01"/>
    <n v="1.785911"/>
    <x v="392"/>
    <d v="2021-05-01T00:00:00"/>
    <x v="7"/>
    <x v="2"/>
    <x v="9"/>
  </r>
  <r>
    <d v="2021-03-31T00:00:00"/>
    <n v="29894663000189"/>
    <s v="TRUE SECURITIZADORA"/>
    <d v="2020-08-31T00:00:00"/>
    <n v="120"/>
    <d v="2020-10-07T00:00:00"/>
    <n v="-175"/>
    <d v="2027-07-07T00:00:00"/>
    <n v="2259"/>
    <n v="300952182"/>
    <n v="84"/>
    <m/>
    <m/>
    <n v="1.3894779704923361"/>
    <n v="5911.49"/>
    <n v="5912.61"/>
    <n v="1.734407"/>
    <n v="6459.44"/>
    <n v="1.734407"/>
    <x v="393"/>
    <d v="2020-10-01T00:00:00"/>
    <x v="10"/>
    <x v="0"/>
    <x v="0"/>
  </r>
  <r>
    <d v="2021-03-31T00:00:00"/>
    <n v="29894663000189"/>
    <s v="TRUE SECURITIZADORA"/>
    <d v="2020-08-31T00:00:00"/>
    <n v="228"/>
    <d v="2020-12-07T00:00:00"/>
    <n v="-114"/>
    <d v="2022-07-07T00:00:00"/>
    <n v="433"/>
    <n v="300958454"/>
    <n v="24"/>
    <m/>
    <m/>
    <n v="1.3599999999999999"/>
    <n v="4170.4799999999996"/>
    <n v="4514.87"/>
    <n v="1.7826900000000001"/>
    <n v="4256.92"/>
    <n v="1.7826900000000001"/>
    <x v="394"/>
    <d v="2021-01-01T00:00:00"/>
    <x v="10"/>
    <x v="3"/>
    <x v="8"/>
  </r>
  <r>
    <d v="2021-03-31T00:00:00"/>
    <n v="29894663000189"/>
    <s v="TRUE SECURITIZADORA"/>
    <d v="2020-08-31T00:00:00"/>
    <n v="103.94"/>
    <d v="2020-12-07T00:00:00"/>
    <n v="-114"/>
    <d v="2027-11-08T00:00:00"/>
    <n v="2383"/>
    <n v="300977041"/>
    <n v="84"/>
    <m/>
    <m/>
    <n v="1.3599999999999999"/>
    <n v="5108.72"/>
    <n v="4995.7600000000011"/>
    <n v="1.5979270000000001"/>
    <n v="5473.1799999999994"/>
    <n v="1.5979270000000001"/>
    <x v="395"/>
    <d v="2021-02-01T00:00:00"/>
    <x v="10"/>
    <x v="3"/>
    <x v="12"/>
  </r>
  <r>
    <d v="2021-03-31T00:00:00"/>
    <n v="29894663000189"/>
    <s v="TRUE SECURITIZADORA"/>
    <d v="2020-06-19T00:00:00"/>
    <n v="270"/>
    <d v="2020-12-07T00:00:00"/>
    <n v="-114"/>
    <d v="2027-05-07T00:00:00"/>
    <n v="2198"/>
    <n v="301034341"/>
    <n v="84"/>
    <m/>
    <m/>
    <n v="1.4416670084800183"/>
    <n v="12445.73"/>
    <n v="12999.240000000002"/>
    <n v="1.7867949999999999"/>
    <n v="13609.08"/>
    <n v="1.7867949999999999"/>
    <x v="396"/>
    <d v="2021-01-01T00:00:00"/>
    <x v="8"/>
    <x v="3"/>
    <x v="8"/>
  </r>
  <r>
    <d v="2021-03-31T00:00:00"/>
    <n v="29894663000189"/>
    <s v="TRUE SECURITIZADORA"/>
    <d v="2020-08-31T00:00:00"/>
    <n v="115.7"/>
    <d v="2020-09-07T00:00:00"/>
    <n v="-205"/>
    <d v="2027-07-07T00:00:00"/>
    <n v="2259"/>
    <n v="301055304"/>
    <n v="84"/>
    <m/>
    <m/>
    <n v="1.436738282707664"/>
    <n v="5745.01"/>
    <n v="5611.8299999999981"/>
    <n v="1.7847980000000001"/>
    <n v="6266.52"/>
    <n v="1.7847980000000001"/>
    <x v="397"/>
    <d v="2020-10-01T00:00:00"/>
    <x v="10"/>
    <x v="0"/>
    <x v="0"/>
  </r>
  <r>
    <d v="2021-03-31T00:00:00"/>
    <n v="29894663000189"/>
    <s v="TRUE SECURITIZADORA"/>
    <d v="2020-08-31T00:00:00"/>
    <n v="188"/>
    <d v="2020-12-07T00:00:00"/>
    <n v="-114"/>
    <d v="2027-07-07T00:00:00"/>
    <n v="2259"/>
    <n v="301056373"/>
    <n v="84"/>
    <m/>
    <m/>
    <n v="1.429942369774152"/>
    <n v="8787.35"/>
    <n v="9139.2400000000016"/>
    <n v="1.777563"/>
    <n v="9636.2999999999993"/>
    <n v="1.777563"/>
    <x v="398"/>
    <d v="2021-01-01T00:00:00"/>
    <x v="10"/>
    <x v="3"/>
    <x v="8"/>
  </r>
  <r>
    <d v="2021-03-31T00:00:00"/>
    <n v="29894663000189"/>
    <s v="TRUE SECURITIZADORA"/>
    <d v="2020-08-31T00:00:00"/>
    <n v="577"/>
    <d v="2020-10-07T00:00:00"/>
    <n v="-175"/>
    <d v="2027-07-07T00:00:00"/>
    <n v="2259"/>
    <n v="301061259"/>
    <n v="84"/>
    <m/>
    <m/>
    <n v="1.4402845931515165"/>
    <n v="28047.51"/>
    <n v="27953.679999999993"/>
    <n v="1.788624"/>
    <n v="30645.86"/>
    <n v="1.788624"/>
    <x v="399"/>
    <d v="2020-10-01T00:00:00"/>
    <x v="10"/>
    <x v="0"/>
    <x v="0"/>
  </r>
  <r>
    <d v="2021-03-31T00:00:00"/>
    <n v="29894663000189"/>
    <s v="TRUE SECURITIZADORA"/>
    <d v="2020-09-25T00:00:00"/>
    <n v="60.99"/>
    <d v="2021-05-07T00:00:00"/>
    <n v="37"/>
    <d v="2027-09-08T00:00:00"/>
    <n v="2322"/>
    <n v="301080601"/>
    <n v="84"/>
    <m/>
    <m/>
    <n v="1.447171"/>
    <n v="2561.37"/>
    <n v="2958.4099999999994"/>
    <n v="1.798994"/>
    <n v="2847.16"/>
    <n v="1.798994"/>
    <x v="400"/>
    <d v="2021-05-01T00:00:00"/>
    <x v="11"/>
    <x v="2"/>
    <x v="9"/>
  </r>
  <r>
    <d v="2021-03-31T00:00:00"/>
    <n v="29894663000189"/>
    <s v="TRUE SECURITIZADORA"/>
    <d v="2020-09-25T00:00:00"/>
    <n v="92.5"/>
    <d v="2020-12-07T00:00:00"/>
    <n v="-114"/>
    <d v="2027-11-08T00:00:00"/>
    <n v="2383"/>
    <n v="301084258"/>
    <n v="84"/>
    <m/>
    <m/>
    <n v="1.44153"/>
    <n v="4405.5"/>
    <n v="4366.8599999999997"/>
    <n v="1.788184"/>
    <n v="4848.29"/>
    <n v="1.788184"/>
    <x v="401"/>
    <d v="2021-01-01T00:00:00"/>
    <x v="11"/>
    <x v="3"/>
    <x v="8"/>
  </r>
  <r>
    <d v="2021-03-31T00:00:00"/>
    <n v="29894663000189"/>
    <s v="TRUE SECURITIZADORA"/>
    <d v="2020-09-25T00:00:00"/>
    <n v="399.42"/>
    <d v="2021-06-07T00:00:00"/>
    <n v="68"/>
    <d v="2027-12-07T00:00:00"/>
    <n v="2412"/>
    <n v="301087240"/>
    <n v="84"/>
    <m/>
    <m/>
    <n v="1.411108"/>
    <n v="16893.009999999998"/>
    <n v="18793.000000000004"/>
    <n v="1.7554000000000001"/>
    <n v="18851.849999999999"/>
    <n v="1.7554000000000001"/>
    <x v="402"/>
    <d v="2021-05-01T00:00:00"/>
    <x v="11"/>
    <x v="2"/>
    <x v="9"/>
  </r>
  <r>
    <d v="2021-03-31T00:00:00"/>
    <n v="29894663000189"/>
    <s v="TRUE SECURITIZADORA"/>
    <d v="2020-03-13T00:00:00"/>
    <n v="12.2"/>
    <d v="2021-01-07T00:00:00"/>
    <n v="-83"/>
    <d v="2026-02-09T00:00:00"/>
    <n v="1746"/>
    <n v="301106762"/>
    <n v="72"/>
    <m/>
    <m/>
    <n v="1.4950000000000001"/>
    <n v="467.87"/>
    <n v="529.37999999999988"/>
    <n v="2.03952"/>
    <n v="525.04999999999995"/>
    <n v="2.03952"/>
    <x v="403"/>
    <d v="2021-01-01T00:00:00"/>
    <x v="2"/>
    <x v="1"/>
    <x v="8"/>
  </r>
  <r>
    <d v="2021-03-31T00:00:00"/>
    <n v="29894663000189"/>
    <s v="TRUE SECURITIZADORA"/>
    <d v="2020-03-13T00:00:00"/>
    <n v="16.399999999999999"/>
    <d v="2020-11-07T00:00:00"/>
    <n v="-144"/>
    <d v="2026-02-09T00:00:00"/>
    <n v="1746"/>
    <n v="301106855"/>
    <n v="72"/>
    <m/>
    <m/>
    <n v="1.4950000000000001"/>
    <n v="661.81"/>
    <n v="711.59"/>
    <n v="2.0390739999999998"/>
    <n v="738.6099999999999"/>
    <n v="2.0390739999999998"/>
    <x v="404"/>
    <d v="2020-11-01T00:00:00"/>
    <x v="2"/>
    <x v="0"/>
    <x v="2"/>
  </r>
  <r>
    <d v="2021-03-31T00:00:00"/>
    <n v="29894663000189"/>
    <s v="TRUE SECURITIZADORA"/>
    <d v="2020-05-27T00:00:00"/>
    <n v="198.85"/>
    <d v="2020-11-07T00:00:00"/>
    <n v="-144"/>
    <d v="2027-05-07T00:00:00"/>
    <n v="2198"/>
    <n v="301132143"/>
    <n v="84"/>
    <m/>
    <m/>
    <n v="1.45065"/>
    <n v="9336.9700000000012"/>
    <n v="9637.8900000000031"/>
    <n v="1.7989999999999999"/>
    <n v="10197.730000000001"/>
    <n v="1.7989999999999999"/>
    <x v="405"/>
    <d v="2020-11-01T00:00:00"/>
    <x v="6"/>
    <x v="0"/>
    <x v="2"/>
  </r>
  <r>
    <d v="2021-03-31T00:00:00"/>
    <n v="29894663000189"/>
    <s v="TRUE SECURITIZADORA"/>
    <d v="2020-06-19T00:00:00"/>
    <n v="157"/>
    <d v="2021-02-07T00:00:00"/>
    <n v="-52"/>
    <d v="2027-05-07T00:00:00"/>
    <n v="2198"/>
    <n v="301133148"/>
    <n v="84"/>
    <m/>
    <m/>
    <n v="1.4407466862754998"/>
    <n v="6924.81"/>
    <n v="7561.1100000000024"/>
    <n v="1.7857890000000001"/>
    <n v="7601.36"/>
    <n v="1.7857890000000001"/>
    <x v="406"/>
    <d v="2021-02-01T00:00:00"/>
    <x v="8"/>
    <x v="4"/>
    <x v="12"/>
  </r>
  <r>
    <d v="2021-03-31T00:00:00"/>
    <n v="29894663000189"/>
    <s v="TRUE SECURITIZADORA"/>
    <d v="2020-05-27T00:00:00"/>
    <n v="397.61"/>
    <d v="2021-05-07T00:00:00"/>
    <n v="37"/>
    <d v="2027-05-07T00:00:00"/>
    <n v="2198"/>
    <n v="301138102"/>
    <n v="84"/>
    <m/>
    <m/>
    <n v="1.443381"/>
    <n v="16319.470000000001"/>
    <n v="19318.310000000016"/>
    <n v="1.7912300000000001"/>
    <n v="18043.920000000002"/>
    <n v="1.7912300000000001"/>
    <x v="407"/>
    <d v="2021-05-01T00:00:00"/>
    <x v="6"/>
    <x v="2"/>
    <x v="9"/>
  </r>
  <r>
    <d v="2021-03-31T00:00:00"/>
    <n v="29894663000189"/>
    <s v="TRUE SECURITIZADORA"/>
    <d v="2020-07-28T00:00:00"/>
    <n v="99.4"/>
    <d v="2021-03-07T00:00:00"/>
    <n v="-24"/>
    <d v="2027-06-07T00:00:00"/>
    <n v="2229"/>
    <n v="301138302"/>
    <n v="84"/>
    <m/>
    <m/>
    <n v="1.4036550805997159"/>
    <n v="4354.57"/>
    <n v="4866.4700000000021"/>
    <n v="1.749358"/>
    <n v="4798.59"/>
    <n v="1.749358"/>
    <x v="408"/>
    <d v="2021-04-01T00:00:00"/>
    <x v="7"/>
    <x v="2"/>
    <x v="14"/>
  </r>
  <r>
    <d v="2021-03-31T00:00:00"/>
    <n v="29894663000189"/>
    <s v="TRUE SECURITIZADORA"/>
    <d v="2020-07-28T00:00:00"/>
    <n v="312.95"/>
    <d v="2021-02-07T00:00:00"/>
    <n v="-52"/>
    <d v="2027-06-07T00:00:00"/>
    <n v="2229"/>
    <n v="301144258"/>
    <n v="84"/>
    <m/>
    <m/>
    <n v="1.4361740029721251"/>
    <n v="13894.439999999999"/>
    <n v="15156.300000000008"/>
    <n v="1.7840199999999999"/>
    <n v="15280.24"/>
    <n v="1.7840199999999999"/>
    <x v="409"/>
    <d v="2021-03-01T00:00:00"/>
    <x v="7"/>
    <x v="4"/>
    <x v="16"/>
  </r>
  <r>
    <d v="2021-03-31T00:00:00"/>
    <n v="29894663000189"/>
    <s v="TRUE SECURITIZADORA"/>
    <d v="2020-08-31T00:00:00"/>
    <n v="117.5"/>
    <d v="2021-05-07T00:00:00"/>
    <n v="37"/>
    <d v="2027-07-07T00:00:00"/>
    <n v="2259"/>
    <n v="301145460"/>
    <n v="84"/>
    <m/>
    <m/>
    <n v="1.4072249172402358"/>
    <n v="4938.7"/>
    <n v="5755.329999999999"/>
    <n v="1.753414"/>
    <n v="5472.78"/>
    <n v="1.753414"/>
    <x v="410"/>
    <d v="2021-05-01T00:00:00"/>
    <x v="10"/>
    <x v="2"/>
    <x v="9"/>
  </r>
  <r>
    <d v="2021-03-31T00:00:00"/>
    <n v="29894663000189"/>
    <s v="TRUE SECURITIZADORA"/>
    <d v="2020-08-31T00:00:00"/>
    <n v="57.08"/>
    <d v="2021-02-07T00:00:00"/>
    <n v="-52"/>
    <d v="2027-07-07T00:00:00"/>
    <n v="2259"/>
    <n v="301146242"/>
    <n v="84"/>
    <m/>
    <m/>
    <n v="1.3599999999999999"/>
    <n v="2610.42"/>
    <n v="2840.3400000000024"/>
    <n v="1.696226"/>
    <n v="2868.3900000000003"/>
    <n v="1.696226"/>
    <x v="411"/>
    <d v="2021-02-01T00:00:00"/>
    <x v="10"/>
    <x v="4"/>
    <x v="12"/>
  </r>
  <r>
    <d v="2021-03-31T00:00:00"/>
    <n v="29894663000189"/>
    <s v="TRUE SECURITIZADORA"/>
    <d v="2020-09-25T00:00:00"/>
    <n v="68.27"/>
    <d v="2020-12-07T00:00:00"/>
    <n v="-114"/>
    <d v="2027-09-08T00:00:00"/>
    <n v="2322"/>
    <n v="301161867"/>
    <n v="84"/>
    <m/>
    <m/>
    <n v="1.4250620000000001"/>
    <n v="3231.67"/>
    <n v="3336.2800000000016"/>
    <n v="1.771434"/>
    <n v="3550.25"/>
    <n v="1.771434"/>
    <x v="412"/>
    <d v="2020-12-01T00:00:00"/>
    <x v="11"/>
    <x v="3"/>
    <x v="11"/>
  </r>
  <r>
    <d v="2021-03-31T00:00:00"/>
    <n v="29894663000189"/>
    <s v="TRUE SECURITIZADORA"/>
    <d v="2020-10-30T00:00:00"/>
    <n v="393"/>
    <d v="2021-05-07T00:00:00"/>
    <n v="37"/>
    <d v="2027-09-08T00:00:00"/>
    <n v="2322"/>
    <n v="301176564"/>
    <n v="84"/>
    <m/>
    <m/>
    <n v="1.4055710000000001"/>
    <n v="16731.32"/>
    <n v="19252.420000000009"/>
    <n v="1.752407"/>
    <n v="18584.05"/>
    <n v="1.752407"/>
    <x v="413"/>
    <d v="2021-05-01T00:00:00"/>
    <x v="9"/>
    <x v="2"/>
    <x v="9"/>
  </r>
  <r>
    <d v="2021-03-31T00:00:00"/>
    <n v="29894663000189"/>
    <s v="TRUE SECURITIZADORA"/>
    <d v="2020-09-25T00:00:00"/>
    <n v="549.35"/>
    <d v="2021-02-07T00:00:00"/>
    <n v="-52"/>
    <d v="2027-09-08T00:00:00"/>
    <n v="2322"/>
    <n v="301178301"/>
    <n v="84"/>
    <m/>
    <m/>
    <n v="1.4126430000000001"/>
    <n v="24995.57"/>
    <n v="26958.9"/>
    <n v="1.7582089999999999"/>
    <n v="27568.75"/>
    <n v="1.7582089999999999"/>
    <x v="414"/>
    <d v="2021-02-01T00:00:00"/>
    <x v="11"/>
    <x v="4"/>
    <x v="12"/>
  </r>
  <r>
    <d v="2021-03-31T00:00:00"/>
    <n v="29894663000189"/>
    <s v="TRUE SECURITIZADORA"/>
    <d v="2020-08-31T00:00:00"/>
    <n v="119.71"/>
    <d v="2021-05-07T00:00:00"/>
    <n v="37"/>
    <d v="2027-09-08T00:00:00"/>
    <n v="2322"/>
    <n v="301182628"/>
    <n v="84"/>
    <m/>
    <m/>
    <n v="1.4484840000000001"/>
    <n v="5045.6099999999997"/>
    <n v="5735.1200000000017"/>
    <n v="1.7865740000000001"/>
    <n v="5586.18"/>
    <n v="1.7865740000000001"/>
    <x v="415"/>
    <d v="2021-05-01T00:00:00"/>
    <x v="10"/>
    <x v="2"/>
    <x v="9"/>
  </r>
  <r>
    <d v="2021-03-31T00:00:00"/>
    <n v="29894663000189"/>
    <s v="TRUE SECURITIZADORA"/>
    <d v="2020-09-25T00:00:00"/>
    <n v="238.85"/>
    <d v="2020-12-07T00:00:00"/>
    <n v="-114"/>
    <d v="2027-11-08T00:00:00"/>
    <n v="2383"/>
    <n v="301184118"/>
    <n v="84"/>
    <m/>
    <m/>
    <n v="1.443095"/>
    <n v="11370.4"/>
    <n v="11269.690000000002"/>
    <n v="1.7898829999999999"/>
    <n v="12513.61"/>
    <n v="1.7898829999999999"/>
    <x v="416"/>
    <d v="2021-01-01T00:00:00"/>
    <x v="11"/>
    <x v="3"/>
    <x v="8"/>
  </r>
  <r>
    <d v="2021-03-31T00:00:00"/>
    <n v="29894663000189"/>
    <s v="TRUE SECURITIZADORA"/>
    <d v="2020-03-13T00:00:00"/>
    <n v="20.45"/>
    <d v="2020-08-07T00:00:00"/>
    <n v="-236"/>
    <d v="2026-02-09T00:00:00"/>
    <n v="1746"/>
    <n v="301204172"/>
    <n v="72"/>
    <m/>
    <m/>
    <n v="1.4950000000000001"/>
    <n v="889.21"/>
    <n v="887.32000000000016"/>
    <n v="2.0226130000000002"/>
    <n v="982.38"/>
    <n v="2.0226130000000002"/>
    <x v="417"/>
    <d v="2020-08-01T00:00:00"/>
    <x v="2"/>
    <x v="0"/>
    <x v="3"/>
  </r>
  <r>
    <d v="2021-03-31T00:00:00"/>
    <n v="29894663000189"/>
    <s v="TRUE SECURITIZADORA"/>
    <d v="2020-06-19T00:00:00"/>
    <n v="96.55"/>
    <d v="2020-09-07T00:00:00"/>
    <n v="-205"/>
    <d v="2027-05-07T00:00:00"/>
    <n v="2198"/>
    <n v="301229975"/>
    <n v="84"/>
    <m/>
    <m/>
    <n v="1.433444245737179"/>
    <n v="4749.95"/>
    <n v="4661.2499999999991"/>
    <n v="1.7780309999999999"/>
    <n v="5166.84"/>
    <n v="1.7780309999999999"/>
    <x v="418"/>
    <d v="2020-09-01T00:00:00"/>
    <x v="8"/>
    <x v="0"/>
    <x v="4"/>
  </r>
  <r>
    <d v="2021-03-31T00:00:00"/>
    <n v="29894663000189"/>
    <s v="TRUE SECURITIZADORA"/>
    <d v="2020-06-19T00:00:00"/>
    <n v="43.9"/>
    <d v="2020-09-07T00:00:00"/>
    <n v="-205"/>
    <d v="2027-05-07T00:00:00"/>
    <n v="2198"/>
    <n v="301232666"/>
    <n v="84"/>
    <m/>
    <m/>
    <n v="1.4334804238505776"/>
    <n v="2157.17"/>
    <n v="2119.3800000000006"/>
    <n v="1.7829969999999999"/>
    <n v="2349.2400000000002"/>
    <n v="1.7829969999999999"/>
    <x v="419"/>
    <d v="2020-09-01T00:00:00"/>
    <x v="8"/>
    <x v="0"/>
    <x v="4"/>
  </r>
  <r>
    <d v="2021-03-31T00:00:00"/>
    <n v="29894663000189"/>
    <s v="TRUE SECURITIZADORA"/>
    <d v="2020-05-27T00:00:00"/>
    <n v="95.6"/>
    <d v="2021-02-07T00:00:00"/>
    <n v="-52"/>
    <d v="2027-05-07T00:00:00"/>
    <n v="2198"/>
    <n v="301233198"/>
    <n v="84"/>
    <m/>
    <m/>
    <n v="1.4506349999999999"/>
    <n v="4202.09"/>
    <n v="4633.57"/>
    <n v="1.7989980000000001"/>
    <n v="4615.95"/>
    <n v="1.7989980000000001"/>
    <x v="420"/>
    <d v="2021-03-01T00:00:00"/>
    <x v="6"/>
    <x v="4"/>
    <x v="16"/>
  </r>
  <r>
    <d v="2021-03-31T00:00:00"/>
    <n v="29894663000189"/>
    <s v="TRUE SECURITIZADORA"/>
    <d v="2020-06-19T00:00:00"/>
    <n v="50.37"/>
    <d v="2020-08-07T00:00:00"/>
    <n v="-236"/>
    <d v="2027-05-07T00:00:00"/>
    <n v="2198"/>
    <n v="301237538"/>
    <n v="84"/>
    <m/>
    <m/>
    <n v="1.4339144334743765"/>
    <n v="2525.0499999999997"/>
    <n v="2431.41"/>
    <n v="1.7837479999999999"/>
    <n v="2745.64"/>
    <n v="1.7837479999999999"/>
    <x v="421"/>
    <d v="2020-09-01T00:00:00"/>
    <x v="8"/>
    <x v="0"/>
    <x v="4"/>
  </r>
  <r>
    <d v="2021-03-31T00:00:00"/>
    <n v="29894663000189"/>
    <s v="TRUE SECURITIZADORA"/>
    <d v="2020-08-31T00:00:00"/>
    <n v="48.2"/>
    <d v="2021-02-07T00:00:00"/>
    <n v="-52"/>
    <d v="2027-06-07T00:00:00"/>
    <n v="2229"/>
    <n v="301246874"/>
    <n v="84"/>
    <m/>
    <m/>
    <n v="1.434499165275462"/>
    <n v="2138.2000000000003"/>
    <n v="2324.9100000000008"/>
    <n v="1.787223"/>
    <n v="2354.52"/>
    <n v="1.787223"/>
    <x v="422"/>
    <d v="2021-02-01T00:00:00"/>
    <x v="10"/>
    <x v="4"/>
    <x v="12"/>
  </r>
  <r>
    <d v="2021-03-31T00:00:00"/>
    <n v="29894663000189"/>
    <s v="TRUE SECURITIZADORA"/>
    <d v="2020-04-15T00:00:00"/>
    <n v="33.57"/>
    <d v="2020-07-07T00:00:00"/>
    <n v="-267"/>
    <d v="2026-03-09T00:00:00"/>
    <n v="1774"/>
    <n v="301309559"/>
    <n v="72"/>
    <m/>
    <m/>
    <n v="1.4949999999999999"/>
    <n v="1500.07"/>
    <n v="1458.4899999999998"/>
    <n v="2.0357699999999999"/>
    <n v="1660.24"/>
    <n v="2.0357699999999999"/>
    <x v="423"/>
    <d v="2020-08-01T00:00:00"/>
    <x v="5"/>
    <x v="0"/>
    <x v="3"/>
  </r>
  <r>
    <d v="2021-03-31T00:00:00"/>
    <n v="29894663000189"/>
    <s v="TRUE SECURITIZADORA"/>
    <d v="2020-05-27T00:00:00"/>
    <n v="246.1"/>
    <d v="2021-05-07T00:00:00"/>
    <n v="37"/>
    <d v="2027-05-07T00:00:00"/>
    <n v="2198"/>
    <n v="301330004"/>
    <n v="84"/>
    <m/>
    <m/>
    <n v="1.447743"/>
    <n v="10087.73"/>
    <n v="11939.619999999999"/>
    <n v="1.7958940000000001"/>
    <n v="11153.86"/>
    <n v="1.7958940000000001"/>
    <x v="424"/>
    <d v="2021-05-01T00:00:00"/>
    <x v="6"/>
    <x v="2"/>
    <x v="9"/>
  </r>
  <r>
    <d v="2021-03-31T00:00:00"/>
    <n v="29894663000189"/>
    <s v="TRUE SECURITIZADORA"/>
    <d v="2020-07-28T00:00:00"/>
    <n v="127"/>
    <d v="2020-12-07T00:00:00"/>
    <n v="-114"/>
    <d v="2027-06-07T00:00:00"/>
    <n v="2229"/>
    <n v="301335046"/>
    <n v="84"/>
    <m/>
    <m/>
    <n v="1.4080692042517633"/>
    <n v="5937.47"/>
    <n v="6208.5699999999988"/>
    <n v="1.7541020000000001"/>
    <n v="6504.22"/>
    <n v="1.7541020000000001"/>
    <x v="425"/>
    <d v="2020-12-01T00:00:00"/>
    <x v="7"/>
    <x v="3"/>
    <x v="11"/>
  </r>
  <r>
    <d v="2021-03-31T00:00:00"/>
    <n v="29894663000189"/>
    <s v="TRUE SECURITIZADORA"/>
    <d v="2020-08-31T00:00:00"/>
    <n v="449.55"/>
    <d v="2021-05-07T00:00:00"/>
    <n v="37"/>
    <d v="2027-05-07T00:00:00"/>
    <n v="2198"/>
    <n v="301338043"/>
    <n v="84"/>
    <m/>
    <m/>
    <n v="1.4428757489181883"/>
    <n v="18451.259999999998"/>
    <n v="21486.160000000003"/>
    <n v="1.7912300000000001"/>
    <n v="20404.09"/>
    <n v="1.7912300000000001"/>
    <x v="426"/>
    <d v="2021-05-01T00:00:00"/>
    <x v="10"/>
    <x v="2"/>
    <x v="9"/>
  </r>
  <r>
    <d v="2021-03-31T00:00:00"/>
    <n v="29894663000189"/>
    <s v="TRUE SECURITIZADORA"/>
    <d v="2020-07-28T00:00:00"/>
    <n v="62.44"/>
    <d v="2021-03-07T00:00:00"/>
    <n v="-24"/>
    <d v="2027-06-07T00:00:00"/>
    <n v="2229"/>
    <n v="301343299"/>
    <n v="84"/>
    <m/>
    <m/>
    <n v="1.4229302566576285"/>
    <n v="2720.03"/>
    <n v="3037.38"/>
    <n v="1.770044"/>
    <n v="2997.6400000000003"/>
    <n v="1.770044"/>
    <x v="427"/>
    <d v="2021-04-01T00:00:00"/>
    <x v="7"/>
    <x v="2"/>
    <x v="14"/>
  </r>
  <r>
    <d v="2021-03-31T00:00:00"/>
    <n v="29894663000189"/>
    <s v="TRUE SECURITIZADORA"/>
    <d v="2020-07-28T00:00:00"/>
    <n v="250.3"/>
    <d v="2020-10-07T00:00:00"/>
    <n v="-175"/>
    <d v="2027-06-07T00:00:00"/>
    <n v="2229"/>
    <n v="301343589"/>
    <n v="84"/>
    <m/>
    <m/>
    <n v="1.4323455137155765"/>
    <n v="12126"/>
    <n v="12137.629999999996"/>
    <n v="1.7799370000000001"/>
    <n v="13235.59"/>
    <n v="1.7799370000000001"/>
    <x v="428"/>
    <d v="2020-11-01T00:00:00"/>
    <x v="7"/>
    <x v="0"/>
    <x v="2"/>
  </r>
  <r>
    <d v="2021-03-31T00:00:00"/>
    <n v="29894663000189"/>
    <s v="TRUE SECURITIZADORA"/>
    <d v="2020-09-25T00:00:00"/>
    <n v="123.09"/>
    <d v="2021-04-07T00:00:00"/>
    <n v="7"/>
    <d v="2027-09-08T00:00:00"/>
    <n v="2322"/>
    <n v="301378508"/>
    <n v="84"/>
    <m/>
    <m/>
    <n v="1.3599999999999999"/>
    <n v="5931.55"/>
    <n v="6149.3800000000019"/>
    <n v="1.41154"/>
    <n v="6027"/>
    <n v="1.41154"/>
    <x v="429"/>
    <d v="2021-04-01T00:00:00"/>
    <x v="11"/>
    <x v="2"/>
    <x v="14"/>
  </r>
  <r>
    <d v="2021-03-31T00:00:00"/>
    <n v="29894663000189"/>
    <s v="TRUE SECURITIZADORA"/>
    <d v="2020-10-30T00:00:00"/>
    <n v="250"/>
    <d v="2020-12-07T00:00:00"/>
    <n v="-114"/>
    <d v="2027-10-07T00:00:00"/>
    <n v="2351"/>
    <n v="301396449"/>
    <n v="84"/>
    <m/>
    <m/>
    <n v="1.4401219999999999"/>
    <n v="11842.07"/>
    <n v="12182.049999999996"/>
    <n v="1.7891779999999999"/>
    <n v="13028.06"/>
    <n v="1.7891779999999999"/>
    <x v="430"/>
    <d v="2020-12-01T00:00:00"/>
    <x v="9"/>
    <x v="3"/>
    <x v="11"/>
  </r>
  <r>
    <d v="2021-03-31T00:00:00"/>
    <n v="29894663000189"/>
    <s v="TRUE SECURITIZADORA"/>
    <d v="2020-05-27T00:00:00"/>
    <n v="269.10000000000002"/>
    <d v="2020-06-07T00:00:00"/>
    <n v="-297"/>
    <d v="2026-04-07T00:00:00"/>
    <n v="1803"/>
    <n v="301413560"/>
    <n v="72"/>
    <m/>
    <m/>
    <n v="1.3599999999999999"/>
    <n v="13121.87"/>
    <n v="12234.880000000003"/>
    <n v="1.607475"/>
    <n v="13789.75"/>
    <n v="1.607475"/>
    <x v="431"/>
    <d v="2021-02-01T00:00:00"/>
    <x v="6"/>
    <x v="0"/>
    <x v="12"/>
  </r>
  <r>
    <d v="2021-03-31T00:00:00"/>
    <n v="29894663000189"/>
    <s v="TRUE SECURITIZADORA"/>
    <d v="2020-05-27T00:00:00"/>
    <n v="397"/>
    <d v="2020-06-07T00:00:00"/>
    <n v="-297"/>
    <d v="2026-04-07T00:00:00"/>
    <n v="1803"/>
    <n v="301420164"/>
    <n v="72"/>
    <m/>
    <m/>
    <n v="1.4961159640568564"/>
    <n v="18204.120000000003"/>
    <n v="17340.810000000001"/>
    <n v="2.0518320000000001"/>
    <n v="20189.989999999998"/>
    <n v="2.0518320000000001"/>
    <x v="432"/>
    <d v="2021-05-01T00:00:00"/>
    <x v="6"/>
    <x v="0"/>
    <x v="9"/>
  </r>
  <r>
    <d v="2021-03-31T00:00:00"/>
    <n v="29894663000189"/>
    <s v="TRUE SECURITIZADORA"/>
    <d v="2020-05-27T00:00:00"/>
    <n v="43.7"/>
    <d v="2021-03-07T00:00:00"/>
    <n v="-24"/>
    <d v="2026-04-07T00:00:00"/>
    <n v="1803"/>
    <n v="301420800"/>
    <n v="72"/>
    <m/>
    <m/>
    <n v="1.4961333554303402"/>
    <n v="1610.56"/>
    <n v="1908.7599999999998"/>
    <n v="2.0518420000000002"/>
    <n v="1829.1"/>
    <n v="2.0518420000000002"/>
    <x v="433"/>
    <d v="2021-03-01T00:00:00"/>
    <x v="6"/>
    <x v="2"/>
    <x v="16"/>
  </r>
  <r>
    <d v="2021-03-31T00:00:00"/>
    <n v="29894663000189"/>
    <s v="TRUE SECURITIZADORA"/>
    <d v="2020-07-28T00:00:00"/>
    <n v="167.5"/>
    <d v="2021-03-07T00:00:00"/>
    <n v="-24"/>
    <d v="2027-06-07T00:00:00"/>
    <n v="2229"/>
    <n v="301444075"/>
    <n v="84"/>
    <m/>
    <m/>
    <n v="1.4167462223459157"/>
    <n v="7310.07"/>
    <n v="8164.7299999999987"/>
    <n v="1.763339"/>
    <n v="8055.73"/>
    <n v="1.763339"/>
    <x v="434"/>
    <d v="2021-04-01T00:00:00"/>
    <x v="7"/>
    <x v="2"/>
    <x v="14"/>
  </r>
  <r>
    <d v="2021-03-31T00:00:00"/>
    <n v="29894663000189"/>
    <s v="TRUE SECURITIZADORA"/>
    <d v="2020-08-31T00:00:00"/>
    <n v="313.5"/>
    <d v="2021-02-07T00:00:00"/>
    <n v="-52"/>
    <d v="2027-06-07T00:00:00"/>
    <n v="2229"/>
    <n v="301448575"/>
    <n v="84"/>
    <m/>
    <m/>
    <n v="1.4390521544322861"/>
    <n v="13907.53"/>
    <n v="15098.920000000006"/>
    <n v="1.7870980000000001"/>
    <n v="15294.67"/>
    <n v="1.7870980000000001"/>
    <x v="435"/>
    <d v="2021-02-01T00:00:00"/>
    <x v="10"/>
    <x v="4"/>
    <x v="12"/>
  </r>
  <r>
    <d v="2021-03-31T00:00:00"/>
    <n v="29894663000189"/>
    <s v="TRUE SECURITIZADORA"/>
    <d v="2020-08-31T00:00:00"/>
    <n v="104"/>
    <d v="2020-09-07T00:00:00"/>
    <n v="-205"/>
    <d v="2027-07-07T00:00:00"/>
    <n v="2259"/>
    <n v="301453699"/>
    <n v="84"/>
    <m/>
    <m/>
    <n v="1.433453408606888"/>
    <n v="5168.37"/>
    <n v="5049.8599999999997"/>
    <n v="1.781296"/>
    <n v="5637.63"/>
    <n v="1.781296"/>
    <x v="436"/>
    <d v="2020-10-01T00:00:00"/>
    <x v="10"/>
    <x v="0"/>
    <x v="0"/>
  </r>
  <r>
    <d v="2021-03-31T00:00:00"/>
    <n v="29894663000189"/>
    <s v="TRUE SECURITIZADORA"/>
    <d v="2020-09-25T00:00:00"/>
    <n v="160"/>
    <d v="2021-05-07T00:00:00"/>
    <n v="37"/>
    <d v="2025-08-07T00:00:00"/>
    <n v="1560"/>
    <n v="301463200"/>
    <n v="60"/>
    <m/>
    <m/>
    <n v="1.3599999999999999"/>
    <n v="5540.14"/>
    <n v="6482.4900000000016"/>
    <n v="1.72227"/>
    <n v="5999.66"/>
    <n v="1.72227"/>
    <x v="437"/>
    <d v="2021-05-01T00:00:00"/>
    <x v="11"/>
    <x v="2"/>
    <x v="9"/>
  </r>
  <r>
    <d v="2021-03-31T00:00:00"/>
    <n v="29894663000189"/>
    <s v="TRUE SECURITIZADORA"/>
    <d v="2020-08-31T00:00:00"/>
    <n v="106.23"/>
    <d v="2021-03-07T00:00:00"/>
    <n v="-24"/>
    <d v="2027-08-09T00:00:00"/>
    <n v="2292"/>
    <n v="301465554"/>
    <n v="84"/>
    <m/>
    <m/>
    <n v="1.4495750000000001"/>
    <n v="4647.54"/>
    <n v="5162.21"/>
    <n v="1.798438"/>
    <n v="5132.8499999999995"/>
    <n v="1.798438"/>
    <x v="438"/>
    <d v="2021-04-01T00:00:00"/>
    <x v="10"/>
    <x v="2"/>
    <x v="14"/>
  </r>
  <r>
    <d v="2021-03-31T00:00:00"/>
    <n v="29894663000189"/>
    <s v="TRUE SECURITIZADORA"/>
    <d v="2020-08-31T00:00:00"/>
    <n v="117.9"/>
    <d v="2021-03-07T00:00:00"/>
    <n v="-24"/>
    <d v="2027-08-09T00:00:00"/>
    <n v="2292"/>
    <n v="301466505"/>
    <n v="84"/>
    <m/>
    <m/>
    <n v="1.437227"/>
    <n v="5176.84"/>
    <n v="5752.9699999999993"/>
    <n v="1.785315"/>
    <n v="5717.37"/>
    <n v="1.785315"/>
    <x v="439"/>
    <d v="2021-04-01T00:00:00"/>
    <x v="10"/>
    <x v="2"/>
    <x v="14"/>
  </r>
  <r>
    <d v="2021-03-31T00:00:00"/>
    <n v="29894663000189"/>
    <s v="TRUE SECURITIZADORA"/>
    <d v="2020-08-31T00:00:00"/>
    <n v="201.5"/>
    <d v="2021-02-07T00:00:00"/>
    <n v="-52"/>
    <d v="2027-08-09T00:00:00"/>
    <n v="2292"/>
    <n v="301467675"/>
    <n v="84"/>
    <m/>
    <m/>
    <n v="1.432903"/>
    <n v="9060.3700000000008"/>
    <n v="9846.4800000000014"/>
    <n v="1.780664"/>
    <n v="9985.2900000000009"/>
    <n v="1.780664"/>
    <x v="440"/>
    <d v="2021-02-01T00:00:00"/>
    <x v="10"/>
    <x v="4"/>
    <x v="12"/>
  </r>
  <r>
    <d v="2021-03-31T00:00:00"/>
    <n v="29894663000189"/>
    <s v="TRUE SECURITIZADORA"/>
    <d v="2020-04-15T00:00:00"/>
    <n v="359"/>
    <d v="2020-08-07T00:00:00"/>
    <n v="-236"/>
    <d v="2023-03-07T00:00:00"/>
    <n v="676"/>
    <n v="301511542"/>
    <n v="36"/>
    <m/>
    <m/>
    <n v="1.3599999999999999"/>
    <n v="10087.41"/>
    <n v="9945.58"/>
    <n v="1.756184"/>
    <n v="10371.92"/>
    <n v="1.756184"/>
    <x v="441"/>
    <d v="2020-08-01T00:00:00"/>
    <x v="5"/>
    <x v="0"/>
    <x v="3"/>
  </r>
  <r>
    <d v="2021-03-31T00:00:00"/>
    <n v="29894663000189"/>
    <s v="TRUE SECURITIZADORA"/>
    <d v="2020-05-27T00:00:00"/>
    <n v="210.5"/>
    <d v="2020-07-07T00:00:00"/>
    <n v="-267"/>
    <d v="2027-05-07T00:00:00"/>
    <n v="2198"/>
    <n v="301537827"/>
    <n v="84"/>
    <m/>
    <m/>
    <n v="1.398752"/>
    <n v="10861.18"/>
    <n v="10382.239999999998"/>
    <n v="1.74366"/>
    <n v="11785"/>
    <n v="1.74366"/>
    <x v="442"/>
    <d v="2020-08-01T00:00:00"/>
    <x v="6"/>
    <x v="0"/>
    <x v="3"/>
  </r>
  <r>
    <d v="2021-03-31T00:00:00"/>
    <n v="29894663000189"/>
    <s v="TRUE SECURITIZADORA"/>
    <d v="2020-06-19T00:00:00"/>
    <n v="62.57"/>
    <d v="2020-11-07T00:00:00"/>
    <n v="-144"/>
    <d v="2027-05-07T00:00:00"/>
    <n v="2198"/>
    <n v="301538331"/>
    <n v="84"/>
    <m/>
    <m/>
    <n v="1.4339698185895393"/>
    <n v="2952.74"/>
    <n v="3020.2299999999991"/>
    <n v="1.7784899999999999"/>
    <n v="3222.87"/>
    <n v="1.7784899999999999"/>
    <x v="443"/>
    <d v="2020-11-01T00:00:00"/>
    <x v="8"/>
    <x v="0"/>
    <x v="2"/>
  </r>
  <r>
    <d v="2021-03-31T00:00:00"/>
    <n v="29894663000189"/>
    <s v="TRUE SECURITIZADORA"/>
    <d v="2020-09-25T00:00:00"/>
    <n v="227.66"/>
    <d v="2021-04-07T00:00:00"/>
    <n v="7"/>
    <d v="2027-09-08T00:00:00"/>
    <n v="2322"/>
    <n v="301581510"/>
    <n v="84"/>
    <m/>
    <m/>
    <n v="1.3599999999999999"/>
    <n v="11098.32"/>
    <n v="11373.359999999999"/>
    <n v="1.3735729999999999"/>
    <n v="11147.19"/>
    <n v="1.3735729999999999"/>
    <x v="444"/>
    <d v="2021-04-01T00:00:00"/>
    <x v="11"/>
    <x v="2"/>
    <x v="14"/>
  </r>
  <r>
    <d v="2021-03-31T00:00:00"/>
    <n v="29894663000189"/>
    <s v="TRUE SECURITIZADORA"/>
    <d v="2020-04-15T00:00:00"/>
    <n v="1063"/>
    <d v="2021-05-07T00:00:00"/>
    <n v="37"/>
    <d v="2026-03-09T00:00:00"/>
    <n v="1774"/>
    <n v="301616005"/>
    <n v="72"/>
    <m/>
    <m/>
    <n v="1.5149295880082265"/>
    <n v="36634.33"/>
    <n v="45911.35"/>
    <n v="2.0636890000000001"/>
    <n v="41736.42"/>
    <n v="2.0636890000000001"/>
    <x v="445"/>
    <d v="2021-05-01T00:00:00"/>
    <x v="5"/>
    <x v="2"/>
    <x v="9"/>
  </r>
  <r>
    <d v="2021-03-31T00:00:00"/>
    <n v="29894663000189"/>
    <s v="TRUE SECURITIZADORA"/>
    <d v="2020-07-28T00:00:00"/>
    <n v="50.27"/>
    <d v="2021-02-07T00:00:00"/>
    <n v="-52"/>
    <d v="2026-04-07T00:00:00"/>
    <n v="1803"/>
    <n v="301621527"/>
    <n v="72"/>
    <m/>
    <m/>
    <n v="1.5130000000000001"/>
    <n v="1897.9299999999998"/>
    <n v="2151.5300000000007"/>
    <n v="2.0640580000000002"/>
    <n v="2145.9700000000003"/>
    <n v="2.0640580000000002"/>
    <x v="446"/>
    <d v="2021-02-01T00:00:00"/>
    <x v="7"/>
    <x v="4"/>
    <x v="12"/>
  </r>
  <r>
    <d v="2021-03-31T00:00:00"/>
    <n v="29894663000189"/>
    <s v="TRUE SECURITIZADORA"/>
    <d v="2020-05-27T00:00:00"/>
    <n v="66.7"/>
    <d v="2021-03-07T00:00:00"/>
    <n v="-24"/>
    <d v="2027-04-07T00:00:00"/>
    <n v="2168"/>
    <n v="301625761"/>
    <n v="84"/>
    <m/>
    <m/>
    <n v="1.4355043044588276"/>
    <n v="2855.23"/>
    <n v="3229.2700000000018"/>
    <n v="1.787925"/>
    <n v="3143.74"/>
    <n v="1.787925"/>
    <x v="447"/>
    <d v="2021-04-01T00:00:00"/>
    <x v="6"/>
    <x v="2"/>
    <x v="14"/>
  </r>
  <r>
    <d v="2021-03-31T00:00:00"/>
    <n v="29894663000189"/>
    <s v="TRUE SECURITIZADORA"/>
    <d v="2020-10-30T00:00:00"/>
    <n v="110"/>
    <d v="2021-05-07T00:00:00"/>
    <n v="37"/>
    <d v="2027-11-08T00:00:00"/>
    <n v="2383"/>
    <n v="301626841"/>
    <n v="84"/>
    <m/>
    <m/>
    <n v="1.40347"/>
    <n v="4757.63"/>
    <n v="5350.340000000002"/>
    <n v="1.739492"/>
    <n v="5278.72"/>
    <n v="1.739492"/>
    <x v="448"/>
    <d v="2021-05-01T00:00:00"/>
    <x v="9"/>
    <x v="2"/>
    <x v="9"/>
  </r>
  <r>
    <d v="2021-03-31T00:00:00"/>
    <n v="29894663000189"/>
    <s v="TRUE SECURITIZADORA"/>
    <d v="2020-06-19T00:00:00"/>
    <n v="507"/>
    <d v="2020-11-07T00:00:00"/>
    <n v="-144"/>
    <d v="2027-05-07T00:00:00"/>
    <n v="2198"/>
    <n v="301628759"/>
    <n v="84"/>
    <m/>
    <m/>
    <n v="1.4069183980065725"/>
    <n v="24095.22"/>
    <n v="24696.170000000002"/>
    <n v="1.749795"/>
    <n v="26300.13"/>
    <n v="1.749795"/>
    <x v="449"/>
    <d v="2020-11-01T00:00:00"/>
    <x v="8"/>
    <x v="0"/>
    <x v="2"/>
  </r>
  <r>
    <d v="2021-03-31T00:00:00"/>
    <n v="29894663000189"/>
    <s v="TRUE SECURITIZADORA"/>
    <d v="2020-10-30T00:00:00"/>
    <n v="52"/>
    <d v="2021-05-07T00:00:00"/>
    <n v="37"/>
    <d v="2027-11-08T00:00:00"/>
    <n v="2383"/>
    <n v="301629274"/>
    <n v="84"/>
    <m/>
    <m/>
    <n v="1.3980269999999999"/>
    <n v="2253.04"/>
    <n v="2534.0400000000013"/>
    <n v="1.7336450000000001"/>
    <n v="2499.6999999999998"/>
    <n v="1.7336450000000001"/>
    <x v="450"/>
    <d v="2021-05-01T00:00:00"/>
    <x v="9"/>
    <x v="2"/>
    <x v="9"/>
  </r>
  <r>
    <d v="2021-03-31T00:00:00"/>
    <n v="29894663000189"/>
    <s v="TRUE SECURITIZADORA"/>
    <d v="2020-05-27T00:00:00"/>
    <n v="130.08000000000001"/>
    <d v="2020-06-07T00:00:00"/>
    <n v="-297"/>
    <d v="2027-05-07T00:00:00"/>
    <n v="2198"/>
    <n v="301634755"/>
    <n v="84"/>
    <m/>
    <m/>
    <n v="1.3599999999999999"/>
    <n v="6918.26"/>
    <n v="6500.6299999999992"/>
    <n v="1.694221"/>
    <n v="7482.3"/>
    <n v="1.694221"/>
    <x v="451"/>
    <d v="2020-06-01T00:00:00"/>
    <x v="6"/>
    <x v="0"/>
    <x v="7"/>
  </r>
  <r>
    <d v="2021-03-31T00:00:00"/>
    <n v="29894663000189"/>
    <s v="TRUE SECURITIZADORA"/>
    <d v="2020-08-31T00:00:00"/>
    <n v="132.1"/>
    <d v="2021-05-07T00:00:00"/>
    <n v="37"/>
    <d v="2027-08-09T00:00:00"/>
    <n v="2292"/>
    <n v="301665042"/>
    <n v="84"/>
    <m/>
    <m/>
    <n v="1.433176"/>
    <n v="5542.9500000000007"/>
    <n v="6454.59"/>
    <n v="1.7810319999999999"/>
    <n v="6149.4500000000007"/>
    <n v="1.7810319999999999"/>
    <x v="452"/>
    <d v="2021-05-01T00:00:00"/>
    <x v="10"/>
    <x v="2"/>
    <x v="9"/>
  </r>
  <r>
    <d v="2021-03-31T00:00:00"/>
    <n v="29894663000189"/>
    <s v="TRUE SECURITIZADORA"/>
    <d v="2020-08-31T00:00:00"/>
    <n v="131"/>
    <d v="2020-12-07T00:00:00"/>
    <n v="-114"/>
    <d v="2027-08-09T00:00:00"/>
    <n v="2292"/>
    <n v="301665673"/>
    <n v="84"/>
    <m/>
    <m/>
    <n v="1.4442649999999999"/>
    <n v="6133.19"/>
    <n v="6377.170000000001"/>
    <n v="1.7927660000000001"/>
    <n v="6732.56"/>
    <n v="1.7927660000000001"/>
    <x v="453"/>
    <d v="2020-12-01T00:00:00"/>
    <x v="10"/>
    <x v="3"/>
    <x v="11"/>
  </r>
  <r>
    <d v="2021-03-31T00:00:00"/>
    <n v="29894663000189"/>
    <s v="TRUE SECURITIZADORA"/>
    <d v="2020-04-15T00:00:00"/>
    <n v="16.7"/>
    <d v="2020-06-07T00:00:00"/>
    <n v="-297"/>
    <d v="2026-03-09T00:00:00"/>
    <n v="1774"/>
    <n v="301716233"/>
    <n v="72"/>
    <m/>
    <m/>
    <n v="1.4949999999999999"/>
    <n v="762.31999999999994"/>
    <n v="725.54"/>
    <n v="2.0405289999999998"/>
    <n v="842.6"/>
    <n v="2.0405289999999998"/>
    <x v="454"/>
    <d v="2020-06-01T00:00:00"/>
    <x v="5"/>
    <x v="0"/>
    <x v="7"/>
  </r>
  <r>
    <d v="2021-03-31T00:00:00"/>
    <n v="29894663000189"/>
    <s v="TRUE SECURITIZADORA"/>
    <d v="2020-05-27T00:00:00"/>
    <n v="59.63"/>
    <d v="2021-02-07T00:00:00"/>
    <n v="-52"/>
    <d v="2026-04-07T00:00:00"/>
    <n v="1803"/>
    <n v="301720788"/>
    <n v="72"/>
    <m/>
    <m/>
    <n v="1.5031205989477936"/>
    <n v="2253.71"/>
    <n v="2599.3199999999997"/>
    <n v="2.0591110000000001"/>
    <n v="2551.36"/>
    <n v="2.0591110000000001"/>
    <x v="455"/>
    <d v="2021-02-01T00:00:00"/>
    <x v="6"/>
    <x v="4"/>
    <x v="12"/>
  </r>
  <r>
    <d v="2021-03-31T00:00:00"/>
    <n v="29894663000189"/>
    <s v="TRUE SECURITIZADORA"/>
    <d v="2020-06-19T00:00:00"/>
    <n v="313.5"/>
    <d v="2020-09-07T00:00:00"/>
    <n v="-205"/>
    <d v="2026-04-07T00:00:00"/>
    <n v="1803"/>
    <n v="301722623"/>
    <n v="72"/>
    <m/>
    <m/>
    <n v="1.4032509342242407"/>
    <n v="14129.5"/>
    <n v="13908.009999999997"/>
    <n v="1.791058"/>
    <n v="15297.32"/>
    <n v="1.791058"/>
    <x v="456"/>
    <d v="2020-09-01T00:00:00"/>
    <x v="8"/>
    <x v="0"/>
    <x v="4"/>
  </r>
  <r>
    <d v="2021-03-31T00:00:00"/>
    <n v="29894663000189"/>
    <s v="TRUE SECURITIZADORA"/>
    <d v="2020-05-27T00:00:00"/>
    <n v="122.96"/>
    <d v="2020-10-07T00:00:00"/>
    <n v="-175"/>
    <d v="2027-04-07T00:00:00"/>
    <n v="2168"/>
    <n v="301727413"/>
    <n v="84"/>
    <m/>
    <m/>
    <n v="1.4330163451390638"/>
    <n v="5889.06"/>
    <n v="5957.9799999999977"/>
    <n v="1.780295"/>
    <n v="6414.31"/>
    <n v="1.780295"/>
    <x v="457"/>
    <d v="2020-10-01T00:00:00"/>
    <x v="6"/>
    <x v="0"/>
    <x v="0"/>
  </r>
  <r>
    <d v="2021-03-31T00:00:00"/>
    <n v="29894663000189"/>
    <s v="TRUE SECURITIZADORA"/>
    <d v="2020-05-27T00:00:00"/>
    <n v="234.15"/>
    <d v="2021-03-07T00:00:00"/>
    <n v="-24"/>
    <d v="2027-05-07T00:00:00"/>
    <n v="2198"/>
    <n v="301731790"/>
    <n v="84"/>
    <m/>
    <m/>
    <n v="1.441711"/>
    <n v="10083.69"/>
    <n v="11382.810000000001"/>
    <n v="1.7894479999999999"/>
    <n v="11099.52"/>
    <n v="1.7894479999999999"/>
    <x v="458"/>
    <d v="2021-04-01T00:00:00"/>
    <x v="6"/>
    <x v="2"/>
    <x v="14"/>
  </r>
  <r>
    <d v="2021-03-31T00:00:00"/>
    <n v="29894663000189"/>
    <s v="TRUE SECURITIZADORA"/>
    <d v="2020-07-28T00:00:00"/>
    <n v="380.25"/>
    <d v="2020-12-07T00:00:00"/>
    <n v="-114"/>
    <d v="2027-06-07T00:00:00"/>
    <n v="2229"/>
    <n v="301734967"/>
    <n v="84"/>
    <m/>
    <m/>
    <n v="1.3599999999999999"/>
    <n v="19390.45"/>
    <n v="18890.989999999998"/>
    <n v="1.423216"/>
    <n v="19730.79"/>
    <n v="1.423216"/>
    <x v="459"/>
    <d v="2020-12-01T00:00:00"/>
    <x v="7"/>
    <x v="3"/>
    <x v="11"/>
  </r>
  <r>
    <d v="2021-03-31T00:00:00"/>
    <n v="29894663000189"/>
    <s v="TRUE SECURITIZADORA"/>
    <d v="2020-07-28T00:00:00"/>
    <n v="50"/>
    <d v="2020-12-07T00:00:00"/>
    <n v="-114"/>
    <d v="2027-06-07T00:00:00"/>
    <n v="2229"/>
    <n v="301741377"/>
    <n v="84"/>
    <m/>
    <m/>
    <n v="1.43882283495761"/>
    <n v="2315.4499999999998"/>
    <n v="2419.3700000000017"/>
    <n v="1.7915110000000001"/>
    <n v="2539.5300000000002"/>
    <n v="1.7915110000000001"/>
    <x v="460"/>
    <d v="2021-01-01T00:00:00"/>
    <x v="7"/>
    <x v="3"/>
    <x v="8"/>
  </r>
  <r>
    <d v="2021-03-31T00:00:00"/>
    <n v="29894663000189"/>
    <s v="TRUE SECURITIZADORA"/>
    <d v="2020-07-28T00:00:00"/>
    <n v="123"/>
    <d v="2021-05-07T00:00:00"/>
    <n v="37"/>
    <d v="2027-06-07T00:00:00"/>
    <n v="2229"/>
    <n v="301742551"/>
    <n v="84"/>
    <m/>
    <m/>
    <n v="1.4321754361820265"/>
    <n v="5098.1099999999997"/>
    <n v="5964.84"/>
    <n v="1.7797419999999999"/>
    <n v="5643.37"/>
    <n v="1.7797419999999999"/>
    <x v="461"/>
    <d v="2021-05-01T00:00:00"/>
    <x v="7"/>
    <x v="2"/>
    <x v="9"/>
  </r>
  <r>
    <d v="2021-03-31T00:00:00"/>
    <n v="29894663000189"/>
    <s v="TRUE SECURITIZADORA"/>
    <d v="2020-07-28T00:00:00"/>
    <n v="117.5"/>
    <d v="2020-11-07T00:00:00"/>
    <n v="-144"/>
    <d v="2027-06-07T00:00:00"/>
    <n v="2229"/>
    <n v="301744986"/>
    <n v="84"/>
    <m/>
    <m/>
    <n v="1.4392460835011323"/>
    <n v="5564.74"/>
    <n v="5684.7300000000014"/>
    <n v="1.787312"/>
    <n v="6084.61"/>
    <n v="1.787312"/>
    <x v="462"/>
    <d v="2020-11-01T00:00:00"/>
    <x v="7"/>
    <x v="0"/>
    <x v="2"/>
  </r>
  <r>
    <d v="2021-03-31T00:00:00"/>
    <n v="29894663000189"/>
    <s v="TRUE SECURITIZADORA"/>
    <d v="2020-09-25T00:00:00"/>
    <n v="93.9"/>
    <d v="2021-01-07T00:00:00"/>
    <n v="-83"/>
    <d v="2027-09-08T00:00:00"/>
    <n v="2322"/>
    <n v="301782128"/>
    <n v="84"/>
    <m/>
    <m/>
    <n v="1.3599999999999999"/>
    <n v="4736.96"/>
    <n v="4690.9800000000005"/>
    <n v="1.4628049999999999"/>
    <n v="4879.4399999999996"/>
    <n v="1.4628049999999999"/>
    <x v="463"/>
    <d v="2021-02-01T00:00:00"/>
    <x v="11"/>
    <x v="1"/>
    <x v="12"/>
  </r>
  <r>
    <d v="2021-03-31T00:00:00"/>
    <n v="29894663000189"/>
    <s v="TRUE SECURITIZADORA"/>
    <d v="2020-07-28T00:00:00"/>
    <n v="80.31"/>
    <d v="2020-12-07T00:00:00"/>
    <n v="-114"/>
    <d v="2027-06-07T00:00:00"/>
    <n v="2229"/>
    <n v="301835485"/>
    <n v="84"/>
    <m/>
    <m/>
    <n v="1.3599999999999999"/>
    <n v="4167.5999999999995"/>
    <n v="3989.8399999999988"/>
    <n v="1.358889"/>
    <n v="4167.21"/>
    <n v="1.358889"/>
    <x v="464"/>
    <d v="2020-12-01T00:00:00"/>
    <x v="7"/>
    <x v="3"/>
    <x v="11"/>
  </r>
  <r>
    <d v="2021-03-31T00:00:00"/>
    <n v="29894663000189"/>
    <s v="TRUE SECURITIZADORA"/>
    <d v="2020-05-27T00:00:00"/>
    <n v="196.37"/>
    <d v="2020-11-07T00:00:00"/>
    <n v="-144"/>
    <d v="2027-06-07T00:00:00"/>
    <n v="2229"/>
    <n v="301841791"/>
    <n v="84"/>
    <m/>
    <m/>
    <n v="1.4486159999999999"/>
    <n v="9302.69"/>
    <n v="9386.25"/>
    <n v="1.7861400000000001"/>
    <n v="10143.700000000001"/>
    <n v="1.7861400000000001"/>
    <x v="465"/>
    <d v="2020-11-01T00:00:00"/>
    <x v="6"/>
    <x v="0"/>
    <x v="2"/>
  </r>
  <r>
    <d v="2021-03-31T00:00:00"/>
    <n v="29894663000189"/>
    <s v="TRUE SECURITIZADORA"/>
    <d v="2020-07-28T00:00:00"/>
    <n v="590"/>
    <d v="2020-12-07T00:00:00"/>
    <n v="-114"/>
    <d v="2027-06-07T00:00:00"/>
    <n v="2229"/>
    <n v="301842983"/>
    <n v="84"/>
    <m/>
    <m/>
    <n v="1.450229063258891"/>
    <n v="27271.32"/>
    <n v="28440.950000000004"/>
    <n v="1.7990010000000001"/>
    <n v="29874.1"/>
    <n v="1.7990010000000001"/>
    <x v="466"/>
    <d v="2020-12-01T00:00:00"/>
    <x v="7"/>
    <x v="3"/>
    <x v="11"/>
  </r>
  <r>
    <d v="2021-03-31T00:00:00"/>
    <n v="29894663000189"/>
    <s v="TRUE SECURITIZADORA"/>
    <d v="2020-07-28T00:00:00"/>
    <n v="115"/>
    <d v="2020-08-07T00:00:00"/>
    <n v="-236"/>
    <d v="2027-06-07T00:00:00"/>
    <n v="2229"/>
    <n v="301844133"/>
    <n v="84"/>
    <m/>
    <m/>
    <n v="1.3599999999999999"/>
    <n v="5962.22"/>
    <n v="5713.2699999999995"/>
    <n v="1.6640010000000001"/>
    <n v="6427.23"/>
    <n v="1.6640010000000001"/>
    <x v="467"/>
    <d v="2020-09-01T00:00:00"/>
    <x v="7"/>
    <x v="0"/>
    <x v="4"/>
  </r>
  <r>
    <d v="2021-03-31T00:00:00"/>
    <n v="29894663000189"/>
    <s v="TRUE SECURITIZADORA"/>
    <d v="2020-07-28T00:00:00"/>
    <n v="313.39999999999998"/>
    <d v="2020-08-07T00:00:00"/>
    <n v="-236"/>
    <d v="2027-06-07T00:00:00"/>
    <n v="2229"/>
    <n v="301850392"/>
    <n v="84"/>
    <m/>
    <m/>
    <n v="1.4358111406920586"/>
    <n v="15796.03"/>
    <n v="15179.950000000006"/>
    <n v="1.78363"/>
    <n v="17184.09"/>
    <n v="1.78363"/>
    <x v="468"/>
    <d v="2020-09-01T00:00:00"/>
    <x v="7"/>
    <x v="0"/>
    <x v="4"/>
  </r>
  <r>
    <d v="2021-03-31T00:00:00"/>
    <n v="29894663000189"/>
    <s v="TRUE SECURITIZADORA"/>
    <d v="2020-08-31T00:00:00"/>
    <n v="309.33"/>
    <d v="2021-05-07T00:00:00"/>
    <n v="37"/>
    <d v="2027-07-07T00:00:00"/>
    <n v="2259"/>
    <n v="301850485"/>
    <n v="84"/>
    <m/>
    <m/>
    <n v="1.3599999999999999"/>
    <n v="14408.15"/>
    <n v="15392.34"/>
    <n v="1.406298"/>
    <n v="14616.59"/>
    <n v="1.406298"/>
    <x v="469"/>
    <d v="2021-05-01T00:00:00"/>
    <x v="10"/>
    <x v="2"/>
    <x v="9"/>
  </r>
  <r>
    <d v="2021-03-31T00:00:00"/>
    <n v="29894663000189"/>
    <s v="TRUE SECURITIZADORA"/>
    <d v="2020-10-30T00:00:00"/>
    <n v="52"/>
    <d v="2021-03-07T00:00:00"/>
    <n v="-24"/>
    <d v="2027-11-08T00:00:00"/>
    <n v="2383"/>
    <n v="301854065"/>
    <n v="84"/>
    <m/>
    <m/>
    <n v="1.4182600000000001"/>
    <n v="2342.41"/>
    <n v="2516.2700000000009"/>
    <n v="1.7553650000000001"/>
    <n v="2587.81"/>
    <n v="1.7553650000000001"/>
    <x v="353"/>
    <d v="2021-04-01T00:00:00"/>
    <x v="9"/>
    <x v="2"/>
    <x v="14"/>
  </r>
  <r>
    <d v="2021-03-31T00:00:00"/>
    <n v="29894663000189"/>
    <s v="TRUE SECURITIZADORA"/>
    <d v="2020-08-31T00:00:00"/>
    <n v="232.25"/>
    <d v="2020-10-07T00:00:00"/>
    <n v="-175"/>
    <d v="2027-08-09T00:00:00"/>
    <n v="2292"/>
    <n v="301859021"/>
    <n v="84"/>
    <m/>
    <m/>
    <n v="1.3599999999999999"/>
    <n v="12744.94"/>
    <n v="11631.000000000002"/>
    <n v="1.3413649999999999"/>
    <n v="12683.36"/>
    <n v="1.3413649999999999"/>
    <x v="470"/>
    <d v="2020-10-01T00:00:00"/>
    <x v="10"/>
    <x v="0"/>
    <x v="0"/>
  </r>
  <r>
    <d v="2021-03-31T00:00:00"/>
    <n v="29894663000189"/>
    <s v="TRUE SECURITIZADORA"/>
    <d v="2020-09-25T00:00:00"/>
    <n v="271"/>
    <d v="2021-02-07T00:00:00"/>
    <n v="-52"/>
    <d v="2027-08-09T00:00:00"/>
    <n v="2292"/>
    <n v="301870511"/>
    <n v="84"/>
    <m/>
    <m/>
    <n v="1.447422"/>
    <n v="12137.46"/>
    <n v="13064.129999999997"/>
    <n v="1.7953170000000001"/>
    <n v="13373.47"/>
    <n v="1.7953170000000001"/>
    <x v="471"/>
    <d v="2021-02-01T00:00:00"/>
    <x v="11"/>
    <x v="4"/>
    <x v="12"/>
  </r>
  <r>
    <d v="2021-03-31T00:00:00"/>
    <n v="29894663000189"/>
    <s v="TRUE SECURITIZADORA"/>
    <d v="2020-05-27T00:00:00"/>
    <n v="313.10000000000002"/>
    <d v="2020-12-07T00:00:00"/>
    <n v="-114"/>
    <d v="2026-04-07T00:00:00"/>
    <n v="1803"/>
    <n v="301924767"/>
    <n v="72"/>
    <m/>
    <m/>
    <n v="1.397790088088759"/>
    <n v="13180.630000000001"/>
    <n v="14076.750000000007"/>
    <n v="1.7880670000000001"/>
    <n v="14356.12"/>
    <n v="1.7880670000000001"/>
    <x v="472"/>
    <d v="2020-12-01T00:00:00"/>
    <x v="6"/>
    <x v="3"/>
    <x v="11"/>
  </r>
  <r>
    <d v="2021-03-31T00:00:00"/>
    <n v="29894663000189"/>
    <s v="TRUE SECURITIZADORA"/>
    <d v="2020-09-25T00:00:00"/>
    <n v="52.15"/>
    <d v="2020-11-07T00:00:00"/>
    <n v="-144"/>
    <d v="2027-09-08T00:00:00"/>
    <n v="2322"/>
    <n v="301933585"/>
    <n v="84"/>
    <m/>
    <m/>
    <n v="1.4262330000000001"/>
    <n v="2516.19"/>
    <n v="2547.5999999999985"/>
    <n v="1.778435"/>
    <n v="2763.2400000000002"/>
    <n v="1.778435"/>
    <x v="473"/>
    <d v="2020-11-01T00:00:00"/>
    <x v="11"/>
    <x v="0"/>
    <x v="2"/>
  </r>
  <r>
    <d v="2021-03-31T00:00:00"/>
    <n v="29894663000189"/>
    <s v="TRUE SECURITIZADORA"/>
    <d v="2020-07-28T00:00:00"/>
    <n v="294.56"/>
    <d v="2021-02-07T00:00:00"/>
    <n v="-52"/>
    <d v="2027-06-07T00:00:00"/>
    <n v="2229"/>
    <n v="301936493"/>
    <n v="84"/>
    <m/>
    <m/>
    <n v="1.3599999999999999"/>
    <n v="14429.66"/>
    <n v="14633.840000000006"/>
    <n v="1.42371"/>
    <n v="14695.32"/>
    <n v="1.42371"/>
    <x v="474"/>
    <d v="2021-02-01T00:00:00"/>
    <x v="7"/>
    <x v="4"/>
    <x v="12"/>
  </r>
  <r>
    <d v="2021-03-31T00:00:00"/>
    <n v="29894663000189"/>
    <s v="TRUE SECURITIZADORA"/>
    <d v="2020-10-30T00:00:00"/>
    <n v="52"/>
    <d v="2021-05-07T00:00:00"/>
    <n v="37"/>
    <d v="2027-11-08T00:00:00"/>
    <n v="2383"/>
    <n v="301936914"/>
    <n v="84"/>
    <m/>
    <m/>
    <n v="1.4117950000000001"/>
    <n v="2243.1"/>
    <n v="2521.9400000000005"/>
    <n v="1.748407"/>
    <n v="2488.8000000000002"/>
    <n v="1.748407"/>
    <x v="475"/>
    <d v="2021-05-01T00:00:00"/>
    <x v="9"/>
    <x v="2"/>
    <x v="9"/>
  </r>
  <r>
    <d v="2021-03-31T00:00:00"/>
    <n v="29894663000189"/>
    <s v="TRUE SECURITIZADORA"/>
    <d v="2020-05-27T00:00:00"/>
    <n v="140.36000000000001"/>
    <d v="2021-03-07T00:00:00"/>
    <n v="-24"/>
    <d v="2027-06-07T00:00:00"/>
    <n v="2229"/>
    <n v="301938364"/>
    <n v="84"/>
    <m/>
    <m/>
    <n v="1.3599999999999999"/>
    <n v="6501.59"/>
    <n v="6918.93"/>
    <n v="1.54792"/>
    <n v="6862.04"/>
    <n v="1.54792"/>
    <x v="476"/>
    <d v="2021-02-01T00:00:00"/>
    <x v="6"/>
    <x v="2"/>
    <x v="12"/>
  </r>
  <r>
    <d v="2021-03-31T00:00:00"/>
    <n v="29894663000189"/>
    <s v="TRUE SECURITIZADORA"/>
    <d v="2020-08-31T00:00:00"/>
    <n v="428.54"/>
    <d v="2021-03-07T00:00:00"/>
    <n v="-24"/>
    <d v="2027-09-08T00:00:00"/>
    <n v="2322"/>
    <n v="301973042"/>
    <n v="84"/>
    <m/>
    <m/>
    <n v="1.41947"/>
    <n v="19083.39"/>
    <n v="20736.939999999995"/>
    <n v="1.75576"/>
    <n v="21034.7"/>
    <n v="1.75576"/>
    <x v="477"/>
    <d v="2021-04-01T00:00:00"/>
    <x v="10"/>
    <x v="2"/>
    <x v="14"/>
  </r>
  <r>
    <d v="2021-03-31T00:00:00"/>
    <n v="29894663000189"/>
    <s v="TRUE SECURITIZADORA"/>
    <d v="2020-09-25T00:00:00"/>
    <n v="301.14"/>
    <d v="2021-03-07T00:00:00"/>
    <n v="-24"/>
    <d v="2027-09-08T00:00:00"/>
    <n v="2322"/>
    <n v="301988762"/>
    <n v="84"/>
    <m/>
    <m/>
    <n v="1.4324319999999999"/>
    <n v="13321.960000000001"/>
    <n v="14680.040000000003"/>
    <n v="1.7793209999999999"/>
    <n v="14724.58"/>
    <n v="1.7793209999999999"/>
    <x v="478"/>
    <d v="2021-04-01T00:00:00"/>
    <x v="11"/>
    <x v="2"/>
    <x v="14"/>
  </r>
  <r>
    <d v="2021-03-31T00:00:00"/>
    <n v="29894663000189"/>
    <s v="TRUE SECURITIZADORA"/>
    <d v="2020-05-27T00:00:00"/>
    <n v="50"/>
    <d v="2020-12-07T00:00:00"/>
    <n v="-114"/>
    <d v="2027-04-07T00:00:00"/>
    <n v="2168"/>
    <n v="302026649"/>
    <n v="84"/>
    <m/>
    <m/>
    <n v="1.4336128266033257"/>
    <n v="2291.48"/>
    <n v="2422.3200000000006"/>
    <n v="1.7859799999999999"/>
    <n v="2507.9499999999998"/>
    <n v="1.7859799999999999"/>
    <x v="479"/>
    <d v="2021-01-01T00:00:00"/>
    <x v="6"/>
    <x v="3"/>
    <x v="8"/>
  </r>
  <r>
    <d v="2021-03-31T00:00:00"/>
    <n v="29894663000189"/>
    <s v="TRUE SECURITIZADORA"/>
    <d v="2020-06-19T00:00:00"/>
    <n v="43.09"/>
    <d v="2020-11-07T00:00:00"/>
    <n v="-144"/>
    <d v="2027-05-07T00:00:00"/>
    <n v="2198"/>
    <n v="302033066"/>
    <n v="84"/>
    <m/>
    <m/>
    <n v="1.4362759882869685"/>
    <n v="2029.83"/>
    <n v="2078.3500000000004"/>
    <n v="1.7857860000000001"/>
    <n v="2218.1"/>
    <n v="1.7857860000000001"/>
    <x v="480"/>
    <d v="2020-11-01T00:00:00"/>
    <x v="8"/>
    <x v="0"/>
    <x v="2"/>
  </r>
  <r>
    <d v="2021-03-31T00:00:00"/>
    <n v="29894663000189"/>
    <s v="TRUE SECURITIZADORA"/>
    <d v="2020-05-27T00:00:00"/>
    <n v="161.72999999999999"/>
    <d v="2020-07-07T00:00:00"/>
    <n v="-267"/>
    <d v="2027-05-07T00:00:00"/>
    <n v="2198"/>
    <n v="302034365"/>
    <n v="84"/>
    <m/>
    <m/>
    <n v="1.3599999999999999"/>
    <n v="8636.9500000000007"/>
    <n v="8082.34"/>
    <n v="1.5949500000000001"/>
    <n v="9141.1200000000008"/>
    <n v="1.5949500000000001"/>
    <x v="481"/>
    <d v="2020-08-01T00:00:00"/>
    <x v="6"/>
    <x v="0"/>
    <x v="3"/>
  </r>
  <r>
    <d v="2021-03-31T00:00:00"/>
    <n v="29894663000189"/>
    <s v="TRUE SECURITIZADORA"/>
    <d v="2020-07-28T00:00:00"/>
    <n v="1053"/>
    <d v="2020-12-07T00:00:00"/>
    <n v="-114"/>
    <d v="2027-05-07T00:00:00"/>
    <n v="2198"/>
    <n v="302036147"/>
    <n v="84"/>
    <m/>
    <m/>
    <n v="1.4364170668454512"/>
    <n v="48571.64"/>
    <n v="50672.99000000002"/>
    <n v="1.7840720000000001"/>
    <n v="53149.68"/>
    <n v="1.7840720000000001"/>
    <x v="482"/>
    <d v="2021-01-01T00:00:00"/>
    <x v="7"/>
    <x v="3"/>
    <x v="8"/>
  </r>
  <r>
    <d v="2021-03-31T00:00:00"/>
    <n v="29894663000189"/>
    <s v="TRUE SECURITIZADORA"/>
    <d v="2020-07-28T00:00:00"/>
    <n v="325.76"/>
    <d v="2020-11-07T00:00:00"/>
    <n v="-144"/>
    <d v="2027-07-07T00:00:00"/>
    <n v="2259"/>
    <n v="302055307"/>
    <n v="84"/>
    <m/>
    <m/>
    <n v="1.391302"/>
    <n v="15715.18"/>
    <n v="16116.030000000002"/>
    <n v="1.7361169999999999"/>
    <n v="17201.100000000002"/>
    <n v="1.7361169999999999"/>
    <x v="483"/>
    <d v="2020-11-01T00:00:00"/>
    <x v="7"/>
    <x v="0"/>
    <x v="2"/>
  </r>
  <r>
    <d v="2021-03-31T00:00:00"/>
    <n v="29894663000189"/>
    <s v="TRUE SECURITIZADORA"/>
    <d v="2020-08-31T00:00:00"/>
    <n v="109"/>
    <d v="2020-12-07T00:00:00"/>
    <n v="-114"/>
    <d v="2027-08-09T00:00:00"/>
    <n v="2292"/>
    <n v="302067261"/>
    <n v="84"/>
    <m/>
    <m/>
    <n v="1.439433"/>
    <n v="5110"/>
    <n v="5314.79"/>
    <n v="1.787617"/>
    <n v="5609.34"/>
    <n v="1.787617"/>
    <x v="484"/>
    <d v="2021-01-01T00:00:00"/>
    <x v="10"/>
    <x v="3"/>
    <x v="8"/>
  </r>
  <r>
    <d v="2021-03-31T00:00:00"/>
    <n v="29894663000189"/>
    <s v="TRUE SECURITIZADORA"/>
    <d v="2020-09-25T00:00:00"/>
    <n v="106"/>
    <d v="2021-02-07T00:00:00"/>
    <n v="-52"/>
    <d v="2027-09-08T00:00:00"/>
    <n v="2322"/>
    <n v="302083967"/>
    <n v="84"/>
    <m/>
    <m/>
    <n v="1.4509029999999998"/>
    <n v="4769.6099999999997"/>
    <n v="5135.3799999999983"/>
    <n v="1.7990010000000001"/>
    <n v="5260.72"/>
    <n v="1.7990010000000001"/>
    <x v="485"/>
    <d v="2021-03-01T00:00:00"/>
    <x v="11"/>
    <x v="4"/>
    <x v="16"/>
  </r>
  <r>
    <d v="2021-03-31T00:00:00"/>
    <n v="29894663000189"/>
    <s v="TRUE SECURITIZADORA"/>
    <d v="2020-10-30T00:00:00"/>
    <n v="273.89"/>
    <d v="2021-05-07T00:00:00"/>
    <n v="37"/>
    <d v="2027-09-08T00:00:00"/>
    <n v="2322"/>
    <n v="302091508"/>
    <n v="84"/>
    <m/>
    <m/>
    <n v="1.4427000000000001"/>
    <n v="11526.09"/>
    <n v="13252.980000000001"/>
    <n v="1.791925"/>
    <n v="12803.699999999999"/>
    <n v="1.791925"/>
    <x v="486"/>
    <d v="2021-05-01T00:00:00"/>
    <x v="9"/>
    <x v="2"/>
    <x v="9"/>
  </r>
  <r>
    <d v="2021-03-31T00:00:00"/>
    <n v="29894663000189"/>
    <s v="TRUE SECURITIZADORA"/>
    <d v="2020-05-27T00:00:00"/>
    <n v="49.6"/>
    <d v="2021-01-07T00:00:00"/>
    <n v="-83"/>
    <d v="2026-04-07T00:00:00"/>
    <n v="1803"/>
    <n v="302117972"/>
    <n v="72"/>
    <m/>
    <m/>
    <n v="1.4949999999999999"/>
    <n v="1954.03"/>
    <n v="2167.1899999999996"/>
    <n v="1.9858499999999999"/>
    <n v="2175.84"/>
    <n v="1.9858499999999999"/>
    <x v="487"/>
    <d v="2021-01-01T00:00:00"/>
    <x v="6"/>
    <x v="1"/>
    <x v="8"/>
  </r>
  <r>
    <d v="2021-03-31T00:00:00"/>
    <n v="29894663000189"/>
    <s v="TRUE SECURITIZADORA"/>
    <d v="2020-09-25T00:00:00"/>
    <n v="204.99"/>
    <d v="2021-05-07T00:00:00"/>
    <n v="37"/>
    <d v="2027-05-07T00:00:00"/>
    <n v="2198"/>
    <n v="302133782"/>
    <n v="84"/>
    <m/>
    <m/>
    <n v="1.3599999999999999"/>
    <n v="8890.25"/>
    <n v="9973.909999999998"/>
    <n v="1.5976509999999999"/>
    <n v="9536.2899999999991"/>
    <n v="1.5976509999999999"/>
    <x v="488"/>
    <d v="2021-05-01T00:00:00"/>
    <x v="11"/>
    <x v="2"/>
    <x v="9"/>
  </r>
  <r>
    <d v="2021-03-31T00:00:00"/>
    <n v="29894663000189"/>
    <s v="TRUE SECURITIZADORA"/>
    <d v="2020-07-28T00:00:00"/>
    <n v="486.2"/>
    <d v="2020-08-07T00:00:00"/>
    <n v="-236"/>
    <d v="2027-05-07T00:00:00"/>
    <n v="2198"/>
    <n v="302133913"/>
    <n v="84"/>
    <m/>
    <m/>
    <n v="1.4401881094050333"/>
    <n v="23862.75"/>
    <n v="23368.180000000004"/>
    <n v="1.788097"/>
    <n v="25974.66"/>
    <n v="1.788097"/>
    <x v="489"/>
    <d v="2021-02-01T00:00:00"/>
    <x v="7"/>
    <x v="0"/>
    <x v="12"/>
  </r>
  <r>
    <d v="2021-03-31T00:00:00"/>
    <n v="29894663000189"/>
    <s v="TRUE SECURITIZADORA"/>
    <d v="2020-06-19T00:00:00"/>
    <n v="281"/>
    <d v="2021-05-07T00:00:00"/>
    <n v="37"/>
    <d v="2027-06-07T00:00:00"/>
    <n v="2229"/>
    <n v="302144552"/>
    <n v="84"/>
    <m/>
    <m/>
    <n v="1.4519489999999999"/>
    <n v="11587.79"/>
    <n v="13565.149999999994"/>
    <n v="1.7976970000000001"/>
    <n v="12816.57"/>
    <n v="1.7976970000000001"/>
    <x v="490"/>
    <d v="2021-05-01T00:00:00"/>
    <x v="8"/>
    <x v="2"/>
    <x v="9"/>
  </r>
  <r>
    <d v="2021-03-31T00:00:00"/>
    <n v="29894663000189"/>
    <s v="TRUE SECURITIZADORA"/>
    <d v="2020-08-31T00:00:00"/>
    <n v="185"/>
    <d v="2021-02-07T00:00:00"/>
    <n v="-52"/>
    <d v="2027-06-07T00:00:00"/>
    <n v="2229"/>
    <n v="302145176"/>
    <n v="84"/>
    <m/>
    <m/>
    <n v="1.3599999999999999"/>
    <n v="8516.57"/>
    <n v="9145.64"/>
    <n v="1.648692"/>
    <n v="9229.4500000000007"/>
    <n v="1.648692"/>
    <x v="491"/>
    <d v="2021-02-01T00:00:00"/>
    <x v="10"/>
    <x v="4"/>
    <x v="12"/>
  </r>
  <r>
    <d v="2021-03-31T00:00:00"/>
    <n v="29894663000189"/>
    <s v="TRUE SECURITIZADORA"/>
    <d v="2020-08-31T00:00:00"/>
    <n v="114.93"/>
    <d v="2020-09-07T00:00:00"/>
    <n v="-205"/>
    <d v="2027-07-07T00:00:00"/>
    <n v="2259"/>
    <n v="302149473"/>
    <n v="84"/>
    <m/>
    <m/>
    <n v="1.4259103060490803"/>
    <n v="5722.62"/>
    <n v="5594.5200000000023"/>
    <n v="1.773309"/>
    <n v="6242.22"/>
    <n v="1.773309"/>
    <x v="492"/>
    <d v="2020-10-01T00:00:00"/>
    <x v="10"/>
    <x v="0"/>
    <x v="0"/>
  </r>
  <r>
    <d v="2021-03-31T00:00:00"/>
    <n v="29894663000189"/>
    <s v="TRUE SECURITIZADORA"/>
    <d v="2020-08-31T00:00:00"/>
    <n v="95.16"/>
    <d v="2021-02-07T00:00:00"/>
    <n v="-52"/>
    <d v="2024-07-08T00:00:00"/>
    <n v="1165"/>
    <n v="302156640"/>
    <n v="48"/>
    <m/>
    <m/>
    <n v="1.3599999999999999"/>
    <n v="2985.44"/>
    <n v="3309.9"/>
    <n v="1.7791980000000001"/>
    <n v="3184.3599999999997"/>
    <n v="1.7791980000000001"/>
    <x v="493"/>
    <d v="2021-02-01T00:00:00"/>
    <x v="10"/>
    <x v="4"/>
    <x v="12"/>
  </r>
  <r>
    <d v="2021-03-31T00:00:00"/>
    <n v="29894663000189"/>
    <s v="TRUE SECURITIZADORA"/>
    <d v="2020-08-31T00:00:00"/>
    <n v="586"/>
    <d v="2021-05-07T00:00:00"/>
    <n v="37"/>
    <d v="2027-08-09T00:00:00"/>
    <n v="2292"/>
    <n v="302158308"/>
    <n v="84"/>
    <m/>
    <m/>
    <n v="1.3599999999999999"/>
    <n v="26614.23"/>
    <n v="29346.739999999987"/>
    <n v="1.513447"/>
    <n v="27899.96"/>
    <n v="1.513447"/>
    <x v="494"/>
    <d v="2021-05-01T00:00:00"/>
    <x v="10"/>
    <x v="2"/>
    <x v="9"/>
  </r>
  <r>
    <d v="2021-03-31T00:00:00"/>
    <n v="29894663000189"/>
    <s v="TRUE SECURITIZADORA"/>
    <d v="2020-08-31T00:00:00"/>
    <n v="211.47"/>
    <d v="2020-12-07T00:00:00"/>
    <n v="-114"/>
    <d v="2027-08-09T00:00:00"/>
    <n v="2292"/>
    <n v="302158313"/>
    <n v="84"/>
    <m/>
    <m/>
    <n v="1.3599999999999999"/>
    <n v="10657.13"/>
    <n v="10590.419999999998"/>
    <n v="1.5149980000000001"/>
    <n v="11125.6"/>
    <n v="1.5149980000000001"/>
    <x v="495"/>
    <d v="2020-12-01T00:00:00"/>
    <x v="10"/>
    <x v="3"/>
    <x v="11"/>
  </r>
  <r>
    <d v="2021-03-31T00:00:00"/>
    <n v="29894663000189"/>
    <s v="TRUE SECURITIZADORA"/>
    <d v="2020-08-31T00:00:00"/>
    <n v="117.25"/>
    <d v="2021-02-07T00:00:00"/>
    <n v="-52"/>
    <d v="2027-07-07T00:00:00"/>
    <n v="2259"/>
    <n v="302161848"/>
    <n v="84"/>
    <m/>
    <m/>
    <n v="1.4461110564914588"/>
    <n v="5221.78"/>
    <n v="5669.4000000000015"/>
    <n v="1.794829"/>
    <n v="5748.89"/>
    <n v="1.794829"/>
    <x v="496"/>
    <d v="2021-02-01T00:00:00"/>
    <x v="10"/>
    <x v="4"/>
    <x v="12"/>
  </r>
  <r>
    <d v="2021-03-31T00:00:00"/>
    <n v="29894663000189"/>
    <s v="TRUE SECURITIZADORA"/>
    <d v="2020-09-25T00:00:00"/>
    <n v="343.22"/>
    <d v="2020-11-07T00:00:00"/>
    <n v="-144"/>
    <d v="2027-08-09T00:00:00"/>
    <n v="2292"/>
    <n v="302165026"/>
    <n v="84"/>
    <m/>
    <m/>
    <n v="1.4340169999999999"/>
    <n v="16461.05"/>
    <n v="16619.590000000004"/>
    <n v="1.781034"/>
    <n v="18032.400000000001"/>
    <n v="1.781034"/>
    <x v="497"/>
    <d v="2020-11-01T00:00:00"/>
    <x v="11"/>
    <x v="0"/>
    <x v="2"/>
  </r>
  <r>
    <d v="2021-03-31T00:00:00"/>
    <n v="29894663000189"/>
    <s v="TRUE SECURITIZADORA"/>
    <d v="2020-09-25T00:00:00"/>
    <n v="88.75"/>
    <d v="2021-05-07T00:00:00"/>
    <n v="37"/>
    <d v="2027-11-08T00:00:00"/>
    <n v="2383"/>
    <n v="302188620"/>
    <n v="84"/>
    <m/>
    <m/>
    <n v="1.445654"/>
    <n v="3778.13"/>
    <n v="4183.6899999999996"/>
    <n v="1.7925880000000001"/>
    <n v="4202.5200000000004"/>
    <n v="1.7925880000000001"/>
    <x v="498"/>
    <d v="2021-05-01T00:00:00"/>
    <x v="11"/>
    <x v="2"/>
    <x v="9"/>
  </r>
  <r>
    <d v="2021-03-31T00:00:00"/>
    <n v="29894663000189"/>
    <s v="TRUE SECURITIZADORA"/>
    <d v="2020-10-30T00:00:00"/>
    <n v="50.5"/>
    <d v="2021-02-07T00:00:00"/>
    <n v="-52"/>
    <d v="2027-11-08T00:00:00"/>
    <n v="2383"/>
    <n v="302192895"/>
    <n v="84"/>
    <m/>
    <m/>
    <n v="1.4056139999999999"/>
    <n v="2334.16"/>
    <n v="2454.4699999999989"/>
    <n v="1.7418169999999999"/>
    <n v="2573.2600000000002"/>
    <n v="1.7418169999999999"/>
    <x v="499"/>
    <d v="2021-02-01T00:00:00"/>
    <x v="9"/>
    <x v="4"/>
    <x v="12"/>
  </r>
  <r>
    <d v="2021-03-31T00:00:00"/>
    <n v="29894663000189"/>
    <s v="TRUE SECURITIZADORA"/>
    <d v="2020-05-27T00:00:00"/>
    <n v="242"/>
    <d v="2020-08-07T00:00:00"/>
    <n v="-236"/>
    <d v="2027-05-07T00:00:00"/>
    <n v="2198"/>
    <n v="302233582"/>
    <n v="84"/>
    <m/>
    <m/>
    <n v="1.450197"/>
    <n v="12090.41"/>
    <n v="11731.020000000004"/>
    <n v="1.7984880000000001"/>
    <n v="13138.11"/>
    <n v="1.7984880000000001"/>
    <x v="500"/>
    <d v="2020-09-01T00:00:00"/>
    <x v="6"/>
    <x v="0"/>
    <x v="4"/>
  </r>
  <r>
    <d v="2021-03-31T00:00:00"/>
    <n v="29894663000189"/>
    <s v="TRUE SECURITIZADORA"/>
    <d v="2020-08-31T00:00:00"/>
    <n v="283.05"/>
    <d v="2020-10-07T00:00:00"/>
    <n v="-175"/>
    <d v="2023-06-07T00:00:00"/>
    <n v="768"/>
    <n v="302249282"/>
    <n v="36"/>
    <m/>
    <m/>
    <n v="1.3599999999999999"/>
    <n v="7915.3899999999994"/>
    <n v="7721.7800000000007"/>
    <n v="1.7983450000000001"/>
    <n v="8223.84"/>
    <n v="1.7983450000000001"/>
    <x v="501"/>
    <d v="2020-10-01T00:00:00"/>
    <x v="10"/>
    <x v="0"/>
    <x v="0"/>
  </r>
  <r>
    <d v="2021-03-31T00:00:00"/>
    <n v="29894663000189"/>
    <s v="TRUE SECURITIZADORA"/>
    <d v="2020-07-28T00:00:00"/>
    <n v="229.59"/>
    <d v="2020-11-07T00:00:00"/>
    <n v="-144"/>
    <d v="2026-06-08T00:00:00"/>
    <n v="1865"/>
    <n v="302249806"/>
    <n v="72"/>
    <m/>
    <m/>
    <n v="1.3954447095104694"/>
    <n v="10053.82"/>
    <n v="10334.77"/>
    <n v="1.786087"/>
    <n v="10958.66"/>
    <n v="1.786087"/>
    <x v="502"/>
    <d v="2020-11-01T00:00:00"/>
    <x v="7"/>
    <x v="0"/>
    <x v="2"/>
  </r>
  <r>
    <d v="2021-03-31T00:00:00"/>
    <n v="29894663000189"/>
    <s v="TRUE SECURITIZADORA"/>
    <d v="2020-08-31T00:00:00"/>
    <n v="430.31"/>
    <d v="2021-05-07T00:00:00"/>
    <n v="37"/>
    <d v="2027-08-09T00:00:00"/>
    <n v="2292"/>
    <n v="302269083"/>
    <n v="84"/>
    <m/>
    <m/>
    <n v="1.3599999999999999"/>
    <n v="19266.740000000002"/>
    <n v="21549.82"/>
    <n v="1.5608379999999999"/>
    <n v="20487.420000000002"/>
    <n v="1.5608379999999999"/>
    <x v="503"/>
    <d v="2021-05-01T00:00:00"/>
    <x v="10"/>
    <x v="2"/>
    <x v="9"/>
  </r>
  <r>
    <d v="2021-03-31T00:00:00"/>
    <n v="29894663000189"/>
    <s v="TRUE SECURITIZADORA"/>
    <d v="2020-09-25T00:00:00"/>
    <n v="144"/>
    <d v="2021-03-07T00:00:00"/>
    <n v="-24"/>
    <d v="2027-09-08T00:00:00"/>
    <n v="2322"/>
    <n v="302282967"/>
    <n v="84"/>
    <m/>
    <m/>
    <n v="1.4375550000000001"/>
    <n v="6360.7"/>
    <n v="7007.66"/>
    <n v="1.7847789999999999"/>
    <n v="7030.37"/>
    <n v="1.7847789999999999"/>
    <x v="504"/>
    <d v="2021-04-01T00:00:00"/>
    <x v="11"/>
    <x v="2"/>
    <x v="14"/>
  </r>
  <r>
    <d v="2021-03-31T00:00:00"/>
    <n v="29894663000189"/>
    <s v="TRUE SECURITIZADORA"/>
    <d v="2020-10-30T00:00:00"/>
    <n v="52.15"/>
    <d v="2021-04-07T00:00:00"/>
    <n v="7"/>
    <d v="2027-11-08T00:00:00"/>
    <n v="2383"/>
    <n v="302326861"/>
    <n v="84"/>
    <m/>
    <m/>
    <n v="1.413705"/>
    <n v="2300.42"/>
    <n v="2527.6099999999992"/>
    <n v="1.7502230000000001"/>
    <n v="2546.65"/>
    <n v="1.7502230000000001"/>
    <x v="505"/>
    <d v="2021-04-01T00:00:00"/>
    <x v="9"/>
    <x v="2"/>
    <x v="14"/>
  </r>
  <r>
    <d v="2021-03-31T00:00:00"/>
    <n v="29894663000189"/>
    <s v="TRUE SECURITIZADORA"/>
    <d v="2020-07-28T00:00:00"/>
    <n v="195.98"/>
    <d v="2020-08-07T00:00:00"/>
    <n v="-236"/>
    <d v="2027-07-07T00:00:00"/>
    <n v="2259"/>
    <n v="302344264"/>
    <n v="84"/>
    <m/>
    <m/>
    <n v="1.405921"/>
    <n v="10005.119999999999"/>
    <n v="9647.7800000000025"/>
    <n v="1.7517240000000001"/>
    <n v="10895.57"/>
    <n v="1.7517240000000001"/>
    <x v="506"/>
    <d v="2020-08-01T00:00:00"/>
    <x v="7"/>
    <x v="0"/>
    <x v="3"/>
  </r>
  <r>
    <d v="2021-03-31T00:00:00"/>
    <n v="29894663000189"/>
    <s v="TRUE SECURITIZADORA"/>
    <d v="2020-07-28T00:00:00"/>
    <n v="136.1"/>
    <d v="2020-12-07T00:00:00"/>
    <n v="-114"/>
    <d v="2027-06-07T00:00:00"/>
    <n v="2229"/>
    <n v="302345588"/>
    <n v="84"/>
    <m/>
    <m/>
    <n v="1.4443357107495696"/>
    <n v="6300.7400000000007"/>
    <n v="6573.57"/>
    <n v="1.792743"/>
    <n v="6902.2000000000007"/>
    <n v="1.792743"/>
    <x v="507"/>
    <d v="2021-01-01T00:00:00"/>
    <x v="7"/>
    <x v="3"/>
    <x v="8"/>
  </r>
  <r>
    <d v="2021-03-31T00:00:00"/>
    <n v="29894663000189"/>
    <s v="TRUE SECURITIZADORA"/>
    <d v="2020-08-31T00:00:00"/>
    <n v="55.3"/>
    <d v="2021-03-07T00:00:00"/>
    <n v="-24"/>
    <d v="2027-07-07T00:00:00"/>
    <n v="2259"/>
    <n v="302359785"/>
    <n v="84"/>
    <m/>
    <m/>
    <n v="1.4295766669053935"/>
    <n v="2415.65"/>
    <n v="2688.6299999999987"/>
    <n v="1.782489"/>
    <n v="2668.9"/>
    <n v="1.782489"/>
    <x v="508"/>
    <d v="2021-03-01T00:00:00"/>
    <x v="10"/>
    <x v="2"/>
    <x v="16"/>
  </r>
  <r>
    <d v="2021-03-31T00:00:00"/>
    <n v="29894663000189"/>
    <s v="TRUE SECURITIZADORA"/>
    <d v="2020-08-31T00:00:00"/>
    <n v="382.13"/>
    <d v="2020-12-07T00:00:00"/>
    <n v="-114"/>
    <d v="2027-09-08T00:00:00"/>
    <n v="2322"/>
    <n v="302369856"/>
    <n v="84"/>
    <m/>
    <m/>
    <n v="1.3599999999999999"/>
    <n v="19958.91"/>
    <n v="18876.690000000002"/>
    <n v="1.40869"/>
    <n v="20239.16"/>
    <n v="1.40869"/>
    <x v="509"/>
    <d v="2020-12-01T00:00:00"/>
    <x v="10"/>
    <x v="3"/>
    <x v="11"/>
  </r>
  <r>
    <d v="2021-03-31T00:00:00"/>
    <n v="29894663000189"/>
    <s v="TRUE SECURITIZADORA"/>
    <d v="2020-10-30T00:00:00"/>
    <n v="398.08"/>
    <d v="2020-12-07T00:00:00"/>
    <n v="-114"/>
    <d v="2027-10-07T00:00:00"/>
    <n v="2351"/>
    <n v="302373288"/>
    <n v="84"/>
    <m/>
    <m/>
    <n v="1.411394"/>
    <n v="19009.72"/>
    <n v="19585.45"/>
    <n v="1.7585139999999999"/>
    <n v="20914.13"/>
    <n v="1.7585139999999999"/>
    <x v="510"/>
    <d v="2020-12-01T00:00:00"/>
    <x v="9"/>
    <x v="3"/>
    <x v="11"/>
  </r>
  <r>
    <d v="2021-03-31T00:00:00"/>
    <n v="29894663000189"/>
    <s v="TRUE SECURITIZADORA"/>
    <d v="2020-08-31T00:00:00"/>
    <n v="67"/>
    <d v="2020-12-07T00:00:00"/>
    <n v="-114"/>
    <d v="2027-08-09T00:00:00"/>
    <n v="2292"/>
    <n v="302374436"/>
    <n v="84"/>
    <m/>
    <m/>
    <n v="1.4375789999999999"/>
    <n v="3142.57"/>
    <n v="3268.8800000000006"/>
    <n v="1.7856810000000001"/>
    <n v="3449.7"/>
    <n v="1.7856810000000001"/>
    <x v="511"/>
    <d v="2020-12-01T00:00:00"/>
    <x v="10"/>
    <x v="3"/>
    <x v="11"/>
  </r>
  <r>
    <d v="2021-03-31T00:00:00"/>
    <n v="29894663000189"/>
    <s v="TRUE SECURITIZADORA"/>
    <d v="2020-10-30T00:00:00"/>
    <n v="313.39999999999998"/>
    <d v="2021-02-07T00:00:00"/>
    <n v="-52"/>
    <d v="2027-09-08T00:00:00"/>
    <n v="2322"/>
    <n v="302378221"/>
    <n v="84"/>
    <m/>
    <m/>
    <n v="1.3994740000000001"/>
    <n v="14308.11"/>
    <n v="15384.230000000005"/>
    <n v="1.745911"/>
    <n v="15788.36"/>
    <n v="1.745911"/>
    <x v="512"/>
    <d v="2021-02-01T00:00:00"/>
    <x v="9"/>
    <x v="4"/>
    <x v="12"/>
  </r>
  <r>
    <d v="2021-03-31T00:00:00"/>
    <n v="29894663000189"/>
    <s v="TRUE SECURITIZADORA"/>
    <d v="2020-11-03T00:00:00"/>
    <n v="299"/>
    <d v="2021-04-07T00:00:00"/>
    <n v="7"/>
    <d v="2027-09-08T00:00:00"/>
    <n v="2322"/>
    <n v="302382457"/>
    <n v="84"/>
    <m/>
    <m/>
    <n v="1.443468"/>
    <n v="12878.8"/>
    <n v="14492.04"/>
    <n v="1.792775"/>
    <n v="14273.2"/>
    <n v="1.792775"/>
    <x v="513"/>
    <d v="2021-04-01T00:00:00"/>
    <x v="12"/>
    <x v="2"/>
    <x v="14"/>
  </r>
  <r>
    <d v="2021-03-31T00:00:00"/>
    <n v="29894663000189"/>
    <s v="TRUE SECURITIZADORA"/>
    <d v="2020-05-27T00:00:00"/>
    <n v="111.74"/>
    <d v="2021-05-07T00:00:00"/>
    <n v="37"/>
    <d v="2027-04-07T00:00:00"/>
    <n v="2168"/>
    <n v="302425872"/>
    <n v="84"/>
    <m/>
    <m/>
    <n v="1.4367098341330313"/>
    <n v="4564.51"/>
    <n v="5407.7300000000005"/>
    <n v="1.784179"/>
    <n v="5041.41"/>
    <n v="1.784179"/>
    <x v="514"/>
    <d v="2021-05-01T00:00:00"/>
    <x v="6"/>
    <x v="2"/>
    <x v="9"/>
  </r>
  <r>
    <d v="2021-03-31T00:00:00"/>
    <n v="29894663000189"/>
    <s v="TRUE SECURITIZADORA"/>
    <d v="2020-05-27T00:00:00"/>
    <n v="178.93"/>
    <d v="2020-06-07T00:00:00"/>
    <n v="-297"/>
    <d v="2027-05-07T00:00:00"/>
    <n v="2198"/>
    <n v="302434797"/>
    <n v="84"/>
    <m/>
    <m/>
    <n v="1.390225"/>
    <n v="9430.51"/>
    <n v="8850.6299999999974"/>
    <n v="1.7345360000000001"/>
    <n v="10217.369999999999"/>
    <n v="1.7345360000000001"/>
    <x v="515"/>
    <d v="2020-06-01T00:00:00"/>
    <x v="6"/>
    <x v="0"/>
    <x v="7"/>
  </r>
  <r>
    <d v="2021-03-31T00:00:00"/>
    <n v="29894663000189"/>
    <s v="TRUE SECURITIZADORA"/>
    <d v="2020-08-31T00:00:00"/>
    <n v="284.64999999999998"/>
    <d v="2020-09-07T00:00:00"/>
    <n v="-205"/>
    <d v="2027-05-07T00:00:00"/>
    <n v="2198"/>
    <n v="302435630"/>
    <n v="84"/>
    <m/>
    <m/>
    <n v="1.3961200403525258"/>
    <n v="14125.16"/>
    <n v="13813.660000000002"/>
    <n v="1.7414940000000001"/>
    <n v="15377.28"/>
    <n v="1.7414940000000001"/>
    <x v="516"/>
    <d v="2020-10-01T00:00:00"/>
    <x v="10"/>
    <x v="0"/>
    <x v="0"/>
  </r>
  <r>
    <d v="2021-03-31T00:00:00"/>
    <n v="29894663000189"/>
    <s v="TRUE SECURITIZADORA"/>
    <d v="2020-08-31T00:00:00"/>
    <n v="263.89999999999998"/>
    <d v="2020-11-07T00:00:00"/>
    <n v="-144"/>
    <d v="2027-06-07T00:00:00"/>
    <n v="2229"/>
    <n v="302449025"/>
    <n v="84"/>
    <m/>
    <m/>
    <n v="1.4499033070392526"/>
    <n v="12463.08"/>
    <n v="12664.970000000005"/>
    <n v="1.798624"/>
    <n v="13627.4"/>
    <n v="1.798624"/>
    <x v="517"/>
    <d v="2020-11-01T00:00:00"/>
    <x v="10"/>
    <x v="0"/>
    <x v="2"/>
  </r>
  <r>
    <d v="2021-03-31T00:00:00"/>
    <n v="29894663000189"/>
    <s v="TRUE SECURITIZADORA"/>
    <d v="2020-08-31T00:00:00"/>
    <n v="265.08999999999997"/>
    <d v="2020-11-07T00:00:00"/>
    <n v="-144"/>
    <d v="2027-08-09T00:00:00"/>
    <n v="2292"/>
    <n v="302467367"/>
    <n v="84"/>
    <m/>
    <m/>
    <n v="1.4343600000000001"/>
    <n v="12710.14"/>
    <n v="12947.530000000002"/>
    <n v="1.782246"/>
    <n v="13926.220000000001"/>
    <n v="1.782246"/>
    <x v="518"/>
    <d v="2020-11-01T00:00:00"/>
    <x v="10"/>
    <x v="0"/>
    <x v="2"/>
  </r>
  <r>
    <d v="2021-03-31T00:00:00"/>
    <n v="29894663000189"/>
    <s v="TRUE SECURITIZADORA"/>
    <d v="2020-11-03T00:00:00"/>
    <n v="294.81"/>
    <d v="2021-02-07T00:00:00"/>
    <n v="-52"/>
    <d v="2027-08-09T00:00:00"/>
    <n v="2292"/>
    <n v="302472781"/>
    <n v="84"/>
    <m/>
    <m/>
    <n v="1.449527"/>
    <n v="13190.77"/>
    <n v="14171.480000000005"/>
    <n v="1.7990010000000001"/>
    <n v="14539.78"/>
    <n v="1.7990010000000001"/>
    <x v="519"/>
    <d v="2021-02-01T00:00:00"/>
    <x v="12"/>
    <x v="4"/>
    <x v="12"/>
  </r>
  <r>
    <d v="2021-03-31T00:00:00"/>
    <n v="29894663000189"/>
    <s v="TRUE SECURITIZADORA"/>
    <d v="2020-08-31T00:00:00"/>
    <n v="200"/>
    <d v="2023-04-07T00:00:00"/>
    <n v="737"/>
    <d v="2027-10-07T00:00:00"/>
    <n v="2351"/>
    <n v="302473883"/>
    <n v="84"/>
    <m/>
    <m/>
    <n v="1.442642"/>
    <n v="4592.62"/>
    <n v="9462.4199999999964"/>
    <n v="1.7902199999999999"/>
    <n v="5383.07"/>
    <n v="1.7902199999999999"/>
    <x v="520"/>
    <d v="2021-04-01T00:00:00"/>
    <x v="10"/>
    <x v="2"/>
    <x v="14"/>
  </r>
  <r>
    <d v="2021-03-31T00:00:00"/>
    <n v="29894663000189"/>
    <s v="TRUE SECURITIZADORA"/>
    <d v="2020-10-30T00:00:00"/>
    <n v="309"/>
    <d v="2021-04-07T00:00:00"/>
    <n v="7"/>
    <d v="2026-12-07T00:00:00"/>
    <n v="2047"/>
    <n v="302495504"/>
    <n v="72"/>
    <m/>
    <m/>
    <n v="1.3969640000000001"/>
    <n v="12575.63"/>
    <n v="13644.629999999996"/>
    <n v="1.7842659999999999"/>
    <n v="13948.18"/>
    <n v="1.7842659999999999"/>
    <x v="521"/>
    <d v="2021-04-01T00:00:00"/>
    <x v="9"/>
    <x v="2"/>
    <x v="14"/>
  </r>
  <r>
    <d v="2021-03-31T00:00:00"/>
    <n v="29894663000189"/>
    <s v="TRUE SECURITIZADORA"/>
    <d v="2020-03-13T00:00:00"/>
    <n v="13"/>
    <d v="2021-03-07T00:00:00"/>
    <n v="-24"/>
    <d v="2026-02-09T00:00:00"/>
    <n v="1746"/>
    <n v="302506857"/>
    <n v="72"/>
    <m/>
    <m/>
    <n v="1.4950000000000001"/>
    <n v="472.67"/>
    <n v="564.06000000000006"/>
    <n v="2.0384500000000001"/>
    <n v="533.51"/>
    <n v="2.0384500000000001"/>
    <x v="522"/>
    <d v="2021-04-01T00:00:00"/>
    <x v="2"/>
    <x v="2"/>
    <x v="14"/>
  </r>
  <r>
    <d v="2021-03-31T00:00:00"/>
    <n v="29894663000189"/>
    <s v="TRUE SECURITIZADORA"/>
    <d v="2020-04-15T00:00:00"/>
    <n v="79.63"/>
    <d v="2021-05-07T00:00:00"/>
    <n v="37"/>
    <d v="2026-03-09T00:00:00"/>
    <n v="1774"/>
    <n v="302515818"/>
    <n v="72"/>
    <m/>
    <m/>
    <n v="1.4949999999999999"/>
    <n v="2857.54"/>
    <n v="3459.5099999999993"/>
    <n v="1.8891199999999999"/>
    <n v="3141.84"/>
    <n v="1.8891199999999999"/>
    <x v="523"/>
    <d v="2021-05-01T00:00:00"/>
    <x v="5"/>
    <x v="2"/>
    <x v="9"/>
  </r>
  <r>
    <d v="2021-03-31T00:00:00"/>
    <n v="29894663000189"/>
    <s v="TRUE SECURITIZADORA"/>
    <d v="2020-05-27T00:00:00"/>
    <n v="41.7"/>
    <d v="2020-11-07T00:00:00"/>
    <n v="-144"/>
    <d v="2027-04-07T00:00:00"/>
    <n v="2168"/>
    <n v="302523932"/>
    <n v="84"/>
    <m/>
    <m/>
    <n v="1.4318177760896422"/>
    <n v="1953.58"/>
    <n v="2021.3900000000006"/>
    <n v="1.7843230000000001"/>
    <n v="2134.2800000000002"/>
    <n v="1.7843230000000001"/>
    <x v="524"/>
    <d v="2020-11-01T00:00:00"/>
    <x v="6"/>
    <x v="0"/>
    <x v="2"/>
  </r>
  <r>
    <d v="2021-03-31T00:00:00"/>
    <n v="29894663000189"/>
    <s v="TRUE SECURITIZADORA"/>
    <d v="2020-08-31T00:00:00"/>
    <n v="313.24"/>
    <d v="2021-02-07T00:00:00"/>
    <n v="-52"/>
    <d v="2027-04-07T00:00:00"/>
    <n v="2168"/>
    <n v="302525457"/>
    <n v="84"/>
    <m/>
    <m/>
    <n v="1.4405464857187724"/>
    <n v="13719.91"/>
    <n v="14884.720000000001"/>
    <n v="1.788592"/>
    <n v="15056.29"/>
    <n v="1.788592"/>
    <x v="525"/>
    <d v="2021-02-01T00:00:00"/>
    <x v="10"/>
    <x v="4"/>
    <x v="12"/>
  </r>
  <r>
    <d v="2021-03-31T00:00:00"/>
    <n v="29894663000189"/>
    <s v="TRUE SECURITIZADORA"/>
    <d v="2020-07-28T00:00:00"/>
    <n v="85"/>
    <d v="2021-02-07T00:00:00"/>
    <n v="-52"/>
    <d v="2027-06-07T00:00:00"/>
    <n v="2229"/>
    <n v="302526112"/>
    <n v="84"/>
    <m/>
    <m/>
    <n v="1.4298595858820502"/>
    <n v="3780.54"/>
    <n v="4125.2599999999984"/>
    <n v="1.777301"/>
    <n v="4157.62"/>
    <n v="1.777301"/>
    <x v="526"/>
    <d v="2021-02-01T00:00:00"/>
    <x v="7"/>
    <x v="4"/>
    <x v="12"/>
  </r>
  <r>
    <d v="2021-03-31T00:00:00"/>
    <n v="29894663000189"/>
    <s v="TRUE SECURITIZADORA"/>
    <d v="2020-10-30T00:00:00"/>
    <n v="52.15"/>
    <d v="2020-12-07T00:00:00"/>
    <n v="-114"/>
    <d v="2027-11-08T00:00:00"/>
    <n v="2383"/>
    <n v="302533742"/>
    <n v="84"/>
    <m/>
    <m/>
    <n v="1.4156930000000001"/>
    <n v="2507.5"/>
    <n v="2525.8100000000009"/>
    <n v="1.752534"/>
    <n v="2753.7000000000003"/>
    <n v="1.752534"/>
    <x v="527"/>
    <d v="2021-01-01T00:00:00"/>
    <x v="9"/>
    <x v="3"/>
    <x v="8"/>
  </r>
  <r>
    <d v="2021-03-31T00:00:00"/>
    <n v="29894663000189"/>
    <s v="TRUE SECURITIZADORA"/>
    <d v="2020-07-28T00:00:00"/>
    <n v="130.25"/>
    <d v="2021-02-07T00:00:00"/>
    <n v="-52"/>
    <d v="2027-06-07T00:00:00"/>
    <n v="2229"/>
    <n v="302533850"/>
    <n v="84"/>
    <m/>
    <m/>
    <n v="1.3599999999999999"/>
    <n v="6212.7"/>
    <n v="6470.8499999999985"/>
    <n v="1.5191079999999999"/>
    <n v="6498.08"/>
    <n v="1.5191079999999999"/>
    <x v="528"/>
    <d v="2021-04-01T00:00:00"/>
    <x v="7"/>
    <x v="4"/>
    <x v="14"/>
  </r>
  <r>
    <d v="2021-03-31T00:00:00"/>
    <n v="29894663000189"/>
    <s v="TRUE SECURITIZADORA"/>
    <d v="2020-07-28T00:00:00"/>
    <n v="188.01"/>
    <d v="2021-05-07T00:00:00"/>
    <n v="37"/>
    <d v="2027-06-07T00:00:00"/>
    <n v="2229"/>
    <n v="302535560"/>
    <n v="84"/>
    <m/>
    <m/>
    <n v="1.4091110055939617"/>
    <n v="7847.25"/>
    <n v="9187.8599999999988"/>
    <n v="1.7551939999999999"/>
    <n v="8685.99"/>
    <n v="1.7551939999999999"/>
    <x v="529"/>
    <d v="2021-05-01T00:00:00"/>
    <x v="7"/>
    <x v="2"/>
    <x v="9"/>
  </r>
  <r>
    <d v="2021-03-31T00:00:00"/>
    <n v="29894663000189"/>
    <s v="TRUE SECURITIZADORA"/>
    <d v="2020-08-31T00:00:00"/>
    <n v="54.6"/>
    <d v="2021-05-07T00:00:00"/>
    <n v="37"/>
    <d v="2027-05-07T00:00:00"/>
    <n v="2198"/>
    <n v="302537003"/>
    <n v="84"/>
    <m/>
    <m/>
    <n v="1.4467053371206477"/>
    <n v="2236"/>
    <n v="2606.369999999999"/>
    <n v="1.7991999999999999"/>
    <n v="2475.38"/>
    <n v="1.7991999999999999"/>
    <x v="530"/>
    <d v="2021-05-01T00:00:00"/>
    <x v="10"/>
    <x v="2"/>
    <x v="9"/>
  </r>
  <r>
    <d v="2021-03-31T00:00:00"/>
    <n v="29894663000189"/>
    <s v="TRUE SECURITIZADORA"/>
    <d v="2020-08-31T00:00:00"/>
    <n v="126.96"/>
    <d v="2020-12-07T00:00:00"/>
    <n v="-114"/>
    <d v="2027-08-09T00:00:00"/>
    <n v="2292"/>
    <n v="302559743"/>
    <n v="84"/>
    <m/>
    <m/>
    <n v="1.404053"/>
    <n v="6010.42"/>
    <n v="6264.3599999999988"/>
    <n v="1.749903"/>
    <n v="6597.91"/>
    <n v="1.749903"/>
    <x v="531"/>
    <d v="2021-01-01T00:00:00"/>
    <x v="10"/>
    <x v="3"/>
    <x v="8"/>
  </r>
  <r>
    <d v="2021-03-31T00:00:00"/>
    <n v="29894663000189"/>
    <s v="TRUE SECURITIZADORA"/>
    <d v="2020-08-31T00:00:00"/>
    <n v="472"/>
    <d v="2021-02-07T00:00:00"/>
    <n v="-52"/>
    <d v="2027-08-09T00:00:00"/>
    <n v="2292"/>
    <n v="302565651"/>
    <n v="84"/>
    <m/>
    <m/>
    <n v="1.4325060000000001"/>
    <n v="21225.68"/>
    <n v="23067.66"/>
    <n v="1.780257"/>
    <n v="23392.61"/>
    <n v="1.780257"/>
    <x v="532"/>
    <d v="2021-02-01T00:00:00"/>
    <x v="10"/>
    <x v="4"/>
    <x v="12"/>
  </r>
  <r>
    <d v="2021-03-31T00:00:00"/>
    <n v="29894663000189"/>
    <s v="TRUE SECURITIZADORA"/>
    <d v="2020-08-31T00:00:00"/>
    <n v="141"/>
    <d v="2021-05-07T00:00:00"/>
    <n v="37"/>
    <d v="2027-11-08T00:00:00"/>
    <n v="2383"/>
    <n v="302584065"/>
    <n v="84"/>
    <m/>
    <m/>
    <n v="1.438059"/>
    <n v="6016.38"/>
    <n v="6585.89"/>
    <n v="1.7847919999999999"/>
    <n v="6692.73"/>
    <n v="1.7847919999999999"/>
    <x v="533"/>
    <d v="2021-05-01T00:00:00"/>
    <x v="10"/>
    <x v="2"/>
    <x v="9"/>
  </r>
  <r>
    <d v="2021-03-31T00:00:00"/>
    <n v="29894663000189"/>
    <s v="TRUE SECURITIZADORA"/>
    <d v="2020-10-30T00:00:00"/>
    <n v="49.52"/>
    <d v="2021-01-07T00:00:00"/>
    <n v="-83"/>
    <d v="2027-12-07T00:00:00"/>
    <n v="2412"/>
    <n v="302589104"/>
    <n v="84"/>
    <m/>
    <m/>
    <n v="1.4177979999999999"/>
    <n v="2336.0899999999997"/>
    <n v="2362.7200000000003"/>
    <n v="1.764548"/>
    <n v="2579.7799999999997"/>
    <n v="1.764548"/>
    <x v="534"/>
    <d v="2021-01-01T00:00:00"/>
    <x v="9"/>
    <x v="1"/>
    <x v="8"/>
  </r>
  <r>
    <d v="2021-03-31T00:00:00"/>
    <n v="29894663000189"/>
    <s v="TRUE SECURITIZADORA"/>
    <d v="2020-10-30T00:00:00"/>
    <n v="235.3"/>
    <d v="2021-05-07T00:00:00"/>
    <n v="37"/>
    <d v="2027-12-07T00:00:00"/>
    <n v="2412"/>
    <n v="302593780"/>
    <n v="84"/>
    <m/>
    <m/>
    <n v="1.397359"/>
    <n v="10225.929999999998"/>
    <n v="11308.829999999998"/>
    <n v="1.7428170000000001"/>
    <n v="11391.09"/>
    <n v="1.7428170000000001"/>
    <x v="535"/>
    <d v="2021-05-01T00:00:00"/>
    <x v="9"/>
    <x v="2"/>
    <x v="9"/>
  </r>
  <r>
    <d v="2021-03-31T00:00:00"/>
    <n v="29894663000189"/>
    <s v="TRUE SECURITIZADORA"/>
    <d v="2020-04-15T00:00:00"/>
    <n v="375.76"/>
    <d v="2021-05-07T00:00:00"/>
    <n v="37"/>
    <d v="2025-03-07T00:00:00"/>
    <n v="1407"/>
    <n v="302613000"/>
    <n v="60"/>
    <m/>
    <m/>
    <n v="1.4949999999999999"/>
    <n v="11421.04"/>
    <n v="14634.589999999997"/>
    <n v="2.0651440000000001"/>
    <n v="12774.12"/>
    <n v="2.0651440000000001"/>
    <x v="536"/>
    <d v="2021-05-01T00:00:00"/>
    <x v="5"/>
    <x v="2"/>
    <x v="9"/>
  </r>
  <r>
    <d v="2021-03-31T00:00:00"/>
    <n v="29894663000189"/>
    <s v="TRUE SECURITIZADORA"/>
    <d v="2020-05-27T00:00:00"/>
    <n v="101.9"/>
    <d v="2020-08-07T00:00:00"/>
    <n v="-236"/>
    <d v="2026-04-07T00:00:00"/>
    <n v="1803"/>
    <n v="302614423"/>
    <n v="72"/>
    <m/>
    <m/>
    <n v="1.3599999999999999"/>
    <n v="4869.7"/>
    <n v="4632.9800000000014"/>
    <n v="1.604654"/>
    <n v="5119.8999999999996"/>
    <n v="1.604654"/>
    <x v="537"/>
    <d v="2020-09-01T00:00:00"/>
    <x v="6"/>
    <x v="0"/>
    <x v="4"/>
  </r>
  <r>
    <d v="2021-03-31T00:00:00"/>
    <n v="29894663000189"/>
    <s v="TRUE SECURITIZADORA"/>
    <d v="2020-09-25T00:00:00"/>
    <n v="50"/>
    <d v="2020-12-07T00:00:00"/>
    <n v="-114"/>
    <d v="2027-09-08T00:00:00"/>
    <n v="2322"/>
    <n v="302625295"/>
    <n v="84"/>
    <m/>
    <m/>
    <n v="1.4438249999999999"/>
    <n v="2351.84"/>
    <n v="2428.0599999999986"/>
    <n v="1.7957369999999999"/>
    <n v="2586.58"/>
    <n v="1.7957369999999999"/>
    <x v="538"/>
    <d v="2021-01-01T00:00:00"/>
    <x v="11"/>
    <x v="3"/>
    <x v="8"/>
  </r>
  <r>
    <d v="2021-03-31T00:00:00"/>
    <n v="29894663000189"/>
    <s v="TRUE SECURITIZADORA"/>
    <d v="2020-07-28T00:00:00"/>
    <n v="83.5"/>
    <d v="2021-02-07T00:00:00"/>
    <n v="-52"/>
    <d v="2027-05-07T00:00:00"/>
    <n v="2198"/>
    <n v="302629341"/>
    <n v="84"/>
    <m/>
    <m/>
    <n v="1.3947789791491452"/>
    <n v="3727.66"/>
    <n v="4073.9100000000008"/>
    <n v="1.739778"/>
    <n v="4094.87"/>
    <n v="1.739778"/>
    <x v="539"/>
    <d v="2021-02-01T00:00:00"/>
    <x v="7"/>
    <x v="4"/>
    <x v="12"/>
  </r>
  <r>
    <d v="2021-03-31T00:00:00"/>
    <n v="29894663000189"/>
    <s v="TRUE SECURITIZADORA"/>
    <d v="2020-09-25T00:00:00"/>
    <n v="132"/>
    <d v="2021-02-07T00:00:00"/>
    <n v="-52"/>
    <d v="2027-09-08T00:00:00"/>
    <n v="2322"/>
    <n v="302630565"/>
    <n v="84"/>
    <m/>
    <m/>
    <n v="1.430644"/>
    <n v="5974.61"/>
    <n v="6438.659999999998"/>
    <n v="1.7774239999999999"/>
    <n v="6589.69"/>
    <n v="1.7774239999999999"/>
    <x v="540"/>
    <d v="2021-04-01T00:00:00"/>
    <x v="11"/>
    <x v="4"/>
    <x v="14"/>
  </r>
  <r>
    <d v="2021-03-31T00:00:00"/>
    <n v="29894663000189"/>
    <s v="TRUE SECURITIZADORA"/>
    <d v="2020-06-19T00:00:00"/>
    <n v="162.5"/>
    <d v="2021-05-07T00:00:00"/>
    <n v="37"/>
    <d v="2027-06-07T00:00:00"/>
    <n v="2229"/>
    <n v="302642723"/>
    <n v="84"/>
    <m/>
    <m/>
    <n v="1.4360029999999999"/>
    <n v="6733.33"/>
    <n v="7886.9600000000028"/>
    <n v="1.780729"/>
    <n v="7447.13"/>
    <n v="1.780729"/>
    <x v="541"/>
    <d v="2021-05-01T00:00:00"/>
    <x v="8"/>
    <x v="2"/>
    <x v="9"/>
  </r>
  <r>
    <d v="2021-03-31T00:00:00"/>
    <n v="29894663000189"/>
    <s v="TRUE SECURITIZADORA"/>
    <d v="2020-08-31T00:00:00"/>
    <n v="142.41"/>
    <d v="2020-12-07T00:00:00"/>
    <n v="-114"/>
    <d v="2027-08-09T00:00:00"/>
    <n v="2292"/>
    <n v="302659331"/>
    <n v="84"/>
    <m/>
    <m/>
    <n v="1.3599999999999999"/>
    <n v="7007.44"/>
    <n v="7131.8600000000042"/>
    <n v="1.603497"/>
    <n v="7492.35"/>
    <n v="1.603497"/>
    <x v="542"/>
    <d v="2021-01-01T00:00:00"/>
    <x v="10"/>
    <x v="3"/>
    <x v="8"/>
  </r>
  <r>
    <d v="2021-03-31T00:00:00"/>
    <n v="29894663000189"/>
    <s v="TRUE SECURITIZADORA"/>
    <d v="2020-08-31T00:00:00"/>
    <n v="45.55"/>
    <d v="2021-03-07T00:00:00"/>
    <n v="-24"/>
    <d v="2027-08-09T00:00:00"/>
    <n v="2292"/>
    <n v="302665207"/>
    <n v="84"/>
    <m/>
    <m/>
    <n v="1.3599999999999999"/>
    <n v="2065.02"/>
    <n v="2281.1300000000006"/>
    <n v="1.6706490000000001"/>
    <n v="2259.79"/>
    <n v="1.6706490000000001"/>
    <x v="543"/>
    <d v="2021-04-01T00:00:00"/>
    <x v="10"/>
    <x v="2"/>
    <x v="14"/>
  </r>
  <r>
    <d v="2021-03-31T00:00:00"/>
    <n v="29894663000189"/>
    <s v="TRUE SECURITIZADORA"/>
    <d v="2020-08-31T00:00:00"/>
    <n v="49.35"/>
    <d v="2021-05-07T00:00:00"/>
    <n v="37"/>
    <d v="2027-09-08T00:00:00"/>
    <n v="2322"/>
    <n v="302670689"/>
    <n v="84"/>
    <m/>
    <m/>
    <n v="1.4189770000000002"/>
    <n v="2095.2199999999998"/>
    <n v="2388.4700000000007"/>
    <n v="1.7617339999999999"/>
    <n v="2323.9899999999998"/>
    <n v="1.7617339999999999"/>
    <x v="544"/>
    <d v="2021-05-01T00:00:00"/>
    <x v="10"/>
    <x v="2"/>
    <x v="9"/>
  </r>
  <r>
    <d v="2021-03-31T00:00:00"/>
    <n v="29894663000189"/>
    <s v="TRUE SECURITIZADORA"/>
    <d v="2020-09-25T00:00:00"/>
    <n v="313.5"/>
    <d v="2020-12-07T00:00:00"/>
    <n v="-114"/>
    <d v="2027-09-08T00:00:00"/>
    <n v="2322"/>
    <n v="302689458"/>
    <n v="84"/>
    <m/>
    <m/>
    <n v="1.441405"/>
    <n v="14772.37"/>
    <n v="15236.599999999997"/>
    <n v="1.788897"/>
    <n v="16228.69"/>
    <n v="1.788897"/>
    <x v="545"/>
    <d v="2021-01-01T00:00:00"/>
    <x v="11"/>
    <x v="3"/>
    <x v="8"/>
  </r>
  <r>
    <d v="2021-03-31T00:00:00"/>
    <n v="29894663000189"/>
    <s v="TRUE SECURITIZADORA"/>
    <d v="2020-03-13T00:00:00"/>
    <n v="398.95"/>
    <d v="2020-09-07T00:00:00"/>
    <n v="-205"/>
    <d v="2026-01-07T00:00:00"/>
    <n v="1713"/>
    <n v="302700180"/>
    <n v="72"/>
    <m/>
    <m/>
    <n v="1.5171538423928312"/>
    <n v="16695.95"/>
    <n v="17062.519999999997"/>
    <n v="2.0643590000000001"/>
    <n v="18514.97"/>
    <n v="2.0643590000000001"/>
    <x v="546"/>
    <d v="2020-10-01T00:00:00"/>
    <x v="2"/>
    <x v="0"/>
    <x v="0"/>
  </r>
  <r>
    <d v="2021-03-31T00:00:00"/>
    <n v="29894663000189"/>
    <s v="TRUE SECURITIZADORA"/>
    <d v="2020-04-15T00:00:00"/>
    <n v="51.33"/>
    <d v="2021-05-07T00:00:00"/>
    <n v="37"/>
    <d v="2026-03-09T00:00:00"/>
    <n v="1774"/>
    <n v="302713329"/>
    <n v="72"/>
    <m/>
    <m/>
    <n v="1.5130000000000001"/>
    <n v="1772.48"/>
    <n v="2218.1800000000007"/>
    <n v="2.05505"/>
    <n v="2016.35"/>
    <n v="2.05505"/>
    <x v="547"/>
    <d v="2021-05-01T00:00:00"/>
    <x v="5"/>
    <x v="2"/>
    <x v="9"/>
  </r>
  <r>
    <d v="2021-03-31T00:00:00"/>
    <n v="29894663000189"/>
    <s v="TRUE SECURITIZADORA"/>
    <d v="2020-06-19T00:00:00"/>
    <n v="22.22"/>
    <d v="2020-11-07T00:00:00"/>
    <n v="-144"/>
    <d v="2026-04-07T00:00:00"/>
    <n v="1803"/>
    <n v="302721728"/>
    <n v="72"/>
    <m/>
    <m/>
    <n v="1.396642778390295"/>
    <n v="956.91"/>
    <n v="987.68000000000029"/>
    <n v="1.791609"/>
    <n v="1041.29"/>
    <n v="1.791609"/>
    <x v="548"/>
    <d v="2020-11-01T00:00:00"/>
    <x v="8"/>
    <x v="0"/>
    <x v="2"/>
  </r>
  <r>
    <d v="2021-03-31T00:00:00"/>
    <n v="29894663000189"/>
    <s v="TRUE SECURITIZADORA"/>
    <d v="2020-07-28T00:00:00"/>
    <n v="285.25"/>
    <d v="2021-02-07T00:00:00"/>
    <n v="-52"/>
    <d v="2027-08-09T00:00:00"/>
    <n v="2292"/>
    <n v="302764843"/>
    <n v="84"/>
    <m/>
    <m/>
    <n v="1.3599999999999999"/>
    <n v="13362.07"/>
    <n v="14068.210000000001"/>
    <n v="1.6312629999999999"/>
    <n v="14436.74"/>
    <n v="1.6312629999999999"/>
    <x v="549"/>
    <d v="2021-02-01T00:00:00"/>
    <x v="7"/>
    <x v="4"/>
    <x v="12"/>
  </r>
  <r>
    <d v="2021-03-31T00:00:00"/>
    <n v="29894663000189"/>
    <s v="TRUE SECURITIZADORA"/>
    <d v="2020-08-31T00:00:00"/>
    <n v="180"/>
    <d v="2021-05-07T00:00:00"/>
    <n v="37"/>
    <d v="2025-08-07T00:00:00"/>
    <n v="1560"/>
    <n v="302766691"/>
    <n v="60"/>
    <m/>
    <m/>
    <n v="1.3599999999999999"/>
    <n v="6147.06"/>
    <n v="7390.5399999999981"/>
    <n v="1.786775"/>
    <n v="6749.66"/>
    <n v="1.786775"/>
    <x v="550"/>
    <d v="2021-05-01T00:00:00"/>
    <x v="10"/>
    <x v="2"/>
    <x v="9"/>
  </r>
  <r>
    <d v="2021-03-31T00:00:00"/>
    <n v="29894663000189"/>
    <s v="TRUE SECURITIZADORA"/>
    <d v="2020-04-15T00:00:00"/>
    <n v="263.8"/>
    <d v="2021-05-07T00:00:00"/>
    <n v="37"/>
    <d v="2026-03-09T00:00:00"/>
    <n v="1774"/>
    <n v="302810395"/>
    <n v="72"/>
    <m/>
    <m/>
    <n v="1.3599999999999999"/>
    <n v="9942.6299999999992"/>
    <n v="11931.75"/>
    <n v="1.6822189999999999"/>
    <n v="10762.429999999998"/>
    <n v="1.6822189999999999"/>
    <x v="551"/>
    <d v="2021-05-01T00:00:00"/>
    <x v="5"/>
    <x v="2"/>
    <x v="9"/>
  </r>
  <r>
    <d v="2021-03-31T00:00:00"/>
    <n v="29894663000189"/>
    <s v="TRUE SECURITIZADORA"/>
    <d v="2020-06-19T00:00:00"/>
    <n v="56.87"/>
    <d v="2021-03-07T00:00:00"/>
    <n v="-24"/>
    <d v="2026-03-09T00:00:00"/>
    <n v="1774"/>
    <n v="302816410"/>
    <n v="72"/>
    <m/>
    <m/>
    <n v="1.5130000000000001"/>
    <n v="2073.71"/>
    <n v="2423.6399999999994"/>
    <n v="2.0635789999999998"/>
    <n v="2347.6800000000003"/>
    <n v="2.0635789999999998"/>
    <x v="552"/>
    <d v="2021-03-01T00:00:00"/>
    <x v="8"/>
    <x v="2"/>
    <x v="16"/>
  </r>
  <r>
    <d v="2021-03-31T00:00:00"/>
    <n v="29894663000189"/>
    <s v="TRUE SECURITIZADORA"/>
    <d v="2020-05-27T00:00:00"/>
    <n v="82.45"/>
    <d v="2021-05-07T00:00:00"/>
    <n v="37"/>
    <d v="2026-04-07T00:00:00"/>
    <n v="1803"/>
    <n v="302818414"/>
    <n v="72"/>
    <m/>
    <m/>
    <n v="1.3599999999999999"/>
    <n v="3243.1299999999997"/>
    <n v="3748.68"/>
    <n v="1.5480769999999999"/>
    <n v="3400.54"/>
    <n v="1.5480769999999999"/>
    <x v="553"/>
    <d v="2021-05-01T00:00:00"/>
    <x v="6"/>
    <x v="2"/>
    <x v="9"/>
  </r>
  <r>
    <d v="2021-03-31T00:00:00"/>
    <n v="29894663000189"/>
    <s v="TRUE SECURITIZADORA"/>
    <d v="2020-05-27T00:00:00"/>
    <n v="79.150000000000006"/>
    <d v="2020-09-07T00:00:00"/>
    <n v="-205"/>
    <d v="2026-04-07T00:00:00"/>
    <n v="1803"/>
    <n v="302822892"/>
    <n v="72"/>
    <m/>
    <m/>
    <n v="1.4072216541211415"/>
    <n v="3562.3199999999997"/>
    <n v="3548.6100000000019"/>
    <n v="1.798144"/>
    <n v="3858.89"/>
    <n v="1.798144"/>
    <x v="554"/>
    <d v="2020-10-01T00:00:00"/>
    <x v="6"/>
    <x v="0"/>
    <x v="0"/>
  </r>
  <r>
    <d v="2021-03-31T00:00:00"/>
    <n v="29894663000189"/>
    <s v="TRUE SECURITIZADORA"/>
    <d v="2020-10-30T00:00:00"/>
    <n v="100.08"/>
    <d v="2021-02-07T00:00:00"/>
    <n v="-52"/>
    <d v="2027-11-08T00:00:00"/>
    <n v="2383"/>
    <n v="302828643"/>
    <n v="84"/>
    <m/>
    <m/>
    <n v="1.4012560000000001"/>
    <n v="4631.96"/>
    <n v="4871.57"/>
    <n v="1.737115"/>
    <n v="5106.32"/>
    <n v="1.737115"/>
    <x v="555"/>
    <d v="2021-02-01T00:00:00"/>
    <x v="9"/>
    <x v="4"/>
    <x v="12"/>
  </r>
  <r>
    <d v="2021-03-31T00:00:00"/>
    <n v="29894663000189"/>
    <s v="TRUE SECURITIZADORA"/>
    <d v="2020-06-19T00:00:00"/>
    <n v="313.5"/>
    <d v="2021-03-07T00:00:00"/>
    <n v="-24"/>
    <d v="2027-05-07T00:00:00"/>
    <n v="2198"/>
    <n v="302831269"/>
    <n v="84"/>
    <m/>
    <m/>
    <n v="1.4465918409247336"/>
    <n v="13491.52"/>
    <n v="15068.74"/>
    <n v="1.7920290000000001"/>
    <n v="14840.4"/>
    <n v="1.7920290000000001"/>
    <x v="556"/>
    <d v="2021-03-01T00:00:00"/>
    <x v="8"/>
    <x v="2"/>
    <x v="16"/>
  </r>
  <r>
    <d v="2021-03-31T00:00:00"/>
    <n v="29894663000189"/>
    <s v="TRUE SECURITIZADORA"/>
    <d v="2020-10-30T00:00:00"/>
    <n v="71"/>
    <d v="2021-05-07T00:00:00"/>
    <n v="37"/>
    <d v="2027-11-08T00:00:00"/>
    <n v="2383"/>
    <n v="302833637"/>
    <n v="84"/>
    <m/>
    <m/>
    <n v="1.422067"/>
    <n v="3052.74"/>
    <n v="3431.2500000000005"/>
    <n v="1.759185"/>
    <n v="3387.22"/>
    <n v="1.759185"/>
    <x v="557"/>
    <d v="2021-05-01T00:00:00"/>
    <x v="9"/>
    <x v="2"/>
    <x v="9"/>
  </r>
  <r>
    <d v="2021-03-31T00:00:00"/>
    <n v="29894663000189"/>
    <s v="TRUE SECURITIZADORA"/>
    <d v="2020-07-28T00:00:00"/>
    <n v="311.75"/>
    <d v="2020-11-07T00:00:00"/>
    <n v="-144"/>
    <d v="2027-06-07T00:00:00"/>
    <n v="2229"/>
    <n v="302834952"/>
    <n v="84"/>
    <m/>
    <m/>
    <n v="1.3599999999999999"/>
    <n v="15412.11"/>
    <n v="15487.899999999996"/>
    <n v="1.6166609999999999"/>
    <n v="16488.18"/>
    <n v="1.6166609999999999"/>
    <x v="558"/>
    <d v="2020-12-01T00:00:00"/>
    <x v="7"/>
    <x v="0"/>
    <x v="11"/>
  </r>
  <r>
    <d v="2021-03-31T00:00:00"/>
    <n v="29894663000189"/>
    <s v="TRUE SECURITIZADORA"/>
    <d v="2020-07-28T00:00:00"/>
    <n v="236.43"/>
    <d v="2020-08-07T00:00:00"/>
    <n v="-236"/>
    <d v="2027-06-07T00:00:00"/>
    <n v="2229"/>
    <n v="302840668"/>
    <n v="84"/>
    <m/>
    <m/>
    <n v="1.4393676721565838"/>
    <n v="11906.130000000001"/>
    <n v="11438.29"/>
    <n v="1.7874209999999999"/>
    <n v="12952.21"/>
    <n v="1.7874209999999999"/>
    <x v="559"/>
    <d v="2020-09-01T00:00:00"/>
    <x v="7"/>
    <x v="0"/>
    <x v="4"/>
  </r>
  <r>
    <d v="2021-03-31T00:00:00"/>
    <n v="29894663000189"/>
    <s v="TRUE SECURITIZADORA"/>
    <d v="2020-09-25T00:00:00"/>
    <n v="51"/>
    <d v="2021-03-07T00:00:00"/>
    <n v="-24"/>
    <d v="2027-10-07T00:00:00"/>
    <n v="2351"/>
    <n v="302842836"/>
    <n v="84"/>
    <m/>
    <m/>
    <n v="1.4205080000000001"/>
    <n v="2279.87"/>
    <n v="2460.6800000000003"/>
    <n v="1.762418"/>
    <n v="2519.56"/>
    <n v="1.762418"/>
    <x v="560"/>
    <d v="2021-04-01T00:00:00"/>
    <x v="11"/>
    <x v="2"/>
    <x v="14"/>
  </r>
  <r>
    <d v="2021-03-31T00:00:00"/>
    <n v="29894663000189"/>
    <s v="TRUE SECURITIZADORA"/>
    <d v="2020-10-30T00:00:00"/>
    <n v="73.900000000000006"/>
    <d v="2021-03-07T00:00:00"/>
    <n v="-24"/>
    <d v="2027-09-08T00:00:00"/>
    <n v="2322"/>
    <n v="302852646"/>
    <n v="84"/>
    <m/>
    <m/>
    <n v="1.412723"/>
    <n v="3286.93"/>
    <n v="3611.62"/>
    <n v="1.759981"/>
    <n v="3634.6499999999996"/>
    <n v="1.759981"/>
    <x v="561"/>
    <d v="2021-04-01T00:00:00"/>
    <x v="9"/>
    <x v="2"/>
    <x v="14"/>
  </r>
  <r>
    <d v="2021-03-31T00:00:00"/>
    <n v="29894663000189"/>
    <s v="TRUE SECURITIZADORA"/>
    <d v="2020-08-31T00:00:00"/>
    <n v="35.15"/>
    <d v="2021-02-07T00:00:00"/>
    <n v="-52"/>
    <d v="2027-08-09T00:00:00"/>
    <n v="2292"/>
    <n v="302859040"/>
    <n v="84"/>
    <m/>
    <m/>
    <n v="1.4349050000000001"/>
    <n v="1577.48"/>
    <n v="1716.4599999999994"/>
    <n v="1.787892"/>
    <n v="1740.85"/>
    <n v="1.787892"/>
    <x v="562"/>
    <d v="2021-02-01T00:00:00"/>
    <x v="10"/>
    <x v="4"/>
    <x v="12"/>
  </r>
  <r>
    <d v="2021-03-31T00:00:00"/>
    <n v="29894663000189"/>
    <s v="TRUE SECURITIZADORA"/>
    <d v="2020-09-25T00:00:00"/>
    <n v="257.85000000000002"/>
    <d v="2020-12-07T00:00:00"/>
    <n v="-114"/>
    <d v="2027-09-08T00:00:00"/>
    <n v="2322"/>
    <n v="302880544"/>
    <n v="84"/>
    <m/>
    <m/>
    <n v="1.4455119999999999"/>
    <n v="12136.2"/>
    <n v="12514.65"/>
    <n v="1.7932589999999999"/>
    <n v="13332.6"/>
    <n v="1.7932589999999999"/>
    <x v="563"/>
    <d v="2021-01-01T00:00:00"/>
    <x v="11"/>
    <x v="3"/>
    <x v="8"/>
  </r>
  <r>
    <d v="2021-03-31T00:00:00"/>
    <n v="29894663000189"/>
    <s v="TRUE SECURITIZADORA"/>
    <d v="2020-03-13T00:00:00"/>
    <n v="808"/>
    <d v="2020-08-07T00:00:00"/>
    <n v="-236"/>
    <d v="2026-02-09T00:00:00"/>
    <n v="1746"/>
    <n v="302908132"/>
    <n v="72"/>
    <m/>
    <m/>
    <n v="1.5064412430248679"/>
    <n v="34940.770000000004"/>
    <n v="34940.85"/>
    <n v="2.0531640000000002"/>
    <n v="38726.589999999997"/>
    <n v="2.0531640000000002"/>
    <x v="564"/>
    <d v="2020-08-01T00:00:00"/>
    <x v="2"/>
    <x v="0"/>
    <x v="3"/>
  </r>
  <r>
    <d v="2021-03-31T00:00:00"/>
    <n v="29894663000189"/>
    <s v="TRUE SECURITIZADORA"/>
    <d v="2020-05-27T00:00:00"/>
    <n v="36.9"/>
    <d v="2020-12-07T00:00:00"/>
    <n v="-114"/>
    <d v="2026-04-07T00:00:00"/>
    <n v="1803"/>
    <n v="302922246"/>
    <n v="72"/>
    <m/>
    <m/>
    <n v="1.393988881621975"/>
    <n v="36.9"/>
    <n v="1660.8500000000006"/>
    <n v="1.7917989999999999"/>
    <n v="36.9"/>
    <n v="1.7917989999999999"/>
    <x v="565"/>
    <d v="2021-01-01T00:00:00"/>
    <x v="6"/>
    <x v="3"/>
    <x v="8"/>
  </r>
  <r>
    <d v="2021-03-31T00:00:00"/>
    <n v="29894663000189"/>
    <s v="TRUE SECURITIZADORA"/>
    <d v="2020-10-30T00:00:00"/>
    <n v="50"/>
    <d v="2020-12-07T00:00:00"/>
    <n v="-114"/>
    <d v="2027-11-08T00:00:00"/>
    <n v="2383"/>
    <n v="302933907"/>
    <n v="84"/>
    <m/>
    <m/>
    <n v="1.4118489999999999"/>
    <n v="2406.8000000000002"/>
    <n v="2424.8699999999994"/>
    <n v="1.7484120000000001"/>
    <n v="2643.05"/>
    <n v="1.7484120000000001"/>
    <x v="566"/>
    <d v="2021-01-01T00:00:00"/>
    <x v="9"/>
    <x v="3"/>
    <x v="8"/>
  </r>
  <r>
    <d v="2021-03-31T00:00:00"/>
    <n v="29894663000189"/>
    <s v="TRUE SECURITIZADORA"/>
    <d v="2020-09-25T00:00:00"/>
    <n v="255.6"/>
    <d v="2021-02-07T00:00:00"/>
    <n v="-52"/>
    <d v="2027-07-07T00:00:00"/>
    <n v="2259"/>
    <n v="302947312"/>
    <n v="84"/>
    <m/>
    <m/>
    <n v="1.3599999999999999"/>
    <n v="12647.48"/>
    <n v="12605.120000000004"/>
    <n v="1.4131880000000001"/>
    <n v="12844.51"/>
    <n v="1.4131880000000001"/>
    <x v="567"/>
    <d v="2021-02-01T00:00:00"/>
    <x v="11"/>
    <x v="4"/>
    <x v="12"/>
  </r>
  <r>
    <d v="2021-03-31T00:00:00"/>
    <n v="29894663000189"/>
    <s v="TRUE SECURITIZADORA"/>
    <d v="2020-07-28T00:00:00"/>
    <n v="400.18"/>
    <d v="2021-02-07T00:00:00"/>
    <n v="-52"/>
    <d v="2027-07-07T00:00:00"/>
    <n v="2259"/>
    <n v="302957539"/>
    <n v="84"/>
    <m/>
    <m/>
    <n v="1.4433980000000002"/>
    <n v="17836.98"/>
    <n v="19453.610000000004"/>
    <n v="1.7916620000000001"/>
    <n v="19636.39"/>
    <n v="1.7916620000000001"/>
    <x v="568"/>
    <d v="2021-02-01T00:00:00"/>
    <x v="7"/>
    <x v="4"/>
    <x v="12"/>
  </r>
  <r>
    <d v="2021-03-31T00:00:00"/>
    <n v="29894663000189"/>
    <s v="TRUE SECURITIZADORA"/>
    <d v="2020-09-25T00:00:00"/>
    <n v="48.62"/>
    <d v="2021-02-07T00:00:00"/>
    <n v="-52"/>
    <d v="2027-11-08T00:00:00"/>
    <n v="2383"/>
    <n v="302986935"/>
    <n v="84"/>
    <m/>
    <m/>
    <n v="1.434596"/>
    <n v="2219.67"/>
    <n v="2301.0100000000002"/>
    <n v="1.7860339999999999"/>
    <n v="2456.1799999999998"/>
    <n v="1.7860339999999999"/>
    <x v="569"/>
    <d v="2021-02-01T00:00:00"/>
    <x v="11"/>
    <x v="4"/>
    <x v="12"/>
  </r>
  <r>
    <d v="2021-03-31T00:00:00"/>
    <n v="29894663000189"/>
    <s v="TRUE SECURITIZADORA"/>
    <d v="2020-06-19T00:00:00"/>
    <n v="115.17"/>
    <d v="2020-07-07T00:00:00"/>
    <n v="-267"/>
    <d v="2023-05-08T00:00:00"/>
    <n v="738"/>
    <n v="303035916"/>
    <n v="36"/>
    <m/>
    <m/>
    <n v="1.3599999999999999"/>
    <n v="3494.93"/>
    <n v="3196.4900000000002"/>
    <n v="1.7898339999999999"/>
    <n v="3609.81"/>
    <n v="1.7898339999999999"/>
    <x v="570"/>
    <d v="2020-09-01T00:00:00"/>
    <x v="8"/>
    <x v="0"/>
    <x v="4"/>
  </r>
  <r>
    <d v="2021-03-31T00:00:00"/>
    <n v="29894663000189"/>
    <s v="TRUE SECURITIZADORA"/>
    <d v="2020-07-28T00:00:00"/>
    <n v="286"/>
    <d v="2021-02-07T00:00:00"/>
    <n v="-52"/>
    <d v="2027-05-07T00:00:00"/>
    <n v="2198"/>
    <n v="303037623"/>
    <n v="84"/>
    <m/>
    <m/>
    <n v="1.4446798526165225"/>
    <n v="12591.34"/>
    <n v="13725.659999999996"/>
    <n v="1.79287"/>
    <n v="13831.98"/>
    <n v="1.79287"/>
    <x v="571"/>
    <d v="2021-02-01T00:00:00"/>
    <x v="7"/>
    <x v="4"/>
    <x v="12"/>
  </r>
  <r>
    <d v="2021-03-31T00:00:00"/>
    <n v="29894663000189"/>
    <s v="TRUE SECURITIZADORA"/>
    <d v="2020-08-31T00:00:00"/>
    <n v="276.77"/>
    <d v="2021-02-07T00:00:00"/>
    <n v="-52"/>
    <d v="2027-07-07T00:00:00"/>
    <n v="2259"/>
    <n v="303049234"/>
    <n v="84"/>
    <m/>
    <m/>
    <n v="1.3599999999999999"/>
    <n v="13993.24"/>
    <n v="13772.110000000004"/>
    <n v="1.3381479999999999"/>
    <n v="13908.41"/>
    <n v="1.3381479999999999"/>
    <x v="572"/>
    <d v="2021-02-01T00:00:00"/>
    <x v="10"/>
    <x v="4"/>
    <x v="12"/>
  </r>
  <r>
    <d v="2021-03-31T00:00:00"/>
    <n v="29894663000189"/>
    <s v="TRUE SECURITIZADORA"/>
    <d v="2020-08-31T00:00:00"/>
    <n v="47.84"/>
    <d v="2020-11-07T00:00:00"/>
    <n v="-144"/>
    <d v="2027-08-09T00:00:00"/>
    <n v="2292"/>
    <n v="303072262"/>
    <n v="84"/>
    <m/>
    <m/>
    <n v="1.4360140000000001"/>
    <n v="2289.88"/>
    <n v="2335.3200000000011"/>
    <n v="1.788961"/>
    <n v="2512.1"/>
    <n v="1.788961"/>
    <x v="573"/>
    <d v="2020-11-01T00:00:00"/>
    <x v="10"/>
    <x v="0"/>
    <x v="2"/>
  </r>
  <r>
    <d v="2021-03-31T00:00:00"/>
    <n v="29894663000189"/>
    <s v="TRUE SECURITIZADORA"/>
    <d v="2020-06-19T00:00:00"/>
    <n v="230.88"/>
    <d v="2021-01-07T00:00:00"/>
    <n v="-83"/>
    <d v="2023-05-08T00:00:00"/>
    <n v="738"/>
    <n v="303134690"/>
    <n v="36"/>
    <m/>
    <m/>
    <n v="1.3599999999999999"/>
    <n v="5621.0599999999995"/>
    <n v="6407.9599999999982"/>
    <n v="1.789701"/>
    <n v="5851.27"/>
    <n v="1.789701"/>
    <x v="574"/>
    <d v="2021-01-01T00:00:00"/>
    <x v="8"/>
    <x v="1"/>
    <x v="8"/>
  </r>
  <r>
    <d v="2021-03-31T00:00:00"/>
    <n v="29894663000189"/>
    <s v="TRUE SECURITIZADORA"/>
    <d v="2020-10-30T00:00:00"/>
    <n v="46.86"/>
    <d v="2021-05-07T00:00:00"/>
    <n v="37"/>
    <d v="2027-11-08T00:00:00"/>
    <n v="2383"/>
    <n v="303135944"/>
    <n v="84"/>
    <m/>
    <m/>
    <n v="1.4201139999999999"/>
    <n v="2016.04"/>
    <n v="2266.130000000001"/>
    <n v="1.7571619999999999"/>
    <n v="2236.8900000000003"/>
    <n v="1.7571619999999999"/>
    <x v="575"/>
    <d v="2021-05-01T00:00:00"/>
    <x v="9"/>
    <x v="2"/>
    <x v="9"/>
  </r>
  <r>
    <d v="2021-03-31T00:00:00"/>
    <n v="29894663000189"/>
    <s v="TRUE SECURITIZADORA"/>
    <d v="2020-10-30T00:00:00"/>
    <n v="52.25"/>
    <d v="2021-03-07T00:00:00"/>
    <n v="-24"/>
    <d v="2025-11-07T00:00:00"/>
    <n v="1652"/>
    <n v="303136458"/>
    <n v="60"/>
    <m/>
    <m/>
    <n v="1.3599999999999999"/>
    <n v="1965.98"/>
    <n v="2115.3899999999994"/>
    <n v="1.7470380000000001"/>
    <n v="2139.71"/>
    <n v="1.7470380000000001"/>
    <x v="576"/>
    <d v="2021-04-01T00:00:00"/>
    <x v="9"/>
    <x v="2"/>
    <x v="14"/>
  </r>
  <r>
    <d v="2021-03-31T00:00:00"/>
    <n v="29894663000189"/>
    <s v="TRUE SECURITIZADORA"/>
    <d v="2020-07-28T00:00:00"/>
    <n v="275"/>
    <d v="2021-05-07T00:00:00"/>
    <n v="37"/>
    <d v="2027-06-07T00:00:00"/>
    <n v="2229"/>
    <n v="303151132"/>
    <n v="84"/>
    <m/>
    <m/>
    <n v="1.441112722612633"/>
    <n v="11367.49"/>
    <n v="13296.540000000003"/>
    <n v="1.789285"/>
    <n v="12583.6"/>
    <n v="1.789285"/>
    <x v="577"/>
    <d v="2021-05-01T00:00:00"/>
    <x v="7"/>
    <x v="2"/>
    <x v="9"/>
  </r>
  <r>
    <d v="2021-03-31T00:00:00"/>
    <n v="29894663000189"/>
    <s v="TRUE SECURITIZADORA"/>
    <d v="2020-08-31T00:00:00"/>
    <n v="63.43"/>
    <d v="2021-03-07T00:00:00"/>
    <n v="-24"/>
    <d v="2027-08-09T00:00:00"/>
    <n v="2292"/>
    <n v="303165697"/>
    <n v="84"/>
    <m/>
    <m/>
    <n v="1.44618"/>
    <n v="2774.6"/>
    <n v="3085.84"/>
    <n v="1.7989980000000001"/>
    <n v="3067.88"/>
    <n v="1.7989980000000001"/>
    <x v="578"/>
    <d v="2021-04-01T00:00:00"/>
    <x v="10"/>
    <x v="2"/>
    <x v="14"/>
  </r>
  <r>
    <d v="2021-03-31T00:00:00"/>
    <n v="29894663000189"/>
    <s v="TRUE SECURITIZADORA"/>
    <d v="2020-10-30T00:00:00"/>
    <n v="313.5"/>
    <d v="2021-04-07T00:00:00"/>
    <n v="7"/>
    <d v="2027-10-07T00:00:00"/>
    <n v="2351"/>
    <n v="303198439"/>
    <n v="84"/>
    <m/>
    <m/>
    <n v="1.4452049999999999"/>
    <n v="13574.79"/>
    <n v="15250.37"/>
    <n v="1.794565"/>
    <n v="15059.9"/>
    <n v="1.794565"/>
    <x v="579"/>
    <d v="2021-04-01T00:00:00"/>
    <x v="9"/>
    <x v="2"/>
    <x v="14"/>
  </r>
  <r>
    <d v="2021-03-31T00:00:00"/>
    <n v="29894663000189"/>
    <s v="TRUE SECURITIZADORA"/>
    <d v="2020-04-15T00:00:00"/>
    <n v="12.3"/>
    <d v="2020-11-07T00:00:00"/>
    <n v="-144"/>
    <d v="2026-03-09T00:00:00"/>
    <n v="1774"/>
    <n v="303203309"/>
    <n v="72"/>
    <m/>
    <m/>
    <n v="1.4949999999999999"/>
    <n v="500.58000000000004"/>
    <n v="534.41"/>
    <n v="2.0339589999999999"/>
    <n v="559.11"/>
    <n v="2.0339589999999999"/>
    <x v="580"/>
    <d v="2020-11-01T00:00:00"/>
    <x v="5"/>
    <x v="0"/>
    <x v="2"/>
  </r>
  <r>
    <d v="2021-03-31T00:00:00"/>
    <n v="29894663000189"/>
    <s v="TRUE SECURITIZADORA"/>
    <d v="2020-03-13T00:00:00"/>
    <n v="22.54"/>
    <d v="2020-11-07T00:00:00"/>
    <n v="-144"/>
    <d v="2026-02-09T00:00:00"/>
    <n v="1746"/>
    <n v="303208413"/>
    <n v="72"/>
    <m/>
    <m/>
    <n v="1.4950000000000001"/>
    <n v="909.54"/>
    <n v="977.99999999999989"/>
    <n v="2.0390839999999999"/>
    <n v="1015.11"/>
    <n v="2.0390839999999999"/>
    <x v="581"/>
    <d v="2020-11-01T00:00:00"/>
    <x v="2"/>
    <x v="0"/>
    <x v="2"/>
  </r>
  <r>
    <d v="2021-03-31T00:00:00"/>
    <n v="29894663000189"/>
    <s v="TRUE SECURITIZADORA"/>
    <d v="2020-07-28T00:00:00"/>
    <n v="101.3"/>
    <d v="2020-11-07T00:00:00"/>
    <n v="-144"/>
    <d v="2026-03-09T00:00:00"/>
    <n v="1774"/>
    <n v="303214804"/>
    <n v="72"/>
    <m/>
    <m/>
    <n v="1.5130000000000001"/>
    <n v="4096.79"/>
    <n v="4299.8"/>
    <n v="2.0663360000000002"/>
    <n v="4586.9800000000005"/>
    <n v="2.0663360000000002"/>
    <x v="582"/>
    <d v="2020-11-01T00:00:00"/>
    <x v="7"/>
    <x v="0"/>
    <x v="2"/>
  </r>
  <r>
    <d v="2021-03-31T00:00:00"/>
    <n v="29894663000189"/>
    <s v="TRUE SECURITIZADORA"/>
    <d v="2020-05-27T00:00:00"/>
    <n v="365.25"/>
    <d v="2021-04-07T00:00:00"/>
    <n v="7"/>
    <d v="2027-04-07T00:00:00"/>
    <n v="2168"/>
    <n v="303226049"/>
    <n v="84"/>
    <m/>
    <m/>
    <n v="1.3925742910592573"/>
    <n v="15482.63"/>
    <n v="17938.990000000002"/>
    <n v="1.737139"/>
    <n v="17059.129999999997"/>
    <n v="1.737139"/>
    <x v="583"/>
    <d v="2021-04-01T00:00:00"/>
    <x v="6"/>
    <x v="2"/>
    <x v="14"/>
  </r>
  <r>
    <d v="2021-03-31T00:00:00"/>
    <n v="29894663000189"/>
    <s v="TRUE SECURITIZADORA"/>
    <d v="2020-07-28T00:00:00"/>
    <n v="202.04"/>
    <d v="2020-12-07T00:00:00"/>
    <n v="-114"/>
    <d v="2027-06-07T00:00:00"/>
    <n v="2229"/>
    <n v="303240806"/>
    <n v="84"/>
    <m/>
    <m/>
    <n v="1.3599999999999999"/>
    <n v="10334.14"/>
    <n v="10037.449999999993"/>
    <n v="1.412002"/>
    <n v="10483.67"/>
    <n v="1.412002"/>
    <x v="584"/>
    <d v="2021-01-01T00:00:00"/>
    <x v="7"/>
    <x v="3"/>
    <x v="8"/>
  </r>
  <r>
    <d v="2021-03-31T00:00:00"/>
    <n v="29894663000189"/>
    <s v="TRUE SECURITIZADORA"/>
    <d v="2020-07-28T00:00:00"/>
    <n v="158.6"/>
    <d v="2020-12-07T00:00:00"/>
    <n v="-114"/>
    <d v="2024-06-07T00:00:00"/>
    <n v="1134"/>
    <n v="303244855"/>
    <n v="48"/>
    <m/>
    <m/>
    <n v="1.3599999999999999"/>
    <n v="5201.84"/>
    <n v="5507.6500000000005"/>
    <n v="1.794041"/>
    <n v="5530.09"/>
    <n v="1.794041"/>
    <x v="585"/>
    <d v="2020-11-01T00:00:00"/>
    <x v="7"/>
    <x v="3"/>
    <x v="2"/>
  </r>
  <r>
    <d v="2021-03-31T00:00:00"/>
    <n v="29894663000189"/>
    <s v="TRUE SECURITIZADORA"/>
    <d v="2020-08-31T00:00:00"/>
    <n v="353"/>
    <d v="2021-05-07T00:00:00"/>
    <n v="37"/>
    <d v="2024-06-07T00:00:00"/>
    <n v="1134"/>
    <n v="303244955"/>
    <n v="48"/>
    <m/>
    <m/>
    <n v="1.3599999999999999"/>
    <n v="9812.82"/>
    <n v="12090.789999999999"/>
    <n v="1.794046"/>
    <n v="10543.44"/>
    <n v="1.794046"/>
    <x v="586"/>
    <d v="2021-05-01T00:00:00"/>
    <x v="10"/>
    <x v="2"/>
    <x v="9"/>
  </r>
  <r>
    <d v="2021-03-31T00:00:00"/>
    <n v="29894663000189"/>
    <s v="TRUE SECURITIZADORA"/>
    <d v="2020-09-25T00:00:00"/>
    <n v="469"/>
    <d v="2021-05-07T00:00:00"/>
    <n v="37"/>
    <d v="2027-08-09T00:00:00"/>
    <n v="2292"/>
    <n v="303263573"/>
    <n v="84"/>
    <m/>
    <m/>
    <n v="1.3599999999999999"/>
    <n v="20840.349999999999"/>
    <n v="23280.679999999997"/>
    <n v="1.586201"/>
    <n v="22329.5"/>
    <n v="1.586201"/>
    <x v="587"/>
    <d v="2021-05-01T00:00:00"/>
    <x v="11"/>
    <x v="2"/>
    <x v="9"/>
  </r>
  <r>
    <d v="2021-03-31T00:00:00"/>
    <n v="29894663000189"/>
    <s v="TRUE SECURITIZADORA"/>
    <d v="2020-08-31T00:00:00"/>
    <n v="66.55"/>
    <d v="2020-12-07T00:00:00"/>
    <n v="-114"/>
    <d v="2027-08-09T00:00:00"/>
    <n v="2292"/>
    <n v="303269287"/>
    <n v="84"/>
    <m/>
    <m/>
    <n v="1.4380949999999999"/>
    <n v="3121.05"/>
    <n v="3246.3799999999992"/>
    <n v="1.7862480000000001"/>
    <n v="3426.04"/>
    <n v="1.7862480000000001"/>
    <x v="588"/>
    <d v="2021-01-01T00:00:00"/>
    <x v="10"/>
    <x v="3"/>
    <x v="8"/>
  </r>
  <r>
    <d v="2021-03-31T00:00:00"/>
    <n v="29894663000189"/>
    <s v="TRUE SECURITIZADORA"/>
    <d v="2020-03-13T00:00:00"/>
    <n v="25.51"/>
    <d v="2020-06-07T00:00:00"/>
    <n v="-297"/>
    <d v="2026-02-09T00:00:00"/>
    <n v="1746"/>
    <n v="303308524"/>
    <n v="72"/>
    <m/>
    <m/>
    <n v="1.4950000000000001"/>
    <n v="1157.98"/>
    <n v="1106.8899999999996"/>
    <n v="2.0338599999999998"/>
    <n v="1276.4099999999999"/>
    <n v="2.0338599999999998"/>
    <x v="589"/>
    <d v="2020-07-01T00:00:00"/>
    <x v="2"/>
    <x v="0"/>
    <x v="10"/>
  </r>
  <r>
    <d v="2021-03-31T00:00:00"/>
    <n v="29894663000189"/>
    <s v="TRUE SECURITIZADORA"/>
    <d v="2020-06-19T00:00:00"/>
    <n v="59.38"/>
    <d v="2021-03-07T00:00:00"/>
    <n v="-24"/>
    <d v="2027-05-07T00:00:00"/>
    <n v="2198"/>
    <n v="303331255"/>
    <n v="84"/>
    <m/>
    <m/>
    <n v="1.3599999999999999"/>
    <n v="2694.19"/>
    <n v="2938.6699999999992"/>
    <n v="1.597451"/>
    <n v="2881.1"/>
    <n v="1.597451"/>
    <x v="590"/>
    <d v="2021-05-01T00:00:00"/>
    <x v="8"/>
    <x v="2"/>
    <x v="9"/>
  </r>
  <r>
    <d v="2021-03-31T00:00:00"/>
    <n v="29894663000189"/>
    <s v="TRUE SECURITIZADORA"/>
    <d v="2020-07-28T00:00:00"/>
    <n v="86"/>
    <d v="2021-04-07T00:00:00"/>
    <n v="7"/>
    <d v="2027-06-07T00:00:00"/>
    <n v="2229"/>
    <n v="303337553"/>
    <n v="84"/>
    <m/>
    <m/>
    <n v="1.3599999999999999"/>
    <n v="3978.2"/>
    <n v="4272.5399999999981"/>
    <n v="1.47719"/>
    <n v="4118.45"/>
    <n v="1.47719"/>
    <x v="591"/>
    <d v="2021-04-01T00:00:00"/>
    <x v="7"/>
    <x v="2"/>
    <x v="14"/>
  </r>
  <r>
    <d v="2021-03-31T00:00:00"/>
    <n v="29894663000189"/>
    <s v="TRUE SECURITIZADORA"/>
    <d v="2020-05-27T00:00:00"/>
    <n v="109.1"/>
    <d v="2020-08-07T00:00:00"/>
    <n v="-236"/>
    <d v="2027-06-07T00:00:00"/>
    <n v="2229"/>
    <n v="303339104"/>
    <n v="84"/>
    <m/>
    <m/>
    <n v="1.408712"/>
    <n v="5550.41"/>
    <n v="5287.41"/>
    <n v="1.7437579999999999"/>
    <n v="6022.84"/>
    <n v="1.7437579999999999"/>
    <x v="592"/>
    <d v="2020-09-01T00:00:00"/>
    <x v="6"/>
    <x v="0"/>
    <x v="4"/>
  </r>
  <r>
    <d v="2021-03-31T00:00:00"/>
    <n v="29894663000189"/>
    <s v="TRUE SECURITIZADORA"/>
    <d v="2020-07-28T00:00:00"/>
    <n v="540"/>
    <d v="2021-05-07T00:00:00"/>
    <n v="37"/>
    <d v="2027-06-07T00:00:00"/>
    <n v="2229"/>
    <n v="303349890"/>
    <n v="84"/>
    <m/>
    <m/>
    <n v="1.4375125444377259"/>
    <n v="22345.919999999998"/>
    <n v="26140.789999999997"/>
    <n v="1.785452"/>
    <n v="24736.23"/>
    <n v="1.785452"/>
    <x v="593"/>
    <d v="2021-05-01T00:00:00"/>
    <x v="7"/>
    <x v="2"/>
    <x v="9"/>
  </r>
  <r>
    <d v="2021-03-31T00:00:00"/>
    <n v="29894663000189"/>
    <s v="TRUE SECURITIZADORA"/>
    <d v="2020-08-31T00:00:00"/>
    <n v="62.25"/>
    <d v="2020-09-07T00:00:00"/>
    <n v="-205"/>
    <d v="2027-07-07T00:00:00"/>
    <n v="2259"/>
    <n v="303357031"/>
    <n v="84"/>
    <m/>
    <m/>
    <n v="1.434102342158861"/>
    <n v="3089.38"/>
    <n v="3021.97"/>
    <n v="1.787023"/>
    <n v="3373.86"/>
    <n v="1.787023"/>
    <x v="594"/>
    <d v="2020-10-01T00:00:00"/>
    <x v="10"/>
    <x v="0"/>
    <x v="0"/>
  </r>
  <r>
    <d v="2021-03-31T00:00:00"/>
    <n v="29894663000189"/>
    <s v="TRUE SECURITIZADORA"/>
    <d v="2020-08-31T00:00:00"/>
    <n v="225"/>
    <d v="2021-05-07T00:00:00"/>
    <n v="37"/>
    <d v="2027-08-09T00:00:00"/>
    <n v="2292"/>
    <n v="303369220"/>
    <n v="84"/>
    <m/>
    <m/>
    <n v="1.4466299999999999"/>
    <n v="9402.24"/>
    <n v="10944.449999999997"/>
    <n v="1.7953170000000001"/>
    <n v="10431.02"/>
    <n v="1.7953170000000001"/>
    <x v="595"/>
    <d v="2021-05-01T00:00:00"/>
    <x v="10"/>
    <x v="2"/>
    <x v="9"/>
  </r>
  <r>
    <d v="2021-03-31T00:00:00"/>
    <n v="29894663000189"/>
    <s v="TRUE SECURITIZADORA"/>
    <d v="2020-09-25T00:00:00"/>
    <n v="91.04"/>
    <d v="2021-02-07T00:00:00"/>
    <n v="-52"/>
    <d v="2027-11-08T00:00:00"/>
    <n v="2383"/>
    <n v="303387912"/>
    <n v="84"/>
    <m/>
    <m/>
    <n v="1.436375"/>
    <n v="4160"/>
    <n v="4305.8499999999995"/>
    <n v="1.782815"/>
    <n v="4596.7299999999996"/>
    <n v="1.782815"/>
    <x v="596"/>
    <d v="2021-02-01T00:00:00"/>
    <x v="11"/>
    <x v="4"/>
    <x v="12"/>
  </r>
  <r>
    <d v="2021-03-31T00:00:00"/>
    <n v="29894663000189"/>
    <s v="TRUE SECURITIZADORA"/>
    <d v="2020-10-30T00:00:00"/>
    <n v="206"/>
    <d v="2021-05-07T00:00:00"/>
    <n v="37"/>
    <d v="2027-11-08T00:00:00"/>
    <n v="2383"/>
    <n v="303392737"/>
    <n v="84"/>
    <m/>
    <m/>
    <n v="1.4405080000000001"/>
    <n v="8778.9599999999991"/>
    <n v="9892.3199999999979"/>
    <n v="1.7889839999999999"/>
    <n v="9770.58"/>
    <n v="1.7889839999999999"/>
    <x v="597"/>
    <d v="2021-05-01T00:00:00"/>
    <x v="9"/>
    <x v="2"/>
    <x v="9"/>
  </r>
  <r>
    <d v="2021-03-31T00:00:00"/>
    <n v="29894663000189"/>
    <s v="TRUE SECURITIZADORA"/>
    <d v="2020-03-13T00:00:00"/>
    <n v="136"/>
    <d v="2020-04-07T00:00:00"/>
    <n v="-358"/>
    <d v="2026-02-09T00:00:00"/>
    <n v="1746"/>
    <n v="303401042"/>
    <n v="72"/>
    <m/>
    <m/>
    <n v="1.36"/>
    <n v="6841.65"/>
    <n v="6144.2500000000018"/>
    <n v="1.6832320000000001"/>
    <n v="7254.96"/>
    <n v="1.6832320000000001"/>
    <x v="598"/>
    <d v="2020-04-01T00:00:00"/>
    <x v="2"/>
    <x v="0"/>
    <x v="5"/>
  </r>
  <r>
    <d v="2021-03-31T00:00:00"/>
    <n v="29894663000189"/>
    <s v="TRUE SECURITIZADORA"/>
    <d v="2020-05-27T00:00:00"/>
    <n v="431.76"/>
    <d v="2020-06-07T00:00:00"/>
    <n v="-297"/>
    <d v="2025-04-07T00:00:00"/>
    <n v="1438"/>
    <n v="303421161"/>
    <n v="60"/>
    <m/>
    <m/>
    <n v="1.4949999999999999"/>
    <n v="18076.36"/>
    <n v="16911.900000000001"/>
    <n v="2.0494210000000002"/>
    <n v="19640.41"/>
    <n v="2.0494210000000002"/>
    <x v="599"/>
    <d v="2020-07-01T00:00:00"/>
    <x v="6"/>
    <x v="0"/>
    <x v="10"/>
  </r>
  <r>
    <d v="2021-03-31T00:00:00"/>
    <n v="29894663000189"/>
    <s v="TRUE SECURITIZADORA"/>
    <d v="2020-05-27T00:00:00"/>
    <n v="250"/>
    <d v="2020-10-07T00:00:00"/>
    <n v="-175"/>
    <d v="2026-04-07T00:00:00"/>
    <n v="1803"/>
    <n v="303423150"/>
    <n v="72"/>
    <m/>
    <m/>
    <n v="1.4045574734397068"/>
    <n v="11008.09"/>
    <n v="11217.339999999998"/>
    <n v="1.795277"/>
    <n v="11945.46"/>
    <n v="1.795277"/>
    <x v="600"/>
    <d v="2020-10-01T00:00:00"/>
    <x v="6"/>
    <x v="0"/>
    <x v="0"/>
  </r>
  <r>
    <d v="2021-03-31T00:00:00"/>
    <n v="29894663000189"/>
    <s v="TRUE SECURITIZADORA"/>
    <d v="2020-07-28T00:00:00"/>
    <n v="48.7"/>
    <d v="2020-08-07T00:00:00"/>
    <n v="-236"/>
    <d v="2027-06-07T00:00:00"/>
    <n v="2229"/>
    <n v="303443069"/>
    <n v="84"/>
    <m/>
    <m/>
    <n v="1.4242532530904324"/>
    <n v="2458.2600000000002"/>
    <n v="2367.9300000000017"/>
    <n v="1.777172"/>
    <n v="2678.02"/>
    <n v="1.777172"/>
    <x v="601"/>
    <d v="2020-09-01T00:00:00"/>
    <x v="7"/>
    <x v="0"/>
    <x v="4"/>
  </r>
  <r>
    <d v="2021-03-31T00:00:00"/>
    <n v="29894663000189"/>
    <s v="TRUE SECURITIZADORA"/>
    <d v="2020-07-28T00:00:00"/>
    <n v="254.5"/>
    <d v="2021-05-07T00:00:00"/>
    <n v="37"/>
    <d v="2027-07-07T00:00:00"/>
    <n v="2259"/>
    <n v="303453109"/>
    <n v="84"/>
    <m/>
    <m/>
    <n v="1.3873"/>
    <n v="10763.82"/>
    <n v="12607.7"/>
    <n v="1.7318340000000001"/>
    <n v="11925.86"/>
    <n v="1.7318340000000001"/>
    <x v="602"/>
    <d v="2021-05-01T00:00:00"/>
    <x v="7"/>
    <x v="2"/>
    <x v="9"/>
  </r>
  <r>
    <d v="2021-03-31T00:00:00"/>
    <n v="29894663000189"/>
    <s v="TRUE SECURITIZADORA"/>
    <d v="2020-08-31T00:00:00"/>
    <n v="50"/>
    <d v="2021-02-07T00:00:00"/>
    <n v="-52"/>
    <d v="2027-07-07T00:00:00"/>
    <n v="2259"/>
    <n v="303458258"/>
    <n v="84"/>
    <m/>
    <m/>
    <n v="1.4246409281697943"/>
    <n v="2236.92"/>
    <n v="2434.9300000000003"/>
    <n v="1.7777350000000001"/>
    <n v="2466.5500000000002"/>
    <n v="1.7777350000000001"/>
    <x v="603"/>
    <d v="2021-02-01T00:00:00"/>
    <x v="10"/>
    <x v="4"/>
    <x v="12"/>
  </r>
  <r>
    <d v="2021-03-31T00:00:00"/>
    <n v="29894663000189"/>
    <s v="TRUE SECURITIZADORA"/>
    <d v="2020-08-31T00:00:00"/>
    <n v="46.4"/>
    <d v="2020-12-07T00:00:00"/>
    <n v="-114"/>
    <d v="2027-08-09T00:00:00"/>
    <n v="2292"/>
    <n v="303476670"/>
    <n v="84"/>
    <m/>
    <m/>
    <n v="1.432391"/>
    <n v="2176.5"/>
    <n v="2267.7999999999997"/>
    <n v="1.7853570000000001"/>
    <n v="2392.48"/>
    <n v="1.7853570000000001"/>
    <x v="604"/>
    <d v="2020-12-01T00:00:00"/>
    <x v="10"/>
    <x v="3"/>
    <x v="11"/>
  </r>
  <r>
    <d v="2021-03-31T00:00:00"/>
    <n v="29894663000189"/>
    <s v="TRUE SECURITIZADORA"/>
    <d v="2020-09-25T00:00:00"/>
    <n v="226.8"/>
    <d v="2021-05-07T00:00:00"/>
    <n v="37"/>
    <d v="2027-09-08T00:00:00"/>
    <n v="2322"/>
    <n v="303488616"/>
    <n v="84"/>
    <m/>
    <m/>
    <n v="1.4439029999999999"/>
    <n v="9545.5399999999991"/>
    <n v="11013.499999999996"/>
    <n v="1.791544"/>
    <n v="10598.4"/>
    <n v="1.791544"/>
    <x v="605"/>
    <d v="2021-05-01T00:00:00"/>
    <x v="11"/>
    <x v="2"/>
    <x v="9"/>
  </r>
  <r>
    <d v="2021-03-31T00:00:00"/>
    <n v="29894663000189"/>
    <s v="TRUE SECURITIZADORA"/>
    <d v="2020-10-30T00:00:00"/>
    <n v="175.99"/>
    <d v="2021-03-07T00:00:00"/>
    <n v="-24"/>
    <d v="2027-11-08T00:00:00"/>
    <n v="2383"/>
    <n v="303533912"/>
    <n v="84"/>
    <m/>
    <m/>
    <n v="1.420048"/>
    <n v="7923.67"/>
    <n v="8511.0499999999956"/>
    <n v="1.7571239999999999"/>
    <n v="8753.2099999999991"/>
    <n v="1.7571239999999999"/>
    <x v="606"/>
    <d v="2021-03-01T00:00:00"/>
    <x v="9"/>
    <x v="2"/>
    <x v="16"/>
  </r>
  <r>
    <d v="2021-03-31T00:00:00"/>
    <n v="29894663000189"/>
    <s v="TRUE SECURITIZADORA"/>
    <d v="2020-07-28T00:00:00"/>
    <n v="100"/>
    <d v="2020-12-07T00:00:00"/>
    <n v="-114"/>
    <d v="2027-05-07T00:00:00"/>
    <n v="2198"/>
    <n v="303536931"/>
    <n v="84"/>
    <m/>
    <m/>
    <n v="1.4398616177471775"/>
    <n v="4608.46"/>
    <n v="4806.7500000000009"/>
    <n v="1.7877000000000001"/>
    <n v="5042.8500000000004"/>
    <n v="1.7877000000000001"/>
    <x v="607"/>
    <d v="2021-01-01T00:00:00"/>
    <x v="7"/>
    <x v="3"/>
    <x v="8"/>
  </r>
  <r>
    <d v="2021-03-31T00:00:00"/>
    <n v="29894663000189"/>
    <s v="TRUE SECURITIZADORA"/>
    <d v="2020-08-31T00:00:00"/>
    <n v="368.99"/>
    <d v="2020-09-07T00:00:00"/>
    <n v="-205"/>
    <d v="2027-06-07T00:00:00"/>
    <n v="2229"/>
    <n v="303544885"/>
    <n v="84"/>
    <m/>
    <m/>
    <n v="1.4490551700097281"/>
    <n v="18168.23"/>
    <n v="17713.319999999989"/>
    <n v="1.797698"/>
    <n v="19796.329999999998"/>
    <n v="1.797698"/>
    <x v="608"/>
    <d v="2020-10-01T00:00:00"/>
    <x v="10"/>
    <x v="0"/>
    <x v="0"/>
  </r>
  <r>
    <d v="2021-03-31T00:00:00"/>
    <n v="29894663000189"/>
    <s v="TRUE SECURITIZADORA"/>
    <d v="2020-10-30T00:00:00"/>
    <n v="106"/>
    <d v="2021-05-07T00:00:00"/>
    <n v="37"/>
    <d v="2027-11-08T00:00:00"/>
    <n v="2383"/>
    <n v="303546569"/>
    <n v="84"/>
    <m/>
    <m/>
    <n v="1.4067939999999999"/>
    <n v="4579.66"/>
    <n v="5149.7899999999954"/>
    <n v="1.7430589999999999"/>
    <n v="5081.37"/>
    <n v="1.7430589999999999"/>
    <x v="609"/>
    <d v="2021-05-01T00:00:00"/>
    <x v="9"/>
    <x v="2"/>
    <x v="9"/>
  </r>
  <r>
    <d v="2021-03-31T00:00:00"/>
    <n v="29894663000189"/>
    <s v="TRUE SECURITIZADORA"/>
    <d v="2020-08-31T00:00:00"/>
    <n v="75"/>
    <d v="2020-09-07T00:00:00"/>
    <n v="-205"/>
    <d v="2027-06-07T00:00:00"/>
    <n v="2229"/>
    <n v="303551615"/>
    <n v="84"/>
    <m/>
    <m/>
    <n v="1.4404227964829524"/>
    <n v="3696.97"/>
    <n v="3610.58"/>
    <n v="1.792967"/>
    <n v="4032.59"/>
    <n v="1.792967"/>
    <x v="610"/>
    <d v="2020-10-01T00:00:00"/>
    <x v="10"/>
    <x v="0"/>
    <x v="0"/>
  </r>
  <r>
    <d v="2021-03-31T00:00:00"/>
    <n v="29894663000189"/>
    <s v="TRUE SECURITIZADORA"/>
    <d v="2020-08-31T00:00:00"/>
    <n v="117.85"/>
    <d v="2020-12-07T00:00:00"/>
    <n v="-114"/>
    <d v="2027-07-07T00:00:00"/>
    <n v="2259"/>
    <n v="303555757"/>
    <n v="84"/>
    <m/>
    <m/>
    <n v="1.431696109717681"/>
    <n v="5505.76"/>
    <n v="5725.6900000000005"/>
    <n v="1.7794490000000001"/>
    <n v="6037.7000000000007"/>
    <n v="1.7794490000000001"/>
    <x v="611"/>
    <d v="2021-01-01T00:00:00"/>
    <x v="10"/>
    <x v="3"/>
    <x v="8"/>
  </r>
  <r>
    <d v="2021-03-31T00:00:00"/>
    <n v="29894663000189"/>
    <s v="TRUE SECURITIZADORA"/>
    <d v="2020-08-31T00:00:00"/>
    <n v="145.38"/>
    <d v="2020-11-07T00:00:00"/>
    <n v="-144"/>
    <d v="2027-07-07T00:00:00"/>
    <n v="2259"/>
    <n v="303561113"/>
    <n v="84"/>
    <m/>
    <m/>
    <n v="1.4427964375300679"/>
    <n v="6916.8"/>
    <n v="7037.3100000000022"/>
    <n v="1.7912650000000001"/>
    <n v="7571.05"/>
    <n v="1.7912650000000001"/>
    <x v="612"/>
    <d v="2020-11-01T00:00:00"/>
    <x v="10"/>
    <x v="0"/>
    <x v="2"/>
  </r>
  <r>
    <d v="2021-03-31T00:00:00"/>
    <n v="29894663000189"/>
    <s v="TRUE SECURITIZADORA"/>
    <d v="2020-08-31T00:00:00"/>
    <n v="151.15"/>
    <d v="2021-05-07T00:00:00"/>
    <n v="37"/>
    <d v="2027-08-09T00:00:00"/>
    <n v="2292"/>
    <n v="303567732"/>
    <n v="84"/>
    <m/>
    <m/>
    <n v="1.3599999999999999"/>
    <n v="7146.5999999999995"/>
    <n v="7569.5999999999985"/>
    <n v="1.3816930000000001"/>
    <n v="7196.3799999999992"/>
    <n v="1.3816930000000001"/>
    <x v="613"/>
    <d v="2021-05-01T00:00:00"/>
    <x v="10"/>
    <x v="2"/>
    <x v="9"/>
  </r>
  <r>
    <d v="2021-03-31T00:00:00"/>
    <n v="29894663000189"/>
    <s v="TRUE SECURITIZADORA"/>
    <d v="2020-09-25T00:00:00"/>
    <n v="133.56"/>
    <d v="2020-12-07T00:00:00"/>
    <n v="-114"/>
    <d v="2027-09-08T00:00:00"/>
    <n v="2322"/>
    <n v="303568401"/>
    <n v="84"/>
    <m/>
    <m/>
    <n v="1.3599999999999999"/>
    <n v="6553.03"/>
    <n v="6672.3200000000052"/>
    <n v="1.6362909999999999"/>
    <n v="7073.9299999999994"/>
    <n v="1.6362909999999999"/>
    <x v="614"/>
    <d v="2021-01-01T00:00:00"/>
    <x v="11"/>
    <x v="3"/>
    <x v="8"/>
  </r>
  <r>
    <d v="2021-03-31T00:00:00"/>
    <n v="29894663000189"/>
    <s v="TRUE SECURITIZADORA"/>
    <d v="2020-10-30T00:00:00"/>
    <n v="43.6"/>
    <d v="2021-03-07T00:00:00"/>
    <n v="-24"/>
    <d v="2027-10-07T00:00:00"/>
    <n v="2351"/>
    <n v="303579126"/>
    <n v="84"/>
    <m/>
    <m/>
    <n v="1.3599999999999999"/>
    <n v="2024.71"/>
    <n v="2182.62"/>
    <n v="1.629432"/>
    <n v="2193.6800000000003"/>
    <n v="1.629432"/>
    <x v="615"/>
    <d v="2021-04-01T00:00:00"/>
    <x v="9"/>
    <x v="2"/>
    <x v="14"/>
  </r>
  <r>
    <d v="2021-03-31T00:00:00"/>
    <n v="29894663000189"/>
    <s v="TRUE SECURITIZADORA"/>
    <d v="2020-09-25T00:00:00"/>
    <n v="159.82"/>
    <d v="2020-12-07T00:00:00"/>
    <n v="-114"/>
    <d v="2027-09-08T00:00:00"/>
    <n v="2322"/>
    <n v="303589828"/>
    <n v="84"/>
    <m/>
    <m/>
    <n v="1.4426700000000001"/>
    <n v="7528.18"/>
    <n v="7764.1700000000019"/>
    <n v="1.790219"/>
    <n v="8270.3599999999988"/>
    <n v="1.790219"/>
    <x v="616"/>
    <d v="2020-12-01T00:00:00"/>
    <x v="11"/>
    <x v="3"/>
    <x v="11"/>
  </r>
  <r>
    <d v="2021-03-31T00:00:00"/>
    <n v="29894663000189"/>
    <s v="TRUE SECURITIZADORA"/>
    <d v="2020-10-30T00:00:00"/>
    <n v="350.47"/>
    <d v="2021-05-07T00:00:00"/>
    <n v="37"/>
    <d v="2027-12-07T00:00:00"/>
    <n v="2412"/>
    <n v="303597789"/>
    <n v="84"/>
    <m/>
    <m/>
    <n v="1.4378930000000001"/>
    <n v="15034.34"/>
    <n v="16602.910000000003"/>
    <n v="1.7859050000000001"/>
    <n v="16748.330000000002"/>
    <n v="1.7859050000000001"/>
    <x v="617"/>
    <d v="2021-05-01T00:00:00"/>
    <x v="9"/>
    <x v="2"/>
    <x v="9"/>
  </r>
  <r>
    <d v="2021-03-31T00:00:00"/>
    <n v="29894663000189"/>
    <s v="TRUE SECURITIZADORA"/>
    <d v="2020-10-30T00:00:00"/>
    <n v="63"/>
    <d v="2021-03-07T00:00:00"/>
    <n v="-24"/>
    <d v="2027-11-08T00:00:00"/>
    <n v="2383"/>
    <n v="303627010"/>
    <n v="84"/>
    <m/>
    <m/>
    <n v="1.4036659999999999"/>
    <n v="2850.7"/>
    <n v="3064.09"/>
    <n v="1.7396149999999999"/>
    <n v="3149.1"/>
    <n v="1.7396149999999999"/>
    <x v="618"/>
    <d v="2021-03-01T00:00:00"/>
    <x v="9"/>
    <x v="2"/>
    <x v="16"/>
  </r>
  <r>
    <d v="2021-03-31T00:00:00"/>
    <n v="29894663000189"/>
    <s v="TRUE SECURITIZADORA"/>
    <d v="2020-10-30T00:00:00"/>
    <n v="52.15"/>
    <d v="2021-03-07T00:00:00"/>
    <n v="-24"/>
    <d v="2027-11-08T00:00:00"/>
    <n v="2383"/>
    <n v="303638452"/>
    <n v="84"/>
    <m/>
    <m/>
    <n v="1.4141650000000001"/>
    <n v="2352.1099999999997"/>
    <n v="2527.12"/>
    <n v="1.7508680000000001"/>
    <n v="2598.4899999999998"/>
    <n v="1.7508680000000001"/>
    <x v="619"/>
    <d v="2021-03-01T00:00:00"/>
    <x v="9"/>
    <x v="2"/>
    <x v="16"/>
  </r>
  <r>
    <d v="2021-03-31T00:00:00"/>
    <n v="29894663000189"/>
    <s v="TRUE SECURITIZADORA"/>
    <d v="2020-06-19T00:00:00"/>
    <n v="317.70999999999998"/>
    <d v="2021-05-07T00:00:00"/>
    <n v="37"/>
    <d v="2027-06-07T00:00:00"/>
    <n v="2229"/>
    <n v="303642819"/>
    <n v="84"/>
    <m/>
    <m/>
    <n v="1.440831"/>
    <n v="13145.72"/>
    <n v="15394.96"/>
    <n v="1.785868"/>
    <n v="14539.21"/>
    <n v="1.785868"/>
    <x v="620"/>
    <d v="2021-05-01T00:00:00"/>
    <x v="8"/>
    <x v="2"/>
    <x v="9"/>
  </r>
  <r>
    <d v="2021-03-31T00:00:00"/>
    <n v="29894663000189"/>
    <s v="TRUE SECURITIZADORA"/>
    <d v="2020-08-31T00:00:00"/>
    <n v="120.97"/>
    <d v="2020-11-07T00:00:00"/>
    <n v="-144"/>
    <d v="2027-08-09T00:00:00"/>
    <n v="2292"/>
    <n v="303673396"/>
    <n v="84"/>
    <m/>
    <m/>
    <n v="1.4394260000000001"/>
    <n v="5792.14"/>
    <n v="5898.4600000000028"/>
    <n v="1.787647"/>
    <n v="6346.32"/>
    <n v="1.787647"/>
    <x v="621"/>
    <d v="2020-11-01T00:00:00"/>
    <x v="10"/>
    <x v="0"/>
    <x v="2"/>
  </r>
  <r>
    <d v="2021-03-31T00:00:00"/>
    <n v="29894663000189"/>
    <s v="TRUE SECURITIZADORA"/>
    <d v="2020-10-30T00:00:00"/>
    <n v="120.35"/>
    <d v="2021-04-07T00:00:00"/>
    <n v="7"/>
    <d v="2027-10-07T00:00:00"/>
    <n v="2351"/>
    <n v="303674253"/>
    <n v="84"/>
    <m/>
    <m/>
    <n v="1.3599999999999999"/>
    <n v="5680.04"/>
    <n v="6024.760000000002"/>
    <n v="1.502594"/>
    <n v="5934.7699999999995"/>
    <n v="1.502594"/>
    <x v="622"/>
    <d v="2021-04-01T00:00:00"/>
    <x v="9"/>
    <x v="2"/>
    <x v="14"/>
  </r>
  <r>
    <d v="2021-03-31T00:00:00"/>
    <n v="29894663000189"/>
    <s v="TRUE SECURITIZADORA"/>
    <d v="2020-09-25T00:00:00"/>
    <n v="236.2"/>
    <d v="2021-05-07T00:00:00"/>
    <n v="37"/>
    <d v="2027-11-08T00:00:00"/>
    <n v="2383"/>
    <n v="303679629"/>
    <n v="84"/>
    <m/>
    <m/>
    <n v="1.361011"/>
    <n v="10330.150000000001"/>
    <n v="11477.09"/>
    <n v="1.7025699999999999"/>
    <n v="11488.980000000001"/>
    <n v="1.7025699999999999"/>
    <x v="623"/>
    <d v="2021-05-01T00:00:00"/>
    <x v="11"/>
    <x v="2"/>
    <x v="9"/>
  </r>
  <r>
    <d v="2021-03-31T00:00:00"/>
    <n v="29894663000189"/>
    <s v="TRUE SECURITIZADORA"/>
    <d v="2020-09-25T00:00:00"/>
    <n v="313.5"/>
    <d v="2021-01-07T00:00:00"/>
    <n v="-83"/>
    <d v="2026-09-08T00:00:00"/>
    <n v="1957"/>
    <n v="303687042"/>
    <n v="72"/>
    <m/>
    <m/>
    <n v="1.3599999999999999"/>
    <n v="13719.19"/>
    <n v="14366.839999999997"/>
    <n v="1.6873229999999999"/>
    <n v="14855.37"/>
    <n v="1.6873229999999999"/>
    <x v="624"/>
    <d v="2021-01-01T00:00:00"/>
    <x v="11"/>
    <x v="1"/>
    <x v="8"/>
  </r>
  <r>
    <d v="2021-03-31T00:00:00"/>
    <n v="29894663000189"/>
    <s v="TRUE SECURITIZADORA"/>
    <d v="2020-03-13T00:00:00"/>
    <n v="217"/>
    <d v="2020-07-07T00:00:00"/>
    <n v="-267"/>
    <d v="2026-02-09T00:00:00"/>
    <n v="1746"/>
    <n v="303700487"/>
    <n v="72"/>
    <m/>
    <m/>
    <n v="1.36"/>
    <n v="10340.24"/>
    <n v="9803.7300000000032"/>
    <n v="1.6445240000000001"/>
    <n v="10924.89"/>
    <n v="1.6445240000000001"/>
    <x v="625"/>
    <d v="2020-08-01T00:00:00"/>
    <x v="2"/>
    <x v="0"/>
    <x v="3"/>
  </r>
  <r>
    <d v="2021-03-31T00:00:00"/>
    <n v="29894663000189"/>
    <s v="TRUE SECURITIZADORA"/>
    <d v="2020-03-13T00:00:00"/>
    <n v="24.14"/>
    <d v="2020-06-07T00:00:00"/>
    <n v="-297"/>
    <d v="2026-02-09T00:00:00"/>
    <n v="1746"/>
    <n v="303705630"/>
    <n v="72"/>
    <m/>
    <m/>
    <n v="1.4950000000000001"/>
    <n v="1095.93"/>
    <n v="1047.4000000000001"/>
    <n v="2.033207"/>
    <n v="1207.8900000000001"/>
    <n v="2.033207"/>
    <x v="626"/>
    <d v="2020-06-01T00:00:00"/>
    <x v="2"/>
    <x v="0"/>
    <x v="7"/>
  </r>
  <r>
    <d v="2021-03-31T00:00:00"/>
    <n v="29894663000189"/>
    <s v="TRUE SECURITIZADORA"/>
    <d v="2020-04-15T00:00:00"/>
    <n v="510"/>
    <d v="2020-09-07T00:00:00"/>
    <n v="-205"/>
    <d v="2026-03-09T00:00:00"/>
    <n v="1774"/>
    <n v="303716534"/>
    <n v="72"/>
    <m/>
    <m/>
    <n v="1.4418645444319871"/>
    <n v="22837.53"/>
    <n v="22508.86"/>
    <n v="1.7846880000000001"/>
    <n v="24467.66"/>
    <n v="1.7846880000000001"/>
    <x v="627"/>
    <d v="2020-10-01T00:00:00"/>
    <x v="5"/>
    <x v="0"/>
    <x v="0"/>
  </r>
  <r>
    <d v="2021-03-31T00:00:00"/>
    <n v="29894663000189"/>
    <s v="TRUE SECURITIZADORA"/>
    <d v="2020-05-27T00:00:00"/>
    <n v="18"/>
    <d v="2020-12-07T00:00:00"/>
    <n v="-114"/>
    <d v="2026-04-07T00:00:00"/>
    <n v="1803"/>
    <n v="303719045"/>
    <n v="72"/>
    <m/>
    <m/>
    <n v="1.4949999999999999"/>
    <n v="719.23"/>
    <n v="786.5100000000001"/>
    <n v="2.0392869999999998"/>
    <n v="807.66"/>
    <n v="2.0392869999999998"/>
    <x v="628"/>
    <d v="2020-12-01T00:00:00"/>
    <x v="6"/>
    <x v="3"/>
    <x v="11"/>
  </r>
  <r>
    <d v="2021-03-31T00:00:00"/>
    <n v="29894663000189"/>
    <s v="TRUE SECURITIZADORA"/>
    <d v="2020-05-27T00:00:00"/>
    <n v="100.01"/>
    <d v="2021-02-07T00:00:00"/>
    <n v="-52"/>
    <d v="2027-05-07T00:00:00"/>
    <n v="2198"/>
    <n v="303738033"/>
    <n v="84"/>
    <m/>
    <m/>
    <n v="1.4433770000000001"/>
    <n v="4404.8100000000004"/>
    <n v="4859.1399999999985"/>
    <n v="1.7912269999999999"/>
    <n v="4838.53"/>
    <n v="1.7912269999999999"/>
    <x v="629"/>
    <d v="2021-02-01T00:00:00"/>
    <x v="6"/>
    <x v="4"/>
    <x v="12"/>
  </r>
  <r>
    <d v="2021-03-31T00:00:00"/>
    <n v="29894663000189"/>
    <s v="TRUE SECURITIZADORA"/>
    <d v="2020-08-31T00:00:00"/>
    <n v="63"/>
    <d v="2021-01-07T00:00:00"/>
    <n v="-83"/>
    <d v="2027-07-07T00:00:00"/>
    <n v="2259"/>
    <n v="303757848"/>
    <n v="84"/>
    <m/>
    <m/>
    <n v="1.4312995585840311"/>
    <n v="2880.53"/>
    <n v="3061.2299999999987"/>
    <n v="1.779034"/>
    <n v="3164.98"/>
    <n v="1.779034"/>
    <x v="630"/>
    <d v="2021-01-01T00:00:00"/>
    <x v="10"/>
    <x v="1"/>
    <x v="8"/>
  </r>
  <r>
    <d v="2021-03-31T00:00:00"/>
    <n v="29894663000189"/>
    <s v="TRUE SECURITIZADORA"/>
    <d v="2020-08-31T00:00:00"/>
    <n v="108.17"/>
    <d v="2021-05-07T00:00:00"/>
    <n v="37"/>
    <d v="2027-08-09T00:00:00"/>
    <n v="2292"/>
    <n v="303760486"/>
    <n v="84"/>
    <m/>
    <m/>
    <n v="1.3599999999999999"/>
    <n v="5001.1099999999997"/>
    <n v="5417.1500000000015"/>
    <n v="1.4547399999999999"/>
    <n v="5150.05"/>
    <n v="1.4547399999999999"/>
    <x v="631"/>
    <d v="2021-05-01T00:00:00"/>
    <x v="10"/>
    <x v="2"/>
    <x v="9"/>
  </r>
  <r>
    <d v="2021-03-31T00:00:00"/>
    <n v="29894663000189"/>
    <s v="TRUE SECURITIZADORA"/>
    <d v="2020-08-31T00:00:00"/>
    <n v="242.17"/>
    <d v="2021-05-07T00:00:00"/>
    <n v="37"/>
    <d v="2027-09-08T00:00:00"/>
    <n v="2322"/>
    <n v="303767121"/>
    <n v="84"/>
    <m/>
    <m/>
    <n v="1.3599999999999999"/>
    <n v="11118.59"/>
    <n v="11962.860000000002"/>
    <n v="1.500516"/>
    <n v="11615.54"/>
    <n v="1.500516"/>
    <x v="632"/>
    <d v="2021-05-01T00:00:00"/>
    <x v="10"/>
    <x v="2"/>
    <x v="9"/>
  </r>
  <r>
    <d v="2021-03-31T00:00:00"/>
    <n v="29894663000189"/>
    <s v="TRUE SECURITIZADORA"/>
    <d v="2020-08-31T00:00:00"/>
    <n v="77.47"/>
    <d v="2020-11-07T00:00:00"/>
    <n v="-144"/>
    <d v="2027-08-09T00:00:00"/>
    <n v="2292"/>
    <n v="303768427"/>
    <n v="84"/>
    <m/>
    <m/>
    <n v="1.440572"/>
    <n v="3708.18"/>
    <n v="3775.9400000000014"/>
    <n v="1.7888500000000001"/>
    <n v="4062.96"/>
    <n v="1.7888500000000001"/>
    <x v="633"/>
    <d v="2020-11-01T00:00:00"/>
    <x v="10"/>
    <x v="0"/>
    <x v="2"/>
  </r>
  <r>
    <d v="2021-03-31T00:00:00"/>
    <n v="29894663000189"/>
    <s v="TRUE SECURITIZADORA"/>
    <d v="2020-08-31T00:00:00"/>
    <n v="313.5"/>
    <d v="2021-05-07T00:00:00"/>
    <n v="37"/>
    <d v="2027-09-08T00:00:00"/>
    <n v="2322"/>
    <n v="303776093"/>
    <n v="84"/>
    <m/>
    <m/>
    <n v="1.4081239999999999"/>
    <n v="13380.85"/>
    <n v="15229.760000000004"/>
    <n v="1.7437"/>
    <n v="14813.05"/>
    <n v="1.7437"/>
    <x v="634"/>
    <d v="2021-05-01T00:00:00"/>
    <x v="10"/>
    <x v="2"/>
    <x v="9"/>
  </r>
  <r>
    <d v="2021-03-31T00:00:00"/>
    <n v="29894663000189"/>
    <s v="TRUE SECURITIZADORA"/>
    <d v="2020-09-25T00:00:00"/>
    <n v="70.08"/>
    <d v="2021-05-07T00:00:00"/>
    <n v="37"/>
    <d v="2027-11-08T00:00:00"/>
    <n v="2383"/>
    <n v="303789009"/>
    <n v="84"/>
    <m/>
    <m/>
    <n v="1.447929"/>
    <n v="2977.69"/>
    <n v="3300.9099999999989"/>
    <n v="1.7989999999999999"/>
    <n v="3316.15"/>
    <n v="1.7989999999999999"/>
    <x v="635"/>
    <d v="2021-05-01T00:00:00"/>
    <x v="11"/>
    <x v="2"/>
    <x v="9"/>
  </r>
  <r>
    <d v="2021-03-31T00:00:00"/>
    <n v="29894663000189"/>
    <s v="TRUE SECURITIZADORA"/>
    <d v="2020-08-31T00:00:00"/>
    <n v="88.83"/>
    <d v="2021-05-07T00:00:00"/>
    <n v="37"/>
    <d v="2027-07-07T00:00:00"/>
    <n v="2259"/>
    <n v="303859608"/>
    <n v="84"/>
    <m/>
    <m/>
    <n v="1.4418991834378181"/>
    <n v="3694.41"/>
    <n v="4301.2300000000014"/>
    <n v="1.7902530000000001"/>
    <n v="4094.19"/>
    <n v="1.7902530000000001"/>
    <x v="636"/>
    <d v="2021-05-01T00:00:00"/>
    <x v="10"/>
    <x v="2"/>
    <x v="9"/>
  </r>
  <r>
    <d v="2021-03-31T00:00:00"/>
    <n v="29894663000189"/>
    <s v="TRUE SECURITIZADORA"/>
    <d v="2020-05-27T00:00:00"/>
    <n v="58"/>
    <d v="2021-05-07T00:00:00"/>
    <n v="37"/>
    <d v="2026-04-07T00:00:00"/>
    <n v="1803"/>
    <n v="303920823"/>
    <n v="72"/>
    <m/>
    <m/>
    <n v="1.4949999999999999"/>
    <n v="2036.1"/>
    <n v="2534.21"/>
    <n v="2.0209929999999998"/>
    <n v="2312.3000000000002"/>
    <n v="2.0209929999999998"/>
    <x v="637"/>
    <d v="2021-05-01T00:00:00"/>
    <x v="6"/>
    <x v="2"/>
    <x v="9"/>
  </r>
  <r>
    <d v="2021-03-31T00:00:00"/>
    <n v="29894663000189"/>
    <s v="TRUE SECURITIZADORA"/>
    <d v="2020-06-19T00:00:00"/>
    <n v="328.14"/>
    <d v="2020-10-07T00:00:00"/>
    <n v="-175"/>
    <d v="2027-06-07T00:00:00"/>
    <n v="2229"/>
    <n v="303944161"/>
    <n v="84"/>
    <m/>
    <m/>
    <n v="1.4531530000000001"/>
    <n v="15823.73"/>
    <n v="15834.36"/>
    <n v="1.7989999999999999"/>
    <n v="17258.3"/>
    <n v="1.7989999999999999"/>
    <x v="638"/>
    <d v="2020-10-01T00:00:00"/>
    <x v="8"/>
    <x v="0"/>
    <x v="0"/>
  </r>
  <r>
    <d v="2021-03-31T00:00:00"/>
    <n v="29894663000189"/>
    <s v="TRUE SECURITIZADORA"/>
    <d v="2020-06-19T00:00:00"/>
    <n v="699"/>
    <d v="2020-07-07T00:00:00"/>
    <n v="-267"/>
    <d v="2027-06-07T00:00:00"/>
    <n v="2229"/>
    <n v="303945121"/>
    <n v="84"/>
    <m/>
    <m/>
    <n v="1.4531640000000001"/>
    <n v="35804.54"/>
    <n v="33730.01"/>
    <n v="1.7990010000000001"/>
    <n v="38860.369999999995"/>
    <n v="1.7990010000000001"/>
    <x v="639"/>
    <d v="2020-08-01T00:00:00"/>
    <x v="8"/>
    <x v="0"/>
    <x v="3"/>
  </r>
  <r>
    <d v="2021-03-31T00:00:00"/>
    <n v="29894663000189"/>
    <s v="TRUE SECURITIZADORA"/>
    <d v="2020-07-28T00:00:00"/>
    <n v="280.45"/>
    <d v="2020-12-07T00:00:00"/>
    <n v="-114"/>
    <d v="2027-06-07T00:00:00"/>
    <n v="2229"/>
    <n v="303948042"/>
    <n v="84"/>
    <m/>
    <m/>
    <n v="1.4388975544575096"/>
    <n v="13002.69"/>
    <n v="13570.009999999997"/>
    <n v="1.786913"/>
    <n v="14243.710000000001"/>
    <n v="1.786913"/>
    <x v="640"/>
    <d v="2020-12-01T00:00:00"/>
    <x v="7"/>
    <x v="3"/>
    <x v="11"/>
  </r>
  <r>
    <d v="2021-03-31T00:00:00"/>
    <n v="29894663000189"/>
    <s v="TRUE SECURITIZADORA"/>
    <d v="2020-08-31T00:00:00"/>
    <n v="77.989999999999995"/>
    <d v="2020-11-07T00:00:00"/>
    <n v="-144"/>
    <d v="2027-07-07T00:00:00"/>
    <n v="2259"/>
    <n v="303955517"/>
    <n v="84"/>
    <m/>
    <m/>
    <n v="1.4316821262419224"/>
    <n v="3721.52"/>
    <n v="3789.1"/>
    <n v="1.7794449999999999"/>
    <n v="4073.58"/>
    <n v="1.7794449999999999"/>
    <x v="641"/>
    <d v="2020-11-01T00:00:00"/>
    <x v="10"/>
    <x v="0"/>
    <x v="2"/>
  </r>
  <r>
    <d v="2021-03-31T00:00:00"/>
    <n v="29894663000189"/>
    <s v="TRUE SECURITIZADORA"/>
    <d v="2020-04-15T00:00:00"/>
    <n v="226.32"/>
    <d v="2020-12-07T00:00:00"/>
    <n v="-114"/>
    <d v="2026-03-09T00:00:00"/>
    <n v="1774"/>
    <n v="304012340"/>
    <n v="72"/>
    <m/>
    <m/>
    <n v="1.5130000000000001"/>
    <n v="8933.07"/>
    <n v="9780.369999999999"/>
    <n v="2.062681"/>
    <n v="10021.75"/>
    <n v="2.062681"/>
    <x v="642"/>
    <d v="2020-12-01T00:00:00"/>
    <x v="5"/>
    <x v="3"/>
    <x v="11"/>
  </r>
  <r>
    <d v="2021-03-31T00:00:00"/>
    <n v="29894663000189"/>
    <s v="TRUE SECURITIZADORA"/>
    <d v="2020-05-27T00:00:00"/>
    <n v="158.80000000000001"/>
    <d v="2020-11-07T00:00:00"/>
    <n v="-144"/>
    <d v="2026-04-07T00:00:00"/>
    <n v="1803"/>
    <n v="304018780"/>
    <n v="72"/>
    <m/>
    <m/>
    <n v="1.5032492476974977"/>
    <n v="6478.1100000000006"/>
    <n v="6921.9000000000005"/>
    <n v="2.0592199999999998"/>
    <n v="7270.77"/>
    <n v="2.0592199999999998"/>
    <x v="643"/>
    <d v="2020-11-01T00:00:00"/>
    <x v="6"/>
    <x v="0"/>
    <x v="2"/>
  </r>
  <r>
    <d v="2021-03-31T00:00:00"/>
    <n v="29894663000189"/>
    <s v="TRUE SECURITIZADORA"/>
    <d v="2020-07-28T00:00:00"/>
    <n v="313.48"/>
    <d v="2021-05-07T00:00:00"/>
    <n v="37"/>
    <d v="2026-04-07T00:00:00"/>
    <n v="1803"/>
    <n v="304022674"/>
    <n v="72"/>
    <m/>
    <m/>
    <n v="1.3985714642226164"/>
    <n v="11620.779999999999"/>
    <n v="13863.530000000002"/>
    <n v="1.7910509999999999"/>
    <n v="12803.66"/>
    <n v="1.7910509999999999"/>
    <x v="644"/>
    <d v="2021-05-01T00:00:00"/>
    <x v="7"/>
    <x v="2"/>
    <x v="9"/>
  </r>
  <r>
    <d v="2021-03-31T00:00:00"/>
    <n v="29894663000189"/>
    <s v="TRUE SECURITIZADORA"/>
    <d v="2020-08-31T00:00:00"/>
    <n v="230"/>
    <d v="2020-12-07T00:00:00"/>
    <n v="-114"/>
    <d v="2027-06-07T00:00:00"/>
    <n v="2229"/>
    <n v="304035932"/>
    <n v="84"/>
    <m/>
    <m/>
    <n v="1.3599999999999999"/>
    <n v="12022.44"/>
    <n v="11370.300000000005"/>
    <n v="1.3324959999999999"/>
    <n v="11934.47"/>
    <n v="1.3324959999999999"/>
    <x v="645"/>
    <d v="2020-12-01T00:00:00"/>
    <x v="10"/>
    <x v="3"/>
    <x v="11"/>
  </r>
  <r>
    <d v="2021-03-31T00:00:00"/>
    <n v="29894663000189"/>
    <s v="TRUE SECURITIZADORA"/>
    <d v="2020-06-19T00:00:00"/>
    <n v="295"/>
    <d v="2020-12-07T00:00:00"/>
    <n v="-114"/>
    <d v="2027-06-07T00:00:00"/>
    <n v="2229"/>
    <n v="304042072"/>
    <n v="84"/>
    <m/>
    <m/>
    <n v="1.4420360000000001"/>
    <n v="13676.52"/>
    <n v="14288.73"/>
    <n v="1.78715"/>
    <n v="14970.07"/>
    <n v="1.78715"/>
    <x v="646"/>
    <d v="2021-01-01T00:00:00"/>
    <x v="8"/>
    <x v="3"/>
    <x v="8"/>
  </r>
  <r>
    <d v="2021-03-31T00:00:00"/>
    <n v="29894663000189"/>
    <s v="TRUE SECURITIZADORA"/>
    <d v="2020-08-31T00:00:00"/>
    <n v="397.55"/>
    <d v="2020-11-07T00:00:00"/>
    <n v="-144"/>
    <d v="2027-06-07T00:00:00"/>
    <n v="2229"/>
    <n v="304045149"/>
    <n v="84"/>
    <m/>
    <m/>
    <n v="1.4443805564596275"/>
    <n v="18802.29"/>
    <n v="19113.600000000002"/>
    <n v="1.7927470000000001"/>
    <n v="20558.87"/>
    <n v="1.7927470000000001"/>
    <x v="647"/>
    <d v="2020-11-01T00:00:00"/>
    <x v="10"/>
    <x v="0"/>
    <x v="2"/>
  </r>
  <r>
    <d v="2021-03-31T00:00:00"/>
    <n v="29894663000189"/>
    <s v="TRUE SECURITIZADORA"/>
    <d v="2020-08-31T00:00:00"/>
    <n v="47.28"/>
    <d v="2021-05-07T00:00:00"/>
    <n v="37"/>
    <d v="2027-07-07T00:00:00"/>
    <n v="2259"/>
    <n v="304053780"/>
    <n v="84"/>
    <m/>
    <m/>
    <n v="1.4299598390207091"/>
    <n v="1970.45"/>
    <n v="2298.3599999999992"/>
    <n v="1.783074"/>
    <n v="2187.02"/>
    <n v="1.783074"/>
    <x v="648"/>
    <d v="2021-05-01T00:00:00"/>
    <x v="10"/>
    <x v="2"/>
    <x v="9"/>
  </r>
  <r>
    <d v="2021-03-31T00:00:00"/>
    <n v="29894663000189"/>
    <s v="TRUE SECURITIZADORA"/>
    <d v="2020-10-30T00:00:00"/>
    <n v="61.23"/>
    <d v="2021-05-07T00:00:00"/>
    <n v="37"/>
    <d v="2027-11-08T00:00:00"/>
    <n v="2383"/>
    <n v="304056939"/>
    <n v="84"/>
    <m/>
    <m/>
    <n v="1.415008"/>
    <n v="2638.62"/>
    <n v="2966.3599999999983"/>
    <n v="1.751701"/>
    <n v="2927.6"/>
    <n v="1.751701"/>
    <x v="649"/>
    <d v="2021-05-01T00:00:00"/>
    <x v="9"/>
    <x v="2"/>
    <x v="9"/>
  </r>
  <r>
    <d v="2021-03-31T00:00:00"/>
    <n v="29894663000189"/>
    <s v="TRUE SECURITIZADORA"/>
    <d v="2020-08-31T00:00:00"/>
    <n v="75"/>
    <d v="2021-02-07T00:00:00"/>
    <n v="-52"/>
    <d v="2027-07-07T00:00:00"/>
    <n v="2259"/>
    <n v="304059153"/>
    <n v="84"/>
    <m/>
    <m/>
    <n v="1.4394428451556345"/>
    <n v="3346.46"/>
    <n v="3634.51"/>
    <n v="1.787728"/>
    <n v="3684.29"/>
    <n v="1.787728"/>
    <x v="650"/>
    <d v="2021-02-01T00:00:00"/>
    <x v="10"/>
    <x v="4"/>
    <x v="12"/>
  </r>
  <r>
    <d v="2021-03-31T00:00:00"/>
    <n v="29894663000189"/>
    <s v="TRUE SECURITIZADORA"/>
    <d v="2020-09-25T00:00:00"/>
    <n v="61"/>
    <d v="2021-05-07T00:00:00"/>
    <n v="37"/>
    <d v="2027-08-09T00:00:00"/>
    <n v="2292"/>
    <n v="304067924"/>
    <n v="84"/>
    <m/>
    <m/>
    <n v="1.431897"/>
    <n v="2561.1999999999998"/>
    <n v="2955.8799999999987"/>
    <n v="1.778877"/>
    <n v="2840.7"/>
    <n v="1.778877"/>
    <x v="651"/>
    <d v="2021-05-01T00:00:00"/>
    <x v="11"/>
    <x v="2"/>
    <x v="9"/>
  </r>
  <r>
    <d v="2021-03-31T00:00:00"/>
    <n v="29894663000189"/>
    <s v="TRUE SECURITIZADORA"/>
    <d v="2020-08-31T00:00:00"/>
    <n v="280"/>
    <d v="2021-03-07T00:00:00"/>
    <n v="-24"/>
    <d v="2027-11-08T00:00:00"/>
    <n v="2383"/>
    <n v="304075665"/>
    <n v="84"/>
    <m/>
    <m/>
    <n v="1.3599999999999999"/>
    <n v="13333.7"/>
    <n v="13457.9"/>
    <n v="1.5643359999999999"/>
    <n v="14183.81"/>
    <n v="1.5643359999999999"/>
    <x v="652"/>
    <d v="2021-04-01T00:00:00"/>
    <x v="10"/>
    <x v="2"/>
    <x v="14"/>
  </r>
  <r>
    <d v="2021-03-31T00:00:00"/>
    <n v="29894663000189"/>
    <s v="TRUE SECURITIZADORA"/>
    <d v="2020-08-31T00:00:00"/>
    <n v="163.5"/>
    <d v="2020-12-07T00:00:00"/>
    <n v="-114"/>
    <d v="2027-09-08T00:00:00"/>
    <n v="2322"/>
    <n v="304082874"/>
    <n v="84"/>
    <m/>
    <m/>
    <n v="1.4518869999999999"/>
    <n v="7701.6"/>
    <n v="7823.9000000000005"/>
    <n v="1.790184"/>
    <n v="8439.1"/>
    <n v="1.790184"/>
    <x v="653"/>
    <d v="2021-01-01T00:00:00"/>
    <x v="10"/>
    <x v="3"/>
    <x v="8"/>
  </r>
  <r>
    <d v="2021-03-31T00:00:00"/>
    <n v="29894663000189"/>
    <s v="TRUE SECURITIZADORA"/>
    <d v="2020-11-03T00:00:00"/>
    <n v="897.39"/>
    <d v="2021-05-07T00:00:00"/>
    <n v="37"/>
    <d v="2027-10-07T00:00:00"/>
    <n v="2351"/>
    <n v="304095413"/>
    <n v="84"/>
    <m/>
    <m/>
    <n v="1.3599999999999999"/>
    <n v="44578.58"/>
    <n v="45004.840000000011"/>
    <n v="1.2718940000000001"/>
    <n v="43355.519999999997"/>
    <n v="1.2718940000000001"/>
    <x v="654"/>
    <d v="2021-05-01T00:00:00"/>
    <x v="12"/>
    <x v="2"/>
    <x v="9"/>
  </r>
  <r>
    <d v="2021-03-31T00:00:00"/>
    <n v="29894663000189"/>
    <s v="TRUE SECURITIZADORA"/>
    <d v="2020-05-27T00:00:00"/>
    <n v="249.29"/>
    <d v="2020-06-07T00:00:00"/>
    <n v="-297"/>
    <d v="2026-04-07T00:00:00"/>
    <n v="1803"/>
    <n v="304121325"/>
    <n v="72"/>
    <m/>
    <m/>
    <n v="1.3599999999999999"/>
    <n v="12305.81"/>
    <n v="11334.200000000003"/>
    <n v="1.6496360000000001"/>
    <n v="13023.869999999999"/>
    <n v="1.6496360000000001"/>
    <x v="655"/>
    <d v="2020-08-01T00:00:00"/>
    <x v="6"/>
    <x v="0"/>
    <x v="3"/>
  </r>
  <r>
    <d v="2021-03-31T00:00:00"/>
    <n v="29894663000189"/>
    <s v="TRUE SECURITIZADORA"/>
    <d v="2020-06-19T00:00:00"/>
    <n v="536.79"/>
    <d v="2020-07-07T00:00:00"/>
    <n v="-267"/>
    <d v="2027-05-07T00:00:00"/>
    <n v="2198"/>
    <n v="304130813"/>
    <n v="84"/>
    <m/>
    <m/>
    <n v="1.4478067090607614"/>
    <n v="27387.17"/>
    <n v="25790.839999999993"/>
    <n v="1.793318"/>
    <n v="29696.129999999997"/>
    <n v="1.793318"/>
    <x v="656"/>
    <d v="2020-08-01T00:00:00"/>
    <x v="8"/>
    <x v="0"/>
    <x v="3"/>
  </r>
  <r>
    <d v="2021-03-31T00:00:00"/>
    <n v="29894663000189"/>
    <s v="TRUE SECURITIZADORA"/>
    <d v="2020-10-30T00:00:00"/>
    <n v="52.25"/>
    <d v="2021-04-07T00:00:00"/>
    <n v="7"/>
    <d v="2027-11-08T00:00:00"/>
    <n v="2383"/>
    <n v="304131629"/>
    <n v="84"/>
    <m/>
    <m/>
    <n v="1.420015"/>
    <n v="2300.2800000000002"/>
    <n v="2526.9000000000015"/>
    <n v="1.7571209999999999"/>
    <n v="2546.5100000000002"/>
    <n v="1.7571209999999999"/>
    <x v="657"/>
    <d v="2021-04-01T00:00:00"/>
    <x v="9"/>
    <x v="2"/>
    <x v="14"/>
  </r>
  <r>
    <d v="2021-03-31T00:00:00"/>
    <n v="29894663000189"/>
    <s v="TRUE SECURITIZADORA"/>
    <d v="2020-07-28T00:00:00"/>
    <n v="972"/>
    <d v="2020-10-07T00:00:00"/>
    <n v="-175"/>
    <d v="2026-05-07T00:00:00"/>
    <n v="1833"/>
    <n v="304139881"/>
    <n v="72"/>
    <m/>
    <m/>
    <n v="1.398163426223594"/>
    <n v="43179.74"/>
    <n v="43357.54"/>
    <n v="1.7896160000000001"/>
    <n v="46926.23"/>
    <n v="1.7896160000000001"/>
    <x v="658"/>
    <d v="2020-10-01T00:00:00"/>
    <x v="7"/>
    <x v="0"/>
    <x v="0"/>
  </r>
  <r>
    <d v="2021-03-31T00:00:00"/>
    <n v="29894663000189"/>
    <s v="TRUE SECURITIZADORA"/>
    <d v="2020-09-25T00:00:00"/>
    <n v="282.89999999999998"/>
    <d v="2021-05-07T00:00:00"/>
    <n v="37"/>
    <d v="2027-08-09T00:00:00"/>
    <n v="2292"/>
    <n v="304163572"/>
    <n v="84"/>
    <m/>
    <m/>
    <n v="1.390368"/>
    <n v="12032.18"/>
    <n v="13900.120000000003"/>
    <n v="1.7345269999999999"/>
    <n v="13343.41"/>
    <n v="1.7345269999999999"/>
    <x v="659"/>
    <d v="2021-05-01T00:00:00"/>
    <x v="11"/>
    <x v="2"/>
    <x v="9"/>
  </r>
  <r>
    <d v="2021-03-31T00:00:00"/>
    <n v="29894663000189"/>
    <s v="TRUE SECURITIZADORA"/>
    <d v="2020-09-25T00:00:00"/>
    <n v="208.7"/>
    <d v="2021-05-07T00:00:00"/>
    <n v="37"/>
    <d v="2027-09-08T00:00:00"/>
    <n v="2322"/>
    <n v="304173948"/>
    <n v="84"/>
    <m/>
    <m/>
    <n v="1.3599999999999999"/>
    <n v="9236.77"/>
    <n v="10426.18"/>
    <n v="1.6216189999999999"/>
    <n v="10010.140000000001"/>
    <n v="1.6216189999999999"/>
    <x v="660"/>
    <d v="2021-05-01T00:00:00"/>
    <x v="11"/>
    <x v="2"/>
    <x v="9"/>
  </r>
  <r>
    <d v="2021-03-31T00:00:00"/>
    <n v="29894663000189"/>
    <s v="TRUE SECURITIZADORA"/>
    <d v="2020-05-27T00:00:00"/>
    <n v="229.99"/>
    <d v="2021-05-07T00:00:00"/>
    <n v="37"/>
    <d v="2026-04-07T00:00:00"/>
    <n v="1803"/>
    <n v="304213890"/>
    <n v="72"/>
    <m/>
    <m/>
    <n v="1.3599999999999999"/>
    <n v="8857.58"/>
    <n v="10456.74"/>
    <n v="1.6337889999999999"/>
    <n v="9485.69"/>
    <n v="1.6337889999999999"/>
    <x v="661"/>
    <d v="2021-05-01T00:00:00"/>
    <x v="6"/>
    <x v="2"/>
    <x v="9"/>
  </r>
  <r>
    <d v="2021-03-31T00:00:00"/>
    <n v="29894663000189"/>
    <s v="TRUE SECURITIZADORA"/>
    <d v="2020-06-19T00:00:00"/>
    <n v="140.18"/>
    <d v="2020-12-07T00:00:00"/>
    <n v="-114"/>
    <d v="2027-05-07T00:00:00"/>
    <n v="2198"/>
    <n v="304226536"/>
    <n v="84"/>
    <m/>
    <m/>
    <n v="1.4155609437120844"/>
    <n v="6506.87"/>
    <n v="6808.4100000000017"/>
    <n v="1.758985"/>
    <n v="7115.04"/>
    <n v="1.758985"/>
    <x v="662"/>
    <d v="2020-12-01T00:00:00"/>
    <x v="8"/>
    <x v="3"/>
    <x v="11"/>
  </r>
  <r>
    <d v="2021-03-31T00:00:00"/>
    <n v="29894663000189"/>
    <s v="TRUE SECURITIZADORA"/>
    <d v="2020-05-27T00:00:00"/>
    <n v="81.31"/>
    <d v="2020-07-07T00:00:00"/>
    <n v="-267"/>
    <d v="2027-05-07T00:00:00"/>
    <n v="2198"/>
    <n v="304230937"/>
    <n v="84"/>
    <m/>
    <m/>
    <n v="1.3599999999999999"/>
    <n v="4293.47"/>
    <n v="4063.440000000001"/>
    <n v="1.643221"/>
    <n v="4595.68"/>
    <n v="1.643221"/>
    <x v="663"/>
    <d v="2020-07-01T00:00:00"/>
    <x v="6"/>
    <x v="0"/>
    <x v="10"/>
  </r>
  <r>
    <d v="2021-03-31T00:00:00"/>
    <n v="29894663000189"/>
    <s v="TRUE SECURITIZADORA"/>
    <d v="2020-05-27T00:00:00"/>
    <n v="859.15"/>
    <d v="2020-11-07T00:00:00"/>
    <n v="-144"/>
    <d v="2027-05-07T00:00:00"/>
    <n v="2198"/>
    <n v="304233238"/>
    <n v="84"/>
    <m/>
    <m/>
    <n v="1.440712"/>
    <n v="40446.26"/>
    <n v="41780.219999999979"/>
    <n v="1.7883849999999999"/>
    <n v="44174.780000000006"/>
    <n v="1.7883849999999999"/>
    <x v="664"/>
    <d v="2020-11-01T00:00:00"/>
    <x v="6"/>
    <x v="0"/>
    <x v="2"/>
  </r>
  <r>
    <d v="2021-03-31T00:00:00"/>
    <n v="29894663000189"/>
    <s v="TRUE SECURITIZADORA"/>
    <d v="2020-06-19T00:00:00"/>
    <n v="48.25"/>
    <d v="2021-05-07T00:00:00"/>
    <n v="37"/>
    <d v="2027-05-07T00:00:00"/>
    <n v="2198"/>
    <n v="304236854"/>
    <n v="84"/>
    <m/>
    <m/>
    <n v="1.4330032701111832"/>
    <n v="1985.12"/>
    <n v="2329.73"/>
    <n v="1.7827519999999999"/>
    <n v="2196.35"/>
    <n v="1.7827519999999999"/>
    <x v="665"/>
    <d v="2021-05-01T00:00:00"/>
    <x v="8"/>
    <x v="2"/>
    <x v="9"/>
  </r>
  <r>
    <d v="2021-03-31T00:00:00"/>
    <n v="29894663000189"/>
    <s v="TRUE SECURITIZADORA"/>
    <d v="2020-07-28T00:00:00"/>
    <n v="192.75"/>
    <d v="2021-02-07T00:00:00"/>
    <n v="-52"/>
    <d v="2023-06-07T00:00:00"/>
    <n v="768"/>
    <n v="304244292"/>
    <n v="36"/>
    <m/>
    <m/>
    <n v="1.3599999999999999"/>
    <n v="4626.8600000000006"/>
    <n v="5370.37"/>
    <n v="1.78166"/>
    <n v="4829.2299999999996"/>
    <n v="1.78166"/>
    <x v="666"/>
    <d v="2021-02-01T00:00:00"/>
    <x v="7"/>
    <x v="4"/>
    <x v="12"/>
  </r>
  <r>
    <d v="2021-03-31T00:00:00"/>
    <n v="29894663000189"/>
    <s v="TRUE SECURITIZADORA"/>
    <d v="2020-08-31T00:00:00"/>
    <n v="123.64"/>
    <d v="2021-04-07T00:00:00"/>
    <n v="7"/>
    <d v="2027-07-07T00:00:00"/>
    <n v="2259"/>
    <n v="304249668"/>
    <n v="84"/>
    <m/>
    <m/>
    <n v="1.3599999999999999"/>
    <n v="5446.36"/>
    <n v="6152.3500000000013"/>
    <n v="1.670806"/>
    <n v="5965.92"/>
    <n v="1.670806"/>
    <x v="667"/>
    <d v="2021-04-01T00:00:00"/>
    <x v="10"/>
    <x v="2"/>
    <x v="14"/>
  </r>
  <r>
    <d v="2021-03-31T00:00:00"/>
    <n v="29894663000189"/>
    <s v="TRUE SECURITIZADORA"/>
    <d v="2020-08-31T00:00:00"/>
    <n v="139.36000000000001"/>
    <d v="2021-01-07T00:00:00"/>
    <n v="-83"/>
    <d v="2027-09-08T00:00:00"/>
    <n v="2322"/>
    <n v="304254706"/>
    <n v="84"/>
    <m/>
    <m/>
    <n v="1.4198529999999998"/>
    <n v="6483.85"/>
    <n v="6742.7100000000019"/>
    <n v="1.756165"/>
    <n v="7118.33"/>
    <n v="1.756165"/>
    <x v="668"/>
    <d v="2021-01-01T00:00:00"/>
    <x v="10"/>
    <x v="1"/>
    <x v="8"/>
  </r>
  <r>
    <d v="2021-03-31T00:00:00"/>
    <n v="29894663000189"/>
    <s v="TRUE SECURITIZADORA"/>
    <d v="2020-08-31T00:00:00"/>
    <n v="295.73"/>
    <d v="2020-09-07T00:00:00"/>
    <n v="-205"/>
    <d v="2027-08-09T00:00:00"/>
    <n v="2292"/>
    <n v="304263848"/>
    <n v="84"/>
    <m/>
    <m/>
    <n v="1.3599999999999999"/>
    <n v="16460.850000000002"/>
    <n v="14810.050000000001"/>
    <n v="1.355823"/>
    <n v="16445.810000000001"/>
    <n v="1.355823"/>
    <x v="669"/>
    <d v="2020-10-01T00:00:00"/>
    <x v="10"/>
    <x v="0"/>
    <x v="0"/>
  </r>
  <r>
    <d v="2021-03-31T00:00:00"/>
    <n v="29894663000189"/>
    <s v="TRUE SECURITIZADORA"/>
    <d v="2020-08-31T00:00:00"/>
    <n v="61.34"/>
    <d v="2020-12-07T00:00:00"/>
    <n v="-114"/>
    <d v="2027-08-09T00:00:00"/>
    <n v="2292"/>
    <n v="304267246"/>
    <n v="84"/>
    <m/>
    <m/>
    <n v="1.4277690000000001"/>
    <n v="2884.94"/>
    <n v="3002.55"/>
    <n v="1.7751809999999999"/>
    <n v="3166.86"/>
    <n v="1.7751809999999999"/>
    <x v="670"/>
    <d v="2020-12-01T00:00:00"/>
    <x v="10"/>
    <x v="3"/>
    <x v="11"/>
  </r>
  <r>
    <d v="2021-03-31T00:00:00"/>
    <n v="29894663000189"/>
    <s v="TRUE SECURITIZADORA"/>
    <d v="2020-08-31T00:00:00"/>
    <n v="68.8"/>
    <d v="2020-12-07T00:00:00"/>
    <n v="-114"/>
    <d v="2027-09-08T00:00:00"/>
    <n v="2322"/>
    <n v="304270431"/>
    <n v="84"/>
    <m/>
    <m/>
    <n v="1.3599999999999999"/>
    <n v="3485.36"/>
    <n v="3398.6400000000008"/>
    <n v="1.5186170000000001"/>
    <n v="3643.96"/>
    <n v="1.5186170000000001"/>
    <x v="671"/>
    <d v="2020-12-01T00:00:00"/>
    <x v="10"/>
    <x v="3"/>
    <x v="11"/>
  </r>
  <r>
    <d v="2021-03-31T00:00:00"/>
    <n v="29894663000189"/>
    <s v="TRUE SECURITIZADORA"/>
    <d v="2020-09-25T00:00:00"/>
    <n v="263.55"/>
    <d v="2021-03-07T00:00:00"/>
    <n v="-24"/>
    <d v="2027-09-08T00:00:00"/>
    <n v="2322"/>
    <n v="304284031"/>
    <n v="84"/>
    <m/>
    <m/>
    <n v="1.443117"/>
    <n v="11622.05"/>
    <n v="12801.5"/>
    <n v="1.7906899999999999"/>
    <n v="12845.83"/>
    <n v="1.7906899999999999"/>
    <x v="672"/>
    <d v="2021-03-01T00:00:00"/>
    <x v="11"/>
    <x v="2"/>
    <x v="16"/>
  </r>
  <r>
    <d v="2021-03-31T00:00:00"/>
    <n v="29894663000189"/>
    <s v="TRUE SECURITIZADORA"/>
    <d v="2020-05-27T00:00:00"/>
    <n v="136.5"/>
    <d v="2020-07-07T00:00:00"/>
    <n v="-267"/>
    <d v="2026-04-07T00:00:00"/>
    <n v="1803"/>
    <n v="304323395"/>
    <n v="72"/>
    <m/>
    <m/>
    <n v="1.3599999999999999"/>
    <n v="6594.03"/>
    <n v="6206.08"/>
    <n v="1.655583"/>
    <n v="6994.74"/>
    <n v="1.655583"/>
    <x v="673"/>
    <d v="2020-08-01T00:00:00"/>
    <x v="6"/>
    <x v="0"/>
    <x v="3"/>
  </r>
  <r>
    <d v="2021-03-31T00:00:00"/>
    <n v="29894663000189"/>
    <s v="TRUE SECURITIZADORA"/>
    <d v="2020-06-19T00:00:00"/>
    <n v="140.4"/>
    <d v="2020-12-07T00:00:00"/>
    <n v="-114"/>
    <d v="2027-05-07T00:00:00"/>
    <n v="2198"/>
    <n v="304331693"/>
    <n v="84"/>
    <m/>
    <m/>
    <n v="1.4531667555701513"/>
    <n v="6452.0599999999995"/>
    <n v="6733.66"/>
    <n v="1.798996"/>
    <n v="7055.11"/>
    <n v="1.798996"/>
    <x v="674"/>
    <d v="2020-12-01T00:00:00"/>
    <x v="8"/>
    <x v="3"/>
    <x v="11"/>
  </r>
  <r>
    <d v="2021-03-31T00:00:00"/>
    <n v="29894663000189"/>
    <s v="TRUE SECURITIZADORA"/>
    <d v="2020-06-19T00:00:00"/>
    <n v="224.48"/>
    <d v="2020-08-07T00:00:00"/>
    <n v="-236"/>
    <d v="2027-06-07T00:00:00"/>
    <n v="2229"/>
    <n v="304344816"/>
    <n v="84"/>
    <m/>
    <m/>
    <n v="1.453157"/>
    <n v="11273.93"/>
    <n v="10832.27"/>
    <n v="1.798997"/>
    <n v="12255.310000000001"/>
    <n v="1.798997"/>
    <x v="675"/>
    <d v="2020-08-01T00:00:00"/>
    <x v="8"/>
    <x v="0"/>
    <x v="3"/>
  </r>
  <r>
    <d v="2021-03-31T00:00:00"/>
    <n v="29894663000189"/>
    <s v="TRUE SECURITIZADORA"/>
    <d v="2020-07-28T00:00:00"/>
    <n v="203.36"/>
    <d v="2020-10-07T00:00:00"/>
    <n v="-175"/>
    <d v="2027-07-07T00:00:00"/>
    <n v="2259"/>
    <n v="304355962"/>
    <n v="84"/>
    <m/>
    <m/>
    <n v="1.4400580000000001"/>
    <n v="9886.3100000000013"/>
    <n v="9896.8599999999988"/>
    <n v="1.7881089999999999"/>
    <n v="10801.599999999999"/>
    <n v="1.7881089999999999"/>
    <x v="676"/>
    <d v="2020-11-01T00:00:00"/>
    <x v="7"/>
    <x v="0"/>
    <x v="2"/>
  </r>
  <r>
    <d v="2021-03-31T00:00:00"/>
    <n v="29894663000189"/>
    <s v="TRUE SECURITIZADORA"/>
    <d v="2020-07-28T00:00:00"/>
    <n v="358"/>
    <d v="2020-12-07T00:00:00"/>
    <n v="-114"/>
    <d v="2027-08-09T00:00:00"/>
    <n v="2292"/>
    <n v="304366041"/>
    <n v="84"/>
    <m/>
    <m/>
    <n v="1.3599999999999999"/>
    <n v="17690.690000000002"/>
    <n v="17656.180000000004"/>
    <n v="1.587685"/>
    <n v="18834.650000000001"/>
    <n v="1.587685"/>
    <x v="677"/>
    <d v="2020-12-01T00:00:00"/>
    <x v="7"/>
    <x v="3"/>
    <x v="11"/>
  </r>
  <r>
    <d v="2021-03-31T00:00:00"/>
    <n v="29894663000189"/>
    <s v="TRUE SECURITIZADORA"/>
    <d v="2020-10-30T00:00:00"/>
    <n v="240.93"/>
    <d v="2021-05-07T00:00:00"/>
    <n v="37"/>
    <d v="2027-10-07T00:00:00"/>
    <n v="2351"/>
    <n v="304395375"/>
    <n v="84"/>
    <m/>
    <m/>
    <n v="1.3599999999999999"/>
    <n v="11594.79"/>
    <n v="12061.049999999996"/>
    <n v="1.3716170000000001"/>
    <n v="11640.04"/>
    <n v="1.3716170000000001"/>
    <x v="678"/>
    <d v="2021-05-01T00:00:00"/>
    <x v="9"/>
    <x v="2"/>
    <x v="9"/>
  </r>
  <r>
    <d v="2021-03-31T00:00:00"/>
    <n v="29894663000189"/>
    <s v="TRUE SECURITIZADORA"/>
    <d v="2020-04-15T00:00:00"/>
    <n v="12.4"/>
    <d v="2021-03-07T00:00:00"/>
    <n v="-24"/>
    <d v="2026-03-09T00:00:00"/>
    <n v="1774"/>
    <n v="304411962"/>
    <n v="72"/>
    <m/>
    <m/>
    <n v="1.4949999999999999"/>
    <n v="454.83"/>
    <n v="538.70000000000016"/>
    <n v="2.0367160000000002"/>
    <n v="514.06000000000006"/>
    <n v="2.0367160000000002"/>
    <x v="679"/>
    <d v="2021-03-01T00:00:00"/>
    <x v="5"/>
    <x v="2"/>
    <x v="16"/>
  </r>
  <r>
    <d v="2021-03-31T00:00:00"/>
    <n v="29894663000189"/>
    <s v="TRUE SECURITIZADORA"/>
    <d v="2020-05-27T00:00:00"/>
    <n v="284.89"/>
    <d v="2020-07-07T00:00:00"/>
    <n v="-267"/>
    <d v="2026-04-07T00:00:00"/>
    <n v="1803"/>
    <n v="304414408"/>
    <n v="72"/>
    <m/>
    <m/>
    <n v="1.3599999999999999"/>
    <n v="13898.259999999998"/>
    <n v="12952.799999999996"/>
    <n v="1.6051230000000001"/>
    <n v="14598.849999999999"/>
    <n v="1.6051230000000001"/>
    <x v="680"/>
    <d v="2020-08-01T00:00:00"/>
    <x v="6"/>
    <x v="0"/>
    <x v="3"/>
  </r>
  <r>
    <d v="2021-03-31T00:00:00"/>
    <n v="29894663000189"/>
    <s v="TRUE SECURITIZADORA"/>
    <d v="2020-08-31T00:00:00"/>
    <n v="94.27"/>
    <d v="2020-09-07T00:00:00"/>
    <n v="-205"/>
    <d v="2027-05-07T00:00:00"/>
    <n v="2198"/>
    <n v="304436024"/>
    <n v="84"/>
    <m/>
    <m/>
    <n v="1.4395766505455894"/>
    <n v="4627.21"/>
    <n v="4510.4599999999982"/>
    <n v="1.787701"/>
    <n v="5037.04"/>
    <n v="1.787701"/>
    <x v="681"/>
    <d v="2020-10-01T00:00:00"/>
    <x v="10"/>
    <x v="0"/>
    <x v="0"/>
  </r>
  <r>
    <d v="2021-03-31T00:00:00"/>
    <n v="29894663000189"/>
    <s v="TRUE SECURITIZADORA"/>
    <d v="2020-08-31T00:00:00"/>
    <n v="159.82"/>
    <d v="2020-11-07T00:00:00"/>
    <n v="-144"/>
    <d v="2027-06-07T00:00:00"/>
    <n v="2229"/>
    <n v="304442161"/>
    <n v="84"/>
    <m/>
    <m/>
    <n v="1.4502527552450961"/>
    <n v="7547.16"/>
    <n v="7669.1200000000008"/>
    <n v="1.798996"/>
    <n v="8252.1200000000008"/>
    <n v="1.798996"/>
    <x v="682"/>
    <d v="2021-01-01T00:00:00"/>
    <x v="10"/>
    <x v="0"/>
    <x v="8"/>
  </r>
  <r>
    <d v="2021-03-31T00:00:00"/>
    <n v="29894663000189"/>
    <s v="TRUE SECURITIZADORA"/>
    <d v="2020-09-25T00:00:00"/>
    <n v="49.19"/>
    <d v="2021-03-07T00:00:00"/>
    <n v="-24"/>
    <d v="2027-07-07T00:00:00"/>
    <n v="2259"/>
    <n v="304451199"/>
    <n v="84"/>
    <m/>
    <m/>
    <n v="1.3599999999999999"/>
    <n v="2200.21"/>
    <n v="2425.83"/>
    <n v="1.696442"/>
    <n v="2422.7000000000003"/>
    <n v="1.696442"/>
    <x v="683"/>
    <d v="2021-04-01T00:00:00"/>
    <x v="11"/>
    <x v="2"/>
    <x v="14"/>
  </r>
  <r>
    <d v="2021-03-31T00:00:00"/>
    <n v="29894663000189"/>
    <s v="TRUE SECURITIZADORA"/>
    <d v="2020-08-31T00:00:00"/>
    <n v="313"/>
    <d v="2021-05-07T00:00:00"/>
    <n v="37"/>
    <d v="2027-07-07T00:00:00"/>
    <n v="2259"/>
    <n v="304458256"/>
    <n v="84"/>
    <m/>
    <m/>
    <n v="1.435142120148224"/>
    <n v="13044.19"/>
    <n v="15189.599999999999"/>
    <n v="1.783121"/>
    <n v="14455.67"/>
    <n v="1.783121"/>
    <x v="684"/>
    <d v="2021-05-01T00:00:00"/>
    <x v="10"/>
    <x v="2"/>
    <x v="9"/>
  </r>
  <r>
    <d v="2021-03-31T00:00:00"/>
    <n v="29894663000189"/>
    <s v="TRUE SECURITIZADORA"/>
    <d v="2020-08-31T00:00:00"/>
    <n v="143.9"/>
    <d v="2021-03-07T00:00:00"/>
    <n v="-24"/>
    <d v="2027-08-09T00:00:00"/>
    <n v="2292"/>
    <n v="304467127"/>
    <n v="84"/>
    <m/>
    <m/>
    <n v="1.4444570000000001"/>
    <n v="6305.07"/>
    <n v="7004.6500000000015"/>
    <n v="1.7930200000000001"/>
    <n v="6963.4"/>
    <n v="1.7930200000000001"/>
    <x v="685"/>
    <d v="2021-03-01T00:00:00"/>
    <x v="10"/>
    <x v="2"/>
    <x v="16"/>
  </r>
  <r>
    <d v="2021-03-31T00:00:00"/>
    <n v="29894663000189"/>
    <s v="TRUE SECURITIZADORA"/>
    <d v="2020-09-25T00:00:00"/>
    <n v="197.84"/>
    <d v="2021-05-07T00:00:00"/>
    <n v="37"/>
    <d v="2027-09-08T00:00:00"/>
    <n v="2322"/>
    <n v="304473443"/>
    <n v="84"/>
    <m/>
    <m/>
    <n v="1.3599999999999999"/>
    <n v="9059.18"/>
    <n v="9883.67"/>
    <n v="1.5092429999999999"/>
    <n v="9489.2900000000009"/>
    <n v="1.5092429999999999"/>
    <x v="686"/>
    <d v="2021-05-01T00:00:00"/>
    <x v="11"/>
    <x v="2"/>
    <x v="9"/>
  </r>
  <r>
    <d v="2021-03-31T00:00:00"/>
    <n v="29894663000189"/>
    <s v="TRUE SECURITIZADORA"/>
    <d v="2020-05-27T00:00:00"/>
    <n v="807.65"/>
    <d v="2020-07-07T00:00:00"/>
    <n v="-267"/>
    <d v="2026-02-09T00:00:00"/>
    <n v="1746"/>
    <n v="304508578"/>
    <n v="72"/>
    <m/>
    <m/>
    <n v="1.4976333186517188"/>
    <n v="1615.3"/>
    <n v="34699.129999999997"/>
    <n v="2.0530490000000001"/>
    <n v="1615.3"/>
    <n v="2.0530490000000001"/>
    <x v="687"/>
    <d v="2021-06-01T00:00:00"/>
    <x v="6"/>
    <x v="0"/>
    <x v="17"/>
  </r>
  <r>
    <d v="2021-03-31T00:00:00"/>
    <n v="29894663000189"/>
    <s v="TRUE SECURITIZADORA"/>
    <d v="2020-04-15T00:00:00"/>
    <n v="39.79"/>
    <d v="2020-07-07T00:00:00"/>
    <n v="-267"/>
    <d v="2026-03-09T00:00:00"/>
    <n v="1774"/>
    <n v="304512109"/>
    <n v="72"/>
    <m/>
    <m/>
    <n v="1.4949999999999999"/>
    <n v="1777.78"/>
    <n v="1728.6800000000007"/>
    <n v="2.0364399999999998"/>
    <n v="1967.81"/>
    <n v="2.0364399999999998"/>
    <x v="688"/>
    <d v="2020-08-01T00:00:00"/>
    <x v="5"/>
    <x v="0"/>
    <x v="3"/>
  </r>
  <r>
    <d v="2021-03-31T00:00:00"/>
    <n v="29894663000189"/>
    <s v="TRUE SECURITIZADORA"/>
    <d v="2020-04-15T00:00:00"/>
    <n v="29.9"/>
    <d v="2021-02-07T00:00:00"/>
    <n v="-52"/>
    <d v="2026-03-09T00:00:00"/>
    <n v="1774"/>
    <n v="304515443"/>
    <n v="72"/>
    <m/>
    <m/>
    <n v="1.5130000000000001"/>
    <n v="1122.93"/>
    <n v="1292.1100000000001"/>
    <n v="2.051965"/>
    <n v="1264.2199999999998"/>
    <n v="2.051965"/>
    <x v="689"/>
    <d v="2021-02-01T00:00:00"/>
    <x v="5"/>
    <x v="4"/>
    <x v="12"/>
  </r>
  <r>
    <d v="2021-03-31T00:00:00"/>
    <n v="29894663000189"/>
    <s v="TRUE SECURITIZADORA"/>
    <d v="2020-07-28T00:00:00"/>
    <n v="484.3"/>
    <d v="2020-08-07T00:00:00"/>
    <n v="-236"/>
    <d v="2026-04-07T00:00:00"/>
    <n v="1803"/>
    <n v="304521986"/>
    <n v="72"/>
    <m/>
    <m/>
    <n v="1.3985254942607985"/>
    <n v="22312.12"/>
    <n v="21418.249999999996"/>
    <n v="1.790997"/>
    <n v="24139.42"/>
    <n v="1.790997"/>
    <x v="690"/>
    <d v="2020-09-01T00:00:00"/>
    <x v="7"/>
    <x v="0"/>
    <x v="4"/>
  </r>
  <r>
    <d v="2021-03-31T00:00:00"/>
    <n v="29894663000189"/>
    <s v="TRUE SECURITIZADORA"/>
    <d v="2020-06-19T00:00:00"/>
    <n v="172.4"/>
    <d v="2020-12-07T00:00:00"/>
    <n v="-114"/>
    <d v="2027-05-07T00:00:00"/>
    <n v="2198"/>
    <n v="304531238"/>
    <n v="84"/>
    <m/>
    <m/>
    <n v="1.433193230232976"/>
    <n v="7964.83"/>
    <n v="8323.8299999999981"/>
    <n v="1.7777430000000001"/>
    <n v="8709.27"/>
    <n v="1.7777430000000001"/>
    <x v="691"/>
    <d v="2021-01-01T00:00:00"/>
    <x v="8"/>
    <x v="3"/>
    <x v="8"/>
  </r>
  <r>
    <d v="2021-03-31T00:00:00"/>
    <n v="29894663000189"/>
    <s v="TRUE SECURITIZADORA"/>
    <d v="2020-10-30T00:00:00"/>
    <n v="174"/>
    <d v="2020-12-07T00:00:00"/>
    <n v="-114"/>
    <d v="2027-09-08T00:00:00"/>
    <n v="2322"/>
    <n v="304532483"/>
    <n v="84"/>
    <m/>
    <m/>
    <n v="1.4132449999999999"/>
    <n v="8259.91"/>
    <n v="8502.1699999999983"/>
    <n v="1.7605580000000001"/>
    <n v="9078.5299999999988"/>
    <n v="1.7605580000000001"/>
    <x v="692"/>
    <d v="2020-12-01T00:00:00"/>
    <x v="9"/>
    <x v="3"/>
    <x v="11"/>
  </r>
  <r>
    <d v="2021-03-31T00:00:00"/>
    <n v="29894663000189"/>
    <s v="TRUE SECURITIZADORA"/>
    <d v="2020-06-19T00:00:00"/>
    <n v="130"/>
    <d v="2020-10-07T00:00:00"/>
    <n v="-175"/>
    <d v="2027-05-07T00:00:00"/>
    <n v="2198"/>
    <n v="304538988"/>
    <n v="84"/>
    <m/>
    <m/>
    <n v="1.4421343377468614"/>
    <n v="6251.75"/>
    <n v="6257.8800000000019"/>
    <n v="1.787239"/>
    <n v="6811.71"/>
    <n v="1.787239"/>
    <x v="693"/>
    <d v="2020-11-01T00:00:00"/>
    <x v="8"/>
    <x v="0"/>
    <x v="2"/>
  </r>
  <r>
    <d v="2021-03-31T00:00:00"/>
    <n v="29894663000189"/>
    <s v="TRUE SECURITIZADORA"/>
    <d v="2020-08-31T00:00:00"/>
    <n v="308.05"/>
    <d v="2021-05-07T00:00:00"/>
    <n v="37"/>
    <d v="2027-08-09T00:00:00"/>
    <n v="2292"/>
    <n v="304567071"/>
    <n v="84"/>
    <m/>
    <m/>
    <n v="1.3599999999999999"/>
    <n v="14553.16"/>
    <n v="15427.030000000002"/>
    <n v="1.3843399999999999"/>
    <n v="14666.529999999999"/>
    <n v="1.3843399999999999"/>
    <x v="694"/>
    <d v="2021-05-01T00:00:00"/>
    <x v="10"/>
    <x v="2"/>
    <x v="9"/>
  </r>
  <r>
    <d v="2021-03-31T00:00:00"/>
    <n v="29894663000189"/>
    <s v="TRUE SECURITIZADORA"/>
    <d v="2020-03-13T00:00:00"/>
    <n v="53"/>
    <d v="2020-07-07T00:00:00"/>
    <n v="-267"/>
    <d v="2026-02-09T00:00:00"/>
    <n v="1746"/>
    <n v="304605399"/>
    <n v="72"/>
    <m/>
    <m/>
    <n v="1.4950000000000001"/>
    <n v="2352.0299999999997"/>
    <n v="2299.66"/>
    <n v="2.0358930000000002"/>
    <n v="2598.98"/>
    <n v="2.0358930000000002"/>
    <x v="695"/>
    <d v="2020-08-01T00:00:00"/>
    <x v="2"/>
    <x v="0"/>
    <x v="3"/>
  </r>
  <r>
    <d v="2021-03-31T00:00:00"/>
    <n v="29894663000189"/>
    <s v="TRUE SECURITIZADORA"/>
    <d v="2020-04-15T00:00:00"/>
    <n v="307.23"/>
    <d v="2020-12-07T00:00:00"/>
    <n v="-114"/>
    <d v="2026-03-09T00:00:00"/>
    <n v="1774"/>
    <n v="304618059"/>
    <n v="72"/>
    <m/>
    <m/>
    <n v="1.5086334753366732"/>
    <n v="12140.099999999999"/>
    <n v="13294.020000000004"/>
    <n v="2.057159"/>
    <n v="13617.509999999998"/>
    <n v="2.057159"/>
    <x v="696"/>
    <d v="2021-01-01T00:00:00"/>
    <x v="5"/>
    <x v="3"/>
    <x v="8"/>
  </r>
  <r>
    <d v="2021-03-31T00:00:00"/>
    <n v="29894663000189"/>
    <s v="TRUE SECURITIZADORA"/>
    <d v="2020-05-27T00:00:00"/>
    <n v="42.65"/>
    <d v="2020-11-07T00:00:00"/>
    <n v="-144"/>
    <d v="2026-04-07T00:00:00"/>
    <n v="1803"/>
    <n v="304619454"/>
    <n v="72"/>
    <m/>
    <m/>
    <n v="1.4987611771363889"/>
    <n v="1741.44"/>
    <n v="1861.4900000000009"/>
    <n v="2.0546829999999998"/>
    <n v="1954.6499999999999"/>
    <n v="2.0546829999999998"/>
    <x v="697"/>
    <d v="2020-11-01T00:00:00"/>
    <x v="6"/>
    <x v="0"/>
    <x v="2"/>
  </r>
  <r>
    <d v="2021-03-31T00:00:00"/>
    <n v="29894663000189"/>
    <s v="TRUE SECURITIZADORA"/>
    <d v="2020-10-30T00:00:00"/>
    <n v="113"/>
    <d v="2021-03-07T00:00:00"/>
    <n v="-24"/>
    <d v="2027-11-08T00:00:00"/>
    <n v="2383"/>
    <n v="304625566"/>
    <n v="84"/>
    <m/>
    <m/>
    <n v="1.4092169999999999"/>
    <n v="5104.4799999999996"/>
    <n v="5485.35"/>
    <n v="1.745592"/>
    <n v="5638.81"/>
    <n v="1.745592"/>
    <x v="698"/>
    <d v="2021-03-01T00:00:00"/>
    <x v="9"/>
    <x v="2"/>
    <x v="16"/>
  </r>
  <r>
    <d v="2021-03-31T00:00:00"/>
    <n v="29894663000189"/>
    <s v="TRUE SECURITIZADORA"/>
    <d v="2020-08-31T00:00:00"/>
    <n v="812"/>
    <d v="2020-09-07T00:00:00"/>
    <n v="-205"/>
    <d v="2027-07-07T00:00:00"/>
    <n v="2259"/>
    <n v="304647147"/>
    <n v="84"/>
    <m/>
    <m/>
    <n v="1.4103400090601768"/>
    <n v="40593.199999999997"/>
    <n v="39731.42000000002"/>
    <n v="1.7566900000000001"/>
    <n v="44280.53"/>
    <n v="1.7566900000000001"/>
    <x v="699"/>
    <d v="2020-10-01T00:00:00"/>
    <x v="10"/>
    <x v="0"/>
    <x v="0"/>
  </r>
  <r>
    <d v="2021-03-31T00:00:00"/>
    <n v="29894663000189"/>
    <s v="TRUE SECURITIZADORA"/>
    <d v="2020-07-28T00:00:00"/>
    <n v="267.22000000000003"/>
    <d v="2021-05-07T00:00:00"/>
    <n v="37"/>
    <d v="2027-07-07T00:00:00"/>
    <n v="2259"/>
    <n v="304656075"/>
    <n v="84"/>
    <m/>
    <m/>
    <n v="1.4400440000000001"/>
    <n v="11120.33"/>
    <n v="13004.789999999999"/>
    <n v="1.7881069999999999"/>
    <n v="12323.029999999999"/>
    <n v="1.7881069999999999"/>
    <x v="700"/>
    <d v="2021-05-01T00:00:00"/>
    <x v="7"/>
    <x v="2"/>
    <x v="9"/>
  </r>
  <r>
    <d v="2021-03-31T00:00:00"/>
    <n v="29894663000189"/>
    <s v="TRUE SECURITIZADORA"/>
    <d v="2020-10-30T00:00:00"/>
    <n v="263.38"/>
    <d v="2021-02-07T00:00:00"/>
    <n v="-52"/>
    <d v="2027-10-07T00:00:00"/>
    <n v="2351"/>
    <n v="304698022"/>
    <n v="84"/>
    <m/>
    <m/>
    <n v="1.3599999999999999"/>
    <n v="13436.12"/>
    <n v="13184.930000000008"/>
    <n v="1.3789499999999999"/>
    <n v="13514.75"/>
    <n v="1.3789499999999999"/>
    <x v="701"/>
    <d v="2021-02-01T00:00:00"/>
    <x v="9"/>
    <x v="4"/>
    <x v="12"/>
  </r>
  <r>
    <d v="2021-03-31T00:00:00"/>
    <n v="29894663000189"/>
    <s v="TRUE SECURITIZADORA"/>
    <d v="2020-07-28T00:00:00"/>
    <n v="286"/>
    <d v="2020-12-07T00:00:00"/>
    <n v="-114"/>
    <d v="2027-06-07T00:00:00"/>
    <n v="2229"/>
    <n v="304734957"/>
    <n v="84"/>
    <m/>
    <m/>
    <n v="1.3729915730739917"/>
    <n v="13499.47"/>
    <n v="14146.659999999998"/>
    <n v="1.716637"/>
    <n v="14787.65"/>
    <n v="1.716637"/>
    <x v="702"/>
    <d v="2021-01-01T00:00:00"/>
    <x v="7"/>
    <x v="3"/>
    <x v="8"/>
  </r>
  <r>
    <d v="2021-03-31T00:00:00"/>
    <n v="29894663000189"/>
    <s v="TRUE SECURITIZADORA"/>
    <d v="2020-05-27T00:00:00"/>
    <n v="188.36"/>
    <d v="2020-12-07T00:00:00"/>
    <n v="-114"/>
    <d v="2027-06-07T00:00:00"/>
    <n v="2229"/>
    <n v="304737535"/>
    <n v="84"/>
    <m/>
    <m/>
    <n v="1.4106429999999999"/>
    <n v="8824.67"/>
    <n v="9122.5"/>
    <n v="1.7458359999999999"/>
    <n v="9639.9599999999991"/>
    <n v="1.7458359999999999"/>
    <x v="703"/>
    <d v="2020-11-01T00:00:00"/>
    <x v="6"/>
    <x v="3"/>
    <x v="2"/>
  </r>
  <r>
    <d v="2021-03-31T00:00:00"/>
    <n v="29894663000189"/>
    <s v="TRUE SECURITIZADORA"/>
    <d v="2020-05-27T00:00:00"/>
    <n v="152.25"/>
    <d v="2020-08-07T00:00:00"/>
    <n v="-236"/>
    <d v="2027-06-07T00:00:00"/>
    <n v="2229"/>
    <n v="304739322"/>
    <n v="84"/>
    <m/>
    <m/>
    <n v="1.4086799999999999"/>
    <n v="7745.69"/>
    <n v="7378.6999999999971"/>
    <n v="1.7437609999999999"/>
    <n v="8405.0600000000013"/>
    <n v="1.7437609999999999"/>
    <x v="704"/>
    <d v="2020-09-01T00:00:00"/>
    <x v="6"/>
    <x v="0"/>
    <x v="4"/>
  </r>
  <r>
    <d v="2021-03-31T00:00:00"/>
    <n v="29894663000189"/>
    <s v="TRUE SECURITIZADORA"/>
    <d v="2020-09-25T00:00:00"/>
    <n v="51.25"/>
    <d v="2021-05-07T00:00:00"/>
    <n v="37"/>
    <d v="2027-07-07T00:00:00"/>
    <n v="2259"/>
    <n v="304749091"/>
    <n v="84"/>
    <m/>
    <m/>
    <n v="1.446124"/>
    <n v="2126.85"/>
    <n v="2456.2800000000011"/>
    <n v="1.797804"/>
    <n v="2359.09"/>
    <n v="1.797804"/>
    <x v="705"/>
    <d v="2021-05-01T00:00:00"/>
    <x v="11"/>
    <x v="2"/>
    <x v="9"/>
  </r>
  <r>
    <d v="2021-03-31T00:00:00"/>
    <n v="29894663000189"/>
    <s v="TRUE SECURITIZADORA"/>
    <d v="2020-08-31T00:00:00"/>
    <n v="63.7"/>
    <d v="2021-02-07T00:00:00"/>
    <n v="-52"/>
    <d v="2027-07-07T00:00:00"/>
    <n v="2259"/>
    <n v="304750194"/>
    <n v="84"/>
    <m/>
    <m/>
    <n v="1.4015134384338279"/>
    <n v="2873.28"/>
    <n v="3126.0499999999997"/>
    <n v="1.747306"/>
    <n v="3163.2200000000003"/>
    <n v="1.747306"/>
    <x v="706"/>
    <d v="2021-02-01T00:00:00"/>
    <x v="10"/>
    <x v="4"/>
    <x v="12"/>
  </r>
  <r>
    <d v="2021-03-31T00:00:00"/>
    <n v="29894663000189"/>
    <s v="TRUE SECURITIZADORA"/>
    <d v="2020-08-31T00:00:00"/>
    <n v="908.29"/>
    <d v="2021-02-07T00:00:00"/>
    <n v="-52"/>
    <d v="2027-09-08T00:00:00"/>
    <n v="2322"/>
    <n v="304769662"/>
    <n v="84"/>
    <m/>
    <m/>
    <n v="1.3599999999999999"/>
    <n v="45436.45"/>
    <n v="44868.19"/>
    <n v="1.4228510000000001"/>
    <n v="46290.31"/>
    <n v="1.4228510000000001"/>
    <x v="707"/>
    <d v="2021-02-01T00:00:00"/>
    <x v="10"/>
    <x v="4"/>
    <x v="12"/>
  </r>
  <r>
    <d v="2021-03-31T00:00:00"/>
    <n v="29894663000189"/>
    <s v="TRUE SECURITIZADORA"/>
    <d v="2020-08-31T00:00:00"/>
    <n v="233.3"/>
    <d v="2020-12-07T00:00:00"/>
    <n v="-114"/>
    <d v="2027-08-09T00:00:00"/>
    <n v="2292"/>
    <n v="304773733"/>
    <n v="84"/>
    <m/>
    <m/>
    <n v="1.4509370000000001"/>
    <n v="10902.67"/>
    <n v="11331.9"/>
    <n v="1.799898"/>
    <n v="11968.039999999999"/>
    <n v="1.799898"/>
    <x v="708"/>
    <d v="2021-01-01T00:00:00"/>
    <x v="10"/>
    <x v="3"/>
    <x v="8"/>
  </r>
  <r>
    <d v="2021-03-31T00:00:00"/>
    <n v="29894663000189"/>
    <s v="TRUE SECURITIZADORA"/>
    <d v="2020-08-31T00:00:00"/>
    <n v="144.31"/>
    <d v="2020-10-07T00:00:00"/>
    <n v="-175"/>
    <d v="2027-08-09T00:00:00"/>
    <n v="2292"/>
    <n v="304775179"/>
    <n v="84"/>
    <m/>
    <m/>
    <n v="1.435033"/>
    <n v="7062.09"/>
    <n v="7046.7900000000027"/>
    <n v="1.782964"/>
    <n v="7724.09"/>
    <n v="1.782964"/>
    <x v="709"/>
    <d v="2020-10-01T00:00:00"/>
    <x v="10"/>
    <x v="0"/>
    <x v="0"/>
  </r>
  <r>
    <d v="2021-03-31T00:00:00"/>
    <n v="29894663000189"/>
    <s v="TRUE SECURITIZADORA"/>
    <d v="2020-09-25T00:00:00"/>
    <n v="222.46"/>
    <d v="2021-05-07T00:00:00"/>
    <n v="37"/>
    <d v="2024-09-09T00:00:00"/>
    <n v="1228"/>
    <n v="304783313"/>
    <n v="48"/>
    <m/>
    <m/>
    <n v="1.3599999999999999"/>
    <n v="6511.9800000000005"/>
    <n v="7834.9800000000005"/>
    <n v="1.7964800000000001"/>
    <n v="7036.05"/>
    <n v="1.7964800000000001"/>
    <x v="710"/>
    <d v="2021-05-01T00:00:00"/>
    <x v="11"/>
    <x v="2"/>
    <x v="9"/>
  </r>
  <r>
    <d v="2021-03-31T00:00:00"/>
    <n v="29894663000189"/>
    <s v="TRUE SECURITIZADORA"/>
    <d v="2020-09-25T00:00:00"/>
    <n v="50.18"/>
    <d v="2021-05-07T00:00:00"/>
    <n v="37"/>
    <d v="2027-09-08T00:00:00"/>
    <n v="2322"/>
    <n v="304783457"/>
    <n v="84"/>
    <m/>
    <m/>
    <n v="1.4364729999999999"/>
    <n v="2113.96"/>
    <n v="2442.85"/>
    <n v="1.7883770000000001"/>
    <n v="2350.2799999999997"/>
    <n v="1.7883770000000001"/>
    <x v="711"/>
    <d v="2021-05-01T00:00:00"/>
    <x v="11"/>
    <x v="2"/>
    <x v="9"/>
  </r>
  <r>
    <d v="2021-03-31T00:00:00"/>
    <n v="29894663000189"/>
    <s v="TRUE SECURITIZADORA"/>
    <d v="2020-10-30T00:00:00"/>
    <n v="467.2"/>
    <d v="2021-05-07T00:00:00"/>
    <n v="37"/>
    <d v="2027-09-08T00:00:00"/>
    <n v="2322"/>
    <n v="304789462"/>
    <n v="84"/>
    <m/>
    <m/>
    <n v="1.4308450000000001"/>
    <n v="19733.79"/>
    <n v="22695.859999999993"/>
    <n v="1.7793220000000001"/>
    <n v="21920.57"/>
    <n v="1.7793220000000001"/>
    <x v="712"/>
    <d v="2021-05-01T00:00:00"/>
    <x v="9"/>
    <x v="2"/>
    <x v="9"/>
  </r>
  <r>
    <d v="2021-03-31T00:00:00"/>
    <n v="29894663000189"/>
    <s v="TRUE SECURITIZADORA"/>
    <d v="2020-04-15T00:00:00"/>
    <n v="49.5"/>
    <d v="2020-08-07T00:00:00"/>
    <n v="-236"/>
    <d v="2026-03-09T00:00:00"/>
    <n v="1774"/>
    <n v="304814537"/>
    <n v="72"/>
    <m/>
    <m/>
    <n v="1.5130000000000001"/>
    <n v="2154.31"/>
    <n v="2139.1800000000007"/>
    <n v="2.0564079999999998"/>
    <n v="2389.94"/>
    <n v="2.0564079999999998"/>
    <x v="713"/>
    <d v="2020-09-01T00:00:00"/>
    <x v="5"/>
    <x v="0"/>
    <x v="4"/>
  </r>
  <r>
    <d v="2021-03-31T00:00:00"/>
    <n v="29894663000189"/>
    <s v="TRUE SECURITIZADORA"/>
    <d v="2020-05-27T00:00:00"/>
    <n v="14.1"/>
    <d v="2020-06-07T00:00:00"/>
    <n v="-297"/>
    <d v="2026-04-07T00:00:00"/>
    <n v="1803"/>
    <n v="304818499"/>
    <n v="72"/>
    <m/>
    <m/>
    <n v="1.4949999999999999"/>
    <n v="657.8"/>
    <n v="616.08000000000004"/>
    <n v="1.9552069999999999"/>
    <n v="717.24"/>
    <n v="1.9552069999999999"/>
    <x v="714"/>
    <d v="2020-07-01T00:00:00"/>
    <x v="6"/>
    <x v="0"/>
    <x v="10"/>
  </r>
  <r>
    <d v="2021-03-31T00:00:00"/>
    <n v="29894663000189"/>
    <s v="TRUE SECURITIZADORA"/>
    <d v="2020-06-19T00:00:00"/>
    <n v="140"/>
    <d v="2021-05-07T00:00:00"/>
    <n v="37"/>
    <d v="2027-05-07T00:00:00"/>
    <n v="2198"/>
    <n v="304835839"/>
    <n v="84"/>
    <m/>
    <m/>
    <n v="1.4376835362987923"/>
    <n v="5760.18"/>
    <n v="6749.3199999999979"/>
    <n v="1.7825740000000001"/>
    <n v="6364.01"/>
    <n v="1.7825740000000001"/>
    <x v="715"/>
    <d v="2021-05-01T00:00:00"/>
    <x v="8"/>
    <x v="2"/>
    <x v="9"/>
  </r>
  <r>
    <d v="2021-03-31T00:00:00"/>
    <n v="29894663000189"/>
    <s v="TRUE SECURITIZADORA"/>
    <d v="2020-07-28T00:00:00"/>
    <n v="67"/>
    <d v="2020-09-07T00:00:00"/>
    <n v="-205"/>
    <d v="2027-06-07T00:00:00"/>
    <n v="2229"/>
    <n v="304845555"/>
    <n v="84"/>
    <m/>
    <m/>
    <n v="1.43874308347127"/>
    <n v="3303.87"/>
    <n v="3242.079999999999"/>
    <n v="1.791436"/>
    <n v="3604.02"/>
    <n v="1.791436"/>
    <x v="716"/>
    <d v="2020-09-01T00:00:00"/>
    <x v="7"/>
    <x v="0"/>
    <x v="4"/>
  </r>
  <r>
    <d v="2021-03-31T00:00:00"/>
    <n v="29894663000189"/>
    <s v="TRUE SECURITIZADORA"/>
    <d v="2020-07-28T00:00:00"/>
    <n v="114.37"/>
    <d v="2021-05-07T00:00:00"/>
    <n v="37"/>
    <d v="2027-06-07T00:00:00"/>
    <n v="2229"/>
    <n v="304848018"/>
    <n v="84"/>
    <m/>
    <m/>
    <n v="1.445751697679919"/>
    <n v="4721"/>
    <n v="5521.380000000001"/>
    <n v="1.7942089999999999"/>
    <n v="5226.1899999999996"/>
    <n v="1.7942089999999999"/>
    <x v="717"/>
    <d v="2021-05-01T00:00:00"/>
    <x v="7"/>
    <x v="2"/>
    <x v="9"/>
  </r>
  <r>
    <d v="2021-03-31T00:00:00"/>
    <n v="29894663000189"/>
    <s v="TRUE SECURITIZADORA"/>
    <d v="2020-09-25T00:00:00"/>
    <n v="151.16999999999999"/>
    <d v="2021-02-07T00:00:00"/>
    <n v="-52"/>
    <d v="2027-09-08T00:00:00"/>
    <n v="2322"/>
    <n v="304879227"/>
    <n v="84"/>
    <m/>
    <m/>
    <n v="1.3599999999999999"/>
    <n v="7668.56"/>
    <n v="7552.1300000000028"/>
    <n v="1.375076"/>
    <n v="7704.26"/>
    <n v="1.375076"/>
    <x v="718"/>
    <d v="2021-02-01T00:00:00"/>
    <x v="11"/>
    <x v="4"/>
    <x v="12"/>
  </r>
  <r>
    <d v="2021-03-31T00:00:00"/>
    <n v="29894663000189"/>
    <s v="TRUE SECURITIZADORA"/>
    <d v="2020-06-19T00:00:00"/>
    <n v="170.65"/>
    <d v="2020-07-07T00:00:00"/>
    <n v="-267"/>
    <d v="2027-05-07T00:00:00"/>
    <n v="2198"/>
    <n v="304930128"/>
    <n v="84"/>
    <m/>
    <m/>
    <n v="1.3801388560125216"/>
    <n v="8850.33"/>
    <n v="8387.9499999999989"/>
    <n v="1.7212209999999999"/>
    <n v="9597.61"/>
    <n v="1.7212209999999999"/>
    <x v="719"/>
    <d v="2020-08-01T00:00:00"/>
    <x v="8"/>
    <x v="0"/>
    <x v="3"/>
  </r>
  <r>
    <d v="2021-03-31T00:00:00"/>
    <n v="29894663000189"/>
    <s v="TRUE SECURITIZADORA"/>
    <d v="2020-06-19T00:00:00"/>
    <n v="200"/>
    <d v="2021-05-07T00:00:00"/>
    <n v="37"/>
    <d v="2027-05-07T00:00:00"/>
    <n v="2198"/>
    <n v="304931561"/>
    <n v="84"/>
    <m/>
    <m/>
    <n v="1.433150744262911"/>
    <n v="7076.3"/>
    <n v="9656.5600000000013"/>
    <n v="1.777741"/>
    <n v="7658"/>
    <n v="1.777741"/>
    <x v="720"/>
    <d v="2021-05-01T00:00:00"/>
    <x v="8"/>
    <x v="2"/>
    <x v="9"/>
  </r>
  <r>
    <d v="2021-03-31T00:00:00"/>
    <n v="29894663000189"/>
    <s v="TRUE SECURITIZADORA"/>
    <d v="2020-08-31T00:00:00"/>
    <n v="278.7"/>
    <d v="2021-05-07T00:00:00"/>
    <n v="37"/>
    <d v="2025-07-07T00:00:00"/>
    <n v="1529"/>
    <n v="304955124"/>
    <n v="60"/>
    <m/>
    <m/>
    <n v="1.3599999999999999"/>
    <n v="9413.1200000000008"/>
    <n v="11319.199999999999"/>
    <n v="1.783212"/>
    <n v="10311.93"/>
    <n v="1.783212"/>
    <x v="721"/>
    <d v="2021-05-01T00:00:00"/>
    <x v="10"/>
    <x v="2"/>
    <x v="9"/>
  </r>
  <r>
    <d v="2021-03-31T00:00:00"/>
    <n v="29894663000189"/>
    <s v="TRUE SECURITIZADORA"/>
    <d v="2020-08-31T00:00:00"/>
    <n v="150"/>
    <d v="2021-05-07T00:00:00"/>
    <n v="37"/>
    <d v="2027-08-09T00:00:00"/>
    <n v="2292"/>
    <n v="304969124"/>
    <n v="84"/>
    <m/>
    <m/>
    <n v="1.44787"/>
    <n v="6265.79"/>
    <n v="7293.3399999999992"/>
    <n v="1.796624"/>
    <n v="6951.4"/>
    <n v="1.796624"/>
    <x v="722"/>
    <d v="2021-05-01T00:00:00"/>
    <x v="10"/>
    <x v="2"/>
    <x v="9"/>
  </r>
  <r>
    <d v="2021-03-31T00:00:00"/>
    <n v="29894663000189"/>
    <s v="TRUE SECURITIZADORA"/>
    <d v="2020-03-13T00:00:00"/>
    <n v="285"/>
    <d v="2020-05-07T00:00:00"/>
    <n v="-328"/>
    <d v="2026-02-09T00:00:00"/>
    <n v="1746"/>
    <n v="305003342"/>
    <n v="72"/>
    <m/>
    <m/>
    <n v="1.4950000000000001"/>
    <n v="13197.01"/>
    <n v="12366.229999999998"/>
    <n v="2.0452029999999999"/>
    <n v="14545.51"/>
    <n v="2.0452029999999999"/>
    <x v="723"/>
    <d v="2020-06-01T00:00:00"/>
    <x v="2"/>
    <x v="0"/>
    <x v="7"/>
  </r>
  <r>
    <d v="2021-03-31T00:00:00"/>
    <n v="29894663000189"/>
    <s v="TRUE SECURITIZADORA"/>
    <d v="2020-06-19T00:00:00"/>
    <n v="330.4"/>
    <d v="2020-11-07T00:00:00"/>
    <n v="-144"/>
    <d v="2027-05-07T00:00:00"/>
    <n v="2198"/>
    <n v="305030943"/>
    <n v="84"/>
    <m/>
    <m/>
    <n v="1.4331710377309286"/>
    <n v="15594.830000000002"/>
    <n v="15952.519999999995"/>
    <n v="1.777744"/>
    <n v="17021.64"/>
    <n v="1.777744"/>
    <x v="724"/>
    <d v="2020-11-01T00:00:00"/>
    <x v="8"/>
    <x v="0"/>
    <x v="2"/>
  </r>
  <r>
    <d v="2021-03-31T00:00:00"/>
    <n v="29894663000189"/>
    <s v="TRUE SECURITIZADORA"/>
    <d v="2020-10-30T00:00:00"/>
    <n v="148.69999999999999"/>
    <d v="2021-01-07T00:00:00"/>
    <n v="-83"/>
    <d v="2027-11-08T00:00:00"/>
    <n v="2383"/>
    <n v="305032511"/>
    <n v="84"/>
    <m/>
    <m/>
    <n v="1.4210149999999999"/>
    <n v="6990.39"/>
    <n v="7188.9500000000025"/>
    <n v="1.7581869999999999"/>
    <n v="7691.03"/>
    <n v="1.7581869999999999"/>
    <x v="725"/>
    <d v="2021-01-01T00:00:00"/>
    <x v="9"/>
    <x v="1"/>
    <x v="8"/>
  </r>
  <r>
    <d v="2021-03-31T00:00:00"/>
    <n v="29894663000189"/>
    <s v="TRUE SECURITIZADORA"/>
    <d v="2020-08-31T00:00:00"/>
    <n v="73.53"/>
    <d v="2020-12-07T00:00:00"/>
    <n v="-114"/>
    <d v="2027-10-07T00:00:00"/>
    <n v="2351"/>
    <n v="305079738"/>
    <n v="84"/>
    <m/>
    <m/>
    <n v="1.447082"/>
    <n v="3473.91"/>
    <n v="3473.4500000000012"/>
    <n v="1.7989930000000001"/>
    <n v="3824.3799999999997"/>
    <n v="1.7989930000000001"/>
    <x v="726"/>
    <d v="2020-12-01T00:00:00"/>
    <x v="10"/>
    <x v="3"/>
    <x v="11"/>
  </r>
  <r>
    <d v="2021-03-31T00:00:00"/>
    <n v="29894663000189"/>
    <s v="TRUE SECURITIZADORA"/>
    <d v="2020-10-30T00:00:00"/>
    <n v="195.49"/>
    <d v="2021-05-07T00:00:00"/>
    <n v="37"/>
    <d v="2027-12-07T00:00:00"/>
    <n v="2412"/>
    <n v="305087470"/>
    <n v="84"/>
    <m/>
    <m/>
    <n v="1.4366399999999999"/>
    <n v="8389.25"/>
    <n v="9265.1300000000028"/>
    <n v="1.784643"/>
    <n v="9345.7199999999993"/>
    <n v="1.784643"/>
    <x v="727"/>
    <d v="2021-05-01T00:00:00"/>
    <x v="9"/>
    <x v="2"/>
    <x v="9"/>
  </r>
  <r>
    <d v="2021-03-31T00:00:00"/>
    <n v="29894663000189"/>
    <s v="TRUE SECURITIZADORA"/>
    <d v="2020-04-15T00:00:00"/>
    <n v="30"/>
    <d v="2020-05-07T00:00:00"/>
    <n v="-328"/>
    <d v="2026-03-09T00:00:00"/>
    <n v="1774"/>
    <n v="305116682"/>
    <n v="72"/>
    <m/>
    <m/>
    <n v="1.4949999999999999"/>
    <n v="1400.01"/>
    <n v="1303.3699999999999"/>
    <n v="2.037957"/>
    <n v="1543.65"/>
    <n v="2.037957"/>
    <x v="728"/>
    <d v="2020-06-01T00:00:00"/>
    <x v="5"/>
    <x v="0"/>
    <x v="7"/>
  </r>
  <r>
    <d v="2021-03-31T00:00:00"/>
    <n v="29894663000189"/>
    <s v="TRUE SECURITIZADORA"/>
    <d v="2020-05-27T00:00:00"/>
    <n v="563.04"/>
    <d v="2021-05-07T00:00:00"/>
    <n v="37"/>
    <d v="2026-04-07T00:00:00"/>
    <n v="1803"/>
    <n v="305117577"/>
    <n v="72"/>
    <m/>
    <m/>
    <n v="1.3599999999999999"/>
    <n v="21902.880000000001"/>
    <n v="25599.17"/>
    <n v="1.592975"/>
    <n v="23221.98"/>
    <n v="1.592975"/>
    <x v="729"/>
    <d v="2021-05-01T00:00:00"/>
    <x v="6"/>
    <x v="2"/>
    <x v="9"/>
  </r>
  <r>
    <d v="2021-03-31T00:00:00"/>
    <n v="29894663000189"/>
    <s v="TRUE SECURITIZADORA"/>
    <d v="2020-05-27T00:00:00"/>
    <n v="70"/>
    <d v="2021-02-07T00:00:00"/>
    <n v="-52"/>
    <d v="2026-04-07T00:00:00"/>
    <n v="1803"/>
    <n v="305119476"/>
    <n v="72"/>
    <m/>
    <m/>
    <n v="1.4984905205101673"/>
    <n v="2648.37"/>
    <n v="3055.4600000000005"/>
    <n v="2.0543239999999998"/>
    <n v="2998.32"/>
    <n v="2.0543239999999998"/>
    <x v="730"/>
    <d v="2021-02-01T00:00:00"/>
    <x v="6"/>
    <x v="4"/>
    <x v="12"/>
  </r>
  <r>
    <d v="2021-03-31T00:00:00"/>
    <n v="29894663000189"/>
    <s v="TRUE SECURITIZADORA"/>
    <d v="2020-08-31T00:00:00"/>
    <n v="170"/>
    <d v="2020-11-07T00:00:00"/>
    <n v="-144"/>
    <d v="2027-08-09T00:00:00"/>
    <n v="2292"/>
    <n v="305125882"/>
    <n v="84"/>
    <m/>
    <m/>
    <n v="1.421557"/>
    <n v="8179.06"/>
    <n v="8338.8699999999972"/>
    <n v="1.7685869999999999"/>
    <n v="8961.869999999999"/>
    <n v="1.7685869999999999"/>
    <x v="731"/>
    <d v="2020-11-01T00:00:00"/>
    <x v="10"/>
    <x v="0"/>
    <x v="2"/>
  </r>
  <r>
    <d v="2021-03-31T00:00:00"/>
    <n v="29894663000189"/>
    <s v="TRUE SECURITIZADORA"/>
    <d v="2020-06-19T00:00:00"/>
    <n v="241.36"/>
    <d v="2020-08-07T00:00:00"/>
    <n v="-236"/>
    <d v="2027-05-07T00:00:00"/>
    <n v="2198"/>
    <n v="305130318"/>
    <n v="84"/>
    <m/>
    <m/>
    <n v="1.4502428380426249"/>
    <n v="241.36"/>
    <n v="11587.019999999997"/>
    <n v="1.7958970000000001"/>
    <n v="241.36"/>
    <n v="1.7958970000000001"/>
    <x v="732"/>
    <d v="2020-09-01T00:00:00"/>
    <x v="8"/>
    <x v="0"/>
    <x v="4"/>
  </r>
  <r>
    <d v="2021-03-31T00:00:00"/>
    <n v="29894663000189"/>
    <s v="TRUE SECURITIZADORA"/>
    <d v="2020-05-27T00:00:00"/>
    <n v="124.1"/>
    <d v="2020-12-07T00:00:00"/>
    <n v="-114"/>
    <d v="2027-05-07T00:00:00"/>
    <n v="2198"/>
    <n v="305131004"/>
    <n v="84"/>
    <m/>
    <m/>
    <n v="1.4504360000000001"/>
    <n v="5703.3700000000008"/>
    <n v="6015.2900000000018"/>
    <n v="1.798743"/>
    <n v="6240.54"/>
    <n v="1.798743"/>
    <x v="733"/>
    <d v="2021-01-01T00:00:00"/>
    <x v="6"/>
    <x v="3"/>
    <x v="8"/>
  </r>
  <r>
    <d v="2021-03-31T00:00:00"/>
    <n v="29894663000189"/>
    <s v="TRUE SECURITIZADORA"/>
    <d v="2020-10-30T00:00:00"/>
    <n v="121"/>
    <d v="2021-03-07T00:00:00"/>
    <n v="-24"/>
    <d v="2027-11-08T00:00:00"/>
    <n v="2383"/>
    <n v="305132710"/>
    <n v="84"/>
    <m/>
    <m/>
    <n v="1.4183869999999998"/>
    <n v="5450.46"/>
    <n v="5855.1"/>
    <n v="1.7553719999999999"/>
    <n v="6021.15"/>
    <n v="1.7553719999999999"/>
    <x v="734"/>
    <d v="2021-04-01T00:00:00"/>
    <x v="9"/>
    <x v="2"/>
    <x v="14"/>
  </r>
  <r>
    <d v="2021-03-31T00:00:00"/>
    <n v="29894663000189"/>
    <s v="TRUE SECURITIZADORA"/>
    <d v="2020-08-31T00:00:00"/>
    <n v="52"/>
    <d v="2021-02-07T00:00:00"/>
    <n v="-52"/>
    <d v="2027-08-09T00:00:00"/>
    <n v="2292"/>
    <n v="305137604"/>
    <n v="84"/>
    <m/>
    <m/>
    <n v="1.4462170000000001"/>
    <n v="2326.66"/>
    <n v="2529.7700000000004"/>
    <n v="1.799004"/>
    <n v="2567.0500000000002"/>
    <n v="1.799004"/>
    <x v="735"/>
    <d v="2021-02-01T00:00:00"/>
    <x v="10"/>
    <x v="4"/>
    <x v="12"/>
  </r>
  <r>
    <d v="2021-03-31T00:00:00"/>
    <n v="29894663000189"/>
    <s v="TRUE SECURITIZADORA"/>
    <d v="2020-08-31T00:00:00"/>
    <n v="323.7"/>
    <d v="2021-05-07T00:00:00"/>
    <n v="37"/>
    <d v="2027-07-07T00:00:00"/>
    <n v="2259"/>
    <n v="305150461"/>
    <n v="84"/>
    <m/>
    <m/>
    <n v="1.3942624485843311"/>
    <n v="13660.03"/>
    <n v="15923.829999999993"/>
    <n v="1.7395510000000001"/>
    <n v="15136.490000000002"/>
    <n v="1.7395510000000001"/>
    <x v="736"/>
    <d v="2021-05-01T00:00:00"/>
    <x v="10"/>
    <x v="2"/>
    <x v="9"/>
  </r>
  <r>
    <d v="2021-03-31T00:00:00"/>
    <n v="29894663000189"/>
    <s v="TRUE SECURITIZADORA"/>
    <d v="2020-08-31T00:00:00"/>
    <n v="148.97999999999999"/>
    <d v="2020-12-07T00:00:00"/>
    <n v="-114"/>
    <d v="2027-07-07T00:00:00"/>
    <n v="2259"/>
    <n v="305155646"/>
    <n v="84"/>
    <m/>
    <m/>
    <n v="1.3599999999999999"/>
    <n v="7170.62"/>
    <n v="7413.2599999999993"/>
    <n v="1.6643060000000001"/>
    <n v="7784.6"/>
    <n v="1.6643060000000001"/>
    <x v="737"/>
    <d v="2021-01-01T00:00:00"/>
    <x v="10"/>
    <x v="3"/>
    <x v="8"/>
  </r>
  <r>
    <d v="2021-03-31T00:00:00"/>
    <n v="29894663000189"/>
    <s v="TRUE SECURITIZADORA"/>
    <d v="2020-08-31T00:00:00"/>
    <n v="236.9"/>
    <d v="2020-11-07T00:00:00"/>
    <n v="-144"/>
    <d v="2027-07-07T00:00:00"/>
    <n v="2259"/>
    <n v="305158392"/>
    <n v="84"/>
    <m/>
    <m/>
    <n v="1.4368261070383268"/>
    <n v="11288.9"/>
    <n v="11490.140000000003"/>
    <n v="1.7849200000000001"/>
    <n v="12356.88"/>
    <n v="1.7849200000000001"/>
    <x v="738"/>
    <d v="2020-11-01T00:00:00"/>
    <x v="10"/>
    <x v="0"/>
    <x v="2"/>
  </r>
  <r>
    <d v="2021-03-31T00:00:00"/>
    <n v="29894663000189"/>
    <s v="TRUE SECURITIZADORA"/>
    <d v="2020-08-31T00:00:00"/>
    <n v="80.48"/>
    <d v="2020-11-07T00:00:00"/>
    <n v="-144"/>
    <d v="2027-08-09T00:00:00"/>
    <n v="2292"/>
    <n v="305158651"/>
    <n v="84"/>
    <m/>
    <m/>
    <n v="1.3599999999999999"/>
    <n v="4031.2000000000003"/>
    <n v="4030.4000000000005"/>
    <n v="1.612425"/>
    <n v="4314.57"/>
    <n v="1.612425"/>
    <x v="739"/>
    <d v="2021-01-01T00:00:00"/>
    <x v="10"/>
    <x v="0"/>
    <x v="8"/>
  </r>
  <r>
    <d v="2021-03-31T00:00:00"/>
    <n v="29894663000189"/>
    <s v="TRUE SECURITIZADORA"/>
    <d v="2020-08-31T00:00:00"/>
    <n v="181.13"/>
    <d v="2021-03-07T00:00:00"/>
    <n v="-24"/>
    <d v="2024-08-07T00:00:00"/>
    <n v="1195"/>
    <n v="305166309"/>
    <n v="48"/>
    <m/>
    <m/>
    <n v="1.3599999999999999"/>
    <n v="5590.5700000000006"/>
    <n v="6394.9599999999982"/>
    <n v="1.780594"/>
    <n v="5986.2800000000007"/>
    <n v="1.780594"/>
    <x v="740"/>
    <d v="2021-04-01T00:00:00"/>
    <x v="10"/>
    <x v="2"/>
    <x v="14"/>
  </r>
  <r>
    <d v="2021-03-31T00:00:00"/>
    <n v="29894663000189"/>
    <s v="TRUE SECURITIZADORA"/>
    <d v="2020-08-31T00:00:00"/>
    <n v="200"/>
    <d v="2020-10-07T00:00:00"/>
    <n v="-175"/>
    <d v="2027-08-09T00:00:00"/>
    <n v="2292"/>
    <n v="305169807"/>
    <n v="84"/>
    <m/>
    <m/>
    <n v="1.438137"/>
    <n v="9779.49"/>
    <n v="9756.0800000000054"/>
    <n v="1.786249"/>
    <n v="10696.09"/>
    <n v="1.786249"/>
    <x v="741"/>
    <d v="2020-10-01T00:00:00"/>
    <x v="10"/>
    <x v="0"/>
    <x v="0"/>
  </r>
  <r>
    <d v="2021-03-31T00:00:00"/>
    <n v="29894663000189"/>
    <s v="TRUE SECURITIZADORA"/>
    <d v="2020-10-30T00:00:00"/>
    <n v="43.04"/>
    <d v="2021-04-07T00:00:00"/>
    <n v="7"/>
    <d v="2027-09-08T00:00:00"/>
    <n v="2322"/>
    <n v="305175417"/>
    <n v="84"/>
    <m/>
    <m/>
    <n v="1.4028499999999999"/>
    <n v="1872.79"/>
    <n v="2110.37"/>
    <n v="1.7572179999999999"/>
    <n v="2075.46"/>
    <n v="1.7572179999999999"/>
    <x v="742"/>
    <d v="2021-04-01T00:00:00"/>
    <x v="9"/>
    <x v="2"/>
    <x v="14"/>
  </r>
  <r>
    <d v="2021-03-31T00:00:00"/>
    <n v="29894663000189"/>
    <s v="TRUE SECURITIZADORA"/>
    <d v="2020-05-27T00:00:00"/>
    <n v="116.32"/>
    <d v="2020-09-07T00:00:00"/>
    <n v="-205"/>
    <d v="2026-04-07T00:00:00"/>
    <n v="1803"/>
    <n v="305222967"/>
    <n v="72"/>
    <m/>
    <m/>
    <n v="1.4072242489234634"/>
    <n v="5235.25"/>
    <n v="5215.0799999999972"/>
    <n v="1.7980989999999999"/>
    <n v="5671.12"/>
    <n v="1.7980989999999999"/>
    <x v="743"/>
    <d v="2020-10-01T00:00:00"/>
    <x v="6"/>
    <x v="0"/>
    <x v="0"/>
  </r>
  <r>
    <d v="2021-03-31T00:00:00"/>
    <n v="29894663000189"/>
    <s v="TRUE SECURITIZADORA"/>
    <d v="2020-05-27T00:00:00"/>
    <n v="365"/>
    <d v="2020-11-07T00:00:00"/>
    <n v="-144"/>
    <d v="2026-04-07T00:00:00"/>
    <n v="1803"/>
    <n v="305226656"/>
    <n v="72"/>
    <m/>
    <m/>
    <n v="1.4065697824152834"/>
    <n v="15700.17"/>
    <n v="16367.610000000004"/>
    <n v="1.7973859999999999"/>
    <n v="17067.79"/>
    <n v="1.7973859999999999"/>
    <x v="744"/>
    <d v="2020-11-01T00:00:00"/>
    <x v="6"/>
    <x v="0"/>
    <x v="2"/>
  </r>
  <r>
    <d v="2021-03-31T00:00:00"/>
    <n v="29894663000189"/>
    <s v="TRUE SECURITIZADORA"/>
    <d v="2020-07-28T00:00:00"/>
    <n v="100"/>
    <d v="2020-12-07T00:00:00"/>
    <n v="-114"/>
    <d v="2027-06-07T00:00:00"/>
    <n v="2229"/>
    <n v="305231483"/>
    <n v="84"/>
    <m/>
    <m/>
    <n v="1.4273715985537125"/>
    <n v="4650.8099999999995"/>
    <n v="4857.2400000000025"/>
    <n v="1.7746329999999999"/>
    <n v="5094.72"/>
    <n v="1.7746329999999999"/>
    <x v="745"/>
    <d v="2020-12-01T00:00:00"/>
    <x v="7"/>
    <x v="3"/>
    <x v="11"/>
  </r>
  <r>
    <d v="2021-03-31T00:00:00"/>
    <n v="29894663000189"/>
    <s v="TRUE SECURITIZADORA"/>
    <d v="2020-06-19T00:00:00"/>
    <n v="65"/>
    <d v="2021-05-07T00:00:00"/>
    <n v="37"/>
    <d v="2027-05-07T00:00:00"/>
    <n v="2198"/>
    <n v="305232983"/>
    <n v="84"/>
    <m/>
    <m/>
    <n v="1.436112675201745"/>
    <n v="2671.99"/>
    <n v="3135.2999999999997"/>
    <n v="1.785787"/>
    <n v="2956.16"/>
    <n v="1.785787"/>
    <x v="746"/>
    <d v="2021-05-01T00:00:00"/>
    <x v="8"/>
    <x v="2"/>
    <x v="9"/>
  </r>
  <r>
    <d v="2021-03-31T00:00:00"/>
    <n v="29894663000189"/>
    <s v="TRUE SECURITIZADORA"/>
    <d v="2020-05-27T00:00:00"/>
    <n v="264.74"/>
    <d v="2021-04-07T00:00:00"/>
    <n v="7"/>
    <d v="2027-05-07T00:00:00"/>
    <n v="2198"/>
    <n v="305236592"/>
    <n v="84"/>
    <m/>
    <m/>
    <n v="1.438841"/>
    <n v="11145.55"/>
    <n v="12882.33"/>
    <n v="1.7863830000000001"/>
    <n v="12295.02"/>
    <n v="1.7863830000000001"/>
    <x v="747"/>
    <d v="2021-04-01T00:00:00"/>
    <x v="6"/>
    <x v="2"/>
    <x v="14"/>
  </r>
  <r>
    <d v="2021-03-31T00:00:00"/>
    <n v="29894663000189"/>
    <s v="TRUE SECURITIZADORA"/>
    <d v="2020-07-28T00:00:00"/>
    <n v="250.2"/>
    <d v="2021-03-07T00:00:00"/>
    <n v="-24"/>
    <d v="2027-08-09T00:00:00"/>
    <n v="2292"/>
    <n v="305265800"/>
    <n v="84"/>
    <m/>
    <m/>
    <n v="1.446536"/>
    <n v="10988.92"/>
    <n v="11974.190000000002"/>
    <n v="1.7843150000000001"/>
    <n v="12099.960000000001"/>
    <n v="1.7843150000000001"/>
    <x v="748"/>
    <d v="2021-04-01T00:00:00"/>
    <x v="7"/>
    <x v="2"/>
    <x v="14"/>
  </r>
  <r>
    <d v="2021-03-31T00:00:00"/>
    <n v="29894663000189"/>
    <s v="TRUE SECURITIZADORA"/>
    <d v="2020-05-27T00:00:00"/>
    <n v="582.64"/>
    <d v="2021-03-07T00:00:00"/>
    <n v="-24"/>
    <d v="2027-05-07T00:00:00"/>
    <n v="2198"/>
    <n v="305331940"/>
    <n v="84"/>
    <m/>
    <m/>
    <n v="1.4416760000000002"/>
    <n v="25091.480000000003"/>
    <n v="28324.390000000018"/>
    <n v="1.7894490000000001"/>
    <n v="27619.360000000001"/>
    <n v="1.7894490000000001"/>
    <x v="749"/>
    <d v="2021-04-01T00:00:00"/>
    <x v="6"/>
    <x v="2"/>
    <x v="14"/>
  </r>
  <r>
    <d v="2021-03-31T00:00:00"/>
    <n v="29894663000189"/>
    <s v="TRUE SECURITIZADORA"/>
    <d v="2020-05-27T00:00:00"/>
    <n v="304.69"/>
    <d v="2020-07-07T00:00:00"/>
    <n v="-267"/>
    <d v="2027-05-07T00:00:00"/>
    <n v="2198"/>
    <n v="305337590"/>
    <n v="84"/>
    <m/>
    <m/>
    <n v="1.3987430000000001"/>
    <n v="15721.07"/>
    <n v="15027.909999999998"/>
    <n v="1.74366"/>
    <n v="17058.309999999998"/>
    <n v="1.74366"/>
    <x v="750"/>
    <d v="2020-08-01T00:00:00"/>
    <x v="6"/>
    <x v="0"/>
    <x v="3"/>
  </r>
  <r>
    <d v="2021-03-31T00:00:00"/>
    <n v="29894663000189"/>
    <s v="TRUE SECURITIZADORA"/>
    <d v="2020-05-27T00:00:00"/>
    <n v="334.47"/>
    <d v="2021-03-07T00:00:00"/>
    <n v="-24"/>
    <d v="2027-06-07T00:00:00"/>
    <n v="2229"/>
    <n v="305338547"/>
    <n v="84"/>
    <m/>
    <m/>
    <n v="1.3599999999999999"/>
    <n v="15492.94"/>
    <n v="16487.5"/>
    <n v="1.547922"/>
    <n v="16351.88"/>
    <n v="1.547922"/>
    <x v="751"/>
    <d v="2021-02-01T00:00:00"/>
    <x v="6"/>
    <x v="2"/>
    <x v="12"/>
  </r>
  <r>
    <d v="2021-03-31T00:00:00"/>
    <n v="29894663000189"/>
    <s v="TRUE SECURITIZADORA"/>
    <d v="2020-07-28T00:00:00"/>
    <n v="235.4"/>
    <d v="2021-05-07T00:00:00"/>
    <n v="37"/>
    <d v="2027-06-07T00:00:00"/>
    <n v="2229"/>
    <n v="305344086"/>
    <n v="84"/>
    <m/>
    <m/>
    <n v="1.4429525653703295"/>
    <n v="9725.27"/>
    <n v="11374.879999999997"/>
    <n v="1.7912129999999999"/>
    <n v="10765.65"/>
    <n v="1.7912129999999999"/>
    <x v="752"/>
    <d v="2021-05-01T00:00:00"/>
    <x v="7"/>
    <x v="2"/>
    <x v="9"/>
  </r>
  <r>
    <d v="2021-03-31T00:00:00"/>
    <n v="29894663000189"/>
    <s v="TRUE SECURITIZADORA"/>
    <d v="2020-07-28T00:00:00"/>
    <n v="98.48"/>
    <d v="2021-05-07T00:00:00"/>
    <n v="37"/>
    <d v="2027-06-07T00:00:00"/>
    <n v="2229"/>
    <n v="305344414"/>
    <n v="84"/>
    <m/>
    <m/>
    <n v="1.4412640232905776"/>
    <n v="4070.66"/>
    <n v="4761.3200000000006"/>
    <n v="1.7894000000000001"/>
    <n v="4506.1299999999992"/>
    <n v="1.7894000000000001"/>
    <x v="753"/>
    <d v="2021-05-01T00:00:00"/>
    <x v="7"/>
    <x v="2"/>
    <x v="9"/>
  </r>
  <r>
    <d v="2021-03-31T00:00:00"/>
    <n v="29894663000189"/>
    <s v="TRUE SECURITIZADORA"/>
    <d v="2020-07-28T00:00:00"/>
    <n v="281.89999999999998"/>
    <d v="2020-09-07T00:00:00"/>
    <n v="-205"/>
    <d v="2027-07-07T00:00:00"/>
    <n v="2259"/>
    <n v="305353808"/>
    <n v="84"/>
    <m/>
    <m/>
    <n v="1.435324"/>
    <n v="14003.52"/>
    <n v="13740.95"/>
    <n v="1.783074"/>
    <n v="15273.81"/>
    <n v="1.783074"/>
    <x v="754"/>
    <d v="2020-10-01T00:00:00"/>
    <x v="7"/>
    <x v="0"/>
    <x v="0"/>
  </r>
  <r>
    <d v="2021-03-31T00:00:00"/>
    <n v="29894663000189"/>
    <s v="TRUE SECURITIZADORA"/>
    <d v="2020-08-31T00:00:00"/>
    <n v="240"/>
    <d v="2021-02-07T00:00:00"/>
    <n v="-52"/>
    <d v="2027-07-07T00:00:00"/>
    <n v="2259"/>
    <n v="305354360"/>
    <n v="84"/>
    <m/>
    <m/>
    <n v="1.4420392338020165"/>
    <n v="10700.9"/>
    <n v="11620.410000000002"/>
    <n v="1.7904580000000001"/>
    <n v="11781.07"/>
    <n v="1.7904580000000001"/>
    <x v="755"/>
    <d v="2021-04-01T00:00:00"/>
    <x v="10"/>
    <x v="4"/>
    <x v="14"/>
  </r>
  <r>
    <d v="2021-03-31T00:00:00"/>
    <n v="29894663000189"/>
    <s v="TRUE SECURITIZADORA"/>
    <d v="2020-08-31T00:00:00"/>
    <n v="37.29"/>
    <d v="2021-04-07T00:00:00"/>
    <n v="7"/>
    <d v="2027-07-07T00:00:00"/>
    <n v="2259"/>
    <n v="305358600"/>
    <n v="84"/>
    <m/>
    <m/>
    <n v="1.4319453000531053"/>
    <n v="1590.4299999999998"/>
    <n v="1811.5999999999995"/>
    <n v="1.7849120000000001"/>
    <n v="1761.21"/>
    <n v="1.7849120000000001"/>
    <x v="756"/>
    <d v="2021-04-01T00:00:00"/>
    <x v="10"/>
    <x v="2"/>
    <x v="14"/>
  </r>
  <r>
    <d v="2021-03-31T00:00:00"/>
    <n v="29894663000189"/>
    <s v="TRUE SECURITIZADORA"/>
    <d v="2020-09-25T00:00:00"/>
    <n v="789"/>
    <d v="2020-10-07T00:00:00"/>
    <n v="-175"/>
    <d v="2027-08-09T00:00:00"/>
    <n v="2292"/>
    <n v="305358702"/>
    <n v="84"/>
    <m/>
    <m/>
    <n v="1.3599999999999999"/>
    <n v="42413.38"/>
    <n v="39165.160000000025"/>
    <n v="1.418051"/>
    <n v="43087.93"/>
    <n v="1.418051"/>
    <x v="757"/>
    <d v="2020-11-01T00:00:00"/>
    <x v="11"/>
    <x v="0"/>
    <x v="2"/>
  </r>
  <r>
    <d v="2021-03-31T00:00:00"/>
    <n v="29894663000189"/>
    <s v="TRUE SECURITIZADORA"/>
    <d v="2020-08-31T00:00:00"/>
    <n v="159"/>
    <d v="2020-11-07T00:00:00"/>
    <n v="-144"/>
    <d v="2027-08-09T00:00:00"/>
    <n v="2292"/>
    <n v="305366926"/>
    <n v="84"/>
    <m/>
    <m/>
    <n v="1.435573"/>
    <n v="7620.95"/>
    <n v="7762.7599999999993"/>
    <n v="1.7835319999999999"/>
    <n v="8350.16"/>
    <n v="1.7835319999999999"/>
    <x v="758"/>
    <d v="2020-11-01T00:00:00"/>
    <x v="10"/>
    <x v="0"/>
    <x v="2"/>
  </r>
  <r>
    <d v="2021-03-31T00:00:00"/>
    <n v="29894663000189"/>
    <s v="TRUE SECURITIZADORA"/>
    <d v="2020-09-25T00:00:00"/>
    <n v="100"/>
    <d v="2021-05-07T00:00:00"/>
    <n v="37"/>
    <d v="2027-09-08T00:00:00"/>
    <n v="2322"/>
    <n v="305389985"/>
    <n v="84"/>
    <m/>
    <m/>
    <n v="1.439681"/>
    <n v="4214.28"/>
    <n v="4862.9400000000005"/>
    <n v="1.787064"/>
    <n v="4679.07"/>
    <n v="1.787064"/>
    <x v="759"/>
    <d v="2021-05-01T00:00:00"/>
    <x v="11"/>
    <x v="2"/>
    <x v="9"/>
  </r>
  <r>
    <d v="2021-03-31T00:00:00"/>
    <n v="29894663000189"/>
    <s v="TRUE SECURITIZADORA"/>
    <d v="2020-04-15T00:00:00"/>
    <n v="140.9"/>
    <d v="2021-05-07T00:00:00"/>
    <n v="37"/>
    <d v="2026-03-09T00:00:00"/>
    <n v="1774"/>
    <n v="305414488"/>
    <n v="72"/>
    <m/>
    <m/>
    <n v="1.5079675048487526"/>
    <n v="4863.9399999999996"/>
    <n v="6098.0199999999995"/>
    <n v="2.056432"/>
    <n v="5541.62"/>
    <n v="2.056432"/>
    <x v="760"/>
    <d v="2021-05-01T00:00:00"/>
    <x v="5"/>
    <x v="2"/>
    <x v="9"/>
  </r>
  <r>
    <d v="2021-03-31T00:00:00"/>
    <n v="29894663000189"/>
    <s v="TRUE SECURITIZADORA"/>
    <d v="2020-08-31T00:00:00"/>
    <n v="231"/>
    <d v="2020-09-07T00:00:00"/>
    <n v="-205"/>
    <d v="2026-04-07T00:00:00"/>
    <n v="1803"/>
    <n v="305417176"/>
    <n v="72"/>
    <m/>
    <m/>
    <n v="1.3599999999999999"/>
    <n v="10765.02"/>
    <n v="10256.360000000002"/>
    <n v="1.6243399999999999"/>
    <n v="11375.34"/>
    <n v="1.6243399999999999"/>
    <x v="761"/>
    <d v="2020-10-01T00:00:00"/>
    <x v="10"/>
    <x v="0"/>
    <x v="0"/>
  </r>
  <r>
    <d v="2021-03-31T00:00:00"/>
    <n v="29894663000189"/>
    <s v="TRUE SECURITIZADORA"/>
    <d v="2020-08-31T00:00:00"/>
    <n v="560"/>
    <d v="2021-02-07T00:00:00"/>
    <n v="-52"/>
    <d v="2026-04-07T00:00:00"/>
    <n v="1803"/>
    <n v="305422596"/>
    <n v="72"/>
    <m/>
    <m/>
    <n v="1.3976605408073697"/>
    <n v="22439.360000000001"/>
    <n v="24598.759999999995"/>
    <n v="1.7910790000000001"/>
    <n v="24557.58"/>
    <n v="1.7910790000000001"/>
    <x v="762"/>
    <d v="2021-02-01T00:00:00"/>
    <x v="10"/>
    <x v="4"/>
    <x v="12"/>
  </r>
  <r>
    <d v="2021-03-31T00:00:00"/>
    <n v="29894663000189"/>
    <s v="TRUE SECURITIZADORA"/>
    <d v="2020-05-27T00:00:00"/>
    <n v="156.88999999999999"/>
    <d v="2020-12-07T00:00:00"/>
    <n v="-114"/>
    <d v="2027-05-07T00:00:00"/>
    <n v="2198"/>
    <n v="305430930"/>
    <n v="84"/>
    <m/>
    <m/>
    <n v="1.450636"/>
    <n v="7209.89"/>
    <n v="7604.18"/>
    <n v="1.7989999999999999"/>
    <n v="7889.03"/>
    <n v="1.7989999999999999"/>
    <x v="763"/>
    <d v="2021-01-01T00:00:00"/>
    <x v="6"/>
    <x v="3"/>
    <x v="8"/>
  </r>
  <r>
    <d v="2021-03-31T00:00:00"/>
    <n v="29894663000189"/>
    <s v="TRUE SECURITIZADORA"/>
    <d v="2020-08-31T00:00:00"/>
    <n v="172.54"/>
    <d v="2020-12-07T00:00:00"/>
    <n v="-114"/>
    <d v="2027-06-07T00:00:00"/>
    <n v="2229"/>
    <n v="305435396"/>
    <n v="84"/>
    <m/>
    <m/>
    <n v="1.4477951364101125"/>
    <n v="7980.5199999999995"/>
    <n v="8286.1800000000039"/>
    <n v="1.796362"/>
    <n v="8742.130000000001"/>
    <n v="1.796362"/>
    <x v="764"/>
    <d v="2021-01-01T00:00:00"/>
    <x v="10"/>
    <x v="3"/>
    <x v="8"/>
  </r>
  <r>
    <d v="2021-03-31T00:00:00"/>
    <n v="29894663000189"/>
    <s v="TRUE SECURITIZADORA"/>
    <d v="2020-07-28T00:00:00"/>
    <n v="60"/>
    <d v="2020-12-07T00:00:00"/>
    <n v="-114"/>
    <d v="2027-05-07T00:00:00"/>
    <n v="2198"/>
    <n v="305436504"/>
    <n v="84"/>
    <m/>
    <m/>
    <n v="1.4352138120436759"/>
    <n v="2765.11"/>
    <n v="2888.48"/>
    <n v="1.7876989999999999"/>
    <n v="3029.44"/>
    <n v="1.7876989999999999"/>
    <x v="765"/>
    <d v="2021-01-01T00:00:00"/>
    <x v="7"/>
    <x v="3"/>
    <x v="8"/>
  </r>
  <r>
    <d v="2021-03-31T00:00:00"/>
    <n v="29894663000189"/>
    <s v="TRUE SECURITIZADORA"/>
    <d v="2020-09-25T00:00:00"/>
    <n v="100"/>
    <d v="2021-05-07T00:00:00"/>
    <n v="37"/>
    <d v="2027-06-07T00:00:00"/>
    <n v="2229"/>
    <n v="305447077"/>
    <n v="84"/>
    <m/>
    <m/>
    <n v="1.439935"/>
    <n v="4136.04"/>
    <n v="4771.7899999999981"/>
    <n v="1.7872209999999999"/>
    <n v="4577.5"/>
    <n v="1.7872209999999999"/>
    <x v="766"/>
    <d v="2021-05-01T00:00:00"/>
    <x v="11"/>
    <x v="2"/>
    <x v="9"/>
  </r>
  <r>
    <d v="2021-03-31T00:00:00"/>
    <n v="29894663000189"/>
    <s v="TRUE SECURITIZADORA"/>
    <d v="2020-08-31T00:00:00"/>
    <n v="313.5"/>
    <d v="2020-09-07T00:00:00"/>
    <n v="-205"/>
    <d v="2027-07-07T00:00:00"/>
    <n v="2259"/>
    <n v="305461037"/>
    <n v="84"/>
    <m/>
    <m/>
    <n v="1.3876078182377165"/>
    <n v="15764.71"/>
    <n v="15456.329999999998"/>
    <n v="1.732434"/>
    <n v="17197.2"/>
    <n v="1.732434"/>
    <x v="767"/>
    <d v="2020-10-01T00:00:00"/>
    <x v="10"/>
    <x v="0"/>
    <x v="0"/>
  </r>
  <r>
    <d v="2021-03-31T00:00:00"/>
    <n v="29894663000189"/>
    <s v="TRUE SECURITIZADORA"/>
    <d v="2020-08-31T00:00:00"/>
    <n v="785.5"/>
    <d v="2020-12-07T00:00:00"/>
    <n v="-114"/>
    <d v="2024-08-07T00:00:00"/>
    <n v="1195"/>
    <n v="305463060"/>
    <n v="48"/>
    <m/>
    <m/>
    <n v="1.3599999999999999"/>
    <n v="26789.66"/>
    <n v="27732.76"/>
    <n v="1.731824"/>
    <n v="28317.14"/>
    <n v="1.731824"/>
    <x v="768"/>
    <d v="2020-12-01T00:00:00"/>
    <x v="10"/>
    <x v="3"/>
    <x v="11"/>
  </r>
  <r>
    <d v="2021-03-31T00:00:00"/>
    <n v="29894663000189"/>
    <s v="TRUE SECURITIZADORA"/>
    <d v="2020-09-25T00:00:00"/>
    <n v="285.12"/>
    <d v="2021-05-07T00:00:00"/>
    <n v="37"/>
    <d v="2024-08-07T00:00:00"/>
    <n v="1195"/>
    <n v="305470202"/>
    <n v="48"/>
    <m/>
    <m/>
    <n v="1.3599999999999999"/>
    <n v="8218.83"/>
    <n v="9893.0300000000025"/>
    <n v="1.7885230000000001"/>
    <n v="8852.92"/>
    <n v="1.7885230000000001"/>
    <x v="769"/>
    <d v="2021-05-01T00:00:00"/>
    <x v="11"/>
    <x v="2"/>
    <x v="9"/>
  </r>
  <r>
    <d v="2021-03-31T00:00:00"/>
    <n v="29894663000189"/>
    <s v="TRUE SECURITIZADORA"/>
    <d v="2020-08-31T00:00:00"/>
    <n v="411.25"/>
    <d v="2021-04-07T00:00:00"/>
    <n v="7"/>
    <d v="2027-09-08T00:00:00"/>
    <n v="2322"/>
    <n v="305470265"/>
    <n v="84"/>
    <m/>
    <m/>
    <n v="1.3599999999999999"/>
    <n v="20206.400000000001"/>
    <n v="20315.089999999997"/>
    <n v="1.3479730000000001"/>
    <n v="20136.54"/>
    <n v="1.3479730000000001"/>
    <x v="770"/>
    <d v="2021-04-01T00:00:00"/>
    <x v="10"/>
    <x v="2"/>
    <x v="14"/>
  </r>
  <r>
    <d v="2021-03-31T00:00:00"/>
    <n v="29894663000189"/>
    <s v="TRUE SECURITIZADORA"/>
    <d v="2020-05-27T00:00:00"/>
    <n v="316.73"/>
    <d v="2020-07-07T00:00:00"/>
    <n v="-267"/>
    <d v="2026-04-07T00:00:00"/>
    <n v="1803"/>
    <n v="305514256"/>
    <n v="72"/>
    <m/>
    <m/>
    <n v="1.3599999999999999"/>
    <n v="15451.61"/>
    <n v="14400.460000000003"/>
    <n v="1.605105"/>
    <n v="16230.460000000001"/>
    <n v="1.605105"/>
    <x v="771"/>
    <d v="2020-08-01T00:00:00"/>
    <x v="6"/>
    <x v="0"/>
    <x v="3"/>
  </r>
  <r>
    <d v="2021-03-31T00:00:00"/>
    <n v="29894663000189"/>
    <s v="TRUE SECURITIZADORA"/>
    <d v="2020-05-27T00:00:00"/>
    <n v="37.4"/>
    <d v="2021-03-07T00:00:00"/>
    <n v="-24"/>
    <d v="2026-04-07T00:00:00"/>
    <n v="1803"/>
    <n v="305521631"/>
    <n v="72"/>
    <m/>
    <m/>
    <n v="1.4949999999999999"/>
    <n v="1383.32"/>
    <n v="1634.1699999999996"/>
    <n v="2.0354390000000002"/>
    <n v="1565.79"/>
    <n v="2.0354390000000002"/>
    <x v="772"/>
    <d v="2021-04-01T00:00:00"/>
    <x v="6"/>
    <x v="2"/>
    <x v="14"/>
  </r>
  <r>
    <d v="2021-03-31T00:00:00"/>
    <n v="29894663000189"/>
    <s v="TRUE SECURITIZADORA"/>
    <d v="2020-10-30T00:00:00"/>
    <n v="52"/>
    <d v="2021-03-07T00:00:00"/>
    <n v="-24"/>
    <d v="2027-11-08T00:00:00"/>
    <n v="2383"/>
    <n v="305525572"/>
    <n v="84"/>
    <m/>
    <m/>
    <n v="1.409198"/>
    <n v="2348.9899999999998"/>
    <n v="2524.25"/>
    <n v="1.7455959999999999"/>
    <n v="2594.87"/>
    <n v="1.7455959999999999"/>
    <x v="773"/>
    <d v="2021-04-01T00:00:00"/>
    <x v="9"/>
    <x v="2"/>
    <x v="14"/>
  </r>
  <r>
    <d v="2021-03-31T00:00:00"/>
    <n v="29894663000189"/>
    <s v="TRUE SECURITIZADORA"/>
    <d v="2020-05-27T00:00:00"/>
    <n v="483.45"/>
    <d v="2021-02-07T00:00:00"/>
    <n v="-52"/>
    <d v="2027-05-07T00:00:00"/>
    <n v="2198"/>
    <n v="305533803"/>
    <n v="84"/>
    <m/>
    <m/>
    <n v="1.4021139999999999"/>
    <n v="21540.43"/>
    <n v="23817.460000000025"/>
    <n v="1.7472300000000001"/>
    <n v="23659.86"/>
    <n v="1.7472300000000001"/>
    <x v="774"/>
    <d v="2021-02-01T00:00:00"/>
    <x v="6"/>
    <x v="4"/>
    <x v="12"/>
  </r>
  <r>
    <d v="2021-03-31T00:00:00"/>
    <n v="29894663000189"/>
    <s v="TRUE SECURITIZADORA"/>
    <d v="2020-08-31T00:00:00"/>
    <n v="423.45"/>
    <d v="2020-12-07T00:00:00"/>
    <n v="-114"/>
    <d v="2027-08-09T00:00:00"/>
    <n v="2292"/>
    <n v="305566110"/>
    <n v="84"/>
    <m/>
    <m/>
    <n v="1.450088"/>
    <n v="19793.45"/>
    <n v="20573.839999999993"/>
    <n v="1.7990010000000001"/>
    <n v="21727.63"/>
    <n v="1.7990010000000001"/>
    <x v="775"/>
    <d v="2020-12-01T00:00:00"/>
    <x v="10"/>
    <x v="3"/>
    <x v="11"/>
  </r>
  <r>
    <d v="2021-03-31T00:00:00"/>
    <n v="29894663000189"/>
    <s v="TRUE SECURITIZADORA"/>
    <d v="2020-08-31T00:00:00"/>
    <n v="113.5"/>
    <d v="2020-12-07T00:00:00"/>
    <n v="-114"/>
    <d v="2027-08-09T00:00:00"/>
    <n v="2292"/>
    <n v="305566742"/>
    <n v="84"/>
    <m/>
    <m/>
    <n v="1.4389259999999999"/>
    <n v="5321.64"/>
    <n v="5535.119999999999"/>
    <n v="1.7871079999999999"/>
    <n v="5841.72"/>
    <n v="1.7871079999999999"/>
    <x v="776"/>
    <d v="2021-01-01T00:00:00"/>
    <x v="10"/>
    <x v="3"/>
    <x v="8"/>
  </r>
  <r>
    <d v="2021-03-31T00:00:00"/>
    <n v="29894663000189"/>
    <s v="TRUE SECURITIZADORA"/>
    <d v="2020-09-25T00:00:00"/>
    <n v="238.2"/>
    <d v="2021-05-07T00:00:00"/>
    <n v="37"/>
    <d v="2027-08-09T00:00:00"/>
    <n v="2292"/>
    <n v="305567374"/>
    <n v="84"/>
    <m/>
    <m/>
    <n v="1.4401630000000001"/>
    <n v="9975.92"/>
    <n v="11510.65"/>
    <n v="1.787614"/>
    <n v="11064.77"/>
    <n v="1.787614"/>
    <x v="777"/>
    <d v="2021-05-01T00:00:00"/>
    <x v="11"/>
    <x v="2"/>
    <x v="9"/>
  </r>
  <r>
    <d v="2021-03-31T00:00:00"/>
    <n v="29894663000189"/>
    <s v="TRUE SECURITIZADORA"/>
    <d v="2020-08-31T00:00:00"/>
    <n v="153.18"/>
    <d v="2020-12-07T00:00:00"/>
    <n v="-114"/>
    <d v="2027-09-08T00:00:00"/>
    <n v="2322"/>
    <n v="305578273"/>
    <n v="84"/>
    <m/>
    <m/>
    <n v="1.4020490000000001"/>
    <n v="7316.37"/>
    <n v="7457.1300000000019"/>
    <n v="1.737247"/>
    <n v="8017.34"/>
    <n v="1.737247"/>
    <x v="778"/>
    <d v="2021-01-01T00:00:00"/>
    <x v="10"/>
    <x v="3"/>
    <x v="8"/>
  </r>
  <r>
    <d v="2021-03-31T00:00:00"/>
    <n v="29894663000189"/>
    <s v="TRUE SECURITIZADORA"/>
    <d v="2020-06-19T00:00:00"/>
    <n v="46.5"/>
    <d v="2020-12-07T00:00:00"/>
    <n v="-114"/>
    <d v="2027-05-07T00:00:00"/>
    <n v="2198"/>
    <n v="305629966"/>
    <n v="84"/>
    <m/>
    <m/>
    <n v="1.4283026962862475"/>
    <n v="2148.12"/>
    <n v="2248.81"/>
    <n v="1.7780149999999999"/>
    <n v="2352.17"/>
    <n v="1.7780149999999999"/>
    <x v="779"/>
    <d v="2021-01-01T00:00:00"/>
    <x v="8"/>
    <x v="3"/>
    <x v="8"/>
  </r>
  <r>
    <d v="2021-03-31T00:00:00"/>
    <n v="29894663000189"/>
    <s v="TRUE SECURITIZADORA"/>
    <d v="2020-09-25T00:00:00"/>
    <n v="233.31"/>
    <d v="2020-12-07T00:00:00"/>
    <n v="-114"/>
    <d v="2021-12-07T00:00:00"/>
    <n v="221"/>
    <n v="305645113"/>
    <n v="15"/>
    <m/>
    <m/>
    <n v="1.3599999999999999"/>
    <n v="2927.71"/>
    <n v="3167.32"/>
    <n v="1.707908"/>
    <n v="2948.72"/>
    <n v="1.707908"/>
    <x v="780"/>
    <d v="2020-12-01T00:00:00"/>
    <x v="11"/>
    <x v="3"/>
    <x v="11"/>
  </r>
  <r>
    <d v="2021-03-31T00:00:00"/>
    <n v="29894663000189"/>
    <s v="TRUE SECURITIZADORA"/>
    <d v="2020-10-30T00:00:00"/>
    <n v="50"/>
    <d v="2020-12-07T00:00:00"/>
    <n v="-114"/>
    <d v="2027-11-08T00:00:00"/>
    <n v="2383"/>
    <n v="305649223"/>
    <n v="84"/>
    <m/>
    <m/>
    <n v="1.416479"/>
    <n v="2403.5300000000002"/>
    <n v="2421.0700000000006"/>
    <n v="1.753439"/>
    <n v="2639.51"/>
    <n v="1.753439"/>
    <x v="781"/>
    <d v="2021-01-01T00:00:00"/>
    <x v="9"/>
    <x v="3"/>
    <x v="8"/>
  </r>
  <r>
    <d v="2021-03-31T00:00:00"/>
    <n v="29894663000189"/>
    <s v="TRUE SECURITIZADORA"/>
    <d v="2020-07-28T00:00:00"/>
    <n v="281"/>
    <d v="2021-05-07T00:00:00"/>
    <n v="37"/>
    <d v="2027-06-07T00:00:00"/>
    <n v="2229"/>
    <n v="305650334"/>
    <n v="84"/>
    <m/>
    <m/>
    <n v="1.437492672053662"/>
    <n v="11628.15"/>
    <n v="13602.960000000003"/>
    <n v="1.785452"/>
    <n v="12872.09"/>
    <n v="1.785452"/>
    <x v="782"/>
    <d v="2021-05-01T00:00:00"/>
    <x v="7"/>
    <x v="2"/>
    <x v="9"/>
  </r>
  <r>
    <d v="2021-03-31T00:00:00"/>
    <n v="29894663000189"/>
    <s v="TRUE SECURITIZADORA"/>
    <d v="2020-08-31T00:00:00"/>
    <n v="76.03"/>
    <d v="2021-05-07T00:00:00"/>
    <n v="37"/>
    <d v="2027-07-07T00:00:00"/>
    <n v="2259"/>
    <n v="305657032"/>
    <n v="84"/>
    <m/>
    <m/>
    <n v="1.4315397455706069"/>
    <n v="3171.94"/>
    <n v="3694.0599999999981"/>
    <n v="1.779344"/>
    <n v="3515.21"/>
    <n v="1.779344"/>
    <x v="783"/>
    <d v="2021-05-01T00:00:00"/>
    <x v="10"/>
    <x v="2"/>
    <x v="9"/>
  </r>
  <r>
    <d v="2021-03-31T00:00:00"/>
    <n v="29894663000189"/>
    <s v="TRUE SECURITIZADORA"/>
    <d v="2020-08-31T00:00:00"/>
    <n v="137.37"/>
    <d v="2021-03-07T00:00:00"/>
    <n v="-24"/>
    <d v="2027-08-09T00:00:00"/>
    <n v="2292"/>
    <n v="305664024"/>
    <n v="84"/>
    <m/>
    <m/>
    <n v="1.4301219999999999"/>
    <n v="6044.3499999999995"/>
    <n v="6718.9399999999978"/>
    <n v="1.7777270000000001"/>
    <n v="6675.4299999999994"/>
    <n v="1.7777270000000001"/>
    <x v="784"/>
    <d v="2021-04-01T00:00:00"/>
    <x v="10"/>
    <x v="2"/>
    <x v="14"/>
  </r>
  <r>
    <d v="2021-03-31T00:00:00"/>
    <n v="29894663000189"/>
    <s v="TRUE SECURITIZADORA"/>
    <d v="2020-08-31T00:00:00"/>
    <n v="168.07"/>
    <d v="2020-11-07T00:00:00"/>
    <n v="-144"/>
    <d v="2027-09-08T00:00:00"/>
    <n v="2322"/>
    <n v="305669829"/>
    <n v="84"/>
    <m/>
    <m/>
    <n v="1.43232"/>
    <n v="8127.99"/>
    <n v="8096.8899999999994"/>
    <n v="1.7694479999999999"/>
    <n v="8890.4699999999993"/>
    <n v="1.7694479999999999"/>
    <x v="785"/>
    <d v="2020-11-01T00:00:00"/>
    <x v="10"/>
    <x v="0"/>
    <x v="2"/>
  </r>
  <r>
    <d v="2021-03-31T00:00:00"/>
    <n v="29894663000189"/>
    <s v="TRUE SECURITIZADORA"/>
    <d v="2020-08-31T00:00:00"/>
    <n v="974.05"/>
    <d v="2021-05-07T00:00:00"/>
    <n v="37"/>
    <d v="2025-09-08T00:00:00"/>
    <n v="1592"/>
    <n v="305682158"/>
    <n v="60"/>
    <m/>
    <m/>
    <n v="1.3599999999999999"/>
    <n v="33628.32"/>
    <n v="39449.01999999999"/>
    <n v="1.7894000000000001"/>
    <n v="37003.170000000006"/>
    <n v="1.7894000000000001"/>
    <x v="786"/>
    <d v="2021-05-01T00:00:00"/>
    <x v="10"/>
    <x v="2"/>
    <x v="9"/>
  </r>
  <r>
    <d v="2021-03-31T00:00:00"/>
    <n v="29894663000189"/>
    <s v="TRUE SECURITIZADORA"/>
    <d v="2020-10-30T00:00:00"/>
    <n v="341.9"/>
    <d v="2021-02-07T00:00:00"/>
    <n v="-52"/>
    <d v="2027-10-07T00:00:00"/>
    <n v="2351"/>
    <n v="305690345"/>
    <n v="84"/>
    <m/>
    <m/>
    <n v="1.3599999999999999"/>
    <n v="17690.36"/>
    <n v="17115.710000000006"/>
    <n v="1.3314379999999999"/>
    <n v="17543.84"/>
    <n v="1.3314379999999999"/>
    <x v="787"/>
    <d v="2021-03-01T00:00:00"/>
    <x v="9"/>
    <x v="4"/>
    <x v="16"/>
  </r>
  <r>
    <d v="2021-03-31T00:00:00"/>
    <n v="29894663000189"/>
    <s v="TRUE SECURITIZADORA"/>
    <d v="2020-05-27T00:00:00"/>
    <n v="473.9"/>
    <d v="2020-07-07T00:00:00"/>
    <n v="-267"/>
    <d v="2027-04-07T00:00:00"/>
    <n v="2168"/>
    <n v="305724791"/>
    <n v="84"/>
    <m/>
    <m/>
    <n v="1.3856026404732324"/>
    <n v="24394.22"/>
    <n v="23329.71000000001"/>
    <n v="1.7296849999999999"/>
    <n v="26443.339999999997"/>
    <n v="1.7296849999999999"/>
    <x v="788"/>
    <d v="2020-08-01T00:00:00"/>
    <x v="6"/>
    <x v="0"/>
    <x v="3"/>
  </r>
  <r>
    <d v="2021-03-31T00:00:00"/>
    <n v="29894663000189"/>
    <s v="TRUE SECURITIZADORA"/>
    <d v="2020-08-31T00:00:00"/>
    <n v="239"/>
    <d v="2020-09-07T00:00:00"/>
    <n v="-205"/>
    <d v="2027-07-07T00:00:00"/>
    <n v="2259"/>
    <n v="305725765"/>
    <n v="84"/>
    <m/>
    <m/>
    <n v="1.4289110462714045"/>
    <n v="11891.06"/>
    <n v="11622.45"/>
    <n v="1.776511"/>
    <n v="12970.84"/>
    <n v="1.776511"/>
    <x v="789"/>
    <d v="2020-10-01T00:00:00"/>
    <x v="10"/>
    <x v="0"/>
    <x v="0"/>
  </r>
  <r>
    <d v="2021-03-31T00:00:00"/>
    <n v="29894663000189"/>
    <s v="TRUE SECURITIZADORA"/>
    <d v="2020-05-27T00:00:00"/>
    <n v="723.75"/>
    <d v="2020-09-07T00:00:00"/>
    <n v="-205"/>
    <d v="2027-05-07T00:00:00"/>
    <n v="2198"/>
    <n v="305729826"/>
    <n v="84"/>
    <m/>
    <m/>
    <n v="1.450644"/>
    <n v="35431.119999999995"/>
    <n v="35078.709999999992"/>
    <n v="1.7990010000000001"/>
    <n v="38564.07"/>
    <n v="1.7990010000000001"/>
    <x v="790"/>
    <d v="2020-10-01T00:00:00"/>
    <x v="6"/>
    <x v="0"/>
    <x v="0"/>
  </r>
  <r>
    <d v="2021-03-31T00:00:00"/>
    <n v="29894663000189"/>
    <s v="TRUE SECURITIZADORA"/>
    <d v="2020-06-19T00:00:00"/>
    <n v="288.83"/>
    <d v="2021-02-07T00:00:00"/>
    <n v="-52"/>
    <d v="2027-05-07T00:00:00"/>
    <n v="2198"/>
    <n v="305738541"/>
    <n v="84"/>
    <m/>
    <m/>
    <n v="1.4411517718747475"/>
    <n v="12737.81"/>
    <n v="13908.190000000006"/>
    <n v="1.7862389999999999"/>
    <n v="13982.529999999999"/>
    <n v="1.7862389999999999"/>
    <x v="791"/>
    <d v="2021-02-01T00:00:00"/>
    <x v="8"/>
    <x v="4"/>
    <x v="12"/>
  </r>
  <r>
    <d v="2021-03-31T00:00:00"/>
    <n v="29894663000189"/>
    <s v="TRUE SECURITIZADORA"/>
    <d v="2020-10-30T00:00:00"/>
    <n v="232.87"/>
    <d v="2021-05-07T00:00:00"/>
    <n v="37"/>
    <d v="2027-11-08T00:00:00"/>
    <n v="2383"/>
    <n v="305739474"/>
    <n v="84"/>
    <m/>
    <m/>
    <n v="1.409338"/>
    <n v="10053.130000000001"/>
    <n v="11303.61"/>
    <n v="1.7457020000000001"/>
    <n v="11154.34"/>
    <n v="1.7457020000000001"/>
    <x v="792"/>
    <d v="2021-05-01T00:00:00"/>
    <x v="9"/>
    <x v="2"/>
    <x v="9"/>
  </r>
  <r>
    <d v="2021-03-31T00:00:00"/>
    <n v="29894663000189"/>
    <s v="TRUE SECURITIZADORA"/>
    <d v="2020-08-31T00:00:00"/>
    <n v="92"/>
    <d v="2021-05-07T00:00:00"/>
    <n v="37"/>
    <d v="2027-07-07T00:00:00"/>
    <n v="2259"/>
    <n v="305757729"/>
    <n v="84"/>
    <m/>
    <m/>
    <n v="1.4313419627199575"/>
    <n v="3838.55"/>
    <n v="4470.3000000000011"/>
    <n v="1.779034"/>
    <n v="4253.82"/>
    <n v="1.779034"/>
    <x v="793"/>
    <d v="2021-05-01T00:00:00"/>
    <x v="10"/>
    <x v="2"/>
    <x v="9"/>
  </r>
  <r>
    <d v="2021-03-31T00:00:00"/>
    <n v="29894663000189"/>
    <s v="TRUE SECURITIZADORA"/>
    <d v="2020-08-31T00:00:00"/>
    <n v="96.4"/>
    <d v="2020-11-07T00:00:00"/>
    <n v="-144"/>
    <d v="2027-08-09T00:00:00"/>
    <n v="2292"/>
    <n v="305766712"/>
    <n v="84"/>
    <m/>
    <m/>
    <n v="1.4491230000000002"/>
    <n v="4603.6400000000003"/>
    <n v="4685.22"/>
    <n v="1.797941"/>
    <n v="5044.13"/>
    <n v="1.797941"/>
    <x v="794"/>
    <d v="2020-11-01T00:00:00"/>
    <x v="10"/>
    <x v="0"/>
    <x v="2"/>
  </r>
  <r>
    <d v="2021-03-31T00:00:00"/>
    <n v="29894663000189"/>
    <s v="TRUE SECURITIZADORA"/>
    <d v="2020-09-25T00:00:00"/>
    <n v="313.5"/>
    <d v="2020-11-07T00:00:00"/>
    <n v="-144"/>
    <d v="2027-08-09T00:00:00"/>
    <n v="2292"/>
    <n v="305768615"/>
    <n v="84"/>
    <m/>
    <m/>
    <n v="1.4328860000000001"/>
    <n v="15040.11"/>
    <n v="15186.189999999999"/>
    <n v="1.7798700000000001"/>
    <n v="16475.98"/>
    <n v="1.7798700000000001"/>
    <x v="795"/>
    <d v="2020-11-01T00:00:00"/>
    <x v="11"/>
    <x v="0"/>
    <x v="2"/>
  </r>
  <r>
    <d v="2021-03-31T00:00:00"/>
    <n v="29894663000189"/>
    <s v="TRUE SECURITIZADORA"/>
    <d v="2020-08-31T00:00:00"/>
    <n v="300"/>
    <d v="2021-04-07T00:00:00"/>
    <n v="7"/>
    <d v="2026-08-07T00:00:00"/>
    <n v="1925"/>
    <n v="305774881"/>
    <n v="72"/>
    <m/>
    <m/>
    <n v="1.4081985933917183"/>
    <n v="11795.29"/>
    <n v="13585.050000000003"/>
    <n v="1.7989999999999999"/>
    <n v="13025.78"/>
    <n v="1.7989999999999999"/>
    <x v="796"/>
    <d v="2021-04-01T00:00:00"/>
    <x v="10"/>
    <x v="2"/>
    <x v="14"/>
  </r>
  <r>
    <d v="2021-03-31T00:00:00"/>
    <n v="29894663000189"/>
    <s v="TRUE SECURITIZADORA"/>
    <d v="2020-09-25T00:00:00"/>
    <n v="234.3"/>
    <d v="2021-05-07T00:00:00"/>
    <n v="37"/>
    <d v="2027-09-08T00:00:00"/>
    <n v="2322"/>
    <n v="305782128"/>
    <n v="84"/>
    <m/>
    <m/>
    <n v="1.443357"/>
    <n v="9862.7799999999988"/>
    <n v="11379.890000000001"/>
    <n v="1.790969"/>
    <n v="10950.74"/>
    <n v="1.790969"/>
    <x v="797"/>
    <d v="2021-05-01T00:00:00"/>
    <x v="11"/>
    <x v="2"/>
    <x v="9"/>
  </r>
  <r>
    <d v="2021-03-31T00:00:00"/>
    <n v="29894663000189"/>
    <s v="TRUE SECURITIZADORA"/>
    <d v="2020-05-27T00:00:00"/>
    <n v="311.19"/>
    <d v="2020-06-07T00:00:00"/>
    <n v="-297"/>
    <d v="2026-04-07T00:00:00"/>
    <n v="1803"/>
    <n v="305822297"/>
    <n v="72"/>
    <m/>
    <m/>
    <n v="1.4045128754639906"/>
    <n v="14947.390000000001"/>
    <n v="13963.05"/>
    <n v="1.795202"/>
    <n v="16114.11"/>
    <n v="1.795202"/>
    <x v="798"/>
    <d v="2020-06-01T00:00:00"/>
    <x v="6"/>
    <x v="0"/>
    <x v="7"/>
  </r>
  <r>
    <d v="2021-03-31T00:00:00"/>
    <n v="29894663000189"/>
    <s v="TRUE SECURITIZADORA"/>
    <d v="2020-08-31T00:00:00"/>
    <n v="128"/>
    <d v="2021-05-07T00:00:00"/>
    <n v="37"/>
    <d v="2027-07-07T00:00:00"/>
    <n v="2259"/>
    <n v="305829324"/>
    <n v="84"/>
    <m/>
    <m/>
    <n v="1.3979438900528129"/>
    <n v="5395.54"/>
    <n v="6288.9900000000016"/>
    <n v="1.743468"/>
    <n v="5978.61"/>
    <n v="1.743468"/>
    <x v="799"/>
    <d v="2021-05-01T00:00:00"/>
    <x v="10"/>
    <x v="2"/>
    <x v="9"/>
  </r>
  <r>
    <d v="2021-03-31T00:00:00"/>
    <n v="29894663000189"/>
    <s v="TRUE SECURITIZADORA"/>
    <d v="2020-08-31T00:00:00"/>
    <n v="78.989999999999995"/>
    <d v="2020-11-07T00:00:00"/>
    <n v="-144"/>
    <d v="2027-07-07T00:00:00"/>
    <n v="2259"/>
    <n v="305847500"/>
    <n v="84"/>
    <m/>
    <m/>
    <n v="1.4103361056223884"/>
    <n v="3790.87"/>
    <n v="3865.0300000000007"/>
    <n v="1.7566870000000001"/>
    <n v="4149.58"/>
    <n v="1.7566870000000001"/>
    <x v="800"/>
    <d v="2020-11-01T00:00:00"/>
    <x v="10"/>
    <x v="0"/>
    <x v="2"/>
  </r>
  <r>
    <d v="2021-03-31T00:00:00"/>
    <n v="29894663000189"/>
    <s v="TRUE SECURITIZADORA"/>
    <d v="2020-06-19T00:00:00"/>
    <n v="246.65"/>
    <d v="2020-08-07T00:00:00"/>
    <n v="-236"/>
    <d v="2027-06-07T00:00:00"/>
    <n v="2229"/>
    <n v="305849509"/>
    <n v="84"/>
    <m/>
    <m/>
    <n v="1.450304"/>
    <n v="12396.04"/>
    <n v="11913.539999999997"/>
    <n v="1.7959579999999999"/>
    <n v="13475.27"/>
    <n v="1.7959579999999999"/>
    <x v="801"/>
    <d v="2020-09-01T00:00:00"/>
    <x v="8"/>
    <x v="0"/>
    <x v="4"/>
  </r>
  <r>
    <d v="2021-03-31T00:00:00"/>
    <n v="29894663000189"/>
    <s v="TRUE SECURITIZADORA"/>
    <d v="2020-08-31T00:00:00"/>
    <n v="194.85"/>
    <d v="2020-12-07T00:00:00"/>
    <n v="-114"/>
    <d v="2027-07-07T00:00:00"/>
    <n v="2259"/>
    <n v="305855586"/>
    <n v="84"/>
    <m/>
    <m/>
    <n v="1.3599999999999999"/>
    <n v="10131.6"/>
    <n v="9695.7699999999968"/>
    <n v="1.3769910000000001"/>
    <n v="10181.390000000001"/>
    <n v="1.3769910000000001"/>
    <x v="802"/>
    <d v="2020-12-01T00:00:00"/>
    <x v="10"/>
    <x v="3"/>
    <x v="11"/>
  </r>
  <r>
    <d v="2021-03-31T00:00:00"/>
    <n v="29894663000189"/>
    <s v="TRUE SECURITIZADORA"/>
    <d v="2020-08-31T00:00:00"/>
    <n v="286.18"/>
    <d v="2021-05-07T00:00:00"/>
    <n v="37"/>
    <d v="2027-08-09T00:00:00"/>
    <n v="2292"/>
    <n v="305858985"/>
    <n v="84"/>
    <m/>
    <m/>
    <n v="1.4072229999999999"/>
    <n v="12105.4"/>
    <n v="14105.310000000012"/>
    <n v="1.753285"/>
    <n v="13428.36"/>
    <n v="1.753285"/>
    <x v="803"/>
    <d v="2021-05-01T00:00:00"/>
    <x v="10"/>
    <x v="2"/>
    <x v="9"/>
  </r>
  <r>
    <d v="2021-03-31T00:00:00"/>
    <n v="29894663000189"/>
    <s v="TRUE SECURITIZADORA"/>
    <d v="2020-08-31T00:00:00"/>
    <n v="234"/>
    <d v="2021-02-07T00:00:00"/>
    <n v="-52"/>
    <d v="2027-08-09T00:00:00"/>
    <n v="2292"/>
    <n v="305866827"/>
    <n v="84"/>
    <m/>
    <m/>
    <n v="1.4372660000000002"/>
    <n v="10508.73"/>
    <n v="11417.919999999991"/>
    <n v="1.78532"/>
    <n v="11581.26"/>
    <n v="1.78532"/>
    <x v="804"/>
    <d v="2021-02-01T00:00:00"/>
    <x v="10"/>
    <x v="4"/>
    <x v="12"/>
  </r>
  <r>
    <d v="2021-03-31T00:00:00"/>
    <n v="29894663000189"/>
    <s v="TRUE SECURITIZADORA"/>
    <d v="2020-08-31T00:00:00"/>
    <n v="473"/>
    <d v="2020-09-07T00:00:00"/>
    <n v="-205"/>
    <d v="2027-08-09T00:00:00"/>
    <n v="2292"/>
    <n v="305867482"/>
    <n v="84"/>
    <m/>
    <m/>
    <n v="1.3599999999999999"/>
    <n v="26129.84"/>
    <n v="23687.719999999998"/>
    <n v="1.384341"/>
    <n v="26303.88"/>
    <n v="1.384341"/>
    <x v="805"/>
    <d v="2020-10-01T00:00:00"/>
    <x v="10"/>
    <x v="0"/>
    <x v="0"/>
  </r>
  <r>
    <d v="2021-03-31T00:00:00"/>
    <n v="29894663000189"/>
    <s v="TRUE SECURITIZADORA"/>
    <d v="2020-07-28T00:00:00"/>
    <n v="210"/>
    <d v="2020-12-07T00:00:00"/>
    <n v="-114"/>
    <d v="2026-04-07T00:00:00"/>
    <n v="1803"/>
    <n v="305914518"/>
    <n v="72"/>
    <m/>
    <m/>
    <n v="1.3599999999999999"/>
    <n v="210"/>
    <n v="9391.369999999999"/>
    <n v="1.6040220000000001"/>
    <n v="210"/>
    <n v="1.6040220000000001"/>
    <x v="806"/>
    <d v="2021-01-01T00:00:00"/>
    <x v="7"/>
    <x v="3"/>
    <x v="8"/>
  </r>
  <r>
    <d v="2021-03-31T00:00:00"/>
    <n v="29894663000189"/>
    <s v="TRUE SECURITIZADORA"/>
    <d v="2020-07-28T00:00:00"/>
    <n v="63.58"/>
    <d v="2020-09-07T00:00:00"/>
    <n v="-205"/>
    <d v="2027-04-07T00:00:00"/>
    <n v="2168"/>
    <n v="305925314"/>
    <n v="84"/>
    <m/>
    <m/>
    <n v="1.4455589160726874"/>
    <n v="63.58"/>
    <n v="3030.9799999999996"/>
    <n v="1.7979149999999999"/>
    <n v="63.58"/>
    <n v="1.7979149999999999"/>
    <x v="807"/>
    <d v="2020-10-01T00:00:00"/>
    <x v="7"/>
    <x v="0"/>
    <x v="0"/>
  </r>
  <r>
    <d v="2021-03-31T00:00:00"/>
    <n v="29894663000189"/>
    <s v="TRUE SECURITIZADORA"/>
    <d v="2020-07-28T00:00:00"/>
    <n v="218.27"/>
    <d v="2020-08-07T00:00:00"/>
    <n v="-236"/>
    <d v="2027-05-07T00:00:00"/>
    <n v="2198"/>
    <n v="305936062"/>
    <n v="84"/>
    <m/>
    <m/>
    <n v="1.4381128208971004"/>
    <n v="10936.7"/>
    <n v="10497.850000000004"/>
    <n v="1.785882"/>
    <n v="11885.189999999999"/>
    <n v="1.785882"/>
    <x v="808"/>
    <d v="2020-08-01T00:00:00"/>
    <x v="7"/>
    <x v="0"/>
    <x v="3"/>
  </r>
  <r>
    <d v="2021-03-31T00:00:00"/>
    <n v="29894663000189"/>
    <s v="TRUE SECURITIZADORA"/>
    <d v="2020-07-28T00:00:00"/>
    <n v="56.54"/>
    <d v="2020-08-07T00:00:00"/>
    <n v="-236"/>
    <d v="2027-06-07T00:00:00"/>
    <n v="2229"/>
    <n v="305943416"/>
    <n v="84"/>
    <m/>
    <m/>
    <n v="1.4252680484559865"/>
    <n v="2853.4100000000003"/>
    <n v="2748.1599999999994"/>
    <n v="1.778151"/>
    <n v="3108.36"/>
    <n v="1.778151"/>
    <x v="809"/>
    <d v="2020-09-01T00:00:00"/>
    <x v="7"/>
    <x v="0"/>
    <x v="4"/>
  </r>
  <r>
    <d v="2021-03-31T00:00:00"/>
    <n v="29894663000189"/>
    <s v="TRUE SECURITIZADORA"/>
    <d v="2020-10-30T00:00:00"/>
    <n v="54.4"/>
    <d v="2021-02-07T00:00:00"/>
    <n v="-52"/>
    <d v="2027-11-08T00:00:00"/>
    <n v="2383"/>
    <n v="305946695"/>
    <n v="84"/>
    <m/>
    <m/>
    <n v="1.4068769999999999"/>
    <n v="2513.5299999999997"/>
    <n v="2642.8399999999997"/>
    <n v="1.743063"/>
    <n v="2770.95"/>
    <n v="1.743063"/>
    <x v="810"/>
    <d v="2021-02-01T00:00:00"/>
    <x v="9"/>
    <x v="4"/>
    <x v="12"/>
  </r>
  <r>
    <d v="2021-03-31T00:00:00"/>
    <n v="29894663000189"/>
    <s v="TRUE SECURITIZADORA"/>
    <d v="2020-10-30T00:00:00"/>
    <n v="52"/>
    <d v="2021-05-07T00:00:00"/>
    <n v="37"/>
    <d v="2027-11-08T00:00:00"/>
    <n v="2383"/>
    <n v="305957244"/>
    <n v="84"/>
    <m/>
    <m/>
    <n v="1.413537"/>
    <n v="2241.83"/>
    <n v="2520.440000000001"/>
    <n v="1.7501869999999999"/>
    <n v="2487.41"/>
    <n v="1.7501869999999999"/>
    <x v="811"/>
    <d v="2021-05-01T00:00:00"/>
    <x v="9"/>
    <x v="2"/>
    <x v="9"/>
  </r>
  <r>
    <d v="2021-03-31T00:00:00"/>
    <n v="29894663000189"/>
    <s v="TRUE SECURITIZADORA"/>
    <d v="2020-08-31T00:00:00"/>
    <n v="65.84"/>
    <d v="2021-05-07T00:00:00"/>
    <n v="37"/>
    <d v="2027-08-09T00:00:00"/>
    <n v="2292"/>
    <n v="305960345"/>
    <n v="84"/>
    <m/>
    <m/>
    <n v="1.3599999999999999"/>
    <n v="2954.34"/>
    <n v="3297.2599999999975"/>
    <n v="1.5536000000000001"/>
    <n v="3134.69"/>
    <n v="1.5536000000000001"/>
    <x v="812"/>
    <d v="2021-05-01T00:00:00"/>
    <x v="10"/>
    <x v="2"/>
    <x v="9"/>
  </r>
  <r>
    <d v="2021-03-31T00:00:00"/>
    <n v="29894663000189"/>
    <s v="TRUE SECURITIZADORA"/>
    <d v="2020-08-31T00:00:00"/>
    <n v="84.44"/>
    <d v="2021-05-07T00:00:00"/>
    <n v="37"/>
    <d v="2027-09-08T00:00:00"/>
    <n v="2322"/>
    <n v="305968360"/>
    <n v="84"/>
    <m/>
    <m/>
    <n v="1.4173480000000001"/>
    <n v="3593.73"/>
    <n v="4089.0300000000011"/>
    <n v="1.7534909999999999"/>
    <n v="3978.48"/>
    <n v="1.7534909999999999"/>
    <x v="813"/>
    <d v="2021-05-01T00:00:00"/>
    <x v="10"/>
    <x v="2"/>
    <x v="9"/>
  </r>
  <r>
    <d v="2021-03-31T00:00:00"/>
    <n v="29894663000189"/>
    <s v="TRUE SECURITIZADORA"/>
    <d v="2020-08-31T00:00:00"/>
    <n v="86.64"/>
    <d v="2020-12-07T00:00:00"/>
    <n v="-114"/>
    <d v="2027-08-09T00:00:00"/>
    <n v="2292"/>
    <n v="305973410"/>
    <n v="84"/>
    <m/>
    <m/>
    <n v="1.438841"/>
    <n v="4062.42"/>
    <n v="4225.3299999999981"/>
    <n v="1.787015"/>
    <n v="4459.43"/>
    <n v="1.787015"/>
    <x v="814"/>
    <d v="2020-12-01T00:00:00"/>
    <x v="10"/>
    <x v="3"/>
    <x v="11"/>
  </r>
  <r>
    <d v="2021-03-31T00:00:00"/>
    <n v="29894663000189"/>
    <s v="TRUE SECURITIZADORA"/>
    <d v="2020-08-31T00:00:00"/>
    <n v="138.1"/>
    <d v="2021-05-07T00:00:00"/>
    <n v="37"/>
    <d v="2027-09-08T00:00:00"/>
    <n v="2322"/>
    <n v="305976206"/>
    <n v="84"/>
    <m/>
    <m/>
    <n v="1.4179550000000001"/>
    <n v="5876.2800000000007"/>
    <n v="6686.079999999999"/>
    <n v="1.7541599999999999"/>
    <n v="6505.4400000000005"/>
    <n v="1.7541599999999999"/>
    <x v="815"/>
    <d v="2021-05-01T00:00:00"/>
    <x v="10"/>
    <x v="2"/>
    <x v="9"/>
  </r>
  <r>
    <d v="2021-03-31T00:00:00"/>
    <n v="29894663000189"/>
    <s v="TRUE SECURITIZADORA"/>
    <d v="2020-08-31T00:00:00"/>
    <n v="234.88"/>
    <d v="2021-03-07T00:00:00"/>
    <n v="-24"/>
    <d v="2027-11-08T00:00:00"/>
    <n v="2383"/>
    <n v="305981526"/>
    <n v="84"/>
    <m/>
    <m/>
    <n v="1.3599999999999999"/>
    <n v="10917.63"/>
    <n v="11289.270000000004"/>
    <n v="1.6467449999999999"/>
    <n v="11898.25"/>
    <n v="1.6467449999999999"/>
    <x v="816"/>
    <d v="2021-04-01T00:00:00"/>
    <x v="10"/>
    <x v="2"/>
    <x v="14"/>
  </r>
  <r>
    <d v="2021-03-31T00:00:00"/>
    <n v="29894663000189"/>
    <s v="TRUE SECURITIZADORA"/>
    <d v="2020-09-25T00:00:00"/>
    <n v="299"/>
    <d v="2021-04-07T00:00:00"/>
    <n v="7"/>
    <d v="2027-11-08T00:00:00"/>
    <n v="2383"/>
    <n v="305983702"/>
    <n v="84"/>
    <m/>
    <m/>
    <n v="1.451673"/>
    <n v="13003.33"/>
    <n v="14064.799999999994"/>
    <n v="1.7989999999999999"/>
    <n v="14430.69"/>
    <n v="1.7989999999999999"/>
    <x v="817"/>
    <d v="2021-04-01T00:00:00"/>
    <x v="11"/>
    <x v="2"/>
    <x v="14"/>
  </r>
  <r>
    <d v="2021-03-31T00:00:00"/>
    <n v="29894663000189"/>
    <s v="TRUE SECURITIZADORA"/>
    <d v="2020-04-15T00:00:00"/>
    <n v="37.700000000000003"/>
    <d v="2020-12-07T00:00:00"/>
    <n v="-114"/>
    <d v="2026-03-09T00:00:00"/>
    <n v="1774"/>
    <n v="306009982"/>
    <n v="72"/>
    <m/>
    <m/>
    <n v="1.4949999999999999"/>
    <n v="1496.82"/>
    <n v="1637.8999999999994"/>
    <n v="2.0333079999999999"/>
    <n v="1675.96"/>
    <n v="2.0333079999999999"/>
    <x v="818"/>
    <d v="2020-12-01T00:00:00"/>
    <x v="5"/>
    <x v="3"/>
    <x v="11"/>
  </r>
  <r>
    <d v="2021-03-31T00:00:00"/>
    <n v="29894663000189"/>
    <s v="TRUE SECURITIZADORA"/>
    <d v="2020-06-19T00:00:00"/>
    <n v="91.07"/>
    <d v="2021-05-07T00:00:00"/>
    <n v="37"/>
    <d v="2027-05-07T00:00:00"/>
    <n v="2198"/>
    <n v="306033585"/>
    <n v="84"/>
    <m/>
    <m/>
    <n v="1.4395318507977177"/>
    <n v="3744.94"/>
    <n v="4387.6900000000014"/>
    <n v="1.784491"/>
    <n v="4137.55"/>
    <n v="1.784491"/>
    <x v="819"/>
    <d v="2021-05-01T00:00:00"/>
    <x v="8"/>
    <x v="2"/>
    <x v="9"/>
  </r>
  <r>
    <d v="2021-03-31T00:00:00"/>
    <n v="29894663000189"/>
    <s v="TRUE SECURITIZADORA"/>
    <d v="2020-07-28T00:00:00"/>
    <n v="191.15"/>
    <d v="2020-09-07T00:00:00"/>
    <n v="-205"/>
    <d v="2023-06-07T00:00:00"/>
    <n v="768"/>
    <n v="306049551"/>
    <n v="36"/>
    <m/>
    <m/>
    <n v="1.3599999999999999"/>
    <n v="5538.0499999999993"/>
    <n v="5325.76"/>
    <n v="1.79521"/>
    <n v="5744.92"/>
    <n v="1.79521"/>
    <x v="820"/>
    <d v="2020-10-01T00:00:00"/>
    <x v="7"/>
    <x v="0"/>
    <x v="0"/>
  </r>
  <r>
    <d v="2021-03-31T00:00:00"/>
    <n v="29894663000189"/>
    <s v="TRUE SECURITIZADORA"/>
    <d v="2020-05-27T00:00:00"/>
    <n v="391.58"/>
    <d v="2020-07-07T00:00:00"/>
    <n v="-267"/>
    <d v="2026-04-07T00:00:00"/>
    <n v="1803"/>
    <n v="306122812"/>
    <n v="72"/>
    <m/>
    <m/>
    <n v="1.4014284920943103"/>
    <n v="18428.66"/>
    <n v="17586.240000000002"/>
    <n v="1.791933"/>
    <n v="19897.77"/>
    <n v="1.791933"/>
    <x v="821"/>
    <d v="2020-07-01T00:00:00"/>
    <x v="6"/>
    <x v="0"/>
    <x v="10"/>
  </r>
  <r>
    <d v="2021-03-31T00:00:00"/>
    <n v="29894663000189"/>
    <s v="TRUE SECURITIZADORA"/>
    <d v="2020-10-30T00:00:00"/>
    <n v="52.15"/>
    <d v="2021-03-07T00:00:00"/>
    <n v="-24"/>
    <d v="2027-11-08T00:00:00"/>
    <n v="2383"/>
    <n v="306134159"/>
    <n v="84"/>
    <m/>
    <m/>
    <n v="1.4156930000000001"/>
    <n v="2351.0499999999997"/>
    <n v="2525.8100000000009"/>
    <n v="1.752534"/>
    <n v="2597.25"/>
    <n v="1.752534"/>
    <x v="822"/>
    <d v="2021-03-01T00:00:00"/>
    <x v="9"/>
    <x v="2"/>
    <x v="16"/>
  </r>
  <r>
    <d v="2021-03-31T00:00:00"/>
    <n v="29894663000189"/>
    <s v="TRUE SECURITIZADORA"/>
    <d v="2020-06-19T00:00:00"/>
    <n v="340.28"/>
    <d v="2020-07-07T00:00:00"/>
    <n v="-267"/>
    <d v="2027-06-07T00:00:00"/>
    <n v="2229"/>
    <n v="306145178"/>
    <n v="84"/>
    <m/>
    <m/>
    <n v="1.4531509999999999"/>
    <n v="17430.03"/>
    <n v="16420.180000000008"/>
    <n v="1.7989999999999999"/>
    <n v="18917.629999999997"/>
    <n v="1.7989999999999999"/>
    <x v="823"/>
    <d v="2020-09-01T00:00:00"/>
    <x v="8"/>
    <x v="0"/>
    <x v="4"/>
  </r>
  <r>
    <d v="2021-03-31T00:00:00"/>
    <n v="29894663000189"/>
    <s v="TRUE SECURITIZADORA"/>
    <d v="2020-07-28T00:00:00"/>
    <n v="54.4"/>
    <d v="2020-12-07T00:00:00"/>
    <n v="-114"/>
    <d v="2027-06-07T00:00:00"/>
    <n v="2229"/>
    <n v="306147551"/>
    <n v="84"/>
    <m/>
    <m/>
    <n v="1.4332583697234347"/>
    <n v="2522.83"/>
    <n v="2637.1500000000005"/>
    <n v="1.7859069999999999"/>
    <n v="2767.12"/>
    <n v="1.7859069999999999"/>
    <x v="824"/>
    <d v="2020-12-01T00:00:00"/>
    <x v="7"/>
    <x v="3"/>
    <x v="11"/>
  </r>
  <r>
    <d v="2021-03-31T00:00:00"/>
    <n v="29894663000189"/>
    <s v="TRUE SECURITIZADORA"/>
    <d v="2020-11-03T00:00:00"/>
    <n v="631.95000000000005"/>
    <d v="2021-05-07T00:00:00"/>
    <n v="37"/>
    <d v="2027-07-07T00:00:00"/>
    <n v="2259"/>
    <n v="306151461"/>
    <n v="84"/>
    <m/>
    <m/>
    <n v="1.389516"/>
    <n v="26701.530000000002"/>
    <n v="30778.829999999991"/>
    <n v="1.7352650000000001"/>
    <n v="29593.23"/>
    <n v="1.7352650000000001"/>
    <x v="825"/>
    <d v="2021-05-01T00:00:00"/>
    <x v="12"/>
    <x v="2"/>
    <x v="9"/>
  </r>
  <r>
    <d v="2021-03-31T00:00:00"/>
    <n v="29894663000189"/>
    <s v="TRUE SECURITIZADORA"/>
    <d v="2020-07-28T00:00:00"/>
    <n v="301.10000000000002"/>
    <d v="2020-08-07T00:00:00"/>
    <n v="-236"/>
    <d v="2027-06-07T00:00:00"/>
    <n v="2229"/>
    <n v="306151876"/>
    <n v="84"/>
    <m/>
    <m/>
    <n v="1.4385958804395584"/>
    <n v="1505.5"/>
    <n v="14570.659999999994"/>
    <n v="1.7866109999999999"/>
    <n v="1505.5"/>
    <n v="1.7866109999999999"/>
    <x v="826"/>
    <d v="2021-01-01T00:00:00"/>
    <x v="7"/>
    <x v="0"/>
    <x v="8"/>
  </r>
  <r>
    <d v="2021-03-31T00:00:00"/>
    <n v="29894663000189"/>
    <s v="TRUE SECURITIZADORA"/>
    <d v="2020-09-25T00:00:00"/>
    <n v="49.8"/>
    <d v="2021-04-07T00:00:00"/>
    <n v="7"/>
    <d v="2027-07-07T00:00:00"/>
    <n v="2259"/>
    <n v="306159809"/>
    <n v="84"/>
    <m/>
    <m/>
    <n v="1.3922159999999999"/>
    <n v="2153.23"/>
    <n v="2429.7100000000009"/>
    <n v="1.736405"/>
    <n v="2379.9499999999998"/>
    <n v="1.736405"/>
    <x v="827"/>
    <d v="2021-04-01T00:00:00"/>
    <x v="11"/>
    <x v="2"/>
    <x v="14"/>
  </r>
  <r>
    <d v="2021-03-31T00:00:00"/>
    <n v="29894663000189"/>
    <s v="TRUE SECURITIZADORA"/>
    <d v="2020-07-28T00:00:00"/>
    <n v="137.78"/>
    <d v="2021-05-07T00:00:00"/>
    <n v="37"/>
    <d v="2026-04-07T00:00:00"/>
    <n v="1803"/>
    <n v="306221832"/>
    <n v="72"/>
    <m/>
    <m/>
    <n v="1.4030431034460042"/>
    <n v="5101.7199999999993"/>
    <n v="6085.3700000000017"/>
    <n v="1.7957810000000001"/>
    <n v="5621.0599999999995"/>
    <n v="1.7957810000000001"/>
    <x v="828"/>
    <d v="2021-05-01T00:00:00"/>
    <x v="7"/>
    <x v="2"/>
    <x v="9"/>
  </r>
  <r>
    <d v="2021-03-31T00:00:00"/>
    <n v="29894663000189"/>
    <s v="TRUE SECURITIZADORA"/>
    <d v="2020-05-27T00:00:00"/>
    <n v="262.08999999999997"/>
    <d v="2020-07-07T00:00:00"/>
    <n v="-267"/>
    <d v="2027-05-07T00:00:00"/>
    <n v="2198"/>
    <n v="306230527"/>
    <n v="84"/>
    <m/>
    <m/>
    <n v="1.3979820000000001"/>
    <n v="13525.81"/>
    <n v="12930.13"/>
    <n v="1.7428269999999999"/>
    <n v="14676.07"/>
    <n v="1.7428269999999999"/>
    <x v="829"/>
    <d v="2020-08-01T00:00:00"/>
    <x v="6"/>
    <x v="0"/>
    <x v="3"/>
  </r>
  <r>
    <d v="2021-03-31T00:00:00"/>
    <n v="29894663000189"/>
    <s v="TRUE SECURITIZADORA"/>
    <d v="2020-05-27T00:00:00"/>
    <n v="704"/>
    <d v="2021-04-07T00:00:00"/>
    <n v="7"/>
    <d v="2027-05-07T00:00:00"/>
    <n v="2198"/>
    <n v="306231820"/>
    <n v="84"/>
    <m/>
    <m/>
    <n v="1.4416850000000001"/>
    <n v="29613.86"/>
    <n v="34224.14"/>
    <n v="1.78945"/>
    <n v="32668.22"/>
    <n v="1.78945"/>
    <x v="830"/>
    <d v="2021-04-01T00:00:00"/>
    <x v="6"/>
    <x v="2"/>
    <x v="14"/>
  </r>
  <r>
    <d v="2021-03-31T00:00:00"/>
    <n v="29894663000189"/>
    <s v="TRUE SECURITIZADORA"/>
    <d v="2020-10-30T00:00:00"/>
    <n v="120"/>
    <d v="2021-05-07T00:00:00"/>
    <n v="37"/>
    <d v="2027-11-08T00:00:00"/>
    <n v="2383"/>
    <n v="306240782"/>
    <n v="84"/>
    <m/>
    <m/>
    <n v="1.421054"/>
    <n v="5161.1899999999996"/>
    <n v="5801.3199999999988"/>
    <n v="1.7581850000000001"/>
    <n v="5726.63"/>
    <n v="1.7581850000000001"/>
    <x v="831"/>
    <d v="2021-05-01T00:00:00"/>
    <x v="9"/>
    <x v="2"/>
    <x v="9"/>
  </r>
  <r>
    <d v="2021-03-31T00:00:00"/>
    <n v="29894663000189"/>
    <s v="TRUE SECURITIZADORA"/>
    <d v="2020-08-31T00:00:00"/>
    <n v="155"/>
    <d v="2021-03-07T00:00:00"/>
    <n v="-24"/>
    <d v="2027-07-07T00:00:00"/>
    <n v="2259"/>
    <n v="306250084"/>
    <n v="84"/>
    <m/>
    <m/>
    <n v="1.3599999999999999"/>
    <n v="7699.29"/>
    <n v="7712.829999999999"/>
    <n v="1.3303940000000001"/>
    <n v="7634.12"/>
    <n v="1.3303940000000001"/>
    <x v="832"/>
    <d v="2021-04-01T00:00:00"/>
    <x v="10"/>
    <x v="2"/>
    <x v="14"/>
  </r>
  <r>
    <d v="2021-03-31T00:00:00"/>
    <n v="29894663000189"/>
    <s v="TRUE SECURITIZADORA"/>
    <d v="2020-09-25T00:00:00"/>
    <n v="271.85000000000002"/>
    <d v="2020-11-07T00:00:00"/>
    <n v="-144"/>
    <d v="2027-09-08T00:00:00"/>
    <n v="2322"/>
    <n v="306275427"/>
    <n v="84"/>
    <m/>
    <m/>
    <n v="1.3599999999999999"/>
    <n v="14737.640000000001"/>
    <n v="13581.049999999994"/>
    <n v="1.342778"/>
    <n v="14670.17"/>
    <n v="1.342778"/>
    <x v="833"/>
    <d v="2020-11-01T00:00:00"/>
    <x v="11"/>
    <x v="0"/>
    <x v="2"/>
  </r>
  <r>
    <d v="2021-03-31T00:00:00"/>
    <n v="29894663000189"/>
    <s v="TRUE SECURITIZADORA"/>
    <d v="2020-08-31T00:00:00"/>
    <n v="134"/>
    <d v="2021-05-07T00:00:00"/>
    <n v="37"/>
    <d v="2027-09-08T00:00:00"/>
    <n v="2322"/>
    <n v="306280581"/>
    <n v="84"/>
    <m/>
    <m/>
    <n v="1.455311"/>
    <n v="5635.94"/>
    <n v="6404.7400000000007"/>
    <n v="1.79382"/>
    <n v="6239.91"/>
    <n v="1.79382"/>
    <x v="834"/>
    <d v="2021-05-01T00:00:00"/>
    <x v="10"/>
    <x v="2"/>
    <x v="9"/>
  </r>
  <r>
    <d v="2021-03-31T00:00:00"/>
    <n v="29894663000189"/>
    <s v="TRUE SECURITIZADORA"/>
    <d v="2020-04-15T00:00:00"/>
    <n v="14.2"/>
    <d v="2020-08-07T00:00:00"/>
    <n v="-236"/>
    <d v="2026-03-09T00:00:00"/>
    <n v="1774"/>
    <n v="306316800"/>
    <n v="72"/>
    <m/>
    <m/>
    <n v="1.4949999999999999"/>
    <n v="620.37"/>
    <n v="616.98000000000025"/>
    <n v="2.0354679999999998"/>
    <n v="688.05"/>
    <n v="2.0354679999999998"/>
    <x v="835"/>
    <d v="2020-08-01T00:00:00"/>
    <x v="5"/>
    <x v="0"/>
    <x v="3"/>
  </r>
  <r>
    <d v="2021-03-31T00:00:00"/>
    <n v="29894663000189"/>
    <s v="TRUE SECURITIZADORA"/>
    <d v="2020-05-27T00:00:00"/>
    <n v="112.17"/>
    <d v="2021-05-07T00:00:00"/>
    <n v="37"/>
    <d v="2026-04-07T00:00:00"/>
    <n v="1803"/>
    <n v="306318949"/>
    <n v="72"/>
    <m/>
    <m/>
    <n v="1.3599999999999999"/>
    <n v="4335.83"/>
    <n v="5099.9500000000025"/>
    <n v="1.618811"/>
    <n v="4626.3"/>
    <n v="1.618811"/>
    <x v="836"/>
    <d v="2021-05-01T00:00:00"/>
    <x v="6"/>
    <x v="2"/>
    <x v="9"/>
  </r>
  <r>
    <d v="2021-03-31T00:00:00"/>
    <n v="29894663000189"/>
    <s v="TRUE SECURITIZADORA"/>
    <d v="2020-05-27T00:00:00"/>
    <n v="114.3"/>
    <d v="2021-01-07T00:00:00"/>
    <n v="-83"/>
    <d v="2027-04-07T00:00:00"/>
    <n v="2168"/>
    <n v="306325297"/>
    <n v="84"/>
    <m/>
    <m/>
    <n v="1.4373692988376148"/>
    <n v="5125.41"/>
    <n v="5530.4300000000012"/>
    <n v="1.7848550000000001"/>
    <n v="5613.06"/>
    <n v="1.7848550000000001"/>
    <x v="837"/>
    <d v="2021-01-01T00:00:00"/>
    <x v="6"/>
    <x v="1"/>
    <x v="8"/>
  </r>
  <r>
    <d v="2021-03-31T00:00:00"/>
    <n v="29894663000189"/>
    <s v="TRUE SECURITIZADORA"/>
    <d v="2020-10-30T00:00:00"/>
    <n v="235"/>
    <d v="2021-02-07T00:00:00"/>
    <n v="-52"/>
    <d v="2027-10-07T00:00:00"/>
    <n v="2351"/>
    <n v="306326256"/>
    <n v="84"/>
    <m/>
    <m/>
    <n v="1.4316880000000001"/>
    <n v="10687.96"/>
    <n v="11483.560000000007"/>
    <n v="1.7801640000000001"/>
    <n v="11805.64"/>
    <n v="1.7801640000000001"/>
    <x v="838"/>
    <d v="2021-02-01T00:00:00"/>
    <x v="9"/>
    <x v="4"/>
    <x v="12"/>
  </r>
  <r>
    <d v="2021-03-31T00:00:00"/>
    <n v="29894663000189"/>
    <s v="TRUE SECURITIZADORA"/>
    <d v="2020-10-30T00:00:00"/>
    <n v="52.25"/>
    <d v="2021-01-07T00:00:00"/>
    <n v="-83"/>
    <d v="2027-11-08T00:00:00"/>
    <n v="2383"/>
    <n v="306326476"/>
    <n v="84"/>
    <m/>
    <m/>
    <n v="1.409395"/>
    <n v="2464.56"/>
    <n v="2536.19"/>
    <n v="1.7458229999999999"/>
    <n v="2711.67"/>
    <n v="1.7458229999999999"/>
    <x v="839"/>
    <d v="2021-01-01T00:00:00"/>
    <x v="9"/>
    <x v="1"/>
    <x v="8"/>
  </r>
  <r>
    <d v="2021-03-31T00:00:00"/>
    <n v="29894663000189"/>
    <s v="TRUE SECURITIZADORA"/>
    <d v="2020-06-19T00:00:00"/>
    <n v="170.7"/>
    <d v="2021-06-07T00:00:00"/>
    <n v="68"/>
    <d v="2027-05-07T00:00:00"/>
    <n v="2198"/>
    <n v="306332431"/>
    <n v="84"/>
    <m/>
    <m/>
    <n v="1.4431525735059374"/>
    <n v="6841.14"/>
    <n v="8214.32"/>
    <n v="1.7883819999999999"/>
    <n v="7576.36"/>
    <n v="1.7883819999999999"/>
    <x v="840"/>
    <d v="2021-05-01T00:00:00"/>
    <x v="8"/>
    <x v="2"/>
    <x v="9"/>
  </r>
  <r>
    <d v="2021-03-31T00:00:00"/>
    <n v="29894663000189"/>
    <s v="TRUE SECURITIZADORA"/>
    <d v="2020-07-28T00:00:00"/>
    <n v="46.86"/>
    <d v="2021-03-07T00:00:00"/>
    <n v="-24"/>
    <d v="2027-06-07T00:00:00"/>
    <n v="2229"/>
    <n v="306335423"/>
    <n v="84"/>
    <m/>
    <m/>
    <n v="1.3599999999999999"/>
    <n v="2131.14"/>
    <n v="2328.02"/>
    <n v="1.613456"/>
    <n v="2290.9299999999998"/>
    <n v="1.613456"/>
    <x v="841"/>
    <d v="2021-04-01T00:00:00"/>
    <x v="7"/>
    <x v="2"/>
    <x v="14"/>
  </r>
  <r>
    <d v="2021-03-31T00:00:00"/>
    <n v="29894663000189"/>
    <s v="TRUE SECURITIZADORA"/>
    <d v="2020-09-25T00:00:00"/>
    <n v="84.85"/>
    <d v="2021-02-07T00:00:00"/>
    <n v="-52"/>
    <d v="2026-07-07T00:00:00"/>
    <n v="1894"/>
    <n v="306354503"/>
    <n v="72"/>
    <m/>
    <m/>
    <n v="1.3914120000000001"/>
    <n v="3492.6600000000003"/>
    <n v="3789.1199999999994"/>
    <n v="1.78156"/>
    <n v="3834.78"/>
    <n v="1.78156"/>
    <x v="842"/>
    <d v="2021-03-01T00:00:00"/>
    <x v="11"/>
    <x v="4"/>
    <x v="16"/>
  </r>
  <r>
    <d v="2021-03-31T00:00:00"/>
    <n v="29894663000189"/>
    <s v="TRUE SECURITIZADORA"/>
    <d v="2020-08-31T00:00:00"/>
    <n v="77.099999999999994"/>
    <d v="2021-02-07T00:00:00"/>
    <n v="-52"/>
    <d v="2027-08-09T00:00:00"/>
    <n v="2292"/>
    <n v="306362562"/>
    <n v="84"/>
    <m/>
    <m/>
    <n v="1.3587739999999999"/>
    <n v="3542.34"/>
    <n v="3862.7499999999986"/>
    <n v="1.7015089999999999"/>
    <n v="3903.4900000000002"/>
    <n v="1.7015089999999999"/>
    <x v="843"/>
    <d v="2021-02-01T00:00:00"/>
    <x v="10"/>
    <x v="4"/>
    <x v="12"/>
  </r>
  <r>
    <d v="2021-03-31T00:00:00"/>
    <n v="29894663000189"/>
    <s v="TRUE SECURITIZADORA"/>
    <d v="2020-07-28T00:00:00"/>
    <n v="305.36"/>
    <d v="2020-09-07T00:00:00"/>
    <n v="-205"/>
    <d v="2027-08-09T00:00:00"/>
    <n v="2292"/>
    <n v="306364213"/>
    <n v="84"/>
    <m/>
    <m/>
    <n v="1.3944669999999999"/>
    <n v="15451.47"/>
    <n v="14880.029999999999"/>
    <n v="1.7289730000000001"/>
    <n v="16827.47"/>
    <n v="1.7289730000000001"/>
    <x v="844"/>
    <d v="2020-09-01T00:00:00"/>
    <x v="7"/>
    <x v="0"/>
    <x v="4"/>
  </r>
  <r>
    <d v="2021-03-31T00:00:00"/>
    <n v="29894663000189"/>
    <s v="TRUE SECURITIZADORA"/>
    <d v="2020-09-25T00:00:00"/>
    <n v="209.57"/>
    <d v="2021-05-07T00:00:00"/>
    <n v="37"/>
    <d v="2027-11-08T00:00:00"/>
    <n v="2383"/>
    <n v="306385190"/>
    <n v="84"/>
    <m/>
    <m/>
    <n v="1.4375070000000001"/>
    <n v="8944.31"/>
    <n v="9907.8100000000013"/>
    <n v="1.7839830000000001"/>
    <n v="9949.2899999999991"/>
    <n v="1.7839830000000001"/>
    <x v="845"/>
    <d v="2021-05-01T00:00:00"/>
    <x v="11"/>
    <x v="2"/>
    <x v="9"/>
  </r>
  <r>
    <d v="2021-03-31T00:00:00"/>
    <n v="29894663000189"/>
    <s v="TRUE SECURITIZADORA"/>
    <d v="2020-09-25T00:00:00"/>
    <n v="197.44"/>
    <d v="2020-12-07T00:00:00"/>
    <n v="-114"/>
    <d v="2027-09-08T00:00:00"/>
    <n v="2322"/>
    <n v="306387413"/>
    <n v="84"/>
    <m/>
    <m/>
    <n v="1.441535"/>
    <n v="9303.2899999999991"/>
    <n v="9595.4599999999991"/>
    <n v="1.7890159999999999"/>
    <n v="10220.34"/>
    <n v="1.7890159999999999"/>
    <x v="846"/>
    <d v="2021-01-01T00:00:00"/>
    <x v="11"/>
    <x v="3"/>
    <x v="8"/>
  </r>
  <r>
    <d v="2021-03-31T00:00:00"/>
    <n v="29894663000189"/>
    <s v="TRUE SECURITIZADORA"/>
    <d v="2020-08-31T00:00:00"/>
    <n v="62.1"/>
    <d v="2020-09-07T00:00:00"/>
    <n v="-205"/>
    <d v="2027-05-07T00:00:00"/>
    <n v="2198"/>
    <n v="306433343"/>
    <n v="84"/>
    <m/>
    <m/>
    <n v="1.4330880478349437"/>
    <n v="3049.56"/>
    <n v="2977.5199999999991"/>
    <n v="1.7857860000000001"/>
    <n v="3323.55"/>
    <n v="1.7857860000000001"/>
    <x v="847"/>
    <d v="2020-10-01T00:00:00"/>
    <x v="10"/>
    <x v="0"/>
    <x v="0"/>
  </r>
  <r>
    <d v="2021-03-31T00:00:00"/>
    <n v="29894663000189"/>
    <s v="TRUE SECURITIZADORA"/>
    <d v="2020-10-30T00:00:00"/>
    <n v="52.15"/>
    <d v="2021-03-07T00:00:00"/>
    <n v="-24"/>
    <d v="2027-11-08T00:00:00"/>
    <n v="2383"/>
    <n v="306433969"/>
    <n v="84"/>
    <m/>
    <m/>
    <n v="1.4156930000000001"/>
    <n v="2351.0499999999997"/>
    <n v="2525.8100000000009"/>
    <n v="1.752534"/>
    <n v="2597.25"/>
    <n v="1.752534"/>
    <x v="822"/>
    <d v="2021-04-01T00:00:00"/>
    <x v="9"/>
    <x v="2"/>
    <x v="14"/>
  </r>
  <r>
    <d v="2021-03-31T00:00:00"/>
    <n v="29894663000189"/>
    <s v="TRUE SECURITIZADORA"/>
    <d v="2020-08-31T00:00:00"/>
    <n v="201.21"/>
    <d v="2021-02-07T00:00:00"/>
    <n v="-52"/>
    <d v="2027-08-09T00:00:00"/>
    <n v="2292"/>
    <n v="306460863"/>
    <n v="84"/>
    <m/>
    <m/>
    <n v="1.3599999999999999"/>
    <n v="9252"/>
    <n v="10076.520000000002"/>
    <n v="1.6984939999999999"/>
    <n v="10183.43"/>
    <n v="1.6984939999999999"/>
    <x v="848"/>
    <d v="2021-02-01T00:00:00"/>
    <x v="10"/>
    <x v="4"/>
    <x v="12"/>
  </r>
  <r>
    <d v="2021-03-31T00:00:00"/>
    <n v="29894663000189"/>
    <s v="TRUE SECURITIZADORA"/>
    <d v="2020-05-27T00:00:00"/>
    <n v="313.5"/>
    <d v="2020-09-07T00:00:00"/>
    <n v="-205"/>
    <d v="2027-04-07T00:00:00"/>
    <n v="2168"/>
    <n v="306528370"/>
    <n v="84"/>
    <m/>
    <m/>
    <n v="1.4335775010339835"/>
    <n v="15326.41"/>
    <n v="15187.899999999992"/>
    <n v="1.7808310000000001"/>
    <n v="16665.21"/>
    <n v="1.7808310000000001"/>
    <x v="849"/>
    <d v="2020-10-01T00:00:00"/>
    <x v="6"/>
    <x v="0"/>
    <x v="0"/>
  </r>
  <r>
    <d v="2021-03-31T00:00:00"/>
    <n v="29894663000189"/>
    <s v="TRUE SECURITIZADORA"/>
    <d v="2020-05-27T00:00:00"/>
    <n v="263.89999999999998"/>
    <d v="2020-09-07T00:00:00"/>
    <n v="-205"/>
    <d v="2027-05-07T00:00:00"/>
    <n v="2198"/>
    <n v="306530665"/>
    <n v="84"/>
    <m/>
    <m/>
    <n v="1.44533"/>
    <n v="12936.460000000001"/>
    <n v="12813.460000000001"/>
    <n v="1.793318"/>
    <n v="14080.33"/>
    <n v="1.793318"/>
    <x v="850"/>
    <d v="2020-10-01T00:00:00"/>
    <x v="6"/>
    <x v="0"/>
    <x v="0"/>
  </r>
  <r>
    <d v="2021-03-31T00:00:00"/>
    <n v="29894663000189"/>
    <s v="TRUE SECURITIZADORA"/>
    <d v="2020-08-31T00:00:00"/>
    <n v="143.69999999999999"/>
    <d v="2021-02-07T00:00:00"/>
    <n v="-52"/>
    <d v="2027-06-07T00:00:00"/>
    <n v="2229"/>
    <n v="306549175"/>
    <n v="84"/>
    <m/>
    <m/>
    <n v="1.4429834865819133"/>
    <n v="6367.76"/>
    <n v="6912.02"/>
    <n v="1.7912520000000001"/>
    <n v="7002.95"/>
    <n v="1.7912520000000001"/>
    <x v="851"/>
    <d v="2021-02-01T00:00:00"/>
    <x v="10"/>
    <x v="4"/>
    <x v="12"/>
  </r>
  <r>
    <d v="2021-03-31T00:00:00"/>
    <n v="29894663000189"/>
    <s v="TRUE SECURITIZADORA"/>
    <d v="2020-08-31T00:00:00"/>
    <n v="118"/>
    <d v="2021-03-07T00:00:00"/>
    <n v="-24"/>
    <d v="2027-08-09T00:00:00"/>
    <n v="2292"/>
    <n v="306568223"/>
    <n v="84"/>
    <m/>
    <m/>
    <n v="1.434552"/>
    <n v="5185.29"/>
    <n v="5763.0200000000013"/>
    <n v="1.782456"/>
    <n v="5726.68"/>
    <n v="1.782456"/>
    <x v="852"/>
    <d v="2021-04-01T00:00:00"/>
    <x v="10"/>
    <x v="2"/>
    <x v="14"/>
  </r>
  <r>
    <d v="2021-03-31T00:00:00"/>
    <n v="29894663000189"/>
    <s v="TRUE SECURITIZADORA"/>
    <d v="2020-08-31T00:00:00"/>
    <n v="700"/>
    <d v="2021-05-07T00:00:00"/>
    <n v="37"/>
    <d v="2027-08-09T00:00:00"/>
    <n v="2292"/>
    <n v="306574685"/>
    <n v="84"/>
    <m/>
    <m/>
    <n v="1.437605"/>
    <n v="29332.720000000001"/>
    <n v="34152.389999999992"/>
    <n v="1.7856890000000001"/>
    <n v="32541.57"/>
    <n v="1.7856890000000001"/>
    <x v="853"/>
    <d v="2021-06-01T00:00:00"/>
    <x v="10"/>
    <x v="2"/>
    <x v="17"/>
  </r>
  <r>
    <d v="2021-03-31T00:00:00"/>
    <n v="29894663000189"/>
    <s v="TRUE SECURITIZADORA"/>
    <d v="2020-08-31T00:00:00"/>
    <n v="284.26"/>
    <d v="2020-11-07T00:00:00"/>
    <n v="-144"/>
    <d v="2026-09-08T00:00:00"/>
    <n v="1957"/>
    <n v="306579494"/>
    <n v="72"/>
    <m/>
    <m/>
    <n v="1.4084591266592157"/>
    <n v="12724.06"/>
    <n v="12690.079999999998"/>
    <n v="1.7859100000000001"/>
    <n v="13877.63"/>
    <n v="1.7859100000000001"/>
    <x v="854"/>
    <d v="2020-11-01T00:00:00"/>
    <x v="10"/>
    <x v="0"/>
    <x v="2"/>
  </r>
  <r>
    <d v="2021-03-31T00:00:00"/>
    <n v="29894663000189"/>
    <s v="TRUE SECURITIZADORA"/>
    <d v="2020-09-25T00:00:00"/>
    <n v="628.70000000000005"/>
    <d v="2021-05-07T00:00:00"/>
    <n v="37"/>
    <d v="2027-09-08T00:00:00"/>
    <n v="2322"/>
    <n v="306589904"/>
    <n v="84"/>
    <m/>
    <m/>
    <n v="1.441414"/>
    <n v="26481.360000000001"/>
    <n v="30555.630000000008"/>
    <n v="1.7888980000000001"/>
    <n v="29401.82"/>
    <n v="1.7888980000000001"/>
    <x v="855"/>
    <d v="2021-05-01T00:00:00"/>
    <x v="11"/>
    <x v="2"/>
    <x v="9"/>
  </r>
  <r>
    <d v="2021-03-31T00:00:00"/>
    <n v="29894663000189"/>
    <s v="TRUE SECURITIZADORA"/>
    <d v="2020-03-13T00:00:00"/>
    <n v="12.2"/>
    <d v="2021-04-07T00:00:00"/>
    <n v="7"/>
    <d v="2026-02-09T00:00:00"/>
    <n v="1746"/>
    <n v="306603700"/>
    <n v="72"/>
    <m/>
    <m/>
    <n v="1.5130000000000001"/>
    <n v="430.28"/>
    <n v="526.55000000000018"/>
    <n v="2.0500799999999999"/>
    <n v="486.38"/>
    <n v="2.0500799999999999"/>
    <x v="856"/>
    <d v="2021-04-01T00:00:00"/>
    <x v="2"/>
    <x v="2"/>
    <x v="14"/>
  </r>
  <r>
    <d v="2021-03-31T00:00:00"/>
    <n v="29894663000189"/>
    <s v="TRUE SECURITIZADORA"/>
    <d v="2020-07-28T00:00:00"/>
    <n v="278.16000000000003"/>
    <d v="2021-05-07T00:00:00"/>
    <n v="37"/>
    <d v="2027-06-07T00:00:00"/>
    <n v="2229"/>
    <n v="306644323"/>
    <n v="84"/>
    <m/>
    <m/>
    <n v="1.4490225868169644"/>
    <n v="11470.67"/>
    <n v="13414.069999999996"/>
    <n v="1.797696"/>
    <n v="12698.15"/>
    <n v="1.797696"/>
    <x v="857"/>
    <d v="2021-05-01T00:00:00"/>
    <x v="7"/>
    <x v="2"/>
    <x v="9"/>
  </r>
  <r>
    <d v="2021-03-31T00:00:00"/>
    <n v="29894663000189"/>
    <s v="TRUE SECURITIZADORA"/>
    <d v="2020-07-28T00:00:00"/>
    <n v="189.23"/>
    <d v="2021-05-07T00:00:00"/>
    <n v="37"/>
    <d v="2026-06-08T00:00:00"/>
    <n v="1865"/>
    <n v="306645104"/>
    <n v="72"/>
    <m/>
    <m/>
    <n v="1.3976859606326755"/>
    <n v="7146.9599999999991"/>
    <n v="8512.32"/>
    <n v="1.7884519999999999"/>
    <n v="7892.24"/>
    <n v="1.7884519999999999"/>
    <x v="858"/>
    <d v="2021-05-01T00:00:00"/>
    <x v="7"/>
    <x v="2"/>
    <x v="9"/>
  </r>
  <r>
    <d v="2021-03-31T00:00:00"/>
    <n v="29894663000189"/>
    <s v="TRUE SECURITIZADORA"/>
    <d v="2020-08-31T00:00:00"/>
    <n v="236.3"/>
    <d v="2021-03-07T00:00:00"/>
    <n v="-24"/>
    <d v="2027-06-07T00:00:00"/>
    <n v="2229"/>
    <n v="306646747"/>
    <n v="84"/>
    <m/>
    <m/>
    <n v="1.4477641561264669"/>
    <n v="10220.89"/>
    <n v="11348.390000000001"/>
    <n v="1.79634"/>
    <n v="11263.91"/>
    <n v="1.79634"/>
    <x v="859"/>
    <d v="2021-02-01T00:00:00"/>
    <x v="10"/>
    <x v="2"/>
    <x v="12"/>
  </r>
  <r>
    <d v="2021-03-31T00:00:00"/>
    <n v="29894663000189"/>
    <s v="TRUE SECURITIZADORA"/>
    <d v="2020-08-31T00:00:00"/>
    <n v="50"/>
    <d v="2021-02-07T00:00:00"/>
    <n v="-52"/>
    <d v="2027-08-09T00:00:00"/>
    <n v="2292"/>
    <n v="306661078"/>
    <n v="84"/>
    <m/>
    <m/>
    <n v="1.3793029999999999"/>
    <n v="2283.4499999999998"/>
    <n v="2487.7099999999996"/>
    <n v="1.7234830000000001"/>
    <n v="2516.38"/>
    <n v="1.7234830000000001"/>
    <x v="860"/>
    <d v="2021-02-01T00:00:00"/>
    <x v="10"/>
    <x v="4"/>
    <x v="12"/>
  </r>
  <r>
    <d v="2021-03-31T00:00:00"/>
    <n v="29894663000189"/>
    <s v="TRUE SECURITIZADORA"/>
    <d v="2020-08-31T00:00:00"/>
    <n v="214.04"/>
    <d v="2020-12-07T00:00:00"/>
    <n v="-114"/>
    <d v="2027-08-09T00:00:00"/>
    <n v="2292"/>
    <n v="306663682"/>
    <n v="84"/>
    <m/>
    <m/>
    <n v="1.3599999999999999"/>
    <n v="10816.19"/>
    <n v="10719.029999999997"/>
    <n v="1.504956"/>
    <n v="11260.84"/>
    <n v="1.504956"/>
    <x v="861"/>
    <d v="2021-01-01T00:00:00"/>
    <x v="10"/>
    <x v="3"/>
    <x v="8"/>
  </r>
  <r>
    <d v="2021-03-31T00:00:00"/>
    <n v="29894663000189"/>
    <s v="TRUE SECURITIZADORA"/>
    <d v="2020-09-25T00:00:00"/>
    <n v="151.49"/>
    <d v="2021-03-07T00:00:00"/>
    <n v="-24"/>
    <d v="2027-08-09T00:00:00"/>
    <n v="2292"/>
    <n v="306665424"/>
    <n v="84"/>
    <m/>
    <m/>
    <n v="1.4020899999999998"/>
    <n v="6722.58"/>
    <n v="7414.1900000000041"/>
    <n v="1.7470460000000001"/>
    <n v="7422.5"/>
    <n v="1.7470460000000001"/>
    <x v="862"/>
    <d v="2021-04-01T00:00:00"/>
    <x v="11"/>
    <x v="2"/>
    <x v="14"/>
  </r>
  <r>
    <d v="2021-03-31T00:00:00"/>
    <n v="29894663000189"/>
    <s v="TRUE SECURITIZADORA"/>
    <d v="2020-08-31T00:00:00"/>
    <n v="313.39999999999998"/>
    <d v="2021-04-07T00:00:00"/>
    <n v="7"/>
    <d v="2027-08-09T00:00:00"/>
    <n v="2292"/>
    <n v="306667739"/>
    <n v="84"/>
    <m/>
    <m/>
    <n v="1.4429989999999999"/>
    <n v="13424.199999999999"/>
    <n v="15262.940000000002"/>
    <n v="1.7914490000000001"/>
    <n v="14858.66"/>
    <n v="1.7914490000000001"/>
    <x v="863"/>
    <d v="2021-04-01T00:00:00"/>
    <x v="10"/>
    <x v="2"/>
    <x v="14"/>
  </r>
  <r>
    <d v="2021-03-31T00:00:00"/>
    <n v="29894663000189"/>
    <s v="TRUE SECURITIZADORA"/>
    <d v="2020-08-31T00:00:00"/>
    <n v="175.78"/>
    <d v="2021-02-07T00:00:00"/>
    <n v="-52"/>
    <d v="2027-05-07T00:00:00"/>
    <n v="2198"/>
    <n v="306738233"/>
    <n v="84"/>
    <m/>
    <m/>
    <n v="1.4501883884709128"/>
    <n v="7726.34"/>
    <n v="8381.4800000000014"/>
    <n v="1.798996"/>
    <n v="8488.36"/>
    <n v="1.798996"/>
    <x v="864"/>
    <d v="2021-02-01T00:00:00"/>
    <x v="10"/>
    <x v="4"/>
    <x v="12"/>
  </r>
  <r>
    <d v="2021-03-31T00:00:00"/>
    <n v="29894663000189"/>
    <s v="TRUE SECURITIZADORA"/>
    <d v="2020-08-31T00:00:00"/>
    <n v="142.38999999999999"/>
    <d v="2020-11-07T00:00:00"/>
    <n v="-144"/>
    <d v="2027-07-07T00:00:00"/>
    <n v="2259"/>
    <n v="306745997"/>
    <n v="84"/>
    <m/>
    <m/>
    <n v="1.3637240969080859"/>
    <n v="6920.09"/>
    <n v="7076.5299999999979"/>
    <n v="1.7069570000000001"/>
    <n v="7574.92"/>
    <n v="1.7069570000000001"/>
    <x v="865"/>
    <d v="2020-11-01T00:00:00"/>
    <x v="10"/>
    <x v="0"/>
    <x v="2"/>
  </r>
  <r>
    <d v="2021-03-31T00:00:00"/>
    <n v="29894663000189"/>
    <s v="TRUE SECURITIZADORA"/>
    <d v="2020-10-30T00:00:00"/>
    <n v="243"/>
    <d v="2021-02-07T00:00:00"/>
    <n v="-52"/>
    <d v="2023-10-09T00:00:00"/>
    <n v="892"/>
    <n v="306797830"/>
    <n v="36"/>
    <m/>
    <m/>
    <n v="1.3599999999999999"/>
    <n v="6415.3"/>
    <n v="6928.6600000000008"/>
    <n v="1.7990010000000001"/>
    <n v="6756.21"/>
    <n v="1.7990010000000001"/>
    <x v="866"/>
    <d v="2021-02-01T00:00:00"/>
    <x v="9"/>
    <x v="4"/>
    <x v="12"/>
  </r>
  <r>
    <d v="2021-03-31T00:00:00"/>
    <n v="29894663000189"/>
    <s v="TRUE SECURITIZADORA"/>
    <d v="2020-05-27T00:00:00"/>
    <n v="110.54"/>
    <d v="2021-01-07T00:00:00"/>
    <n v="-83"/>
    <d v="2026-04-07T00:00:00"/>
    <n v="1803"/>
    <n v="306819139"/>
    <n v="72"/>
    <m/>
    <m/>
    <n v="1.5009308387547475"/>
    <n v="4290.4399999999996"/>
    <n v="4821.5900000000029"/>
    <n v="2.0567899999999999"/>
    <n v="4842.59"/>
    <n v="2.0567899999999999"/>
    <x v="867"/>
    <d v="2021-01-01T00:00:00"/>
    <x v="6"/>
    <x v="1"/>
    <x v="8"/>
  </r>
  <r>
    <d v="2021-03-31T00:00:00"/>
    <n v="29894663000189"/>
    <s v="TRUE SECURITIZADORA"/>
    <d v="2020-07-28T00:00:00"/>
    <n v="235.38"/>
    <d v="2020-08-07T00:00:00"/>
    <n v="-236"/>
    <d v="2026-04-07T00:00:00"/>
    <n v="1803"/>
    <n v="306820548"/>
    <n v="72"/>
    <m/>
    <m/>
    <n v="1.3811145477801212"/>
    <n v="10883"/>
    <n v="10462.160000000005"/>
    <n v="1.772546"/>
    <n v="11774.650000000001"/>
    <n v="1.772546"/>
    <x v="868"/>
    <d v="2020-09-01T00:00:00"/>
    <x v="7"/>
    <x v="0"/>
    <x v="4"/>
  </r>
  <r>
    <d v="2021-03-31T00:00:00"/>
    <n v="29894663000189"/>
    <s v="TRUE SECURITIZADORA"/>
    <d v="2020-07-28T00:00:00"/>
    <n v="313.49"/>
    <d v="2021-02-07T00:00:00"/>
    <n v="-52"/>
    <d v="2027-05-07T00:00:00"/>
    <n v="2198"/>
    <n v="306833988"/>
    <n v="84"/>
    <m/>
    <m/>
    <n v="1.448749292565199"/>
    <n v="13785.86"/>
    <n v="15024.88"/>
    <n v="1.797177"/>
    <n v="15144.419999999998"/>
    <n v="1.797177"/>
    <x v="869"/>
    <d v="2021-02-01T00:00:00"/>
    <x v="7"/>
    <x v="4"/>
    <x v="12"/>
  </r>
  <r>
    <d v="2021-03-31T00:00:00"/>
    <n v="29894663000189"/>
    <s v="TRUE SECURITIZADORA"/>
    <d v="2020-06-19T00:00:00"/>
    <n v="163"/>
    <d v="2021-05-07T00:00:00"/>
    <n v="37"/>
    <d v="2027-05-07T00:00:00"/>
    <n v="2198"/>
    <n v="306837005"/>
    <n v="84"/>
    <m/>
    <m/>
    <n v="1.4378610957605256"/>
    <n v="6706.09"/>
    <n v="7857.6699999999992"/>
    <n v="1.782759"/>
    <n v="7409.14"/>
    <n v="1.782759"/>
    <x v="870"/>
    <d v="2021-05-01T00:00:00"/>
    <x v="8"/>
    <x v="2"/>
    <x v="9"/>
  </r>
  <r>
    <d v="2021-03-31T00:00:00"/>
    <n v="29894663000189"/>
    <s v="TRUE SECURITIZADORA"/>
    <d v="2020-08-31T00:00:00"/>
    <n v="135.16999999999999"/>
    <d v="2021-04-07T00:00:00"/>
    <n v="7"/>
    <d v="2025-07-07T00:00:00"/>
    <n v="1529"/>
    <n v="306860188"/>
    <n v="60"/>
    <m/>
    <m/>
    <n v="1.3599999999999999"/>
    <n v="4700.7300000000005"/>
    <n v="5489.8599999999969"/>
    <n v="1.7830589999999999"/>
    <n v="5136.4800000000005"/>
    <n v="1.7830589999999999"/>
    <x v="871"/>
    <d v="2021-04-01T00:00:00"/>
    <x v="10"/>
    <x v="2"/>
    <x v="14"/>
  </r>
  <r>
    <d v="2021-03-31T00:00:00"/>
    <n v="29894663000189"/>
    <s v="TRUE SECURITIZADORA"/>
    <d v="2020-08-31T00:00:00"/>
    <n v="250"/>
    <d v="2020-11-07T00:00:00"/>
    <n v="-144"/>
    <d v="2027-08-09T00:00:00"/>
    <n v="2292"/>
    <n v="306867997"/>
    <n v="84"/>
    <m/>
    <m/>
    <n v="1.434579"/>
    <n v="11985.75"/>
    <n v="12209.610000000004"/>
    <n v="1.782454"/>
    <n v="13132.74"/>
    <n v="1.782454"/>
    <x v="872"/>
    <d v="2020-12-01T00:00:00"/>
    <x v="10"/>
    <x v="0"/>
    <x v="11"/>
  </r>
  <r>
    <d v="2021-03-31T00:00:00"/>
    <n v="29894663000189"/>
    <s v="TRUE SECURITIZADORA"/>
    <d v="2020-08-31T00:00:00"/>
    <n v="56.5"/>
    <d v="2021-05-07T00:00:00"/>
    <n v="37"/>
    <d v="2027-08-09T00:00:00"/>
    <n v="2292"/>
    <n v="306870481"/>
    <n v="84"/>
    <m/>
    <m/>
    <n v="1.439856"/>
    <n v="2362.7399999999998"/>
    <n v="2754.4999999999995"/>
    <n v="1.7926850000000001"/>
    <n v="2624.79"/>
    <n v="1.7926850000000001"/>
    <x v="873"/>
    <d v="2021-05-01T00:00:00"/>
    <x v="10"/>
    <x v="2"/>
    <x v="9"/>
  </r>
  <r>
    <d v="2021-03-31T00:00:00"/>
    <n v="29894663000189"/>
    <s v="TRUE SECURITIZADORA"/>
    <d v="2020-08-31T00:00:00"/>
    <n v="280.32"/>
    <d v="2021-02-07T00:00:00"/>
    <n v="-52"/>
    <d v="2027-08-09T00:00:00"/>
    <n v="2292"/>
    <n v="306873734"/>
    <n v="84"/>
    <m/>
    <m/>
    <n v="1.444296"/>
    <n v="12563.25"/>
    <n v="13646.079999999998"/>
    <n v="1.7928230000000001"/>
    <n v="13845.83"/>
    <n v="1.7928230000000001"/>
    <x v="874"/>
    <d v="2021-02-01T00:00:00"/>
    <x v="10"/>
    <x v="4"/>
    <x v="12"/>
  </r>
  <r>
    <d v="2021-03-31T00:00:00"/>
    <n v="29894663000189"/>
    <s v="TRUE SECURITIZADORA"/>
    <d v="2020-10-30T00:00:00"/>
    <n v="297.07"/>
    <d v="2021-04-07T00:00:00"/>
    <n v="7"/>
    <d v="2027-10-07T00:00:00"/>
    <n v="2351"/>
    <n v="306887517"/>
    <n v="84"/>
    <m/>
    <m/>
    <n v="1.3599999999999999"/>
    <n v="14663.519999999999"/>
    <n v="14871.46"/>
    <n v="1.3561719999999999"/>
    <n v="14649.359999999999"/>
    <n v="1.3561719999999999"/>
    <x v="875"/>
    <d v="2021-04-01T00:00:00"/>
    <x v="9"/>
    <x v="2"/>
    <x v="14"/>
  </r>
  <r>
    <d v="2021-03-31T00:00:00"/>
    <n v="29894663000189"/>
    <s v="TRUE SECURITIZADORA"/>
    <d v="2020-03-13T00:00:00"/>
    <n v="16.420000000000002"/>
    <d v="2021-05-07T00:00:00"/>
    <n v="37"/>
    <d v="2026-02-09T00:00:00"/>
    <n v="1746"/>
    <n v="306904228"/>
    <n v="72"/>
    <m/>
    <m/>
    <n v="1.4950000000000001"/>
    <n v="564.64"/>
    <n v="712.45000000000027"/>
    <n v="2.034872"/>
    <n v="640.99"/>
    <n v="2.034872"/>
    <x v="876"/>
    <d v="2021-05-01T00:00:00"/>
    <x v="2"/>
    <x v="2"/>
    <x v="9"/>
  </r>
  <r>
    <d v="2021-03-31T00:00:00"/>
    <n v="29894663000189"/>
    <s v="TRUE SECURITIZADORA"/>
    <d v="2020-08-31T00:00:00"/>
    <n v="139.85"/>
    <d v="2020-11-07T00:00:00"/>
    <n v="-144"/>
    <d v="2026-08-07T00:00:00"/>
    <n v="1925"/>
    <n v="306923412"/>
    <n v="72"/>
    <m/>
    <m/>
    <n v="1.3895714898152989"/>
    <n v="6224.7699999999995"/>
    <n v="6368.09"/>
    <n v="1.779156"/>
    <n v="6800.96"/>
    <n v="1.779156"/>
    <x v="877"/>
    <d v="2021-01-01T00:00:00"/>
    <x v="10"/>
    <x v="0"/>
    <x v="8"/>
  </r>
  <r>
    <d v="2021-03-31T00:00:00"/>
    <n v="29894663000189"/>
    <s v="TRUE SECURITIZADORA"/>
    <d v="2020-10-30T00:00:00"/>
    <n v="156.03"/>
    <d v="2020-12-07T00:00:00"/>
    <n v="-114"/>
    <d v="2027-11-08T00:00:00"/>
    <n v="2383"/>
    <n v="306926754"/>
    <n v="84"/>
    <m/>
    <m/>
    <n v="1.406841"/>
    <n v="7521.4000000000005"/>
    <n v="7580.3700000000026"/>
    <n v="1.743066"/>
    <n v="8259.7899999999991"/>
    <n v="1.743066"/>
    <x v="878"/>
    <d v="2021-01-01T00:00:00"/>
    <x v="9"/>
    <x v="3"/>
    <x v="8"/>
  </r>
  <r>
    <d v="2021-03-31T00:00:00"/>
    <n v="29894663000189"/>
    <s v="TRUE SECURITIZADORA"/>
    <d v="2020-05-27T00:00:00"/>
    <n v="263.17"/>
    <d v="2020-11-07T00:00:00"/>
    <n v="-144"/>
    <d v="2027-05-07T00:00:00"/>
    <n v="2198"/>
    <n v="306932154"/>
    <n v="84"/>
    <m/>
    <m/>
    <n v="1.441705"/>
    <n v="12386.1"/>
    <n v="12793.600000000002"/>
    <n v="1.7894490000000001"/>
    <n v="13527.82"/>
    <n v="1.7894490000000001"/>
    <x v="879"/>
    <d v="2020-11-01T00:00:00"/>
    <x v="6"/>
    <x v="0"/>
    <x v="2"/>
  </r>
  <r>
    <d v="2021-03-31T00:00:00"/>
    <n v="29894663000189"/>
    <s v="TRUE SECURITIZADORA"/>
    <d v="2020-06-19T00:00:00"/>
    <n v="160"/>
    <d v="2021-05-07T00:00:00"/>
    <n v="37"/>
    <d v="2027-06-07T00:00:00"/>
    <n v="2229"/>
    <n v="306942699"/>
    <n v="84"/>
    <m/>
    <m/>
    <n v="1.440855"/>
    <n v="6620.16"/>
    <n v="7752.8799999999974"/>
    <n v="1.785868"/>
    <n v="7321.92"/>
    <n v="1.785868"/>
    <x v="880"/>
    <d v="2021-05-01T00:00:00"/>
    <x v="8"/>
    <x v="2"/>
    <x v="9"/>
  </r>
  <r>
    <d v="2021-03-31T00:00:00"/>
    <n v="29894663000189"/>
    <s v="TRUE SECURITIZADORA"/>
    <d v="2020-08-31T00:00:00"/>
    <n v="138"/>
    <d v="2020-11-07T00:00:00"/>
    <n v="-144"/>
    <d v="2027-07-07T00:00:00"/>
    <n v="2259"/>
    <n v="306954682"/>
    <n v="84"/>
    <m/>
    <m/>
    <n v="1.4353031294751861"/>
    <n v="6578.75"/>
    <n v="6696.6799999999994"/>
    <n v="1.7832950000000001"/>
    <n v="7201.09"/>
    <n v="1.7832950000000001"/>
    <x v="881"/>
    <d v="2020-11-01T00:00:00"/>
    <x v="10"/>
    <x v="0"/>
    <x v="2"/>
  </r>
  <r>
    <d v="2021-03-31T00:00:00"/>
    <n v="29894663000189"/>
    <s v="TRUE SECURITIZADORA"/>
    <d v="2020-07-28T00:00:00"/>
    <n v="95.37"/>
    <d v="2021-03-07T00:00:00"/>
    <n v="-24"/>
    <d v="2027-08-09T00:00:00"/>
    <n v="2292"/>
    <n v="306964944"/>
    <n v="84"/>
    <m/>
    <m/>
    <n v="1.3599999999999999"/>
    <n v="4485.5499999999993"/>
    <n v="4703.5599999999977"/>
    <n v="1.5416300000000001"/>
    <n v="4731.3899999999994"/>
    <n v="1.5416300000000001"/>
    <x v="882"/>
    <d v="2021-04-01T00:00:00"/>
    <x v="7"/>
    <x v="2"/>
    <x v="14"/>
  </r>
  <r>
    <d v="2021-03-31T00:00:00"/>
    <n v="29894663000189"/>
    <s v="TRUE SECURITIZADORA"/>
    <d v="2020-08-31T00:00:00"/>
    <n v="188"/>
    <d v="2020-12-07T00:00:00"/>
    <n v="-114"/>
    <d v="2027-08-09T00:00:00"/>
    <n v="2292"/>
    <n v="306966611"/>
    <n v="84"/>
    <m/>
    <m/>
    <n v="1.431292"/>
    <n v="8833.33"/>
    <n v="9191.6999999999989"/>
    <n v="1.7789779999999999"/>
    <n v="9696.64"/>
    <n v="1.7789779999999999"/>
    <x v="883"/>
    <d v="2020-12-01T00:00:00"/>
    <x v="10"/>
    <x v="3"/>
    <x v="11"/>
  </r>
  <r>
    <d v="2021-03-31T00:00:00"/>
    <n v="29894663000189"/>
    <s v="TRUE SECURITIZADORA"/>
    <d v="2020-08-31T00:00:00"/>
    <n v="765.1"/>
    <d v="2021-02-07T00:00:00"/>
    <n v="-52"/>
    <d v="2027-08-09T00:00:00"/>
    <n v="2292"/>
    <n v="306969018"/>
    <n v="84"/>
    <m/>
    <m/>
    <n v="1.449085"/>
    <n v="34243.050000000003"/>
    <n v="37185.69999999999"/>
    <n v="1.7979339999999999"/>
    <n v="37738.71"/>
    <n v="1.7979339999999999"/>
    <x v="884"/>
    <d v="2021-02-01T00:00:00"/>
    <x v="10"/>
    <x v="4"/>
    <x v="12"/>
  </r>
  <r>
    <d v="2021-03-31T00:00:00"/>
    <n v="29894663000189"/>
    <s v="TRUE SECURITIZADORA"/>
    <d v="2020-09-25T00:00:00"/>
    <n v="235"/>
    <d v="2021-03-07T00:00:00"/>
    <n v="-24"/>
    <d v="2027-11-08T00:00:00"/>
    <n v="2383"/>
    <n v="306976029"/>
    <n v="84"/>
    <m/>
    <m/>
    <n v="1.3599999999999999"/>
    <n v="11186.16"/>
    <n v="11422.860000000002"/>
    <n v="1.5657719999999999"/>
    <n v="11904.32"/>
    <n v="1.5657719999999999"/>
    <x v="885"/>
    <d v="2021-04-01T00:00:00"/>
    <x v="11"/>
    <x v="2"/>
    <x v="14"/>
  </r>
  <r>
    <d v="2021-03-31T00:00:00"/>
    <n v="29894663000189"/>
    <s v="TRUE SECURITIZADORA"/>
    <d v="2020-09-25T00:00:00"/>
    <n v="151.06"/>
    <d v="2021-01-07T00:00:00"/>
    <n v="-83"/>
    <d v="2027-09-08T00:00:00"/>
    <n v="2322"/>
    <n v="306977085"/>
    <n v="84"/>
    <m/>
    <m/>
    <n v="1.412131"/>
    <n v="7025.37"/>
    <n v="7414.4100000000008"/>
    <n v="1.7576769999999999"/>
    <n v="7733.02"/>
    <n v="1.7576769999999999"/>
    <x v="886"/>
    <d v="2021-01-01T00:00:00"/>
    <x v="11"/>
    <x v="1"/>
    <x v="8"/>
  </r>
  <r>
    <d v="2021-03-31T00:00:00"/>
    <n v="29894663000189"/>
    <s v="TRUE SECURITIZADORA"/>
    <d v="2020-09-25T00:00:00"/>
    <n v="190.68"/>
    <d v="2021-05-07T00:00:00"/>
    <n v="37"/>
    <d v="2024-09-09T00:00:00"/>
    <n v="1228"/>
    <n v="306983245"/>
    <n v="48"/>
    <m/>
    <m/>
    <n v="1.3599999999999999"/>
    <n v="5581.6900000000005"/>
    <n v="6715.6799999999985"/>
    <n v="1.7964819999999999"/>
    <n v="6030.92"/>
    <n v="1.7964819999999999"/>
    <x v="887"/>
    <d v="2021-05-01T00:00:00"/>
    <x v="11"/>
    <x v="2"/>
    <x v="9"/>
  </r>
  <r>
    <d v="2021-03-31T00:00:00"/>
    <n v="29894663000189"/>
    <s v="TRUE SECURITIZADORA"/>
    <d v="2020-05-27T00:00:00"/>
    <n v="72.64"/>
    <d v="2021-03-07T00:00:00"/>
    <n v="-24"/>
    <d v="2026-04-07T00:00:00"/>
    <n v="1803"/>
    <n v="307017387"/>
    <n v="72"/>
    <m/>
    <m/>
    <n v="1.4949999999999999"/>
    <n v="2715.75"/>
    <n v="3173.89"/>
    <n v="1.986893"/>
    <n v="3041.27"/>
    <n v="1.986893"/>
    <x v="888"/>
    <d v="2021-04-01T00:00:00"/>
    <x v="6"/>
    <x v="2"/>
    <x v="14"/>
  </r>
  <r>
    <d v="2021-03-31T00:00:00"/>
    <n v="29894663000189"/>
    <s v="TRUE SECURITIZADORA"/>
    <d v="2020-05-27T00:00:00"/>
    <n v="409.8"/>
    <d v="2020-07-07T00:00:00"/>
    <n v="-267"/>
    <d v="2024-04-08T00:00:00"/>
    <n v="1074"/>
    <n v="307022121"/>
    <n v="48"/>
    <m/>
    <m/>
    <n v="1.3599999999999999"/>
    <n v="15065.66"/>
    <n v="14223.729999999998"/>
    <n v="1.793466"/>
    <n v="15840.150000000001"/>
    <n v="1.793466"/>
    <x v="889"/>
    <d v="2020-08-01T00:00:00"/>
    <x v="6"/>
    <x v="0"/>
    <x v="3"/>
  </r>
  <r>
    <d v="2021-03-31T00:00:00"/>
    <n v="29894663000189"/>
    <s v="TRUE SECURITIZADORA"/>
    <d v="2020-06-19T00:00:00"/>
    <n v="313.39999999999998"/>
    <d v="2020-09-07T00:00:00"/>
    <n v="-205"/>
    <d v="2025-05-07T00:00:00"/>
    <n v="1468"/>
    <n v="307031349"/>
    <n v="60"/>
    <m/>
    <m/>
    <n v="1.3599999999999999"/>
    <n v="12822.130000000001"/>
    <n v="12659.400000000003"/>
    <n v="1.788867"/>
    <n v="13784.44"/>
    <n v="1.788867"/>
    <x v="890"/>
    <d v="2020-10-01T00:00:00"/>
    <x v="8"/>
    <x v="0"/>
    <x v="0"/>
  </r>
  <r>
    <d v="2021-03-31T00:00:00"/>
    <n v="29894663000189"/>
    <s v="TRUE SECURITIZADORA"/>
    <d v="2020-05-27T00:00:00"/>
    <n v="270.83999999999997"/>
    <d v="2020-09-07T00:00:00"/>
    <n v="-205"/>
    <d v="2027-05-07T00:00:00"/>
    <n v="2198"/>
    <n v="307032427"/>
    <n v="84"/>
    <m/>
    <m/>
    <n v="1.4406870000000001"/>
    <n v="13292"/>
    <n v="13171.010000000006"/>
    <n v="1.7883830000000001"/>
    <n v="14467.519999999999"/>
    <n v="1.7883830000000001"/>
    <x v="891"/>
    <d v="2020-10-01T00:00:00"/>
    <x v="6"/>
    <x v="0"/>
    <x v="0"/>
  </r>
  <r>
    <d v="2021-03-31T00:00:00"/>
    <n v="29894663000189"/>
    <s v="TRUE SECURITIZADORA"/>
    <d v="2020-07-28T00:00:00"/>
    <n v="93.72"/>
    <d v="2020-09-07T00:00:00"/>
    <n v="-205"/>
    <d v="2027-06-07T00:00:00"/>
    <n v="2229"/>
    <n v="307046784"/>
    <n v="84"/>
    <m/>
    <m/>
    <n v="1.4391527184494783"/>
    <n v="4626.07"/>
    <n v="4534.3500000000004"/>
    <n v="1.7872170000000001"/>
    <n v="5040.75"/>
    <n v="1.7872170000000001"/>
    <x v="892"/>
    <d v="2020-09-01T00:00:00"/>
    <x v="7"/>
    <x v="0"/>
    <x v="4"/>
  </r>
  <r>
    <d v="2021-03-31T00:00:00"/>
    <n v="29894663000189"/>
    <s v="TRUE SECURITIZADORA"/>
    <d v="2020-08-31T00:00:00"/>
    <n v="435"/>
    <d v="2021-01-07T00:00:00"/>
    <n v="-83"/>
    <d v="2027-07-07T00:00:00"/>
    <n v="2259"/>
    <n v="307055322"/>
    <n v="84"/>
    <m/>
    <m/>
    <n v="1.450034900090388"/>
    <n v="19786.169999999998"/>
    <n v="21006.430000000008"/>
    <n v="1.7990010000000001"/>
    <n v="21739.91"/>
    <n v="1.7990010000000001"/>
    <x v="893"/>
    <d v="2021-01-01T00:00:00"/>
    <x v="10"/>
    <x v="1"/>
    <x v="8"/>
  </r>
  <r>
    <d v="2021-03-31T00:00:00"/>
    <n v="29894663000189"/>
    <s v="TRUE SECURITIZADORA"/>
    <d v="2020-09-25T00:00:00"/>
    <n v="55.23"/>
    <d v="2020-12-07T00:00:00"/>
    <n v="-114"/>
    <d v="2027-09-08T00:00:00"/>
    <n v="2322"/>
    <n v="307072753"/>
    <n v="84"/>
    <m/>
    <m/>
    <n v="1.3599999999999999"/>
    <n v="2832.09"/>
    <n v="2759.1400000000008"/>
    <n v="1.4747189999999999"/>
    <n v="2925.21"/>
    <n v="1.4747189999999999"/>
    <x v="894"/>
    <d v="2021-01-01T00:00:00"/>
    <x v="11"/>
    <x v="3"/>
    <x v="8"/>
  </r>
  <r>
    <d v="2021-03-31T00:00:00"/>
    <n v="29894663000189"/>
    <s v="TRUE SECURITIZADORA"/>
    <d v="2020-09-25T00:00:00"/>
    <n v="98.4"/>
    <d v="2021-05-07T00:00:00"/>
    <n v="37"/>
    <d v="2027-09-08T00:00:00"/>
    <n v="2322"/>
    <n v="307083617"/>
    <n v="84"/>
    <m/>
    <m/>
    <n v="1.4396819999999999"/>
    <n v="4146.8599999999997"/>
    <n v="4785.1499999999996"/>
    <n v="1.787077"/>
    <n v="4604.24"/>
    <n v="1.787077"/>
    <x v="895"/>
    <d v="2021-05-01T00:00:00"/>
    <x v="11"/>
    <x v="2"/>
    <x v="9"/>
  </r>
  <r>
    <d v="2021-03-31T00:00:00"/>
    <n v="29894663000189"/>
    <s v="TRUE SECURITIZADORA"/>
    <d v="2020-08-31T00:00:00"/>
    <n v="681.15"/>
    <d v="2021-05-07T00:00:00"/>
    <n v="37"/>
    <d v="2027-09-08T00:00:00"/>
    <n v="2322"/>
    <n v="307085235"/>
    <n v="84"/>
    <m/>
    <m/>
    <n v="1.3967210000000001"/>
    <n v="29176.93"/>
    <n v="33221.029999999992"/>
    <n v="1.731554"/>
    <n v="32298.870000000003"/>
    <n v="1.731554"/>
    <x v="896"/>
    <d v="2021-05-01T00:00:00"/>
    <x v="10"/>
    <x v="2"/>
    <x v="9"/>
  </r>
  <r>
    <d v="2021-03-31T00:00:00"/>
    <n v="29894663000189"/>
    <s v="TRUE SECURITIZADORA"/>
    <d v="2020-09-25T00:00:00"/>
    <n v="53.19"/>
    <d v="2020-12-07T00:00:00"/>
    <n v="-114"/>
    <d v="2027-10-07T00:00:00"/>
    <n v="2351"/>
    <n v="307089117"/>
    <n v="84"/>
    <m/>
    <m/>
    <n v="1.3599999999999999"/>
    <n v="2714.02"/>
    <n v="2621.08"/>
    <n v="1.5146230000000001"/>
    <n v="2835.74"/>
    <n v="1.5146230000000001"/>
    <x v="897"/>
    <d v="2021-01-01T00:00:00"/>
    <x v="11"/>
    <x v="3"/>
    <x v="8"/>
  </r>
  <r>
    <d v="2021-03-31T00:00:00"/>
    <n v="29894663000189"/>
    <s v="TRUE SECURITIZADORA"/>
    <d v="2020-04-15T00:00:00"/>
    <n v="56"/>
    <d v="2021-02-07T00:00:00"/>
    <n v="-52"/>
    <d v="2026-03-09T00:00:00"/>
    <n v="1774"/>
    <n v="307112119"/>
    <n v="72"/>
    <m/>
    <m/>
    <n v="1.5130000000000001"/>
    <n v="2041.26"/>
    <n v="2420.04"/>
    <n v="2.0652279999999998"/>
    <n v="2311.75"/>
    <n v="2.0652279999999998"/>
    <x v="898"/>
    <d v="2021-04-01T00:00:00"/>
    <x v="5"/>
    <x v="4"/>
    <x v="14"/>
  </r>
  <r>
    <d v="2021-03-31T00:00:00"/>
    <n v="29894663000189"/>
    <s v="TRUE SECURITIZADORA"/>
    <d v="2020-05-27T00:00:00"/>
    <n v="53.55"/>
    <d v="2021-05-07T00:00:00"/>
    <n v="37"/>
    <d v="2026-04-07T00:00:00"/>
    <n v="1803"/>
    <n v="307122911"/>
    <n v="72"/>
    <m/>
    <m/>
    <n v="1.4005603209611301"/>
    <n v="1985.12"/>
    <n v="2405.5700000000011"/>
    <n v="1.79098"/>
    <n v="2186.09"/>
    <n v="1.79098"/>
    <x v="665"/>
    <d v="2021-05-01T00:00:00"/>
    <x v="6"/>
    <x v="2"/>
    <x v="9"/>
  </r>
  <r>
    <d v="2021-03-31T00:00:00"/>
    <n v="29894663000189"/>
    <s v="TRUE SECURITIZADORA"/>
    <d v="2020-10-30T00:00:00"/>
    <n v="52"/>
    <d v="2021-02-07T00:00:00"/>
    <n v="-52"/>
    <d v="2027-11-08T00:00:00"/>
    <n v="2383"/>
    <n v="307127832"/>
    <n v="84"/>
    <m/>
    <m/>
    <n v="1.4034720000000001"/>
    <n v="2405.0100000000002"/>
    <n v="2529.2399999999993"/>
    <n v="1.739576"/>
    <n v="2651.39"/>
    <n v="1.739576"/>
    <x v="899"/>
    <d v="2021-02-01T00:00:00"/>
    <x v="9"/>
    <x v="4"/>
    <x v="12"/>
  </r>
  <r>
    <d v="2021-03-31T00:00:00"/>
    <n v="29894663000189"/>
    <s v="TRUE SECURITIZADORA"/>
    <d v="2020-07-28T00:00:00"/>
    <n v="353.2"/>
    <d v="2020-09-07T00:00:00"/>
    <n v="-205"/>
    <d v="2027-08-09T00:00:00"/>
    <n v="2292"/>
    <n v="307166647"/>
    <n v="84"/>
    <m/>
    <m/>
    <n v="1.445784"/>
    <n v="17635.48"/>
    <n v="16907.979999999996"/>
    <n v="1.7835300000000001"/>
    <n v="19204.18"/>
    <n v="1.7835300000000001"/>
    <x v="900"/>
    <d v="2020-09-01T00:00:00"/>
    <x v="7"/>
    <x v="0"/>
    <x v="4"/>
  </r>
  <r>
    <d v="2021-03-31T00:00:00"/>
    <n v="29894663000189"/>
    <s v="TRUE SECURITIZADORA"/>
    <d v="2020-08-31T00:00:00"/>
    <n v="89.3"/>
    <d v="2020-12-07T00:00:00"/>
    <n v="-114"/>
    <d v="2027-08-09T00:00:00"/>
    <n v="2292"/>
    <n v="307170505"/>
    <n v="84"/>
    <m/>
    <m/>
    <n v="1.4392430000000001"/>
    <n v="4186.63"/>
    <n v="4354.4800000000005"/>
    <n v="1.787455"/>
    <n v="4595.8100000000004"/>
    <n v="1.787455"/>
    <x v="901"/>
    <d v="2020-12-01T00:00:00"/>
    <x v="10"/>
    <x v="3"/>
    <x v="11"/>
  </r>
  <r>
    <d v="2021-03-31T00:00:00"/>
    <n v="29894663000189"/>
    <s v="TRUE SECURITIZADORA"/>
    <d v="2020-09-25T00:00:00"/>
    <n v="101.34"/>
    <d v="2021-05-07T00:00:00"/>
    <n v="37"/>
    <d v="2027-09-08T00:00:00"/>
    <n v="2322"/>
    <n v="307172932"/>
    <n v="84"/>
    <m/>
    <m/>
    <n v="1.4076730000000002"/>
    <n v="4313.7"/>
    <n v="4981.5300000000007"/>
    <n v="1.752945"/>
    <n v="4788.99"/>
    <n v="1.752945"/>
    <x v="902"/>
    <d v="2021-05-01T00:00:00"/>
    <x v="11"/>
    <x v="2"/>
    <x v="9"/>
  </r>
  <r>
    <d v="2021-03-31T00:00:00"/>
    <n v="29894663000189"/>
    <s v="TRUE SECURITIZADORA"/>
    <d v="2020-10-30T00:00:00"/>
    <n v="313.5"/>
    <d v="2020-12-07T00:00:00"/>
    <n v="-114"/>
    <d v="2027-11-08T00:00:00"/>
    <n v="2383"/>
    <n v="307182758"/>
    <n v="84"/>
    <m/>
    <m/>
    <n v="1.4414750000000001"/>
    <n v="14610.09"/>
    <n v="15049.66"/>
    <n v="1.7900149999999999"/>
    <n v="16118.77"/>
    <n v="1.7900149999999999"/>
    <x v="903"/>
    <d v="2021-03-01T00:00:00"/>
    <x v="9"/>
    <x v="3"/>
    <x v="16"/>
  </r>
  <r>
    <d v="2021-03-31T00:00:00"/>
    <n v="29894663000189"/>
    <s v="TRUE SECURITIZADORA"/>
    <d v="2020-06-19T00:00:00"/>
    <n v="108"/>
    <d v="2020-08-07T00:00:00"/>
    <n v="-236"/>
    <d v="2027-05-07T00:00:00"/>
    <n v="2198"/>
    <n v="307230107"/>
    <n v="84"/>
    <m/>
    <m/>
    <n v="1.4451610456554678"/>
    <n v="5405.65"/>
    <n v="5193.6099999999997"/>
    <n v="1.7904899999999999"/>
    <n v="5870.55"/>
    <n v="1.7904899999999999"/>
    <x v="904"/>
    <d v="2020-09-01T00:00:00"/>
    <x v="8"/>
    <x v="0"/>
    <x v="4"/>
  </r>
  <r>
    <d v="2021-03-31T00:00:00"/>
    <n v="29894663000189"/>
    <s v="TRUE SECURITIZADORA"/>
    <d v="2020-06-19T00:00:00"/>
    <n v="92.82"/>
    <d v="2021-05-07T00:00:00"/>
    <n v="37"/>
    <d v="2027-06-07T00:00:00"/>
    <n v="2229"/>
    <n v="307244545"/>
    <n v="84"/>
    <m/>
    <m/>
    <n v="1.45319"/>
    <n v="3826.31"/>
    <n v="4478.9499999999989"/>
    <n v="1.798996"/>
    <n v="4232.0199999999995"/>
    <n v="1.798996"/>
    <x v="905"/>
    <d v="2021-05-01T00:00:00"/>
    <x v="8"/>
    <x v="2"/>
    <x v="9"/>
  </r>
  <r>
    <d v="2021-03-31T00:00:00"/>
    <n v="29894663000189"/>
    <s v="TRUE SECURITIZADORA"/>
    <d v="2020-08-31T00:00:00"/>
    <n v="349.57"/>
    <d v="2021-05-07T00:00:00"/>
    <n v="37"/>
    <d v="2027-08-09T00:00:00"/>
    <n v="2292"/>
    <n v="307258550"/>
    <n v="84"/>
    <m/>
    <m/>
    <n v="1.3599999999999999"/>
    <n v="16357.38"/>
    <n v="17506.350000000002"/>
    <n v="1.4154679999999999"/>
    <n v="16643.3"/>
    <n v="1.4154679999999999"/>
    <x v="906"/>
    <d v="2021-05-01T00:00:00"/>
    <x v="10"/>
    <x v="2"/>
    <x v="9"/>
  </r>
  <r>
    <d v="2021-03-31T00:00:00"/>
    <n v="29894663000189"/>
    <s v="TRUE SECURITIZADORA"/>
    <d v="2020-08-31T00:00:00"/>
    <n v="280"/>
    <d v="2020-12-07T00:00:00"/>
    <n v="-114"/>
    <d v="2027-08-09T00:00:00"/>
    <n v="2292"/>
    <n v="307263044"/>
    <n v="84"/>
    <m/>
    <m/>
    <n v="1.3599999999999999"/>
    <n v="14860.32"/>
    <n v="14022.329999999998"/>
    <n v="1.3281670000000001"/>
    <n v="14730.96"/>
    <n v="1.3281670000000001"/>
    <x v="907"/>
    <d v="2020-12-01T00:00:00"/>
    <x v="10"/>
    <x v="3"/>
    <x v="11"/>
  </r>
  <r>
    <d v="2021-03-31T00:00:00"/>
    <n v="29894663000189"/>
    <s v="TRUE SECURITIZADORA"/>
    <d v="2020-08-31T00:00:00"/>
    <n v="120"/>
    <d v="2021-01-07T00:00:00"/>
    <n v="-83"/>
    <d v="2027-07-07T00:00:00"/>
    <n v="2259"/>
    <n v="307263313"/>
    <n v="84"/>
    <m/>
    <m/>
    <n v="1.432979604433797"/>
    <n v="5484.21"/>
    <n v="5827.63"/>
    <n v="1.7808139999999999"/>
    <n v="6025.7"/>
    <n v="1.7808139999999999"/>
    <x v="908"/>
    <d v="2021-01-01T00:00:00"/>
    <x v="10"/>
    <x v="1"/>
    <x v="8"/>
  </r>
  <r>
    <d v="2021-03-31T00:00:00"/>
    <n v="29894663000189"/>
    <s v="TRUE SECURITIZADORA"/>
    <d v="2020-09-25T00:00:00"/>
    <n v="205.27"/>
    <d v="2021-05-07T00:00:00"/>
    <n v="37"/>
    <d v="2027-09-08T00:00:00"/>
    <n v="2322"/>
    <n v="307284972"/>
    <n v="84"/>
    <m/>
    <m/>
    <n v="1.3599999999999999"/>
    <n v="9415.4700000000012"/>
    <n v="10254.819999999996"/>
    <n v="1.5036339999999999"/>
    <n v="9845.6200000000008"/>
    <n v="1.5036339999999999"/>
    <x v="909"/>
    <d v="2021-05-01T00:00:00"/>
    <x v="11"/>
    <x v="2"/>
    <x v="9"/>
  </r>
  <r>
    <d v="2021-03-31T00:00:00"/>
    <n v="29894663000189"/>
    <s v="TRUE SECURITIZADORA"/>
    <d v="2020-05-27T00:00:00"/>
    <n v="42.6"/>
    <d v="2020-08-07T00:00:00"/>
    <n v="-236"/>
    <d v="2026-04-07T00:00:00"/>
    <n v="1803"/>
    <n v="307321831"/>
    <n v="72"/>
    <m/>
    <m/>
    <n v="1.3931813031161482"/>
    <n v="1962.61"/>
    <n v="1917.8599999999994"/>
    <n v="1.790923"/>
    <n v="2125.73"/>
    <n v="1.790923"/>
    <x v="910"/>
    <d v="2020-09-01T00:00:00"/>
    <x v="6"/>
    <x v="0"/>
    <x v="4"/>
  </r>
  <r>
    <d v="2021-03-31T00:00:00"/>
    <n v="29894663000189"/>
    <s v="TRUE SECURITIZADORA"/>
    <d v="2020-10-30T00:00:00"/>
    <n v="282.35000000000002"/>
    <d v="2021-05-07T00:00:00"/>
    <n v="37"/>
    <d v="2027-11-08T00:00:00"/>
    <n v="2383"/>
    <n v="307326803"/>
    <n v="84"/>
    <m/>
    <m/>
    <n v="1.4071"/>
    <n v="12197.83"/>
    <n v="13716.050000000008"/>
    <n v="1.7433510000000001"/>
    <n v="13533.84"/>
    <n v="1.7433510000000001"/>
    <x v="911"/>
    <d v="2021-05-01T00:00:00"/>
    <x v="9"/>
    <x v="2"/>
    <x v="9"/>
  </r>
  <r>
    <d v="2021-03-31T00:00:00"/>
    <n v="29894663000189"/>
    <s v="TRUE SECURITIZADORA"/>
    <d v="2020-10-30T00:00:00"/>
    <n v="70"/>
    <d v="2021-05-07T00:00:00"/>
    <n v="37"/>
    <d v="2027-11-08T00:00:00"/>
    <n v="2383"/>
    <n v="307327155"/>
    <n v="84"/>
    <m/>
    <m/>
    <n v="1.411753"/>
    <n v="3019.67"/>
    <n v="3394.9900000000016"/>
    <n v="1.7482899999999999"/>
    <n v="3350.38"/>
    <n v="1.7482899999999999"/>
    <x v="912"/>
    <d v="2021-05-01T00:00:00"/>
    <x v="9"/>
    <x v="2"/>
    <x v="9"/>
  </r>
  <r>
    <d v="2021-03-31T00:00:00"/>
    <n v="29894663000189"/>
    <s v="TRUE SECURITIZADORA"/>
    <d v="2020-07-28T00:00:00"/>
    <n v="119"/>
    <d v="2021-02-07T00:00:00"/>
    <n v="-52"/>
    <d v="2027-06-07T00:00:00"/>
    <n v="2229"/>
    <n v="307346878"/>
    <n v="84"/>
    <m/>
    <m/>
    <n v="1.4391711767014626"/>
    <n v="5278.93"/>
    <n v="5757.5000000000018"/>
    <n v="1.7872170000000001"/>
    <n v="5805.38"/>
    <n v="1.7872170000000001"/>
    <x v="913"/>
    <d v="2021-02-01T00:00:00"/>
    <x v="7"/>
    <x v="4"/>
    <x v="12"/>
  </r>
  <r>
    <d v="2021-03-31T00:00:00"/>
    <n v="29894663000189"/>
    <s v="TRUE SECURITIZADORA"/>
    <d v="2020-09-25T00:00:00"/>
    <n v="1265.74"/>
    <d v="2021-02-07T00:00:00"/>
    <n v="-52"/>
    <d v="2027-11-08T00:00:00"/>
    <n v="2383"/>
    <n v="307389149"/>
    <n v="84"/>
    <m/>
    <m/>
    <n v="1.436418"/>
    <n v="57837.38"/>
    <n v="59863.520000000019"/>
    <n v="1.7828200000000001"/>
    <n v="63908.4"/>
    <n v="1.7828200000000001"/>
    <x v="914"/>
    <d v="2021-02-01T00:00:00"/>
    <x v="11"/>
    <x v="4"/>
    <x v="12"/>
  </r>
  <r>
    <d v="2021-03-31T00:00:00"/>
    <n v="29894663000189"/>
    <s v="TRUE SECURITIZADORA"/>
    <d v="2020-10-30T00:00:00"/>
    <n v="167.75"/>
    <d v="2021-05-07T00:00:00"/>
    <n v="37"/>
    <d v="2027-11-08T00:00:00"/>
    <n v="2383"/>
    <n v="307396669"/>
    <n v="84"/>
    <m/>
    <m/>
    <n v="1.414914"/>
    <n v="7228.87"/>
    <n v="8127.0300000000034"/>
    <n v="1.751703"/>
    <n v="8020.87"/>
    <n v="1.751703"/>
    <x v="915"/>
    <d v="2021-05-01T00:00:00"/>
    <x v="9"/>
    <x v="2"/>
    <x v="9"/>
  </r>
  <r>
    <d v="2021-03-31T00:00:00"/>
    <n v="29894663000189"/>
    <s v="TRUE SECURITIZADORA"/>
    <d v="2020-05-27T00:00:00"/>
    <n v="226.48"/>
    <d v="2021-03-07T00:00:00"/>
    <n v="-24"/>
    <d v="2026-03-09T00:00:00"/>
    <n v="1774"/>
    <n v="307411662"/>
    <n v="72"/>
    <m/>
    <m/>
    <n v="1.5130000000000001"/>
    <n v="8251.01"/>
    <n v="9766.4999999999982"/>
    <n v="2.0676640000000002"/>
    <n v="9349.43"/>
    <n v="2.0676640000000002"/>
    <x v="916"/>
    <d v="2021-04-01T00:00:00"/>
    <x v="6"/>
    <x v="2"/>
    <x v="14"/>
  </r>
  <r>
    <d v="2021-03-31T00:00:00"/>
    <n v="29894663000189"/>
    <s v="TRUE SECURITIZADORA"/>
    <d v="2020-05-27T00:00:00"/>
    <n v="43.3"/>
    <d v="2021-05-07T00:00:00"/>
    <n v="37"/>
    <d v="2026-04-07T00:00:00"/>
    <n v="1803"/>
    <n v="307421745"/>
    <n v="72"/>
    <m/>
    <m/>
    <n v="1.3913034221380005"/>
    <n v="1605.8999999999999"/>
    <n v="1950.4899999999996"/>
    <n v="1.7891680000000001"/>
    <n v="1771.76"/>
    <n v="1.7891680000000001"/>
    <x v="917"/>
    <d v="2021-05-01T00:00:00"/>
    <x v="6"/>
    <x v="2"/>
    <x v="9"/>
  </r>
  <r>
    <d v="2021-03-31T00:00:00"/>
    <n v="29894663000189"/>
    <s v="TRUE SECURITIZADORA"/>
    <d v="2020-05-27T00:00:00"/>
    <n v="278.37"/>
    <d v="2020-08-07T00:00:00"/>
    <n v="-236"/>
    <d v="2027-05-07T00:00:00"/>
    <n v="2198"/>
    <n v="307429852"/>
    <n v="84"/>
    <m/>
    <m/>
    <n v="1.4477679999999999"/>
    <n v="13915.79"/>
    <n v="13505.030000000004"/>
    <n v="1.7958970000000001"/>
    <n v="15121.669999999998"/>
    <n v="1.7958970000000001"/>
    <x v="918"/>
    <d v="2020-08-01T00:00:00"/>
    <x v="6"/>
    <x v="0"/>
    <x v="3"/>
  </r>
  <r>
    <d v="2021-03-31T00:00:00"/>
    <n v="29894663000189"/>
    <s v="TRUE SECURITIZADORA"/>
    <d v="2020-06-19T00:00:00"/>
    <n v="130.36000000000001"/>
    <d v="2020-07-07T00:00:00"/>
    <n v="-267"/>
    <d v="2027-05-07T00:00:00"/>
    <n v="2198"/>
    <n v="307430704"/>
    <n v="84"/>
    <m/>
    <m/>
    <n v="1.3599999999999999"/>
    <n v="6883.61"/>
    <n v="6451.5"/>
    <n v="1.643216"/>
    <n v="7368.04"/>
    <n v="1.643216"/>
    <x v="919"/>
    <d v="2020-07-01T00:00:00"/>
    <x v="8"/>
    <x v="0"/>
    <x v="10"/>
  </r>
  <r>
    <d v="2021-03-31T00:00:00"/>
    <n v="29894663000189"/>
    <s v="TRUE SECURITIZADORA"/>
    <d v="2020-05-27T00:00:00"/>
    <n v="227.16"/>
    <d v="2020-09-07T00:00:00"/>
    <n v="-205"/>
    <d v="2027-05-07T00:00:00"/>
    <n v="2198"/>
    <n v="307436162"/>
    <n v="84"/>
    <m/>
    <m/>
    <n v="1.4400410000000001"/>
    <n v="11150.1"/>
    <n v="11049.209999999994"/>
    <n v="1.7876989999999999"/>
    <n v="12136.24"/>
    <n v="1.7876989999999999"/>
    <x v="920"/>
    <d v="2020-10-01T00:00:00"/>
    <x v="6"/>
    <x v="0"/>
    <x v="0"/>
  </r>
  <r>
    <d v="2021-03-31T00:00:00"/>
    <n v="29894663000189"/>
    <s v="TRUE SECURITIZADORA"/>
    <d v="2020-06-19T00:00:00"/>
    <n v="471.22"/>
    <d v="2021-04-07T00:00:00"/>
    <n v="7"/>
    <d v="2027-05-07T00:00:00"/>
    <n v="2198"/>
    <n v="307436812"/>
    <n v="84"/>
    <m/>
    <m/>
    <n v="1.4412918841556508"/>
    <n v="19838.32"/>
    <n v="22689.890000000003"/>
    <n v="1.786384"/>
    <n v="21868.809999999998"/>
    <n v="1.786384"/>
    <x v="921"/>
    <d v="2021-04-01T00:00:00"/>
    <x v="8"/>
    <x v="2"/>
    <x v="14"/>
  </r>
  <r>
    <d v="2021-03-31T00:00:00"/>
    <n v="29894663000189"/>
    <s v="TRUE SECURITIZADORA"/>
    <d v="2020-05-27T00:00:00"/>
    <n v="179.68"/>
    <d v="2020-11-07T00:00:00"/>
    <n v="-144"/>
    <d v="2027-05-07T00:00:00"/>
    <n v="2198"/>
    <n v="307437969"/>
    <n v="84"/>
    <m/>
    <m/>
    <n v="1.4416709999999999"/>
    <n v="8456.68"/>
    <n v="8734.94"/>
    <n v="1.7893950000000001"/>
    <n v="9236.2800000000007"/>
    <n v="1.7893950000000001"/>
    <x v="922"/>
    <d v="2020-11-01T00:00:00"/>
    <x v="6"/>
    <x v="0"/>
    <x v="2"/>
  </r>
  <r>
    <d v="2021-03-31T00:00:00"/>
    <n v="29894663000189"/>
    <s v="TRUE SECURITIZADORA"/>
    <d v="2020-07-28T00:00:00"/>
    <n v="69"/>
    <d v="2020-12-07T00:00:00"/>
    <n v="-114"/>
    <d v="2027-06-07T00:00:00"/>
    <n v="2229"/>
    <n v="307451692"/>
    <n v="84"/>
    <m/>
    <m/>
    <n v="1.438603699882453"/>
    <n v="3199.39"/>
    <n v="3339.0200000000009"/>
    <n v="1.786602"/>
    <n v="3504.69"/>
    <n v="1.786602"/>
    <x v="923"/>
    <d v="2021-01-01T00:00:00"/>
    <x v="7"/>
    <x v="3"/>
    <x v="8"/>
  </r>
  <r>
    <d v="2021-03-31T00:00:00"/>
    <n v="29894663000189"/>
    <s v="TRUE SECURITIZADORA"/>
    <d v="2020-08-31T00:00:00"/>
    <n v="302.39"/>
    <d v="2021-02-07T00:00:00"/>
    <n v="-52"/>
    <d v="2025-06-09T00:00:00"/>
    <n v="1501"/>
    <n v="307451774"/>
    <n v="60"/>
    <m/>
    <m/>
    <n v="1.3599999999999999"/>
    <n v="10981.51"/>
    <n v="12145.110000000002"/>
    <n v="1.7905850000000001"/>
    <n v="11943"/>
    <n v="1.7905850000000001"/>
    <x v="924"/>
    <d v="2021-02-01T00:00:00"/>
    <x v="10"/>
    <x v="4"/>
    <x v="12"/>
  </r>
  <r>
    <d v="2021-03-31T00:00:00"/>
    <n v="29894663000189"/>
    <s v="TRUE SECURITIZADORA"/>
    <d v="2020-08-31T00:00:00"/>
    <n v="118"/>
    <d v="2021-02-07T00:00:00"/>
    <n v="-52"/>
    <d v="2027-07-07T00:00:00"/>
    <n v="2259"/>
    <n v="307457598"/>
    <n v="84"/>
    <m/>
    <m/>
    <n v="1.4313143077536843"/>
    <n v="5277.31"/>
    <n v="5733.7799999999988"/>
    <n v="1.779037"/>
    <n v="5810.02"/>
    <n v="1.779037"/>
    <x v="925"/>
    <d v="2021-02-01T00:00:00"/>
    <x v="10"/>
    <x v="4"/>
    <x v="12"/>
  </r>
  <r>
    <d v="2021-03-31T00:00:00"/>
    <n v="29894663000189"/>
    <s v="TRUE SECURITIZADORA"/>
    <d v="2020-08-31T00:00:00"/>
    <n v="406.95"/>
    <d v="2021-01-07T00:00:00"/>
    <n v="-83"/>
    <d v="2027-09-08T00:00:00"/>
    <n v="2322"/>
    <n v="307466403"/>
    <n v="84"/>
    <m/>
    <m/>
    <n v="1.3599999999999999"/>
    <n v="20707.78"/>
    <n v="20102.769999999997"/>
    <n v="1.432369"/>
    <n v="21146.84"/>
    <n v="1.432369"/>
    <x v="926"/>
    <d v="2021-01-01T00:00:00"/>
    <x v="10"/>
    <x v="1"/>
    <x v="8"/>
  </r>
  <r>
    <d v="2021-03-31T00:00:00"/>
    <n v="29894663000189"/>
    <s v="TRUE SECURITIZADORA"/>
    <d v="2020-08-31T00:00:00"/>
    <n v="173.6"/>
    <d v="2020-12-07T00:00:00"/>
    <n v="-114"/>
    <d v="2027-10-07T00:00:00"/>
    <n v="2351"/>
    <n v="307474794"/>
    <n v="84"/>
    <m/>
    <m/>
    <n v="1.440863"/>
    <n v="8224.9"/>
    <n v="8218.57"/>
    <n v="1.788327"/>
    <n v="9044.85"/>
    <n v="1.788327"/>
    <x v="927"/>
    <d v="2020-12-01T00:00:00"/>
    <x v="10"/>
    <x v="3"/>
    <x v="11"/>
  </r>
  <r>
    <d v="2021-03-31T00:00:00"/>
    <n v="29894663000189"/>
    <s v="TRUE SECURITIZADORA"/>
    <d v="2020-08-31T00:00:00"/>
    <n v="136.80000000000001"/>
    <d v="2020-11-07T00:00:00"/>
    <n v="-144"/>
    <d v="2027-09-08T00:00:00"/>
    <n v="2322"/>
    <n v="307483672"/>
    <n v="84"/>
    <m/>
    <m/>
    <n v="1.4482170000000001"/>
    <n v="6587.1900000000005"/>
    <n v="6554.5400000000009"/>
    <n v="1.786287"/>
    <n v="7204.97"/>
    <n v="1.786287"/>
    <x v="928"/>
    <d v="2020-11-01T00:00:00"/>
    <x v="10"/>
    <x v="0"/>
    <x v="2"/>
  </r>
  <r>
    <d v="2021-03-31T00:00:00"/>
    <n v="29894663000189"/>
    <s v="TRUE SECURITIZADORA"/>
    <d v="2020-09-25T00:00:00"/>
    <n v="181.4"/>
    <d v="2021-03-07T00:00:00"/>
    <n v="-24"/>
    <d v="2027-10-07T00:00:00"/>
    <n v="2351"/>
    <n v="307487235"/>
    <n v="84"/>
    <m/>
    <m/>
    <n v="1.4180979999999999"/>
    <n v="8129.87"/>
    <n v="8759.6899999999987"/>
    <n v="1.753447"/>
    <n v="8968.0500000000011"/>
    <n v="1.753447"/>
    <x v="929"/>
    <d v="2021-04-01T00:00:00"/>
    <x v="11"/>
    <x v="2"/>
    <x v="14"/>
  </r>
  <r>
    <d v="2021-03-31T00:00:00"/>
    <n v="29894663000189"/>
    <s v="TRUE SECURITIZADORA"/>
    <d v="2020-05-27T00:00:00"/>
    <n v="93.42"/>
    <d v="2021-03-07T00:00:00"/>
    <n v="-24"/>
    <d v="2026-04-07T00:00:00"/>
    <n v="1803"/>
    <n v="307508503"/>
    <n v="72"/>
    <m/>
    <m/>
    <n v="1.3599999999999999"/>
    <n v="3802.3199999999997"/>
    <n v="4247.4500000000016"/>
    <n v="1.613877"/>
    <n v="4039.8500000000004"/>
    <n v="1.613877"/>
    <x v="930"/>
    <d v="2021-04-01T00:00:00"/>
    <x v="6"/>
    <x v="2"/>
    <x v="14"/>
  </r>
  <r>
    <d v="2021-03-31T00:00:00"/>
    <n v="29894663000189"/>
    <s v="TRUE SECURITIZADORA"/>
    <d v="2020-10-30T00:00:00"/>
    <n v="52"/>
    <d v="2021-02-07T00:00:00"/>
    <n v="-52"/>
    <d v="2027-11-08T00:00:00"/>
    <n v="2383"/>
    <n v="307556512"/>
    <n v="84"/>
    <m/>
    <m/>
    <n v="1.4117950000000001"/>
    <n v="2399.1"/>
    <n v="2521.9400000000005"/>
    <n v="1.748407"/>
    <n v="2644.8"/>
    <n v="1.748407"/>
    <x v="931"/>
    <d v="2021-02-01T00:00:00"/>
    <x v="9"/>
    <x v="4"/>
    <x v="12"/>
  </r>
  <r>
    <d v="2021-03-31T00:00:00"/>
    <n v="29894663000189"/>
    <s v="TRUE SECURITIZADORA"/>
    <d v="2020-08-31T00:00:00"/>
    <n v="54"/>
    <d v="2021-02-07T00:00:00"/>
    <n v="-52"/>
    <d v="2027-08-09T00:00:00"/>
    <n v="2292"/>
    <n v="307566036"/>
    <n v="84"/>
    <m/>
    <m/>
    <n v="1.4330970000000001"/>
    <n v="2424.5500000000002"/>
    <n v="2638.59"/>
    <n v="1.7860879999999999"/>
    <n v="2675.79"/>
    <n v="1.7860879999999999"/>
    <x v="932"/>
    <d v="2021-02-01T00:00:00"/>
    <x v="10"/>
    <x v="4"/>
    <x v="12"/>
  </r>
  <r>
    <d v="2021-03-31T00:00:00"/>
    <n v="29894663000189"/>
    <s v="TRUE SECURITIZADORA"/>
    <d v="2020-08-31T00:00:00"/>
    <n v="60"/>
    <d v="2021-03-07T00:00:00"/>
    <n v="-24"/>
    <d v="2027-09-08T00:00:00"/>
    <n v="2322"/>
    <n v="307568675"/>
    <n v="84"/>
    <m/>
    <m/>
    <n v="1.3599999999999999"/>
    <n v="2857.31"/>
    <n v="2963.8999999999996"/>
    <n v="1.5212939999999999"/>
    <n v="2997.85"/>
    <n v="1.5212939999999999"/>
    <x v="933"/>
    <d v="2021-04-01T00:00:00"/>
    <x v="10"/>
    <x v="2"/>
    <x v="14"/>
  </r>
  <r>
    <d v="2021-03-31T00:00:00"/>
    <n v="29894663000189"/>
    <s v="TRUE SECURITIZADORA"/>
    <d v="2020-10-30T00:00:00"/>
    <n v="308.89"/>
    <d v="2021-05-07T00:00:00"/>
    <n v="37"/>
    <d v="2027-10-07T00:00:00"/>
    <n v="2351"/>
    <n v="307591274"/>
    <n v="84"/>
    <m/>
    <m/>
    <n v="1.4131899999999999"/>
    <n v="13198.609999999999"/>
    <n v="15188.139999999992"/>
    <n v="1.7604569999999999"/>
    <n v="14675.66"/>
    <n v="1.7604569999999999"/>
    <x v="934"/>
    <d v="2021-05-01T00:00:00"/>
    <x v="9"/>
    <x v="2"/>
    <x v="9"/>
  </r>
  <r>
    <d v="2021-03-31T00:00:00"/>
    <n v="29894663000189"/>
    <s v="TRUE SECURITIZADORA"/>
    <d v="2020-08-31T00:00:00"/>
    <n v="240.9"/>
    <d v="2020-10-07T00:00:00"/>
    <n v="-175"/>
    <d v="2027-04-07T00:00:00"/>
    <n v="2168"/>
    <n v="307627424"/>
    <n v="84"/>
    <m/>
    <m/>
    <n v="1.4447895895845442"/>
    <n v="11502.66"/>
    <n v="11431.61"/>
    <n v="1.793104"/>
    <n v="12529.390000000001"/>
    <n v="1.793104"/>
    <x v="935"/>
    <d v="2020-10-01T00:00:00"/>
    <x v="10"/>
    <x v="0"/>
    <x v="0"/>
  </r>
  <r>
    <d v="2021-03-31T00:00:00"/>
    <n v="29894663000189"/>
    <s v="TRUE SECURITIZADORA"/>
    <d v="2020-05-27T00:00:00"/>
    <n v="139.94"/>
    <d v="2020-06-07T00:00:00"/>
    <n v="-297"/>
    <d v="2027-05-07T00:00:00"/>
    <n v="2198"/>
    <n v="307637410"/>
    <n v="84"/>
    <m/>
    <m/>
    <n v="1.4473740000000002"/>
    <n v="7276.21"/>
    <n v="6790"/>
    <n v="1.795517"/>
    <n v="7882.46"/>
    <n v="1.795517"/>
    <x v="936"/>
    <d v="2020-07-01T00:00:00"/>
    <x v="6"/>
    <x v="0"/>
    <x v="10"/>
  </r>
  <r>
    <d v="2021-03-31T00:00:00"/>
    <n v="29894663000189"/>
    <s v="TRUE SECURITIZADORA"/>
    <d v="2020-07-28T00:00:00"/>
    <n v="313.5"/>
    <d v="2021-02-07T00:00:00"/>
    <n v="-52"/>
    <d v="2027-06-07T00:00:00"/>
    <n v="2229"/>
    <n v="307649248"/>
    <n v="84"/>
    <m/>
    <m/>
    <n v="1.4378106233222967"/>
    <n v="13912.27"/>
    <n v="15174.670000000002"/>
    <n v="1.7857799999999999"/>
    <n v="15300"/>
    <n v="1.7857799999999999"/>
    <x v="937"/>
    <d v="2021-03-01T00:00:00"/>
    <x v="7"/>
    <x v="4"/>
    <x v="16"/>
  </r>
  <r>
    <d v="2021-03-31T00:00:00"/>
    <n v="29894663000189"/>
    <s v="TRUE SECURITIZADORA"/>
    <d v="2020-08-31T00:00:00"/>
    <n v="117.94"/>
    <d v="2021-02-07T00:00:00"/>
    <n v="-52"/>
    <d v="2027-08-09T00:00:00"/>
    <n v="2292"/>
    <n v="307672135"/>
    <n v="84"/>
    <m/>
    <m/>
    <n v="1.4355929999999999"/>
    <n v="5299.08"/>
    <n v="5758.0600000000013"/>
    <n v="1.7835209999999999"/>
    <n v="5839.9800000000005"/>
    <n v="1.7835209999999999"/>
    <x v="938"/>
    <d v="2021-03-01T00:00:00"/>
    <x v="10"/>
    <x v="4"/>
    <x v="16"/>
  </r>
  <r>
    <d v="2021-03-31T00:00:00"/>
    <n v="29894663000189"/>
    <s v="TRUE SECURITIZADORA"/>
    <d v="2020-06-19T00:00:00"/>
    <n v="49.86"/>
    <d v="2021-05-07T00:00:00"/>
    <n v="37"/>
    <d v="2027-05-07T00:00:00"/>
    <n v="2198"/>
    <n v="307733270"/>
    <n v="84"/>
    <m/>
    <m/>
    <n v="1.436155105592027"/>
    <n v="2049.63"/>
    <n v="2404.9399999999991"/>
    <n v="1.7857799999999999"/>
    <n v="2267.5"/>
    <n v="1.7857799999999999"/>
    <x v="939"/>
    <d v="2021-05-01T00:00:00"/>
    <x v="8"/>
    <x v="2"/>
    <x v="9"/>
  </r>
  <r>
    <d v="2021-03-31T00:00:00"/>
    <n v="29894663000189"/>
    <s v="TRUE SECURITIZADORA"/>
    <d v="2020-05-27T00:00:00"/>
    <n v="282.8"/>
    <d v="2020-07-07T00:00:00"/>
    <n v="-267"/>
    <d v="2027-05-07T00:00:00"/>
    <n v="2198"/>
    <n v="307734909"/>
    <n v="84"/>
    <m/>
    <m/>
    <n v="1.4367460000000001"/>
    <n v="14458.220000000001"/>
    <n v="13770.799999999996"/>
    <n v="1.784195"/>
    <n v="15686.939999999999"/>
    <n v="1.784195"/>
    <x v="940"/>
    <d v="2020-07-01T00:00:00"/>
    <x v="6"/>
    <x v="0"/>
    <x v="10"/>
  </r>
  <r>
    <d v="2021-03-31T00:00:00"/>
    <n v="29894663000189"/>
    <s v="TRUE SECURITIZADORA"/>
    <d v="2020-08-31T00:00:00"/>
    <n v="704"/>
    <d v="2021-03-07T00:00:00"/>
    <n v="-24"/>
    <d v="2027-07-07T00:00:00"/>
    <n v="2259"/>
    <n v="307747860"/>
    <n v="84"/>
    <m/>
    <m/>
    <n v="1.4063014108337997"/>
    <n v="31007.040000000001"/>
    <n v="34493.289999999986"/>
    <n v="1.7523850000000001"/>
    <n v="34207.19"/>
    <n v="1.7523850000000001"/>
    <x v="941"/>
    <d v="2021-04-01T00:00:00"/>
    <x v="10"/>
    <x v="2"/>
    <x v="14"/>
  </r>
  <r>
    <d v="2021-03-31T00:00:00"/>
    <n v="29894663000189"/>
    <s v="TRUE SECURITIZADORA"/>
    <d v="2020-04-15T00:00:00"/>
    <n v="480.11"/>
    <d v="2020-06-07T00:00:00"/>
    <n v="-297"/>
    <d v="2026-03-09T00:00:00"/>
    <n v="1774"/>
    <n v="307812757"/>
    <n v="72"/>
    <m/>
    <m/>
    <n v="1.5139607684550016"/>
    <n v="21831.08"/>
    <n v="20742.069999999989"/>
    <n v="2.0626890000000002"/>
    <n v="24136.18"/>
    <n v="2.0626890000000002"/>
    <x v="942"/>
    <d v="2020-06-01T00:00:00"/>
    <x v="5"/>
    <x v="0"/>
    <x v="7"/>
  </r>
  <r>
    <d v="2021-03-31T00:00:00"/>
    <n v="29894663000189"/>
    <s v="TRUE SECURITIZADORA"/>
    <d v="2020-04-15T00:00:00"/>
    <n v="119"/>
    <d v="2021-05-07T00:00:00"/>
    <n v="37"/>
    <d v="2026-03-09T00:00:00"/>
    <n v="1774"/>
    <n v="307813922"/>
    <n v="72"/>
    <m/>
    <m/>
    <n v="1.5079391717692543"/>
    <n v="4107.95"/>
    <n v="5150.2300000000005"/>
    <n v="2.0564170000000002"/>
    <n v="4680.29"/>
    <n v="2.0564170000000002"/>
    <x v="943"/>
    <d v="2021-05-01T00:00:00"/>
    <x v="5"/>
    <x v="2"/>
    <x v="9"/>
  </r>
  <r>
    <d v="2021-03-31T00:00:00"/>
    <n v="29894663000189"/>
    <s v="TRUE SECURITIZADORA"/>
    <d v="2020-07-28T00:00:00"/>
    <n v="236"/>
    <d v="2021-05-07T00:00:00"/>
    <n v="37"/>
    <d v="2026-04-07T00:00:00"/>
    <n v="1803"/>
    <n v="307819401"/>
    <n v="72"/>
    <m/>
    <m/>
    <n v="1.3599999999999999"/>
    <n v="9017.52"/>
    <n v="10554.090000000004"/>
    <n v="1.666029"/>
    <n v="9733.5499999999993"/>
    <n v="1.666029"/>
    <x v="944"/>
    <d v="2021-05-01T00:00:00"/>
    <x v="7"/>
    <x v="2"/>
    <x v="9"/>
  </r>
  <r>
    <d v="2021-03-31T00:00:00"/>
    <n v="29894663000189"/>
    <s v="TRUE SECURITIZADORA"/>
    <d v="2020-05-27T00:00:00"/>
    <n v="299.39999999999998"/>
    <d v="2020-06-07T00:00:00"/>
    <n v="-297"/>
    <d v="2027-05-07T00:00:00"/>
    <n v="2198"/>
    <n v="307831162"/>
    <n v="84"/>
    <m/>
    <m/>
    <n v="1.444113"/>
    <n v="2095.8000000000002"/>
    <n v="14543.130000000001"/>
    <n v="1.7920290000000001"/>
    <n v="2095.8000000000002"/>
    <n v="1.7920290000000001"/>
    <x v="945"/>
    <d v="2021-02-01T00:00:00"/>
    <x v="6"/>
    <x v="0"/>
    <x v="12"/>
  </r>
  <r>
    <d v="2021-03-31T00:00:00"/>
    <n v="29894663000189"/>
    <s v="TRUE SECURITIZADORA"/>
    <d v="2020-07-28T00:00:00"/>
    <n v="313.39999999999998"/>
    <d v="2021-02-07T00:00:00"/>
    <n v="-52"/>
    <d v="2027-05-07T00:00:00"/>
    <n v="2198"/>
    <n v="307833277"/>
    <n v="84"/>
    <m/>
    <m/>
    <n v="1.4448390244155946"/>
    <n v="13796.9"/>
    <n v="15039.860000000002"/>
    <n v="1.7930200000000001"/>
    <n v="15156.48"/>
    <n v="1.7930200000000001"/>
    <x v="946"/>
    <d v="2021-02-01T00:00:00"/>
    <x v="7"/>
    <x v="4"/>
    <x v="12"/>
  </r>
  <r>
    <d v="2021-03-31T00:00:00"/>
    <n v="29894663000189"/>
    <s v="TRUE SECURITIZADORA"/>
    <d v="2020-05-27T00:00:00"/>
    <n v="161.30000000000001"/>
    <d v="2020-06-07T00:00:00"/>
    <n v="-297"/>
    <d v="2027-05-07T00:00:00"/>
    <n v="2198"/>
    <n v="307834888"/>
    <n v="84"/>
    <m/>
    <m/>
    <n v="1.3983840000000001"/>
    <n v="8484.68"/>
    <n v="7956.5600000000031"/>
    <n v="1.743268"/>
    <n v="9192.6"/>
    <n v="1.743268"/>
    <x v="947"/>
    <d v="2020-06-01T00:00:00"/>
    <x v="6"/>
    <x v="0"/>
    <x v="7"/>
  </r>
  <r>
    <d v="2021-03-31T00:00:00"/>
    <n v="29894663000189"/>
    <s v="TRUE SECURITIZADORA"/>
    <d v="2020-08-31T00:00:00"/>
    <n v="78"/>
    <d v="2021-03-07T00:00:00"/>
    <n v="-24"/>
    <d v="2027-06-07T00:00:00"/>
    <n v="2229"/>
    <n v="307840076"/>
    <n v="84"/>
    <m/>
    <m/>
    <n v="1.3935577276057531"/>
    <n v="3427.08"/>
    <n v="3813.4099999999989"/>
    <n v="1.7385969999999999"/>
    <n v="3776.44"/>
    <n v="1.7385969999999999"/>
    <x v="948"/>
    <d v="2021-03-01T00:00:00"/>
    <x v="10"/>
    <x v="2"/>
    <x v="16"/>
  </r>
  <r>
    <d v="2021-03-31T00:00:00"/>
    <n v="29894663000189"/>
    <s v="TRUE SECURITIZADORA"/>
    <d v="2020-08-31T00:00:00"/>
    <n v="1175.6400000000001"/>
    <d v="2021-02-07T00:00:00"/>
    <n v="-52"/>
    <d v="2027-08-09T00:00:00"/>
    <n v="2292"/>
    <n v="307856377"/>
    <n v="84"/>
    <m/>
    <m/>
    <n v="1.3599999999999999"/>
    <n v="59758.85"/>
    <n v="58875.709999999985"/>
    <n v="1.3443830000000001"/>
    <n v="59500.11"/>
    <n v="1.3443830000000001"/>
    <x v="949"/>
    <d v="2021-02-01T00:00:00"/>
    <x v="10"/>
    <x v="4"/>
    <x v="12"/>
  </r>
  <r>
    <d v="2021-03-31T00:00:00"/>
    <n v="29894663000189"/>
    <s v="TRUE SECURITIZADORA"/>
    <d v="2020-09-25T00:00:00"/>
    <n v="1168.5"/>
    <d v="2020-12-07T00:00:00"/>
    <n v="-114"/>
    <d v="2027-09-08T00:00:00"/>
    <n v="2322"/>
    <n v="307889151"/>
    <n v="84"/>
    <m/>
    <m/>
    <n v="1.4421919999999999"/>
    <n v="55048.87"/>
    <n v="56775.80999999999"/>
    <n v="1.789717"/>
    <n v="60475.55"/>
    <n v="1.789717"/>
    <x v="950"/>
    <d v="2021-01-01T00:00:00"/>
    <x v="11"/>
    <x v="3"/>
    <x v="8"/>
  </r>
  <r>
    <d v="2021-03-31T00:00:00"/>
    <n v="29894663000189"/>
    <s v="TRUE SECURITIZADORA"/>
    <d v="2020-04-15T00:00:00"/>
    <n v="36.450000000000003"/>
    <d v="2020-08-07T00:00:00"/>
    <n v="-236"/>
    <d v="2026-03-09T00:00:00"/>
    <n v="1774"/>
    <n v="307908425"/>
    <n v="72"/>
    <m/>
    <m/>
    <n v="1.4949999999999999"/>
    <n v="1607.41"/>
    <n v="1583.58"/>
    <n v="1.9843280000000001"/>
    <n v="1766.2"/>
    <n v="1.9843280000000001"/>
    <x v="951"/>
    <d v="2020-08-01T00:00:00"/>
    <x v="5"/>
    <x v="0"/>
    <x v="3"/>
  </r>
  <r>
    <d v="2021-03-31T00:00:00"/>
    <n v="29894663000189"/>
    <s v="TRUE SECURITIZADORA"/>
    <d v="2020-08-31T00:00:00"/>
    <n v="948"/>
    <d v="2020-12-07T00:00:00"/>
    <n v="-114"/>
    <d v="2027-04-07T00:00:00"/>
    <n v="2168"/>
    <n v="307925590"/>
    <n v="84"/>
    <m/>
    <m/>
    <n v="1.4406021456917555"/>
    <n v="43417.64"/>
    <n v="45046.739999999983"/>
    <n v="1.7886310000000001"/>
    <n v="47462.34"/>
    <n v="1.7886310000000001"/>
    <x v="952"/>
    <d v="2020-12-01T00:00:00"/>
    <x v="10"/>
    <x v="3"/>
    <x v="11"/>
  </r>
  <r>
    <d v="2021-03-31T00:00:00"/>
    <n v="29894663000189"/>
    <s v="TRUE SECURITIZADORA"/>
    <d v="2020-08-31T00:00:00"/>
    <n v="146.5"/>
    <d v="2021-03-07T00:00:00"/>
    <n v="-24"/>
    <d v="2027-09-08T00:00:00"/>
    <n v="2322"/>
    <n v="307969210"/>
    <n v="84"/>
    <m/>
    <m/>
    <n v="1.3599999999999999"/>
    <n v="7209.39"/>
    <n v="7236.9000000000015"/>
    <n v="1.410042"/>
    <n v="7319.72"/>
    <n v="1.410042"/>
    <x v="953"/>
    <d v="2021-04-01T00:00:00"/>
    <x v="10"/>
    <x v="2"/>
    <x v="14"/>
  </r>
  <r>
    <d v="2021-03-31T00:00:00"/>
    <n v="29894663000189"/>
    <s v="TRUE SECURITIZADORA"/>
    <d v="2020-06-19T00:00:00"/>
    <n v="313"/>
    <d v="2020-07-07T00:00:00"/>
    <n v="-267"/>
    <d v="2027-05-07T00:00:00"/>
    <n v="2198"/>
    <n v="308031042"/>
    <n v="84"/>
    <m/>
    <m/>
    <n v="1.4478244769141047"/>
    <n v="15969.32"/>
    <n v="15038.430000000006"/>
    <n v="1.79332"/>
    <n v="17315.64"/>
    <n v="1.79332"/>
    <x v="954"/>
    <d v="2020-08-01T00:00:00"/>
    <x v="8"/>
    <x v="0"/>
    <x v="3"/>
  </r>
  <r>
    <d v="2021-03-31T00:00:00"/>
    <n v="29894663000189"/>
    <s v="TRUE SECURITIZADORA"/>
    <d v="2020-07-28T00:00:00"/>
    <n v="57"/>
    <d v="2020-12-07T00:00:00"/>
    <n v="-114"/>
    <d v="2027-05-07T00:00:00"/>
    <n v="2198"/>
    <n v="308033712"/>
    <n v="84"/>
    <m/>
    <m/>
    <n v="1.4319802538787028"/>
    <n v="2628.96"/>
    <n v="2747.0100000000016"/>
    <n v="1.784492"/>
    <n v="2880.48"/>
    <n v="1.784492"/>
    <x v="955"/>
    <d v="2021-01-01T00:00:00"/>
    <x v="7"/>
    <x v="3"/>
    <x v="8"/>
  </r>
  <r>
    <d v="2021-03-31T00:00:00"/>
    <n v="29894663000189"/>
    <s v="TRUE SECURITIZADORA"/>
    <d v="2020-08-31T00:00:00"/>
    <n v="286"/>
    <d v="2021-03-07T00:00:00"/>
    <n v="-24"/>
    <d v="2027-07-07T00:00:00"/>
    <n v="2259"/>
    <n v="308043697"/>
    <n v="84"/>
    <m/>
    <m/>
    <n v="1.4074218739738424"/>
    <n v="12592.34"/>
    <n v="14007.670000000002"/>
    <n v="1.7535780000000001"/>
    <n v="13892.18"/>
    <n v="1.7535780000000001"/>
    <x v="956"/>
    <d v="2021-04-01T00:00:00"/>
    <x v="10"/>
    <x v="2"/>
    <x v="14"/>
  </r>
  <r>
    <d v="2021-03-31T00:00:00"/>
    <n v="29894663000189"/>
    <s v="TRUE SECURITIZADORA"/>
    <d v="2020-07-28T00:00:00"/>
    <n v="168.59"/>
    <d v="2020-09-07T00:00:00"/>
    <n v="-205"/>
    <d v="2027-07-07T00:00:00"/>
    <n v="2259"/>
    <n v="308048606"/>
    <n v="84"/>
    <m/>
    <m/>
    <n v="1.4016960000000001"/>
    <n v="8447.43"/>
    <n v="8311.24"/>
    <n v="1.7472529999999999"/>
    <n v="9214.31"/>
    <n v="1.7472529999999999"/>
    <x v="957"/>
    <d v="2020-10-01T00:00:00"/>
    <x v="7"/>
    <x v="0"/>
    <x v="0"/>
  </r>
  <r>
    <d v="2021-03-31T00:00:00"/>
    <n v="29894663000189"/>
    <s v="TRUE SECURITIZADORA"/>
    <d v="2020-08-31T00:00:00"/>
    <n v="250"/>
    <d v="2020-11-07T00:00:00"/>
    <n v="-144"/>
    <d v="2027-07-07T00:00:00"/>
    <n v="2259"/>
    <n v="308056932"/>
    <n v="84"/>
    <m/>
    <m/>
    <n v="1.4315782954949272"/>
    <n v="11929.96"/>
    <n v="12146.61000000001"/>
    <n v="1.7793460000000001"/>
    <n v="13058.51"/>
    <n v="1.7793460000000001"/>
    <x v="958"/>
    <d v="2020-12-01T00:00:00"/>
    <x v="10"/>
    <x v="0"/>
    <x v="11"/>
  </r>
  <r>
    <d v="2021-03-31T00:00:00"/>
    <n v="29894663000189"/>
    <s v="TRUE SECURITIZADORA"/>
    <d v="2020-10-30T00:00:00"/>
    <n v="283.02"/>
    <d v="2021-05-07T00:00:00"/>
    <n v="37"/>
    <d v="2027-10-07T00:00:00"/>
    <n v="2351"/>
    <n v="308087450"/>
    <n v="84"/>
    <m/>
    <m/>
    <n v="1.4120680000000001"/>
    <n v="12097.41"/>
    <n v="13921.329999999996"/>
    <n v="1.759234"/>
    <n v="13451.25"/>
    <n v="1.759234"/>
    <x v="959"/>
    <d v="2021-05-01T00:00:00"/>
    <x v="9"/>
    <x v="2"/>
    <x v="9"/>
  </r>
  <r>
    <d v="2021-03-31T00:00:00"/>
    <n v="29894663000189"/>
    <s v="TRUE SECURITIZADORA"/>
    <d v="2020-04-15T00:00:00"/>
    <n v="124.26"/>
    <d v="2020-09-07T00:00:00"/>
    <n v="-205"/>
    <d v="2026-03-09T00:00:00"/>
    <n v="1774"/>
    <n v="308108062"/>
    <n v="72"/>
    <m/>
    <m/>
    <n v="1.3599999999999999"/>
    <n v="5731.13"/>
    <n v="5620.2699999999995"/>
    <n v="1.6349389999999999"/>
    <n v="6063.59"/>
    <n v="1.6349389999999999"/>
    <x v="960"/>
    <d v="2020-10-01T00:00:00"/>
    <x v="5"/>
    <x v="0"/>
    <x v="0"/>
  </r>
  <r>
    <d v="2021-03-31T00:00:00"/>
    <n v="29894663000189"/>
    <s v="TRUE SECURITIZADORA"/>
    <d v="2020-06-19T00:00:00"/>
    <n v="87.73"/>
    <d v="2020-11-07T00:00:00"/>
    <n v="-144"/>
    <d v="2026-04-07T00:00:00"/>
    <n v="1803"/>
    <n v="308121990"/>
    <n v="72"/>
    <m/>
    <m/>
    <n v="1.3599999999999999"/>
    <n v="3851.9700000000003"/>
    <n v="3942.0699999999993"/>
    <n v="1.6986829999999999"/>
    <n v="4144.7"/>
    <n v="1.6986829999999999"/>
    <x v="961"/>
    <d v="2020-11-01T00:00:00"/>
    <x v="8"/>
    <x v="0"/>
    <x v="2"/>
  </r>
  <r>
    <d v="2021-03-31T00:00:00"/>
    <n v="29894663000189"/>
    <s v="TRUE SECURITIZADORA"/>
    <d v="2020-10-30T00:00:00"/>
    <n v="50.15"/>
    <d v="2021-02-07T00:00:00"/>
    <n v="-52"/>
    <d v="2027-11-08T00:00:00"/>
    <n v="2383"/>
    <n v="308125539"/>
    <n v="84"/>
    <m/>
    <m/>
    <n v="1.4103700000000001"/>
    <n v="2314.6999999999998"/>
    <n v="2433.4599999999996"/>
    <n v="1.7468570000000001"/>
    <n v="2551.7999999999997"/>
    <n v="1.7468570000000001"/>
    <x v="962"/>
    <d v="2021-03-01T00:00:00"/>
    <x v="9"/>
    <x v="4"/>
    <x v="16"/>
  </r>
  <r>
    <d v="2021-03-31T00:00:00"/>
    <n v="29894663000189"/>
    <s v="TRUE SECURITIZADORA"/>
    <d v="2020-09-25T00:00:00"/>
    <n v="52"/>
    <d v="2021-02-07T00:00:00"/>
    <n v="-52"/>
    <d v="2027-09-08T00:00:00"/>
    <n v="2322"/>
    <n v="308125815"/>
    <n v="84"/>
    <m/>
    <m/>
    <n v="1.4145160000000001"/>
    <n v="2364.69"/>
    <n v="2550.2499999999995"/>
    <n v="1.7602409999999999"/>
    <n v="2608.21"/>
    <n v="1.7602409999999999"/>
    <x v="963"/>
    <d v="2021-02-01T00:00:00"/>
    <x v="11"/>
    <x v="4"/>
    <x v="12"/>
  </r>
  <r>
    <d v="2021-03-31T00:00:00"/>
    <n v="29894663000189"/>
    <s v="TRUE SECURITIZADORA"/>
    <d v="2020-05-27T00:00:00"/>
    <n v="62.98"/>
    <d v="2021-02-07T00:00:00"/>
    <n v="-52"/>
    <d v="2027-04-07T00:00:00"/>
    <n v="2168"/>
    <n v="308125833"/>
    <n v="84"/>
    <m/>
    <m/>
    <n v="1.4299866800703693"/>
    <n v="2762.9700000000003"/>
    <n v="3054.7900000000009"/>
    <n v="1.782324"/>
    <n v="3036.02"/>
    <n v="1.782324"/>
    <x v="964"/>
    <d v="2021-02-01T00:00:00"/>
    <x v="6"/>
    <x v="4"/>
    <x v="12"/>
  </r>
  <r>
    <d v="2021-03-31T00:00:00"/>
    <n v="29894663000189"/>
    <s v="TRUE SECURITIZADORA"/>
    <d v="2020-10-30T00:00:00"/>
    <n v="52.15"/>
    <d v="2021-02-07T00:00:00"/>
    <n v="-52"/>
    <d v="2027-11-08T00:00:00"/>
    <n v="2383"/>
    <n v="308126465"/>
    <n v="84"/>
    <m/>
    <m/>
    <n v="1.4158330000000001"/>
    <n v="2403.06"/>
    <n v="2525.7500000000009"/>
    <n v="1.7527250000000001"/>
    <n v="2649.27"/>
    <n v="1.7527250000000001"/>
    <x v="965"/>
    <d v="2021-02-01T00:00:00"/>
    <x v="9"/>
    <x v="4"/>
    <x v="12"/>
  </r>
  <r>
    <d v="2021-03-31T00:00:00"/>
    <n v="29894663000189"/>
    <s v="TRUE SECURITIZADORA"/>
    <d v="2020-10-30T00:00:00"/>
    <n v="58.88"/>
    <d v="2021-05-07T00:00:00"/>
    <n v="37"/>
    <d v="2026-11-09T00:00:00"/>
    <n v="2019"/>
    <n v="308133819"/>
    <n v="72"/>
    <m/>
    <m/>
    <n v="1.3781949999999998"/>
    <n v="2337.8200000000002"/>
    <n v="2652.1300000000006"/>
    <n v="1.7546679999999999"/>
    <n v="2589.4500000000003"/>
    <n v="1.7546679999999999"/>
    <x v="966"/>
    <d v="2021-05-01T00:00:00"/>
    <x v="9"/>
    <x v="2"/>
    <x v="9"/>
  </r>
  <r>
    <d v="2021-03-31T00:00:00"/>
    <n v="29894663000189"/>
    <s v="TRUE SECURITIZADORA"/>
    <d v="2020-07-28T00:00:00"/>
    <n v="340.47"/>
    <d v="2021-02-07T00:00:00"/>
    <n v="-52"/>
    <d v="2027-06-07T00:00:00"/>
    <n v="2229"/>
    <n v="308138579"/>
    <n v="84"/>
    <m/>
    <m/>
    <n v="1.4040510086211433"/>
    <n v="15253.869999999999"/>
    <n v="16666.529999999995"/>
    <n v="1.749814"/>
    <n v="16774.91"/>
    <n v="1.749814"/>
    <x v="967"/>
    <d v="2021-02-01T00:00:00"/>
    <x v="7"/>
    <x v="4"/>
    <x v="12"/>
  </r>
  <r>
    <d v="2021-03-31T00:00:00"/>
    <n v="29894663000189"/>
    <s v="TRUE SECURITIZADORA"/>
    <d v="2020-07-28T00:00:00"/>
    <n v="313.5"/>
    <d v="2021-04-07T00:00:00"/>
    <n v="7"/>
    <d v="2027-06-07T00:00:00"/>
    <n v="2229"/>
    <n v="308144238"/>
    <n v="84"/>
    <m/>
    <m/>
    <n v="1.4311445046477993"/>
    <n v="13311.56"/>
    <n v="15208.290000000003"/>
    <n v="1.778651"/>
    <n v="14701.71"/>
    <n v="1.778651"/>
    <x v="968"/>
    <d v="2021-04-01T00:00:00"/>
    <x v="7"/>
    <x v="2"/>
    <x v="14"/>
  </r>
  <r>
    <d v="2021-03-31T00:00:00"/>
    <n v="29894663000189"/>
    <s v="TRUE SECURITIZADORA"/>
    <d v="2020-08-31T00:00:00"/>
    <n v="243.51"/>
    <d v="2021-05-07T00:00:00"/>
    <n v="37"/>
    <d v="2027-07-07T00:00:00"/>
    <n v="2259"/>
    <n v="308147999"/>
    <n v="84"/>
    <m/>
    <m/>
    <n v="1.3599999999999999"/>
    <n v="10428.89"/>
    <n v="12117.12"/>
    <n v="1.688647"/>
    <n v="11506.48"/>
    <n v="1.688647"/>
    <x v="969"/>
    <d v="2021-05-01T00:00:00"/>
    <x v="10"/>
    <x v="2"/>
    <x v="9"/>
  </r>
  <r>
    <d v="2021-03-31T00:00:00"/>
    <n v="29894663000189"/>
    <s v="TRUE SECURITIZADORA"/>
    <d v="2020-10-30T00:00:00"/>
    <n v="52"/>
    <d v="2020-12-07T00:00:00"/>
    <n v="-114"/>
    <d v="2027-11-08T00:00:00"/>
    <n v="2383"/>
    <n v="308152508"/>
    <n v="84"/>
    <m/>
    <m/>
    <n v="1.416973"/>
    <n v="2499.4"/>
    <n v="2517.4300000000007"/>
    <n v="1.7538149999999999"/>
    <n v="2744.75"/>
    <n v="1.7538149999999999"/>
    <x v="970"/>
    <d v="2021-01-01T00:00:00"/>
    <x v="9"/>
    <x v="3"/>
    <x v="8"/>
  </r>
  <r>
    <d v="2021-03-31T00:00:00"/>
    <n v="29894663000189"/>
    <s v="TRUE SECURITIZADORA"/>
    <d v="2020-09-25T00:00:00"/>
    <n v="45.2"/>
    <d v="2020-12-07T00:00:00"/>
    <n v="-114"/>
    <d v="2027-07-07T00:00:00"/>
    <n v="2259"/>
    <n v="308157101"/>
    <n v="84"/>
    <m/>
    <m/>
    <n v="1.427721"/>
    <n v="2111.4699999999998"/>
    <n v="2179.5000000000014"/>
    <n v="1.779836"/>
    <n v="2318.23"/>
    <n v="1.779836"/>
    <x v="971"/>
    <d v="2020-12-01T00:00:00"/>
    <x v="11"/>
    <x v="3"/>
    <x v="11"/>
  </r>
  <r>
    <d v="2021-03-31T00:00:00"/>
    <n v="29894663000189"/>
    <s v="TRUE SECURITIZADORA"/>
    <d v="2020-08-31T00:00:00"/>
    <n v="227.45"/>
    <d v="2020-12-07T00:00:00"/>
    <n v="-114"/>
    <d v="2027-08-09T00:00:00"/>
    <n v="2292"/>
    <n v="308173682"/>
    <n v="84"/>
    <m/>
    <m/>
    <n v="1.4440140000000001"/>
    <n v="10649.630000000001"/>
    <n v="11073.36"/>
    <n v="1.7925089999999999"/>
    <n v="11690.25"/>
    <n v="1.7925089999999999"/>
    <x v="972"/>
    <d v="2020-12-01T00:00:00"/>
    <x v="10"/>
    <x v="3"/>
    <x v="11"/>
  </r>
  <r>
    <d v="2021-03-31T00:00:00"/>
    <n v="29894663000189"/>
    <s v="TRUE SECURITIZADORA"/>
    <d v="2020-08-31T00:00:00"/>
    <n v="133"/>
    <d v="2021-05-07T00:00:00"/>
    <n v="37"/>
    <d v="2027-11-08T00:00:00"/>
    <n v="2383"/>
    <n v="308179325"/>
    <n v="84"/>
    <m/>
    <m/>
    <n v="1.40917"/>
    <n v="5727.13"/>
    <n v="6278.1499999999969"/>
    <n v="1.7541690000000001"/>
    <n v="6370.94"/>
    <n v="1.7541690000000001"/>
    <x v="973"/>
    <d v="2021-05-01T00:00:00"/>
    <x v="10"/>
    <x v="2"/>
    <x v="9"/>
  </r>
  <r>
    <d v="2021-03-31T00:00:00"/>
    <n v="29894663000189"/>
    <s v="TRUE SECURITIZADORA"/>
    <d v="2020-08-31T00:00:00"/>
    <n v="128.19999999999999"/>
    <d v="2021-03-07T00:00:00"/>
    <n v="-24"/>
    <d v="2027-05-07T00:00:00"/>
    <n v="2198"/>
    <n v="308228246"/>
    <n v="84"/>
    <m/>
    <m/>
    <n v="1.3599999999999999"/>
    <n v="5707.14"/>
    <n v="6295.5599999999995"/>
    <n v="1.666685"/>
    <n v="6220.35"/>
    <n v="1.666685"/>
    <x v="974"/>
    <d v="2021-03-01T00:00:00"/>
    <x v="10"/>
    <x v="2"/>
    <x v="16"/>
  </r>
  <r>
    <d v="2021-03-31T00:00:00"/>
    <n v="29894663000189"/>
    <s v="TRUE SECURITIZADORA"/>
    <d v="2020-10-30T00:00:00"/>
    <n v="52.25"/>
    <d v="2021-03-07T00:00:00"/>
    <n v="-24"/>
    <d v="2027-11-08T00:00:00"/>
    <n v="2383"/>
    <n v="308233117"/>
    <n v="84"/>
    <m/>
    <m/>
    <n v="1.421991"/>
    <n v="2351.08"/>
    <n v="2525.1600000000012"/>
    <n v="1.75919"/>
    <n v="2597.2600000000002"/>
    <n v="1.75919"/>
    <x v="975"/>
    <d v="2021-03-01T00:00:00"/>
    <x v="9"/>
    <x v="2"/>
    <x v="16"/>
  </r>
  <r>
    <d v="2021-03-31T00:00:00"/>
    <n v="29894663000189"/>
    <s v="TRUE SECURITIZADORA"/>
    <d v="2020-06-19T00:00:00"/>
    <n v="285.76"/>
    <d v="2021-03-07T00:00:00"/>
    <n v="-24"/>
    <d v="2027-06-07T00:00:00"/>
    <n v="2229"/>
    <n v="308244276"/>
    <n v="84"/>
    <m/>
    <m/>
    <n v="1.4531590000000001"/>
    <n v="12351.320000000002"/>
    <n v="13789.259999999995"/>
    <n v="1.798999"/>
    <n v="13600.53"/>
    <n v="1.798999"/>
    <x v="976"/>
    <d v="2021-04-01T00:00:00"/>
    <x v="8"/>
    <x v="2"/>
    <x v="14"/>
  </r>
  <r>
    <d v="2021-03-31T00:00:00"/>
    <n v="29894663000189"/>
    <s v="TRUE SECURITIZADORA"/>
    <d v="2020-08-31T00:00:00"/>
    <n v="561.29999999999995"/>
    <d v="2020-11-07T00:00:00"/>
    <n v="-144"/>
    <d v="2025-07-07T00:00:00"/>
    <n v="1529"/>
    <n v="308253169"/>
    <n v="60"/>
    <m/>
    <m/>
    <n v="1.3599999999999999"/>
    <n v="22589.57"/>
    <n v="22796.780000000006"/>
    <n v="1.7176689999999999"/>
    <n v="24136.059999999998"/>
    <n v="1.7176689999999999"/>
    <x v="977"/>
    <d v="2020-11-01T00:00:00"/>
    <x v="10"/>
    <x v="0"/>
    <x v="2"/>
  </r>
  <r>
    <d v="2021-03-31T00:00:00"/>
    <n v="29894663000189"/>
    <s v="TRUE SECURITIZADORA"/>
    <d v="2020-07-28T00:00:00"/>
    <n v="197.8"/>
    <d v="2021-02-07T00:00:00"/>
    <n v="-52"/>
    <d v="2027-08-09T00:00:00"/>
    <n v="2292"/>
    <n v="308263805"/>
    <n v="84"/>
    <m/>
    <m/>
    <n v="1.3989069999999999"/>
    <n v="9008.3200000000015"/>
    <n v="9623.7699999999932"/>
    <n v="1.733673"/>
    <n v="9898.44"/>
    <n v="1.733673"/>
    <x v="978"/>
    <d v="2021-02-01T00:00:00"/>
    <x v="7"/>
    <x v="4"/>
    <x v="12"/>
  </r>
  <r>
    <d v="2021-03-31T00:00:00"/>
    <n v="29894663000189"/>
    <s v="TRUE SECURITIZADORA"/>
    <d v="2020-08-31T00:00:00"/>
    <n v="155.16999999999999"/>
    <d v="2021-05-07T00:00:00"/>
    <n v="37"/>
    <d v="2027-08-09T00:00:00"/>
    <n v="2292"/>
    <n v="308266763"/>
    <n v="84"/>
    <m/>
    <m/>
    <n v="1.4491179999999999"/>
    <n v="6479.2"/>
    <n v="7541.5400000000018"/>
    <n v="1.7979400000000001"/>
    <n v="7188.1900000000005"/>
    <n v="1.7979400000000001"/>
    <x v="979"/>
    <d v="2021-05-01T00:00:00"/>
    <x v="10"/>
    <x v="2"/>
    <x v="9"/>
  </r>
  <r>
    <d v="2021-03-31T00:00:00"/>
    <n v="29894663000189"/>
    <s v="TRUE SECURITIZADORA"/>
    <d v="2020-09-25T00:00:00"/>
    <n v="232.76"/>
    <d v="2021-05-07T00:00:00"/>
    <n v="37"/>
    <d v="2027-09-08T00:00:00"/>
    <n v="2322"/>
    <n v="308274430"/>
    <n v="84"/>
    <m/>
    <m/>
    <n v="1.3599999999999999"/>
    <n v="10955.53"/>
    <n v="11628.159999999998"/>
    <n v="1.419834"/>
    <n v="11164.19"/>
    <n v="1.419834"/>
    <x v="980"/>
    <d v="2021-05-01T00:00:00"/>
    <x v="11"/>
    <x v="2"/>
    <x v="9"/>
  </r>
  <r>
    <d v="2021-03-31T00:00:00"/>
    <n v="29894663000189"/>
    <s v="TRUE SECURITIZADORA"/>
    <d v="2020-03-13T00:00:00"/>
    <n v="41.81"/>
    <d v="2020-06-07T00:00:00"/>
    <n v="-297"/>
    <d v="2026-02-09T00:00:00"/>
    <n v="1746"/>
    <n v="308305993"/>
    <n v="72"/>
    <m/>
    <m/>
    <n v="1.4950000000000001"/>
    <n v="1896.52"/>
    <n v="1814.1499999999996"/>
    <n v="2.0380859999999998"/>
    <n v="2092.0500000000002"/>
    <n v="2.0380859999999998"/>
    <x v="981"/>
    <d v="2020-06-01T00:00:00"/>
    <x v="2"/>
    <x v="0"/>
    <x v="7"/>
  </r>
  <r>
    <d v="2021-03-31T00:00:00"/>
    <n v="29894663000189"/>
    <s v="TRUE SECURITIZADORA"/>
    <d v="2020-05-27T00:00:00"/>
    <n v="86.36"/>
    <d v="2020-11-07T00:00:00"/>
    <n v="-144"/>
    <d v="2026-04-07T00:00:00"/>
    <n v="1803"/>
    <n v="308318517"/>
    <n v="72"/>
    <m/>
    <m/>
    <n v="1.4949999999999999"/>
    <n v="3571.61"/>
    <n v="3773.4099999999985"/>
    <n v="1.9904390000000001"/>
    <n v="3961.1"/>
    <n v="1.9904390000000001"/>
    <x v="982"/>
    <d v="2020-11-01T00:00:00"/>
    <x v="6"/>
    <x v="0"/>
    <x v="2"/>
  </r>
  <r>
    <d v="2021-03-31T00:00:00"/>
    <n v="29894663000189"/>
    <s v="TRUE SECURITIZADORA"/>
    <d v="2020-05-27T00:00:00"/>
    <n v="51.65"/>
    <d v="2020-12-07T00:00:00"/>
    <n v="-114"/>
    <d v="2027-04-07T00:00:00"/>
    <n v="2168"/>
    <n v="308324013"/>
    <n v="84"/>
    <m/>
    <m/>
    <n v="1.4337874559116688"/>
    <n v="2366.92"/>
    <n v="2502.1299999999992"/>
    <n v="1.786181"/>
    <n v="2590.5300000000002"/>
    <n v="1.786181"/>
    <x v="983"/>
    <d v="2020-12-01T00:00:00"/>
    <x v="6"/>
    <x v="3"/>
    <x v="11"/>
  </r>
  <r>
    <d v="2021-03-31T00:00:00"/>
    <n v="29894663000189"/>
    <s v="TRUE SECURITIZADORA"/>
    <d v="2020-06-19T00:00:00"/>
    <n v="52"/>
    <d v="2020-08-07T00:00:00"/>
    <n v="-236"/>
    <d v="2027-05-07T00:00:00"/>
    <n v="2198"/>
    <n v="308325780"/>
    <n v="84"/>
    <m/>
    <m/>
    <n v="1.4216636076439459"/>
    <n v="2617.7399999999998"/>
    <n v="2520.4099999999994"/>
    <n v="1.7655620000000001"/>
    <n v="2843.09"/>
    <n v="1.7655620000000001"/>
    <x v="984"/>
    <d v="2020-09-01T00:00:00"/>
    <x v="8"/>
    <x v="0"/>
    <x v="4"/>
  </r>
  <r>
    <d v="2021-03-31T00:00:00"/>
    <n v="29894663000189"/>
    <s v="TRUE SECURITIZADORA"/>
    <d v="2020-10-30T00:00:00"/>
    <n v="165.5"/>
    <d v="2021-05-07T00:00:00"/>
    <n v="37"/>
    <d v="2027-11-08T00:00:00"/>
    <n v="2383"/>
    <n v="308330030"/>
    <n v="84"/>
    <m/>
    <m/>
    <n v="1.415724"/>
    <n v="7130.21"/>
    <n v="8015.7100000000019"/>
    <n v="1.7525409999999999"/>
    <n v="7911.39"/>
    <n v="1.7525409999999999"/>
    <x v="985"/>
    <d v="2021-05-01T00:00:00"/>
    <x v="9"/>
    <x v="2"/>
    <x v="9"/>
  </r>
  <r>
    <d v="2021-03-31T00:00:00"/>
    <n v="29894663000189"/>
    <s v="TRUE SECURITIZADORA"/>
    <d v="2020-07-28T00:00:00"/>
    <n v="303.77"/>
    <d v="2020-10-07T00:00:00"/>
    <n v="-175"/>
    <d v="2027-06-07T00:00:00"/>
    <n v="2229"/>
    <n v="308342852"/>
    <n v="84"/>
    <m/>
    <m/>
    <n v="1.450257221031457"/>
    <n v="14648.52"/>
    <n v="14643.109999999999"/>
    <n v="1.7990010000000001"/>
    <n v="15988.619999999999"/>
    <n v="1.7990010000000001"/>
    <x v="986"/>
    <d v="2020-10-01T00:00:00"/>
    <x v="7"/>
    <x v="0"/>
    <x v="0"/>
  </r>
  <r>
    <d v="2021-03-31T00:00:00"/>
    <n v="29894663000189"/>
    <s v="TRUE SECURITIZADORA"/>
    <d v="2020-08-31T00:00:00"/>
    <n v="46.25"/>
    <d v="2021-03-07T00:00:00"/>
    <n v="-24"/>
    <d v="2027-07-07T00:00:00"/>
    <n v="2259"/>
    <n v="308355348"/>
    <n v="84"/>
    <m/>
    <m/>
    <n v="1.4354558848723644"/>
    <n v="2016.98"/>
    <n v="2244.2800000000007"/>
    <n v="1.7883880000000001"/>
    <n v="2228.3200000000002"/>
    <n v="1.7883880000000001"/>
    <x v="987"/>
    <d v="2021-04-01T00:00:00"/>
    <x v="10"/>
    <x v="2"/>
    <x v="14"/>
  </r>
  <r>
    <d v="2021-03-31T00:00:00"/>
    <n v="29894663000189"/>
    <s v="TRUE SECURITIZADORA"/>
    <d v="2020-08-31T00:00:00"/>
    <n v="208.64"/>
    <d v="2020-11-07T00:00:00"/>
    <n v="-144"/>
    <d v="2027-07-07T00:00:00"/>
    <n v="2259"/>
    <n v="308361652"/>
    <n v="84"/>
    <m/>
    <m/>
    <n v="1.4403087800311796"/>
    <n v="9933.2199999999993"/>
    <n v="10107.850000000002"/>
    <n v="1.7886219999999999"/>
    <n v="10872.63"/>
    <n v="1.7886219999999999"/>
    <x v="988"/>
    <d v="2020-11-01T00:00:00"/>
    <x v="10"/>
    <x v="0"/>
    <x v="2"/>
  </r>
  <r>
    <d v="2021-03-31T00:00:00"/>
    <n v="29894663000189"/>
    <s v="TRUE SECURITIZADORA"/>
    <d v="2020-08-31T00:00:00"/>
    <n v="53.62"/>
    <d v="2021-03-07T00:00:00"/>
    <n v="-24"/>
    <d v="2027-08-09T00:00:00"/>
    <n v="2292"/>
    <n v="308363793"/>
    <n v="84"/>
    <m/>
    <m/>
    <n v="1.4246079999999999"/>
    <n v="2359.31"/>
    <n v="2627.4399999999996"/>
    <n v="1.777722"/>
    <n v="2609.88"/>
    <n v="1.777722"/>
    <x v="989"/>
    <d v="2021-04-01T00:00:00"/>
    <x v="10"/>
    <x v="2"/>
    <x v="14"/>
  </r>
  <r>
    <d v="2021-03-31T00:00:00"/>
    <n v="29894663000189"/>
    <s v="TRUE SECURITIZADORA"/>
    <d v="2020-08-31T00:00:00"/>
    <n v="296.82"/>
    <d v="2021-02-07T00:00:00"/>
    <n v="-52"/>
    <d v="2027-08-09T00:00:00"/>
    <n v="2292"/>
    <n v="308365488"/>
    <n v="84"/>
    <m/>
    <m/>
    <n v="1.3599999999999999"/>
    <n v="14894.810000000001"/>
    <n v="14864.61"/>
    <n v="1.388606"/>
    <n v="15022.29"/>
    <n v="1.388606"/>
    <x v="990"/>
    <d v="2021-02-01T00:00:00"/>
    <x v="10"/>
    <x v="4"/>
    <x v="12"/>
  </r>
  <r>
    <d v="2021-03-31T00:00:00"/>
    <n v="29894663000189"/>
    <s v="TRUE SECURITIZADORA"/>
    <d v="2020-09-25T00:00:00"/>
    <n v="351.9"/>
    <d v="2020-12-07T00:00:00"/>
    <n v="-114"/>
    <d v="2027-09-08T00:00:00"/>
    <n v="2322"/>
    <n v="308383419"/>
    <n v="84"/>
    <m/>
    <m/>
    <n v="1.3599999999999999"/>
    <n v="17011.37"/>
    <n v="17580.149999999994"/>
    <n v="1.691805"/>
    <n v="18638.11"/>
    <n v="1.691805"/>
    <x v="991"/>
    <d v="2020-12-01T00:00:00"/>
    <x v="11"/>
    <x v="3"/>
    <x v="11"/>
  </r>
  <r>
    <d v="2021-03-31T00:00:00"/>
    <n v="29894663000189"/>
    <s v="TRUE SECURITIZADORA"/>
    <d v="2020-06-19T00:00:00"/>
    <n v="63"/>
    <d v="2020-07-07T00:00:00"/>
    <n v="-267"/>
    <d v="2027-05-07T00:00:00"/>
    <n v="2198"/>
    <n v="308430019"/>
    <n v="84"/>
    <m/>
    <m/>
    <n v="1.4495773324984342"/>
    <n v="3210.11"/>
    <n v="3025.1499999999996"/>
    <n v="1.7989919999999999"/>
    <n v="3483.73"/>
    <n v="1.7989919999999999"/>
    <x v="992"/>
    <d v="2020-08-01T00:00:00"/>
    <x v="8"/>
    <x v="0"/>
    <x v="3"/>
  </r>
  <r>
    <d v="2021-03-31T00:00:00"/>
    <n v="29894663000189"/>
    <s v="TRUE SECURITIZADORA"/>
    <d v="2020-05-27T00:00:00"/>
    <n v="142.53"/>
    <d v="2020-08-07T00:00:00"/>
    <n v="-236"/>
    <d v="2027-05-07T00:00:00"/>
    <n v="2198"/>
    <n v="308430330"/>
    <n v="84"/>
    <m/>
    <m/>
    <n v="1.4477469999999999"/>
    <n v="7125.0700000000006"/>
    <n v="6914.8300000000017"/>
    <n v="1.795895"/>
    <n v="7742.5700000000006"/>
    <n v="1.795895"/>
    <x v="993"/>
    <d v="2020-09-01T00:00:00"/>
    <x v="6"/>
    <x v="0"/>
    <x v="4"/>
  </r>
  <r>
    <d v="2021-03-31T00:00:00"/>
    <n v="29894663000189"/>
    <s v="TRUE SECURITIZADORA"/>
    <d v="2020-05-27T00:00:00"/>
    <n v="279.83"/>
    <d v="2020-07-07T00:00:00"/>
    <n v="-267"/>
    <d v="2027-05-07T00:00:00"/>
    <n v="2198"/>
    <n v="308434620"/>
    <n v="84"/>
    <m/>
    <m/>
    <n v="1.4477359999999999"/>
    <n v="14268.830000000002"/>
    <n v="13575.999999999993"/>
    <n v="1.795868"/>
    <n v="15480.920000000002"/>
    <n v="1.795868"/>
    <x v="994"/>
    <d v="2020-08-01T00:00:00"/>
    <x v="6"/>
    <x v="0"/>
    <x v="3"/>
  </r>
  <r>
    <d v="2021-03-31T00:00:00"/>
    <n v="29894663000189"/>
    <s v="TRUE SECURITIZADORA"/>
    <d v="2020-08-31T00:00:00"/>
    <n v="570"/>
    <d v="2020-09-07T00:00:00"/>
    <n v="-205"/>
    <d v="2024-05-07T00:00:00"/>
    <n v="1103"/>
    <n v="308439845"/>
    <n v="48"/>
    <m/>
    <m/>
    <n v="1.3599999999999999"/>
    <n v="20099.98"/>
    <n v="19216.63"/>
    <n v="1.798999"/>
    <n v="21240.98"/>
    <n v="1.798999"/>
    <x v="995"/>
    <d v="2020-10-01T00:00:00"/>
    <x v="10"/>
    <x v="0"/>
    <x v="0"/>
  </r>
  <r>
    <d v="2021-03-31T00:00:00"/>
    <n v="29894663000189"/>
    <s v="TRUE SECURITIZADORA"/>
    <d v="2020-07-28T00:00:00"/>
    <n v="81.64"/>
    <d v="2020-12-07T00:00:00"/>
    <n v="-114"/>
    <d v="2027-06-07T00:00:00"/>
    <n v="2229"/>
    <n v="308442515"/>
    <n v="84"/>
    <m/>
    <m/>
    <n v="1.3599999999999999"/>
    <n v="3962.1400000000003"/>
    <n v="4055.94"/>
    <n v="1.609186"/>
    <n v="4236.16"/>
    <n v="1.609186"/>
    <x v="996"/>
    <d v="2020-12-01T00:00:00"/>
    <x v="7"/>
    <x v="3"/>
    <x v="11"/>
  </r>
  <r>
    <d v="2021-03-31T00:00:00"/>
    <n v="29894663000189"/>
    <s v="TRUE SECURITIZADORA"/>
    <d v="2020-07-28T00:00:00"/>
    <n v="128.21"/>
    <d v="2021-04-07T00:00:00"/>
    <n v="7"/>
    <d v="2027-07-07T00:00:00"/>
    <n v="2259"/>
    <n v="308457395"/>
    <n v="84"/>
    <m/>
    <m/>
    <n v="1.4407589999999999"/>
    <n v="5462.45"/>
    <n v="6238.08"/>
    <n v="1.7888310000000001"/>
    <n v="6039.42"/>
    <n v="1.7888310000000001"/>
    <x v="997"/>
    <d v="2021-04-01T00:00:00"/>
    <x v="7"/>
    <x v="2"/>
    <x v="14"/>
  </r>
  <r>
    <d v="2021-03-31T00:00:00"/>
    <n v="29894663000189"/>
    <s v="TRUE SECURITIZADORA"/>
    <d v="2020-08-31T00:00:00"/>
    <n v="186.5"/>
    <d v="2021-02-07T00:00:00"/>
    <n v="-52"/>
    <d v="2027-08-09T00:00:00"/>
    <n v="2292"/>
    <n v="308462875"/>
    <n v="84"/>
    <m/>
    <m/>
    <n v="1.3762909999999999"/>
    <n v="8524.82"/>
    <n v="9288.5599999999922"/>
    <n v="1.720261"/>
    <n v="9394.32"/>
    <n v="1.720261"/>
    <x v="998"/>
    <d v="2021-02-01T00:00:00"/>
    <x v="10"/>
    <x v="4"/>
    <x v="12"/>
  </r>
  <r>
    <d v="2021-03-31T00:00:00"/>
    <n v="29894663000189"/>
    <s v="TRUE SECURITIZADORA"/>
    <d v="2020-08-31T00:00:00"/>
    <n v="70"/>
    <d v="2021-02-07T00:00:00"/>
    <n v="-52"/>
    <d v="2027-08-09T00:00:00"/>
    <n v="2292"/>
    <n v="308470951"/>
    <n v="84"/>
    <m/>
    <m/>
    <n v="1.432426"/>
    <n v="3147.95"/>
    <n v="3421.1500000000005"/>
    <n v="1.7802359999999999"/>
    <n v="3469.3"/>
    <n v="1.7802359999999999"/>
    <x v="999"/>
    <d v="2021-02-01T00:00:00"/>
    <x v="10"/>
    <x v="4"/>
    <x v="12"/>
  </r>
  <r>
    <d v="2021-03-31T00:00:00"/>
    <n v="29894663000189"/>
    <s v="TRUE SECURITIZADORA"/>
    <d v="2020-08-31T00:00:00"/>
    <n v="47.75"/>
    <d v="2020-12-07T00:00:00"/>
    <n v="-114"/>
    <d v="2027-09-08T00:00:00"/>
    <n v="2322"/>
    <n v="308476460"/>
    <n v="84"/>
    <m/>
    <m/>
    <n v="1.4080969999999999"/>
    <n v="2276.8000000000002"/>
    <n v="2319.7100000000009"/>
    <n v="1.743695"/>
    <n v="2494.96"/>
    <n v="1.743695"/>
    <x v="1000"/>
    <d v="2020-12-01T00:00:00"/>
    <x v="10"/>
    <x v="3"/>
    <x v="11"/>
  </r>
  <r>
    <d v="2021-03-31T00:00:00"/>
    <n v="29894663000189"/>
    <s v="TRUE SECURITIZADORA"/>
    <d v="2020-09-25T00:00:00"/>
    <n v="197.44"/>
    <d v="2020-12-07T00:00:00"/>
    <n v="-114"/>
    <d v="2027-09-08T00:00:00"/>
    <n v="2322"/>
    <n v="308487825"/>
    <n v="84"/>
    <m/>
    <m/>
    <n v="1.4483889999999999"/>
    <n v="9285.44"/>
    <n v="9573.4500000000025"/>
    <n v="1.7963229999999999"/>
    <n v="10200.83"/>
    <n v="1.7963229999999999"/>
    <x v="1001"/>
    <d v="2021-01-01T00:00:00"/>
    <x v="11"/>
    <x v="3"/>
    <x v="8"/>
  </r>
  <r>
    <d v="2021-03-31T00:00:00"/>
    <n v="29894663000189"/>
    <s v="TRUE SECURITIZADORA"/>
    <d v="2020-08-31T00:00:00"/>
    <n v="227.6"/>
    <d v="2021-05-07T00:00:00"/>
    <n v="37"/>
    <d v="2027-07-07T00:00:00"/>
    <n v="2259"/>
    <n v="308529092"/>
    <n v="84"/>
    <m/>
    <m/>
    <n v="1.4045421322551357"/>
    <n v="9574.31"/>
    <n v="11158.029999999997"/>
    <n v="1.750494"/>
    <n v="10609.52"/>
    <n v="1.750494"/>
    <x v="1002"/>
    <d v="2021-05-01T00:00:00"/>
    <x v="10"/>
    <x v="2"/>
    <x v="9"/>
  </r>
  <r>
    <d v="2021-03-31T00:00:00"/>
    <n v="29894663000189"/>
    <s v="TRUE SECURITIZADORA"/>
    <d v="2020-05-27T00:00:00"/>
    <n v="116.89"/>
    <d v="2021-02-07T00:00:00"/>
    <n v="-52"/>
    <d v="2027-06-07T00:00:00"/>
    <n v="2229"/>
    <n v="308539787"/>
    <n v="84"/>
    <m/>
    <m/>
    <n v="1.3599999999999999"/>
    <n v="5384.52"/>
    <n v="5761.9799999999987"/>
    <n v="1.6463140000000001"/>
    <n v="5831.5300000000007"/>
    <n v="1.6463140000000001"/>
    <x v="1003"/>
    <d v="2021-02-01T00:00:00"/>
    <x v="6"/>
    <x v="4"/>
    <x v="12"/>
  </r>
  <r>
    <d v="2021-03-31T00:00:00"/>
    <n v="29894663000189"/>
    <s v="TRUE SECURITIZADORA"/>
    <d v="2020-10-30T00:00:00"/>
    <n v="72"/>
    <d v="2021-03-07T00:00:00"/>
    <n v="-24"/>
    <d v="2027-11-08T00:00:00"/>
    <n v="2383"/>
    <n v="308541440"/>
    <n v="84"/>
    <m/>
    <m/>
    <n v="1.406871"/>
    <n v="3254.75"/>
    <n v="3497.8999999999992"/>
    <n v="1.743055"/>
    <n v="3595.43"/>
    <n v="1.743055"/>
    <x v="1004"/>
    <d v="2021-03-01T00:00:00"/>
    <x v="9"/>
    <x v="2"/>
    <x v="16"/>
  </r>
  <r>
    <d v="2021-03-31T00:00:00"/>
    <n v="29894663000189"/>
    <s v="TRUE SECURITIZADORA"/>
    <d v="2020-09-25T00:00:00"/>
    <n v="180"/>
    <d v="2021-02-07T00:00:00"/>
    <n v="-52"/>
    <d v="2027-09-08T00:00:00"/>
    <n v="2322"/>
    <n v="308570962"/>
    <n v="84"/>
    <m/>
    <m/>
    <n v="1.3599999999999999"/>
    <n v="8983.24"/>
    <n v="8992.3900000000012"/>
    <n v="1.430871"/>
    <n v="9173.58"/>
    <n v="1.430871"/>
    <x v="1005"/>
    <d v="2021-02-01T00:00:00"/>
    <x v="11"/>
    <x v="4"/>
    <x v="12"/>
  </r>
  <r>
    <d v="2021-03-31T00:00:00"/>
    <n v="29894663000189"/>
    <s v="TRUE SECURITIZADORA"/>
    <d v="2020-09-25T00:00:00"/>
    <n v="142.28"/>
    <d v="2021-02-07T00:00:00"/>
    <n v="-52"/>
    <d v="2027-09-08T00:00:00"/>
    <n v="2322"/>
    <n v="308578278"/>
    <n v="84"/>
    <m/>
    <m/>
    <n v="1.414323"/>
    <n v="6470.55"/>
    <n v="6978.3300000000027"/>
    <n v="1.759981"/>
    <n v="7136.7"/>
    <n v="1.759981"/>
    <x v="1006"/>
    <d v="2021-02-01T00:00:00"/>
    <x v="11"/>
    <x v="4"/>
    <x v="12"/>
  </r>
  <r>
    <d v="2021-03-31T00:00:00"/>
    <n v="29894663000189"/>
    <s v="TRUE SECURITIZADORA"/>
    <d v="2020-03-13T00:00:00"/>
    <n v="40.46"/>
    <d v="2020-09-07T00:00:00"/>
    <n v="-205"/>
    <d v="2026-02-09T00:00:00"/>
    <n v="1746"/>
    <n v="308606451"/>
    <n v="72"/>
    <m/>
    <m/>
    <n v="1.4950000000000001"/>
    <n v="1711.5300000000002"/>
    <n v="1755.5500000000004"/>
    <n v="2.0454780000000001"/>
    <n v="1903.1399999999999"/>
    <n v="2.0454780000000001"/>
    <x v="1007"/>
    <d v="2020-09-01T00:00:00"/>
    <x v="2"/>
    <x v="0"/>
    <x v="4"/>
  </r>
  <r>
    <d v="2021-03-31T00:00:00"/>
    <n v="29894663000189"/>
    <s v="TRUE SECURITIZADORA"/>
    <d v="2020-04-15T00:00:00"/>
    <n v="236"/>
    <d v="2021-05-07T00:00:00"/>
    <n v="37"/>
    <d v="2026-03-09T00:00:00"/>
    <n v="1774"/>
    <n v="308609007"/>
    <n v="72"/>
    <m/>
    <m/>
    <n v="1.3599999999999999"/>
    <n v="9003.94"/>
    <n v="10674.300000000003"/>
    <n v="1.63164"/>
    <n v="9628.24"/>
    <n v="1.63164"/>
    <x v="1008"/>
    <d v="2021-05-01T00:00:00"/>
    <x v="5"/>
    <x v="2"/>
    <x v="9"/>
  </r>
  <r>
    <d v="2021-03-31T00:00:00"/>
    <n v="29894663000189"/>
    <s v="TRUE SECURITIZADORA"/>
    <d v="2020-07-28T00:00:00"/>
    <n v="473.21"/>
    <d v="2020-11-07T00:00:00"/>
    <n v="-144"/>
    <d v="2026-04-07T00:00:00"/>
    <n v="1803"/>
    <n v="308613268"/>
    <n v="72"/>
    <m/>
    <m/>
    <n v="1.3599999999999999"/>
    <n v="21184.07"/>
    <n v="21162.339999999989"/>
    <n v="1.607032"/>
    <n v="22356.300000000003"/>
    <n v="1.607032"/>
    <x v="1009"/>
    <d v="2020-12-01T00:00:00"/>
    <x v="7"/>
    <x v="0"/>
    <x v="11"/>
  </r>
  <r>
    <d v="2021-03-31T00:00:00"/>
    <n v="29894663000189"/>
    <s v="TRUE SECURITIZADORA"/>
    <d v="2020-05-27T00:00:00"/>
    <n v="435.26"/>
    <d v="2020-07-07T00:00:00"/>
    <n v="-267"/>
    <d v="2027-05-07T00:00:00"/>
    <n v="2198"/>
    <n v="308636383"/>
    <n v="84"/>
    <m/>
    <m/>
    <n v="1.4400440000000001"/>
    <n v="22235.24"/>
    <n v="21171.319999999996"/>
    <n v="1.7877000000000001"/>
    <n v="24124.55"/>
    <n v="1.7877000000000001"/>
    <x v="1010"/>
    <d v="2020-07-01T00:00:00"/>
    <x v="6"/>
    <x v="0"/>
    <x v="10"/>
  </r>
  <r>
    <d v="2021-03-31T00:00:00"/>
    <n v="29894663000189"/>
    <s v="TRUE SECURITIZADORA"/>
    <d v="2020-07-28T00:00:00"/>
    <n v="189"/>
    <d v="2021-03-07T00:00:00"/>
    <n v="-24"/>
    <d v="2027-06-07T00:00:00"/>
    <n v="2229"/>
    <n v="308637591"/>
    <n v="84"/>
    <m/>
    <m/>
    <n v="1.4305654703592152"/>
    <n v="8215.380000000001"/>
    <n v="9170.4099999999962"/>
    <n v="1.778043"/>
    <n v="9053.7000000000007"/>
    <n v="1.778043"/>
    <x v="1011"/>
    <d v="2021-04-01T00:00:00"/>
    <x v="7"/>
    <x v="2"/>
    <x v="14"/>
  </r>
  <r>
    <d v="2021-03-31T00:00:00"/>
    <n v="29894663000189"/>
    <s v="TRUE SECURITIZADORA"/>
    <d v="2020-10-30T00:00:00"/>
    <n v="52.15"/>
    <d v="2021-05-07T00:00:00"/>
    <n v="37"/>
    <d v="2027-11-08T00:00:00"/>
    <n v="2383"/>
    <n v="308651787"/>
    <n v="84"/>
    <m/>
    <m/>
    <n v="1.4169529999999999"/>
    <n v="2245.9"/>
    <n v="2524.7199999999998"/>
    <n v="1.7537970000000001"/>
    <n v="2491.88"/>
    <n v="1.7537970000000001"/>
    <x v="1012"/>
    <d v="2021-05-01T00:00:00"/>
    <x v="9"/>
    <x v="2"/>
    <x v="9"/>
  </r>
  <r>
    <d v="2021-03-31T00:00:00"/>
    <n v="29894663000189"/>
    <s v="TRUE SECURITIZADORA"/>
    <d v="2020-08-31T00:00:00"/>
    <n v="139.96"/>
    <d v="2021-03-07T00:00:00"/>
    <n v="-24"/>
    <d v="2027-08-09T00:00:00"/>
    <n v="2292"/>
    <n v="308659946"/>
    <n v="84"/>
    <m/>
    <m/>
    <n v="1.3599999999999999"/>
    <n v="6843"/>
    <n v="7009.1699999999983"/>
    <n v="1.408544"/>
    <n v="6943.53"/>
    <n v="1.408544"/>
    <x v="1013"/>
    <d v="2021-04-01T00:00:00"/>
    <x v="10"/>
    <x v="2"/>
    <x v="14"/>
  </r>
  <r>
    <d v="2021-03-31T00:00:00"/>
    <n v="29894663000189"/>
    <s v="TRUE SECURITIZADORA"/>
    <d v="2020-05-27T00:00:00"/>
    <n v="173.1"/>
    <d v="2020-11-07T00:00:00"/>
    <n v="-144"/>
    <d v="2027-05-07T00:00:00"/>
    <n v="2198"/>
    <n v="308729987"/>
    <n v="84"/>
    <m/>
    <m/>
    <n v="1.4477679999999999"/>
    <n v="8134.01"/>
    <n v="8397.9600000000009"/>
    <n v="1.7958959999999999"/>
    <n v="8883.84"/>
    <n v="1.7958959999999999"/>
    <x v="1014"/>
    <d v="2020-11-01T00:00:00"/>
    <x v="6"/>
    <x v="0"/>
    <x v="2"/>
  </r>
  <r>
    <d v="2021-03-31T00:00:00"/>
    <n v="29894663000189"/>
    <s v="TRUE SECURITIZADORA"/>
    <d v="2020-06-19T00:00:00"/>
    <n v="199.8"/>
    <d v="2021-03-07T00:00:00"/>
    <n v="-24"/>
    <d v="2027-05-07T00:00:00"/>
    <n v="2198"/>
    <n v="308732822"/>
    <n v="84"/>
    <m/>
    <m/>
    <n v="1.4407370410259861"/>
    <n v="8612.66"/>
    <n v="9622.3799999999974"/>
    <n v="1.7857909999999999"/>
    <n v="9473.82"/>
    <n v="1.7857909999999999"/>
    <x v="1015"/>
    <d v="2021-03-01T00:00:00"/>
    <x v="8"/>
    <x v="2"/>
    <x v="16"/>
  </r>
  <r>
    <d v="2021-03-31T00:00:00"/>
    <n v="29894663000189"/>
    <s v="TRUE SECURITIZADORA"/>
    <d v="2020-07-28T00:00:00"/>
    <n v="58.46"/>
    <d v="2020-08-07T00:00:00"/>
    <n v="-236"/>
    <d v="2027-06-07T00:00:00"/>
    <n v="2229"/>
    <n v="308734034"/>
    <n v="84"/>
    <m/>
    <m/>
    <n v="1.3599999999999999"/>
    <n v="3129.0699999999997"/>
    <n v="2904.2699999999991"/>
    <n v="1.532305"/>
    <n v="3267.25"/>
    <n v="1.532305"/>
    <x v="1016"/>
    <d v="2020-09-01T00:00:00"/>
    <x v="7"/>
    <x v="0"/>
    <x v="4"/>
  </r>
  <r>
    <d v="2021-03-31T00:00:00"/>
    <n v="29894663000189"/>
    <s v="TRUE SECURITIZADORA"/>
    <d v="2020-08-31T00:00:00"/>
    <n v="249.5"/>
    <d v="2021-02-07T00:00:00"/>
    <n v="-52"/>
    <d v="2027-06-07T00:00:00"/>
    <n v="2229"/>
    <n v="308738355"/>
    <n v="84"/>
    <m/>
    <m/>
    <n v="1.3599999999999999"/>
    <n v="11593.44"/>
    <n v="12334.260000000006"/>
    <n v="1.614382"/>
    <n v="12447.32"/>
    <n v="1.614382"/>
    <x v="1017"/>
    <d v="2021-02-01T00:00:00"/>
    <x v="10"/>
    <x v="4"/>
    <x v="12"/>
  </r>
  <r>
    <d v="2021-03-31T00:00:00"/>
    <n v="29894663000189"/>
    <s v="TRUE SECURITIZADORA"/>
    <d v="2020-09-25T00:00:00"/>
    <n v="104.45"/>
    <d v="2021-03-07T00:00:00"/>
    <n v="-24"/>
    <d v="2027-07-07T00:00:00"/>
    <n v="2259"/>
    <n v="308751394"/>
    <n v="84"/>
    <m/>
    <m/>
    <n v="1.3599999999999999"/>
    <n v="4667.9800000000005"/>
    <n v="5151.0099999999993"/>
    <n v="1.699613"/>
    <n v="5144.4400000000005"/>
    <n v="1.699613"/>
    <x v="1018"/>
    <d v="2021-04-01T00:00:00"/>
    <x v="11"/>
    <x v="2"/>
    <x v="14"/>
  </r>
  <r>
    <d v="2021-03-31T00:00:00"/>
    <n v="29894663000189"/>
    <s v="TRUE SECURITIZADORA"/>
    <d v="2020-08-31T00:00:00"/>
    <n v="147"/>
    <d v="2020-11-07T00:00:00"/>
    <n v="-144"/>
    <d v="2027-08-09T00:00:00"/>
    <n v="2292"/>
    <n v="308754449"/>
    <n v="84"/>
    <m/>
    <m/>
    <n v="1.4058170000000001"/>
    <n v="7102.65"/>
    <n v="7248.8099999999995"/>
    <n v="1.7518069999999999"/>
    <n v="7782.62"/>
    <n v="1.7518069999999999"/>
    <x v="1019"/>
    <d v="2020-11-01T00:00:00"/>
    <x v="10"/>
    <x v="0"/>
    <x v="2"/>
  </r>
  <r>
    <d v="2021-03-31T00:00:00"/>
    <n v="29894663000189"/>
    <s v="TRUE SECURITIZADORA"/>
    <d v="2020-06-19T00:00:00"/>
    <n v="723.3"/>
    <d v="2020-11-07T00:00:00"/>
    <n v="-144"/>
    <d v="2027-04-07T00:00:00"/>
    <n v="2168"/>
    <n v="308826766"/>
    <n v="84"/>
    <m/>
    <m/>
    <n v="1.4399195058269338"/>
    <n v="33882.519999999997"/>
    <n v="34625.469999999979"/>
    <n v="1.784672"/>
    <n v="36942.33"/>
    <n v="1.784672"/>
    <x v="1020"/>
    <d v="2020-11-01T00:00:00"/>
    <x v="8"/>
    <x v="0"/>
    <x v="2"/>
  </r>
  <r>
    <d v="2021-03-31T00:00:00"/>
    <n v="29894663000189"/>
    <s v="TRUE SECURITIZADORA"/>
    <d v="2020-05-27T00:00:00"/>
    <n v="88.38"/>
    <d v="2020-07-07T00:00:00"/>
    <n v="-267"/>
    <d v="2027-05-07T00:00:00"/>
    <n v="2198"/>
    <n v="308830960"/>
    <n v="84"/>
    <m/>
    <m/>
    <n v="1.3599999999999999"/>
    <n v="4666.8999999999996"/>
    <n v="4416.68"/>
    <n v="1.6432119999999999"/>
    <n v="4995.3100000000004"/>
    <n v="1.6432119999999999"/>
    <x v="1021"/>
    <d v="2020-07-01T00:00:00"/>
    <x v="6"/>
    <x v="0"/>
    <x v="10"/>
  </r>
  <r>
    <d v="2021-03-31T00:00:00"/>
    <n v="29894663000189"/>
    <s v="TRUE SECURITIZADORA"/>
    <d v="2020-06-19T00:00:00"/>
    <n v="249.44"/>
    <d v="2020-12-07T00:00:00"/>
    <n v="-114"/>
    <d v="2027-05-07T00:00:00"/>
    <n v="2198"/>
    <n v="308835592"/>
    <n v="84"/>
    <m/>
    <m/>
    <n v="1.4377081028510348"/>
    <n v="11510.25"/>
    <n v="12025.270000000002"/>
    <n v="1.7825789999999999"/>
    <n v="12586.039999999999"/>
    <n v="1.7825789999999999"/>
    <x v="1022"/>
    <d v="2020-12-01T00:00:00"/>
    <x v="8"/>
    <x v="3"/>
    <x v="11"/>
  </r>
  <r>
    <d v="2021-03-31T00:00:00"/>
    <n v="29894663000189"/>
    <s v="TRUE SECURITIZADORA"/>
    <d v="2020-10-30T00:00:00"/>
    <n v="156.87"/>
    <d v="2021-05-07T00:00:00"/>
    <n v="37"/>
    <d v="2027-11-08T00:00:00"/>
    <n v="2383"/>
    <n v="308837143"/>
    <n v="84"/>
    <m/>
    <m/>
    <n v="1.4214610000000001"/>
    <n v="6745.99"/>
    <n v="7582.6899999999987"/>
    <n v="1.7586109999999999"/>
    <n v="7485.2"/>
    <n v="1.7586109999999999"/>
    <x v="1023"/>
    <d v="2021-05-01T00:00:00"/>
    <x v="9"/>
    <x v="2"/>
    <x v="9"/>
  </r>
  <r>
    <d v="2021-03-31T00:00:00"/>
    <n v="29894663000189"/>
    <s v="TRUE SECURITIZADORA"/>
    <d v="2020-08-31T00:00:00"/>
    <n v="186.56"/>
    <d v="2020-12-07T00:00:00"/>
    <n v="-114"/>
    <d v="2027-06-07T00:00:00"/>
    <n v="2229"/>
    <n v="308838692"/>
    <n v="84"/>
    <m/>
    <m/>
    <n v="1.4007918706803861"/>
    <n v="8739.2999999999993"/>
    <n v="9099.029999999997"/>
    <n v="1.746337"/>
    <n v="9573.36"/>
    <n v="1.746337"/>
    <x v="1024"/>
    <d v="2020-12-01T00:00:00"/>
    <x v="10"/>
    <x v="3"/>
    <x v="11"/>
  </r>
  <r>
    <d v="2021-03-31T00:00:00"/>
    <n v="29894663000189"/>
    <s v="TRUE SECURITIZADORA"/>
    <d v="2020-08-31T00:00:00"/>
    <n v="87.13"/>
    <d v="2021-05-07T00:00:00"/>
    <n v="37"/>
    <d v="2027-06-07T00:00:00"/>
    <n v="2229"/>
    <n v="308843115"/>
    <n v="84"/>
    <m/>
    <m/>
    <n v="1.4331059182860895"/>
    <n v="3610.34"/>
    <n v="4204.579999999999"/>
    <n v="1.780729"/>
    <n v="3996.54"/>
    <n v="1.780729"/>
    <x v="1025"/>
    <d v="2021-05-01T00:00:00"/>
    <x v="10"/>
    <x v="2"/>
    <x v="9"/>
  </r>
  <r>
    <d v="2021-03-31T00:00:00"/>
    <n v="29894663000189"/>
    <s v="TRUE SECURITIZADORA"/>
    <d v="2020-11-03T00:00:00"/>
    <n v="203.4"/>
    <d v="2021-03-07T00:00:00"/>
    <n v="-24"/>
    <d v="2027-07-07T00:00:00"/>
    <n v="2259"/>
    <n v="308854843"/>
    <n v="84"/>
    <m/>
    <m/>
    <n v="1.4389799999999999"/>
    <n v="8871.8000000000011"/>
    <n v="9748.48"/>
    <n v="1.7878810000000001"/>
    <n v="9789.7800000000007"/>
    <n v="1.7878810000000001"/>
    <x v="1026"/>
    <d v="2021-03-01T00:00:00"/>
    <x v="12"/>
    <x v="2"/>
    <x v="16"/>
  </r>
  <r>
    <d v="2021-03-31T00:00:00"/>
    <n v="29894663000189"/>
    <s v="TRUE SECURITIZADORA"/>
    <d v="2020-08-31T00:00:00"/>
    <n v="250.21"/>
    <d v="2020-09-07T00:00:00"/>
    <n v="-205"/>
    <d v="2027-07-07T00:00:00"/>
    <n v="2259"/>
    <n v="308856643"/>
    <n v="84"/>
    <m/>
    <m/>
    <n v="1.4299119573295442"/>
    <n v="12445.75"/>
    <n v="12163.53"/>
    <n v="1.777563"/>
    <n v="13575.71"/>
    <n v="1.777563"/>
    <x v="1027"/>
    <d v="2020-10-01T00:00:00"/>
    <x v="10"/>
    <x v="0"/>
    <x v="0"/>
  </r>
  <r>
    <d v="2021-03-31T00:00:00"/>
    <n v="29894663000189"/>
    <s v="TRUE SECURITIZADORA"/>
    <d v="2020-07-28T00:00:00"/>
    <n v="236.3"/>
    <d v="2021-01-07T00:00:00"/>
    <n v="-83"/>
    <d v="2027-07-07T00:00:00"/>
    <n v="2259"/>
    <n v="308857953"/>
    <n v="84"/>
    <m/>
    <m/>
    <n v="1.443395"/>
    <n v="10768.77"/>
    <n v="11487.080000000004"/>
    <n v="1.7916609999999999"/>
    <n v="11831.34"/>
    <n v="1.7916609999999999"/>
    <x v="1028"/>
    <d v="2021-01-01T00:00:00"/>
    <x v="7"/>
    <x v="1"/>
    <x v="8"/>
  </r>
  <r>
    <d v="2021-03-31T00:00:00"/>
    <n v="29894663000189"/>
    <s v="TRUE SECURITIZADORA"/>
    <d v="2020-04-15T00:00:00"/>
    <n v="423"/>
    <d v="2020-08-07T00:00:00"/>
    <n v="-236"/>
    <d v="2026-03-09T00:00:00"/>
    <n v="1774"/>
    <n v="308915575"/>
    <n v="72"/>
    <m/>
    <m/>
    <n v="1.4949999999999999"/>
    <n v="18962.599999999999"/>
    <n v="18377.229999999996"/>
    <n v="1.8958189999999999"/>
    <n v="20496.620000000003"/>
    <n v="1.8958189999999999"/>
    <x v="1029"/>
    <d v="2020-08-01T00:00:00"/>
    <x v="5"/>
    <x v="0"/>
    <x v="3"/>
  </r>
  <r>
    <d v="2021-03-31T00:00:00"/>
    <n v="29894663000189"/>
    <s v="TRUE SECURITIZADORA"/>
    <d v="2020-05-27T00:00:00"/>
    <n v="42.78"/>
    <d v="2021-01-07T00:00:00"/>
    <n v="-83"/>
    <d v="2026-04-07T00:00:00"/>
    <n v="1803"/>
    <n v="308920906"/>
    <n v="72"/>
    <m/>
    <m/>
    <n v="1.4949999999999999"/>
    <n v="1667.89"/>
    <n v="1869.2499999999998"/>
    <n v="2.0354939999999999"/>
    <n v="1876.64"/>
    <n v="2.0354939999999999"/>
    <x v="1030"/>
    <d v="2021-01-01T00:00:00"/>
    <x v="6"/>
    <x v="1"/>
    <x v="8"/>
  </r>
  <r>
    <d v="2021-03-31T00:00:00"/>
    <n v="29894663000189"/>
    <s v="TRUE SECURITIZADORA"/>
    <d v="2020-05-27T00:00:00"/>
    <n v="32.11"/>
    <d v="2021-01-07T00:00:00"/>
    <n v="-83"/>
    <d v="2026-04-07T00:00:00"/>
    <n v="1803"/>
    <n v="308922293"/>
    <n v="72"/>
    <m/>
    <m/>
    <n v="1.3939948902915535"/>
    <n v="1318.6299999999999"/>
    <n v="1445.2599999999998"/>
    <n v="1.791617"/>
    <n v="1441.4099999999999"/>
    <n v="1.791617"/>
    <x v="1031"/>
    <d v="2021-01-01T00:00:00"/>
    <x v="6"/>
    <x v="1"/>
    <x v="8"/>
  </r>
  <r>
    <d v="2021-03-31T00:00:00"/>
    <n v="29894663000189"/>
    <s v="TRUE SECURITIZADORA"/>
    <d v="2020-05-27T00:00:00"/>
    <n v="307.27999999999997"/>
    <d v="2020-09-07T00:00:00"/>
    <n v="-205"/>
    <d v="2025-04-07T00:00:00"/>
    <n v="1438"/>
    <n v="308922715"/>
    <n v="60"/>
    <m/>
    <m/>
    <n v="1.3599999999999999"/>
    <n v="12598.390000000001"/>
    <n v="12453.639999999998"/>
    <n v="1.7110799999999999"/>
    <n v="13355.85"/>
    <n v="1.7110799999999999"/>
    <x v="1032"/>
    <d v="2020-10-01T00:00:00"/>
    <x v="6"/>
    <x v="0"/>
    <x v="0"/>
  </r>
  <r>
    <d v="2021-03-31T00:00:00"/>
    <n v="29894663000189"/>
    <s v="TRUE SECURITIZADORA"/>
    <d v="2020-05-27T00:00:00"/>
    <n v="279.67"/>
    <d v="2020-11-07T00:00:00"/>
    <n v="-144"/>
    <d v="2027-05-07T00:00:00"/>
    <n v="2198"/>
    <n v="308933443"/>
    <n v="84"/>
    <m/>
    <m/>
    <n v="1.4416359999999999"/>
    <n v="13162.710000000001"/>
    <n v="13595.97"/>
    <n v="1.7893969999999999"/>
    <n v="14376.28"/>
    <n v="1.7893969999999999"/>
    <x v="1033"/>
    <d v="2020-11-01T00:00:00"/>
    <x v="6"/>
    <x v="0"/>
    <x v="2"/>
  </r>
  <r>
    <d v="2021-03-31T00:00:00"/>
    <n v="29894663000189"/>
    <s v="TRUE SECURITIZADORA"/>
    <d v="2020-06-19T00:00:00"/>
    <n v="313.5"/>
    <d v="2021-03-07T00:00:00"/>
    <n v="-24"/>
    <d v="2024-05-07T00:00:00"/>
    <n v="1103"/>
    <n v="308933993"/>
    <n v="48"/>
    <m/>
    <m/>
    <n v="1.3599999999999999"/>
    <n v="9173.98"/>
    <n v="10845.02"/>
    <n v="1.798996"/>
    <n v="9801.56"/>
    <n v="1.798996"/>
    <x v="1034"/>
    <d v="2021-04-01T00:00:00"/>
    <x v="8"/>
    <x v="2"/>
    <x v="14"/>
  </r>
  <r>
    <d v="2021-03-31T00:00:00"/>
    <n v="29894663000189"/>
    <s v="TRUE SECURITIZADORA"/>
    <d v="2020-07-28T00:00:00"/>
    <n v="160"/>
    <d v="2021-05-07T00:00:00"/>
    <n v="37"/>
    <d v="2027-06-07T00:00:00"/>
    <n v="2229"/>
    <n v="308945776"/>
    <n v="84"/>
    <m/>
    <m/>
    <n v="1.4502303188931742"/>
    <n v="6595.61"/>
    <n v="7712.819999999997"/>
    <n v="1.7989999999999999"/>
    <n v="7301.43"/>
    <n v="1.7989999999999999"/>
    <x v="1035"/>
    <d v="2021-05-01T00:00:00"/>
    <x v="7"/>
    <x v="2"/>
    <x v="9"/>
  </r>
  <r>
    <d v="2021-03-31T00:00:00"/>
    <n v="29894663000189"/>
    <s v="TRUE SECURITIZADORA"/>
    <d v="2020-05-27T00:00:00"/>
    <n v="936"/>
    <d v="2021-02-07T00:00:00"/>
    <n v="-52"/>
    <d v="2023-04-10T00:00:00"/>
    <n v="710"/>
    <n v="309018624"/>
    <n v="36"/>
    <m/>
    <m/>
    <n v="1.3599999999999999"/>
    <n v="21462.3"/>
    <n v="26064.99"/>
    <n v="1.6776470000000001"/>
    <n v="22110.31"/>
    <n v="1.6776470000000001"/>
    <x v="1036"/>
    <d v="2021-02-01T00:00:00"/>
    <x v="6"/>
    <x v="4"/>
    <x v="12"/>
  </r>
  <r>
    <d v="2021-03-31T00:00:00"/>
    <n v="29894663000189"/>
    <s v="TRUE SECURITIZADORA"/>
    <d v="2020-05-27T00:00:00"/>
    <n v="41.65"/>
    <d v="2020-12-07T00:00:00"/>
    <n v="-114"/>
    <d v="2026-04-07T00:00:00"/>
    <n v="1803"/>
    <n v="309020639"/>
    <n v="72"/>
    <m/>
    <m/>
    <n v="1.4949999999999999"/>
    <n v="1666.26"/>
    <n v="1819.8099999999993"/>
    <n v="2.033121"/>
    <n v="1868.73"/>
    <n v="2.033121"/>
    <x v="1037"/>
    <d v="2020-12-01T00:00:00"/>
    <x v="6"/>
    <x v="3"/>
    <x v="11"/>
  </r>
  <r>
    <d v="2021-03-31T00:00:00"/>
    <n v="29894663000189"/>
    <s v="TRUE SECURITIZADORA"/>
    <d v="2020-06-19T00:00:00"/>
    <n v="153.1"/>
    <d v="2020-07-07T00:00:00"/>
    <n v="-267"/>
    <d v="2027-05-07T00:00:00"/>
    <n v="2198"/>
    <n v="309029966"/>
    <n v="84"/>
    <m/>
    <m/>
    <n v="1.3599999999999999"/>
    <n v="8653.89"/>
    <n v="7576.8"/>
    <n v="1.3589279999999999"/>
    <n v="8653.33"/>
    <n v="1.3589279999999999"/>
    <x v="1038"/>
    <d v="2020-08-01T00:00:00"/>
    <x v="8"/>
    <x v="0"/>
    <x v="3"/>
  </r>
  <r>
    <d v="2021-03-31T00:00:00"/>
    <n v="29894663000189"/>
    <s v="TRUE SECURITIZADORA"/>
    <d v="2020-06-19T00:00:00"/>
    <n v="212.73"/>
    <d v="2021-02-07T00:00:00"/>
    <n v="-52"/>
    <d v="2027-05-07T00:00:00"/>
    <n v="2198"/>
    <n v="309032826"/>
    <n v="84"/>
    <m/>
    <m/>
    <n v="1.4407203270624582"/>
    <n v="9382.86"/>
    <n v="10245.17"/>
    <n v="1.7857879999999999"/>
    <n v="10299.700000000001"/>
    <n v="1.7857879999999999"/>
    <x v="1039"/>
    <d v="2021-02-01T00:00:00"/>
    <x v="8"/>
    <x v="4"/>
    <x v="12"/>
  </r>
  <r>
    <d v="2021-03-31T00:00:00"/>
    <n v="29894663000189"/>
    <s v="TRUE SECURITIZADORA"/>
    <d v="2020-06-19T00:00:00"/>
    <n v="116.95"/>
    <d v="2021-05-07T00:00:00"/>
    <n v="37"/>
    <d v="2027-05-07T00:00:00"/>
    <n v="2198"/>
    <n v="309036773"/>
    <n v="84"/>
    <m/>
    <m/>
    <n v="1.4378866684487921"/>
    <n v="4811.5599999999995"/>
    <n v="5637.7699999999986"/>
    <n v="1.782756"/>
    <n v="5315.9299999999994"/>
    <n v="1.782756"/>
    <x v="1040"/>
    <d v="2021-05-01T00:00:00"/>
    <x v="8"/>
    <x v="2"/>
    <x v="9"/>
  </r>
  <r>
    <d v="2021-03-31T00:00:00"/>
    <n v="29894663000189"/>
    <s v="TRUE SECURITIZADORA"/>
    <d v="2020-08-31T00:00:00"/>
    <n v="81.88"/>
    <d v="2021-01-07T00:00:00"/>
    <n v="-83"/>
    <d v="2027-07-07T00:00:00"/>
    <n v="2259"/>
    <n v="309053584"/>
    <n v="84"/>
    <m/>
    <m/>
    <n v="1.4350720135613493"/>
    <n v="3739.92"/>
    <n v="3973.6800000000007"/>
    <n v="1.7830710000000001"/>
    <n v="4109.1499999999996"/>
    <n v="1.7830710000000001"/>
    <x v="1041"/>
    <d v="2021-01-01T00:00:00"/>
    <x v="10"/>
    <x v="1"/>
    <x v="8"/>
  </r>
  <r>
    <d v="2021-03-31T00:00:00"/>
    <n v="29894663000189"/>
    <s v="TRUE SECURITIZADORA"/>
    <d v="2020-08-31T00:00:00"/>
    <n v="100"/>
    <d v="2020-12-07T00:00:00"/>
    <n v="-114"/>
    <d v="2027-09-08T00:00:00"/>
    <n v="2322"/>
    <n v="309078116"/>
    <n v="84"/>
    <m/>
    <m/>
    <n v="1.4021189999999999"/>
    <n v="4776.32"/>
    <n v="4868.09"/>
    <n v="1.7372399999999999"/>
    <n v="5233.87"/>
    <n v="1.7372399999999999"/>
    <x v="1042"/>
    <d v="2021-01-01T00:00:00"/>
    <x v="10"/>
    <x v="3"/>
    <x v="8"/>
  </r>
  <r>
    <d v="2021-03-31T00:00:00"/>
    <n v="29894663000189"/>
    <s v="TRUE SECURITIZADORA"/>
    <d v="2020-04-15T00:00:00"/>
    <n v="85.56"/>
    <d v="2020-09-07T00:00:00"/>
    <n v="-205"/>
    <d v="2026-03-09T00:00:00"/>
    <n v="1774"/>
    <n v="309115611"/>
    <n v="72"/>
    <m/>
    <m/>
    <n v="1.3599999999999999"/>
    <n v="3980.87"/>
    <n v="3869.8599999999992"/>
    <n v="1.591378"/>
    <n v="4175.13"/>
    <n v="1.591378"/>
    <x v="1043"/>
    <d v="2020-09-01T00:00:00"/>
    <x v="5"/>
    <x v="0"/>
    <x v="4"/>
  </r>
  <r>
    <d v="2021-03-31T00:00:00"/>
    <n v="29894663000189"/>
    <s v="TRUE SECURITIZADORA"/>
    <d v="2020-05-27T00:00:00"/>
    <n v="54.4"/>
    <d v="2021-03-07T00:00:00"/>
    <n v="-24"/>
    <d v="2026-04-07T00:00:00"/>
    <n v="1803"/>
    <n v="309117537"/>
    <n v="72"/>
    <m/>
    <m/>
    <n v="1.3599999999999999"/>
    <n v="2251.71"/>
    <n v="2473.35"/>
    <n v="1.5422149999999999"/>
    <n v="2352.48"/>
    <n v="1.5422149999999999"/>
    <x v="1044"/>
    <d v="2021-04-01T00:00:00"/>
    <x v="6"/>
    <x v="2"/>
    <x v="14"/>
  </r>
  <r>
    <d v="2021-03-31T00:00:00"/>
    <n v="29894663000189"/>
    <s v="TRUE SECURITIZADORA"/>
    <d v="2020-05-27T00:00:00"/>
    <n v="206.45"/>
    <d v="2020-06-07T00:00:00"/>
    <n v="-297"/>
    <d v="2026-04-07T00:00:00"/>
    <n v="1803"/>
    <n v="309119370"/>
    <n v="72"/>
    <m/>
    <m/>
    <n v="1.5008591305567902"/>
    <n v="9458.31"/>
    <n v="9005.2299999999977"/>
    <n v="2.0567600000000001"/>
    <n v="10489.59"/>
    <n v="2.0567600000000001"/>
    <x v="1045"/>
    <d v="2020-07-01T00:00:00"/>
    <x v="6"/>
    <x v="0"/>
    <x v="10"/>
  </r>
  <r>
    <d v="2021-03-31T00:00:00"/>
    <n v="29894663000189"/>
    <s v="TRUE SECURITIZADORA"/>
    <d v="2020-08-31T00:00:00"/>
    <n v="121"/>
    <d v="2021-02-07T00:00:00"/>
    <n v="-52"/>
    <d v="2027-09-08T00:00:00"/>
    <n v="2322"/>
    <n v="309127272"/>
    <n v="84"/>
    <m/>
    <m/>
    <n v="1.4056259999999998"/>
    <n v="5531.49"/>
    <n v="5883.1999999999971"/>
    <n v="1.7410509999999999"/>
    <n v="6084.77"/>
    <n v="1.7410509999999999"/>
    <x v="1046"/>
    <d v="2021-04-01T00:00:00"/>
    <x v="10"/>
    <x v="4"/>
    <x v="14"/>
  </r>
  <r>
    <d v="2021-03-31T00:00:00"/>
    <n v="29894663000189"/>
    <s v="TRUE SECURITIZADORA"/>
    <d v="2020-07-28T00:00:00"/>
    <n v="78.930000000000007"/>
    <d v="2021-03-07T00:00:00"/>
    <n v="-24"/>
    <d v="2027-06-07T00:00:00"/>
    <n v="2229"/>
    <n v="309143296"/>
    <n v="84"/>
    <m/>
    <m/>
    <n v="1.4297727457722911"/>
    <n v="3431.71"/>
    <n v="3830.7599999999993"/>
    <n v="1.777172"/>
    <n v="3781.88"/>
    <n v="1.777172"/>
    <x v="1047"/>
    <d v="2021-03-01T00:00:00"/>
    <x v="7"/>
    <x v="2"/>
    <x v="16"/>
  </r>
  <r>
    <d v="2021-03-31T00:00:00"/>
    <n v="29894663000189"/>
    <s v="TRUE SECURITIZADORA"/>
    <d v="2020-09-25T00:00:00"/>
    <n v="226.5"/>
    <d v="2021-05-07T00:00:00"/>
    <n v="37"/>
    <d v="2027-10-07T00:00:00"/>
    <n v="2351"/>
    <n v="309151404"/>
    <n v="84"/>
    <m/>
    <m/>
    <n v="1.3997249999999999"/>
    <n v="9754.67"/>
    <n v="11007.58"/>
    <n v="1.733932"/>
    <n v="10806.77"/>
    <n v="1.733932"/>
    <x v="1048"/>
    <d v="2021-04-01T00:00:00"/>
    <x v="11"/>
    <x v="2"/>
    <x v="14"/>
  </r>
  <r>
    <d v="2021-03-31T00:00:00"/>
    <n v="29894663000189"/>
    <s v="TRUE SECURITIZADORA"/>
    <d v="2020-08-31T00:00:00"/>
    <n v="114.83"/>
    <d v="2021-05-07T00:00:00"/>
    <n v="37"/>
    <d v="2027-07-07T00:00:00"/>
    <n v="2259"/>
    <n v="309156601"/>
    <n v="84"/>
    <m/>
    <m/>
    <n v="1.4397991265672376"/>
    <n v="4778.62"/>
    <n v="5564.0299999999988"/>
    <n v="1.7881039999999999"/>
    <n v="5295.88"/>
    <n v="1.7881039999999999"/>
    <x v="1049"/>
    <d v="2021-05-01T00:00:00"/>
    <x v="10"/>
    <x v="2"/>
    <x v="9"/>
  </r>
  <r>
    <d v="2021-03-31T00:00:00"/>
    <n v="29894663000189"/>
    <s v="TRUE SECURITIZADORA"/>
    <d v="2020-09-25T00:00:00"/>
    <n v="69.42"/>
    <d v="2021-03-07T00:00:00"/>
    <n v="-24"/>
    <d v="2027-08-09T00:00:00"/>
    <n v="2292"/>
    <n v="309159224"/>
    <n v="84"/>
    <m/>
    <m/>
    <n v="1.3663480000000001"/>
    <n v="3113.58"/>
    <n v="3438.6000000000013"/>
    <n v="1.708944"/>
    <n v="3437.51"/>
    <n v="1.708944"/>
    <x v="1050"/>
    <d v="2021-04-01T00:00:00"/>
    <x v="11"/>
    <x v="2"/>
    <x v="14"/>
  </r>
  <r>
    <d v="2021-03-31T00:00:00"/>
    <n v="29894663000189"/>
    <s v="TRUE SECURITIZADORA"/>
    <d v="2020-08-31T00:00:00"/>
    <n v="276.39999999999998"/>
    <d v="2021-02-07T00:00:00"/>
    <n v="-52"/>
    <d v="2027-07-07T00:00:00"/>
    <n v="2259"/>
    <n v="309160639"/>
    <n v="84"/>
    <m/>
    <m/>
    <n v="1.4428085689970702"/>
    <n v="12321.18"/>
    <n v="13379.469999999996"/>
    <n v="1.7912699999999999"/>
    <n v="13564.98"/>
    <n v="1.7912699999999999"/>
    <x v="1051"/>
    <d v="2021-02-01T00:00:00"/>
    <x v="10"/>
    <x v="4"/>
    <x v="12"/>
  </r>
  <r>
    <d v="2021-03-31T00:00:00"/>
    <n v="29894663000189"/>
    <s v="TRUE SECURITIZADORA"/>
    <d v="2020-08-31T00:00:00"/>
    <n v="148"/>
    <d v="2021-03-07T00:00:00"/>
    <n v="-24"/>
    <d v="2027-08-09T00:00:00"/>
    <n v="2292"/>
    <n v="309165784"/>
    <n v="84"/>
    <m/>
    <m/>
    <n v="1.3599999999999999"/>
    <n v="7287.3"/>
    <n v="7411.83"/>
    <n v="1.38462"/>
    <n v="7342.38"/>
    <n v="1.38462"/>
    <x v="1052"/>
    <d v="2021-03-01T00:00:00"/>
    <x v="10"/>
    <x v="2"/>
    <x v="16"/>
  </r>
  <r>
    <d v="2021-03-31T00:00:00"/>
    <n v="29894663000189"/>
    <s v="TRUE SECURITIZADORA"/>
    <d v="2020-08-31T00:00:00"/>
    <n v="460.29"/>
    <d v="2020-12-07T00:00:00"/>
    <n v="-114"/>
    <d v="2026-09-08T00:00:00"/>
    <n v="1957"/>
    <n v="309168665"/>
    <n v="72"/>
    <m/>
    <m/>
    <n v="1.3599999999999999"/>
    <n v="22004.940000000002"/>
    <n v="20857.66"/>
    <n v="1.4087229999999999"/>
    <n v="22271.379999999997"/>
    <n v="1.4087229999999999"/>
    <x v="1053"/>
    <d v="2020-12-01T00:00:00"/>
    <x v="10"/>
    <x v="3"/>
    <x v="11"/>
  </r>
  <r>
    <d v="2021-03-31T00:00:00"/>
    <n v="29894663000189"/>
    <s v="TRUE SECURITIZADORA"/>
    <d v="2020-06-19T00:00:00"/>
    <n v="128.04"/>
    <d v="2020-11-07T00:00:00"/>
    <n v="-144"/>
    <d v="2027-05-07T00:00:00"/>
    <n v="2198"/>
    <n v="309231750"/>
    <n v="84"/>
    <m/>
    <m/>
    <n v="1.4493195928754088"/>
    <n v="6018.16"/>
    <n v="6148.7899999999981"/>
    <n v="1.7948599999999999"/>
    <n v="6568.5999999999995"/>
    <n v="1.7948599999999999"/>
    <x v="1054"/>
    <d v="2020-11-01T00:00:00"/>
    <x v="8"/>
    <x v="0"/>
    <x v="2"/>
  </r>
  <r>
    <d v="2021-03-31T00:00:00"/>
    <n v="29894663000189"/>
    <s v="TRUE SECURITIZADORA"/>
    <d v="2020-08-31T00:00:00"/>
    <n v="71.209999999999994"/>
    <d v="2020-12-07T00:00:00"/>
    <n v="-114"/>
    <d v="2027-07-07T00:00:00"/>
    <n v="2259"/>
    <n v="309235529"/>
    <n v="84"/>
    <m/>
    <m/>
    <n v="1.4115135622151551"/>
    <n v="3345.1800000000003"/>
    <n v="3482.9600000000014"/>
    <n v="1.757965"/>
    <n v="3668.4799999999996"/>
    <n v="1.757965"/>
    <x v="1055"/>
    <d v="2021-01-01T00:00:00"/>
    <x v="10"/>
    <x v="3"/>
    <x v="8"/>
  </r>
  <r>
    <d v="2021-03-31T00:00:00"/>
    <n v="29894663000189"/>
    <s v="TRUE SECURITIZADORA"/>
    <d v="2020-05-27T00:00:00"/>
    <n v="130.49"/>
    <d v="2020-07-07T00:00:00"/>
    <n v="-267"/>
    <d v="2027-05-07T00:00:00"/>
    <n v="2198"/>
    <n v="309237460"/>
    <n v="84"/>
    <m/>
    <m/>
    <n v="1.3987829999999999"/>
    <n v="6732.88"/>
    <n v="6435.9600000000037"/>
    <n v="1.7436579999999999"/>
    <n v="7305.51"/>
    <n v="1.7436579999999999"/>
    <x v="1056"/>
    <d v="2020-08-01T00:00:00"/>
    <x v="6"/>
    <x v="0"/>
    <x v="3"/>
  </r>
  <r>
    <d v="2021-03-31T00:00:00"/>
    <n v="29894663000189"/>
    <s v="TRUE SECURITIZADORA"/>
    <d v="2020-07-28T00:00:00"/>
    <n v="41.55"/>
    <d v="2020-12-07T00:00:00"/>
    <n v="-114"/>
    <d v="2027-06-07T00:00:00"/>
    <n v="2229"/>
    <n v="309239276"/>
    <n v="84"/>
    <m/>
    <m/>
    <n v="1.39840278393441"/>
    <n v="1947.6"/>
    <n v="2037.7799999999997"/>
    <n v="1.743749"/>
    <n v="2133.5700000000002"/>
    <n v="1.743749"/>
    <x v="1057"/>
    <d v="2021-01-01T00:00:00"/>
    <x v="7"/>
    <x v="3"/>
    <x v="8"/>
  </r>
  <r>
    <d v="2021-03-31T00:00:00"/>
    <n v="29894663000189"/>
    <s v="TRUE SECURITIZADORA"/>
    <d v="2020-08-31T00:00:00"/>
    <n v="780.85"/>
    <d v="2021-04-07T00:00:00"/>
    <n v="7"/>
    <d v="2027-07-07T00:00:00"/>
    <n v="2259"/>
    <n v="309259714"/>
    <n v="84"/>
    <m/>
    <m/>
    <n v="1.4396680086291549"/>
    <n v="33277.17"/>
    <n v="37837.240000000005"/>
    <n v="1.7879309999999999"/>
    <n v="36794.42"/>
    <n v="1.7879309999999999"/>
    <x v="1058"/>
    <d v="2021-04-01T00:00:00"/>
    <x v="10"/>
    <x v="2"/>
    <x v="14"/>
  </r>
  <r>
    <d v="2021-03-31T00:00:00"/>
    <n v="29894663000189"/>
    <s v="TRUE SECURITIZADORA"/>
    <d v="2020-08-31T00:00:00"/>
    <n v="101.04"/>
    <d v="2020-12-07T00:00:00"/>
    <n v="-114"/>
    <d v="2026-05-07T00:00:00"/>
    <n v="1833"/>
    <n v="309332815"/>
    <n v="72"/>
    <m/>
    <m/>
    <n v="1.400382319157925"/>
    <n v="4283.09"/>
    <n v="4473.489999999998"/>
    <n v="1.793283"/>
    <n v="4673.57"/>
    <n v="1.793283"/>
    <x v="1059"/>
    <d v="2020-12-01T00:00:00"/>
    <x v="10"/>
    <x v="3"/>
    <x v="11"/>
  </r>
  <r>
    <d v="2021-03-31T00:00:00"/>
    <n v="29894663000189"/>
    <s v="TRUE SECURITIZADORA"/>
    <d v="2020-07-28T00:00:00"/>
    <n v="560"/>
    <d v="2021-03-07T00:00:00"/>
    <n v="-24"/>
    <d v="2027-06-07T00:00:00"/>
    <n v="2229"/>
    <n v="309337723"/>
    <n v="84"/>
    <m/>
    <m/>
    <n v="1.3599999999999999"/>
    <n v="26464.53"/>
    <n v="27821.039999999997"/>
    <n v="1.477185"/>
    <n v="27377.87"/>
    <n v="1.477185"/>
    <x v="1060"/>
    <d v="2021-04-01T00:00:00"/>
    <x v="7"/>
    <x v="2"/>
    <x v="14"/>
  </r>
  <r>
    <d v="2021-03-31T00:00:00"/>
    <n v="29894663000189"/>
    <s v="TRUE SECURITIZADORA"/>
    <d v="2020-05-27T00:00:00"/>
    <n v="202.06"/>
    <d v="2020-11-07T00:00:00"/>
    <n v="-144"/>
    <d v="2027-06-07T00:00:00"/>
    <n v="2229"/>
    <n v="309338753"/>
    <n v="84"/>
    <m/>
    <m/>
    <n v="1.409508"/>
    <n v="9671.56"/>
    <n v="9789.8800000000047"/>
    <n v="1.7446029999999999"/>
    <n v="10546.35"/>
    <n v="1.7446029999999999"/>
    <x v="1061"/>
    <d v="2020-11-01T00:00:00"/>
    <x v="6"/>
    <x v="0"/>
    <x v="2"/>
  </r>
  <r>
    <d v="2021-03-31T00:00:00"/>
    <n v="29894663000189"/>
    <s v="TRUE SECURITIZADORA"/>
    <d v="2020-09-25T00:00:00"/>
    <n v="135.31"/>
    <d v="2021-03-07T00:00:00"/>
    <n v="-24"/>
    <d v="2023-08-07T00:00:00"/>
    <n v="829"/>
    <n v="309366674"/>
    <n v="36"/>
    <m/>
    <m/>
    <n v="1.3599999999999999"/>
    <n v="3277.75"/>
    <n v="3766.94"/>
    <n v="1.791806"/>
    <n v="3443.3599999999997"/>
    <n v="1.791806"/>
    <x v="1062"/>
    <d v="2021-04-01T00:00:00"/>
    <x v="11"/>
    <x v="2"/>
    <x v="14"/>
  </r>
  <r>
    <d v="2021-03-31T00:00:00"/>
    <n v="29894663000189"/>
    <s v="TRUE SECURITIZADORA"/>
    <d v="2020-08-31T00:00:00"/>
    <n v="100.9"/>
    <d v="2021-02-07T00:00:00"/>
    <n v="-52"/>
    <d v="2027-09-08T00:00:00"/>
    <n v="2322"/>
    <n v="309379573"/>
    <n v="84"/>
    <m/>
    <m/>
    <n v="1.4521809999999999"/>
    <n v="4550.63"/>
    <n v="4827.82"/>
    <n v="1.7904770000000001"/>
    <n v="5005.7700000000004"/>
    <n v="1.7904770000000001"/>
    <x v="1063"/>
    <d v="2021-02-01T00:00:00"/>
    <x v="10"/>
    <x v="4"/>
    <x v="12"/>
  </r>
  <r>
    <d v="2021-03-31T00:00:00"/>
    <n v="29894663000189"/>
    <s v="TRUE SECURITIZADORA"/>
    <d v="2020-10-30T00:00:00"/>
    <n v="466.65"/>
    <d v="2020-12-07T00:00:00"/>
    <n v="-114"/>
    <d v="2027-09-08T00:00:00"/>
    <n v="2322"/>
    <n v="309390898"/>
    <n v="84"/>
    <m/>
    <m/>
    <n v="1.4395309999999999"/>
    <n v="21990.54"/>
    <n v="22603.969999999998"/>
    <n v="1.7885770000000001"/>
    <n v="24169.38"/>
    <n v="1.7885770000000001"/>
    <x v="1064"/>
    <d v="2020-12-01T00:00:00"/>
    <x v="9"/>
    <x v="3"/>
    <x v="11"/>
  </r>
  <r>
    <d v="2021-03-31T00:00:00"/>
    <n v="29894663000189"/>
    <s v="TRUE SECURITIZADORA"/>
    <d v="2020-05-27T00:00:00"/>
    <n v="115"/>
    <d v="2020-12-07T00:00:00"/>
    <n v="-114"/>
    <d v="2027-04-07T00:00:00"/>
    <n v="2168"/>
    <n v="309426891"/>
    <n v="84"/>
    <m/>
    <m/>
    <n v="1.431329756831687"/>
    <n v="5280.18"/>
    <n v="5575.5099999999993"/>
    <n v="1.778427"/>
    <n v="5771.61"/>
    <n v="1.778427"/>
    <x v="1065"/>
    <d v="2020-12-01T00:00:00"/>
    <x v="6"/>
    <x v="3"/>
    <x v="11"/>
  </r>
  <r>
    <d v="2021-03-31T00:00:00"/>
    <n v="29894663000189"/>
    <s v="TRUE SECURITIZADORA"/>
    <d v="2020-09-25T00:00:00"/>
    <n v="102.82"/>
    <d v="2021-02-07T00:00:00"/>
    <n v="-52"/>
    <d v="2027-10-07T00:00:00"/>
    <n v="2351"/>
    <n v="309427572"/>
    <n v="84"/>
    <m/>
    <m/>
    <n v="1.404099"/>
    <n v="4730.3999999999996"/>
    <n v="4989.3"/>
    <n v="1.7385999999999999"/>
    <n v="5207.5099999999993"/>
    <n v="1.7385999999999999"/>
    <x v="1066"/>
    <d v="2021-02-01T00:00:00"/>
    <x v="11"/>
    <x v="4"/>
    <x v="12"/>
  </r>
  <r>
    <d v="2021-03-31T00:00:00"/>
    <n v="29894663000189"/>
    <s v="TRUE SECURITIZADORA"/>
    <d v="2020-07-28T00:00:00"/>
    <n v="193.28"/>
    <d v="2021-02-07T00:00:00"/>
    <n v="-52"/>
    <d v="2027-05-07T00:00:00"/>
    <n v="2198"/>
    <n v="309435934"/>
    <n v="84"/>
    <m/>
    <m/>
    <n v="1.4484405989348235"/>
    <n v="8500.33"/>
    <n v="9264.4199999999983"/>
    <n v="1.7968420000000001"/>
    <n v="9337.9100000000017"/>
    <n v="1.7968420000000001"/>
    <x v="1067"/>
    <d v="2021-02-01T00:00:00"/>
    <x v="7"/>
    <x v="4"/>
    <x v="12"/>
  </r>
  <r>
    <d v="2021-03-31T00:00:00"/>
    <n v="29894663000189"/>
    <s v="TRUE SECURITIZADORA"/>
    <d v="2020-08-31T00:00:00"/>
    <n v="188"/>
    <d v="2020-10-07T00:00:00"/>
    <n v="-175"/>
    <d v="2027-07-07T00:00:00"/>
    <n v="2259"/>
    <n v="309456614"/>
    <n v="84"/>
    <m/>
    <m/>
    <n v="1.4332670455753256"/>
    <n v="9155.2900000000009"/>
    <n v="9129.149999999996"/>
    <n v="1.781134"/>
    <n v="10003.540000000001"/>
    <n v="1.781134"/>
    <x v="1068"/>
    <d v="2020-11-01T00:00:00"/>
    <x v="10"/>
    <x v="0"/>
    <x v="2"/>
  </r>
  <r>
    <d v="2021-03-31T00:00:00"/>
    <n v="29894663000189"/>
    <s v="TRUE SECURITIZADORA"/>
    <d v="2020-08-31T00:00:00"/>
    <n v="113.4"/>
    <d v="2021-05-07T00:00:00"/>
    <n v="37"/>
    <d v="2027-07-07T00:00:00"/>
    <n v="2259"/>
    <n v="309457846"/>
    <n v="84"/>
    <m/>
    <m/>
    <n v="1.436819832946002"/>
    <n v="1418.63"/>
    <n v="5500.1600000000035"/>
    <n v="1.784921"/>
    <n v="1449.5700000000002"/>
    <n v="1.784921"/>
    <x v="1069"/>
    <d v="2021-05-01T00:00:00"/>
    <x v="10"/>
    <x v="2"/>
    <x v="9"/>
  </r>
  <r>
    <d v="2021-03-31T00:00:00"/>
    <n v="29894663000189"/>
    <s v="TRUE SECURITIZADORA"/>
    <d v="2020-08-31T00:00:00"/>
    <n v="219.14"/>
    <d v="2020-12-07T00:00:00"/>
    <n v="-114"/>
    <d v="2027-09-08T00:00:00"/>
    <n v="2322"/>
    <n v="309468590"/>
    <n v="84"/>
    <m/>
    <m/>
    <n v="1.3599999999999999"/>
    <n v="10801.2"/>
    <n v="10825.190000000006"/>
    <n v="1.6193390000000001"/>
    <n v="11606.55"/>
    <n v="1.6193390000000001"/>
    <x v="1070"/>
    <d v="2020-12-01T00:00:00"/>
    <x v="10"/>
    <x v="3"/>
    <x v="11"/>
  </r>
  <r>
    <d v="2021-03-31T00:00:00"/>
    <n v="29894663000189"/>
    <s v="TRUE SECURITIZADORA"/>
    <d v="2020-09-25T00:00:00"/>
    <n v="843.28"/>
    <d v="2021-02-07T00:00:00"/>
    <n v="-52"/>
    <d v="2027-11-08T00:00:00"/>
    <n v="2383"/>
    <n v="309482645"/>
    <n v="84"/>
    <m/>
    <m/>
    <n v="1.3599999999999999"/>
    <n v="39962.420000000006"/>
    <n v="40990.160000000003"/>
    <n v="1.653554"/>
    <n v="43561.100000000006"/>
    <n v="1.653554"/>
    <x v="1071"/>
    <d v="2021-02-01T00:00:00"/>
    <x v="11"/>
    <x v="4"/>
    <x v="12"/>
  </r>
  <r>
    <d v="2021-03-31T00:00:00"/>
    <n v="29894663000189"/>
    <s v="TRUE SECURITIZADORA"/>
    <d v="2020-09-25T00:00:00"/>
    <n v="74.599999999999994"/>
    <d v="2021-02-07T00:00:00"/>
    <n v="-52"/>
    <d v="2027-09-08T00:00:00"/>
    <n v="2322"/>
    <n v="309482648"/>
    <n v="84"/>
    <m/>
    <m/>
    <n v="1.4408920000000001"/>
    <n v="3366.44"/>
    <n v="3626.31"/>
    <n v="1.7883819999999999"/>
    <n v="3713.13"/>
    <n v="1.7883819999999999"/>
    <x v="1072"/>
    <d v="2021-02-01T00:00:00"/>
    <x v="11"/>
    <x v="4"/>
    <x v="12"/>
  </r>
  <r>
    <d v="2021-03-31T00:00:00"/>
    <n v="29894663000189"/>
    <s v="TRUE SECURITIZADORA"/>
    <d v="2020-07-28T00:00:00"/>
    <n v="160"/>
    <d v="2020-11-07T00:00:00"/>
    <n v="-144"/>
    <d v="2027-06-07T00:00:00"/>
    <n v="2229"/>
    <n v="309541503"/>
    <n v="84"/>
    <m/>
    <m/>
    <n v="1.4357394844275029"/>
    <n v="7584.49"/>
    <n v="7749.9600000000009"/>
    <n v="1.783579"/>
    <n v="8293.130000000001"/>
    <n v="1.783579"/>
    <x v="1073"/>
    <d v="2020-11-01T00:00:00"/>
    <x v="7"/>
    <x v="0"/>
    <x v="2"/>
  </r>
  <r>
    <d v="2021-03-31T00:00:00"/>
    <n v="29894663000189"/>
    <s v="TRUE SECURITIZADORA"/>
    <d v="2020-08-31T00:00:00"/>
    <n v="101"/>
    <d v="2021-02-07T00:00:00"/>
    <n v="-52"/>
    <d v="2027-06-07T00:00:00"/>
    <n v="2229"/>
    <n v="309543981"/>
    <n v="84"/>
    <m/>
    <m/>
    <n v="1.4412283921224667"/>
    <n v="4477.82"/>
    <n v="4860.949999999998"/>
    <n v="1.7894080000000001"/>
    <n v="4924.46"/>
    <n v="1.7894080000000001"/>
    <x v="1074"/>
    <d v="2021-02-01T00:00:00"/>
    <x v="10"/>
    <x v="4"/>
    <x v="12"/>
  </r>
  <r>
    <d v="2021-03-31T00:00:00"/>
    <n v="29894663000189"/>
    <s v="TRUE SECURITIZADORA"/>
    <d v="2020-09-25T00:00:00"/>
    <n v="72"/>
    <d v="2021-05-07T00:00:00"/>
    <n v="37"/>
    <d v="2027-08-09T00:00:00"/>
    <n v="2292"/>
    <n v="309550230"/>
    <n v="84"/>
    <m/>
    <m/>
    <n v="1.3927609999999999"/>
    <n v="3059.95"/>
    <n v="3534.81"/>
    <n v="1.73709"/>
    <n v="3393.54"/>
    <n v="1.73709"/>
    <x v="1075"/>
    <d v="2021-05-01T00:00:00"/>
    <x v="11"/>
    <x v="2"/>
    <x v="9"/>
  </r>
  <r>
    <d v="2021-03-31T00:00:00"/>
    <n v="29894663000189"/>
    <s v="TRUE SECURITIZADORA"/>
    <d v="2020-09-25T00:00:00"/>
    <n v="332.42"/>
    <d v="2021-02-07T00:00:00"/>
    <n v="-52"/>
    <d v="2027-09-08T00:00:00"/>
    <n v="2322"/>
    <n v="309579767"/>
    <n v="84"/>
    <m/>
    <m/>
    <n v="1.3599999999999999"/>
    <n v="16450.97"/>
    <n v="16606.979999999996"/>
    <n v="1.4598869999999999"/>
    <n v="16941.54"/>
    <n v="1.4598869999999999"/>
    <x v="1076"/>
    <d v="2021-02-01T00:00:00"/>
    <x v="11"/>
    <x v="4"/>
    <x v="12"/>
  </r>
  <r>
    <d v="2021-03-31T00:00:00"/>
    <n v="29894663000189"/>
    <s v="TRUE SECURITIZADORA"/>
    <d v="2020-09-25T00:00:00"/>
    <n v="289.85000000000002"/>
    <d v="2020-11-07T00:00:00"/>
    <n v="-144"/>
    <d v="2027-09-08T00:00:00"/>
    <n v="2322"/>
    <n v="309582787"/>
    <n v="84"/>
    <m/>
    <m/>
    <n v="1.3599999999999999"/>
    <n v="14420.17"/>
    <n v="14480.259999999995"/>
    <n v="1.6601939999999999"/>
    <n v="15641.5"/>
    <n v="1.6601939999999999"/>
    <x v="1077"/>
    <d v="2020-11-01T00:00:00"/>
    <x v="11"/>
    <x v="0"/>
    <x v="2"/>
  </r>
  <r>
    <d v="2021-03-31T00:00:00"/>
    <n v="29894663000189"/>
    <s v="TRUE SECURITIZADORA"/>
    <d v="2020-11-03T00:00:00"/>
    <n v="299.3"/>
    <d v="2020-12-07T00:00:00"/>
    <n v="-114"/>
    <d v="2027-10-07T00:00:00"/>
    <n v="2351"/>
    <n v="309594167"/>
    <n v="84"/>
    <m/>
    <m/>
    <n v="1.3972709999999999"/>
    <n v="14350.009999999998"/>
    <n v="14823.02"/>
    <n v="1.743425"/>
    <n v="15787.74"/>
    <n v="1.743425"/>
    <x v="1078"/>
    <d v="2021-01-01T00:00:00"/>
    <x v="12"/>
    <x v="3"/>
    <x v="8"/>
  </r>
  <r>
    <d v="2021-03-31T00:00:00"/>
    <n v="29894663000189"/>
    <s v="TRUE SECURITIZADORA"/>
    <d v="2020-03-13T00:00:00"/>
    <n v="134"/>
    <d v="2020-04-07T00:00:00"/>
    <n v="-358"/>
    <d v="2023-02-07T00:00:00"/>
    <n v="648"/>
    <n v="309604442"/>
    <n v="36"/>
    <m/>
    <m/>
    <n v="1.4949999999999999"/>
    <n v="4138.8999999999996"/>
    <n v="3626.8399999999988"/>
    <n v="2.061016"/>
    <n v="4274.2700000000004"/>
    <n v="2.061016"/>
    <x v="1079"/>
    <d v="2020-04-01T00:00:00"/>
    <x v="2"/>
    <x v="0"/>
    <x v="5"/>
  </r>
  <r>
    <d v="2021-03-31T00:00:00"/>
    <n v="29894663000189"/>
    <s v="TRUE SECURITIZADORA"/>
    <d v="2020-05-27T00:00:00"/>
    <n v="281"/>
    <d v="2020-08-07T00:00:00"/>
    <n v="-236"/>
    <d v="2026-04-07T00:00:00"/>
    <n v="1803"/>
    <n v="309614285"/>
    <n v="72"/>
    <m/>
    <m/>
    <n v="1.3599999999999999"/>
    <n v="13432.21"/>
    <n v="12775.980000000007"/>
    <n v="1.6033759999999999"/>
    <n v="14118.49"/>
    <n v="1.6033759999999999"/>
    <x v="1080"/>
    <d v="2020-08-01T00:00:00"/>
    <x v="6"/>
    <x v="0"/>
    <x v="3"/>
  </r>
  <r>
    <d v="2021-03-31T00:00:00"/>
    <n v="29894663000189"/>
    <s v="TRUE SECURITIZADORA"/>
    <d v="2020-05-27T00:00:00"/>
    <n v="91.05"/>
    <d v="2020-12-07T00:00:00"/>
    <n v="-114"/>
    <d v="2026-04-07T00:00:00"/>
    <n v="1803"/>
    <n v="309618701"/>
    <n v="72"/>
    <m/>
    <m/>
    <n v="1.3599999999999999"/>
    <n v="3932.58"/>
    <n v="4139.6900000000005"/>
    <n v="1.6680060000000001"/>
    <n v="4210.5199999999995"/>
    <n v="1.6680060000000001"/>
    <x v="1081"/>
    <d v="2021-01-01T00:00:00"/>
    <x v="6"/>
    <x v="3"/>
    <x v="8"/>
  </r>
  <r>
    <d v="2021-03-31T00:00:00"/>
    <n v="29894663000189"/>
    <s v="TRUE SECURITIZADORA"/>
    <d v="2020-05-27T00:00:00"/>
    <n v="51.4"/>
    <d v="2020-09-07T00:00:00"/>
    <n v="-205"/>
    <d v="2026-04-07T00:00:00"/>
    <n v="1803"/>
    <n v="309622655"/>
    <n v="72"/>
    <m/>
    <m/>
    <n v="1.3933295774647885"/>
    <n v="2316.67"/>
    <n v="2313.9700000000003"/>
    <n v="1.790997"/>
    <n v="2513.3199999999997"/>
    <n v="1.790997"/>
    <x v="1082"/>
    <d v="2020-09-01T00:00:00"/>
    <x v="6"/>
    <x v="0"/>
    <x v="4"/>
  </r>
  <r>
    <d v="2021-03-31T00:00:00"/>
    <n v="29894663000189"/>
    <s v="TRUE SECURITIZADORA"/>
    <d v="2020-06-19T00:00:00"/>
    <n v="879.22"/>
    <d v="2021-02-07T00:00:00"/>
    <n v="-52"/>
    <d v="2026-04-07T00:00:00"/>
    <n v="1803"/>
    <n v="309623319"/>
    <n v="72"/>
    <m/>
    <m/>
    <n v="1.4053284222915474"/>
    <n v="35212.839999999997"/>
    <n v="38981.619999999988"/>
    <n v="1.793269"/>
    <n v="38486.909999999996"/>
    <n v="1.793269"/>
    <x v="1083"/>
    <d v="2021-02-01T00:00:00"/>
    <x v="8"/>
    <x v="4"/>
    <x v="12"/>
  </r>
  <r>
    <d v="2021-03-31T00:00:00"/>
    <n v="29894663000189"/>
    <s v="TRUE SECURITIZADORA"/>
    <d v="2020-10-30T00:00:00"/>
    <n v="52"/>
    <d v="2021-03-07T00:00:00"/>
    <n v="-24"/>
    <d v="2027-11-08T00:00:00"/>
    <n v="2383"/>
    <n v="309625960"/>
    <n v="84"/>
    <m/>
    <m/>
    <n v="1.409198"/>
    <n v="2348.9899999999998"/>
    <n v="2524.25"/>
    <n v="1.7455959999999999"/>
    <n v="2594.87"/>
    <n v="1.7455959999999999"/>
    <x v="773"/>
    <d v="2021-04-01T00:00:00"/>
    <x v="9"/>
    <x v="2"/>
    <x v="14"/>
  </r>
  <r>
    <d v="2021-03-31T00:00:00"/>
    <n v="29894663000189"/>
    <s v="TRUE SECURITIZADORA"/>
    <d v="2020-07-28T00:00:00"/>
    <n v="56.66"/>
    <d v="2020-08-07T00:00:00"/>
    <n v="-236"/>
    <d v="2026-04-07T00:00:00"/>
    <n v="1803"/>
    <n v="309626514"/>
    <n v="72"/>
    <m/>
    <m/>
    <n v="1.3963386482416513"/>
    <n v="2607.92"/>
    <n v="2507.4100000000003"/>
    <n v="1.7959510000000001"/>
    <n v="2825.45"/>
    <n v="1.7959510000000001"/>
    <x v="1084"/>
    <d v="2020-09-01T00:00:00"/>
    <x v="7"/>
    <x v="0"/>
    <x v="4"/>
  </r>
  <r>
    <d v="2021-03-31T00:00:00"/>
    <n v="29894663000189"/>
    <s v="TRUE SECURITIZADORA"/>
    <d v="2020-09-25T00:00:00"/>
    <n v="142.19"/>
    <d v="2020-12-07T00:00:00"/>
    <n v="-114"/>
    <d v="2027-09-08T00:00:00"/>
    <n v="2322"/>
    <n v="309628018"/>
    <n v="84"/>
    <m/>
    <m/>
    <n v="1.4183950000000001"/>
    <n v="6743.21"/>
    <n v="6964.3400000000011"/>
    <n v="1.7643660000000001"/>
    <n v="7408.13"/>
    <n v="1.7643660000000001"/>
    <x v="1085"/>
    <d v="2020-12-01T00:00:00"/>
    <x v="11"/>
    <x v="3"/>
    <x v="11"/>
  </r>
  <r>
    <d v="2021-03-31T00:00:00"/>
    <n v="29894663000189"/>
    <s v="TRUE SECURITIZADORA"/>
    <d v="2020-08-31T00:00:00"/>
    <n v="55.82"/>
    <d v="2021-05-07T00:00:00"/>
    <n v="37"/>
    <d v="2027-08-09T00:00:00"/>
    <n v="2292"/>
    <n v="309638148"/>
    <n v="84"/>
    <m/>
    <m/>
    <n v="1.4053879999999999"/>
    <n v="2362.4900000000002"/>
    <n v="2752.9800000000009"/>
    <n v="1.751317"/>
    <n v="2620.7000000000003"/>
    <n v="1.751317"/>
    <x v="1086"/>
    <d v="2021-05-01T00:00:00"/>
    <x v="10"/>
    <x v="2"/>
    <x v="9"/>
  </r>
  <r>
    <d v="2021-03-31T00:00:00"/>
    <n v="29894663000189"/>
    <s v="TRUE SECURITIZADORA"/>
    <d v="2020-07-28T00:00:00"/>
    <n v="57"/>
    <d v="2021-05-07T00:00:00"/>
    <n v="37"/>
    <d v="2027-06-07T00:00:00"/>
    <n v="2229"/>
    <n v="309641792"/>
    <n v="84"/>
    <m/>
    <m/>
    <n v="1.436197609783213"/>
    <n v="2356.41"/>
    <n v="2760.5100000000011"/>
    <n v="1.7889429999999999"/>
    <n v="2612.0700000000002"/>
    <n v="1.7889429999999999"/>
    <x v="1087"/>
    <d v="2021-05-01T00:00:00"/>
    <x v="7"/>
    <x v="2"/>
    <x v="9"/>
  </r>
  <r>
    <d v="2021-03-31T00:00:00"/>
    <n v="29894663000189"/>
    <s v="TRUE SECURITIZADORA"/>
    <d v="2020-07-28T00:00:00"/>
    <n v="43.7"/>
    <d v="2021-03-07T00:00:00"/>
    <n v="-24"/>
    <d v="2027-06-07T00:00:00"/>
    <n v="2229"/>
    <n v="309646242"/>
    <n v="84"/>
    <m/>
    <m/>
    <n v="1.4320476190476212"/>
    <n v="1895.9599999999998"/>
    <n v="2119.25"/>
    <n v="1.7849120000000001"/>
    <n v="2092.48"/>
    <n v="1.7849120000000001"/>
    <x v="1088"/>
    <d v="2021-04-01T00:00:00"/>
    <x v="7"/>
    <x v="2"/>
    <x v="14"/>
  </r>
  <r>
    <d v="2021-03-31T00:00:00"/>
    <n v="29894663000189"/>
    <s v="TRUE SECURITIZADORA"/>
    <d v="2020-08-31T00:00:00"/>
    <n v="55.4"/>
    <d v="2021-02-07T00:00:00"/>
    <n v="-52"/>
    <d v="2027-07-07T00:00:00"/>
    <n v="2259"/>
    <n v="309660310"/>
    <n v="84"/>
    <m/>
    <m/>
    <n v="1.4384115123346406"/>
    <n v="2469.6"/>
    <n v="2685.5900000000006"/>
    <n v="1.791266"/>
    <n v="2722.3199999999997"/>
    <n v="1.791266"/>
    <x v="1089"/>
    <d v="2021-02-01T00:00:00"/>
    <x v="10"/>
    <x v="4"/>
    <x v="12"/>
  </r>
  <r>
    <d v="2021-03-31T00:00:00"/>
    <n v="29894663000189"/>
    <s v="TRUE SECURITIZADORA"/>
    <d v="2020-09-25T00:00:00"/>
    <n v="65"/>
    <d v="2021-02-07T00:00:00"/>
    <n v="-52"/>
    <d v="2027-08-09T00:00:00"/>
    <n v="2292"/>
    <n v="309673681"/>
    <n v="84"/>
    <m/>
    <m/>
    <n v="1.4348780000000001"/>
    <n v="2917.74"/>
    <n v="3146.5499999999988"/>
    <n v="1.7870090000000001"/>
    <n v="3219.23"/>
    <n v="1.7870090000000001"/>
    <x v="1090"/>
    <d v="2021-02-01T00:00:00"/>
    <x v="11"/>
    <x v="4"/>
    <x v="12"/>
  </r>
  <r>
    <d v="2021-03-31T00:00:00"/>
    <n v="29894663000189"/>
    <s v="TRUE SECURITIZADORA"/>
    <d v="2020-03-13T00:00:00"/>
    <n v="39.1"/>
    <d v="2021-03-07T00:00:00"/>
    <n v="-24"/>
    <d v="2026-02-09T00:00:00"/>
    <n v="1746"/>
    <n v="309704400"/>
    <n v="72"/>
    <m/>
    <m/>
    <n v="1.5130000000000001"/>
    <n v="1413.99"/>
    <n v="1687.5300000000007"/>
    <n v="2.0634139999999999"/>
    <n v="1597.93"/>
    <n v="2.0634139999999999"/>
    <x v="1091"/>
    <d v="2021-03-01T00:00:00"/>
    <x v="2"/>
    <x v="2"/>
    <x v="16"/>
  </r>
  <r>
    <d v="2021-03-31T00:00:00"/>
    <n v="29894663000189"/>
    <s v="TRUE SECURITIZADORA"/>
    <d v="2020-10-30T00:00:00"/>
    <n v="92.61"/>
    <d v="2021-03-07T00:00:00"/>
    <n v="-24"/>
    <d v="2027-11-08T00:00:00"/>
    <n v="2383"/>
    <n v="309726010"/>
    <n v="84"/>
    <m/>
    <m/>
    <n v="1.4068670000000001"/>
    <n v="4186.41"/>
    <n v="4499.2599999999975"/>
    <n v="1.7430669999999999"/>
    <n v="4624.6499999999996"/>
    <n v="1.7430669999999999"/>
    <x v="1092"/>
    <d v="2021-03-01T00:00:00"/>
    <x v="9"/>
    <x v="2"/>
    <x v="16"/>
  </r>
  <r>
    <d v="2021-03-31T00:00:00"/>
    <n v="29894663000189"/>
    <s v="TRUE SECURITIZADORA"/>
    <d v="2020-10-30T00:00:00"/>
    <n v="52.15"/>
    <d v="2021-02-07T00:00:00"/>
    <n v="-52"/>
    <d v="2027-11-08T00:00:00"/>
    <n v="2383"/>
    <n v="309727046"/>
    <n v="84"/>
    <m/>
    <m/>
    <n v="1.4101030000000001"/>
    <n v="2407.2599999999998"/>
    <n v="2530.75"/>
    <n v="1.7465440000000001"/>
    <n v="2653.7999999999997"/>
    <n v="1.7465440000000001"/>
    <x v="1093"/>
    <d v="2021-02-01T00:00:00"/>
    <x v="9"/>
    <x v="4"/>
    <x v="12"/>
  </r>
  <r>
    <d v="2021-03-31T00:00:00"/>
    <n v="29894663000189"/>
    <s v="TRUE SECURITIZADORA"/>
    <d v="2020-05-27T00:00:00"/>
    <n v="236.8"/>
    <d v="2020-08-07T00:00:00"/>
    <n v="-236"/>
    <d v="2027-05-07T00:00:00"/>
    <n v="2198"/>
    <n v="309732087"/>
    <n v="84"/>
    <m/>
    <m/>
    <n v="1.44679"/>
    <n v="11840.53"/>
    <n v="11492.019999999997"/>
    <n v="1.7948630000000001"/>
    <n v="12866.52"/>
    <n v="1.7948630000000001"/>
    <x v="1094"/>
    <d v="2020-09-01T00:00:00"/>
    <x v="6"/>
    <x v="0"/>
    <x v="4"/>
  </r>
  <r>
    <d v="2021-03-31T00:00:00"/>
    <n v="29894663000189"/>
    <s v="TRUE SECURITIZADORA"/>
    <d v="2020-08-31T00:00:00"/>
    <n v="107.62"/>
    <d v="2021-05-07T00:00:00"/>
    <n v="37"/>
    <d v="2027-07-07T00:00:00"/>
    <n v="2259"/>
    <n v="309754801"/>
    <n v="84"/>
    <m/>
    <m/>
    <n v="1.4353371399759067"/>
    <n v="4484.75"/>
    <n v="5222.3600000000015"/>
    <n v="1.7832939999999999"/>
    <n v="4970.05"/>
    <n v="1.7832939999999999"/>
    <x v="1095"/>
    <d v="2021-05-01T00:00:00"/>
    <x v="10"/>
    <x v="2"/>
    <x v="9"/>
  </r>
  <r>
    <d v="2021-03-31T00:00:00"/>
    <n v="29894663000189"/>
    <s v="TRUE SECURITIZADORA"/>
    <d v="2020-08-31T00:00:00"/>
    <n v="122.32"/>
    <d v="2021-05-07T00:00:00"/>
    <n v="37"/>
    <d v="2027-09-08T00:00:00"/>
    <n v="2322"/>
    <n v="309782642"/>
    <n v="84"/>
    <m/>
    <m/>
    <n v="1.44686"/>
    <n v="5158.33"/>
    <n v="5863.4700000000021"/>
    <n v="1.7847839999999999"/>
    <n v="5710.83"/>
    <n v="1.7847839999999999"/>
    <x v="1096"/>
    <d v="2021-05-01T00:00:00"/>
    <x v="10"/>
    <x v="2"/>
    <x v="9"/>
  </r>
  <r>
    <d v="2021-03-31T00:00:00"/>
    <n v="29894663000189"/>
    <s v="TRUE SECURITIZADORA"/>
    <d v="2020-04-15T00:00:00"/>
    <n v="92.79"/>
    <d v="2020-08-07T00:00:00"/>
    <n v="-236"/>
    <d v="2026-03-09T00:00:00"/>
    <n v="1774"/>
    <n v="309814335"/>
    <n v="72"/>
    <m/>
    <m/>
    <n v="1.5079232756393708"/>
    <n v="4038.29"/>
    <n v="4015.86"/>
    <n v="2.0564100000000001"/>
    <n v="4484.5599999999995"/>
    <n v="2.0564100000000001"/>
    <x v="1097"/>
    <d v="2020-09-01T00:00:00"/>
    <x v="5"/>
    <x v="0"/>
    <x v="4"/>
  </r>
  <r>
    <d v="2021-03-31T00:00:00"/>
    <n v="29894663000189"/>
    <s v="TRUE SECURITIZADORA"/>
    <d v="2020-10-30T00:00:00"/>
    <n v="52"/>
    <d v="2021-03-07T00:00:00"/>
    <n v="-24"/>
    <d v="2027-11-08T00:00:00"/>
    <n v="2383"/>
    <n v="309826805"/>
    <n v="84"/>
    <m/>
    <m/>
    <n v="1.4100440000000001"/>
    <n v="2348.37"/>
    <n v="2523.5000000000005"/>
    <n v="1.7464839999999999"/>
    <n v="2594.21"/>
    <n v="1.7464839999999999"/>
    <x v="1098"/>
    <d v="2021-04-01T00:00:00"/>
    <x v="9"/>
    <x v="2"/>
    <x v="14"/>
  </r>
  <r>
    <d v="2021-03-31T00:00:00"/>
    <n v="29894663000189"/>
    <s v="TRUE SECURITIZADORA"/>
    <d v="2020-06-19T00:00:00"/>
    <n v="178"/>
    <d v="2020-08-07T00:00:00"/>
    <n v="-236"/>
    <d v="2027-05-07T00:00:00"/>
    <n v="2198"/>
    <n v="309835444"/>
    <n v="84"/>
    <m/>
    <m/>
    <n v="1.4377236472351445"/>
    <n v="8925.65"/>
    <n v="8581.1700000000037"/>
    <n v="1.7825770000000001"/>
    <n v="9693.369999999999"/>
    <n v="1.7825770000000001"/>
    <x v="1099"/>
    <d v="2020-09-01T00:00:00"/>
    <x v="8"/>
    <x v="0"/>
    <x v="4"/>
  </r>
  <r>
    <d v="2021-03-31T00:00:00"/>
    <n v="29894663000189"/>
    <s v="TRUE SECURITIZADORA"/>
    <d v="2020-08-31T00:00:00"/>
    <n v="225"/>
    <d v="2020-12-07T00:00:00"/>
    <n v="-114"/>
    <d v="2022-07-07T00:00:00"/>
    <n v="433"/>
    <n v="309854281"/>
    <n v="24"/>
    <m/>
    <m/>
    <n v="1.3599999999999999"/>
    <n v="450"/>
    <n v="4455.4699999999993"/>
    <n v="1.7970539999999999"/>
    <n v="450"/>
    <n v="1.7970539999999999"/>
    <x v="1100"/>
    <d v="2021-04-01T00:00:00"/>
    <x v="10"/>
    <x v="3"/>
    <x v="14"/>
  </r>
  <r>
    <d v="2021-03-31T00:00:00"/>
    <n v="29894663000189"/>
    <s v="TRUE SECURITIZADORA"/>
    <d v="2020-08-31T00:00:00"/>
    <n v="235"/>
    <d v="2021-02-07T00:00:00"/>
    <n v="-52"/>
    <d v="2027-08-09T00:00:00"/>
    <n v="2292"/>
    <n v="309868672"/>
    <n v="84"/>
    <m/>
    <m/>
    <n v="1.430925"/>
    <n v="10572.79"/>
    <n v="11491.070000000002"/>
    <n v="1.778578"/>
    <n v="11651.98"/>
    <n v="1.778578"/>
    <x v="1101"/>
    <d v="2021-02-01T00:00:00"/>
    <x v="10"/>
    <x v="4"/>
    <x v="12"/>
  </r>
  <r>
    <d v="2021-03-31T00:00:00"/>
    <n v="29894663000189"/>
    <s v="TRUE SECURITIZADORA"/>
    <d v="2020-08-31T00:00:00"/>
    <n v="286.10000000000002"/>
    <d v="2020-12-07T00:00:00"/>
    <n v="-114"/>
    <d v="2027-07-07T00:00:00"/>
    <n v="2259"/>
    <n v="309951194"/>
    <n v="84"/>
    <m/>
    <m/>
    <n v="1.3599999999999999"/>
    <n v="15072.470000000001"/>
    <n v="14236.409999999998"/>
    <n v="1.329777"/>
    <n v="14949.460000000001"/>
    <n v="1.329777"/>
    <x v="1102"/>
    <d v="2020-12-01T00:00:00"/>
    <x v="10"/>
    <x v="3"/>
    <x v="11"/>
  </r>
  <r>
    <d v="2021-03-31T00:00:00"/>
    <n v="29894663000189"/>
    <s v="TRUE SECURITIZADORA"/>
    <d v="2020-08-31T00:00:00"/>
    <n v="260.63"/>
    <d v="2021-02-07T00:00:00"/>
    <n v="-52"/>
    <d v="2027-07-07T00:00:00"/>
    <n v="2259"/>
    <n v="309955315"/>
    <n v="84"/>
    <m/>
    <m/>
    <n v="1.3599999999999999"/>
    <n v="12280.08"/>
    <n v="12968.970000000001"/>
    <n v="1.587442"/>
    <n v="13097.29"/>
    <n v="1.587442"/>
    <x v="1103"/>
    <d v="2021-02-01T00:00:00"/>
    <x v="10"/>
    <x v="4"/>
    <x v="12"/>
  </r>
  <r>
    <d v="2021-03-31T00:00:00"/>
    <n v="29894663000189"/>
    <s v="TRUE SECURITIZADORA"/>
    <d v="2020-08-31T00:00:00"/>
    <n v="186.45"/>
    <d v="2021-02-07T00:00:00"/>
    <n v="-52"/>
    <d v="2027-08-09T00:00:00"/>
    <n v="2292"/>
    <n v="309965686"/>
    <n v="84"/>
    <m/>
    <m/>
    <n v="1.450091"/>
    <n v="8342.369999999999"/>
    <n v="9058.8799999999974"/>
    <n v="1.7989999999999999"/>
    <n v="9194.06"/>
    <n v="1.7989999999999999"/>
    <x v="1104"/>
    <d v="2021-02-01T00:00:00"/>
    <x v="10"/>
    <x v="4"/>
    <x v="12"/>
  </r>
  <r>
    <d v="2021-03-31T00:00:00"/>
    <n v="29894663000189"/>
    <s v="TRUE SECURITIZADORA"/>
    <d v="2020-09-25T00:00:00"/>
    <n v="55.29"/>
    <d v="2021-05-07T00:00:00"/>
    <n v="37"/>
    <d v="2027-11-08T00:00:00"/>
    <n v="2383"/>
    <n v="309988915"/>
    <n v="84"/>
    <m/>
    <m/>
    <n v="1.428852"/>
    <n v="2362.27"/>
    <n v="2622.0199999999995"/>
    <n v="1.7804340000000001"/>
    <n v="2632.0299999999997"/>
    <n v="1.7804340000000001"/>
    <x v="1105"/>
    <d v="2021-05-01T00:00:00"/>
    <x v="11"/>
    <x v="2"/>
    <x v="9"/>
  </r>
  <r>
    <d v="2021-03-31T00:00:00"/>
    <n v="29894663000189"/>
    <s v="TRUE SECURITIZADORA"/>
    <d v="2020-10-30T00:00:00"/>
    <n v="698"/>
    <d v="2021-05-07T00:00:00"/>
    <n v="37"/>
    <d v="2027-10-07T00:00:00"/>
    <n v="2351"/>
    <n v="312202256"/>
    <n v="84"/>
    <m/>
    <m/>
    <n v="1.449352"/>
    <n v="29487.21"/>
    <n v="33907.679999999993"/>
    <n v="1.7990010000000001"/>
    <n v="32790.009999999995"/>
    <n v="1.7990010000000001"/>
    <x v="1106"/>
    <d v="2021-05-01T00:00:00"/>
    <x v="9"/>
    <x v="2"/>
    <x v="9"/>
  </r>
  <r>
    <d v="2021-03-31T00:00:00"/>
    <n v="29894663000189"/>
    <s v="TRUE SECURITIZADORA"/>
    <d v="2020-10-30T00:00:00"/>
    <n v="530"/>
    <d v="2021-04-07T00:00:00"/>
    <n v="7"/>
    <d v="2027-12-07T00:00:00"/>
    <n v="2412"/>
    <n v="312808085"/>
    <n v="84"/>
    <m/>
    <m/>
    <n v="1.450199"/>
    <n v="23176.66"/>
    <n v="24998.73000000001"/>
    <n v="1.7990010000000001"/>
    <n v="25758.62"/>
    <n v="1.7990010000000001"/>
    <x v="1107"/>
    <d v="2021-04-01T00:00:00"/>
    <x v="9"/>
    <x v="2"/>
    <x v="14"/>
  </r>
  <r>
    <d v="2021-03-31T00:00:00"/>
    <n v="29894663000189"/>
    <s v="TRUE SECURITIZADORA"/>
    <d v="2020-10-30T00:00:00"/>
    <n v="155"/>
    <d v="2021-01-07T00:00:00"/>
    <n v="-83"/>
    <d v="2027-12-07T00:00:00"/>
    <n v="2412"/>
    <n v="313806707"/>
    <n v="84"/>
    <m/>
    <m/>
    <n v="1.4384330000000001"/>
    <n v="7267.88"/>
    <n v="7341.4400000000005"/>
    <n v="1.7865230000000001"/>
    <n v="8025.86"/>
    <n v="1.7865230000000001"/>
    <x v="1108"/>
    <d v="2021-01-01T00:00:00"/>
    <x v="9"/>
    <x v="1"/>
    <x v="8"/>
  </r>
  <r>
    <d v="2021-03-31T00:00:00"/>
    <n v="29894663000189"/>
    <s v="TRUE SECURITIZADORA"/>
    <d v="2020-10-30T00:00:00"/>
    <n v="313.39999999999998"/>
    <d v="2021-02-07T00:00:00"/>
    <n v="-52"/>
    <d v="2027-10-07T00:00:00"/>
    <n v="2351"/>
    <n v="317702667"/>
    <n v="84"/>
    <m/>
    <m/>
    <n v="1.4467839999999998"/>
    <n v="14190.56"/>
    <n v="15237.520000000002"/>
    <n v="1.796268"/>
    <n v="15674.56"/>
    <n v="1.796268"/>
    <x v="1109"/>
    <d v="2021-04-01T00:00:00"/>
    <x v="9"/>
    <x v="4"/>
    <x v="14"/>
  </r>
  <r>
    <d v="2021-03-31T00:00:00"/>
    <n v="29894663000189"/>
    <s v="TRUE SECURITIZADORA"/>
    <d v="2020-10-30T00:00:00"/>
    <n v="313.5"/>
    <d v="2021-01-07T00:00:00"/>
    <n v="-83"/>
    <d v="2027-12-07T00:00:00"/>
    <n v="2412"/>
    <n v="318201691"/>
    <n v="84"/>
    <m/>
    <m/>
    <n v="1.4408719999999999"/>
    <n v="14689.46"/>
    <n v="14835.820000000002"/>
    <n v="1.789096"/>
    <n v="16221.32"/>
    <n v="1.789096"/>
    <x v="1110"/>
    <d v="2021-01-01T00:00:00"/>
    <x v="9"/>
    <x v="1"/>
    <x v="8"/>
  </r>
  <r>
    <d v="2021-03-31T00:00:00"/>
    <n v="29894663000189"/>
    <s v="TRUE SECURITIZADORA"/>
    <d v="2020-10-30T00:00:00"/>
    <n v="205"/>
    <d v="2021-01-07T00:00:00"/>
    <n v="-83"/>
    <d v="2027-11-08T00:00:00"/>
    <n v="2383"/>
    <n v="319501715"/>
    <n v="84"/>
    <m/>
    <m/>
    <n v="1.3599999999999999"/>
    <n v="10607.34"/>
    <n v="10122.950000000001"/>
    <n v="1.4188860000000001"/>
    <n v="10794.63"/>
    <n v="1.4188860000000001"/>
    <x v="1111"/>
    <d v="2021-01-01T00:00:00"/>
    <x v="9"/>
    <x v="1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78A8D9-DD24-478D-960F-4B40B1719079}" name="Tabela dinâ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A3:AB64" firstHeaderRow="1" firstDataRow="1" firstDataCol="1" rowPageCount="1" colPageCount="1"/>
  <pivotFields count="24">
    <pivotField numFmtId="14" showAll="0"/>
    <pivotField showAll="0"/>
    <pivotField showAll="0"/>
    <pivotField numFmtId="14"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numFmtId="43" showAll="0"/>
    <pivotField showAll="0"/>
    <pivotField showAll="0"/>
    <pivotField showAll="0"/>
    <pivotField showAll="0"/>
    <pivotField dataField="1" numFmtId="4" showAll="0">
      <items count="1113">
        <item x="565"/>
        <item x="807"/>
        <item x="806"/>
        <item x="732"/>
        <item x="264"/>
        <item x="856"/>
        <item x="1100"/>
        <item x="679"/>
        <item x="403"/>
        <item x="522"/>
        <item x="580"/>
        <item x="360"/>
        <item x="876"/>
        <item x="361"/>
        <item x="835"/>
        <item x="714"/>
        <item x="404"/>
        <item x="628"/>
        <item x="454"/>
        <item x="417"/>
        <item x="85"/>
        <item x="581"/>
        <item x="548"/>
        <item x="626"/>
        <item x="689"/>
        <item x="589"/>
        <item x="318"/>
        <item x="1031"/>
        <item x="772"/>
        <item x="728"/>
        <item x="1091"/>
        <item x="1069"/>
        <item x="818"/>
        <item x="423"/>
        <item x="826"/>
        <item x="344"/>
        <item x="562"/>
        <item x="756"/>
        <item x="917"/>
        <item x="951"/>
        <item x="433"/>
        <item x="687"/>
        <item x="1037"/>
        <item x="1030"/>
        <item x="382"/>
        <item x="1007"/>
        <item x="697"/>
        <item x="547"/>
        <item x="688"/>
        <item x="383"/>
        <item x="389"/>
        <item x="742"/>
        <item x="1088"/>
        <item x="981"/>
        <item x="446"/>
        <item x="1057"/>
        <item x="524"/>
        <item x="487"/>
        <item x="910"/>
        <item x="576"/>
        <item x="648"/>
        <item x="665"/>
        <item x="575"/>
        <item x="987"/>
        <item x="615"/>
        <item x="480"/>
        <item x="637"/>
        <item x="898"/>
        <item x="98"/>
        <item x="939"/>
        <item x="543"/>
        <item x="552"/>
        <item x="544"/>
        <item x="945"/>
        <item x="971"/>
        <item x="711"/>
        <item x="705"/>
        <item x="841"/>
        <item x="422"/>
        <item x="779"/>
        <item x="827"/>
        <item x="713"/>
        <item x="419"/>
        <item x="604"/>
        <item x="385"/>
        <item x="341"/>
        <item x="683"/>
        <item x="351"/>
        <item x="569"/>
        <item x="530"/>
        <item x="603"/>
        <item x="811"/>
        <item x="475"/>
        <item x="1012"/>
        <item x="1044"/>
        <item x="450"/>
        <item x="455"/>
        <item x="314"/>
        <item x="350"/>
        <item x="1000"/>
        <item x="560"/>
        <item x="860"/>
        <item x="573"/>
        <item x="479"/>
        <item x="657"/>
        <item x="505"/>
        <item x="962"/>
        <item x="460"/>
        <item x="1082"/>
        <item x="18"/>
        <item x="735"/>
        <item x="499"/>
        <item x="534"/>
        <item x="966"/>
        <item x="353"/>
        <item x="1098"/>
        <item x="773"/>
        <item x="822"/>
        <item x="975"/>
        <item x="538"/>
        <item x="695"/>
        <item x="619"/>
        <item x="1087"/>
        <item x="989"/>
        <item x="1105"/>
        <item x="1086"/>
        <item x="873"/>
        <item x="963"/>
        <item x="983"/>
        <item x="931"/>
        <item x="965"/>
        <item x="781"/>
        <item x="899"/>
        <item x="566"/>
        <item x="1093"/>
        <item x="508"/>
        <item x="932"/>
        <item x="108"/>
        <item x="601"/>
        <item x="839"/>
        <item x="1089"/>
        <item x="970"/>
        <item x="378"/>
        <item x="527"/>
        <item x="332"/>
        <item x="810"/>
        <item x="473"/>
        <item x="824"/>
        <item x="421"/>
        <item x="651"/>
        <item x="400"/>
        <item x="313"/>
        <item x="1084"/>
        <item x="411"/>
        <item x="984"/>
        <item x="317"/>
        <item x="955"/>
        <item x="649"/>
        <item x="730"/>
        <item x="746"/>
        <item x="590"/>
        <item x="897"/>
        <item x="888"/>
        <item x="427"/>
        <item x="377"/>
        <item x="964"/>
        <item x="765"/>
        <item x="578"/>
        <item x="894"/>
        <item x="618"/>
        <item x="809"/>
        <item x="447"/>
        <item x="933"/>
        <item x="523"/>
        <item x="706"/>
        <item x="630"/>
        <item x="670"/>
        <item x="1090"/>
        <item x="780"/>
        <item x="443"/>
        <item x="812"/>
        <item x="358"/>
        <item x="246"/>
        <item x="635"/>
        <item x="493"/>
        <item x="912"/>
        <item x="847"/>
        <item x="557"/>
        <item x="1075"/>
        <item x="594"/>
        <item x="1050"/>
        <item x="588"/>
        <item x="1016"/>
        <item x="511"/>
        <item x="999"/>
        <item x="783"/>
        <item x="195"/>
        <item x="253"/>
        <item x="171"/>
        <item x="923"/>
        <item x="992"/>
        <item x="412"/>
        <item x="553"/>
        <item x="1004"/>
        <item x="1062"/>
        <item x="163"/>
        <item x="561"/>
        <item x="716"/>
        <item x="1055"/>
        <item x="650"/>
        <item x="1072"/>
        <item x="948"/>
        <item x="1047"/>
        <item x="726"/>
        <item x="671"/>
        <item x="842"/>
        <item x="570"/>
        <item x="218"/>
        <item x="843"/>
        <item x="249"/>
        <item x="364"/>
        <item x="554"/>
        <item x="133"/>
        <item x="982"/>
        <item x="132"/>
        <item x="813"/>
        <item x="312"/>
        <item x="1025"/>
        <item x="57"/>
        <item x="290"/>
        <item x="44"/>
        <item x="272"/>
        <item x="270"/>
        <item x="636"/>
        <item x="610"/>
        <item x="633"/>
        <item x="641"/>
        <item x="539"/>
        <item x="1041"/>
        <item x="819"/>
        <item x="498"/>
        <item x="4"/>
        <item x="526"/>
        <item x="800"/>
        <item x="930"/>
        <item x="159"/>
        <item x="905"/>
        <item x="793"/>
        <item x="961"/>
        <item x="30"/>
        <item x="91"/>
        <item x="165"/>
        <item x="323"/>
        <item x="311"/>
        <item x="260"/>
        <item x="1081"/>
        <item x="203"/>
        <item x="154"/>
        <item x="996"/>
        <item x="591"/>
        <item x="15"/>
        <item x="1043"/>
        <item x="337"/>
        <item x="24"/>
        <item x="82"/>
        <item x="739"/>
        <item x="1097"/>
        <item x="814"/>
        <item x="753"/>
        <item x="239"/>
        <item x="251"/>
        <item x="255"/>
        <item x="582"/>
        <item x="123"/>
        <item x="943"/>
        <item x="189"/>
        <item x="766"/>
        <item x="1079"/>
        <item x="895"/>
        <item x="1"/>
        <item x="596"/>
        <item x="464"/>
        <item x="394"/>
        <item x="114"/>
        <item x="1092"/>
        <item x="901"/>
        <item x="420"/>
        <item x="759"/>
        <item x="175"/>
        <item x="316"/>
        <item x="176"/>
        <item x="27"/>
        <item x="1059"/>
        <item x="867"/>
        <item x="663"/>
        <item x="179"/>
        <item x="67"/>
        <item x="902"/>
        <item x="116"/>
        <item x="124"/>
        <item x="99"/>
        <item x="836"/>
        <item x="43"/>
        <item x="408"/>
        <item x="232"/>
        <item x="306"/>
        <item x="333"/>
        <item x="343"/>
        <item x="629"/>
        <item x="320"/>
        <item x="401"/>
        <item x="155"/>
        <item x="110"/>
        <item x="245"/>
        <item x="240"/>
        <item x="285"/>
        <item x="1074"/>
        <item x="1095"/>
        <item x="882"/>
        <item x="87"/>
        <item x="1063"/>
        <item x="514"/>
        <item x="95"/>
        <item x="153"/>
        <item x="609"/>
        <item x="366"/>
        <item x="520"/>
        <item x="794"/>
        <item x="607"/>
        <item x="296"/>
        <item x="892"/>
        <item x="666"/>
        <item x="681"/>
        <item x="555"/>
        <item x="224"/>
        <item x="254"/>
        <item x="438"/>
        <item x="109"/>
        <item x="745"/>
        <item x="1021"/>
        <item x="1018"/>
        <item x="37"/>
        <item x="301"/>
        <item x="871"/>
        <item x="717"/>
        <item x="1066"/>
        <item x="463"/>
        <item x="418"/>
        <item x="448"/>
        <item x="200"/>
        <item x="485"/>
        <item x="1042"/>
        <item x="1049"/>
        <item x="258"/>
        <item x="1040"/>
        <item x="357"/>
        <item x="107"/>
        <item x="152"/>
        <item x="760"/>
        <item x="537"/>
        <item x="129"/>
        <item x="120"/>
        <item x="410"/>
        <item x="134"/>
        <item x="278"/>
        <item x="202"/>
        <item x="346"/>
        <item x="631"/>
        <item x="284"/>
        <item x="178"/>
        <item x="392"/>
        <item x="415"/>
        <item x="275"/>
        <item x="46"/>
        <item x="143"/>
        <item x="461"/>
        <item x="828"/>
        <item x="698"/>
        <item x="395"/>
        <item x="484"/>
        <item x="837"/>
        <item x="1096"/>
        <item x="831"/>
        <item x="436"/>
        <item x="271"/>
        <item x="439"/>
        <item x="852"/>
        <item x="381"/>
        <item x="585"/>
        <item x="299"/>
        <item x="496"/>
        <item x="743"/>
        <item x="925"/>
        <item x="913"/>
        <item x="1065"/>
        <item x="13"/>
        <item x="938"/>
        <item x="191"/>
        <item x="776"/>
        <item x="181"/>
        <item x="102"/>
        <item x="68"/>
        <item x="136"/>
        <item x="1003"/>
        <item x="799"/>
        <item x="904"/>
        <item x="156"/>
        <item x="28"/>
        <item x="667"/>
        <item x="734"/>
        <item x="235"/>
        <item x="997"/>
        <item x="908"/>
        <item x="611"/>
        <item x="84"/>
        <item x="51"/>
        <item x="172"/>
        <item x="1046"/>
        <item x="820"/>
        <item x="437"/>
        <item x="452"/>
        <item x="592"/>
        <item x="157"/>
        <item x="462"/>
        <item x="145"/>
        <item x="887"/>
        <item x="58"/>
        <item x="740"/>
        <item x="248"/>
        <item x="574"/>
        <item x="834"/>
        <item x="22"/>
        <item x="622"/>
        <item x="47"/>
        <item x="733"/>
        <item x="974"/>
        <item x="492"/>
        <item x="973"/>
        <item x="960"/>
        <item x="199"/>
        <item x="397"/>
        <item x="715"/>
        <item x="291"/>
        <item x="147"/>
        <item x="329"/>
        <item x="621"/>
        <item x="241"/>
        <item x="182"/>
        <item x="49"/>
        <item x="815"/>
        <item x="457"/>
        <item x="393"/>
        <item x="429"/>
        <item x="425"/>
        <item x="467"/>
        <item x="540"/>
        <item x="72"/>
        <item x="221"/>
        <item x="39"/>
        <item x="277"/>
        <item x="531"/>
        <item x="533"/>
        <item x="1054"/>
        <item x="149"/>
        <item x="352"/>
        <item x="784"/>
        <item x="294"/>
        <item x="348"/>
        <item x="453"/>
        <item x="302"/>
        <item x="220"/>
        <item x="550"/>
        <item x="180"/>
        <item x="528"/>
        <item x="877"/>
        <item x="293"/>
        <item x="14"/>
        <item x="693"/>
        <item x="722"/>
        <item x="507"/>
        <item x="685"/>
        <item x="390"/>
        <item x="504"/>
        <item x="851"/>
        <item x="349"/>
        <item x="216"/>
        <item x="866"/>
        <item x="71"/>
        <item x="369"/>
        <item x="674"/>
        <item x="187"/>
        <item x="1006"/>
        <item x="643"/>
        <item x="168"/>
        <item x="979"/>
        <item x="668"/>
        <item x="476"/>
        <item x="662"/>
        <item x="710"/>
        <item x="261"/>
        <item x="614"/>
        <item x="881"/>
        <item x="928"/>
        <item x="673"/>
        <item x="1035"/>
        <item x="880"/>
        <item x="12"/>
        <item x="309"/>
        <item x="76"/>
        <item x="870"/>
        <item x="862"/>
        <item x="1056"/>
        <item x="541"/>
        <item x="1085"/>
        <item x="1023"/>
        <item x="374"/>
        <item x="840"/>
        <item x="598"/>
        <item x="1013"/>
        <item x="170"/>
        <item x="226"/>
        <item x="96"/>
        <item x="919"/>
        <item x="612"/>
        <item x="451"/>
        <item x="865"/>
        <item x="406"/>
        <item x="273"/>
        <item x="128"/>
        <item x="242"/>
        <item x="371"/>
        <item x="362"/>
        <item x="725"/>
        <item x="135"/>
        <item x="542"/>
        <item x="886"/>
        <item x="709"/>
        <item x="177"/>
        <item x="720"/>
        <item x="54"/>
        <item x="1019"/>
        <item x="188"/>
        <item x="993"/>
        <item x="985"/>
        <item x="60"/>
        <item x="613"/>
        <item x="858"/>
        <item x="363"/>
        <item x="737"/>
        <item x="127"/>
        <item x="953"/>
        <item x="763"/>
        <item x="915"/>
        <item x="0"/>
        <item x="368"/>
        <item x="370"/>
        <item x="1108"/>
        <item x="936"/>
        <item x="1052"/>
        <item x="434"/>
        <item x="778"/>
        <item x="265"/>
        <item x="119"/>
        <item x="79"/>
        <item x="345"/>
        <item x="126"/>
        <item x="878"/>
        <item x="616"/>
        <item x="142"/>
        <item x="682"/>
        <item x="1073"/>
        <item x="89"/>
        <item x="758"/>
        <item x="718"/>
        <item x="140"/>
        <item x="832"/>
        <item x="386"/>
        <item x="653"/>
        <item x="244"/>
        <item x="864"/>
        <item x="166"/>
        <item x="704"/>
        <item x="53"/>
        <item x="225"/>
        <item x="208"/>
        <item x="17"/>
        <item x="391"/>
        <item x="529"/>
        <item x="59"/>
        <item x="173"/>
        <item x="38"/>
        <item x="501"/>
        <item x="606"/>
        <item x="257"/>
        <item x="292"/>
        <item x="691"/>
        <item x="764"/>
        <item x="196"/>
        <item x="88"/>
        <item x="192"/>
        <item x="183"/>
        <item x="247"/>
        <item x="785"/>
        <item x="929"/>
        <item x="1014"/>
        <item x="223"/>
        <item x="731"/>
        <item x="234"/>
        <item x="1011"/>
        <item x="56"/>
        <item x="769"/>
        <item x="927"/>
        <item x="916"/>
        <item x="692"/>
        <item x="105"/>
        <item x="243"/>
        <item x="1104"/>
        <item x="141"/>
        <item x="217"/>
        <item x="727"/>
        <item x="206"/>
        <item x="324"/>
        <item x="957"/>
        <item x="922"/>
        <item x="947"/>
        <item x="1067"/>
        <item x="356"/>
        <item x="491"/>
        <item x="228"/>
        <item x="998"/>
        <item x="210"/>
        <item x="308"/>
        <item x="375"/>
        <item x="1015"/>
        <item x="2"/>
        <item x="481"/>
        <item x="326"/>
        <item x="1038"/>
        <item x="23"/>
        <item x="137"/>
        <item x="77"/>
        <item x="1024"/>
        <item x="597"/>
        <item x="398"/>
        <item x="703"/>
        <item x="380"/>
        <item x="883"/>
        <item x="719"/>
        <item x="359"/>
        <item x="661"/>
        <item x="1026"/>
        <item x="488"/>
        <item x="90"/>
        <item x="193"/>
        <item x="1099"/>
        <item x="642"/>
        <item x="845"/>
        <item x="379"/>
        <item x="1005"/>
        <item x="1008"/>
        <item x="978"/>
        <item x="944"/>
        <item x="162"/>
        <item x="26"/>
        <item x="686"/>
        <item x="440"/>
        <item x="274"/>
        <item x="1068"/>
        <item x="1034"/>
        <item x="48"/>
        <item x="660"/>
        <item x="848"/>
        <item x="1001"/>
        <item x="334"/>
        <item x="465"/>
        <item x="846"/>
        <item x="148"/>
        <item x="405"/>
        <item x="1039"/>
        <item x="595"/>
        <item x="328"/>
        <item x="721"/>
        <item x="909"/>
        <item x="515"/>
        <item x="204"/>
        <item x="1045"/>
        <item x="29"/>
        <item x="160"/>
        <item x="144"/>
        <item x="325"/>
        <item x="605"/>
        <item x="1002"/>
        <item x="287"/>
        <item x="52"/>
        <item x="354"/>
        <item x="215"/>
        <item x="259"/>
        <item x="125"/>
        <item x="1061"/>
        <item x="752"/>
        <item x="1048"/>
        <item x="741"/>
        <item x="212"/>
        <item x="327"/>
        <item x="586"/>
        <item x="338"/>
        <item x="117"/>
        <item x="150"/>
        <item x="797"/>
        <item x="676"/>
        <item x="330"/>
        <item x="104"/>
        <item x="50"/>
        <item x="988"/>
        <item x="551"/>
        <item x="25"/>
        <item x="777"/>
        <item x="6"/>
        <item x="506"/>
        <item x="792"/>
        <item x="502"/>
        <item x="458"/>
        <item x="441"/>
        <item x="424"/>
        <item x="802"/>
        <item x="279"/>
        <item x="321"/>
        <item x="336"/>
        <item x="859"/>
        <item x="535"/>
        <item x="113"/>
        <item x="118"/>
        <item x="61"/>
        <item x="623"/>
        <item x="584"/>
        <item x="625"/>
        <item x="5"/>
        <item x="101"/>
        <item x="295"/>
        <item x="130"/>
        <item x="969"/>
        <item x="7"/>
        <item x="804"/>
        <item x="185"/>
        <item x="256"/>
        <item x="387"/>
        <item x="269"/>
        <item x="1101"/>
        <item x="33"/>
        <item x="1111"/>
        <item x="972"/>
        <item x="495"/>
        <item x="838"/>
        <item x="755"/>
        <item x="20"/>
        <item x="602"/>
        <item x="761"/>
        <item x="1028"/>
        <item x="190"/>
        <item x="1070"/>
        <item x="861"/>
        <item x="97"/>
        <item x="442"/>
        <item x="80"/>
        <item x="868"/>
        <item x="708"/>
        <item x="816"/>
        <item x="808"/>
        <item x="980"/>
        <item x="924"/>
        <item x="748"/>
        <item x="600"/>
        <item x="69"/>
        <item x="122"/>
        <item x="197"/>
        <item x="444"/>
        <item x="632"/>
        <item x="700"/>
        <item x="747"/>
        <item x="920"/>
        <item x="31"/>
        <item x="885"/>
        <item x="675"/>
        <item x="161"/>
        <item x="738"/>
        <item x="41"/>
        <item x="300"/>
        <item x="229"/>
        <item x="21"/>
        <item x="73"/>
        <item x="577"/>
        <item x="416"/>
        <item x="322"/>
        <item x="32"/>
        <item x="536"/>
        <item x="857"/>
        <item x="75"/>
        <item x="935"/>
        <item x="1022"/>
        <item x="486"/>
        <item x="111"/>
        <item x="490"/>
        <item x="1017"/>
        <item x="678"/>
        <item x="112"/>
        <item x="644"/>
        <item x="672"/>
        <item x="782"/>
        <item x="139"/>
        <item x="103"/>
        <item x="174"/>
        <item x="796"/>
        <item x="1094"/>
        <item x="430"/>
        <item x="789"/>
        <item x="559"/>
        <item x="958"/>
        <item x="164"/>
        <item x="872"/>
        <item x="236"/>
        <item x="645"/>
        <item x="659"/>
        <item x="500"/>
        <item x="959"/>
        <item x="803"/>
        <item x="428"/>
        <item x="563"/>
        <item x="471"/>
        <item x="35"/>
        <item x="696"/>
        <item x="158"/>
        <item x="911"/>
        <item x="131"/>
        <item x="1103"/>
        <item x="266"/>
        <item x="655"/>
        <item x="1051"/>
        <item x="976"/>
        <item x="214"/>
        <item x="879"/>
        <item x="347"/>
        <item x="801"/>
        <item x="288"/>
        <item x="70"/>
        <item x="262"/>
        <item x="396"/>
        <item x="1027"/>
        <item x="517"/>
        <item x="94"/>
        <item x="286"/>
        <item x="209"/>
        <item x="874"/>
        <item x="521"/>
        <item x="571"/>
        <item x="956"/>
        <item x="1032"/>
        <item x="376"/>
        <item x="567"/>
        <item x="518"/>
        <item x="283"/>
        <item x="151"/>
        <item x="854"/>
        <item x="791"/>
        <item x="470"/>
        <item x="8"/>
        <item x="890"/>
        <item x="16"/>
        <item x="276"/>
        <item x="513"/>
        <item x="339"/>
        <item x="237"/>
        <item x="850"/>
        <item x="640"/>
        <item x="817"/>
        <item x="684"/>
        <item x="431"/>
        <item x="213"/>
        <item x="620"/>
        <item x="1033"/>
        <item x="472"/>
        <item x="519"/>
        <item x="723"/>
        <item x="934"/>
        <item x="252"/>
        <item x="331"/>
        <item x="310"/>
        <item x="891"/>
        <item x="968"/>
        <item x="478"/>
        <item x="652"/>
        <item x="549"/>
        <item x="40"/>
        <item x="634"/>
        <item x="863"/>
        <item x="231"/>
        <item x="1080"/>
        <item x="701"/>
        <item x="556"/>
        <item x="267"/>
        <item x="702"/>
        <item x="829"/>
        <item x="9"/>
        <item x="579"/>
        <item x="736"/>
        <item x="227"/>
        <item x="646"/>
        <item x="138"/>
        <item x="624"/>
        <item x="525"/>
        <item x="297"/>
        <item x="869"/>
        <item x="342"/>
        <item x="946"/>
        <item x="11"/>
        <item x="409"/>
        <item x="680"/>
        <item x="435"/>
        <item x="937"/>
        <item x="918"/>
        <item x="146"/>
        <item x="305"/>
        <item x="572"/>
        <item x="3"/>
        <item x="754"/>
        <item x="516"/>
        <item x="456"/>
        <item x="1109"/>
        <item x="78"/>
        <item x="198"/>
        <item x="250"/>
        <item x="994"/>
        <item x="167"/>
        <item x="512"/>
        <item x="335"/>
        <item x="1078"/>
        <item x="81"/>
        <item x="219"/>
        <item x="469"/>
        <item x="1077"/>
        <item x="474"/>
        <item x="373"/>
        <item x="940"/>
        <item x="42"/>
        <item x="694"/>
        <item x="64"/>
        <item x="903"/>
        <item x="388"/>
        <item x="986"/>
        <item x="875"/>
        <item x="10"/>
        <item x="1110"/>
        <item x="833"/>
        <item x="545"/>
        <item x="83"/>
        <item x="907"/>
        <item x="990"/>
        <item x="798"/>
        <item x="617"/>
        <item x="795"/>
        <item x="889"/>
        <item x="1102"/>
        <item x="92"/>
        <item x="967"/>
        <item x="849"/>
        <item x="106"/>
        <item x="558"/>
        <item x="844"/>
        <item x="771"/>
        <item x="289"/>
        <item x="583"/>
        <item x="751"/>
        <item x="207"/>
        <item x="724"/>
        <item x="19"/>
        <item x="744"/>
        <item x="483"/>
        <item x="750"/>
        <item x="767"/>
        <item x="468"/>
        <item x="638"/>
        <item x="954"/>
        <item x="238"/>
        <item x="298"/>
        <item x="34"/>
        <item x="186"/>
        <item x="407"/>
        <item x="906"/>
        <item x="1076"/>
        <item x="669"/>
        <item x="497"/>
        <item x="63"/>
        <item x="546"/>
        <item x="55"/>
        <item x="413"/>
        <item x="280"/>
        <item x="365"/>
        <item x="402"/>
        <item x="991"/>
        <item x="86"/>
        <item x="281"/>
        <item x="184"/>
        <item x="823"/>
        <item x="900"/>
        <item x="787"/>
        <item x="677"/>
        <item x="282"/>
        <item x="568"/>
        <item x="194"/>
        <item x="599"/>
        <item x="65"/>
        <item x="608"/>
        <item x="432"/>
        <item x="66"/>
        <item x="821"/>
        <item x="426"/>
        <item x="74"/>
        <item x="647"/>
        <item x="230"/>
        <item x="62"/>
        <item x="1029"/>
        <item x="510"/>
        <item x="477"/>
        <item x="201"/>
        <item x="503"/>
        <item x="459"/>
        <item x="712"/>
        <item x="893"/>
        <item x="775"/>
        <item x="921"/>
        <item x="509"/>
        <item x="45"/>
        <item x="995"/>
        <item x="770"/>
        <item x="169"/>
        <item x="926"/>
        <item x="222"/>
        <item x="587"/>
        <item x="319"/>
        <item x="1009"/>
        <item x="532"/>
        <item x="1036"/>
        <item x="774"/>
        <item x="340"/>
        <item x="942"/>
        <item x="355"/>
        <item x="729"/>
        <item x="1064"/>
        <item x="1053"/>
        <item x="1010"/>
        <item x="690"/>
        <item x="593"/>
        <item x="307"/>
        <item x="762"/>
        <item x="977"/>
        <item x="627"/>
        <item x="233"/>
        <item x="93"/>
        <item x="1107"/>
        <item x="315"/>
        <item x="100"/>
        <item x="489"/>
        <item x="449"/>
        <item x="372"/>
        <item x="788"/>
        <item x="211"/>
        <item x="414"/>
        <item x="121"/>
        <item x="749"/>
        <item x="115"/>
        <item x="805"/>
        <item x="1060"/>
        <item x="855"/>
        <item x="494"/>
        <item x="825"/>
        <item x="768"/>
        <item x="268"/>
        <item x="367"/>
        <item x="466"/>
        <item x="656"/>
        <item x="399"/>
        <item x="896"/>
        <item x="853"/>
        <item x="303"/>
        <item x="1106"/>
        <item x="830"/>
        <item x="304"/>
        <item x="941"/>
        <item x="384"/>
        <item x="1058"/>
        <item x="786"/>
        <item x="1020"/>
        <item x="884"/>
        <item x="564"/>
        <item x="1083"/>
        <item x="790"/>
        <item x="639"/>
        <item x="445"/>
        <item x="263"/>
        <item x="1071"/>
        <item x="664"/>
        <item x="699"/>
        <item x="36"/>
        <item x="757"/>
        <item x="658"/>
        <item x="952"/>
        <item x="205"/>
        <item x="654"/>
        <item x="707"/>
        <item x="482"/>
        <item x="950"/>
        <item x="914"/>
        <item x="949"/>
        <item t="default"/>
      </items>
    </pivotField>
    <pivotField numFmtId="14" showAll="0"/>
    <pivotField axis="axisRow" showAll="0">
      <items count="14">
        <item x="9"/>
        <item x="3"/>
        <item x="12"/>
        <item x="1"/>
        <item x="4"/>
        <item x="0"/>
        <item x="2"/>
        <item x="5"/>
        <item x="6"/>
        <item x="8"/>
        <item x="7"/>
        <item x="10"/>
        <item x="11"/>
        <item t="default"/>
      </items>
    </pivotField>
    <pivotField axis="axisRow" showAll="0">
      <items count="6">
        <item x="2"/>
        <item x="4"/>
        <item x="1"/>
        <item x="3"/>
        <item x="0"/>
        <item t="default"/>
      </items>
    </pivotField>
    <pivotField axis="axisPage" multipleItemSelectionAllowed="1" showAll="0">
      <items count="19">
        <item x="0"/>
        <item x="2"/>
        <item x="15"/>
        <item x="8"/>
        <item x="11"/>
        <item x="13"/>
        <item x="12"/>
        <item x="6"/>
        <item h="1" x="16"/>
        <item x="5"/>
        <item h="1" x="14"/>
        <item x="1"/>
        <item h="1" x="9"/>
        <item x="7"/>
        <item h="1" x="17"/>
        <item x="10"/>
        <item x="3"/>
        <item x="4"/>
        <item t="default"/>
      </items>
    </pivotField>
  </pivotFields>
  <rowFields count="2">
    <field x="21"/>
    <field x="22"/>
  </rowFields>
  <rowItems count="61">
    <i>
      <x/>
    </i>
    <i r="1">
      <x v="1"/>
    </i>
    <i r="1">
      <x v="2"/>
    </i>
    <i r="1">
      <x v="3"/>
    </i>
    <i>
      <x v="1"/>
    </i>
    <i r="1">
      <x v="3"/>
    </i>
    <i r="1">
      <x v="4"/>
    </i>
    <i>
      <x v="2"/>
    </i>
    <i r="1">
      <x v="1"/>
    </i>
    <i r="1">
      <x v="3"/>
    </i>
    <i>
      <x v="3"/>
    </i>
    <i r="1">
      <x v="1"/>
    </i>
    <i r="1">
      <x v="2"/>
    </i>
    <i r="1">
      <x v="3"/>
    </i>
    <i r="1">
      <x v="4"/>
    </i>
    <i>
      <x v="4"/>
    </i>
    <i r="1">
      <x v="1"/>
    </i>
    <i r="1">
      <x v="2"/>
    </i>
    <i r="1">
      <x v="3"/>
    </i>
    <i r="1">
      <x v="4"/>
    </i>
    <i>
      <x v="5"/>
    </i>
    <i r="1">
      <x v="1"/>
    </i>
    <i r="1">
      <x v="2"/>
    </i>
    <i r="1">
      <x v="3"/>
    </i>
    <i r="1">
      <x v="4"/>
    </i>
    <i>
      <x v="6"/>
    </i>
    <i r="1">
      <x v="2"/>
    </i>
    <i r="1">
      <x v="3"/>
    </i>
    <i r="1">
      <x v="4"/>
    </i>
    <i>
      <x v="7"/>
    </i>
    <i r="1">
      <x v="1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 v="1"/>
    </i>
    <i r="1">
      <x v="2"/>
    </i>
    <i r="1">
      <x v="3"/>
    </i>
    <i r="1">
      <x v="4"/>
    </i>
    <i>
      <x v="10"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2"/>
    </i>
    <i r="1">
      <x v="3"/>
    </i>
    <i r="1">
      <x v="4"/>
    </i>
    <i t="grand">
      <x/>
    </i>
  </rowItems>
  <colItems count="1">
    <i/>
  </colItems>
  <pageFields count="1">
    <pageField fld="23" hier="-1"/>
  </pageFields>
  <dataFields count="1">
    <dataField name="Soma de VPTaxaOriginacao" fld="19" baseField="0" baseItem="0" numFmtId="4"/>
  </dataFields>
  <formats count="5">
    <format dxfId="10">
      <pivotArea outline="0" collapsedLevelsAreSubtotals="1" fieldPosition="0"/>
    </format>
    <format dxfId="9">
      <pivotArea dataOnly="0" labelOnly="1" outline="0" fieldPosition="0">
        <references count="1">
          <reference field="23" count="0"/>
        </references>
      </pivotArea>
    </format>
    <format dxfId="8">
      <pivotArea dataOnly="0" labelOnly="1" outline="0" axis="axisValues" fieldPosition="0"/>
    </format>
    <format dxfId="7">
      <pivotArea collapsedLevelsAreSubtotals="1" fieldPosition="0">
        <references count="2">
          <reference field="21" count="1" selected="0">
            <x v="0"/>
          </reference>
          <reference field="22" count="2">
            <x v="1"/>
            <x v="2"/>
          </reference>
        </references>
      </pivotArea>
    </format>
    <format dxfId="6">
      <pivotArea dataOnly="0" labelOnly="1" fieldPosition="0">
        <references count="2">
          <reference field="21" count="1" selected="0">
            <x v="0"/>
          </reference>
          <reference field="22" count="2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CEF136-1707-4998-9BC4-A95EE6803767}" name="Tabela dinâ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A3:AB72" firstHeaderRow="1" firstDataRow="1" firstDataCol="1" rowPageCount="1" colPageCount="1"/>
  <pivotFields count="24">
    <pivotField numFmtId="14" showAll="0"/>
    <pivotField showAll="0"/>
    <pivotField showAll="0"/>
    <pivotField numFmtId="14"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numFmtId="43" showAll="0"/>
    <pivotField showAll="0"/>
    <pivotField showAll="0"/>
    <pivotField showAll="0"/>
    <pivotField showAll="0"/>
    <pivotField dataField="1" numFmtId="4" showAll="0">
      <items count="1113">
        <item x="565"/>
        <item x="807"/>
        <item x="806"/>
        <item x="732"/>
        <item x="264"/>
        <item x="856"/>
        <item x="1100"/>
        <item x="679"/>
        <item x="403"/>
        <item x="522"/>
        <item x="580"/>
        <item x="360"/>
        <item x="876"/>
        <item x="361"/>
        <item x="835"/>
        <item x="714"/>
        <item x="404"/>
        <item x="628"/>
        <item x="454"/>
        <item x="417"/>
        <item x="85"/>
        <item x="581"/>
        <item x="548"/>
        <item x="626"/>
        <item x="689"/>
        <item x="589"/>
        <item x="318"/>
        <item x="1031"/>
        <item x="772"/>
        <item x="728"/>
        <item x="1091"/>
        <item x="1069"/>
        <item x="818"/>
        <item x="423"/>
        <item x="826"/>
        <item x="344"/>
        <item x="562"/>
        <item x="756"/>
        <item x="917"/>
        <item x="951"/>
        <item x="433"/>
        <item x="687"/>
        <item x="1037"/>
        <item x="1030"/>
        <item x="382"/>
        <item x="1007"/>
        <item x="697"/>
        <item x="547"/>
        <item x="688"/>
        <item x="383"/>
        <item x="389"/>
        <item x="742"/>
        <item x="1088"/>
        <item x="981"/>
        <item x="446"/>
        <item x="1057"/>
        <item x="524"/>
        <item x="487"/>
        <item x="910"/>
        <item x="576"/>
        <item x="648"/>
        <item x="665"/>
        <item x="575"/>
        <item x="987"/>
        <item x="615"/>
        <item x="480"/>
        <item x="637"/>
        <item x="898"/>
        <item x="98"/>
        <item x="939"/>
        <item x="543"/>
        <item x="552"/>
        <item x="544"/>
        <item x="945"/>
        <item x="971"/>
        <item x="711"/>
        <item x="705"/>
        <item x="841"/>
        <item x="422"/>
        <item x="779"/>
        <item x="827"/>
        <item x="713"/>
        <item x="419"/>
        <item x="604"/>
        <item x="385"/>
        <item x="341"/>
        <item x="683"/>
        <item x="351"/>
        <item x="569"/>
        <item x="530"/>
        <item x="603"/>
        <item x="811"/>
        <item x="475"/>
        <item x="1012"/>
        <item x="1044"/>
        <item x="450"/>
        <item x="455"/>
        <item x="314"/>
        <item x="350"/>
        <item x="1000"/>
        <item x="560"/>
        <item x="860"/>
        <item x="573"/>
        <item x="479"/>
        <item x="657"/>
        <item x="505"/>
        <item x="962"/>
        <item x="460"/>
        <item x="1082"/>
        <item x="18"/>
        <item x="735"/>
        <item x="499"/>
        <item x="534"/>
        <item x="966"/>
        <item x="353"/>
        <item x="1098"/>
        <item x="773"/>
        <item x="822"/>
        <item x="975"/>
        <item x="538"/>
        <item x="695"/>
        <item x="619"/>
        <item x="1087"/>
        <item x="989"/>
        <item x="1105"/>
        <item x="1086"/>
        <item x="873"/>
        <item x="963"/>
        <item x="983"/>
        <item x="931"/>
        <item x="965"/>
        <item x="781"/>
        <item x="899"/>
        <item x="566"/>
        <item x="1093"/>
        <item x="508"/>
        <item x="932"/>
        <item x="108"/>
        <item x="601"/>
        <item x="839"/>
        <item x="1089"/>
        <item x="970"/>
        <item x="378"/>
        <item x="527"/>
        <item x="332"/>
        <item x="810"/>
        <item x="473"/>
        <item x="824"/>
        <item x="421"/>
        <item x="651"/>
        <item x="400"/>
        <item x="313"/>
        <item x="1084"/>
        <item x="411"/>
        <item x="984"/>
        <item x="317"/>
        <item x="955"/>
        <item x="649"/>
        <item x="730"/>
        <item x="746"/>
        <item x="590"/>
        <item x="897"/>
        <item x="888"/>
        <item x="427"/>
        <item x="377"/>
        <item x="964"/>
        <item x="765"/>
        <item x="578"/>
        <item x="894"/>
        <item x="618"/>
        <item x="809"/>
        <item x="447"/>
        <item x="933"/>
        <item x="523"/>
        <item x="706"/>
        <item x="630"/>
        <item x="670"/>
        <item x="1090"/>
        <item x="780"/>
        <item x="443"/>
        <item x="812"/>
        <item x="358"/>
        <item x="246"/>
        <item x="635"/>
        <item x="493"/>
        <item x="912"/>
        <item x="847"/>
        <item x="557"/>
        <item x="1075"/>
        <item x="594"/>
        <item x="1050"/>
        <item x="588"/>
        <item x="1016"/>
        <item x="511"/>
        <item x="999"/>
        <item x="783"/>
        <item x="195"/>
        <item x="253"/>
        <item x="171"/>
        <item x="923"/>
        <item x="992"/>
        <item x="412"/>
        <item x="553"/>
        <item x="1004"/>
        <item x="1062"/>
        <item x="163"/>
        <item x="561"/>
        <item x="716"/>
        <item x="1055"/>
        <item x="650"/>
        <item x="1072"/>
        <item x="948"/>
        <item x="1047"/>
        <item x="726"/>
        <item x="671"/>
        <item x="842"/>
        <item x="570"/>
        <item x="218"/>
        <item x="843"/>
        <item x="249"/>
        <item x="364"/>
        <item x="554"/>
        <item x="133"/>
        <item x="982"/>
        <item x="132"/>
        <item x="813"/>
        <item x="312"/>
        <item x="1025"/>
        <item x="57"/>
        <item x="290"/>
        <item x="44"/>
        <item x="272"/>
        <item x="270"/>
        <item x="636"/>
        <item x="610"/>
        <item x="633"/>
        <item x="641"/>
        <item x="539"/>
        <item x="1041"/>
        <item x="819"/>
        <item x="498"/>
        <item x="4"/>
        <item x="526"/>
        <item x="800"/>
        <item x="930"/>
        <item x="159"/>
        <item x="905"/>
        <item x="793"/>
        <item x="961"/>
        <item x="30"/>
        <item x="91"/>
        <item x="165"/>
        <item x="323"/>
        <item x="311"/>
        <item x="260"/>
        <item x="1081"/>
        <item x="203"/>
        <item x="154"/>
        <item x="996"/>
        <item x="591"/>
        <item x="15"/>
        <item x="1043"/>
        <item x="337"/>
        <item x="24"/>
        <item x="82"/>
        <item x="739"/>
        <item x="1097"/>
        <item x="814"/>
        <item x="753"/>
        <item x="239"/>
        <item x="251"/>
        <item x="255"/>
        <item x="582"/>
        <item x="123"/>
        <item x="943"/>
        <item x="189"/>
        <item x="766"/>
        <item x="1079"/>
        <item x="895"/>
        <item x="1"/>
        <item x="596"/>
        <item x="464"/>
        <item x="394"/>
        <item x="114"/>
        <item x="1092"/>
        <item x="901"/>
        <item x="420"/>
        <item x="759"/>
        <item x="175"/>
        <item x="316"/>
        <item x="176"/>
        <item x="27"/>
        <item x="1059"/>
        <item x="867"/>
        <item x="663"/>
        <item x="179"/>
        <item x="67"/>
        <item x="902"/>
        <item x="116"/>
        <item x="124"/>
        <item x="99"/>
        <item x="836"/>
        <item x="43"/>
        <item x="408"/>
        <item x="232"/>
        <item x="306"/>
        <item x="333"/>
        <item x="343"/>
        <item x="629"/>
        <item x="320"/>
        <item x="401"/>
        <item x="155"/>
        <item x="110"/>
        <item x="245"/>
        <item x="240"/>
        <item x="285"/>
        <item x="1074"/>
        <item x="1095"/>
        <item x="882"/>
        <item x="87"/>
        <item x="1063"/>
        <item x="514"/>
        <item x="95"/>
        <item x="153"/>
        <item x="609"/>
        <item x="366"/>
        <item x="520"/>
        <item x="794"/>
        <item x="607"/>
        <item x="296"/>
        <item x="892"/>
        <item x="666"/>
        <item x="681"/>
        <item x="555"/>
        <item x="224"/>
        <item x="254"/>
        <item x="438"/>
        <item x="109"/>
        <item x="745"/>
        <item x="1021"/>
        <item x="1018"/>
        <item x="37"/>
        <item x="301"/>
        <item x="871"/>
        <item x="717"/>
        <item x="1066"/>
        <item x="463"/>
        <item x="418"/>
        <item x="448"/>
        <item x="200"/>
        <item x="485"/>
        <item x="1042"/>
        <item x="1049"/>
        <item x="258"/>
        <item x="1040"/>
        <item x="357"/>
        <item x="107"/>
        <item x="152"/>
        <item x="760"/>
        <item x="537"/>
        <item x="129"/>
        <item x="120"/>
        <item x="410"/>
        <item x="134"/>
        <item x="278"/>
        <item x="202"/>
        <item x="346"/>
        <item x="631"/>
        <item x="284"/>
        <item x="178"/>
        <item x="392"/>
        <item x="415"/>
        <item x="275"/>
        <item x="46"/>
        <item x="143"/>
        <item x="461"/>
        <item x="828"/>
        <item x="698"/>
        <item x="395"/>
        <item x="484"/>
        <item x="837"/>
        <item x="1096"/>
        <item x="831"/>
        <item x="436"/>
        <item x="271"/>
        <item x="439"/>
        <item x="852"/>
        <item x="381"/>
        <item x="585"/>
        <item x="299"/>
        <item x="496"/>
        <item x="743"/>
        <item x="925"/>
        <item x="913"/>
        <item x="1065"/>
        <item x="13"/>
        <item x="938"/>
        <item x="191"/>
        <item x="776"/>
        <item x="181"/>
        <item x="102"/>
        <item x="68"/>
        <item x="136"/>
        <item x="1003"/>
        <item x="799"/>
        <item x="904"/>
        <item x="156"/>
        <item x="28"/>
        <item x="667"/>
        <item x="734"/>
        <item x="235"/>
        <item x="997"/>
        <item x="908"/>
        <item x="611"/>
        <item x="84"/>
        <item x="51"/>
        <item x="172"/>
        <item x="1046"/>
        <item x="820"/>
        <item x="437"/>
        <item x="452"/>
        <item x="592"/>
        <item x="157"/>
        <item x="462"/>
        <item x="145"/>
        <item x="887"/>
        <item x="58"/>
        <item x="740"/>
        <item x="248"/>
        <item x="574"/>
        <item x="834"/>
        <item x="22"/>
        <item x="622"/>
        <item x="47"/>
        <item x="733"/>
        <item x="974"/>
        <item x="492"/>
        <item x="973"/>
        <item x="960"/>
        <item x="199"/>
        <item x="397"/>
        <item x="715"/>
        <item x="291"/>
        <item x="147"/>
        <item x="329"/>
        <item x="621"/>
        <item x="241"/>
        <item x="182"/>
        <item x="49"/>
        <item x="815"/>
        <item x="457"/>
        <item x="393"/>
        <item x="429"/>
        <item x="425"/>
        <item x="467"/>
        <item x="540"/>
        <item x="72"/>
        <item x="221"/>
        <item x="39"/>
        <item x="277"/>
        <item x="531"/>
        <item x="533"/>
        <item x="1054"/>
        <item x="149"/>
        <item x="352"/>
        <item x="784"/>
        <item x="294"/>
        <item x="348"/>
        <item x="453"/>
        <item x="302"/>
        <item x="220"/>
        <item x="550"/>
        <item x="180"/>
        <item x="528"/>
        <item x="877"/>
        <item x="293"/>
        <item x="14"/>
        <item x="693"/>
        <item x="722"/>
        <item x="507"/>
        <item x="685"/>
        <item x="390"/>
        <item x="504"/>
        <item x="851"/>
        <item x="349"/>
        <item x="216"/>
        <item x="866"/>
        <item x="71"/>
        <item x="369"/>
        <item x="674"/>
        <item x="187"/>
        <item x="1006"/>
        <item x="643"/>
        <item x="168"/>
        <item x="979"/>
        <item x="668"/>
        <item x="476"/>
        <item x="662"/>
        <item x="710"/>
        <item x="261"/>
        <item x="614"/>
        <item x="881"/>
        <item x="928"/>
        <item x="673"/>
        <item x="1035"/>
        <item x="880"/>
        <item x="12"/>
        <item x="309"/>
        <item x="76"/>
        <item x="870"/>
        <item x="862"/>
        <item x="1056"/>
        <item x="541"/>
        <item x="1085"/>
        <item x="1023"/>
        <item x="374"/>
        <item x="840"/>
        <item x="598"/>
        <item x="1013"/>
        <item x="170"/>
        <item x="226"/>
        <item x="96"/>
        <item x="919"/>
        <item x="612"/>
        <item x="451"/>
        <item x="865"/>
        <item x="406"/>
        <item x="273"/>
        <item x="128"/>
        <item x="242"/>
        <item x="371"/>
        <item x="362"/>
        <item x="725"/>
        <item x="135"/>
        <item x="542"/>
        <item x="886"/>
        <item x="709"/>
        <item x="177"/>
        <item x="720"/>
        <item x="54"/>
        <item x="1019"/>
        <item x="188"/>
        <item x="993"/>
        <item x="985"/>
        <item x="60"/>
        <item x="613"/>
        <item x="858"/>
        <item x="363"/>
        <item x="737"/>
        <item x="127"/>
        <item x="953"/>
        <item x="763"/>
        <item x="915"/>
        <item x="0"/>
        <item x="368"/>
        <item x="370"/>
        <item x="1108"/>
        <item x="936"/>
        <item x="1052"/>
        <item x="434"/>
        <item x="778"/>
        <item x="265"/>
        <item x="119"/>
        <item x="79"/>
        <item x="345"/>
        <item x="126"/>
        <item x="878"/>
        <item x="616"/>
        <item x="142"/>
        <item x="682"/>
        <item x="1073"/>
        <item x="89"/>
        <item x="758"/>
        <item x="718"/>
        <item x="140"/>
        <item x="832"/>
        <item x="386"/>
        <item x="653"/>
        <item x="244"/>
        <item x="864"/>
        <item x="166"/>
        <item x="704"/>
        <item x="53"/>
        <item x="225"/>
        <item x="208"/>
        <item x="17"/>
        <item x="391"/>
        <item x="529"/>
        <item x="59"/>
        <item x="173"/>
        <item x="38"/>
        <item x="501"/>
        <item x="606"/>
        <item x="257"/>
        <item x="292"/>
        <item x="691"/>
        <item x="764"/>
        <item x="196"/>
        <item x="88"/>
        <item x="192"/>
        <item x="183"/>
        <item x="247"/>
        <item x="785"/>
        <item x="929"/>
        <item x="1014"/>
        <item x="223"/>
        <item x="731"/>
        <item x="234"/>
        <item x="1011"/>
        <item x="56"/>
        <item x="769"/>
        <item x="927"/>
        <item x="916"/>
        <item x="692"/>
        <item x="105"/>
        <item x="243"/>
        <item x="1104"/>
        <item x="141"/>
        <item x="217"/>
        <item x="727"/>
        <item x="206"/>
        <item x="324"/>
        <item x="957"/>
        <item x="922"/>
        <item x="947"/>
        <item x="1067"/>
        <item x="356"/>
        <item x="491"/>
        <item x="228"/>
        <item x="998"/>
        <item x="210"/>
        <item x="308"/>
        <item x="375"/>
        <item x="1015"/>
        <item x="2"/>
        <item x="481"/>
        <item x="326"/>
        <item x="1038"/>
        <item x="23"/>
        <item x="137"/>
        <item x="77"/>
        <item x="1024"/>
        <item x="597"/>
        <item x="398"/>
        <item x="703"/>
        <item x="380"/>
        <item x="883"/>
        <item x="719"/>
        <item x="359"/>
        <item x="661"/>
        <item x="1026"/>
        <item x="488"/>
        <item x="90"/>
        <item x="193"/>
        <item x="1099"/>
        <item x="642"/>
        <item x="845"/>
        <item x="379"/>
        <item x="1005"/>
        <item x="1008"/>
        <item x="978"/>
        <item x="944"/>
        <item x="162"/>
        <item x="26"/>
        <item x="686"/>
        <item x="440"/>
        <item x="274"/>
        <item x="1068"/>
        <item x="1034"/>
        <item x="48"/>
        <item x="660"/>
        <item x="848"/>
        <item x="1001"/>
        <item x="334"/>
        <item x="465"/>
        <item x="846"/>
        <item x="148"/>
        <item x="405"/>
        <item x="1039"/>
        <item x="595"/>
        <item x="328"/>
        <item x="721"/>
        <item x="909"/>
        <item x="515"/>
        <item x="204"/>
        <item x="1045"/>
        <item x="29"/>
        <item x="160"/>
        <item x="144"/>
        <item x="325"/>
        <item x="605"/>
        <item x="1002"/>
        <item x="287"/>
        <item x="52"/>
        <item x="354"/>
        <item x="215"/>
        <item x="259"/>
        <item x="125"/>
        <item x="1061"/>
        <item x="752"/>
        <item x="1048"/>
        <item x="741"/>
        <item x="212"/>
        <item x="327"/>
        <item x="586"/>
        <item x="338"/>
        <item x="117"/>
        <item x="150"/>
        <item x="797"/>
        <item x="676"/>
        <item x="330"/>
        <item x="104"/>
        <item x="50"/>
        <item x="988"/>
        <item x="551"/>
        <item x="25"/>
        <item x="777"/>
        <item x="6"/>
        <item x="506"/>
        <item x="792"/>
        <item x="502"/>
        <item x="458"/>
        <item x="441"/>
        <item x="424"/>
        <item x="802"/>
        <item x="279"/>
        <item x="321"/>
        <item x="336"/>
        <item x="859"/>
        <item x="535"/>
        <item x="113"/>
        <item x="118"/>
        <item x="61"/>
        <item x="623"/>
        <item x="584"/>
        <item x="625"/>
        <item x="5"/>
        <item x="101"/>
        <item x="295"/>
        <item x="130"/>
        <item x="969"/>
        <item x="7"/>
        <item x="804"/>
        <item x="185"/>
        <item x="256"/>
        <item x="387"/>
        <item x="269"/>
        <item x="1101"/>
        <item x="33"/>
        <item x="1111"/>
        <item x="972"/>
        <item x="495"/>
        <item x="838"/>
        <item x="755"/>
        <item x="20"/>
        <item x="602"/>
        <item x="761"/>
        <item x="1028"/>
        <item x="190"/>
        <item x="1070"/>
        <item x="861"/>
        <item x="97"/>
        <item x="442"/>
        <item x="80"/>
        <item x="868"/>
        <item x="708"/>
        <item x="816"/>
        <item x="808"/>
        <item x="980"/>
        <item x="924"/>
        <item x="748"/>
        <item x="600"/>
        <item x="69"/>
        <item x="122"/>
        <item x="197"/>
        <item x="444"/>
        <item x="632"/>
        <item x="700"/>
        <item x="747"/>
        <item x="920"/>
        <item x="31"/>
        <item x="885"/>
        <item x="675"/>
        <item x="161"/>
        <item x="738"/>
        <item x="41"/>
        <item x="300"/>
        <item x="229"/>
        <item x="21"/>
        <item x="73"/>
        <item x="577"/>
        <item x="416"/>
        <item x="322"/>
        <item x="32"/>
        <item x="536"/>
        <item x="857"/>
        <item x="75"/>
        <item x="935"/>
        <item x="1022"/>
        <item x="486"/>
        <item x="111"/>
        <item x="490"/>
        <item x="1017"/>
        <item x="678"/>
        <item x="112"/>
        <item x="644"/>
        <item x="672"/>
        <item x="782"/>
        <item x="139"/>
        <item x="103"/>
        <item x="174"/>
        <item x="796"/>
        <item x="1094"/>
        <item x="430"/>
        <item x="789"/>
        <item x="559"/>
        <item x="958"/>
        <item x="164"/>
        <item x="872"/>
        <item x="236"/>
        <item x="645"/>
        <item x="659"/>
        <item x="500"/>
        <item x="959"/>
        <item x="803"/>
        <item x="428"/>
        <item x="563"/>
        <item x="471"/>
        <item x="35"/>
        <item x="696"/>
        <item x="158"/>
        <item x="911"/>
        <item x="131"/>
        <item x="1103"/>
        <item x="266"/>
        <item x="655"/>
        <item x="1051"/>
        <item x="976"/>
        <item x="214"/>
        <item x="879"/>
        <item x="347"/>
        <item x="801"/>
        <item x="288"/>
        <item x="70"/>
        <item x="262"/>
        <item x="396"/>
        <item x="1027"/>
        <item x="517"/>
        <item x="94"/>
        <item x="286"/>
        <item x="209"/>
        <item x="874"/>
        <item x="521"/>
        <item x="571"/>
        <item x="956"/>
        <item x="1032"/>
        <item x="376"/>
        <item x="567"/>
        <item x="518"/>
        <item x="283"/>
        <item x="151"/>
        <item x="854"/>
        <item x="791"/>
        <item x="470"/>
        <item x="8"/>
        <item x="890"/>
        <item x="16"/>
        <item x="276"/>
        <item x="513"/>
        <item x="339"/>
        <item x="237"/>
        <item x="850"/>
        <item x="640"/>
        <item x="817"/>
        <item x="684"/>
        <item x="431"/>
        <item x="213"/>
        <item x="620"/>
        <item x="1033"/>
        <item x="472"/>
        <item x="519"/>
        <item x="723"/>
        <item x="934"/>
        <item x="252"/>
        <item x="331"/>
        <item x="310"/>
        <item x="891"/>
        <item x="968"/>
        <item x="478"/>
        <item x="652"/>
        <item x="549"/>
        <item x="40"/>
        <item x="634"/>
        <item x="863"/>
        <item x="231"/>
        <item x="1080"/>
        <item x="701"/>
        <item x="556"/>
        <item x="267"/>
        <item x="702"/>
        <item x="829"/>
        <item x="9"/>
        <item x="579"/>
        <item x="736"/>
        <item x="227"/>
        <item x="646"/>
        <item x="138"/>
        <item x="624"/>
        <item x="525"/>
        <item x="297"/>
        <item x="869"/>
        <item x="342"/>
        <item x="946"/>
        <item x="11"/>
        <item x="409"/>
        <item x="680"/>
        <item x="435"/>
        <item x="937"/>
        <item x="918"/>
        <item x="146"/>
        <item x="305"/>
        <item x="572"/>
        <item x="3"/>
        <item x="754"/>
        <item x="516"/>
        <item x="456"/>
        <item x="1109"/>
        <item x="78"/>
        <item x="198"/>
        <item x="250"/>
        <item x="994"/>
        <item x="167"/>
        <item x="512"/>
        <item x="335"/>
        <item x="1078"/>
        <item x="81"/>
        <item x="219"/>
        <item x="469"/>
        <item x="1077"/>
        <item x="474"/>
        <item x="373"/>
        <item x="940"/>
        <item x="42"/>
        <item x="694"/>
        <item x="64"/>
        <item x="903"/>
        <item x="388"/>
        <item x="986"/>
        <item x="875"/>
        <item x="10"/>
        <item x="1110"/>
        <item x="833"/>
        <item x="545"/>
        <item x="83"/>
        <item x="907"/>
        <item x="990"/>
        <item x="798"/>
        <item x="617"/>
        <item x="795"/>
        <item x="889"/>
        <item x="1102"/>
        <item x="92"/>
        <item x="967"/>
        <item x="849"/>
        <item x="106"/>
        <item x="558"/>
        <item x="844"/>
        <item x="771"/>
        <item x="289"/>
        <item x="583"/>
        <item x="751"/>
        <item x="207"/>
        <item x="724"/>
        <item x="19"/>
        <item x="744"/>
        <item x="483"/>
        <item x="750"/>
        <item x="767"/>
        <item x="468"/>
        <item x="638"/>
        <item x="954"/>
        <item x="238"/>
        <item x="298"/>
        <item x="34"/>
        <item x="186"/>
        <item x="407"/>
        <item x="906"/>
        <item x="1076"/>
        <item x="669"/>
        <item x="497"/>
        <item x="63"/>
        <item x="546"/>
        <item x="55"/>
        <item x="413"/>
        <item x="280"/>
        <item x="365"/>
        <item x="402"/>
        <item x="991"/>
        <item x="86"/>
        <item x="281"/>
        <item x="184"/>
        <item x="823"/>
        <item x="900"/>
        <item x="787"/>
        <item x="677"/>
        <item x="282"/>
        <item x="568"/>
        <item x="194"/>
        <item x="599"/>
        <item x="65"/>
        <item x="608"/>
        <item x="432"/>
        <item x="66"/>
        <item x="821"/>
        <item x="426"/>
        <item x="74"/>
        <item x="647"/>
        <item x="230"/>
        <item x="62"/>
        <item x="1029"/>
        <item x="510"/>
        <item x="477"/>
        <item x="201"/>
        <item x="503"/>
        <item x="459"/>
        <item x="712"/>
        <item x="893"/>
        <item x="775"/>
        <item x="921"/>
        <item x="509"/>
        <item x="45"/>
        <item x="995"/>
        <item x="770"/>
        <item x="169"/>
        <item x="926"/>
        <item x="222"/>
        <item x="587"/>
        <item x="319"/>
        <item x="1009"/>
        <item x="532"/>
        <item x="1036"/>
        <item x="774"/>
        <item x="340"/>
        <item x="942"/>
        <item x="355"/>
        <item x="729"/>
        <item x="1064"/>
        <item x="1053"/>
        <item x="1010"/>
        <item x="690"/>
        <item x="593"/>
        <item x="307"/>
        <item x="762"/>
        <item x="977"/>
        <item x="627"/>
        <item x="233"/>
        <item x="93"/>
        <item x="1107"/>
        <item x="315"/>
        <item x="100"/>
        <item x="489"/>
        <item x="449"/>
        <item x="372"/>
        <item x="788"/>
        <item x="211"/>
        <item x="414"/>
        <item x="121"/>
        <item x="749"/>
        <item x="115"/>
        <item x="805"/>
        <item x="1060"/>
        <item x="855"/>
        <item x="494"/>
        <item x="825"/>
        <item x="768"/>
        <item x="268"/>
        <item x="367"/>
        <item x="466"/>
        <item x="656"/>
        <item x="399"/>
        <item x="896"/>
        <item x="853"/>
        <item x="303"/>
        <item x="1106"/>
        <item x="830"/>
        <item x="304"/>
        <item x="941"/>
        <item x="384"/>
        <item x="1058"/>
        <item x="786"/>
        <item x="1020"/>
        <item x="884"/>
        <item x="564"/>
        <item x="1083"/>
        <item x="790"/>
        <item x="639"/>
        <item x="445"/>
        <item x="263"/>
        <item x="1071"/>
        <item x="664"/>
        <item x="699"/>
        <item x="36"/>
        <item x="757"/>
        <item x="658"/>
        <item x="952"/>
        <item x="205"/>
        <item x="654"/>
        <item x="707"/>
        <item x="482"/>
        <item x="950"/>
        <item x="914"/>
        <item x="949"/>
        <item t="default"/>
      </items>
    </pivotField>
    <pivotField numFmtId="14" showAll="0"/>
    <pivotField axis="axisRow" showAll="0">
      <items count="14">
        <item x="9"/>
        <item x="3"/>
        <item x="12"/>
        <item x="1"/>
        <item x="4"/>
        <item x="0"/>
        <item x="2"/>
        <item x="5"/>
        <item x="6"/>
        <item x="8"/>
        <item x="7"/>
        <item x="10"/>
        <item x="11"/>
        <item t="default"/>
      </items>
    </pivotField>
    <pivotField axis="axisRow" showAll="0">
      <items count="6">
        <item x="2"/>
        <item x="4"/>
        <item x="1"/>
        <item x="3"/>
        <item x="0"/>
        <item t="default"/>
      </items>
    </pivotField>
    <pivotField axis="axisPage" multipleItemSelectionAllowed="1" showAll="0">
      <items count="19">
        <item x="0"/>
        <item x="2"/>
        <item x="15"/>
        <item x="8"/>
        <item x="11"/>
        <item x="13"/>
        <item x="12"/>
        <item x="6"/>
        <item x="16"/>
        <item x="5"/>
        <item h="1" x="14"/>
        <item x="1"/>
        <item h="1" x="9"/>
        <item x="7"/>
        <item h="1" x="17"/>
        <item x="10"/>
        <item x="3"/>
        <item x="4"/>
        <item t="default"/>
      </items>
    </pivotField>
  </pivotFields>
  <rowFields count="2">
    <field x="21"/>
    <field x="22"/>
  </rowFields>
  <rowItems count="69">
    <i>
      <x/>
    </i>
    <i r="1">
      <x/>
    </i>
    <i r="1">
      <x v="1"/>
    </i>
    <i r="1">
      <x v="2"/>
    </i>
    <i r="1">
      <x v="3"/>
    </i>
    <i>
      <x v="1"/>
    </i>
    <i r="1">
      <x v="3"/>
    </i>
    <i r="1">
      <x v="4"/>
    </i>
    <i>
      <x v="2"/>
    </i>
    <i r="1">
      <x/>
    </i>
    <i r="1">
      <x v="1"/>
    </i>
    <i r="1">
      <x v="3"/>
    </i>
    <i>
      <x v="3"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 v="1"/>
    </i>
    <i r="1">
      <x v="2"/>
    </i>
    <i r="1">
      <x v="3"/>
    </i>
    <i r="1">
      <x v="4"/>
    </i>
    <i>
      <x v="6"/>
    </i>
    <i r="1">
      <x/>
    </i>
    <i r="1">
      <x v="2"/>
    </i>
    <i r="1">
      <x v="3"/>
    </i>
    <i r="1">
      <x v="4"/>
    </i>
    <i>
      <x v="7"/>
    </i>
    <i r="1">
      <x/>
    </i>
    <i r="1">
      <x v="1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 t="grand">
      <x/>
    </i>
  </rowItems>
  <colItems count="1">
    <i/>
  </colItems>
  <pageFields count="1">
    <pageField fld="23" hier="-1"/>
  </pageFields>
  <dataFields count="1">
    <dataField name="Soma de VPTaxaOriginacao" fld="19" baseField="0" baseItem="0" numFmtId="4"/>
  </dataFields>
  <formats count="3">
    <format dxfId="5">
      <pivotArea outline="0" collapsedLevelsAreSubtotals="1" fieldPosition="0"/>
    </format>
    <format dxfId="4">
      <pivotArea dataOnly="0" labelOnly="1" outline="0" fieldPosition="0">
        <references count="1">
          <reference field="23" count="0"/>
        </references>
      </pivotArea>
    </format>
    <format dxfId="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0F80AC-5970-4423-87A8-A31F6C25B803}" name="Tabela dinâ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A3:AB75" firstHeaderRow="1" firstDataRow="1" firstDataCol="1" rowPageCount="1" colPageCount="1"/>
  <pivotFields count="24">
    <pivotField numFmtId="14" showAll="0"/>
    <pivotField showAll="0"/>
    <pivotField showAll="0"/>
    <pivotField numFmtId="14"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numFmtId="43" showAll="0"/>
    <pivotField showAll="0"/>
    <pivotField showAll="0"/>
    <pivotField showAll="0"/>
    <pivotField showAll="0"/>
    <pivotField dataField="1" numFmtId="4" showAll="0">
      <items count="1113">
        <item x="565"/>
        <item x="807"/>
        <item x="806"/>
        <item x="732"/>
        <item x="264"/>
        <item x="856"/>
        <item x="1100"/>
        <item x="679"/>
        <item x="403"/>
        <item x="522"/>
        <item x="580"/>
        <item x="360"/>
        <item x="876"/>
        <item x="361"/>
        <item x="835"/>
        <item x="714"/>
        <item x="404"/>
        <item x="628"/>
        <item x="454"/>
        <item x="417"/>
        <item x="85"/>
        <item x="581"/>
        <item x="548"/>
        <item x="626"/>
        <item x="689"/>
        <item x="589"/>
        <item x="318"/>
        <item x="1031"/>
        <item x="772"/>
        <item x="728"/>
        <item x="1091"/>
        <item x="1069"/>
        <item x="818"/>
        <item x="423"/>
        <item x="826"/>
        <item x="344"/>
        <item x="562"/>
        <item x="756"/>
        <item x="917"/>
        <item x="951"/>
        <item x="433"/>
        <item x="687"/>
        <item x="1037"/>
        <item x="1030"/>
        <item x="382"/>
        <item x="1007"/>
        <item x="697"/>
        <item x="547"/>
        <item x="688"/>
        <item x="383"/>
        <item x="389"/>
        <item x="742"/>
        <item x="1088"/>
        <item x="981"/>
        <item x="446"/>
        <item x="1057"/>
        <item x="524"/>
        <item x="487"/>
        <item x="910"/>
        <item x="576"/>
        <item x="648"/>
        <item x="665"/>
        <item x="575"/>
        <item x="987"/>
        <item x="615"/>
        <item x="480"/>
        <item x="637"/>
        <item x="898"/>
        <item x="98"/>
        <item x="939"/>
        <item x="543"/>
        <item x="552"/>
        <item x="544"/>
        <item x="945"/>
        <item x="971"/>
        <item x="711"/>
        <item x="705"/>
        <item x="841"/>
        <item x="422"/>
        <item x="779"/>
        <item x="827"/>
        <item x="713"/>
        <item x="419"/>
        <item x="604"/>
        <item x="385"/>
        <item x="341"/>
        <item x="683"/>
        <item x="351"/>
        <item x="569"/>
        <item x="530"/>
        <item x="603"/>
        <item x="811"/>
        <item x="475"/>
        <item x="1012"/>
        <item x="1044"/>
        <item x="450"/>
        <item x="455"/>
        <item x="314"/>
        <item x="350"/>
        <item x="1000"/>
        <item x="560"/>
        <item x="860"/>
        <item x="573"/>
        <item x="479"/>
        <item x="657"/>
        <item x="505"/>
        <item x="962"/>
        <item x="460"/>
        <item x="1082"/>
        <item x="18"/>
        <item x="735"/>
        <item x="499"/>
        <item x="534"/>
        <item x="966"/>
        <item x="353"/>
        <item x="1098"/>
        <item x="773"/>
        <item x="822"/>
        <item x="975"/>
        <item x="538"/>
        <item x="695"/>
        <item x="619"/>
        <item x="1087"/>
        <item x="989"/>
        <item x="1105"/>
        <item x="1086"/>
        <item x="873"/>
        <item x="963"/>
        <item x="983"/>
        <item x="931"/>
        <item x="965"/>
        <item x="781"/>
        <item x="899"/>
        <item x="566"/>
        <item x="1093"/>
        <item x="508"/>
        <item x="932"/>
        <item x="108"/>
        <item x="601"/>
        <item x="839"/>
        <item x="1089"/>
        <item x="970"/>
        <item x="378"/>
        <item x="527"/>
        <item x="332"/>
        <item x="810"/>
        <item x="473"/>
        <item x="824"/>
        <item x="421"/>
        <item x="651"/>
        <item x="400"/>
        <item x="313"/>
        <item x="1084"/>
        <item x="411"/>
        <item x="984"/>
        <item x="317"/>
        <item x="955"/>
        <item x="649"/>
        <item x="730"/>
        <item x="746"/>
        <item x="590"/>
        <item x="897"/>
        <item x="888"/>
        <item x="427"/>
        <item x="377"/>
        <item x="964"/>
        <item x="765"/>
        <item x="578"/>
        <item x="894"/>
        <item x="618"/>
        <item x="809"/>
        <item x="447"/>
        <item x="933"/>
        <item x="523"/>
        <item x="706"/>
        <item x="630"/>
        <item x="670"/>
        <item x="1090"/>
        <item x="780"/>
        <item x="443"/>
        <item x="812"/>
        <item x="358"/>
        <item x="246"/>
        <item x="635"/>
        <item x="493"/>
        <item x="912"/>
        <item x="847"/>
        <item x="557"/>
        <item x="1075"/>
        <item x="594"/>
        <item x="1050"/>
        <item x="588"/>
        <item x="1016"/>
        <item x="511"/>
        <item x="999"/>
        <item x="783"/>
        <item x="195"/>
        <item x="253"/>
        <item x="171"/>
        <item x="923"/>
        <item x="992"/>
        <item x="412"/>
        <item x="553"/>
        <item x="1004"/>
        <item x="1062"/>
        <item x="163"/>
        <item x="561"/>
        <item x="716"/>
        <item x="1055"/>
        <item x="650"/>
        <item x="1072"/>
        <item x="948"/>
        <item x="1047"/>
        <item x="726"/>
        <item x="671"/>
        <item x="842"/>
        <item x="570"/>
        <item x="218"/>
        <item x="843"/>
        <item x="249"/>
        <item x="364"/>
        <item x="554"/>
        <item x="133"/>
        <item x="982"/>
        <item x="132"/>
        <item x="813"/>
        <item x="312"/>
        <item x="1025"/>
        <item x="57"/>
        <item x="290"/>
        <item x="44"/>
        <item x="272"/>
        <item x="270"/>
        <item x="636"/>
        <item x="610"/>
        <item x="633"/>
        <item x="641"/>
        <item x="539"/>
        <item x="1041"/>
        <item x="819"/>
        <item x="498"/>
        <item x="4"/>
        <item x="526"/>
        <item x="800"/>
        <item x="930"/>
        <item x="159"/>
        <item x="905"/>
        <item x="793"/>
        <item x="961"/>
        <item x="30"/>
        <item x="91"/>
        <item x="165"/>
        <item x="323"/>
        <item x="311"/>
        <item x="260"/>
        <item x="1081"/>
        <item x="203"/>
        <item x="154"/>
        <item x="996"/>
        <item x="591"/>
        <item x="15"/>
        <item x="1043"/>
        <item x="337"/>
        <item x="24"/>
        <item x="82"/>
        <item x="739"/>
        <item x="1097"/>
        <item x="814"/>
        <item x="753"/>
        <item x="239"/>
        <item x="251"/>
        <item x="255"/>
        <item x="582"/>
        <item x="123"/>
        <item x="943"/>
        <item x="189"/>
        <item x="766"/>
        <item x="1079"/>
        <item x="895"/>
        <item x="1"/>
        <item x="596"/>
        <item x="464"/>
        <item x="394"/>
        <item x="114"/>
        <item x="1092"/>
        <item x="901"/>
        <item x="420"/>
        <item x="759"/>
        <item x="175"/>
        <item x="316"/>
        <item x="176"/>
        <item x="27"/>
        <item x="1059"/>
        <item x="867"/>
        <item x="663"/>
        <item x="179"/>
        <item x="67"/>
        <item x="902"/>
        <item x="116"/>
        <item x="124"/>
        <item x="99"/>
        <item x="836"/>
        <item x="43"/>
        <item x="408"/>
        <item x="232"/>
        <item x="306"/>
        <item x="333"/>
        <item x="343"/>
        <item x="629"/>
        <item x="320"/>
        <item x="401"/>
        <item x="155"/>
        <item x="110"/>
        <item x="245"/>
        <item x="240"/>
        <item x="285"/>
        <item x="1074"/>
        <item x="1095"/>
        <item x="882"/>
        <item x="87"/>
        <item x="1063"/>
        <item x="514"/>
        <item x="95"/>
        <item x="153"/>
        <item x="609"/>
        <item x="366"/>
        <item x="520"/>
        <item x="794"/>
        <item x="607"/>
        <item x="296"/>
        <item x="892"/>
        <item x="666"/>
        <item x="681"/>
        <item x="555"/>
        <item x="224"/>
        <item x="254"/>
        <item x="438"/>
        <item x="109"/>
        <item x="745"/>
        <item x="1021"/>
        <item x="1018"/>
        <item x="37"/>
        <item x="301"/>
        <item x="871"/>
        <item x="717"/>
        <item x="1066"/>
        <item x="463"/>
        <item x="418"/>
        <item x="448"/>
        <item x="200"/>
        <item x="485"/>
        <item x="1042"/>
        <item x="1049"/>
        <item x="258"/>
        <item x="1040"/>
        <item x="357"/>
        <item x="107"/>
        <item x="152"/>
        <item x="760"/>
        <item x="537"/>
        <item x="129"/>
        <item x="120"/>
        <item x="410"/>
        <item x="134"/>
        <item x="278"/>
        <item x="202"/>
        <item x="346"/>
        <item x="631"/>
        <item x="284"/>
        <item x="178"/>
        <item x="392"/>
        <item x="415"/>
        <item x="275"/>
        <item x="46"/>
        <item x="143"/>
        <item x="461"/>
        <item x="828"/>
        <item x="698"/>
        <item x="395"/>
        <item x="484"/>
        <item x="837"/>
        <item x="1096"/>
        <item x="831"/>
        <item x="436"/>
        <item x="271"/>
        <item x="439"/>
        <item x="852"/>
        <item x="381"/>
        <item x="585"/>
        <item x="299"/>
        <item x="496"/>
        <item x="743"/>
        <item x="925"/>
        <item x="913"/>
        <item x="1065"/>
        <item x="13"/>
        <item x="938"/>
        <item x="191"/>
        <item x="776"/>
        <item x="181"/>
        <item x="102"/>
        <item x="68"/>
        <item x="136"/>
        <item x="1003"/>
        <item x="799"/>
        <item x="904"/>
        <item x="156"/>
        <item x="28"/>
        <item x="667"/>
        <item x="734"/>
        <item x="235"/>
        <item x="997"/>
        <item x="908"/>
        <item x="611"/>
        <item x="84"/>
        <item x="51"/>
        <item x="172"/>
        <item x="1046"/>
        <item x="820"/>
        <item x="437"/>
        <item x="452"/>
        <item x="592"/>
        <item x="157"/>
        <item x="462"/>
        <item x="145"/>
        <item x="887"/>
        <item x="58"/>
        <item x="740"/>
        <item x="248"/>
        <item x="574"/>
        <item x="834"/>
        <item x="22"/>
        <item x="622"/>
        <item x="47"/>
        <item x="733"/>
        <item x="974"/>
        <item x="492"/>
        <item x="973"/>
        <item x="960"/>
        <item x="199"/>
        <item x="397"/>
        <item x="715"/>
        <item x="291"/>
        <item x="147"/>
        <item x="329"/>
        <item x="621"/>
        <item x="241"/>
        <item x="182"/>
        <item x="49"/>
        <item x="815"/>
        <item x="457"/>
        <item x="393"/>
        <item x="429"/>
        <item x="425"/>
        <item x="467"/>
        <item x="540"/>
        <item x="72"/>
        <item x="221"/>
        <item x="39"/>
        <item x="277"/>
        <item x="531"/>
        <item x="533"/>
        <item x="1054"/>
        <item x="149"/>
        <item x="352"/>
        <item x="784"/>
        <item x="294"/>
        <item x="348"/>
        <item x="453"/>
        <item x="302"/>
        <item x="220"/>
        <item x="550"/>
        <item x="180"/>
        <item x="528"/>
        <item x="877"/>
        <item x="293"/>
        <item x="14"/>
        <item x="693"/>
        <item x="722"/>
        <item x="507"/>
        <item x="685"/>
        <item x="390"/>
        <item x="504"/>
        <item x="851"/>
        <item x="349"/>
        <item x="216"/>
        <item x="866"/>
        <item x="71"/>
        <item x="369"/>
        <item x="674"/>
        <item x="187"/>
        <item x="1006"/>
        <item x="643"/>
        <item x="168"/>
        <item x="979"/>
        <item x="668"/>
        <item x="476"/>
        <item x="662"/>
        <item x="710"/>
        <item x="261"/>
        <item x="614"/>
        <item x="881"/>
        <item x="928"/>
        <item x="673"/>
        <item x="1035"/>
        <item x="880"/>
        <item x="12"/>
        <item x="309"/>
        <item x="76"/>
        <item x="870"/>
        <item x="862"/>
        <item x="1056"/>
        <item x="541"/>
        <item x="1085"/>
        <item x="1023"/>
        <item x="374"/>
        <item x="840"/>
        <item x="598"/>
        <item x="1013"/>
        <item x="170"/>
        <item x="226"/>
        <item x="96"/>
        <item x="919"/>
        <item x="612"/>
        <item x="451"/>
        <item x="865"/>
        <item x="406"/>
        <item x="273"/>
        <item x="128"/>
        <item x="242"/>
        <item x="371"/>
        <item x="362"/>
        <item x="725"/>
        <item x="135"/>
        <item x="542"/>
        <item x="886"/>
        <item x="709"/>
        <item x="177"/>
        <item x="720"/>
        <item x="54"/>
        <item x="1019"/>
        <item x="188"/>
        <item x="993"/>
        <item x="985"/>
        <item x="60"/>
        <item x="613"/>
        <item x="858"/>
        <item x="363"/>
        <item x="737"/>
        <item x="127"/>
        <item x="953"/>
        <item x="763"/>
        <item x="915"/>
        <item x="0"/>
        <item x="368"/>
        <item x="370"/>
        <item x="1108"/>
        <item x="936"/>
        <item x="1052"/>
        <item x="434"/>
        <item x="778"/>
        <item x="265"/>
        <item x="119"/>
        <item x="79"/>
        <item x="345"/>
        <item x="126"/>
        <item x="878"/>
        <item x="616"/>
        <item x="142"/>
        <item x="682"/>
        <item x="1073"/>
        <item x="89"/>
        <item x="758"/>
        <item x="718"/>
        <item x="140"/>
        <item x="832"/>
        <item x="386"/>
        <item x="653"/>
        <item x="244"/>
        <item x="864"/>
        <item x="166"/>
        <item x="704"/>
        <item x="53"/>
        <item x="225"/>
        <item x="208"/>
        <item x="17"/>
        <item x="391"/>
        <item x="529"/>
        <item x="59"/>
        <item x="173"/>
        <item x="38"/>
        <item x="501"/>
        <item x="606"/>
        <item x="257"/>
        <item x="292"/>
        <item x="691"/>
        <item x="764"/>
        <item x="196"/>
        <item x="88"/>
        <item x="192"/>
        <item x="183"/>
        <item x="247"/>
        <item x="785"/>
        <item x="929"/>
        <item x="1014"/>
        <item x="223"/>
        <item x="731"/>
        <item x="234"/>
        <item x="1011"/>
        <item x="56"/>
        <item x="769"/>
        <item x="927"/>
        <item x="916"/>
        <item x="692"/>
        <item x="105"/>
        <item x="243"/>
        <item x="1104"/>
        <item x="141"/>
        <item x="217"/>
        <item x="727"/>
        <item x="206"/>
        <item x="324"/>
        <item x="957"/>
        <item x="922"/>
        <item x="947"/>
        <item x="1067"/>
        <item x="356"/>
        <item x="491"/>
        <item x="228"/>
        <item x="998"/>
        <item x="210"/>
        <item x="308"/>
        <item x="375"/>
        <item x="1015"/>
        <item x="2"/>
        <item x="481"/>
        <item x="326"/>
        <item x="1038"/>
        <item x="23"/>
        <item x="137"/>
        <item x="77"/>
        <item x="1024"/>
        <item x="597"/>
        <item x="398"/>
        <item x="703"/>
        <item x="380"/>
        <item x="883"/>
        <item x="719"/>
        <item x="359"/>
        <item x="661"/>
        <item x="1026"/>
        <item x="488"/>
        <item x="90"/>
        <item x="193"/>
        <item x="1099"/>
        <item x="642"/>
        <item x="845"/>
        <item x="379"/>
        <item x="1005"/>
        <item x="1008"/>
        <item x="978"/>
        <item x="944"/>
        <item x="162"/>
        <item x="26"/>
        <item x="686"/>
        <item x="440"/>
        <item x="274"/>
        <item x="1068"/>
        <item x="1034"/>
        <item x="48"/>
        <item x="660"/>
        <item x="848"/>
        <item x="1001"/>
        <item x="334"/>
        <item x="465"/>
        <item x="846"/>
        <item x="148"/>
        <item x="405"/>
        <item x="1039"/>
        <item x="595"/>
        <item x="328"/>
        <item x="721"/>
        <item x="909"/>
        <item x="515"/>
        <item x="204"/>
        <item x="1045"/>
        <item x="29"/>
        <item x="160"/>
        <item x="144"/>
        <item x="325"/>
        <item x="605"/>
        <item x="1002"/>
        <item x="287"/>
        <item x="52"/>
        <item x="354"/>
        <item x="215"/>
        <item x="259"/>
        <item x="125"/>
        <item x="1061"/>
        <item x="752"/>
        <item x="1048"/>
        <item x="741"/>
        <item x="212"/>
        <item x="327"/>
        <item x="586"/>
        <item x="338"/>
        <item x="117"/>
        <item x="150"/>
        <item x="797"/>
        <item x="676"/>
        <item x="330"/>
        <item x="104"/>
        <item x="50"/>
        <item x="988"/>
        <item x="551"/>
        <item x="25"/>
        <item x="777"/>
        <item x="6"/>
        <item x="506"/>
        <item x="792"/>
        <item x="502"/>
        <item x="458"/>
        <item x="441"/>
        <item x="424"/>
        <item x="802"/>
        <item x="279"/>
        <item x="321"/>
        <item x="336"/>
        <item x="859"/>
        <item x="535"/>
        <item x="113"/>
        <item x="118"/>
        <item x="61"/>
        <item x="623"/>
        <item x="584"/>
        <item x="625"/>
        <item x="5"/>
        <item x="101"/>
        <item x="295"/>
        <item x="130"/>
        <item x="969"/>
        <item x="7"/>
        <item x="804"/>
        <item x="185"/>
        <item x="256"/>
        <item x="387"/>
        <item x="269"/>
        <item x="1101"/>
        <item x="33"/>
        <item x="1111"/>
        <item x="972"/>
        <item x="495"/>
        <item x="838"/>
        <item x="755"/>
        <item x="20"/>
        <item x="602"/>
        <item x="761"/>
        <item x="1028"/>
        <item x="190"/>
        <item x="1070"/>
        <item x="861"/>
        <item x="97"/>
        <item x="442"/>
        <item x="80"/>
        <item x="868"/>
        <item x="708"/>
        <item x="816"/>
        <item x="808"/>
        <item x="980"/>
        <item x="924"/>
        <item x="748"/>
        <item x="600"/>
        <item x="69"/>
        <item x="122"/>
        <item x="197"/>
        <item x="444"/>
        <item x="632"/>
        <item x="700"/>
        <item x="747"/>
        <item x="920"/>
        <item x="31"/>
        <item x="885"/>
        <item x="675"/>
        <item x="161"/>
        <item x="738"/>
        <item x="41"/>
        <item x="300"/>
        <item x="229"/>
        <item x="21"/>
        <item x="73"/>
        <item x="577"/>
        <item x="416"/>
        <item x="322"/>
        <item x="32"/>
        <item x="536"/>
        <item x="857"/>
        <item x="75"/>
        <item x="935"/>
        <item x="1022"/>
        <item x="486"/>
        <item x="111"/>
        <item x="490"/>
        <item x="1017"/>
        <item x="678"/>
        <item x="112"/>
        <item x="644"/>
        <item x="672"/>
        <item x="782"/>
        <item x="139"/>
        <item x="103"/>
        <item x="174"/>
        <item x="796"/>
        <item x="1094"/>
        <item x="430"/>
        <item x="789"/>
        <item x="559"/>
        <item x="958"/>
        <item x="164"/>
        <item x="872"/>
        <item x="236"/>
        <item x="645"/>
        <item x="659"/>
        <item x="500"/>
        <item x="959"/>
        <item x="803"/>
        <item x="428"/>
        <item x="563"/>
        <item x="471"/>
        <item x="35"/>
        <item x="696"/>
        <item x="158"/>
        <item x="911"/>
        <item x="131"/>
        <item x="1103"/>
        <item x="266"/>
        <item x="655"/>
        <item x="1051"/>
        <item x="976"/>
        <item x="214"/>
        <item x="879"/>
        <item x="347"/>
        <item x="801"/>
        <item x="288"/>
        <item x="70"/>
        <item x="262"/>
        <item x="396"/>
        <item x="1027"/>
        <item x="517"/>
        <item x="94"/>
        <item x="286"/>
        <item x="209"/>
        <item x="874"/>
        <item x="521"/>
        <item x="571"/>
        <item x="956"/>
        <item x="1032"/>
        <item x="376"/>
        <item x="567"/>
        <item x="518"/>
        <item x="283"/>
        <item x="151"/>
        <item x="854"/>
        <item x="791"/>
        <item x="470"/>
        <item x="8"/>
        <item x="890"/>
        <item x="16"/>
        <item x="276"/>
        <item x="513"/>
        <item x="339"/>
        <item x="237"/>
        <item x="850"/>
        <item x="640"/>
        <item x="817"/>
        <item x="684"/>
        <item x="431"/>
        <item x="213"/>
        <item x="620"/>
        <item x="1033"/>
        <item x="472"/>
        <item x="519"/>
        <item x="723"/>
        <item x="934"/>
        <item x="252"/>
        <item x="331"/>
        <item x="310"/>
        <item x="891"/>
        <item x="968"/>
        <item x="478"/>
        <item x="652"/>
        <item x="549"/>
        <item x="40"/>
        <item x="634"/>
        <item x="863"/>
        <item x="231"/>
        <item x="1080"/>
        <item x="701"/>
        <item x="556"/>
        <item x="267"/>
        <item x="702"/>
        <item x="829"/>
        <item x="9"/>
        <item x="579"/>
        <item x="736"/>
        <item x="227"/>
        <item x="646"/>
        <item x="138"/>
        <item x="624"/>
        <item x="525"/>
        <item x="297"/>
        <item x="869"/>
        <item x="342"/>
        <item x="946"/>
        <item x="11"/>
        <item x="409"/>
        <item x="680"/>
        <item x="435"/>
        <item x="937"/>
        <item x="918"/>
        <item x="146"/>
        <item x="305"/>
        <item x="572"/>
        <item x="3"/>
        <item x="754"/>
        <item x="516"/>
        <item x="456"/>
        <item x="1109"/>
        <item x="78"/>
        <item x="198"/>
        <item x="250"/>
        <item x="994"/>
        <item x="167"/>
        <item x="512"/>
        <item x="335"/>
        <item x="1078"/>
        <item x="81"/>
        <item x="219"/>
        <item x="469"/>
        <item x="1077"/>
        <item x="474"/>
        <item x="373"/>
        <item x="940"/>
        <item x="42"/>
        <item x="694"/>
        <item x="64"/>
        <item x="903"/>
        <item x="388"/>
        <item x="986"/>
        <item x="875"/>
        <item x="10"/>
        <item x="1110"/>
        <item x="833"/>
        <item x="545"/>
        <item x="83"/>
        <item x="907"/>
        <item x="990"/>
        <item x="798"/>
        <item x="617"/>
        <item x="795"/>
        <item x="889"/>
        <item x="1102"/>
        <item x="92"/>
        <item x="967"/>
        <item x="849"/>
        <item x="106"/>
        <item x="558"/>
        <item x="844"/>
        <item x="771"/>
        <item x="289"/>
        <item x="583"/>
        <item x="751"/>
        <item x="207"/>
        <item x="724"/>
        <item x="19"/>
        <item x="744"/>
        <item x="483"/>
        <item x="750"/>
        <item x="767"/>
        <item x="468"/>
        <item x="638"/>
        <item x="954"/>
        <item x="238"/>
        <item x="298"/>
        <item x="34"/>
        <item x="186"/>
        <item x="407"/>
        <item x="906"/>
        <item x="1076"/>
        <item x="669"/>
        <item x="497"/>
        <item x="63"/>
        <item x="546"/>
        <item x="55"/>
        <item x="413"/>
        <item x="280"/>
        <item x="365"/>
        <item x="402"/>
        <item x="991"/>
        <item x="86"/>
        <item x="281"/>
        <item x="184"/>
        <item x="823"/>
        <item x="900"/>
        <item x="787"/>
        <item x="677"/>
        <item x="282"/>
        <item x="568"/>
        <item x="194"/>
        <item x="599"/>
        <item x="65"/>
        <item x="608"/>
        <item x="432"/>
        <item x="66"/>
        <item x="821"/>
        <item x="426"/>
        <item x="74"/>
        <item x="647"/>
        <item x="230"/>
        <item x="62"/>
        <item x="1029"/>
        <item x="510"/>
        <item x="477"/>
        <item x="201"/>
        <item x="503"/>
        <item x="459"/>
        <item x="712"/>
        <item x="893"/>
        <item x="775"/>
        <item x="921"/>
        <item x="509"/>
        <item x="45"/>
        <item x="995"/>
        <item x="770"/>
        <item x="169"/>
        <item x="926"/>
        <item x="222"/>
        <item x="587"/>
        <item x="319"/>
        <item x="1009"/>
        <item x="532"/>
        <item x="1036"/>
        <item x="774"/>
        <item x="340"/>
        <item x="942"/>
        <item x="355"/>
        <item x="729"/>
        <item x="1064"/>
        <item x="1053"/>
        <item x="1010"/>
        <item x="690"/>
        <item x="593"/>
        <item x="307"/>
        <item x="762"/>
        <item x="977"/>
        <item x="627"/>
        <item x="233"/>
        <item x="93"/>
        <item x="1107"/>
        <item x="315"/>
        <item x="100"/>
        <item x="489"/>
        <item x="449"/>
        <item x="372"/>
        <item x="788"/>
        <item x="211"/>
        <item x="414"/>
        <item x="121"/>
        <item x="749"/>
        <item x="115"/>
        <item x="805"/>
        <item x="1060"/>
        <item x="855"/>
        <item x="494"/>
        <item x="825"/>
        <item x="768"/>
        <item x="268"/>
        <item x="367"/>
        <item x="466"/>
        <item x="656"/>
        <item x="399"/>
        <item x="896"/>
        <item x="853"/>
        <item x="303"/>
        <item x="1106"/>
        <item x="830"/>
        <item x="304"/>
        <item x="941"/>
        <item x="384"/>
        <item x="1058"/>
        <item x="786"/>
        <item x="1020"/>
        <item x="884"/>
        <item x="564"/>
        <item x="1083"/>
        <item x="790"/>
        <item x="639"/>
        <item x="445"/>
        <item x="263"/>
        <item x="1071"/>
        <item x="664"/>
        <item x="699"/>
        <item x="36"/>
        <item x="757"/>
        <item x="658"/>
        <item x="952"/>
        <item x="205"/>
        <item x="654"/>
        <item x="707"/>
        <item x="482"/>
        <item x="950"/>
        <item x="914"/>
        <item x="949"/>
        <item t="default"/>
      </items>
    </pivotField>
    <pivotField numFmtId="14" showAll="0"/>
    <pivotField axis="axisRow" showAll="0">
      <items count="14">
        <item x="9"/>
        <item x="3"/>
        <item x="12"/>
        <item x="1"/>
        <item x="4"/>
        <item x="0"/>
        <item x="2"/>
        <item x="5"/>
        <item x="6"/>
        <item x="8"/>
        <item x="7"/>
        <item x="10"/>
        <item x="11"/>
        <item t="default"/>
      </items>
    </pivotField>
    <pivotField axis="axisRow" showAll="0">
      <items count="6">
        <item x="2"/>
        <item x="4"/>
        <item x="1"/>
        <item x="3"/>
        <item x="0"/>
        <item t="default"/>
      </items>
    </pivotField>
    <pivotField axis="axisPage" multipleItemSelectionAllowed="1" showAll="0">
      <items count="19">
        <item x="0"/>
        <item x="2"/>
        <item x="15"/>
        <item x="8"/>
        <item x="11"/>
        <item x="13"/>
        <item x="12"/>
        <item x="6"/>
        <item x="16"/>
        <item x="5"/>
        <item x="14"/>
        <item x="1"/>
        <item h="1" x="9"/>
        <item x="7"/>
        <item h="1" x="17"/>
        <item x="10"/>
        <item x="3"/>
        <item x="4"/>
        <item t="default"/>
      </items>
    </pivotField>
  </pivotFields>
  <rowFields count="2">
    <field x="21"/>
    <field x="22"/>
  </rowFields>
  <rowItems count="72">
    <i>
      <x/>
    </i>
    <i r="1">
      <x/>
    </i>
    <i r="1">
      <x v="1"/>
    </i>
    <i r="1">
      <x v="2"/>
    </i>
    <i r="1">
      <x v="3"/>
    </i>
    <i>
      <x v="1"/>
    </i>
    <i r="1">
      <x/>
    </i>
    <i r="1">
      <x v="3"/>
    </i>
    <i r="1">
      <x v="4"/>
    </i>
    <i>
      <x v="2"/>
    </i>
    <i r="1">
      <x/>
    </i>
    <i r="1">
      <x v="1"/>
    </i>
    <i r="1">
      <x v="3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2"/>
    </i>
    <i r="1">
      <x v="3"/>
    </i>
    <i r="1">
      <x v="4"/>
    </i>
    <i>
      <x v="7"/>
    </i>
    <i r="1">
      <x/>
    </i>
    <i r="1">
      <x v="1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 t="grand">
      <x/>
    </i>
  </rowItems>
  <colItems count="1">
    <i/>
  </colItems>
  <pageFields count="1">
    <pageField fld="23" hier="-1"/>
  </pageFields>
  <dataFields count="1">
    <dataField name="Soma de VPTaxaOriginacao" fld="19" baseField="0" baseItem="0" numFmtId="4"/>
  </dataFields>
  <formats count="3">
    <format dxfId="2">
      <pivotArea outline="0" collapsedLevelsAreSubtotals="1" fieldPosition="0"/>
    </format>
    <format dxfId="1">
      <pivotArea dataOnly="0" labelOnly="1" outline="0" fieldPosition="0">
        <references count="1">
          <reference field="23" count="0"/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4F74F-9B1D-40B0-A6F0-E182A555824B}">
  <dimension ref="A2:G59"/>
  <sheetViews>
    <sheetView showGridLines="0" topLeftCell="A19" zoomScale="55" zoomScaleNormal="55" workbookViewId="0">
      <selection activeCell="B38" sqref="B38"/>
    </sheetView>
  </sheetViews>
  <sheetFormatPr defaultRowHeight="14.4" x14ac:dyDescent="0.3"/>
  <cols>
    <col min="1" max="1" width="8.88671875" customWidth="1"/>
    <col min="2" max="2" width="55.6640625" bestFit="1" customWidth="1"/>
    <col min="3" max="3" width="22.33203125" style="3" customWidth="1"/>
    <col min="4" max="4" width="17" bestFit="1" customWidth="1"/>
    <col min="7" max="7" width="74" bestFit="1" customWidth="1"/>
  </cols>
  <sheetData>
    <row r="2" spans="1:7" x14ac:dyDescent="0.3">
      <c r="B2" s="2" t="s">
        <v>12</v>
      </c>
    </row>
    <row r="3" spans="1:7" x14ac:dyDescent="0.3">
      <c r="B3" s="2" t="s">
        <v>13</v>
      </c>
      <c r="C3" s="4">
        <v>43861</v>
      </c>
      <c r="F3" t="s">
        <v>46</v>
      </c>
      <c r="G3" t="s">
        <v>47</v>
      </c>
    </row>
    <row r="4" spans="1:7" ht="19.5" customHeight="1" x14ac:dyDescent="0.3">
      <c r="F4" t="s">
        <v>48</v>
      </c>
      <c r="G4" t="s">
        <v>49</v>
      </c>
    </row>
    <row r="5" spans="1:7" x14ac:dyDescent="0.3">
      <c r="A5" s="10" t="s">
        <v>48</v>
      </c>
      <c r="B5" s="2" t="s">
        <v>14</v>
      </c>
      <c r="C5" s="3" t="e">
        <f>SUM(#REF!)</f>
        <v>#REF!</v>
      </c>
      <c r="F5" t="s">
        <v>50</v>
      </c>
      <c r="G5" t="s">
        <v>39</v>
      </c>
    </row>
    <row r="6" spans="1:7" x14ac:dyDescent="0.3">
      <c r="B6" s="2" t="s">
        <v>15</v>
      </c>
      <c r="F6" t="s">
        <v>51</v>
      </c>
      <c r="G6" t="s">
        <v>16</v>
      </c>
    </row>
    <row r="7" spans="1:7" ht="23.25" customHeight="1" x14ac:dyDescent="0.3">
      <c r="B7" s="6"/>
      <c r="F7" t="s">
        <v>52</v>
      </c>
      <c r="G7" t="s">
        <v>53</v>
      </c>
    </row>
    <row r="8" spans="1:7" x14ac:dyDescent="0.3">
      <c r="B8" s="2" t="s">
        <v>16</v>
      </c>
      <c r="F8" t="s">
        <v>54</v>
      </c>
      <c r="G8" t="s">
        <v>44</v>
      </c>
    </row>
    <row r="9" spans="1:7" x14ac:dyDescent="0.3">
      <c r="B9" s="2" t="s">
        <v>17</v>
      </c>
      <c r="C9" s="2" t="s">
        <v>18</v>
      </c>
      <c r="F9" t="s">
        <v>55</v>
      </c>
      <c r="G9" t="s">
        <v>56</v>
      </c>
    </row>
    <row r="10" spans="1:7" x14ac:dyDescent="0.3">
      <c r="B10" t="s">
        <v>19</v>
      </c>
      <c r="F10" t="s">
        <v>57</v>
      </c>
      <c r="G10" t="s">
        <v>58</v>
      </c>
    </row>
    <row r="11" spans="1:7" x14ac:dyDescent="0.3">
      <c r="B11" t="s">
        <v>20</v>
      </c>
      <c r="F11" t="s">
        <v>59</v>
      </c>
      <c r="G11" t="s">
        <v>60</v>
      </c>
    </row>
    <row r="12" spans="1:7" x14ac:dyDescent="0.3">
      <c r="B12" t="s">
        <v>21</v>
      </c>
      <c r="F12" t="s">
        <v>61</v>
      </c>
      <c r="G12" t="s">
        <v>62</v>
      </c>
    </row>
    <row r="13" spans="1:7" x14ac:dyDescent="0.3">
      <c r="B13" t="s">
        <v>22</v>
      </c>
      <c r="F13" t="s">
        <v>63</v>
      </c>
      <c r="G13" t="s">
        <v>64</v>
      </c>
    </row>
    <row r="14" spans="1:7" x14ac:dyDescent="0.3">
      <c r="B14" s="2" t="s">
        <v>23</v>
      </c>
      <c r="C14" s="7"/>
      <c r="F14" t="s">
        <v>65</v>
      </c>
      <c r="G14" t="s">
        <v>66</v>
      </c>
    </row>
    <row r="15" spans="1:7" ht="19.5" customHeight="1" x14ac:dyDescent="0.3">
      <c r="C15" s="8"/>
      <c r="F15" t="s">
        <v>67</v>
      </c>
      <c r="G15" t="s">
        <v>68</v>
      </c>
    </row>
    <row r="16" spans="1:7" x14ac:dyDescent="0.3">
      <c r="B16" s="2" t="s">
        <v>24</v>
      </c>
      <c r="C16" s="8"/>
    </row>
    <row r="17" spans="2:3" x14ac:dyDescent="0.3">
      <c r="B17" s="2" t="s">
        <v>25</v>
      </c>
      <c r="C17" s="2" t="s">
        <v>18</v>
      </c>
    </row>
    <row r="18" spans="2:3" x14ac:dyDescent="0.3">
      <c r="B18" t="s">
        <v>26</v>
      </c>
      <c r="C18" s="3">
        <v>0</v>
      </c>
    </row>
    <row r="19" spans="2:3" x14ac:dyDescent="0.3">
      <c r="B19" t="s">
        <v>27</v>
      </c>
      <c r="C19" s="3">
        <v>323.66000000000003</v>
      </c>
    </row>
    <row r="20" spans="2:3" x14ac:dyDescent="0.3">
      <c r="B20" t="s">
        <v>28</v>
      </c>
      <c r="C20" s="3">
        <v>0</v>
      </c>
    </row>
    <row r="21" spans="2:3" x14ac:dyDescent="0.3">
      <c r="B21" t="s">
        <v>29</v>
      </c>
      <c r="C21" s="3">
        <v>0</v>
      </c>
    </row>
    <row r="22" spans="2:3" x14ac:dyDescent="0.3">
      <c r="B22" t="s">
        <v>30</v>
      </c>
      <c r="C22" s="3">
        <v>0</v>
      </c>
    </row>
    <row r="23" spans="2:3" x14ac:dyDescent="0.3">
      <c r="B23" t="s">
        <v>31</v>
      </c>
      <c r="C23" s="3">
        <v>0</v>
      </c>
    </row>
    <row r="24" spans="2:3" x14ac:dyDescent="0.3">
      <c r="B24" t="s">
        <v>32</v>
      </c>
      <c r="C24" s="3">
        <v>0</v>
      </c>
    </row>
    <row r="25" spans="2:3" x14ac:dyDescent="0.3">
      <c r="B25" s="2" t="s">
        <v>33</v>
      </c>
      <c r="C25" s="7">
        <f>SUM(C18:C24)</f>
        <v>323.66000000000003</v>
      </c>
    </row>
    <row r="26" spans="2:3" ht="19.5" customHeight="1" x14ac:dyDescent="0.3">
      <c r="C26" s="8"/>
    </row>
    <row r="27" spans="2:3" x14ac:dyDescent="0.3">
      <c r="B27" s="2" t="s">
        <v>34</v>
      </c>
    </row>
    <row r="28" spans="2:3" x14ac:dyDescent="0.3">
      <c r="B28" s="2" t="s">
        <v>25</v>
      </c>
      <c r="C28" s="2" t="s">
        <v>18</v>
      </c>
    </row>
    <row r="29" spans="2:3" x14ac:dyDescent="0.3">
      <c r="B29" t="s">
        <v>26</v>
      </c>
      <c r="C29" s="3">
        <v>6907.94</v>
      </c>
    </row>
    <row r="30" spans="2:3" x14ac:dyDescent="0.3">
      <c r="B30" t="s">
        <v>27</v>
      </c>
      <c r="C30" s="3">
        <v>0</v>
      </c>
    </row>
    <row r="31" spans="2:3" x14ac:dyDescent="0.3">
      <c r="B31" t="s">
        <v>28</v>
      </c>
      <c r="C31" s="3">
        <v>0</v>
      </c>
    </row>
    <row r="32" spans="2:3" x14ac:dyDescent="0.3">
      <c r="B32" t="s">
        <v>29</v>
      </c>
      <c r="C32" s="3">
        <v>0</v>
      </c>
    </row>
    <row r="33" spans="2:3" x14ac:dyDescent="0.3">
      <c r="B33" t="s">
        <v>30</v>
      </c>
      <c r="C33" s="3">
        <v>0</v>
      </c>
    </row>
    <row r="34" spans="2:3" x14ac:dyDescent="0.3">
      <c r="B34" t="s">
        <v>31</v>
      </c>
      <c r="C34" s="3">
        <v>0</v>
      </c>
    </row>
    <row r="35" spans="2:3" x14ac:dyDescent="0.3">
      <c r="B35" t="s">
        <v>32</v>
      </c>
      <c r="C35" s="3">
        <v>0</v>
      </c>
    </row>
    <row r="36" spans="2:3" x14ac:dyDescent="0.3">
      <c r="B36" s="2" t="s">
        <v>33</v>
      </c>
      <c r="C36" s="7">
        <f>SUM(C29:C35)</f>
        <v>6907.94</v>
      </c>
    </row>
    <row r="37" spans="2:3" ht="18.75" customHeight="1" x14ac:dyDescent="0.3">
      <c r="B37" s="6"/>
      <c r="C37" s="9"/>
    </row>
    <row r="38" spans="2:3" x14ac:dyDescent="0.3">
      <c r="B38" s="2" t="s">
        <v>35</v>
      </c>
    </row>
    <row r="39" spans="2:3" x14ac:dyDescent="0.3">
      <c r="B39" s="2" t="s">
        <v>36</v>
      </c>
      <c r="C39" s="2" t="s">
        <v>37</v>
      </c>
    </row>
    <row r="40" spans="2:3" x14ac:dyDescent="0.3">
      <c r="B40" t="s">
        <v>11</v>
      </c>
      <c r="C40" s="3">
        <v>13916.699999999993</v>
      </c>
    </row>
    <row r="41" spans="2:3" x14ac:dyDescent="0.3">
      <c r="B41" t="s">
        <v>38</v>
      </c>
      <c r="C41" s="3">
        <v>3954600.9199999985</v>
      </c>
    </row>
    <row r="42" spans="2:3" x14ac:dyDescent="0.3">
      <c r="B42" t="s">
        <v>10</v>
      </c>
      <c r="C42" s="3">
        <v>2115805.7799999984</v>
      </c>
    </row>
    <row r="43" spans="2:3" x14ac:dyDescent="0.3">
      <c r="B43" t="s">
        <v>1</v>
      </c>
      <c r="C43" s="3">
        <v>4804032.8899999997</v>
      </c>
    </row>
    <row r="44" spans="2:3" x14ac:dyDescent="0.3">
      <c r="B44" s="2" t="s">
        <v>33</v>
      </c>
      <c r="C44" s="7">
        <f>SUM(C40:C43)</f>
        <v>10888356.289999995</v>
      </c>
    </row>
    <row r="45" spans="2:3" ht="19.5" customHeight="1" x14ac:dyDescent="0.3"/>
    <row r="46" spans="2:3" x14ac:dyDescent="0.3">
      <c r="B46" s="2" t="s">
        <v>39</v>
      </c>
      <c r="C46" s="2" t="s">
        <v>40</v>
      </c>
    </row>
    <row r="47" spans="2:3" x14ac:dyDescent="0.3">
      <c r="B47" t="s">
        <v>41</v>
      </c>
      <c r="C47" s="3">
        <v>543514.09</v>
      </c>
    </row>
    <row r="48" spans="2:3" x14ac:dyDescent="0.3">
      <c r="B48" t="s">
        <v>42</v>
      </c>
      <c r="C48" s="3">
        <v>100203.55</v>
      </c>
    </row>
    <row r="49" spans="2:3" x14ac:dyDescent="0.3">
      <c r="B49" t="s">
        <v>43</v>
      </c>
      <c r="C49" s="3">
        <v>2864747.23</v>
      </c>
    </row>
    <row r="50" spans="2:3" x14ac:dyDescent="0.3">
      <c r="B50" s="2" t="s">
        <v>33</v>
      </c>
      <c r="C50" s="7">
        <f>SUM(C47:C49)</f>
        <v>3508464.87</v>
      </c>
    </row>
    <row r="51" spans="2:3" ht="19.5" customHeight="1" x14ac:dyDescent="0.3"/>
    <row r="52" spans="2:3" x14ac:dyDescent="0.3">
      <c r="B52" s="2" t="s">
        <v>44</v>
      </c>
    </row>
    <row r="53" spans="2:3" x14ac:dyDescent="0.3">
      <c r="B53" s="2" t="s">
        <v>45</v>
      </c>
      <c r="C53" s="2" t="s">
        <v>40</v>
      </c>
    </row>
    <row r="54" spans="2:3" x14ac:dyDescent="0.3">
      <c r="B54" t="s">
        <v>7</v>
      </c>
      <c r="C54" s="3">
        <v>191388.41</v>
      </c>
    </row>
    <row r="55" spans="2:3" x14ac:dyDescent="0.3">
      <c r="B55" t="s">
        <v>6</v>
      </c>
      <c r="C55" s="3">
        <v>286727.45999999996</v>
      </c>
    </row>
    <row r="56" spans="2:3" x14ac:dyDescent="0.3">
      <c r="B56" t="s">
        <v>5</v>
      </c>
      <c r="C56" s="3">
        <v>505462.86999999994</v>
      </c>
    </row>
    <row r="57" spans="2:3" x14ac:dyDescent="0.3">
      <c r="B57" t="s">
        <v>8</v>
      </c>
      <c r="C57" s="3">
        <v>17105.79</v>
      </c>
    </row>
    <row r="58" spans="2:3" x14ac:dyDescent="0.3">
      <c r="B58" t="s">
        <v>9</v>
      </c>
      <c r="C58" s="3">
        <v>42140</v>
      </c>
    </row>
    <row r="59" spans="2:3" x14ac:dyDescent="0.3">
      <c r="B59" s="2" t="s">
        <v>33</v>
      </c>
      <c r="C59" s="7">
        <f>SUM(C54:C58)</f>
        <v>1042824.53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74817-127E-4369-87A2-B9DA3FFEDEEF}">
  <dimension ref="A1:AJ5738"/>
  <sheetViews>
    <sheetView showGridLines="0" tabSelected="1" zoomScale="85" zoomScaleNormal="85" workbookViewId="0">
      <selection activeCell="C3" sqref="C3"/>
    </sheetView>
  </sheetViews>
  <sheetFormatPr defaultColWidth="8.6640625" defaultRowHeight="14.4" x14ac:dyDescent="0.3"/>
  <cols>
    <col min="1" max="1" width="3.33203125" style="13" bestFit="1" customWidth="1"/>
    <col min="2" max="2" width="87.44140625" style="13" bestFit="1" customWidth="1"/>
    <col min="3" max="3" width="26.44140625" style="12" bestFit="1" customWidth="1"/>
    <col min="4" max="4" width="16.5546875" style="13" bestFit="1" customWidth="1"/>
    <col min="5" max="5" width="29.44140625" style="13" bestFit="1" customWidth="1"/>
    <col min="6" max="6" width="17.88671875" style="13" bestFit="1" customWidth="1"/>
    <col min="7" max="7" width="12.44140625" style="13" bestFit="1" customWidth="1"/>
    <col min="8" max="8" width="13.88671875" style="13" bestFit="1" customWidth="1"/>
    <col min="9" max="9" width="13.44140625" style="13" bestFit="1" customWidth="1"/>
    <col min="10" max="10" width="13.33203125" style="13" customWidth="1"/>
    <col min="11" max="11" width="13.44140625" style="13" bestFit="1" customWidth="1"/>
    <col min="12" max="15" width="13.44140625" style="13" customWidth="1"/>
    <col min="16" max="16" width="15.109375" style="13" bestFit="1" customWidth="1"/>
    <col min="17" max="21" width="12.44140625" style="13" customWidth="1"/>
    <col min="22" max="22" width="13.5546875" style="13" customWidth="1"/>
    <col min="23" max="36" width="9.109375" customWidth="1"/>
    <col min="37" max="16384" width="8.6640625" style="13"/>
  </cols>
  <sheetData>
    <row r="1" spans="2:9" x14ac:dyDescent="0.3">
      <c r="E1" s="12"/>
    </row>
    <row r="2" spans="2:9" x14ac:dyDescent="0.3">
      <c r="B2" s="2" t="s">
        <v>12</v>
      </c>
    </row>
    <row r="3" spans="2:9" x14ac:dyDescent="0.3">
      <c r="B3" s="2" t="s">
        <v>203</v>
      </c>
      <c r="C3" s="28">
        <v>44895</v>
      </c>
    </row>
    <row r="4" spans="2:9" ht="19.5" customHeight="1" x14ac:dyDescent="0.3">
      <c r="B4" s="6"/>
      <c r="C4" s="15"/>
      <c r="I4" s="12"/>
    </row>
    <row r="5" spans="2:9" x14ac:dyDescent="0.3">
      <c r="B5" s="2" t="s">
        <v>172</v>
      </c>
      <c r="C5" s="15"/>
      <c r="E5" s="2" t="s">
        <v>167</v>
      </c>
      <c r="F5" s="2" t="s">
        <v>58</v>
      </c>
      <c r="I5" s="12"/>
    </row>
    <row r="6" spans="2:9" x14ac:dyDescent="0.3">
      <c r="B6" s="14" t="s">
        <v>69</v>
      </c>
      <c r="C6" s="16">
        <v>220994299.18726981</v>
      </c>
      <c r="D6" s="2" t="s">
        <v>168</v>
      </c>
      <c r="E6" s="12">
        <f>'Ordem de Aplicação dos Recursos'!N7*'Histórico Integralizações'!D4</f>
        <v>217588921.13734499</v>
      </c>
      <c r="F6" s="65">
        <f>1-E6/(P29+P34+P35+P36+P43+P44+P45)</f>
        <v>5.4635681782537859E-2</v>
      </c>
      <c r="I6" s="12"/>
    </row>
    <row r="7" spans="2:9" x14ac:dyDescent="0.3">
      <c r="B7" s="14" t="s">
        <v>70</v>
      </c>
      <c r="C7" s="16">
        <v>25687892.954685904</v>
      </c>
      <c r="D7" s="2" t="s">
        <v>169</v>
      </c>
      <c r="E7" s="12">
        <v>214052606.7657046</v>
      </c>
      <c r="F7" s="65">
        <f>1-E7/(P29+P34+P35+P36+P43+P44+P45)</f>
        <v>6.9999999999999951E-2</v>
      </c>
      <c r="H7" s="12"/>
      <c r="I7" s="12"/>
    </row>
    <row r="8" spans="2:9" x14ac:dyDescent="0.3">
      <c r="B8" s="14" t="s">
        <v>140</v>
      </c>
      <c r="C8" s="16">
        <v>12927000</v>
      </c>
      <c r="E8" s="12"/>
      <c r="H8" s="65"/>
      <c r="I8" s="12"/>
    </row>
    <row r="9" spans="2:9" x14ac:dyDescent="0.3">
      <c r="B9" s="14"/>
      <c r="C9" s="16"/>
      <c r="H9" s="12"/>
      <c r="I9" s="12"/>
    </row>
    <row r="10" spans="2:9" x14ac:dyDescent="0.3">
      <c r="B10" s="55" t="s">
        <v>143</v>
      </c>
      <c r="C10" s="16"/>
      <c r="D10" s="93"/>
      <c r="E10" s="93"/>
      <c r="F10" s="93"/>
    </row>
    <row r="11" spans="2:9" x14ac:dyDescent="0.3">
      <c r="B11" s="14" t="s">
        <v>208</v>
      </c>
      <c r="C11" s="16">
        <v>0</v>
      </c>
      <c r="D11" s="6"/>
      <c r="E11" s="6"/>
      <c r="F11" s="6"/>
    </row>
    <row r="12" spans="2:9" x14ac:dyDescent="0.3">
      <c r="B12" s="14" t="s">
        <v>209</v>
      </c>
      <c r="C12" s="16">
        <v>9807827.7899999991</v>
      </c>
      <c r="D12" s="28"/>
      <c r="E12" s="12"/>
      <c r="F12" s="16"/>
    </row>
    <row r="13" spans="2:9" x14ac:dyDescent="0.3">
      <c r="B13" s="14" t="s">
        <v>210</v>
      </c>
      <c r="C13" s="16">
        <v>455131.08</v>
      </c>
      <c r="D13" s="28"/>
      <c r="E13" s="21"/>
      <c r="F13" s="89"/>
      <c r="H13" s="12"/>
    </row>
    <row r="14" spans="2:9" x14ac:dyDescent="0.3">
      <c r="B14" s="14" t="s">
        <v>211</v>
      </c>
      <c r="C14" s="16">
        <v>120870.41</v>
      </c>
      <c r="D14" s="90"/>
      <c r="E14" s="89"/>
      <c r="F14" s="89"/>
    </row>
    <row r="15" spans="2:9" x14ac:dyDescent="0.3">
      <c r="B15" s="14"/>
      <c r="C15" s="16"/>
      <c r="D15" s="90"/>
      <c r="E15" s="89"/>
      <c r="F15" s="89"/>
    </row>
    <row r="16" spans="2:9" x14ac:dyDescent="0.3">
      <c r="B16" s="14"/>
      <c r="C16" s="16"/>
      <c r="D16" s="90"/>
      <c r="E16" s="89"/>
      <c r="F16" s="89"/>
    </row>
    <row r="17" spans="1:21" x14ac:dyDescent="0.3">
      <c r="B17" s="14"/>
      <c r="C17" s="16"/>
      <c r="D17" s="90"/>
      <c r="E17" s="89"/>
      <c r="F17" s="89"/>
    </row>
    <row r="18" spans="1:21" x14ac:dyDescent="0.3">
      <c r="B18" s="14"/>
      <c r="C18" s="16"/>
      <c r="D18" s="89"/>
      <c r="E18" s="89"/>
      <c r="F18" s="89"/>
    </row>
    <row r="19" spans="1:21" x14ac:dyDescent="0.3">
      <c r="B19" s="14"/>
      <c r="C19" s="16"/>
      <c r="D19" s="89"/>
      <c r="E19" s="92"/>
      <c r="F19" s="89"/>
    </row>
    <row r="20" spans="1:21" x14ac:dyDescent="0.3">
      <c r="B20" s="16"/>
      <c r="C20" s="16"/>
      <c r="D20" s="89"/>
      <c r="E20" s="89"/>
      <c r="F20" s="89"/>
    </row>
    <row r="21" spans="1:21" x14ac:dyDescent="0.3">
      <c r="B21" s="16"/>
      <c r="C21" s="16"/>
      <c r="D21" s="89"/>
      <c r="E21" s="89"/>
    </row>
    <row r="22" spans="1:21" x14ac:dyDescent="0.3">
      <c r="D22" s="16"/>
      <c r="E22" s="16"/>
      <c r="F22" s="16"/>
      <c r="G22" s="12"/>
    </row>
    <row r="23" spans="1:21" x14ac:dyDescent="0.3">
      <c r="B23" s="6"/>
    </row>
    <row r="24" spans="1:21" x14ac:dyDescent="0.3">
      <c r="B24" s="11" t="s">
        <v>94</v>
      </c>
      <c r="C24" s="96" t="s">
        <v>129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67"/>
    </row>
    <row r="25" spans="1:21" x14ac:dyDescent="0.3">
      <c r="B25" s="35" t="s">
        <v>173</v>
      </c>
      <c r="C25" s="35">
        <v>43770</v>
      </c>
      <c r="D25" s="35">
        <f t="shared" ref="D25:O25" si="0">EDATE(C25,1)</f>
        <v>43800</v>
      </c>
      <c r="E25" s="35">
        <f t="shared" si="0"/>
        <v>43831</v>
      </c>
      <c r="F25" s="35">
        <f t="shared" si="0"/>
        <v>43862</v>
      </c>
      <c r="G25" s="35">
        <f t="shared" si="0"/>
        <v>43891</v>
      </c>
      <c r="H25" s="35">
        <f t="shared" si="0"/>
        <v>43922</v>
      </c>
      <c r="I25" s="35">
        <f t="shared" si="0"/>
        <v>43952</v>
      </c>
      <c r="J25" s="35">
        <f t="shared" si="0"/>
        <v>43983</v>
      </c>
      <c r="K25" s="35">
        <f t="shared" si="0"/>
        <v>44013</v>
      </c>
      <c r="L25" s="35">
        <f t="shared" si="0"/>
        <v>44044</v>
      </c>
      <c r="M25" s="35">
        <f t="shared" si="0"/>
        <v>44075</v>
      </c>
      <c r="N25" s="35">
        <f t="shared" si="0"/>
        <v>44105</v>
      </c>
      <c r="O25" s="35">
        <f t="shared" si="0"/>
        <v>44136</v>
      </c>
      <c r="P25" s="41" t="s">
        <v>33</v>
      </c>
      <c r="Q25" s="36"/>
      <c r="R25" s="36"/>
      <c r="S25" s="36"/>
      <c r="T25" s="36"/>
      <c r="U25" s="36"/>
    </row>
    <row r="26" spans="1:21" x14ac:dyDescent="0.3">
      <c r="A26" s="91" t="s">
        <v>207</v>
      </c>
      <c r="B26" s="28">
        <v>44816</v>
      </c>
      <c r="C26" s="3">
        <v>2495110.0463920012</v>
      </c>
      <c r="D26" s="3">
        <v>7458296.6743659992</v>
      </c>
      <c r="E26" s="3">
        <v>7701070.9636330018</v>
      </c>
      <c r="F26" s="3">
        <v>7133896.6396280052</v>
      </c>
      <c r="G26" s="3">
        <v>5778171.3583060121</v>
      </c>
      <c r="H26" s="3">
        <v>5711468.40753299</v>
      </c>
      <c r="I26" s="3">
        <v>13505632.391855994</v>
      </c>
      <c r="J26" s="12">
        <v>11789381.920774007</v>
      </c>
      <c r="K26" s="12">
        <v>27505615.414323084</v>
      </c>
      <c r="L26" s="12">
        <v>73098122.508061096</v>
      </c>
      <c r="M26" s="12">
        <v>40168275.521691799</v>
      </c>
      <c r="N26" s="12">
        <v>43609664.251239233</v>
      </c>
      <c r="O26" s="12">
        <v>5893468.1380870035</v>
      </c>
      <c r="P26" s="37">
        <f t="shared" ref="P26:P27" si="1">SUM(C26:O26)</f>
        <v>251848174.23589024</v>
      </c>
      <c r="Q26" s="3"/>
      <c r="R26" s="3"/>
      <c r="S26" s="3"/>
      <c r="T26" s="3"/>
      <c r="U26" s="3"/>
    </row>
    <row r="27" spans="1:21" x14ac:dyDescent="0.3">
      <c r="A27" s="91" t="s">
        <v>207</v>
      </c>
      <c r="B27" s="28">
        <v>44845</v>
      </c>
      <c r="C27" s="3">
        <v>2377072.5981540019</v>
      </c>
      <c r="D27" s="3">
        <v>7177331.1596669974</v>
      </c>
      <c r="E27" s="3">
        <v>7260966.4448370077</v>
      </c>
      <c r="F27" s="3">
        <v>6853398.7007040065</v>
      </c>
      <c r="G27" s="3">
        <v>5550928.253770995</v>
      </c>
      <c r="H27" s="3">
        <v>5494870.8958620066</v>
      </c>
      <c r="I27" s="3">
        <v>13005221.985489966</v>
      </c>
      <c r="J27" s="12">
        <v>11442439.696388004</v>
      </c>
      <c r="K27" s="12">
        <v>26651512.970042996</v>
      </c>
      <c r="L27" s="12">
        <v>70753091.341824085</v>
      </c>
      <c r="M27" s="12">
        <v>38852787.511470042</v>
      </c>
      <c r="N27" s="12">
        <v>41919997.86296007</v>
      </c>
      <c r="O27" s="12">
        <v>5620790.2168799974</v>
      </c>
      <c r="P27" s="37">
        <f t="shared" si="1"/>
        <v>242960409.63805017</v>
      </c>
      <c r="Q27" s="3"/>
      <c r="R27" s="3"/>
      <c r="S27" s="3"/>
      <c r="T27" s="3"/>
      <c r="U27" s="3"/>
    </row>
    <row r="28" spans="1:21" x14ac:dyDescent="0.3">
      <c r="A28" s="91" t="s">
        <v>207</v>
      </c>
      <c r="B28" s="28">
        <v>44875</v>
      </c>
      <c r="C28" s="3">
        <v>2313221.3910629991</v>
      </c>
      <c r="D28" s="3">
        <v>6930977.0805459972</v>
      </c>
      <c r="E28" s="3">
        <v>7046094.9471980082</v>
      </c>
      <c r="F28" s="3">
        <v>6605431.4526830092</v>
      </c>
      <c r="G28" s="3">
        <v>5332586.8424969977</v>
      </c>
      <c r="H28" s="3">
        <v>5276558.4421289954</v>
      </c>
      <c r="I28" s="3">
        <v>12666062.327819012</v>
      </c>
      <c r="J28" s="3">
        <v>11186615.965831986</v>
      </c>
      <c r="K28" s="3">
        <v>25987331.65025305</v>
      </c>
      <c r="L28" s="3">
        <v>69023382.235418335</v>
      </c>
      <c r="M28" s="3">
        <v>37943502.730191961</v>
      </c>
      <c r="N28" s="3">
        <v>40784215.044851124</v>
      </c>
      <c r="O28" s="3">
        <v>5496781.4090100098</v>
      </c>
      <c r="P28" s="37">
        <f>SUM(C28:O28)</f>
        <v>236592761.51949146</v>
      </c>
      <c r="Q28" s="3"/>
      <c r="R28" s="3"/>
      <c r="S28" s="3"/>
      <c r="T28" s="3"/>
      <c r="U28" s="3"/>
    </row>
    <row r="29" spans="1:21" x14ac:dyDescent="0.3">
      <c r="B29" s="28">
        <v>44907</v>
      </c>
      <c r="C29" s="3">
        <v>2192378.048576999</v>
      </c>
      <c r="D29" s="3">
        <v>6575176.1740140133</v>
      </c>
      <c r="E29" s="3">
        <v>6672720.6042990079</v>
      </c>
      <c r="F29" s="3">
        <v>6180787.485159006</v>
      </c>
      <c r="G29" s="3">
        <v>4946387.9584210217</v>
      </c>
      <c r="H29" s="3">
        <v>4961713.193374997</v>
      </c>
      <c r="I29" s="3">
        <v>11878337.357758034</v>
      </c>
      <c r="J29" s="3">
        <v>10533333.127836982</v>
      </c>
      <c r="K29" s="3">
        <v>24495976.764538042</v>
      </c>
      <c r="L29" s="3">
        <v>65813948.5727842</v>
      </c>
      <c r="M29" s="3">
        <v>36214346.929704085</v>
      </c>
      <c r="N29" s="3">
        <v>38853524.128319174</v>
      </c>
      <c r="O29" s="3">
        <v>5245833.3394259969</v>
      </c>
      <c r="P29" s="37">
        <f>SUM(C29:O29)</f>
        <v>224564463.68421155</v>
      </c>
      <c r="Q29" s="3"/>
      <c r="R29" s="3"/>
      <c r="S29" s="3"/>
      <c r="T29" s="8"/>
      <c r="U29" s="8"/>
    </row>
    <row r="30" spans="1:21" x14ac:dyDescent="0.3">
      <c r="B30" s="69" t="s">
        <v>202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3"/>
      <c r="Q30" s="8"/>
      <c r="R30" s="8"/>
      <c r="S30" s="8"/>
      <c r="T30" s="8"/>
      <c r="U30" s="8"/>
    </row>
    <row r="31" spans="1:21" x14ac:dyDescent="0.3">
      <c r="A31" s="1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x14ac:dyDescent="0.3">
      <c r="B32" s="11" t="s">
        <v>95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3"/>
      <c r="Q32" s="8"/>
      <c r="R32" s="8"/>
      <c r="S32" s="8"/>
      <c r="T32" s="36"/>
      <c r="U32" s="36"/>
    </row>
    <row r="33" spans="2:22" x14ac:dyDescent="0.3">
      <c r="B33" s="35" t="s">
        <v>25</v>
      </c>
      <c r="C33" s="35">
        <v>43770</v>
      </c>
      <c r="D33" s="35">
        <f t="shared" ref="D33:O33" si="2">EDATE(C33,1)</f>
        <v>43800</v>
      </c>
      <c r="E33" s="35">
        <f t="shared" si="2"/>
        <v>43831</v>
      </c>
      <c r="F33" s="35">
        <f t="shared" si="2"/>
        <v>43862</v>
      </c>
      <c r="G33" s="35">
        <f t="shared" si="2"/>
        <v>43891</v>
      </c>
      <c r="H33" s="35">
        <f t="shared" si="2"/>
        <v>43922</v>
      </c>
      <c r="I33" s="35">
        <f t="shared" si="2"/>
        <v>43952</v>
      </c>
      <c r="J33" s="35">
        <f t="shared" si="2"/>
        <v>43983</v>
      </c>
      <c r="K33" s="35">
        <f t="shared" si="2"/>
        <v>44013</v>
      </c>
      <c r="L33" s="35">
        <f t="shared" si="2"/>
        <v>44044</v>
      </c>
      <c r="M33" s="35">
        <f t="shared" si="2"/>
        <v>44075</v>
      </c>
      <c r="N33" s="35">
        <f t="shared" si="2"/>
        <v>44105</v>
      </c>
      <c r="O33" s="35">
        <f t="shared" si="2"/>
        <v>44136</v>
      </c>
      <c r="P33" s="41" t="s">
        <v>33</v>
      </c>
      <c r="Q33" s="36"/>
      <c r="R33" s="36"/>
      <c r="S33" s="36"/>
      <c r="T33" s="3"/>
      <c r="U33" s="3"/>
    </row>
    <row r="34" spans="2:22" x14ac:dyDescent="0.3">
      <c r="B34" s="8" t="s">
        <v>2</v>
      </c>
      <c r="C34" s="3">
        <v>14331.025374000001</v>
      </c>
      <c r="D34" s="3">
        <v>88554.890124000012</v>
      </c>
      <c r="E34" s="3">
        <v>69127.585785000003</v>
      </c>
      <c r="F34" s="3">
        <v>135204.42605300003</v>
      </c>
      <c r="G34" s="3">
        <v>109694.86038500001</v>
      </c>
      <c r="H34" s="3">
        <v>65535.106015999998</v>
      </c>
      <c r="I34" s="3">
        <v>243116.99905699995</v>
      </c>
      <c r="J34" s="3">
        <v>167838.06602900004</v>
      </c>
      <c r="K34" s="3">
        <v>363795.07964100002</v>
      </c>
      <c r="L34" s="3">
        <v>822552.7133089999</v>
      </c>
      <c r="M34" s="3">
        <v>325985.07738600014</v>
      </c>
      <c r="N34" s="3">
        <v>292065.76974900003</v>
      </c>
      <c r="O34" s="3">
        <v>91062.542478999996</v>
      </c>
      <c r="P34" s="3">
        <f>SUM(C34:O34)</f>
        <v>2788864.1413870002</v>
      </c>
      <c r="Q34" s="3"/>
      <c r="R34" s="3"/>
      <c r="S34" s="3"/>
      <c r="T34" s="3"/>
      <c r="U34" s="3"/>
    </row>
    <row r="35" spans="2:22" x14ac:dyDescent="0.3">
      <c r="B35" s="8" t="s">
        <v>3</v>
      </c>
      <c r="C35" s="3">
        <v>21000.912663999999</v>
      </c>
      <c r="D35" s="3">
        <v>47153.202425000003</v>
      </c>
      <c r="E35" s="3">
        <v>55702.527971000003</v>
      </c>
      <c r="F35" s="3">
        <v>22311.083152000003</v>
      </c>
      <c r="G35" s="3">
        <v>63231.844539999998</v>
      </c>
      <c r="H35" s="3">
        <v>20542.614945000001</v>
      </c>
      <c r="I35" s="3">
        <v>81053.911051999996</v>
      </c>
      <c r="J35" s="3">
        <v>93700.610151000001</v>
      </c>
      <c r="K35" s="3">
        <v>291573.60045999993</v>
      </c>
      <c r="L35" s="3">
        <v>337342.88928200002</v>
      </c>
      <c r="M35" s="3">
        <v>296949.68936099991</v>
      </c>
      <c r="N35" s="3">
        <v>265197.24980899994</v>
      </c>
      <c r="O35" s="3">
        <v>7519.9627250000003</v>
      </c>
      <c r="P35" s="3">
        <f>SUM(C35:O35)</f>
        <v>1603280.0985369999</v>
      </c>
      <c r="Q35" s="3"/>
      <c r="R35" s="3"/>
      <c r="S35" s="3"/>
      <c r="T35" s="3"/>
      <c r="U35" s="3"/>
    </row>
    <row r="36" spans="2:22" s="13" customFormat="1" x14ac:dyDescent="0.3">
      <c r="B36" s="8" t="s">
        <v>4</v>
      </c>
      <c r="C36" s="3">
        <v>6273.1085350000003</v>
      </c>
      <c r="D36" s="3">
        <v>14130.832280999999</v>
      </c>
      <c r="E36" s="3">
        <v>42383.451494000001</v>
      </c>
      <c r="F36" s="3">
        <v>26376.804254000002</v>
      </c>
      <c r="G36" s="3">
        <v>14941.608672999999</v>
      </c>
      <c r="H36" s="3">
        <v>24358.828379999999</v>
      </c>
      <c r="I36" s="3">
        <v>60492.394175000001</v>
      </c>
      <c r="J36" s="3">
        <v>99083.553459000002</v>
      </c>
      <c r="K36" s="3">
        <v>156589.74659900003</v>
      </c>
      <c r="L36" s="3">
        <v>367571.95086899999</v>
      </c>
      <c r="M36" s="3">
        <v>72746.591192000007</v>
      </c>
      <c r="N36" s="3">
        <v>147403.91113299999</v>
      </c>
      <c r="O36" s="3">
        <v>5031.8133150000003</v>
      </c>
      <c r="P36" s="3">
        <f>SUM(C36:O36)</f>
        <v>1037384.5943590001</v>
      </c>
      <c r="Q36" s="3"/>
      <c r="R36" s="3"/>
      <c r="S36" s="3"/>
      <c r="T36" s="3"/>
      <c r="U36" s="3"/>
    </row>
    <row r="37" spans="2:22" x14ac:dyDescent="0.3">
      <c r="B37" s="8" t="s">
        <v>92</v>
      </c>
      <c r="C37" s="3">
        <v>35081.651354000001</v>
      </c>
      <c r="D37" s="3">
        <v>8884.9951430000001</v>
      </c>
      <c r="E37" s="3">
        <v>13339.484664</v>
      </c>
      <c r="F37" s="3">
        <v>50809.934133999996</v>
      </c>
      <c r="G37" s="3">
        <v>8696.2554949999994</v>
      </c>
      <c r="H37" s="3">
        <v>16863.138763999999</v>
      </c>
      <c r="I37" s="3">
        <v>14527.219846999998</v>
      </c>
      <c r="J37" s="3">
        <v>57776.410173000011</v>
      </c>
      <c r="K37" s="3">
        <v>62843.166712999999</v>
      </c>
      <c r="L37" s="3">
        <v>78864.161946000007</v>
      </c>
      <c r="M37" s="3">
        <v>189092.27008700001</v>
      </c>
      <c r="N37" s="3">
        <v>147147.66247899999</v>
      </c>
      <c r="O37" s="3">
        <v>14511.23459</v>
      </c>
      <c r="P37" s="3">
        <f>SUM(C37:O37)</f>
        <v>698437.58538900013</v>
      </c>
      <c r="Q37" s="3"/>
      <c r="R37" s="3"/>
      <c r="S37" s="3"/>
      <c r="T37" s="3"/>
      <c r="U37" s="3"/>
      <c r="V37" s="36"/>
    </row>
    <row r="38" spans="2:22" s="13" customFormat="1" x14ac:dyDescent="0.3">
      <c r="B38" s="8" t="s">
        <v>93</v>
      </c>
      <c r="C38" s="3">
        <v>407401.38055800006</v>
      </c>
      <c r="D38" s="3">
        <v>1059726.7273959995</v>
      </c>
      <c r="E38" s="3">
        <v>957603.80968399951</v>
      </c>
      <c r="F38" s="3">
        <v>758478.90426199988</v>
      </c>
      <c r="G38" s="3">
        <v>341870.77350200003</v>
      </c>
      <c r="H38" s="3">
        <v>471322.78711399989</v>
      </c>
      <c r="I38" s="3">
        <v>1240622.8055710006</v>
      </c>
      <c r="J38" s="3">
        <v>1070095.620778</v>
      </c>
      <c r="K38" s="3">
        <v>1686091.323788001</v>
      </c>
      <c r="L38" s="3">
        <v>3887497.0101359971</v>
      </c>
      <c r="M38" s="3">
        <v>1864464.4560359984</v>
      </c>
      <c r="N38" s="3">
        <v>1955616.6454189999</v>
      </c>
      <c r="O38" s="3">
        <v>404506.01717399992</v>
      </c>
      <c r="P38" s="3">
        <f>SUM(C38:O38)</f>
        <v>16105298.261417996</v>
      </c>
      <c r="Q38" s="3"/>
      <c r="R38" s="3"/>
      <c r="S38" s="3"/>
      <c r="T38" s="37"/>
      <c r="U38" s="37"/>
      <c r="V38" s="3"/>
    </row>
    <row r="39" spans="2:22" s="13" customFormat="1" x14ac:dyDescent="0.3">
      <c r="B39" s="8"/>
      <c r="C39" s="37">
        <f t="shared" ref="C39:O39" si="3">SUM(C34:C38)</f>
        <v>484088.07848500006</v>
      </c>
      <c r="D39" s="37">
        <f t="shared" si="3"/>
        <v>1218450.6473689994</v>
      </c>
      <c r="E39" s="37">
        <f t="shared" si="3"/>
        <v>1138156.8595979996</v>
      </c>
      <c r="F39" s="37">
        <f t="shared" si="3"/>
        <v>993181.15185499983</v>
      </c>
      <c r="G39" s="37">
        <f t="shared" si="3"/>
        <v>538435.34259500005</v>
      </c>
      <c r="H39" s="37">
        <f t="shared" si="3"/>
        <v>598622.4752189999</v>
      </c>
      <c r="I39" s="37">
        <f t="shared" si="3"/>
        <v>1639813.3297020006</v>
      </c>
      <c r="J39" s="37">
        <f t="shared" si="3"/>
        <v>1488494.2605900001</v>
      </c>
      <c r="K39" s="37">
        <f t="shared" si="3"/>
        <v>2560892.9172010012</v>
      </c>
      <c r="L39" s="37">
        <f t="shared" si="3"/>
        <v>5493828.7255419977</v>
      </c>
      <c r="M39" s="37">
        <f t="shared" si="3"/>
        <v>2749238.0840619984</v>
      </c>
      <c r="N39" s="37">
        <f t="shared" si="3"/>
        <v>2807431.238589</v>
      </c>
      <c r="O39" s="37">
        <f t="shared" si="3"/>
        <v>522631.57028299989</v>
      </c>
      <c r="P39" s="37">
        <f>SUM(P34:P38)</f>
        <v>22233264.681089997</v>
      </c>
      <c r="Q39" s="37"/>
      <c r="R39" s="37"/>
      <c r="S39" s="37"/>
      <c r="T39" s="8"/>
      <c r="U39" s="8"/>
      <c r="V39" s="3"/>
    </row>
    <row r="40" spans="2:22" s="13" customFormat="1" x14ac:dyDescent="0.3">
      <c r="B40" s="8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8"/>
      <c r="U40" s="8"/>
      <c r="V40" s="3"/>
    </row>
    <row r="41" spans="2:22" s="13" customFormat="1" x14ac:dyDescent="0.3">
      <c r="B41" s="11" t="s">
        <v>181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37"/>
      <c r="R41" s="37"/>
      <c r="S41" s="37"/>
      <c r="T41" s="8"/>
      <c r="U41" s="8"/>
      <c r="V41" s="3"/>
    </row>
    <row r="42" spans="2:22" s="13" customFormat="1" x14ac:dyDescent="0.3">
      <c r="B42" s="35" t="s">
        <v>25</v>
      </c>
      <c r="C42" s="35">
        <v>43770</v>
      </c>
      <c r="D42" s="35">
        <f t="shared" ref="D42:O42" si="4">EDATE(C42,1)</f>
        <v>43800</v>
      </c>
      <c r="E42" s="35">
        <f t="shared" si="4"/>
        <v>43831</v>
      </c>
      <c r="F42" s="35">
        <f t="shared" si="4"/>
        <v>43862</v>
      </c>
      <c r="G42" s="35">
        <f t="shared" si="4"/>
        <v>43891</v>
      </c>
      <c r="H42" s="35">
        <f t="shared" si="4"/>
        <v>43922</v>
      </c>
      <c r="I42" s="35">
        <f t="shared" si="4"/>
        <v>43952</v>
      </c>
      <c r="J42" s="35">
        <f t="shared" si="4"/>
        <v>43983</v>
      </c>
      <c r="K42" s="35">
        <f t="shared" si="4"/>
        <v>44013</v>
      </c>
      <c r="L42" s="35">
        <f t="shared" si="4"/>
        <v>44044</v>
      </c>
      <c r="M42" s="35">
        <f t="shared" si="4"/>
        <v>44075</v>
      </c>
      <c r="N42" s="35">
        <f t="shared" si="4"/>
        <v>44105</v>
      </c>
      <c r="O42" s="35">
        <f t="shared" si="4"/>
        <v>44136</v>
      </c>
      <c r="P42" s="41" t="s">
        <v>33</v>
      </c>
      <c r="Q42" s="37"/>
      <c r="R42" s="37"/>
      <c r="S42" s="37"/>
      <c r="T42" s="8"/>
      <c r="U42" s="8"/>
      <c r="V42" s="3"/>
    </row>
    <row r="43" spans="2:22" s="13" customFormat="1" x14ac:dyDescent="0.3">
      <c r="B43" s="8" t="s">
        <v>2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4592.62</v>
      </c>
      <c r="M43" s="3">
        <v>0</v>
      </c>
      <c r="N43" s="3">
        <v>0</v>
      </c>
      <c r="O43" s="3">
        <v>0</v>
      </c>
      <c r="P43" s="3">
        <f>SUM(C43:O43)</f>
        <v>4592.62</v>
      </c>
      <c r="Q43" s="37"/>
      <c r="R43" s="37"/>
      <c r="S43" s="37"/>
      <c r="T43" s="8"/>
      <c r="U43" s="8"/>
      <c r="V43" s="3"/>
    </row>
    <row r="44" spans="2:22" s="13" customFormat="1" x14ac:dyDescent="0.3">
      <c r="B44" s="8" t="s">
        <v>3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f>SUM(C44:O44)</f>
        <v>0</v>
      </c>
      <c r="Q44" s="37"/>
      <c r="R44" s="37"/>
      <c r="S44" s="37"/>
      <c r="T44" s="8"/>
      <c r="U44" s="8"/>
      <c r="V44" s="3"/>
    </row>
    <row r="45" spans="2:22" s="13" customFormat="1" x14ac:dyDescent="0.3">
      <c r="B45" s="8" t="s">
        <v>4</v>
      </c>
      <c r="C45" s="3">
        <v>2122.5352549999998</v>
      </c>
      <c r="D45" s="3">
        <v>3555.4892909999999</v>
      </c>
      <c r="E45" s="3">
        <v>0</v>
      </c>
      <c r="F45" s="3">
        <v>0</v>
      </c>
      <c r="G45" s="3">
        <v>662.72605900000008</v>
      </c>
      <c r="H45" s="3">
        <v>2787.4190119999994</v>
      </c>
      <c r="I45" s="3">
        <v>15390.258307999999</v>
      </c>
      <c r="J45" s="3">
        <v>22074.264119000003</v>
      </c>
      <c r="K45" s="3">
        <v>18055.173924000002</v>
      </c>
      <c r="L45" s="3">
        <v>54754.098461999994</v>
      </c>
      <c r="M45" s="3">
        <v>31759.392415999999</v>
      </c>
      <c r="N45" s="3">
        <v>14346.801115999999</v>
      </c>
      <c r="O45" s="3">
        <v>0</v>
      </c>
      <c r="P45" s="3">
        <f>SUM(C45:O45)</f>
        <v>165508.15796199997</v>
      </c>
      <c r="Q45" s="37"/>
      <c r="R45" s="37"/>
      <c r="S45" s="37"/>
      <c r="T45" s="8"/>
      <c r="U45" s="8"/>
      <c r="V45" s="3"/>
    </row>
    <row r="46" spans="2:22" s="13" customFormat="1" x14ac:dyDescent="0.3">
      <c r="B46" s="8" t="s">
        <v>92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1319.9297050000005</v>
      </c>
      <c r="O46" s="3">
        <v>0</v>
      </c>
      <c r="P46" s="3">
        <f>SUM(C46:O46)</f>
        <v>1319.9297050000005</v>
      </c>
      <c r="Q46" s="37"/>
      <c r="R46" s="37"/>
      <c r="S46" s="37"/>
      <c r="T46" s="8"/>
      <c r="U46" s="8"/>
      <c r="V46" s="3"/>
    </row>
    <row r="47" spans="2:22" s="13" customFormat="1" x14ac:dyDescent="0.3">
      <c r="B47" s="8" t="s">
        <v>93</v>
      </c>
      <c r="C47" s="3">
        <v>407788.89652100002</v>
      </c>
      <c r="D47" s="3">
        <v>1048785.313139</v>
      </c>
      <c r="E47" s="3">
        <v>1021880.0940689998</v>
      </c>
      <c r="F47" s="3">
        <v>1082608.9789760003</v>
      </c>
      <c r="G47" s="3">
        <v>638156.22323300003</v>
      </c>
      <c r="H47" s="3">
        <v>484538.13172399992</v>
      </c>
      <c r="I47" s="3">
        <v>1771718.084392</v>
      </c>
      <c r="J47" s="3">
        <v>1185498.8180299995</v>
      </c>
      <c r="K47" s="3">
        <v>2227778.2939419993</v>
      </c>
      <c r="L47" s="3">
        <v>5133131.610260007</v>
      </c>
      <c r="M47" s="3">
        <v>2633700.3642050005</v>
      </c>
      <c r="N47" s="3">
        <v>2301598.2849310008</v>
      </c>
      <c r="O47" s="3">
        <v>470969.64930899994</v>
      </c>
      <c r="P47" s="3">
        <f>SUM(C47:O47)</f>
        <v>20408152.742731005</v>
      </c>
      <c r="Q47" s="37"/>
      <c r="R47" s="37"/>
      <c r="S47" s="37"/>
      <c r="T47" s="8"/>
      <c r="U47" s="8"/>
      <c r="V47" s="3"/>
    </row>
    <row r="48" spans="2:22" s="13" customFormat="1" x14ac:dyDescent="0.3">
      <c r="B48" s="8"/>
      <c r="C48" s="37">
        <f t="shared" ref="C48:O48" si="5">SUM(C43:C47)</f>
        <v>409911.43177600001</v>
      </c>
      <c r="D48" s="37">
        <f t="shared" si="5"/>
        <v>1052340.8024299999</v>
      </c>
      <c r="E48" s="37">
        <f t="shared" si="5"/>
        <v>1021880.0940689998</v>
      </c>
      <c r="F48" s="37">
        <f t="shared" si="5"/>
        <v>1082608.9789760003</v>
      </c>
      <c r="G48" s="37">
        <f t="shared" si="5"/>
        <v>638818.94929200003</v>
      </c>
      <c r="H48" s="37">
        <f t="shared" si="5"/>
        <v>487325.55073599995</v>
      </c>
      <c r="I48" s="37">
        <f t="shared" si="5"/>
        <v>1787108.3426999999</v>
      </c>
      <c r="J48" s="37">
        <f t="shared" si="5"/>
        <v>1207573.0821489994</v>
      </c>
      <c r="K48" s="37">
        <f t="shared" si="5"/>
        <v>2245833.4678659993</v>
      </c>
      <c r="L48" s="37">
        <f t="shared" si="5"/>
        <v>5192478.3287220066</v>
      </c>
      <c r="M48" s="37">
        <f t="shared" si="5"/>
        <v>2665459.7566210004</v>
      </c>
      <c r="N48" s="37">
        <f t="shared" si="5"/>
        <v>2317265.0157520007</v>
      </c>
      <c r="O48" s="37">
        <f t="shared" si="5"/>
        <v>470969.64930899994</v>
      </c>
      <c r="P48" s="37">
        <f>SUM(P43:P47)</f>
        <v>20579573.450398006</v>
      </c>
      <c r="Q48" s="37"/>
      <c r="R48" s="37"/>
      <c r="S48" s="37"/>
      <c r="T48" s="8"/>
      <c r="U48" s="8"/>
      <c r="V48" s="3"/>
    </row>
    <row r="49" spans="2:36" x14ac:dyDescent="0.3">
      <c r="B49" s="8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8"/>
      <c r="U49" s="8"/>
      <c r="V49" s="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2:36" x14ac:dyDescent="0.3">
      <c r="B50" s="8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8"/>
      <c r="U50" s="8"/>
      <c r="V50" s="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2:36" x14ac:dyDescent="0.3">
      <c r="B51" s="8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8"/>
      <c r="U51" s="8"/>
      <c r="V51" s="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2:36" x14ac:dyDescent="0.3">
      <c r="B52" s="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8"/>
      <c r="U52" s="8"/>
      <c r="V52" s="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2:36" x14ac:dyDescent="0.3">
      <c r="B53" s="8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8"/>
      <c r="U53" s="8"/>
      <c r="V53" s="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2:36" x14ac:dyDescent="0.3">
      <c r="B54" s="8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8"/>
      <c r="U54" s="8"/>
      <c r="V54" s="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2:36" x14ac:dyDescent="0.3">
      <c r="B55" s="8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8"/>
      <c r="U55" s="8"/>
      <c r="V55" s="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2:36" x14ac:dyDescent="0.3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2:36" x14ac:dyDescent="0.3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2:36" x14ac:dyDescent="0.3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2:36" x14ac:dyDescent="0.3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2:36" x14ac:dyDescent="0.3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2:36" x14ac:dyDescent="0.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2:36" x14ac:dyDescent="0.3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2:36" x14ac:dyDescent="0.3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2:36" x14ac:dyDescent="0.3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spans="2:36" x14ac:dyDescent="0.3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2:36" x14ac:dyDescent="0.3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spans="2:36" x14ac:dyDescent="0.3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2:36" x14ac:dyDescent="0.3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2:36" x14ac:dyDescent="0.3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2:36" x14ac:dyDescent="0.3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2:36" x14ac:dyDescent="0.3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2:36" x14ac:dyDescent="0.3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2:36" x14ac:dyDescent="0.3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2:36" x14ac:dyDescent="0.3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2:36" x14ac:dyDescent="0.3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2:36" x14ac:dyDescent="0.3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2:36" x14ac:dyDescent="0.3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2:36" x14ac:dyDescent="0.3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</row>
    <row r="79" spans="2:36" x14ac:dyDescent="0.3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</row>
    <row r="80" spans="2:36" x14ac:dyDescent="0.3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</row>
    <row r="81" spans="2:36" x14ac:dyDescent="0.3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</row>
    <row r="82" spans="2:36" x14ac:dyDescent="0.3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</row>
    <row r="83" spans="2:36" x14ac:dyDescent="0.3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</row>
    <row r="84" spans="2:36" x14ac:dyDescent="0.3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</row>
    <row r="85" spans="2:36" x14ac:dyDescent="0.3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</row>
    <row r="86" spans="2:36" x14ac:dyDescent="0.3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</row>
    <row r="87" spans="2:36" x14ac:dyDescent="0.3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</row>
    <row r="88" spans="2:36" x14ac:dyDescent="0.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</row>
    <row r="89" spans="2:36" x14ac:dyDescent="0.3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</row>
    <row r="90" spans="2:36" x14ac:dyDescent="0.3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</row>
    <row r="91" spans="2:36" x14ac:dyDescent="0.3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</row>
    <row r="92" spans="2:36" x14ac:dyDescent="0.3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</row>
    <row r="93" spans="2:36" x14ac:dyDescent="0.3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</row>
    <row r="94" spans="2:36" x14ac:dyDescent="0.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</row>
    <row r="95" spans="2:36" x14ac:dyDescent="0.3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</row>
    <row r="96" spans="2:36" x14ac:dyDescent="0.3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</row>
    <row r="97" spans="2:36" x14ac:dyDescent="0.3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</row>
    <row r="98" spans="2:36" x14ac:dyDescent="0.3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</row>
    <row r="99" spans="2:36" x14ac:dyDescent="0.3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V99" s="8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</row>
    <row r="100" spans="2:36" x14ac:dyDescent="0.3">
      <c r="B100" s="8"/>
      <c r="C100" s="8"/>
      <c r="D100" s="8"/>
      <c r="E100" s="8"/>
      <c r="F100" s="8"/>
      <c r="V100" s="8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</row>
    <row r="101" spans="2:36" x14ac:dyDescent="0.3">
      <c r="B101" s="8"/>
      <c r="C101" s="8"/>
      <c r="V101" s="8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</row>
    <row r="102" spans="2:36" x14ac:dyDescent="0.3">
      <c r="B102" s="8"/>
      <c r="C102" s="8"/>
      <c r="T102" s="8"/>
      <c r="U102" s="8"/>
      <c r="V102" s="8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</row>
    <row r="103" spans="2:36" x14ac:dyDescent="0.3">
      <c r="B103" s="8"/>
      <c r="C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</row>
    <row r="104" spans="2:36" x14ac:dyDescent="0.3">
      <c r="B104" s="8"/>
      <c r="C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</row>
    <row r="105" spans="2:36" x14ac:dyDescent="0.3">
      <c r="B105" s="8"/>
      <c r="C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</row>
    <row r="106" spans="2:36" x14ac:dyDescent="0.3">
      <c r="B106" s="8"/>
      <c r="C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</row>
    <row r="107" spans="2:36" x14ac:dyDescent="0.3">
      <c r="B107" s="8"/>
      <c r="C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</row>
    <row r="108" spans="2:36" x14ac:dyDescent="0.3">
      <c r="B108" s="8"/>
      <c r="C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</row>
    <row r="109" spans="2:36" x14ac:dyDescent="0.3">
      <c r="B109" s="8"/>
      <c r="C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</row>
    <row r="110" spans="2:36" x14ac:dyDescent="0.3">
      <c r="B110" s="8"/>
      <c r="C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</row>
    <row r="111" spans="2:36" x14ac:dyDescent="0.3">
      <c r="B111" s="8"/>
      <c r="C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</row>
    <row r="112" spans="2:36" x14ac:dyDescent="0.3">
      <c r="B112" s="8"/>
      <c r="C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</row>
    <row r="113" spans="2:36" x14ac:dyDescent="0.3">
      <c r="B113" s="8"/>
      <c r="C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</row>
    <row r="114" spans="2:36" x14ac:dyDescent="0.3">
      <c r="B114" s="8"/>
      <c r="C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</row>
    <row r="115" spans="2:36" x14ac:dyDescent="0.3">
      <c r="B115" s="8"/>
      <c r="C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</row>
    <row r="116" spans="2:36" x14ac:dyDescent="0.3">
      <c r="B116" s="8"/>
      <c r="C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</row>
    <row r="117" spans="2:36" x14ac:dyDescent="0.3">
      <c r="B117" s="8"/>
      <c r="C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</row>
    <row r="118" spans="2:36" x14ac:dyDescent="0.3">
      <c r="B118" s="8"/>
      <c r="C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</row>
    <row r="119" spans="2:36" x14ac:dyDescent="0.3">
      <c r="B119" s="8"/>
      <c r="C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</row>
    <row r="120" spans="2:36" x14ac:dyDescent="0.3">
      <c r="B120" s="8"/>
      <c r="C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</row>
    <row r="121" spans="2:36" x14ac:dyDescent="0.3">
      <c r="B121" s="8"/>
      <c r="C121" s="8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</row>
    <row r="122" spans="2:36" x14ac:dyDescent="0.3">
      <c r="B122" s="8"/>
      <c r="C122" s="8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</row>
    <row r="123" spans="2:36" x14ac:dyDescent="0.3">
      <c r="B123" s="8"/>
      <c r="C123" s="8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</row>
    <row r="124" spans="2:36" x14ac:dyDescent="0.3">
      <c r="B124" s="8"/>
      <c r="C124" s="8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</row>
    <row r="125" spans="2:36" x14ac:dyDescent="0.3">
      <c r="B125" s="8"/>
      <c r="C125" s="8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</row>
    <row r="126" spans="2:36" x14ac:dyDescent="0.3">
      <c r="B126" s="8"/>
      <c r="C126" s="8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</row>
    <row r="127" spans="2:36" x14ac:dyDescent="0.3">
      <c r="B127" s="8"/>
      <c r="C127" s="8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</row>
    <row r="128" spans="2:36" x14ac:dyDescent="0.3">
      <c r="B128" s="8"/>
      <c r="C128" s="8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</row>
    <row r="129" spans="2:36" x14ac:dyDescent="0.3">
      <c r="B129" s="8"/>
      <c r="C129" s="8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</row>
    <row r="130" spans="2:36" x14ac:dyDescent="0.3">
      <c r="B130" s="8"/>
      <c r="C130" s="8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</row>
    <row r="131" spans="2:36" x14ac:dyDescent="0.3">
      <c r="B131" s="8"/>
      <c r="C131" s="8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</row>
    <row r="132" spans="2:36" x14ac:dyDescent="0.3">
      <c r="B132" s="8"/>
      <c r="C132" s="8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</row>
    <row r="133" spans="2:36" x14ac:dyDescent="0.3">
      <c r="B133" s="8"/>
      <c r="C133" s="8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</row>
    <row r="134" spans="2:36" x14ac:dyDescent="0.3">
      <c r="B134" s="8"/>
      <c r="C134" s="8"/>
      <c r="V134" s="8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</row>
    <row r="135" spans="2:36" x14ac:dyDescent="0.3">
      <c r="B135" s="8"/>
      <c r="C135" s="8"/>
      <c r="T135" s="8"/>
      <c r="U135" s="8"/>
      <c r="V135" s="8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</row>
    <row r="136" spans="2:36" x14ac:dyDescent="0.3">
      <c r="B136" s="8"/>
      <c r="C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</row>
    <row r="137" spans="2:36" x14ac:dyDescent="0.3">
      <c r="B137" s="8"/>
      <c r="C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</row>
    <row r="138" spans="2:36" x14ac:dyDescent="0.3">
      <c r="B138" s="8"/>
      <c r="C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</row>
    <row r="139" spans="2:36" x14ac:dyDescent="0.3">
      <c r="B139" s="6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</row>
    <row r="140" spans="2:36" x14ac:dyDescent="0.3">
      <c r="B140" s="6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V140" s="8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</row>
    <row r="141" spans="2:36" x14ac:dyDescent="0.3">
      <c r="V141" s="8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</row>
    <row r="142" spans="2:36" x14ac:dyDescent="0.3">
      <c r="V142" s="8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</row>
    <row r="143" spans="2:36" x14ac:dyDescent="0.3">
      <c r="V143" s="8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</row>
    <row r="144" spans="2:36" x14ac:dyDescent="0.3">
      <c r="V144" s="8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</row>
    <row r="145" spans="2:36" x14ac:dyDescent="0.3">
      <c r="V145" s="8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</row>
    <row r="146" spans="2:36" x14ac:dyDescent="0.3">
      <c r="T146" s="8"/>
      <c r="U146" s="8"/>
      <c r="V146" s="8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</row>
    <row r="147" spans="2:36" x14ac:dyDescent="0.3">
      <c r="B147" s="8"/>
      <c r="C147" s="8"/>
      <c r="D147" s="6"/>
      <c r="E147" s="6"/>
      <c r="F147" s="6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</row>
    <row r="148" spans="2:36" x14ac:dyDescent="0.3">
      <c r="B148" s="8"/>
      <c r="C148" s="8"/>
      <c r="D148" s="6"/>
      <c r="E148" s="6"/>
      <c r="F148" s="6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</row>
    <row r="149" spans="2:36" x14ac:dyDescent="0.3">
      <c r="B149" s="8"/>
      <c r="C149" s="8"/>
      <c r="D149" s="6"/>
      <c r="E149" s="6"/>
      <c r="F149" s="6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</row>
    <row r="150" spans="2:36" x14ac:dyDescent="0.3">
      <c r="B150" s="8"/>
      <c r="C150" s="8"/>
      <c r="D150" s="6"/>
      <c r="E150" s="6"/>
      <c r="F150" s="6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</row>
    <row r="151" spans="2:36" x14ac:dyDescent="0.3">
      <c r="B151" s="8"/>
      <c r="C151" s="8"/>
      <c r="D151" s="6"/>
      <c r="E151" s="6"/>
      <c r="F151" s="6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</row>
    <row r="152" spans="2:36" x14ac:dyDescent="0.3">
      <c r="B152" s="8"/>
      <c r="C152" s="8"/>
      <c r="D152" s="6"/>
      <c r="E152" s="6"/>
      <c r="F152" s="6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</row>
    <row r="153" spans="2:36" x14ac:dyDescent="0.3">
      <c r="B153" s="8"/>
      <c r="C153" s="8"/>
      <c r="D153" s="6"/>
      <c r="E153" s="6"/>
      <c r="F153" s="6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</row>
    <row r="154" spans="2:36" x14ac:dyDescent="0.3">
      <c r="B154" s="8"/>
      <c r="C154" s="8"/>
      <c r="D154" s="6"/>
      <c r="E154" s="6"/>
      <c r="F154" s="6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</row>
    <row r="155" spans="2:36" x14ac:dyDescent="0.3">
      <c r="B155" s="8"/>
      <c r="C155" s="8"/>
      <c r="D155" s="6"/>
      <c r="E155" s="6"/>
      <c r="F155" s="6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</row>
    <row r="156" spans="2:36" x14ac:dyDescent="0.3">
      <c r="B156" s="8"/>
      <c r="C156" s="8"/>
      <c r="D156" s="6"/>
      <c r="E156" s="6"/>
      <c r="F156" s="6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</row>
    <row r="157" spans="2:36" x14ac:dyDescent="0.3">
      <c r="B157" s="8"/>
      <c r="C157" s="8"/>
      <c r="D157" s="6"/>
      <c r="E157" s="6"/>
      <c r="F157" s="6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</row>
    <row r="158" spans="2:36" x14ac:dyDescent="0.3">
      <c r="B158" s="8"/>
      <c r="C158" s="8"/>
      <c r="D158" s="6"/>
      <c r="E158" s="6"/>
      <c r="F158" s="6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</row>
    <row r="159" spans="2:36" x14ac:dyDescent="0.3">
      <c r="B159" s="8"/>
      <c r="C159" s="8"/>
      <c r="D159" s="6"/>
      <c r="E159" s="6"/>
      <c r="F159" s="6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</row>
    <row r="160" spans="2:36" x14ac:dyDescent="0.3">
      <c r="B160" s="8"/>
      <c r="C160" s="8"/>
      <c r="D160" s="6"/>
      <c r="E160" s="6"/>
      <c r="F160" s="6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</row>
    <row r="161" spans="2:36" x14ac:dyDescent="0.3">
      <c r="B161" s="8"/>
      <c r="C161" s="8"/>
      <c r="D161" s="6"/>
      <c r="E161" s="6"/>
      <c r="F161" s="6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</row>
    <row r="162" spans="2:36" x14ac:dyDescent="0.3">
      <c r="B162" s="8"/>
      <c r="C162" s="8"/>
      <c r="D162" s="6"/>
      <c r="E162" s="6"/>
      <c r="F162" s="6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</row>
    <row r="163" spans="2:36" x14ac:dyDescent="0.3">
      <c r="B163" s="8"/>
      <c r="C163" s="8"/>
      <c r="D163" s="6"/>
      <c r="E163" s="6"/>
      <c r="F163" s="6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</row>
    <row r="164" spans="2:36" x14ac:dyDescent="0.3">
      <c r="B164" s="8"/>
      <c r="C164" s="8"/>
      <c r="D164" s="6"/>
      <c r="E164" s="6"/>
      <c r="F164" s="6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</row>
    <row r="165" spans="2:36" x14ac:dyDescent="0.3">
      <c r="B165" s="8"/>
      <c r="C165" s="8"/>
      <c r="D165" s="6"/>
      <c r="E165" s="6"/>
      <c r="F165" s="6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</row>
    <row r="166" spans="2:36" x14ac:dyDescent="0.3">
      <c r="B166" s="8"/>
      <c r="C166" s="8"/>
      <c r="D166" s="6"/>
      <c r="E166" s="6"/>
      <c r="F166" s="6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</row>
    <row r="167" spans="2:36" x14ac:dyDescent="0.3">
      <c r="B167" s="8"/>
      <c r="C167" s="8"/>
      <c r="D167" s="6"/>
      <c r="E167" s="6"/>
      <c r="F167" s="6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</row>
    <row r="168" spans="2:36" x14ac:dyDescent="0.3">
      <c r="B168" s="8"/>
      <c r="C168" s="8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</row>
    <row r="169" spans="2:36" x14ac:dyDescent="0.3">
      <c r="B169" s="8"/>
      <c r="C169" s="8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</row>
    <row r="170" spans="2:36" x14ac:dyDescent="0.3">
      <c r="B170" s="8"/>
      <c r="C170" s="8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</row>
    <row r="171" spans="2:36" x14ac:dyDescent="0.3">
      <c r="B171" s="8"/>
      <c r="C171" s="8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</row>
    <row r="172" spans="2:36" x14ac:dyDescent="0.3">
      <c r="B172" s="8"/>
      <c r="C172" s="8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</row>
    <row r="173" spans="2:36" x14ac:dyDescent="0.3">
      <c r="B173" s="8"/>
      <c r="C173" s="8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</row>
    <row r="174" spans="2:36" x14ac:dyDescent="0.3">
      <c r="B174" s="8"/>
      <c r="C174" s="8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</row>
    <row r="175" spans="2:36" x14ac:dyDescent="0.3">
      <c r="B175" s="8"/>
      <c r="C175" s="8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</row>
    <row r="176" spans="2:36" x14ac:dyDescent="0.3">
      <c r="B176" s="8"/>
      <c r="C176" s="8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</row>
    <row r="177" spans="2:36" x14ac:dyDescent="0.3">
      <c r="B177" s="8"/>
      <c r="C177" s="8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</row>
    <row r="178" spans="2:36" x14ac:dyDescent="0.3">
      <c r="B178" s="8"/>
      <c r="C178" s="8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</row>
    <row r="179" spans="2:36" x14ac:dyDescent="0.3">
      <c r="B179" s="8"/>
      <c r="C179" s="8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</row>
    <row r="180" spans="2:36" x14ac:dyDescent="0.3">
      <c r="B180" s="8"/>
      <c r="C180" s="8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</row>
    <row r="181" spans="2:36" x14ac:dyDescent="0.3">
      <c r="B181" s="8"/>
      <c r="C181" s="8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</row>
    <row r="182" spans="2:36" x14ac:dyDescent="0.3">
      <c r="B182" s="8"/>
      <c r="C182" s="8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</row>
    <row r="183" spans="2:36" x14ac:dyDescent="0.3">
      <c r="B183" s="8"/>
      <c r="C183" s="8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</row>
    <row r="184" spans="2:36" x14ac:dyDescent="0.3">
      <c r="B184" s="8"/>
      <c r="C184" s="8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</row>
    <row r="185" spans="2:36" x14ac:dyDescent="0.3">
      <c r="B185" s="8"/>
      <c r="C185" s="8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</row>
    <row r="186" spans="2:36" x14ac:dyDescent="0.3">
      <c r="B186" s="8"/>
      <c r="C186" s="8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</row>
    <row r="187" spans="2:36" x14ac:dyDescent="0.3">
      <c r="B187" s="8"/>
      <c r="C187" s="8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</row>
    <row r="188" spans="2:36" x14ac:dyDescent="0.3">
      <c r="B188" s="8"/>
      <c r="C188" s="8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</row>
    <row r="189" spans="2:36" x14ac:dyDescent="0.3">
      <c r="B189" s="8"/>
      <c r="C189" s="8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</row>
    <row r="190" spans="2:36" x14ac:dyDescent="0.3">
      <c r="B190" s="8"/>
      <c r="C190" s="8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</row>
    <row r="191" spans="2:36" x14ac:dyDescent="0.3">
      <c r="B191" s="8"/>
      <c r="C191" s="8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</row>
    <row r="192" spans="2:36" x14ac:dyDescent="0.3">
      <c r="B192" s="8"/>
      <c r="C192" s="8"/>
      <c r="V192" s="6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</row>
    <row r="193" spans="2:36" x14ac:dyDescent="0.3">
      <c r="B193" s="8"/>
      <c r="C193" s="8"/>
      <c r="T193" s="6"/>
      <c r="U193" s="6"/>
      <c r="V193" s="6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</row>
    <row r="194" spans="2:36" x14ac:dyDescent="0.3">
      <c r="B194" s="8"/>
      <c r="C194" s="8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</row>
    <row r="195" spans="2:36" x14ac:dyDescent="0.3">
      <c r="B195" s="8"/>
      <c r="C195" s="8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</row>
    <row r="196" spans="2:36" x14ac:dyDescent="0.3">
      <c r="B196" s="8"/>
      <c r="C196" s="8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</row>
    <row r="197" spans="2:36" x14ac:dyDescent="0.3">
      <c r="B197" s="8"/>
      <c r="C197" s="8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</row>
    <row r="198" spans="2:36" x14ac:dyDescent="0.3">
      <c r="B198" s="8"/>
      <c r="C198" s="8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</row>
    <row r="199" spans="2:36" x14ac:dyDescent="0.3">
      <c r="B199" s="8"/>
      <c r="C199" s="8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</row>
    <row r="200" spans="2:36" x14ac:dyDescent="0.3">
      <c r="B200" s="8"/>
      <c r="C200" s="8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</row>
    <row r="201" spans="2:36" x14ac:dyDescent="0.3">
      <c r="B201" s="8"/>
      <c r="C201" s="8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</row>
    <row r="202" spans="2:36" x14ac:dyDescent="0.3">
      <c r="B202" s="8"/>
      <c r="C202" s="8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</row>
    <row r="203" spans="2:36" x14ac:dyDescent="0.3">
      <c r="B203" s="8"/>
      <c r="C203" s="8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</row>
    <row r="204" spans="2:36" x14ac:dyDescent="0.3">
      <c r="B204" s="8"/>
      <c r="C204" s="8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</row>
    <row r="205" spans="2:36" x14ac:dyDescent="0.3">
      <c r="B205" s="8"/>
      <c r="C205" s="8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</row>
    <row r="206" spans="2:36" x14ac:dyDescent="0.3">
      <c r="B206" s="8"/>
      <c r="C206" s="8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</row>
    <row r="207" spans="2:36" x14ac:dyDescent="0.3">
      <c r="B207" s="8"/>
      <c r="C207" s="8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</row>
    <row r="208" spans="2:36" x14ac:dyDescent="0.3">
      <c r="B208" s="8"/>
      <c r="C208" s="8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</row>
    <row r="209" spans="2:36" x14ac:dyDescent="0.3">
      <c r="B209" s="8"/>
      <c r="C209" s="8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</row>
    <row r="210" spans="2:36" x14ac:dyDescent="0.3">
      <c r="B210" s="8"/>
      <c r="C210" s="8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</row>
    <row r="211" spans="2:36" x14ac:dyDescent="0.3">
      <c r="B211" s="8"/>
      <c r="C211" s="8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</row>
    <row r="212" spans="2:36" x14ac:dyDescent="0.3">
      <c r="B212" s="8"/>
      <c r="C212" s="8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</row>
    <row r="213" spans="2:36" x14ac:dyDescent="0.3">
      <c r="B213" s="8"/>
      <c r="C213" s="8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</row>
    <row r="214" spans="2:36" x14ac:dyDescent="0.3">
      <c r="B214" s="8"/>
      <c r="C214" s="8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</row>
    <row r="215" spans="2:36" x14ac:dyDescent="0.3">
      <c r="B215" s="8"/>
      <c r="C215" s="8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</row>
    <row r="216" spans="2:36" x14ac:dyDescent="0.3">
      <c r="B216" s="8"/>
      <c r="C216" s="8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</row>
    <row r="217" spans="2:36" x14ac:dyDescent="0.3">
      <c r="B217" s="8"/>
      <c r="C217" s="8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</row>
    <row r="218" spans="2:36" x14ac:dyDescent="0.3">
      <c r="B218" s="8"/>
      <c r="C218" s="8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</row>
    <row r="219" spans="2:36" x14ac:dyDescent="0.3">
      <c r="B219" s="8"/>
      <c r="C219" s="8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</row>
    <row r="220" spans="2:36" x14ac:dyDescent="0.3">
      <c r="B220" s="8"/>
      <c r="C220" s="8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</row>
    <row r="221" spans="2:36" x14ac:dyDescent="0.3">
      <c r="B221" s="8"/>
      <c r="C221" s="8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</row>
    <row r="222" spans="2:36" x14ac:dyDescent="0.3">
      <c r="B222" s="8"/>
      <c r="C222" s="8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</row>
    <row r="223" spans="2:36" x14ac:dyDescent="0.3">
      <c r="B223" s="8"/>
      <c r="C223" s="8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</row>
    <row r="224" spans="2:36" x14ac:dyDescent="0.3">
      <c r="B224" s="8"/>
      <c r="C224" s="8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</row>
    <row r="225" spans="2:36" x14ac:dyDescent="0.3">
      <c r="B225" s="8"/>
      <c r="C225" s="8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</row>
    <row r="226" spans="2:36" x14ac:dyDescent="0.3">
      <c r="B226" s="8"/>
      <c r="C226" s="8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</row>
    <row r="227" spans="2:36" x14ac:dyDescent="0.3">
      <c r="B227" s="8"/>
      <c r="C227" s="8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</row>
    <row r="228" spans="2:36" x14ac:dyDescent="0.3">
      <c r="B228" s="8"/>
      <c r="C228" s="8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</row>
    <row r="229" spans="2:36" x14ac:dyDescent="0.3">
      <c r="B229" s="8"/>
      <c r="C229" s="8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</row>
    <row r="230" spans="2:36" x14ac:dyDescent="0.3">
      <c r="B230" s="8"/>
      <c r="C230" s="8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</row>
    <row r="231" spans="2:36" x14ac:dyDescent="0.3">
      <c r="B231" s="8"/>
      <c r="C231" s="8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</row>
    <row r="232" spans="2:36" x14ac:dyDescent="0.3">
      <c r="B232" s="8"/>
      <c r="C232" s="8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</row>
    <row r="233" spans="2:36" x14ac:dyDescent="0.3">
      <c r="B233" s="8"/>
      <c r="C233" s="8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</row>
    <row r="234" spans="2:36" x14ac:dyDescent="0.3">
      <c r="B234" s="8"/>
      <c r="C234" s="8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</row>
    <row r="235" spans="2:36" x14ac:dyDescent="0.3">
      <c r="B235" s="8"/>
      <c r="C235" s="8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</row>
    <row r="236" spans="2:36" x14ac:dyDescent="0.3">
      <c r="B236" s="8"/>
      <c r="C236" s="8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</row>
    <row r="237" spans="2:36" x14ac:dyDescent="0.3">
      <c r="B237" s="8"/>
      <c r="C237" s="8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</row>
    <row r="238" spans="2:36" x14ac:dyDescent="0.3">
      <c r="B238" s="8"/>
      <c r="C238" s="8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</row>
    <row r="239" spans="2:36" x14ac:dyDescent="0.3">
      <c r="B239" s="8"/>
      <c r="C239" s="8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</row>
    <row r="240" spans="2:36" x14ac:dyDescent="0.3">
      <c r="B240" s="8"/>
      <c r="C240" s="8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</row>
    <row r="241" spans="2:36" x14ac:dyDescent="0.3">
      <c r="B241" s="8"/>
      <c r="C241" s="8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</row>
    <row r="242" spans="2:36" x14ac:dyDescent="0.3">
      <c r="B242" s="8"/>
      <c r="C242" s="8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</row>
    <row r="243" spans="2:36" x14ac:dyDescent="0.3">
      <c r="B243" s="8"/>
      <c r="C243" s="8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</row>
    <row r="244" spans="2:36" x14ac:dyDescent="0.3">
      <c r="B244" s="8"/>
      <c r="C244" s="8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</row>
    <row r="245" spans="2:36" x14ac:dyDescent="0.3">
      <c r="B245" s="8"/>
      <c r="C245" s="8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</row>
    <row r="246" spans="2:36" x14ac:dyDescent="0.3">
      <c r="B246" s="8"/>
      <c r="C246" s="8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</row>
    <row r="247" spans="2:36" x14ac:dyDescent="0.3">
      <c r="B247" s="8"/>
      <c r="C247" s="8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</row>
    <row r="248" spans="2:36" x14ac:dyDescent="0.3">
      <c r="B248" s="8"/>
      <c r="C248" s="8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</row>
    <row r="249" spans="2:36" x14ac:dyDescent="0.3">
      <c r="B249" s="8"/>
      <c r="C249" s="8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</row>
    <row r="250" spans="2:36" x14ac:dyDescent="0.3">
      <c r="B250" s="8"/>
      <c r="C250" s="8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</row>
    <row r="251" spans="2:36" x14ac:dyDescent="0.3">
      <c r="B251" s="8"/>
      <c r="C251" s="8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</row>
    <row r="252" spans="2:36" x14ac:dyDescent="0.3">
      <c r="B252" s="8"/>
      <c r="C252" s="8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</row>
    <row r="253" spans="2:36" x14ac:dyDescent="0.3">
      <c r="B253" s="8"/>
      <c r="C253" s="8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</row>
    <row r="254" spans="2:36" x14ac:dyDescent="0.3">
      <c r="B254" s="8"/>
      <c r="C254" s="8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</row>
    <row r="255" spans="2:36" x14ac:dyDescent="0.3">
      <c r="B255" s="8"/>
      <c r="C255" s="8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</row>
    <row r="256" spans="2:36" x14ac:dyDescent="0.3">
      <c r="B256" s="8"/>
      <c r="C256" s="8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</row>
    <row r="257" spans="2:36" x14ac:dyDescent="0.3">
      <c r="B257" s="8"/>
      <c r="C257" s="8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</row>
    <row r="258" spans="2:36" x14ac:dyDescent="0.3">
      <c r="B258" s="8"/>
      <c r="C258" s="8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</row>
    <row r="259" spans="2:36" x14ac:dyDescent="0.3">
      <c r="B259" s="8"/>
      <c r="C259" s="8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</row>
    <row r="260" spans="2:36" x14ac:dyDescent="0.3">
      <c r="B260" s="8"/>
      <c r="C260" s="8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</row>
    <row r="261" spans="2:36" x14ac:dyDescent="0.3">
      <c r="B261" s="8"/>
      <c r="C261" s="8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</row>
    <row r="262" spans="2:36" x14ac:dyDescent="0.3">
      <c r="B262" s="8"/>
      <c r="C262" s="8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</row>
    <row r="263" spans="2:36" x14ac:dyDescent="0.3">
      <c r="B263" s="8"/>
      <c r="C263" s="8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</row>
    <row r="264" spans="2:36" x14ac:dyDescent="0.3">
      <c r="B264" s="8"/>
      <c r="C264" s="8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</row>
    <row r="265" spans="2:36" x14ac:dyDescent="0.3">
      <c r="B265" s="8"/>
      <c r="C265" s="8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</row>
    <row r="266" spans="2:36" x14ac:dyDescent="0.3">
      <c r="B266" s="8"/>
      <c r="C266" s="8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</row>
    <row r="267" spans="2:36" x14ac:dyDescent="0.3">
      <c r="B267" s="8"/>
      <c r="C267" s="8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</row>
    <row r="268" spans="2:36" x14ac:dyDescent="0.3">
      <c r="B268" s="8"/>
      <c r="C268" s="8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</row>
    <row r="269" spans="2:36" x14ac:dyDescent="0.3">
      <c r="B269" s="8"/>
      <c r="C269" s="8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</row>
    <row r="270" spans="2:36" x14ac:dyDescent="0.3">
      <c r="B270" s="8"/>
      <c r="C270" s="8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</row>
    <row r="271" spans="2:36" x14ac:dyDescent="0.3">
      <c r="B271" s="8"/>
      <c r="C271" s="8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</row>
    <row r="272" spans="2:36" x14ac:dyDescent="0.3">
      <c r="B272" s="8"/>
      <c r="C272" s="8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</row>
    <row r="273" spans="2:36" x14ac:dyDescent="0.3">
      <c r="B273" s="8"/>
      <c r="C273" s="8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</row>
    <row r="274" spans="2:36" x14ac:dyDescent="0.3">
      <c r="B274" s="8"/>
      <c r="C274" s="8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</row>
    <row r="275" spans="2:36" x14ac:dyDescent="0.3">
      <c r="B275" s="8"/>
      <c r="C275" s="8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</row>
    <row r="276" spans="2:36" x14ac:dyDescent="0.3">
      <c r="B276" s="8"/>
      <c r="C276" s="8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</row>
    <row r="277" spans="2:36" x14ac:dyDescent="0.3">
      <c r="B277" s="8"/>
      <c r="C277" s="8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</row>
    <row r="278" spans="2:36" x14ac:dyDescent="0.3">
      <c r="B278" s="8"/>
      <c r="C278" s="8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</row>
    <row r="279" spans="2:36" x14ac:dyDescent="0.3">
      <c r="B279" s="8"/>
      <c r="C279" s="8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</row>
    <row r="280" spans="2:36" x14ac:dyDescent="0.3">
      <c r="B280" s="8"/>
      <c r="C280" s="8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</row>
    <row r="281" spans="2:36" x14ac:dyDescent="0.3">
      <c r="B281" s="8"/>
      <c r="C281" s="8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</row>
    <row r="282" spans="2:36" x14ac:dyDescent="0.3">
      <c r="B282" s="8"/>
      <c r="C282" s="8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</row>
    <row r="283" spans="2:36" x14ac:dyDescent="0.3">
      <c r="B283" s="8"/>
      <c r="C283" s="8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</row>
    <row r="284" spans="2:36" x14ac:dyDescent="0.3">
      <c r="B284" s="8"/>
      <c r="C284" s="8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</row>
    <row r="285" spans="2:36" x14ac:dyDescent="0.3">
      <c r="B285" s="8"/>
      <c r="C285" s="8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</row>
    <row r="286" spans="2:36" x14ac:dyDescent="0.3">
      <c r="B286" s="8"/>
      <c r="C286" s="8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</row>
    <row r="287" spans="2:36" x14ac:dyDescent="0.3">
      <c r="B287" s="8"/>
      <c r="C287" s="8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</row>
    <row r="288" spans="2:36" x14ac:dyDescent="0.3">
      <c r="B288" s="8"/>
      <c r="C288" s="8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</row>
    <row r="289" spans="2:36" x14ac:dyDescent="0.3">
      <c r="B289" s="8"/>
      <c r="C289" s="8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</row>
    <row r="290" spans="2:36" x14ac:dyDescent="0.3">
      <c r="B290" s="8"/>
      <c r="C290" s="8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</row>
    <row r="291" spans="2:36" x14ac:dyDescent="0.3">
      <c r="B291" s="8"/>
      <c r="C291" s="8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</row>
    <row r="292" spans="2:36" x14ac:dyDescent="0.3">
      <c r="B292" s="8"/>
      <c r="C292" s="8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</row>
    <row r="293" spans="2:36" x14ac:dyDescent="0.3">
      <c r="B293" s="8"/>
      <c r="C293" s="8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</row>
    <row r="294" spans="2:36" x14ac:dyDescent="0.3">
      <c r="B294" s="8"/>
      <c r="C294" s="8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</row>
    <row r="295" spans="2:36" x14ac:dyDescent="0.3">
      <c r="B295" s="8"/>
      <c r="C295" s="8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</row>
    <row r="296" spans="2:36" x14ac:dyDescent="0.3">
      <c r="B296" s="8"/>
      <c r="C296" s="8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</row>
    <row r="297" spans="2:36" x14ac:dyDescent="0.3">
      <c r="B297" s="8"/>
      <c r="C297" s="8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</row>
    <row r="298" spans="2:36" x14ac:dyDescent="0.3">
      <c r="B298" s="8"/>
      <c r="C298" s="8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</row>
    <row r="299" spans="2:36" x14ac:dyDescent="0.3">
      <c r="B299" s="8"/>
      <c r="C299" s="8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</row>
    <row r="300" spans="2:36" x14ac:dyDescent="0.3">
      <c r="B300" s="8"/>
      <c r="C300" s="8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</row>
    <row r="301" spans="2:36" x14ac:dyDescent="0.3">
      <c r="B301" s="8"/>
      <c r="C301" s="8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</row>
    <row r="302" spans="2:36" x14ac:dyDescent="0.3">
      <c r="B302" s="8"/>
      <c r="C302" s="8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</row>
    <row r="303" spans="2:36" x14ac:dyDescent="0.3">
      <c r="B303" s="8"/>
      <c r="C303" s="8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</row>
    <row r="304" spans="2:36" x14ac:dyDescent="0.3">
      <c r="B304" s="8"/>
      <c r="C304" s="8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</row>
    <row r="305" spans="2:36" x14ac:dyDescent="0.3">
      <c r="B305" s="8"/>
      <c r="C305" s="8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</row>
    <row r="306" spans="2:36" x14ac:dyDescent="0.3">
      <c r="B306" s="8"/>
      <c r="C306" s="8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</row>
    <row r="307" spans="2:36" x14ac:dyDescent="0.3">
      <c r="B307" s="8"/>
      <c r="C307" s="8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</row>
    <row r="308" spans="2:36" x14ac:dyDescent="0.3">
      <c r="B308" s="8"/>
      <c r="C308" s="8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</row>
    <row r="309" spans="2:36" x14ac:dyDescent="0.3">
      <c r="B309" s="8"/>
      <c r="C309" s="8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</row>
    <row r="310" spans="2:36" x14ac:dyDescent="0.3">
      <c r="B310" s="8"/>
      <c r="C310" s="8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</row>
    <row r="311" spans="2:36" x14ac:dyDescent="0.3">
      <c r="B311" s="8"/>
      <c r="C311" s="8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</row>
    <row r="312" spans="2:36" x14ac:dyDescent="0.3">
      <c r="B312" s="8"/>
      <c r="C312" s="8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</row>
    <row r="313" spans="2:36" x14ac:dyDescent="0.3">
      <c r="B313" s="8"/>
      <c r="C313" s="8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</row>
    <row r="314" spans="2:36" x14ac:dyDescent="0.3">
      <c r="B314" s="8"/>
      <c r="C314" s="8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</row>
    <row r="315" spans="2:36" x14ac:dyDescent="0.3">
      <c r="B315" s="8"/>
      <c r="C315" s="8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</row>
    <row r="316" spans="2:36" x14ac:dyDescent="0.3">
      <c r="B316" s="8"/>
      <c r="C316" s="8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</row>
    <row r="317" spans="2:36" x14ac:dyDescent="0.3">
      <c r="B317" s="8"/>
      <c r="C317" s="8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</row>
    <row r="318" spans="2:36" x14ac:dyDescent="0.3">
      <c r="B318" s="8"/>
      <c r="C318" s="8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</row>
    <row r="319" spans="2:36" x14ac:dyDescent="0.3">
      <c r="B319" s="8"/>
      <c r="C319" s="8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</row>
    <row r="320" spans="2:36" x14ac:dyDescent="0.3">
      <c r="B320" s="8"/>
      <c r="C320" s="8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</row>
    <row r="321" spans="2:36" x14ac:dyDescent="0.3">
      <c r="B321" s="8"/>
      <c r="C321" s="8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</row>
    <row r="322" spans="2:36" x14ac:dyDescent="0.3">
      <c r="B322" s="8"/>
      <c r="C322" s="8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</row>
    <row r="323" spans="2:36" x14ac:dyDescent="0.3">
      <c r="B323" s="8"/>
      <c r="C323" s="8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</row>
    <row r="324" spans="2:36" x14ac:dyDescent="0.3">
      <c r="B324" s="8"/>
      <c r="C324" s="8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</row>
    <row r="325" spans="2:36" x14ac:dyDescent="0.3">
      <c r="B325" s="8"/>
      <c r="C325" s="8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</row>
    <row r="326" spans="2:36" x14ac:dyDescent="0.3">
      <c r="B326" s="8"/>
      <c r="C326" s="8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</row>
    <row r="327" spans="2:36" x14ac:dyDescent="0.3">
      <c r="B327" s="8"/>
      <c r="C327" s="8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</row>
    <row r="328" spans="2:36" x14ac:dyDescent="0.3">
      <c r="B328" s="8"/>
      <c r="C328" s="8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</row>
    <row r="329" spans="2:36" x14ac:dyDescent="0.3">
      <c r="B329" s="8"/>
      <c r="C329" s="8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</row>
    <row r="330" spans="2:36" x14ac:dyDescent="0.3">
      <c r="B330" s="8"/>
      <c r="C330" s="8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</row>
    <row r="331" spans="2:36" x14ac:dyDescent="0.3">
      <c r="B331" s="8"/>
      <c r="C331" s="8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</row>
    <row r="332" spans="2:36" x14ac:dyDescent="0.3">
      <c r="B332" s="8"/>
      <c r="C332" s="8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</row>
    <row r="333" spans="2:36" x14ac:dyDescent="0.3">
      <c r="B333" s="8"/>
      <c r="C333" s="8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</row>
    <row r="334" spans="2:36" x14ac:dyDescent="0.3">
      <c r="B334" s="8"/>
      <c r="C334" s="8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</row>
    <row r="335" spans="2:36" x14ac:dyDescent="0.3">
      <c r="B335" s="8"/>
      <c r="C335" s="8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</row>
    <row r="336" spans="2:36" x14ac:dyDescent="0.3">
      <c r="B336" s="8"/>
      <c r="C336" s="8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</row>
    <row r="337" spans="2:36" x14ac:dyDescent="0.3">
      <c r="B337" s="8"/>
      <c r="C337" s="8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</row>
    <row r="338" spans="2:36" x14ac:dyDescent="0.3">
      <c r="B338" s="8"/>
      <c r="C338" s="8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</row>
    <row r="339" spans="2:36" x14ac:dyDescent="0.3">
      <c r="B339" s="8"/>
      <c r="C339" s="8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</row>
    <row r="340" spans="2:36" x14ac:dyDescent="0.3">
      <c r="B340" s="8"/>
      <c r="C340" s="8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</row>
    <row r="341" spans="2:36" x14ac:dyDescent="0.3">
      <c r="B341" s="8"/>
      <c r="C341" s="8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</row>
    <row r="342" spans="2:36" x14ac:dyDescent="0.3">
      <c r="B342" s="8"/>
      <c r="C342" s="8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</row>
    <row r="343" spans="2:36" x14ac:dyDescent="0.3">
      <c r="B343" s="8"/>
      <c r="C343" s="8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</row>
    <row r="344" spans="2:36" x14ac:dyDescent="0.3">
      <c r="B344" s="8"/>
      <c r="C344" s="8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</row>
    <row r="345" spans="2:36" x14ac:dyDescent="0.3">
      <c r="B345" s="8"/>
      <c r="C345" s="8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</row>
    <row r="346" spans="2:36" x14ac:dyDescent="0.3">
      <c r="B346" s="8"/>
      <c r="C346" s="8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</row>
    <row r="347" spans="2:36" x14ac:dyDescent="0.3">
      <c r="B347" s="8"/>
      <c r="C347" s="8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</row>
    <row r="348" spans="2:36" x14ac:dyDescent="0.3">
      <c r="B348" s="8"/>
      <c r="C348" s="8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</row>
    <row r="349" spans="2:36" x14ac:dyDescent="0.3">
      <c r="B349" s="8"/>
      <c r="C349" s="8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</row>
    <row r="350" spans="2:36" x14ac:dyDescent="0.3">
      <c r="B350" s="8"/>
      <c r="C350" s="8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</row>
    <row r="351" spans="2:36" x14ac:dyDescent="0.3">
      <c r="B351" s="8"/>
      <c r="C351" s="8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</row>
    <row r="352" spans="2:36" x14ac:dyDescent="0.3">
      <c r="B352" s="8"/>
      <c r="C352" s="8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</row>
    <row r="353" spans="2:36" x14ac:dyDescent="0.3">
      <c r="B353" s="8"/>
      <c r="C353" s="8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</row>
    <row r="354" spans="2:36" x14ac:dyDescent="0.3">
      <c r="B354" s="8"/>
      <c r="C354" s="8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</row>
    <row r="355" spans="2:36" x14ac:dyDescent="0.3">
      <c r="B355" s="8"/>
      <c r="C355" s="8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</row>
    <row r="356" spans="2:36" x14ac:dyDescent="0.3">
      <c r="B356" s="8"/>
      <c r="C356" s="8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</row>
    <row r="357" spans="2:36" x14ac:dyDescent="0.3">
      <c r="B357" s="8"/>
      <c r="C357" s="8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</row>
    <row r="358" spans="2:36" x14ac:dyDescent="0.3">
      <c r="B358" s="8"/>
      <c r="C358" s="8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</row>
    <row r="359" spans="2:36" x14ac:dyDescent="0.3">
      <c r="B359" s="8"/>
      <c r="C359" s="8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</row>
    <row r="360" spans="2:36" x14ac:dyDescent="0.3">
      <c r="B360" s="8"/>
      <c r="C360" s="8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</row>
    <row r="361" spans="2:36" x14ac:dyDescent="0.3">
      <c r="B361" s="8"/>
      <c r="C361" s="8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</row>
    <row r="362" spans="2:36" x14ac:dyDescent="0.3">
      <c r="B362" s="8"/>
      <c r="C362" s="8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</row>
    <row r="363" spans="2:36" x14ac:dyDescent="0.3">
      <c r="B363" s="8"/>
      <c r="C363" s="8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</row>
    <row r="364" spans="2:36" x14ac:dyDescent="0.3">
      <c r="B364" s="8"/>
      <c r="C364" s="8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</row>
    <row r="365" spans="2:36" x14ac:dyDescent="0.3">
      <c r="B365" s="8"/>
      <c r="C365" s="8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</row>
    <row r="366" spans="2:36" x14ac:dyDescent="0.3">
      <c r="B366" s="8"/>
      <c r="C366" s="8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</row>
    <row r="367" spans="2:36" x14ac:dyDescent="0.3">
      <c r="B367" s="8"/>
      <c r="C367" s="8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</row>
    <row r="368" spans="2:36" x14ac:dyDescent="0.3">
      <c r="B368" s="8"/>
      <c r="C368" s="8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</row>
    <row r="369" spans="2:36" x14ac:dyDescent="0.3">
      <c r="B369" s="8"/>
      <c r="C369" s="8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</row>
    <row r="370" spans="2:36" x14ac:dyDescent="0.3">
      <c r="B370" s="8"/>
      <c r="C370" s="8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</row>
    <row r="371" spans="2:36" x14ac:dyDescent="0.3">
      <c r="B371" s="8"/>
      <c r="C371" s="8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</row>
    <row r="372" spans="2:36" x14ac:dyDescent="0.3">
      <c r="B372" s="8"/>
      <c r="C372" s="8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</row>
    <row r="373" spans="2:36" x14ac:dyDescent="0.3">
      <c r="B373" s="8"/>
      <c r="C373" s="8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</row>
    <row r="374" spans="2:36" x14ac:dyDescent="0.3">
      <c r="B374" s="8"/>
      <c r="C374" s="8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</row>
    <row r="375" spans="2:36" x14ac:dyDescent="0.3">
      <c r="B375" s="8"/>
      <c r="C375" s="8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</row>
    <row r="376" spans="2:36" x14ac:dyDescent="0.3">
      <c r="B376" s="8"/>
      <c r="C376" s="8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</row>
    <row r="377" spans="2:36" x14ac:dyDescent="0.3">
      <c r="B377" s="8"/>
      <c r="C377" s="8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</row>
    <row r="378" spans="2:36" x14ac:dyDescent="0.3">
      <c r="B378" s="8"/>
      <c r="C378" s="8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</row>
    <row r="379" spans="2:36" x14ac:dyDescent="0.3">
      <c r="B379" s="8"/>
      <c r="C379" s="8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</row>
    <row r="380" spans="2:36" x14ac:dyDescent="0.3">
      <c r="B380" s="8"/>
      <c r="C380" s="8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</row>
    <row r="381" spans="2:36" x14ac:dyDescent="0.3">
      <c r="B381" s="8"/>
      <c r="C381" s="8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</row>
    <row r="382" spans="2:36" x14ac:dyDescent="0.3">
      <c r="B382" s="8"/>
      <c r="C382" s="8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</row>
    <row r="383" spans="2:36" x14ac:dyDescent="0.3">
      <c r="B383" s="8"/>
      <c r="C383" s="8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</row>
    <row r="384" spans="2:36" x14ac:dyDescent="0.3">
      <c r="B384" s="8"/>
      <c r="C384" s="8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</row>
    <row r="385" spans="2:36" x14ac:dyDescent="0.3">
      <c r="B385" s="8"/>
      <c r="C385" s="8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</row>
    <row r="386" spans="2:36" x14ac:dyDescent="0.3">
      <c r="B386" s="8"/>
      <c r="C386" s="8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</row>
    <row r="387" spans="2:36" x14ac:dyDescent="0.3">
      <c r="B387" s="8"/>
      <c r="C387" s="8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</row>
    <row r="388" spans="2:36" x14ac:dyDescent="0.3">
      <c r="B388" s="8"/>
      <c r="C388" s="8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</row>
    <row r="389" spans="2:36" x14ac:dyDescent="0.3">
      <c r="B389" s="8"/>
      <c r="C389" s="8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</row>
    <row r="390" spans="2:36" x14ac:dyDescent="0.3">
      <c r="B390" s="8"/>
      <c r="C390" s="8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</row>
    <row r="391" spans="2:36" x14ac:dyDescent="0.3">
      <c r="B391" s="8"/>
      <c r="C391" s="8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</row>
    <row r="392" spans="2:36" x14ac:dyDescent="0.3">
      <c r="B392" s="8"/>
      <c r="C392" s="8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</row>
    <row r="393" spans="2:36" x14ac:dyDescent="0.3">
      <c r="B393" s="8"/>
      <c r="C393" s="8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</row>
    <row r="394" spans="2:36" x14ac:dyDescent="0.3">
      <c r="B394" s="8"/>
      <c r="C394" s="8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</row>
    <row r="395" spans="2:36" x14ac:dyDescent="0.3">
      <c r="B395" s="8"/>
      <c r="C395" s="8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</row>
    <row r="396" spans="2:36" x14ac:dyDescent="0.3">
      <c r="B396" s="8"/>
      <c r="C396" s="8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</row>
    <row r="397" spans="2:36" x14ac:dyDescent="0.3">
      <c r="B397" s="8"/>
      <c r="C397" s="8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</row>
    <row r="398" spans="2:36" x14ac:dyDescent="0.3">
      <c r="B398" s="8"/>
      <c r="C398" s="8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</row>
    <row r="399" spans="2:36" x14ac:dyDescent="0.3">
      <c r="B399" s="8"/>
      <c r="C399" s="8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</row>
    <row r="400" spans="2:36" x14ac:dyDescent="0.3">
      <c r="B400" s="8"/>
      <c r="C400" s="8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</row>
    <row r="401" spans="2:36" x14ac:dyDescent="0.3">
      <c r="B401" s="8"/>
      <c r="C401" s="8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</row>
    <row r="402" spans="2:36" x14ac:dyDescent="0.3">
      <c r="B402" s="8"/>
      <c r="C402" s="8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</row>
    <row r="403" spans="2:36" x14ac:dyDescent="0.3">
      <c r="B403" s="8"/>
      <c r="C403" s="8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</row>
    <row r="404" spans="2:36" x14ac:dyDescent="0.3">
      <c r="B404" s="8"/>
      <c r="C404" s="8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</row>
    <row r="405" spans="2:36" x14ac:dyDescent="0.3">
      <c r="B405" s="8"/>
      <c r="C405" s="8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</row>
    <row r="406" spans="2:36" x14ac:dyDescent="0.3">
      <c r="B406" s="8"/>
      <c r="C406" s="8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</row>
    <row r="407" spans="2:36" x14ac:dyDescent="0.3">
      <c r="B407" s="8"/>
      <c r="C407" s="8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</row>
    <row r="408" spans="2:36" x14ac:dyDescent="0.3">
      <c r="B408" s="8"/>
      <c r="C408" s="8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</row>
    <row r="409" spans="2:36" x14ac:dyDescent="0.3">
      <c r="B409" s="8"/>
      <c r="C409" s="8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</row>
    <row r="410" spans="2:36" x14ac:dyDescent="0.3">
      <c r="B410" s="8"/>
      <c r="C410" s="8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</row>
    <row r="411" spans="2:36" x14ac:dyDescent="0.3">
      <c r="B411" s="8"/>
      <c r="C411" s="8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</row>
    <row r="412" spans="2:36" x14ac:dyDescent="0.3">
      <c r="B412" s="8"/>
      <c r="C412" s="8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</row>
    <row r="413" spans="2:36" x14ac:dyDescent="0.3">
      <c r="B413" s="8"/>
      <c r="C413" s="8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</row>
    <row r="414" spans="2:36" x14ac:dyDescent="0.3">
      <c r="B414" s="8"/>
      <c r="C414" s="8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</row>
    <row r="415" spans="2:36" x14ac:dyDescent="0.3">
      <c r="B415" s="8"/>
      <c r="C415" s="8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</row>
    <row r="416" spans="2:36" x14ac:dyDescent="0.3">
      <c r="B416" s="8"/>
      <c r="C416" s="8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</row>
    <row r="417" spans="2:36" x14ac:dyDescent="0.3">
      <c r="B417" s="8"/>
      <c r="C417" s="8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</row>
    <row r="418" spans="2:36" x14ac:dyDescent="0.3">
      <c r="B418" s="8"/>
      <c r="C418" s="8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</row>
    <row r="419" spans="2:36" x14ac:dyDescent="0.3">
      <c r="B419" s="8"/>
      <c r="C419" s="8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</row>
    <row r="420" spans="2:36" x14ac:dyDescent="0.3">
      <c r="B420" s="8"/>
      <c r="C420" s="8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</row>
    <row r="421" spans="2:36" x14ac:dyDescent="0.3">
      <c r="B421" s="8"/>
      <c r="C421" s="8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</row>
    <row r="422" spans="2:36" x14ac:dyDescent="0.3">
      <c r="B422" s="8"/>
      <c r="C422" s="8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</row>
    <row r="423" spans="2:36" x14ac:dyDescent="0.3">
      <c r="B423" s="8"/>
      <c r="C423" s="8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</row>
    <row r="424" spans="2:36" x14ac:dyDescent="0.3">
      <c r="B424" s="8"/>
      <c r="C424" s="8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</row>
    <row r="425" spans="2:36" x14ac:dyDescent="0.3">
      <c r="B425" s="8"/>
      <c r="C425" s="8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</row>
    <row r="426" spans="2:36" x14ac:dyDescent="0.3">
      <c r="B426" s="8"/>
      <c r="C426" s="8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</row>
    <row r="427" spans="2:36" x14ac:dyDescent="0.3">
      <c r="B427" s="8"/>
      <c r="C427" s="8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</row>
    <row r="428" spans="2:36" x14ac:dyDescent="0.3">
      <c r="B428" s="8"/>
      <c r="C428" s="8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</row>
    <row r="429" spans="2:36" x14ac:dyDescent="0.3">
      <c r="B429" s="8"/>
      <c r="C429" s="8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</row>
    <row r="430" spans="2:36" x14ac:dyDescent="0.3">
      <c r="B430" s="8"/>
      <c r="C430" s="8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</row>
    <row r="431" spans="2:36" x14ac:dyDescent="0.3">
      <c r="B431" s="8"/>
      <c r="C431" s="8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</row>
    <row r="432" spans="2:36" x14ac:dyDescent="0.3">
      <c r="B432" s="8"/>
      <c r="C432" s="8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</row>
    <row r="433" spans="2:36" x14ac:dyDescent="0.3">
      <c r="B433" s="8"/>
      <c r="C433" s="8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</row>
    <row r="434" spans="2:36" x14ac:dyDescent="0.3">
      <c r="B434" s="8"/>
      <c r="C434" s="8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</row>
    <row r="435" spans="2:36" x14ac:dyDescent="0.3">
      <c r="B435" s="8"/>
      <c r="C435" s="8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</row>
    <row r="436" spans="2:36" x14ac:dyDescent="0.3">
      <c r="B436" s="8"/>
      <c r="C436" s="8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</row>
    <row r="437" spans="2:36" x14ac:dyDescent="0.3">
      <c r="B437" s="8"/>
      <c r="C437" s="8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</row>
    <row r="438" spans="2:36" x14ac:dyDescent="0.3">
      <c r="B438" s="8"/>
      <c r="C438" s="8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</row>
    <row r="439" spans="2:36" x14ac:dyDescent="0.3">
      <c r="B439" s="8"/>
      <c r="C439" s="8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</row>
    <row r="440" spans="2:36" x14ac:dyDescent="0.3">
      <c r="B440" s="8"/>
      <c r="C440" s="8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</row>
    <row r="441" spans="2:36" x14ac:dyDescent="0.3">
      <c r="B441" s="8"/>
      <c r="C441" s="8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</row>
    <row r="442" spans="2:36" x14ac:dyDescent="0.3">
      <c r="B442" s="8"/>
      <c r="C442" s="8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</row>
    <row r="443" spans="2:36" x14ac:dyDescent="0.3">
      <c r="B443" s="8"/>
      <c r="C443" s="8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</row>
    <row r="444" spans="2:36" x14ac:dyDescent="0.3">
      <c r="B444" s="8"/>
      <c r="C444" s="8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</row>
    <row r="445" spans="2:36" x14ac:dyDescent="0.3">
      <c r="B445" s="8"/>
      <c r="C445" s="8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</row>
    <row r="446" spans="2:36" x14ac:dyDescent="0.3">
      <c r="B446" s="8"/>
      <c r="C446" s="8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</row>
    <row r="447" spans="2:36" x14ac:dyDescent="0.3">
      <c r="B447" s="8"/>
      <c r="C447" s="8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</row>
    <row r="448" spans="2:36" x14ac:dyDescent="0.3">
      <c r="B448" s="8"/>
      <c r="C448" s="8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</row>
    <row r="449" spans="2:36" x14ac:dyDescent="0.3">
      <c r="B449" s="8"/>
      <c r="C449" s="8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</row>
    <row r="450" spans="2:36" x14ac:dyDescent="0.3">
      <c r="B450" s="8"/>
      <c r="C450" s="8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</row>
    <row r="451" spans="2:36" x14ac:dyDescent="0.3">
      <c r="B451" s="8"/>
      <c r="C451" s="8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</row>
    <row r="452" spans="2:36" x14ac:dyDescent="0.3">
      <c r="B452" s="8"/>
      <c r="C452" s="8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</row>
    <row r="453" spans="2:36" x14ac:dyDescent="0.3">
      <c r="B453" s="8"/>
      <c r="C453" s="8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</row>
    <row r="454" spans="2:36" x14ac:dyDescent="0.3">
      <c r="B454" s="8"/>
      <c r="C454" s="8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</row>
    <row r="455" spans="2:36" x14ac:dyDescent="0.3">
      <c r="B455" s="8"/>
      <c r="C455" s="8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</row>
    <row r="456" spans="2:36" x14ac:dyDescent="0.3">
      <c r="B456" s="8"/>
      <c r="C456" s="8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</row>
    <row r="457" spans="2:36" x14ac:dyDescent="0.3">
      <c r="B457" s="8"/>
      <c r="C457" s="8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</row>
    <row r="458" spans="2:36" x14ac:dyDescent="0.3">
      <c r="B458" s="8"/>
      <c r="C458" s="8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</row>
    <row r="459" spans="2:36" x14ac:dyDescent="0.3">
      <c r="B459" s="8"/>
      <c r="C459" s="8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</row>
    <row r="460" spans="2:36" x14ac:dyDescent="0.3">
      <c r="B460" s="8"/>
      <c r="C460" s="8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</row>
    <row r="461" spans="2:36" x14ac:dyDescent="0.3">
      <c r="B461" s="8"/>
      <c r="C461" s="8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</row>
    <row r="462" spans="2:36" x14ac:dyDescent="0.3">
      <c r="B462" s="8"/>
      <c r="C462" s="8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</row>
    <row r="463" spans="2:36" x14ac:dyDescent="0.3">
      <c r="B463" s="8"/>
      <c r="C463" s="8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</row>
    <row r="464" spans="2:36" x14ac:dyDescent="0.3">
      <c r="B464" s="8"/>
      <c r="C464" s="8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</row>
    <row r="465" spans="2:36" x14ac:dyDescent="0.3">
      <c r="B465" s="8"/>
      <c r="C465" s="8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</row>
    <row r="466" spans="2:36" x14ac:dyDescent="0.3">
      <c r="B466" s="8"/>
      <c r="C466" s="8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</row>
    <row r="467" spans="2:36" x14ac:dyDescent="0.3">
      <c r="B467" s="8"/>
      <c r="C467" s="8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</row>
    <row r="468" spans="2:36" x14ac:dyDescent="0.3">
      <c r="B468" s="8"/>
      <c r="C468" s="8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</row>
    <row r="469" spans="2:36" x14ac:dyDescent="0.3">
      <c r="B469" s="8"/>
      <c r="C469" s="8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</row>
    <row r="470" spans="2:36" x14ac:dyDescent="0.3">
      <c r="B470" s="8"/>
      <c r="C470" s="8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</row>
    <row r="471" spans="2:36" x14ac:dyDescent="0.3">
      <c r="B471" s="8"/>
      <c r="C471" s="8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</row>
    <row r="472" spans="2:36" x14ac:dyDescent="0.3">
      <c r="B472" s="8"/>
      <c r="C472" s="8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</row>
    <row r="473" spans="2:36" x14ac:dyDescent="0.3">
      <c r="B473" s="8"/>
      <c r="C473" s="8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</row>
    <row r="474" spans="2:36" x14ac:dyDescent="0.3">
      <c r="B474" s="8"/>
      <c r="C474" s="8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</row>
    <row r="475" spans="2:36" x14ac:dyDescent="0.3">
      <c r="B475" s="8"/>
      <c r="C475" s="8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</row>
    <row r="476" spans="2:36" x14ac:dyDescent="0.3">
      <c r="B476" s="8"/>
      <c r="C476" s="8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</row>
    <row r="477" spans="2:36" x14ac:dyDescent="0.3">
      <c r="B477" s="8"/>
      <c r="C477" s="8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</row>
    <row r="478" spans="2:36" x14ac:dyDescent="0.3">
      <c r="B478" s="8"/>
      <c r="C478" s="8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</row>
    <row r="479" spans="2:36" x14ac:dyDescent="0.3">
      <c r="B479" s="8"/>
      <c r="C479" s="8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</row>
    <row r="480" spans="2:36" x14ac:dyDescent="0.3">
      <c r="B480" s="8"/>
      <c r="C480" s="8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</row>
    <row r="481" spans="2:36" x14ac:dyDescent="0.3">
      <c r="B481" s="8"/>
      <c r="C481" s="8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</row>
    <row r="482" spans="2:36" x14ac:dyDescent="0.3">
      <c r="B482" s="8"/>
      <c r="C482" s="8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</row>
    <row r="483" spans="2:36" x14ac:dyDescent="0.3">
      <c r="B483" s="8"/>
      <c r="C483" s="8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</row>
    <row r="484" spans="2:36" x14ac:dyDescent="0.3">
      <c r="B484" s="8"/>
      <c r="C484" s="8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</row>
    <row r="485" spans="2:36" x14ac:dyDescent="0.3">
      <c r="B485" s="8"/>
      <c r="C485" s="8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</row>
    <row r="486" spans="2:36" x14ac:dyDescent="0.3">
      <c r="B486" s="8"/>
      <c r="C486" s="8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</row>
    <row r="487" spans="2:36" x14ac:dyDescent="0.3">
      <c r="B487" s="8"/>
      <c r="C487" s="8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</row>
    <row r="488" spans="2:36" x14ac:dyDescent="0.3">
      <c r="B488" s="8"/>
      <c r="C488" s="8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</row>
    <row r="489" spans="2:36" x14ac:dyDescent="0.3">
      <c r="B489" s="8"/>
      <c r="C489" s="8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</row>
    <row r="490" spans="2:36" x14ac:dyDescent="0.3">
      <c r="B490" s="8"/>
      <c r="C490" s="8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</row>
    <row r="491" spans="2:36" x14ac:dyDescent="0.3">
      <c r="B491" s="8"/>
      <c r="C491" s="8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</row>
    <row r="492" spans="2:36" x14ac:dyDescent="0.3">
      <c r="B492" s="8"/>
      <c r="C492" s="8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</row>
    <row r="493" spans="2:36" x14ac:dyDescent="0.3">
      <c r="B493" s="8"/>
      <c r="C493" s="8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</row>
    <row r="494" spans="2:36" x14ac:dyDescent="0.3">
      <c r="B494" s="8"/>
      <c r="C494" s="8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</row>
    <row r="495" spans="2:36" x14ac:dyDescent="0.3">
      <c r="B495" s="8"/>
      <c r="C495" s="8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</row>
    <row r="496" spans="2:36" x14ac:dyDescent="0.3">
      <c r="B496" s="8"/>
      <c r="C496" s="8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</row>
    <row r="497" spans="2:36" x14ac:dyDescent="0.3">
      <c r="B497" s="8"/>
      <c r="C497" s="8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</row>
    <row r="498" spans="2:36" x14ac:dyDescent="0.3">
      <c r="B498" s="8"/>
      <c r="C498" s="8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</row>
    <row r="499" spans="2:36" x14ac:dyDescent="0.3">
      <c r="B499" s="8"/>
      <c r="C499" s="8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</row>
    <row r="500" spans="2:36" x14ac:dyDescent="0.3">
      <c r="B500" s="8"/>
      <c r="C500" s="8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</row>
    <row r="501" spans="2:36" x14ac:dyDescent="0.3">
      <c r="B501" s="8"/>
      <c r="C501" s="8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</row>
    <row r="502" spans="2:36" x14ac:dyDescent="0.3">
      <c r="B502" s="8"/>
      <c r="C502" s="8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</row>
    <row r="503" spans="2:36" x14ac:dyDescent="0.3">
      <c r="B503" s="8"/>
      <c r="C503" s="8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</row>
    <row r="504" spans="2:36" x14ac:dyDescent="0.3">
      <c r="B504" s="8"/>
      <c r="C504" s="8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</row>
    <row r="505" spans="2:36" x14ac:dyDescent="0.3">
      <c r="B505" s="8"/>
      <c r="C505" s="8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</row>
    <row r="506" spans="2:36" x14ac:dyDescent="0.3">
      <c r="B506" s="8"/>
      <c r="C506" s="8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</row>
    <row r="507" spans="2:36" x14ac:dyDescent="0.3">
      <c r="B507" s="8"/>
      <c r="C507" s="8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</row>
    <row r="508" spans="2:36" x14ac:dyDescent="0.3">
      <c r="B508" s="8"/>
      <c r="C508" s="8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</row>
    <row r="509" spans="2:36" x14ac:dyDescent="0.3">
      <c r="B509" s="8"/>
      <c r="C509" s="8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</row>
    <row r="510" spans="2:36" x14ac:dyDescent="0.3">
      <c r="B510" s="8"/>
      <c r="C510" s="8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</row>
    <row r="511" spans="2:36" x14ac:dyDescent="0.3">
      <c r="B511" s="8"/>
      <c r="C511" s="8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</row>
    <row r="512" spans="2:36" x14ac:dyDescent="0.3">
      <c r="B512" s="8"/>
      <c r="C512" s="8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</row>
    <row r="513" spans="2:36" x14ac:dyDescent="0.3">
      <c r="B513" s="8"/>
      <c r="C513" s="8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</row>
    <row r="514" spans="2:36" x14ac:dyDescent="0.3">
      <c r="B514" s="8"/>
      <c r="C514" s="8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</row>
    <row r="515" spans="2:36" x14ac:dyDescent="0.3">
      <c r="B515" s="8"/>
      <c r="C515" s="8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</row>
    <row r="516" spans="2:36" x14ac:dyDescent="0.3">
      <c r="B516" s="8"/>
      <c r="C516" s="8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</row>
    <row r="517" spans="2:36" x14ac:dyDescent="0.3">
      <c r="B517" s="8"/>
      <c r="C517" s="8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</row>
    <row r="518" spans="2:36" x14ac:dyDescent="0.3">
      <c r="B518" s="8"/>
      <c r="C518" s="8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</row>
    <row r="519" spans="2:36" x14ac:dyDescent="0.3">
      <c r="B519" s="8"/>
      <c r="C519" s="8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</row>
    <row r="520" spans="2:36" x14ac:dyDescent="0.3">
      <c r="B520" s="8"/>
      <c r="C520" s="8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</row>
    <row r="521" spans="2:36" x14ac:dyDescent="0.3">
      <c r="B521" s="8"/>
      <c r="C521" s="8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</row>
    <row r="522" spans="2:36" x14ac:dyDescent="0.3">
      <c r="B522" s="8"/>
      <c r="C522" s="8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</row>
    <row r="523" spans="2:36" x14ac:dyDescent="0.3">
      <c r="B523" s="8"/>
      <c r="C523" s="8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</row>
    <row r="524" spans="2:36" x14ac:dyDescent="0.3">
      <c r="B524" s="8"/>
      <c r="C524" s="8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</row>
    <row r="525" spans="2:36" x14ac:dyDescent="0.3">
      <c r="B525" s="8"/>
      <c r="C525" s="8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</row>
    <row r="526" spans="2:36" x14ac:dyDescent="0.3">
      <c r="B526" s="8"/>
      <c r="C526" s="8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</row>
    <row r="527" spans="2:36" x14ac:dyDescent="0.3">
      <c r="B527" s="8"/>
      <c r="C527" s="8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</row>
    <row r="528" spans="2:36" x14ac:dyDescent="0.3">
      <c r="B528" s="8"/>
      <c r="C528" s="8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</row>
    <row r="529" spans="2:36" x14ac:dyDescent="0.3">
      <c r="B529" s="8"/>
      <c r="C529" s="8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</row>
    <row r="530" spans="2:36" x14ac:dyDescent="0.3">
      <c r="B530" s="8"/>
      <c r="C530" s="8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</row>
    <row r="531" spans="2:36" x14ac:dyDescent="0.3">
      <c r="B531" s="8"/>
      <c r="C531" s="8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</row>
    <row r="532" spans="2:36" x14ac:dyDescent="0.3">
      <c r="B532" s="8"/>
      <c r="C532" s="8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</row>
    <row r="533" spans="2:36" x14ac:dyDescent="0.3">
      <c r="B533" s="8"/>
      <c r="C533" s="8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</row>
    <row r="534" spans="2:36" x14ac:dyDescent="0.3">
      <c r="B534" s="8"/>
      <c r="C534" s="8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</row>
    <row r="535" spans="2:36" x14ac:dyDescent="0.3">
      <c r="B535" s="8"/>
      <c r="C535" s="8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</row>
    <row r="536" spans="2:36" x14ac:dyDescent="0.3">
      <c r="B536" s="8"/>
      <c r="C536" s="8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</row>
    <row r="537" spans="2:36" x14ac:dyDescent="0.3">
      <c r="B537" s="8"/>
      <c r="C537" s="8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</row>
    <row r="538" spans="2:36" x14ac:dyDescent="0.3">
      <c r="B538" s="8"/>
      <c r="C538" s="8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</row>
    <row r="539" spans="2:36" x14ac:dyDescent="0.3">
      <c r="B539" s="8"/>
      <c r="C539" s="8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</row>
    <row r="540" spans="2:36" x14ac:dyDescent="0.3">
      <c r="B540" s="8"/>
      <c r="C540" s="8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</row>
    <row r="541" spans="2:36" x14ac:dyDescent="0.3">
      <c r="B541" s="8"/>
      <c r="C541" s="8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</row>
    <row r="542" spans="2:36" x14ac:dyDescent="0.3">
      <c r="B542" s="8"/>
      <c r="C542" s="8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</row>
    <row r="543" spans="2:36" x14ac:dyDescent="0.3">
      <c r="B543" s="8"/>
      <c r="C543" s="8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</row>
    <row r="544" spans="2:36" x14ac:dyDescent="0.3">
      <c r="B544" s="8"/>
      <c r="C544" s="8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</row>
    <row r="545" spans="2:36" x14ac:dyDescent="0.3">
      <c r="B545" s="8"/>
      <c r="C545" s="8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</row>
    <row r="546" spans="2:36" x14ac:dyDescent="0.3">
      <c r="B546" s="8"/>
      <c r="C546" s="8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</row>
    <row r="547" spans="2:36" x14ac:dyDescent="0.3">
      <c r="B547" s="8"/>
      <c r="C547" s="8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</row>
    <row r="548" spans="2:36" x14ac:dyDescent="0.3">
      <c r="B548" s="8"/>
      <c r="C548" s="8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</row>
    <row r="549" spans="2:36" x14ac:dyDescent="0.3">
      <c r="B549" s="8"/>
      <c r="C549" s="8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</row>
    <row r="550" spans="2:36" x14ac:dyDescent="0.3">
      <c r="B550" s="8"/>
      <c r="C550" s="8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</row>
    <row r="551" spans="2:36" x14ac:dyDescent="0.3">
      <c r="B551" s="8"/>
      <c r="C551" s="8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</row>
    <row r="552" spans="2:36" x14ac:dyDescent="0.3">
      <c r="B552" s="8"/>
      <c r="C552" s="8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</row>
    <row r="553" spans="2:36" x14ac:dyDescent="0.3">
      <c r="B553" s="8"/>
      <c r="C553" s="8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</row>
    <row r="554" spans="2:36" x14ac:dyDescent="0.3">
      <c r="B554" s="8"/>
      <c r="C554" s="8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</row>
    <row r="555" spans="2:36" x14ac:dyDescent="0.3">
      <c r="B555" s="8"/>
      <c r="C555" s="8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</row>
    <row r="556" spans="2:36" x14ac:dyDescent="0.3">
      <c r="B556" s="8"/>
      <c r="C556" s="8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</row>
    <row r="557" spans="2:36" x14ac:dyDescent="0.3">
      <c r="B557" s="8"/>
      <c r="C557" s="8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</row>
    <row r="558" spans="2:36" x14ac:dyDescent="0.3">
      <c r="B558" s="8"/>
      <c r="C558" s="8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</row>
    <row r="559" spans="2:36" x14ac:dyDescent="0.3">
      <c r="B559" s="8"/>
      <c r="C559" s="8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</row>
    <row r="560" spans="2:36" x14ac:dyDescent="0.3">
      <c r="B560" s="8"/>
      <c r="C560" s="8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</row>
    <row r="561" spans="2:36" x14ac:dyDescent="0.3">
      <c r="B561" s="8"/>
      <c r="C561" s="8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</row>
    <row r="562" spans="2:36" x14ac:dyDescent="0.3">
      <c r="B562" s="8"/>
      <c r="C562" s="8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</row>
    <row r="563" spans="2:36" x14ac:dyDescent="0.3">
      <c r="B563" s="8"/>
      <c r="C563" s="8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</row>
    <row r="564" spans="2:36" x14ac:dyDescent="0.3">
      <c r="B564" s="8"/>
      <c r="C564" s="8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</row>
    <row r="565" spans="2:36" x14ac:dyDescent="0.3">
      <c r="B565" s="8"/>
      <c r="C565" s="8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</row>
    <row r="566" spans="2:36" x14ac:dyDescent="0.3">
      <c r="B566" s="8"/>
      <c r="C566" s="8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</row>
    <row r="567" spans="2:36" x14ac:dyDescent="0.3">
      <c r="B567" s="8"/>
      <c r="C567" s="8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</row>
    <row r="568" spans="2:36" x14ac:dyDescent="0.3">
      <c r="B568" s="8"/>
      <c r="C568" s="8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</row>
    <row r="569" spans="2:36" x14ac:dyDescent="0.3">
      <c r="B569" s="8"/>
      <c r="C569" s="8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</row>
    <row r="570" spans="2:36" x14ac:dyDescent="0.3">
      <c r="B570" s="8"/>
      <c r="C570" s="8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</row>
    <row r="571" spans="2:36" x14ac:dyDescent="0.3">
      <c r="B571" s="8"/>
      <c r="C571" s="8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</row>
    <row r="572" spans="2:36" x14ac:dyDescent="0.3">
      <c r="B572" s="8"/>
      <c r="C572" s="8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</row>
    <row r="573" spans="2:36" x14ac:dyDescent="0.3">
      <c r="B573" s="8"/>
      <c r="C573" s="8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</row>
    <row r="574" spans="2:36" x14ac:dyDescent="0.3">
      <c r="B574" s="8"/>
      <c r="C574" s="8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</row>
    <row r="575" spans="2:36" x14ac:dyDescent="0.3">
      <c r="B575" s="8"/>
      <c r="C575" s="8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</row>
    <row r="576" spans="2:36" x14ac:dyDescent="0.3">
      <c r="B576" s="8"/>
      <c r="C576" s="8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</row>
    <row r="577" spans="2:36" x14ac:dyDescent="0.3">
      <c r="B577" s="8"/>
      <c r="C577" s="8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</row>
    <row r="578" spans="2:36" x14ac:dyDescent="0.3">
      <c r="B578" s="8"/>
      <c r="C578" s="8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</row>
    <row r="579" spans="2:36" x14ac:dyDescent="0.3">
      <c r="B579" s="8"/>
      <c r="C579" s="8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</row>
    <row r="580" spans="2:36" x14ac:dyDescent="0.3">
      <c r="B580" s="8"/>
      <c r="C580" s="8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</row>
    <row r="581" spans="2:36" x14ac:dyDescent="0.3">
      <c r="B581" s="8"/>
      <c r="C581" s="8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</row>
    <row r="582" spans="2:36" x14ac:dyDescent="0.3">
      <c r="B582" s="8"/>
      <c r="C582" s="8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</row>
    <row r="583" spans="2:36" x14ac:dyDescent="0.3">
      <c r="B583" s="8"/>
      <c r="C583" s="8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</row>
    <row r="584" spans="2:36" x14ac:dyDescent="0.3">
      <c r="B584" s="8"/>
      <c r="C584" s="8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</row>
    <row r="585" spans="2:36" x14ac:dyDescent="0.3">
      <c r="B585" s="8"/>
      <c r="C585" s="8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</row>
    <row r="586" spans="2:36" x14ac:dyDescent="0.3">
      <c r="B586" s="8"/>
      <c r="C586" s="8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</row>
    <row r="587" spans="2:36" x14ac:dyDescent="0.3">
      <c r="B587" s="8"/>
      <c r="C587" s="8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</row>
    <row r="588" spans="2:36" x14ac:dyDescent="0.3">
      <c r="B588" s="8"/>
      <c r="C588" s="8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</row>
    <row r="589" spans="2:36" x14ac:dyDescent="0.3">
      <c r="B589" s="8"/>
      <c r="C589" s="8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</row>
    <row r="590" spans="2:36" x14ac:dyDescent="0.3">
      <c r="B590" s="8"/>
      <c r="C590" s="8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</row>
    <row r="591" spans="2:36" x14ac:dyDescent="0.3">
      <c r="B591" s="8"/>
      <c r="C591" s="8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</row>
    <row r="592" spans="2:36" x14ac:dyDescent="0.3">
      <c r="B592" s="8"/>
      <c r="C592" s="8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</row>
    <row r="593" spans="2:36" x14ac:dyDescent="0.3">
      <c r="B593" s="8"/>
      <c r="C593" s="8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</row>
    <row r="594" spans="2:36" x14ac:dyDescent="0.3">
      <c r="B594" s="8"/>
      <c r="C594" s="8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</row>
    <row r="595" spans="2:36" x14ac:dyDescent="0.3">
      <c r="B595" s="8"/>
      <c r="C595" s="8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</row>
    <row r="596" spans="2:36" x14ac:dyDescent="0.3">
      <c r="B596" s="8"/>
      <c r="C596" s="8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</row>
    <row r="597" spans="2:36" x14ac:dyDescent="0.3">
      <c r="B597" s="8"/>
      <c r="C597" s="8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</row>
    <row r="598" spans="2:36" x14ac:dyDescent="0.3">
      <c r="B598" s="8"/>
      <c r="C598" s="8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</row>
    <row r="599" spans="2:36" x14ac:dyDescent="0.3">
      <c r="B599" s="8"/>
      <c r="C599" s="8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</row>
    <row r="600" spans="2:36" x14ac:dyDescent="0.3">
      <c r="B600" s="8"/>
      <c r="C600" s="8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</row>
    <row r="601" spans="2:36" x14ac:dyDescent="0.3">
      <c r="B601" s="8"/>
      <c r="C601" s="8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</row>
    <row r="602" spans="2:36" x14ac:dyDescent="0.3">
      <c r="B602" s="8"/>
      <c r="C602" s="8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</row>
    <row r="603" spans="2:36" x14ac:dyDescent="0.3">
      <c r="B603" s="8"/>
      <c r="C603" s="8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</row>
    <row r="604" spans="2:36" x14ac:dyDescent="0.3">
      <c r="B604" s="8"/>
      <c r="C604" s="8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</row>
    <row r="605" spans="2:36" x14ac:dyDescent="0.3">
      <c r="B605" s="8"/>
      <c r="C605" s="8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</row>
    <row r="606" spans="2:36" x14ac:dyDescent="0.3">
      <c r="B606" s="8"/>
      <c r="C606" s="8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</row>
    <row r="607" spans="2:36" x14ac:dyDescent="0.3">
      <c r="B607" s="8"/>
      <c r="C607" s="8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</row>
    <row r="608" spans="2:36" x14ac:dyDescent="0.3">
      <c r="B608" s="8"/>
      <c r="C608" s="8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</row>
    <row r="609" spans="2:36" x14ac:dyDescent="0.3">
      <c r="B609" s="8"/>
      <c r="C609" s="8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</row>
    <row r="610" spans="2:36" x14ac:dyDescent="0.3">
      <c r="B610" s="8"/>
      <c r="C610" s="8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</row>
    <row r="611" spans="2:36" x14ac:dyDescent="0.3">
      <c r="B611" s="8"/>
      <c r="C611" s="8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</row>
    <row r="612" spans="2:36" x14ac:dyDescent="0.3">
      <c r="B612" s="8"/>
      <c r="C612" s="8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</row>
    <row r="613" spans="2:36" x14ac:dyDescent="0.3">
      <c r="B613" s="8"/>
      <c r="C613" s="8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</row>
    <row r="614" spans="2:36" x14ac:dyDescent="0.3">
      <c r="B614" s="8"/>
      <c r="C614" s="8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</row>
    <row r="615" spans="2:36" x14ac:dyDescent="0.3">
      <c r="B615" s="8"/>
      <c r="C615" s="8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</row>
    <row r="616" spans="2:36" x14ac:dyDescent="0.3">
      <c r="B616" s="8"/>
      <c r="C616" s="8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</row>
    <row r="617" spans="2:36" x14ac:dyDescent="0.3">
      <c r="B617" s="8"/>
      <c r="C617" s="8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</row>
    <row r="618" spans="2:36" x14ac:dyDescent="0.3">
      <c r="B618" s="8"/>
      <c r="C618" s="8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</row>
    <row r="619" spans="2:36" x14ac:dyDescent="0.3">
      <c r="B619" s="8"/>
      <c r="C619" s="8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</row>
    <row r="620" spans="2:36" x14ac:dyDescent="0.3">
      <c r="B620" s="8"/>
      <c r="C620" s="8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</row>
    <row r="621" spans="2:36" x14ac:dyDescent="0.3">
      <c r="B621" s="8"/>
      <c r="C621" s="8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</row>
    <row r="622" spans="2:36" x14ac:dyDescent="0.3">
      <c r="B622" s="8"/>
      <c r="C622" s="8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</row>
    <row r="623" spans="2:36" x14ac:dyDescent="0.3">
      <c r="B623" s="8"/>
      <c r="C623" s="8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</row>
    <row r="624" spans="2:36" x14ac:dyDescent="0.3">
      <c r="B624" s="8"/>
      <c r="C624" s="8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</row>
    <row r="625" spans="2:36" x14ac:dyDescent="0.3">
      <c r="B625" s="8"/>
      <c r="C625" s="8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</row>
    <row r="626" spans="2:36" x14ac:dyDescent="0.3">
      <c r="B626" s="8"/>
      <c r="C626" s="8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</row>
    <row r="627" spans="2:36" x14ac:dyDescent="0.3">
      <c r="B627" s="8"/>
      <c r="C627" s="8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</row>
    <row r="628" spans="2:36" x14ac:dyDescent="0.3">
      <c r="B628" s="8"/>
      <c r="C628" s="8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</row>
    <row r="629" spans="2:36" x14ac:dyDescent="0.3">
      <c r="B629" s="8"/>
      <c r="C629" s="8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</row>
    <row r="630" spans="2:36" x14ac:dyDescent="0.3">
      <c r="B630" s="8"/>
      <c r="C630" s="8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</row>
    <row r="631" spans="2:36" x14ac:dyDescent="0.3">
      <c r="B631" s="8"/>
      <c r="C631" s="8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</row>
    <row r="632" spans="2:36" x14ac:dyDescent="0.3">
      <c r="B632" s="8"/>
      <c r="C632" s="8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</row>
    <row r="633" spans="2:36" x14ac:dyDescent="0.3">
      <c r="B633" s="8"/>
      <c r="C633" s="8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</row>
    <row r="634" spans="2:36" x14ac:dyDescent="0.3">
      <c r="B634" s="8"/>
      <c r="C634" s="8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</row>
    <row r="635" spans="2:36" x14ac:dyDescent="0.3">
      <c r="B635" s="8"/>
      <c r="C635" s="8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</row>
    <row r="636" spans="2:36" x14ac:dyDescent="0.3">
      <c r="B636" s="8"/>
      <c r="C636" s="8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</row>
    <row r="637" spans="2:36" x14ac:dyDescent="0.3">
      <c r="B637" s="8"/>
      <c r="C637" s="8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</row>
    <row r="638" spans="2:36" x14ac:dyDescent="0.3">
      <c r="B638" s="8"/>
      <c r="C638" s="8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</row>
    <row r="639" spans="2:36" x14ac:dyDescent="0.3">
      <c r="B639" s="8"/>
      <c r="C639" s="8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</row>
    <row r="640" spans="2:36" x14ac:dyDescent="0.3">
      <c r="B640" s="8"/>
      <c r="C640" s="8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</row>
    <row r="641" spans="2:36" x14ac:dyDescent="0.3">
      <c r="B641" s="8"/>
      <c r="C641" s="8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</row>
    <row r="642" spans="2:36" x14ac:dyDescent="0.3">
      <c r="B642" s="8"/>
      <c r="C642" s="8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</row>
    <row r="643" spans="2:36" x14ac:dyDescent="0.3">
      <c r="B643" s="8"/>
      <c r="C643" s="8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</row>
    <row r="644" spans="2:36" x14ac:dyDescent="0.3">
      <c r="B644" s="8"/>
      <c r="C644" s="8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</row>
    <row r="645" spans="2:36" x14ac:dyDescent="0.3">
      <c r="B645" s="8"/>
      <c r="C645" s="8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</row>
    <row r="646" spans="2:36" x14ac:dyDescent="0.3">
      <c r="B646" s="8"/>
      <c r="C646" s="8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</row>
    <row r="647" spans="2:36" x14ac:dyDescent="0.3">
      <c r="B647" s="8"/>
      <c r="C647" s="8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</row>
    <row r="648" spans="2:36" x14ac:dyDescent="0.3">
      <c r="B648" s="8"/>
      <c r="C648" s="8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</row>
    <row r="649" spans="2:36" x14ac:dyDescent="0.3">
      <c r="B649" s="8"/>
      <c r="C649" s="8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</row>
    <row r="650" spans="2:36" x14ac:dyDescent="0.3">
      <c r="B650" s="8"/>
      <c r="C650" s="8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</row>
    <row r="651" spans="2:36" x14ac:dyDescent="0.3">
      <c r="B651" s="8"/>
      <c r="C651" s="8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</row>
    <row r="652" spans="2:36" x14ac:dyDescent="0.3">
      <c r="B652" s="8"/>
      <c r="C652" s="8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</row>
    <row r="653" spans="2:36" x14ac:dyDescent="0.3">
      <c r="B653" s="8"/>
      <c r="C653" s="8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</row>
    <row r="654" spans="2:36" x14ac:dyDescent="0.3">
      <c r="B654" s="8"/>
      <c r="C654" s="8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</row>
    <row r="655" spans="2:36" x14ac:dyDescent="0.3">
      <c r="B655" s="8"/>
      <c r="C655" s="8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</row>
    <row r="656" spans="2:36" x14ac:dyDescent="0.3">
      <c r="B656" s="8"/>
      <c r="C656" s="8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</row>
    <row r="657" spans="2:36" x14ac:dyDescent="0.3">
      <c r="B657" s="8"/>
      <c r="C657" s="8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</row>
    <row r="658" spans="2:36" x14ac:dyDescent="0.3">
      <c r="B658" s="8"/>
      <c r="C658" s="8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</row>
    <row r="659" spans="2:36" x14ac:dyDescent="0.3">
      <c r="B659" s="8"/>
      <c r="C659" s="8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</row>
    <row r="660" spans="2:36" x14ac:dyDescent="0.3">
      <c r="B660" s="8"/>
      <c r="C660" s="8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</row>
    <row r="661" spans="2:36" x14ac:dyDescent="0.3">
      <c r="B661" s="8"/>
      <c r="C661" s="8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</row>
    <row r="662" spans="2:36" x14ac:dyDescent="0.3">
      <c r="B662" s="8"/>
      <c r="C662" s="8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</row>
    <row r="663" spans="2:36" x14ac:dyDescent="0.3">
      <c r="B663" s="8"/>
      <c r="C663" s="8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</row>
    <row r="664" spans="2:36" x14ac:dyDescent="0.3">
      <c r="B664" s="8"/>
      <c r="C664" s="8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</row>
    <row r="665" spans="2:36" x14ac:dyDescent="0.3">
      <c r="B665" s="8"/>
      <c r="C665" s="8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</row>
    <row r="666" spans="2:36" x14ac:dyDescent="0.3">
      <c r="B666" s="8"/>
      <c r="C666" s="8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</row>
    <row r="667" spans="2:36" x14ac:dyDescent="0.3">
      <c r="B667" s="8"/>
      <c r="C667" s="8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</row>
    <row r="668" spans="2:36" x14ac:dyDescent="0.3">
      <c r="B668" s="8"/>
      <c r="C668" s="8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</row>
    <row r="669" spans="2:36" x14ac:dyDescent="0.3">
      <c r="B669" s="8"/>
      <c r="C669" s="8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</row>
    <row r="670" spans="2:36" x14ac:dyDescent="0.3">
      <c r="B670" s="8"/>
      <c r="C670" s="8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</row>
    <row r="671" spans="2:36" x14ac:dyDescent="0.3">
      <c r="B671" s="8"/>
      <c r="C671" s="8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</row>
    <row r="672" spans="2:36" x14ac:dyDescent="0.3">
      <c r="B672" s="8"/>
      <c r="C672" s="8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</row>
    <row r="673" spans="2:36" x14ac:dyDescent="0.3">
      <c r="B673" s="8"/>
      <c r="C673" s="8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</row>
    <row r="674" spans="2:36" x14ac:dyDescent="0.3">
      <c r="B674" s="8"/>
      <c r="C674" s="8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</row>
    <row r="675" spans="2:36" x14ac:dyDescent="0.3">
      <c r="B675" s="8"/>
      <c r="C675" s="8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</row>
    <row r="676" spans="2:36" x14ac:dyDescent="0.3">
      <c r="B676" s="8"/>
      <c r="C676" s="8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</row>
    <row r="677" spans="2:36" x14ac:dyDescent="0.3">
      <c r="B677" s="8"/>
      <c r="C677" s="8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</row>
    <row r="678" spans="2:36" x14ac:dyDescent="0.3">
      <c r="B678" s="8"/>
      <c r="C678" s="8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</row>
    <row r="679" spans="2:36" x14ac:dyDescent="0.3">
      <c r="B679" s="8"/>
      <c r="C679" s="8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</row>
    <row r="680" spans="2:36" x14ac:dyDescent="0.3">
      <c r="B680" s="8"/>
      <c r="C680" s="8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</row>
    <row r="681" spans="2:36" x14ac:dyDescent="0.3">
      <c r="B681" s="8"/>
      <c r="C681" s="8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</row>
    <row r="682" spans="2:36" x14ac:dyDescent="0.3">
      <c r="B682" s="8"/>
      <c r="C682" s="8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</row>
    <row r="683" spans="2:36" x14ac:dyDescent="0.3">
      <c r="B683" s="8"/>
      <c r="C683" s="8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</row>
    <row r="684" spans="2:36" x14ac:dyDescent="0.3">
      <c r="B684" s="8"/>
      <c r="C684" s="8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</row>
    <row r="685" spans="2:36" x14ac:dyDescent="0.3">
      <c r="B685" s="8"/>
      <c r="C685" s="8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</row>
    <row r="686" spans="2:36" x14ac:dyDescent="0.3">
      <c r="B686" s="8"/>
      <c r="C686" s="8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</row>
    <row r="687" spans="2:36" x14ac:dyDescent="0.3">
      <c r="B687" s="8"/>
      <c r="C687" s="8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</row>
    <row r="688" spans="2:36" x14ac:dyDescent="0.3">
      <c r="B688" s="8"/>
      <c r="C688" s="8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</row>
    <row r="689" spans="2:36" x14ac:dyDescent="0.3">
      <c r="B689" s="8"/>
      <c r="C689" s="8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</row>
    <row r="690" spans="2:36" x14ac:dyDescent="0.3">
      <c r="B690" s="8"/>
      <c r="C690" s="8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</row>
    <row r="691" spans="2:36" x14ac:dyDescent="0.3">
      <c r="B691" s="8"/>
      <c r="C691" s="8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</row>
    <row r="692" spans="2:36" x14ac:dyDescent="0.3">
      <c r="B692" s="8"/>
      <c r="C692" s="8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</row>
    <row r="693" spans="2:36" x14ac:dyDescent="0.3">
      <c r="B693" s="8"/>
      <c r="C693" s="8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</row>
    <row r="694" spans="2:36" x14ac:dyDescent="0.3">
      <c r="B694" s="8"/>
      <c r="C694" s="8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</row>
    <row r="695" spans="2:36" x14ac:dyDescent="0.3">
      <c r="B695" s="8"/>
      <c r="C695" s="8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</row>
    <row r="696" spans="2:36" x14ac:dyDescent="0.3">
      <c r="B696" s="8"/>
      <c r="C696" s="8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</row>
    <row r="697" spans="2:36" x14ac:dyDescent="0.3">
      <c r="B697" s="8"/>
      <c r="C697" s="8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</row>
    <row r="698" spans="2:36" x14ac:dyDescent="0.3">
      <c r="B698" s="8"/>
      <c r="C698" s="8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</row>
    <row r="699" spans="2:36" x14ac:dyDescent="0.3">
      <c r="B699" s="8"/>
      <c r="C699" s="8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</row>
    <row r="700" spans="2:36" x14ac:dyDescent="0.3">
      <c r="B700" s="8"/>
      <c r="C700" s="8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</row>
    <row r="701" spans="2:36" x14ac:dyDescent="0.3">
      <c r="B701" s="8"/>
      <c r="C701" s="8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</row>
    <row r="702" spans="2:36" x14ac:dyDescent="0.3">
      <c r="B702" s="8"/>
      <c r="C702" s="8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</row>
    <row r="703" spans="2:36" x14ac:dyDescent="0.3">
      <c r="B703" s="8"/>
      <c r="C703" s="8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</row>
    <row r="704" spans="2:36" x14ac:dyDescent="0.3">
      <c r="B704" s="8"/>
      <c r="C704" s="8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</row>
    <row r="705" spans="2:36" x14ac:dyDescent="0.3">
      <c r="B705" s="8"/>
      <c r="C705" s="8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</row>
    <row r="706" spans="2:36" x14ac:dyDescent="0.3">
      <c r="B706" s="8"/>
      <c r="C706" s="8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</row>
    <row r="707" spans="2:36" x14ac:dyDescent="0.3">
      <c r="B707" s="8"/>
      <c r="C707" s="8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</row>
    <row r="708" spans="2:36" x14ac:dyDescent="0.3">
      <c r="B708" s="8"/>
      <c r="C708" s="8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</row>
    <row r="709" spans="2:36" x14ac:dyDescent="0.3">
      <c r="B709" s="8"/>
      <c r="C709" s="8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</row>
    <row r="710" spans="2:36" x14ac:dyDescent="0.3">
      <c r="B710" s="8"/>
      <c r="C710" s="8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</row>
    <row r="711" spans="2:36" x14ac:dyDescent="0.3">
      <c r="B711" s="8"/>
      <c r="C711" s="8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</row>
    <row r="712" spans="2:36" x14ac:dyDescent="0.3">
      <c r="B712" s="8"/>
      <c r="C712" s="8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</row>
    <row r="713" spans="2:36" x14ac:dyDescent="0.3">
      <c r="B713" s="8"/>
      <c r="C713" s="8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</row>
    <row r="714" spans="2:36" x14ac:dyDescent="0.3">
      <c r="B714" s="8"/>
      <c r="C714" s="8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</row>
    <row r="715" spans="2:36" x14ac:dyDescent="0.3">
      <c r="B715" s="8"/>
      <c r="C715" s="8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</row>
    <row r="716" spans="2:36" x14ac:dyDescent="0.3">
      <c r="B716" s="8"/>
      <c r="C716" s="8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</row>
    <row r="717" spans="2:36" x14ac:dyDescent="0.3">
      <c r="B717" s="8"/>
      <c r="C717" s="8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</row>
    <row r="718" spans="2:36" x14ac:dyDescent="0.3">
      <c r="B718" s="8"/>
      <c r="C718" s="8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</row>
    <row r="719" spans="2:36" x14ac:dyDescent="0.3">
      <c r="B719" s="8"/>
      <c r="C719" s="8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</row>
    <row r="720" spans="2:36" x14ac:dyDescent="0.3">
      <c r="B720" s="8"/>
      <c r="C720" s="8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</row>
    <row r="721" spans="2:36" x14ac:dyDescent="0.3">
      <c r="B721" s="8"/>
      <c r="C721" s="8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</row>
    <row r="722" spans="2:36" x14ac:dyDescent="0.3">
      <c r="B722" s="8"/>
      <c r="C722" s="8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</row>
    <row r="723" spans="2:36" x14ac:dyDescent="0.3">
      <c r="B723" s="8"/>
      <c r="C723" s="8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</row>
    <row r="724" spans="2:36" x14ac:dyDescent="0.3">
      <c r="B724" s="8"/>
      <c r="C724" s="8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</row>
    <row r="725" spans="2:36" x14ac:dyDescent="0.3">
      <c r="B725" s="8"/>
      <c r="C725" s="8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</row>
    <row r="726" spans="2:36" x14ac:dyDescent="0.3">
      <c r="B726" s="8"/>
      <c r="C726" s="8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</row>
    <row r="727" spans="2:36" x14ac:dyDescent="0.3">
      <c r="B727" s="8"/>
      <c r="C727" s="8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</row>
    <row r="728" spans="2:36" x14ac:dyDescent="0.3">
      <c r="B728" s="8"/>
      <c r="C728" s="8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</row>
    <row r="729" spans="2:36" x14ac:dyDescent="0.3">
      <c r="B729" s="8"/>
      <c r="C729" s="8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</row>
    <row r="730" spans="2:36" x14ac:dyDescent="0.3">
      <c r="B730" s="8"/>
      <c r="C730" s="8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</row>
    <row r="731" spans="2:36" x14ac:dyDescent="0.3">
      <c r="B731" s="8"/>
      <c r="C731" s="8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</row>
    <row r="732" spans="2:36" x14ac:dyDescent="0.3">
      <c r="B732" s="8"/>
      <c r="C732" s="8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</row>
    <row r="733" spans="2:36" x14ac:dyDescent="0.3">
      <c r="B733" s="8"/>
      <c r="C733" s="8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</row>
    <row r="734" spans="2:36" x14ac:dyDescent="0.3">
      <c r="B734" s="8"/>
      <c r="C734" s="8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</row>
    <row r="735" spans="2:36" x14ac:dyDescent="0.3">
      <c r="B735" s="8"/>
      <c r="C735" s="8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</row>
    <row r="736" spans="2:36" x14ac:dyDescent="0.3">
      <c r="B736" s="8"/>
      <c r="C736" s="8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</row>
    <row r="737" spans="2:36" x14ac:dyDescent="0.3">
      <c r="B737" s="8"/>
      <c r="C737" s="8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</row>
    <row r="738" spans="2:36" x14ac:dyDescent="0.3">
      <c r="B738" s="8"/>
      <c r="C738" s="8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</row>
    <row r="739" spans="2:36" x14ac:dyDescent="0.3">
      <c r="B739" s="8"/>
      <c r="C739" s="8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</row>
    <row r="740" spans="2:36" x14ac:dyDescent="0.3">
      <c r="B740" s="8"/>
      <c r="C740" s="8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</row>
    <row r="741" spans="2:36" x14ac:dyDescent="0.3">
      <c r="B741" s="8"/>
      <c r="C741" s="8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</row>
    <row r="742" spans="2:36" x14ac:dyDescent="0.3">
      <c r="B742" s="8"/>
      <c r="C742" s="8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</row>
    <row r="743" spans="2:36" x14ac:dyDescent="0.3">
      <c r="B743" s="8"/>
      <c r="C743" s="8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</row>
    <row r="744" spans="2:36" x14ac:dyDescent="0.3">
      <c r="B744" s="8"/>
      <c r="C744" s="8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</row>
    <row r="745" spans="2:36" x14ac:dyDescent="0.3">
      <c r="B745" s="8"/>
      <c r="C745" s="8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</row>
    <row r="746" spans="2:36" x14ac:dyDescent="0.3">
      <c r="B746" s="8"/>
      <c r="C746" s="8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</row>
    <row r="747" spans="2:36" x14ac:dyDescent="0.3">
      <c r="B747" s="8"/>
      <c r="C747" s="8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</row>
    <row r="748" spans="2:36" x14ac:dyDescent="0.3">
      <c r="B748" s="8"/>
      <c r="C748" s="8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</row>
    <row r="749" spans="2:36" x14ac:dyDescent="0.3">
      <c r="B749" s="8"/>
      <c r="C749" s="8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</row>
    <row r="750" spans="2:36" x14ac:dyDescent="0.3">
      <c r="B750" s="8"/>
      <c r="C750" s="8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</row>
    <row r="751" spans="2:36" x14ac:dyDescent="0.3">
      <c r="B751" s="8"/>
      <c r="C751" s="8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</row>
    <row r="752" spans="2:36" x14ac:dyDescent="0.3">
      <c r="B752" s="8"/>
      <c r="C752" s="8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</row>
    <row r="753" spans="2:36" x14ac:dyDescent="0.3">
      <c r="B753" s="8"/>
      <c r="C753" s="8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</row>
    <row r="754" spans="2:36" x14ac:dyDescent="0.3">
      <c r="B754" s="8"/>
      <c r="C754" s="8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</row>
    <row r="755" spans="2:36" x14ac:dyDescent="0.3">
      <c r="B755" s="8"/>
      <c r="C755" s="8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</row>
    <row r="756" spans="2:36" x14ac:dyDescent="0.3">
      <c r="B756" s="8"/>
      <c r="C756" s="8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</row>
    <row r="757" spans="2:36" x14ac:dyDescent="0.3">
      <c r="B757" s="8"/>
      <c r="C757" s="8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</row>
    <row r="758" spans="2:36" x14ac:dyDescent="0.3">
      <c r="B758" s="8"/>
      <c r="C758" s="8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</row>
    <row r="759" spans="2:36" x14ac:dyDescent="0.3">
      <c r="B759" s="8"/>
      <c r="C759" s="8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</row>
    <row r="760" spans="2:36" x14ac:dyDescent="0.3">
      <c r="B760" s="8"/>
      <c r="C760" s="8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</row>
    <row r="761" spans="2:36" x14ac:dyDescent="0.3">
      <c r="B761" s="8"/>
      <c r="C761" s="8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</row>
    <row r="762" spans="2:36" x14ac:dyDescent="0.3">
      <c r="B762" s="8"/>
      <c r="C762" s="8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</row>
    <row r="763" spans="2:36" x14ac:dyDescent="0.3">
      <c r="B763" s="8"/>
      <c r="C763" s="8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</row>
    <row r="764" spans="2:36" x14ac:dyDescent="0.3">
      <c r="B764" s="8"/>
      <c r="C764" s="8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</row>
    <row r="765" spans="2:36" x14ac:dyDescent="0.3">
      <c r="B765" s="8"/>
      <c r="C765" s="8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</row>
    <row r="766" spans="2:36" x14ac:dyDescent="0.3">
      <c r="B766" s="8"/>
      <c r="C766" s="8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</row>
    <row r="767" spans="2:36" x14ac:dyDescent="0.3">
      <c r="B767" s="8"/>
      <c r="C767" s="8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</row>
    <row r="768" spans="2:36" x14ac:dyDescent="0.3">
      <c r="B768" s="8"/>
      <c r="C768" s="8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</row>
    <row r="769" spans="2:36" x14ac:dyDescent="0.3">
      <c r="B769" s="8"/>
      <c r="C769" s="8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</row>
    <row r="770" spans="2:36" x14ac:dyDescent="0.3">
      <c r="B770" s="8"/>
      <c r="C770" s="8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</row>
    <row r="771" spans="2:36" x14ac:dyDescent="0.3">
      <c r="B771" s="8"/>
      <c r="C771" s="8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</row>
    <row r="772" spans="2:36" x14ac:dyDescent="0.3">
      <c r="B772" s="8"/>
      <c r="C772" s="8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</row>
    <row r="773" spans="2:36" x14ac:dyDescent="0.3">
      <c r="B773" s="8"/>
      <c r="C773" s="8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</row>
    <row r="774" spans="2:36" x14ac:dyDescent="0.3">
      <c r="B774" s="8"/>
      <c r="C774" s="8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</row>
    <row r="775" spans="2:36" x14ac:dyDescent="0.3">
      <c r="B775" s="8"/>
      <c r="C775" s="8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</row>
    <row r="776" spans="2:36" x14ac:dyDescent="0.3">
      <c r="B776" s="8"/>
      <c r="C776" s="8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</row>
    <row r="777" spans="2:36" x14ac:dyDescent="0.3">
      <c r="B777" s="8"/>
      <c r="C777" s="8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</row>
    <row r="778" spans="2:36" x14ac:dyDescent="0.3">
      <c r="B778" s="8"/>
      <c r="C778" s="8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</row>
    <row r="779" spans="2:36" x14ac:dyDescent="0.3">
      <c r="B779" s="8"/>
      <c r="C779" s="8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</row>
    <row r="780" spans="2:36" x14ac:dyDescent="0.3">
      <c r="B780" s="8"/>
      <c r="C780" s="8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</row>
    <row r="781" spans="2:36" x14ac:dyDescent="0.3">
      <c r="B781" s="8"/>
      <c r="C781" s="8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</row>
    <row r="782" spans="2:36" x14ac:dyDescent="0.3">
      <c r="B782" s="8"/>
      <c r="C782" s="8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</row>
    <row r="783" spans="2:36" x14ac:dyDescent="0.3">
      <c r="B783" s="8"/>
      <c r="C783" s="8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</row>
    <row r="784" spans="2:36" x14ac:dyDescent="0.3">
      <c r="B784" s="8"/>
      <c r="C784" s="8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</row>
    <row r="785" spans="2:36" x14ac:dyDescent="0.3">
      <c r="B785" s="8"/>
      <c r="C785" s="8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</row>
    <row r="786" spans="2:36" x14ac:dyDescent="0.3">
      <c r="B786" s="8"/>
      <c r="C786" s="8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</row>
    <row r="787" spans="2:36" x14ac:dyDescent="0.3">
      <c r="B787" s="8"/>
      <c r="C787" s="8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</row>
    <row r="788" spans="2:36" x14ac:dyDescent="0.3">
      <c r="B788" s="8"/>
      <c r="C788" s="8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</row>
    <row r="789" spans="2:36" x14ac:dyDescent="0.3">
      <c r="B789" s="8"/>
      <c r="C789" s="8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</row>
    <row r="790" spans="2:36" x14ac:dyDescent="0.3">
      <c r="B790" s="8"/>
      <c r="C790" s="8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</row>
    <row r="791" spans="2:36" x14ac:dyDescent="0.3">
      <c r="B791" s="8"/>
      <c r="C791" s="8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</row>
    <row r="792" spans="2:36" x14ac:dyDescent="0.3">
      <c r="B792" s="8"/>
      <c r="C792" s="8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</row>
    <row r="793" spans="2:36" x14ac:dyDescent="0.3">
      <c r="B793" s="8"/>
      <c r="C793" s="8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</row>
    <row r="794" spans="2:36" x14ac:dyDescent="0.3">
      <c r="B794" s="8"/>
      <c r="C794" s="8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</row>
    <row r="795" spans="2:36" x14ac:dyDescent="0.3">
      <c r="B795" s="8"/>
      <c r="C795" s="8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</row>
    <row r="796" spans="2:36" x14ac:dyDescent="0.3">
      <c r="B796" s="8"/>
      <c r="C796" s="8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</row>
    <row r="797" spans="2:36" x14ac:dyDescent="0.3">
      <c r="B797" s="8"/>
      <c r="C797" s="8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</row>
    <row r="798" spans="2:36" x14ac:dyDescent="0.3">
      <c r="B798" s="8"/>
      <c r="C798" s="8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</row>
    <row r="799" spans="2:36" x14ac:dyDescent="0.3">
      <c r="B799" s="8"/>
      <c r="C799" s="8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</row>
    <row r="800" spans="2:36" x14ac:dyDescent="0.3">
      <c r="B800" s="8"/>
      <c r="C800" s="8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</row>
    <row r="801" spans="2:36" x14ac:dyDescent="0.3">
      <c r="B801" s="8"/>
      <c r="C801" s="8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</row>
    <row r="802" spans="2:36" x14ac:dyDescent="0.3">
      <c r="B802" s="8"/>
      <c r="C802" s="8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</row>
    <row r="803" spans="2:36" x14ac:dyDescent="0.3">
      <c r="B803" s="8"/>
      <c r="C803" s="8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</row>
    <row r="804" spans="2:36" x14ac:dyDescent="0.3">
      <c r="B804" s="8"/>
      <c r="C804" s="8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</row>
    <row r="805" spans="2:36" x14ac:dyDescent="0.3">
      <c r="B805" s="8"/>
      <c r="C805" s="8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</row>
    <row r="806" spans="2:36" x14ac:dyDescent="0.3">
      <c r="B806" s="8"/>
      <c r="C806" s="8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</row>
    <row r="807" spans="2:36" x14ac:dyDescent="0.3">
      <c r="B807" s="8"/>
      <c r="C807" s="8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</row>
    <row r="808" spans="2:36" x14ac:dyDescent="0.3">
      <c r="B808" s="8"/>
      <c r="C808" s="8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</row>
    <row r="809" spans="2:36" x14ac:dyDescent="0.3">
      <c r="B809" s="8"/>
      <c r="C809" s="8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</row>
    <row r="810" spans="2:36" x14ac:dyDescent="0.3">
      <c r="B810" s="8"/>
      <c r="C810" s="8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</row>
    <row r="811" spans="2:36" x14ac:dyDescent="0.3">
      <c r="B811" s="8"/>
      <c r="C811" s="8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</row>
    <row r="812" spans="2:36" x14ac:dyDescent="0.3">
      <c r="B812" s="8"/>
      <c r="C812" s="8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</row>
    <row r="813" spans="2:36" x14ac:dyDescent="0.3">
      <c r="B813" s="8"/>
      <c r="C813" s="8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</row>
    <row r="814" spans="2:36" x14ac:dyDescent="0.3">
      <c r="B814" s="8"/>
      <c r="C814" s="8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</row>
    <row r="815" spans="2:36" x14ac:dyDescent="0.3">
      <c r="B815" s="8"/>
      <c r="C815" s="8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</row>
    <row r="816" spans="2:36" x14ac:dyDescent="0.3">
      <c r="B816" s="8"/>
      <c r="C816" s="8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</row>
    <row r="817" spans="2:36" x14ac:dyDescent="0.3">
      <c r="B817" s="8"/>
      <c r="C817" s="8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</row>
    <row r="818" spans="2:36" x14ac:dyDescent="0.3">
      <c r="B818" s="8"/>
      <c r="C818" s="8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</row>
    <row r="819" spans="2:36" x14ac:dyDescent="0.3">
      <c r="B819" s="8"/>
      <c r="C819" s="8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</row>
    <row r="820" spans="2:36" x14ac:dyDescent="0.3">
      <c r="B820" s="8"/>
      <c r="C820" s="8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</row>
    <row r="821" spans="2:36" x14ac:dyDescent="0.3">
      <c r="B821" s="8"/>
      <c r="C821" s="8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</row>
    <row r="822" spans="2:36" x14ac:dyDescent="0.3">
      <c r="B822" s="8"/>
      <c r="C822" s="8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</row>
    <row r="823" spans="2:36" x14ac:dyDescent="0.3">
      <c r="B823" s="8"/>
      <c r="C823" s="8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</row>
    <row r="824" spans="2:36" x14ac:dyDescent="0.3">
      <c r="B824" s="8"/>
      <c r="C824" s="8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</row>
    <row r="825" spans="2:36" x14ac:dyDescent="0.3">
      <c r="B825" s="8"/>
      <c r="C825" s="8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</row>
    <row r="826" spans="2:36" x14ac:dyDescent="0.3">
      <c r="B826" s="8"/>
      <c r="C826" s="8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</row>
    <row r="827" spans="2:36" x14ac:dyDescent="0.3">
      <c r="B827" s="8"/>
      <c r="C827" s="8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</row>
    <row r="828" spans="2:36" x14ac:dyDescent="0.3">
      <c r="B828" s="8"/>
      <c r="C828" s="8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</row>
    <row r="829" spans="2:36" x14ac:dyDescent="0.3">
      <c r="B829" s="8"/>
      <c r="C829" s="8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</row>
    <row r="830" spans="2:36" x14ac:dyDescent="0.3">
      <c r="B830" s="8"/>
      <c r="C830" s="8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</row>
    <row r="831" spans="2:36" x14ac:dyDescent="0.3">
      <c r="B831" s="8"/>
      <c r="C831" s="8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</row>
    <row r="832" spans="2:36" x14ac:dyDescent="0.3">
      <c r="B832" s="8"/>
      <c r="C832" s="8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</row>
    <row r="833" spans="2:36" x14ac:dyDescent="0.3">
      <c r="B833" s="8"/>
      <c r="C833" s="8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</row>
    <row r="834" spans="2:36" x14ac:dyDescent="0.3">
      <c r="B834" s="8"/>
      <c r="C834" s="8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</row>
    <row r="835" spans="2:36" x14ac:dyDescent="0.3">
      <c r="B835" s="8"/>
      <c r="C835" s="8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</row>
    <row r="836" spans="2:36" x14ac:dyDescent="0.3">
      <c r="B836" s="8"/>
      <c r="C836" s="8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</row>
    <row r="837" spans="2:36" x14ac:dyDescent="0.3">
      <c r="B837" s="8"/>
      <c r="C837" s="8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</row>
    <row r="838" spans="2:36" x14ac:dyDescent="0.3">
      <c r="B838" s="8"/>
      <c r="C838" s="8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</row>
    <row r="839" spans="2:36" x14ac:dyDescent="0.3">
      <c r="B839" s="8"/>
      <c r="C839" s="8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</row>
    <row r="840" spans="2:36" x14ac:dyDescent="0.3">
      <c r="B840" s="8"/>
      <c r="C840" s="8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</row>
    <row r="841" spans="2:36" x14ac:dyDescent="0.3">
      <c r="B841" s="8"/>
      <c r="C841" s="8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</row>
    <row r="842" spans="2:36" x14ac:dyDescent="0.3">
      <c r="B842" s="8"/>
      <c r="C842" s="8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</row>
    <row r="843" spans="2:36" x14ac:dyDescent="0.3">
      <c r="B843" s="8"/>
      <c r="C843" s="8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</row>
    <row r="844" spans="2:36" x14ac:dyDescent="0.3">
      <c r="B844" s="8"/>
      <c r="C844" s="8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</row>
    <row r="845" spans="2:36" x14ac:dyDescent="0.3">
      <c r="B845" s="8"/>
      <c r="C845" s="8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</row>
    <row r="846" spans="2:36" x14ac:dyDescent="0.3">
      <c r="B846" s="8"/>
      <c r="C846" s="8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</row>
    <row r="847" spans="2:36" x14ac:dyDescent="0.3">
      <c r="B847" s="8"/>
      <c r="C847" s="8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</row>
    <row r="848" spans="2:36" x14ac:dyDescent="0.3">
      <c r="B848" s="8"/>
      <c r="C848" s="8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</row>
    <row r="849" spans="2:36" x14ac:dyDescent="0.3">
      <c r="B849" s="8"/>
      <c r="C849" s="8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</row>
    <row r="850" spans="2:36" x14ac:dyDescent="0.3">
      <c r="B850" s="8"/>
      <c r="C850" s="8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</row>
    <row r="851" spans="2:36" x14ac:dyDescent="0.3">
      <c r="B851" s="8"/>
      <c r="C851" s="8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</row>
    <row r="852" spans="2:36" x14ac:dyDescent="0.3">
      <c r="B852" s="8"/>
      <c r="C852" s="8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</row>
    <row r="853" spans="2:36" x14ac:dyDescent="0.3">
      <c r="B853" s="8"/>
      <c r="C853" s="8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</row>
    <row r="854" spans="2:36" x14ac:dyDescent="0.3">
      <c r="B854" s="8"/>
      <c r="C854" s="8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</row>
    <row r="855" spans="2:36" x14ac:dyDescent="0.3">
      <c r="B855" s="8"/>
      <c r="C855" s="8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</row>
    <row r="856" spans="2:36" x14ac:dyDescent="0.3">
      <c r="B856" s="8"/>
      <c r="C856" s="8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</row>
    <row r="857" spans="2:36" x14ac:dyDescent="0.3">
      <c r="B857" s="8"/>
      <c r="C857" s="8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</row>
    <row r="858" spans="2:36" x14ac:dyDescent="0.3">
      <c r="B858" s="8"/>
      <c r="C858" s="8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</row>
    <row r="859" spans="2:36" x14ac:dyDescent="0.3">
      <c r="B859" s="8"/>
      <c r="C859" s="8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</row>
    <row r="860" spans="2:36" x14ac:dyDescent="0.3">
      <c r="B860" s="8"/>
      <c r="C860" s="8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</row>
    <row r="861" spans="2:36" x14ac:dyDescent="0.3">
      <c r="B861" s="8"/>
      <c r="C861" s="8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</row>
    <row r="862" spans="2:36" x14ac:dyDescent="0.3">
      <c r="B862" s="8"/>
      <c r="C862" s="8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</row>
    <row r="863" spans="2:36" x14ac:dyDescent="0.3">
      <c r="B863" s="8"/>
      <c r="C863" s="8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</row>
    <row r="864" spans="2:36" x14ac:dyDescent="0.3">
      <c r="B864" s="8"/>
      <c r="C864" s="8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</row>
    <row r="865" spans="2:36" x14ac:dyDescent="0.3">
      <c r="B865" s="8"/>
      <c r="C865" s="8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</row>
    <row r="866" spans="2:36" x14ac:dyDescent="0.3">
      <c r="B866" s="8"/>
      <c r="C866" s="8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</row>
    <row r="867" spans="2:36" x14ac:dyDescent="0.3">
      <c r="B867" s="8"/>
      <c r="C867" s="8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</row>
    <row r="868" spans="2:36" x14ac:dyDescent="0.3">
      <c r="B868" s="8"/>
      <c r="C868" s="8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</row>
    <row r="869" spans="2:36" x14ac:dyDescent="0.3">
      <c r="B869" s="8"/>
      <c r="C869" s="8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</row>
    <row r="870" spans="2:36" x14ac:dyDescent="0.3">
      <c r="B870" s="8"/>
      <c r="C870" s="8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</row>
    <row r="871" spans="2:36" x14ac:dyDescent="0.3">
      <c r="B871" s="8"/>
      <c r="C871" s="8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</row>
    <row r="872" spans="2:36" x14ac:dyDescent="0.3">
      <c r="B872" s="8"/>
      <c r="C872" s="8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</row>
    <row r="873" spans="2:36" x14ac:dyDescent="0.3">
      <c r="B873" s="8"/>
      <c r="C873" s="8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</row>
    <row r="874" spans="2:36" x14ac:dyDescent="0.3">
      <c r="B874" s="8"/>
      <c r="C874" s="8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</row>
    <row r="875" spans="2:36" x14ac:dyDescent="0.3">
      <c r="B875" s="8"/>
      <c r="C875" s="8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</row>
    <row r="876" spans="2:36" x14ac:dyDescent="0.3">
      <c r="B876" s="8"/>
      <c r="C876" s="8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</row>
    <row r="877" spans="2:36" x14ac:dyDescent="0.3">
      <c r="B877" s="8"/>
      <c r="C877" s="8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</row>
    <row r="878" spans="2:36" x14ac:dyDescent="0.3">
      <c r="B878" s="8"/>
      <c r="C878" s="8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</row>
    <row r="879" spans="2:36" x14ac:dyDescent="0.3">
      <c r="B879" s="8"/>
      <c r="C879" s="8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</row>
    <row r="880" spans="2:36" x14ac:dyDescent="0.3">
      <c r="B880" s="8"/>
      <c r="C880" s="8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</row>
    <row r="881" spans="2:36" x14ac:dyDescent="0.3">
      <c r="B881" s="8"/>
      <c r="C881" s="8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</row>
    <row r="882" spans="2:36" x14ac:dyDescent="0.3">
      <c r="B882" s="8"/>
      <c r="C882" s="8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</row>
    <row r="883" spans="2:36" x14ac:dyDescent="0.3">
      <c r="B883" s="8"/>
      <c r="C883" s="8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</row>
    <row r="884" spans="2:36" x14ac:dyDescent="0.3">
      <c r="B884" s="8"/>
      <c r="C884" s="8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</row>
    <row r="885" spans="2:36" x14ac:dyDescent="0.3">
      <c r="B885" s="8"/>
      <c r="C885" s="8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</row>
    <row r="886" spans="2:36" x14ac:dyDescent="0.3">
      <c r="B886" s="8"/>
      <c r="C886" s="8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</row>
    <row r="887" spans="2:36" x14ac:dyDescent="0.3">
      <c r="B887" s="8"/>
      <c r="C887" s="8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</row>
    <row r="888" spans="2:36" x14ac:dyDescent="0.3">
      <c r="B888" s="8"/>
      <c r="C888" s="8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</row>
    <row r="889" spans="2:36" x14ac:dyDescent="0.3">
      <c r="B889" s="8"/>
      <c r="C889" s="8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</row>
    <row r="890" spans="2:36" x14ac:dyDescent="0.3">
      <c r="B890" s="8"/>
      <c r="C890" s="8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</row>
    <row r="891" spans="2:36" x14ac:dyDescent="0.3">
      <c r="B891" s="8"/>
      <c r="C891" s="8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</row>
    <row r="892" spans="2:36" x14ac:dyDescent="0.3">
      <c r="B892" s="8"/>
      <c r="C892" s="8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</row>
    <row r="893" spans="2:36" x14ac:dyDescent="0.3">
      <c r="B893" s="8"/>
      <c r="C893" s="8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</row>
    <row r="894" spans="2:36" x14ac:dyDescent="0.3">
      <c r="B894" s="8"/>
      <c r="C894" s="8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</row>
    <row r="895" spans="2:36" x14ac:dyDescent="0.3">
      <c r="B895" s="8"/>
      <c r="C895" s="8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</row>
    <row r="896" spans="2:36" x14ac:dyDescent="0.3">
      <c r="B896" s="8"/>
      <c r="C896" s="8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</row>
    <row r="897" spans="2:36" x14ac:dyDescent="0.3">
      <c r="B897" s="8"/>
      <c r="C897" s="8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</row>
    <row r="898" spans="2:36" x14ac:dyDescent="0.3">
      <c r="B898" s="8"/>
      <c r="C898" s="8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</row>
    <row r="899" spans="2:36" x14ac:dyDescent="0.3">
      <c r="B899" s="8"/>
      <c r="C899" s="8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</row>
    <row r="900" spans="2:36" x14ac:dyDescent="0.3">
      <c r="B900" s="8"/>
      <c r="C900" s="8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</row>
    <row r="901" spans="2:36" x14ac:dyDescent="0.3">
      <c r="B901" s="8"/>
      <c r="C901" s="8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</row>
    <row r="902" spans="2:36" x14ac:dyDescent="0.3">
      <c r="B902" s="8"/>
      <c r="C902" s="8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</row>
    <row r="903" spans="2:36" x14ac:dyDescent="0.3">
      <c r="B903" s="8"/>
      <c r="C903" s="8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</row>
    <row r="904" spans="2:36" x14ac:dyDescent="0.3">
      <c r="B904" s="8"/>
      <c r="C904" s="8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</row>
    <row r="905" spans="2:36" x14ac:dyDescent="0.3">
      <c r="B905" s="8"/>
      <c r="C905" s="8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</row>
    <row r="906" spans="2:36" x14ac:dyDescent="0.3">
      <c r="B906" s="8"/>
      <c r="C906" s="8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</row>
    <row r="907" spans="2:36" x14ac:dyDescent="0.3">
      <c r="B907" s="8"/>
      <c r="C907" s="8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</row>
    <row r="908" spans="2:36" x14ac:dyDescent="0.3">
      <c r="B908" s="8"/>
      <c r="C908" s="8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</row>
    <row r="909" spans="2:36" x14ac:dyDescent="0.3">
      <c r="B909" s="8"/>
      <c r="C909" s="8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</row>
    <row r="910" spans="2:36" x14ac:dyDescent="0.3">
      <c r="B910" s="8"/>
      <c r="C910" s="8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</row>
    <row r="911" spans="2:36" x14ac:dyDescent="0.3">
      <c r="B911" s="8"/>
      <c r="C911" s="8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</row>
    <row r="912" spans="2:36" x14ac:dyDescent="0.3">
      <c r="B912" s="8"/>
      <c r="C912" s="8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</row>
    <row r="913" spans="2:36" x14ac:dyDescent="0.3">
      <c r="B913" s="8"/>
      <c r="C913" s="8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</row>
    <row r="914" spans="2:36" x14ac:dyDescent="0.3">
      <c r="B914" s="8"/>
      <c r="C914" s="8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</row>
    <row r="915" spans="2:36" x14ac:dyDescent="0.3">
      <c r="B915" s="8"/>
      <c r="C915" s="8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</row>
    <row r="916" spans="2:36" x14ac:dyDescent="0.3">
      <c r="B916" s="8"/>
      <c r="C916" s="8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</row>
    <row r="917" spans="2:36" x14ac:dyDescent="0.3">
      <c r="B917" s="8"/>
      <c r="C917" s="8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</row>
    <row r="918" spans="2:36" x14ac:dyDescent="0.3">
      <c r="B918" s="8"/>
      <c r="C918" s="8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</row>
    <row r="919" spans="2:36" x14ac:dyDescent="0.3">
      <c r="B919" s="8"/>
      <c r="C919" s="8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</row>
    <row r="920" spans="2:36" x14ac:dyDescent="0.3">
      <c r="B920" s="8"/>
      <c r="C920" s="8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</row>
    <row r="921" spans="2:36" x14ac:dyDescent="0.3">
      <c r="B921" s="8"/>
      <c r="C921" s="8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</row>
    <row r="922" spans="2:36" x14ac:dyDescent="0.3">
      <c r="B922" s="8"/>
      <c r="C922" s="8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</row>
    <row r="923" spans="2:36" x14ac:dyDescent="0.3">
      <c r="B923" s="8"/>
      <c r="C923" s="8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</row>
    <row r="924" spans="2:36" x14ac:dyDescent="0.3">
      <c r="B924" s="8"/>
      <c r="C924" s="8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</row>
    <row r="925" spans="2:36" x14ac:dyDescent="0.3">
      <c r="B925" s="8"/>
      <c r="C925" s="8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</row>
    <row r="926" spans="2:36" x14ac:dyDescent="0.3">
      <c r="B926" s="8"/>
      <c r="C926" s="8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</row>
    <row r="927" spans="2:36" x14ac:dyDescent="0.3">
      <c r="B927" s="8"/>
      <c r="C927" s="8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</row>
    <row r="928" spans="2:36" x14ac:dyDescent="0.3">
      <c r="B928" s="8"/>
      <c r="C928" s="8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</row>
    <row r="929" spans="2:36" x14ac:dyDescent="0.3">
      <c r="B929" s="8"/>
      <c r="C929" s="8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</row>
    <row r="930" spans="2:36" x14ac:dyDescent="0.3">
      <c r="B930" s="8"/>
      <c r="C930" s="8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</row>
    <row r="931" spans="2:36" x14ac:dyDescent="0.3">
      <c r="B931" s="8"/>
      <c r="C931" s="8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</row>
    <row r="932" spans="2:36" x14ac:dyDescent="0.3">
      <c r="B932" s="8"/>
      <c r="C932" s="8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</row>
    <row r="933" spans="2:36" x14ac:dyDescent="0.3">
      <c r="B933" s="8"/>
      <c r="C933" s="8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</row>
    <row r="934" spans="2:36" x14ac:dyDescent="0.3">
      <c r="B934" s="8"/>
      <c r="C934" s="8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</row>
    <row r="935" spans="2:36" x14ac:dyDescent="0.3">
      <c r="B935" s="8"/>
      <c r="C935" s="8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</row>
    <row r="936" spans="2:36" x14ac:dyDescent="0.3">
      <c r="B936" s="8"/>
      <c r="C936" s="8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</row>
    <row r="937" spans="2:36" x14ac:dyDescent="0.3">
      <c r="B937" s="8"/>
      <c r="C937" s="8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</row>
    <row r="938" spans="2:36" x14ac:dyDescent="0.3">
      <c r="B938" s="8"/>
      <c r="C938" s="8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</row>
    <row r="939" spans="2:36" x14ac:dyDescent="0.3">
      <c r="B939" s="8"/>
      <c r="C939" s="8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</row>
    <row r="940" spans="2:36" x14ac:dyDescent="0.3">
      <c r="B940" s="8"/>
      <c r="C940" s="8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</row>
    <row r="941" spans="2:36" x14ac:dyDescent="0.3">
      <c r="B941" s="8"/>
      <c r="C941" s="8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</row>
    <row r="942" spans="2:36" x14ac:dyDescent="0.3">
      <c r="B942" s="8"/>
      <c r="C942" s="8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</row>
    <row r="943" spans="2:36" x14ac:dyDescent="0.3">
      <c r="B943" s="8"/>
      <c r="C943" s="8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</row>
    <row r="944" spans="2:36" x14ac:dyDescent="0.3">
      <c r="B944" s="8"/>
      <c r="C944" s="8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</row>
    <row r="945" spans="2:36" x14ac:dyDescent="0.3">
      <c r="B945" s="8"/>
      <c r="C945" s="8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</row>
    <row r="946" spans="2:36" x14ac:dyDescent="0.3">
      <c r="B946" s="8"/>
      <c r="C946" s="8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</row>
    <row r="947" spans="2:36" x14ac:dyDescent="0.3">
      <c r="B947" s="8"/>
      <c r="C947" s="8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</row>
    <row r="948" spans="2:36" x14ac:dyDescent="0.3">
      <c r="B948" s="8"/>
      <c r="C948" s="8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</row>
    <row r="949" spans="2:36" x14ac:dyDescent="0.3">
      <c r="B949" s="8"/>
      <c r="C949" s="8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</row>
    <row r="950" spans="2:36" x14ac:dyDescent="0.3">
      <c r="B950" s="8"/>
      <c r="C950" s="8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</row>
    <row r="951" spans="2:36" x14ac:dyDescent="0.3">
      <c r="B951" s="8"/>
      <c r="C951" s="8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</row>
    <row r="952" spans="2:36" x14ac:dyDescent="0.3">
      <c r="B952" s="8"/>
      <c r="C952" s="8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</row>
    <row r="953" spans="2:36" x14ac:dyDescent="0.3">
      <c r="B953" s="8"/>
      <c r="C953" s="8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</row>
    <row r="954" spans="2:36" x14ac:dyDescent="0.3">
      <c r="B954" s="8"/>
      <c r="C954" s="8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</row>
    <row r="955" spans="2:36" x14ac:dyDescent="0.3">
      <c r="B955" s="8"/>
      <c r="C955" s="8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</row>
    <row r="956" spans="2:36" x14ac:dyDescent="0.3">
      <c r="B956" s="8"/>
      <c r="C956" s="8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</row>
    <row r="957" spans="2:36" x14ac:dyDescent="0.3">
      <c r="B957" s="8"/>
      <c r="C957" s="8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</row>
    <row r="958" spans="2:36" x14ac:dyDescent="0.3">
      <c r="B958" s="8"/>
      <c r="C958" s="8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</row>
    <row r="959" spans="2:36" x14ac:dyDescent="0.3">
      <c r="B959" s="8"/>
      <c r="C959" s="8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</row>
    <row r="960" spans="2:36" x14ac:dyDescent="0.3">
      <c r="B960" s="8"/>
      <c r="C960" s="8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</row>
    <row r="961" spans="2:36" x14ac:dyDescent="0.3">
      <c r="B961" s="8"/>
      <c r="C961" s="8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</row>
    <row r="962" spans="2:36" x14ac:dyDescent="0.3">
      <c r="B962" s="8"/>
      <c r="C962" s="8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</row>
    <row r="963" spans="2:36" x14ac:dyDescent="0.3">
      <c r="B963" s="8"/>
      <c r="C963" s="8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</row>
    <row r="964" spans="2:36" x14ac:dyDescent="0.3">
      <c r="B964" s="8"/>
      <c r="C964" s="8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</row>
    <row r="965" spans="2:36" x14ac:dyDescent="0.3">
      <c r="B965" s="8"/>
      <c r="C965" s="8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</row>
    <row r="966" spans="2:36" x14ac:dyDescent="0.3">
      <c r="B966" s="8"/>
      <c r="C966" s="8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</row>
    <row r="967" spans="2:36" x14ac:dyDescent="0.3">
      <c r="B967" s="8"/>
      <c r="C967" s="8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</row>
    <row r="968" spans="2:36" x14ac:dyDescent="0.3">
      <c r="B968" s="8"/>
      <c r="C968" s="8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</row>
    <row r="969" spans="2:36" x14ac:dyDescent="0.3">
      <c r="B969" s="8"/>
      <c r="C969" s="8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</row>
    <row r="970" spans="2:36" x14ac:dyDescent="0.3">
      <c r="B970" s="8"/>
      <c r="C970" s="8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</row>
    <row r="971" spans="2:36" x14ac:dyDescent="0.3">
      <c r="B971" s="8"/>
      <c r="C971" s="8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</row>
    <row r="972" spans="2:36" x14ac:dyDescent="0.3">
      <c r="B972" s="8"/>
      <c r="C972" s="8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</row>
    <row r="973" spans="2:36" x14ac:dyDescent="0.3">
      <c r="B973" s="8"/>
      <c r="C973" s="8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</row>
    <row r="974" spans="2:36" x14ac:dyDescent="0.3">
      <c r="B974" s="8"/>
      <c r="C974" s="8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</row>
    <row r="975" spans="2:36" x14ac:dyDescent="0.3">
      <c r="B975" s="8"/>
      <c r="C975" s="8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</row>
    <row r="976" spans="2:36" x14ac:dyDescent="0.3">
      <c r="B976" s="8"/>
      <c r="C976" s="8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</row>
    <row r="977" spans="2:36" x14ac:dyDescent="0.3">
      <c r="B977" s="8"/>
      <c r="C977" s="8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</row>
    <row r="978" spans="2:36" x14ac:dyDescent="0.3">
      <c r="B978" s="8"/>
      <c r="C978" s="8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</row>
    <row r="979" spans="2:36" x14ac:dyDescent="0.3">
      <c r="B979" s="8"/>
      <c r="C979" s="8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</row>
    <row r="980" spans="2:36" x14ac:dyDescent="0.3">
      <c r="B980" s="8"/>
      <c r="C980" s="8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</row>
    <row r="981" spans="2:36" x14ac:dyDescent="0.3">
      <c r="B981" s="8"/>
      <c r="C981" s="8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</row>
    <row r="982" spans="2:36" x14ac:dyDescent="0.3">
      <c r="B982" s="8"/>
      <c r="C982" s="8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</row>
    <row r="983" spans="2:36" x14ac:dyDescent="0.3">
      <c r="B983" s="8"/>
      <c r="C983" s="8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</row>
    <row r="984" spans="2:36" x14ac:dyDescent="0.3">
      <c r="B984" s="8"/>
      <c r="C984" s="8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</row>
    <row r="985" spans="2:36" x14ac:dyDescent="0.3">
      <c r="B985" s="8"/>
      <c r="C985" s="8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</row>
    <row r="986" spans="2:36" x14ac:dyDescent="0.3">
      <c r="B986" s="8"/>
      <c r="C986" s="8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</row>
    <row r="987" spans="2:36" x14ac:dyDescent="0.3">
      <c r="B987" s="8"/>
      <c r="C987" s="8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</row>
    <row r="988" spans="2:36" x14ac:dyDescent="0.3">
      <c r="B988" s="8"/>
      <c r="C988" s="8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</row>
    <row r="989" spans="2:36" x14ac:dyDescent="0.3">
      <c r="B989" s="8"/>
      <c r="C989" s="8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</row>
    <row r="990" spans="2:36" x14ac:dyDescent="0.3">
      <c r="B990" s="8"/>
      <c r="C990" s="8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</row>
    <row r="991" spans="2:36" x14ac:dyDescent="0.3">
      <c r="B991" s="8"/>
      <c r="C991" s="8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</row>
    <row r="992" spans="2:36" x14ac:dyDescent="0.3">
      <c r="B992" s="8"/>
      <c r="C992" s="8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</row>
    <row r="993" spans="2:36" x14ac:dyDescent="0.3">
      <c r="B993" s="8"/>
      <c r="C993" s="8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</row>
    <row r="994" spans="2:36" x14ac:dyDescent="0.3">
      <c r="B994" s="8"/>
      <c r="C994" s="8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</row>
    <row r="995" spans="2:36" x14ac:dyDescent="0.3">
      <c r="B995" s="8"/>
      <c r="C995" s="8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</row>
    <row r="996" spans="2:36" x14ac:dyDescent="0.3">
      <c r="B996" s="8"/>
      <c r="C996" s="8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</row>
    <row r="997" spans="2:36" x14ac:dyDescent="0.3">
      <c r="B997" s="8"/>
      <c r="C997" s="8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</row>
    <row r="998" spans="2:36" x14ac:dyDescent="0.3">
      <c r="B998" s="8"/>
      <c r="C998" s="8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</row>
    <row r="999" spans="2:36" x14ac:dyDescent="0.3">
      <c r="B999" s="8"/>
      <c r="C999" s="8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</row>
    <row r="1000" spans="2:36" x14ac:dyDescent="0.3">
      <c r="B1000" s="8"/>
      <c r="C1000" s="8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</row>
    <row r="1001" spans="2:36" x14ac:dyDescent="0.3">
      <c r="B1001" s="8"/>
      <c r="C1001" s="8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</row>
    <row r="1002" spans="2:36" x14ac:dyDescent="0.3">
      <c r="B1002" s="8"/>
      <c r="C1002" s="8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3"/>
      <c r="AI1002" s="13"/>
      <c r="AJ1002" s="13"/>
    </row>
    <row r="1003" spans="2:36" x14ac:dyDescent="0.3">
      <c r="B1003" s="8"/>
      <c r="C1003" s="8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3"/>
      <c r="AI1003" s="13"/>
      <c r="AJ1003" s="13"/>
    </row>
    <row r="1004" spans="2:36" x14ac:dyDescent="0.3">
      <c r="B1004" s="8"/>
      <c r="C1004" s="8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13"/>
      <c r="AG1004" s="13"/>
      <c r="AH1004" s="13"/>
      <c r="AI1004" s="13"/>
      <c r="AJ1004" s="13"/>
    </row>
    <row r="1005" spans="2:36" x14ac:dyDescent="0.3">
      <c r="B1005" s="8"/>
      <c r="C1005" s="8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13"/>
      <c r="AG1005" s="13"/>
      <c r="AH1005" s="13"/>
      <c r="AI1005" s="13"/>
      <c r="AJ1005" s="13"/>
    </row>
    <row r="1006" spans="2:36" x14ac:dyDescent="0.3">
      <c r="B1006" s="8"/>
      <c r="C1006" s="8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13"/>
      <c r="AG1006" s="13"/>
      <c r="AH1006" s="13"/>
      <c r="AI1006" s="13"/>
      <c r="AJ1006" s="13"/>
    </row>
    <row r="1007" spans="2:36" x14ac:dyDescent="0.3">
      <c r="B1007" s="8"/>
      <c r="C1007" s="8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13"/>
      <c r="AG1007" s="13"/>
      <c r="AH1007" s="13"/>
      <c r="AI1007" s="13"/>
      <c r="AJ1007" s="13"/>
    </row>
    <row r="1008" spans="2:36" x14ac:dyDescent="0.3">
      <c r="B1008" s="8"/>
      <c r="C1008" s="8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13"/>
      <c r="AG1008" s="13"/>
      <c r="AH1008" s="13"/>
      <c r="AI1008" s="13"/>
      <c r="AJ1008" s="13"/>
    </row>
    <row r="1009" spans="2:36" x14ac:dyDescent="0.3">
      <c r="B1009" s="8"/>
      <c r="C1009" s="8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13"/>
      <c r="AG1009" s="13"/>
      <c r="AH1009" s="13"/>
      <c r="AI1009" s="13"/>
      <c r="AJ1009" s="13"/>
    </row>
    <row r="1010" spans="2:36" x14ac:dyDescent="0.3">
      <c r="B1010" s="8"/>
      <c r="C1010" s="8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13"/>
      <c r="AG1010" s="13"/>
      <c r="AH1010" s="13"/>
      <c r="AI1010" s="13"/>
      <c r="AJ1010" s="13"/>
    </row>
    <row r="1011" spans="2:36" x14ac:dyDescent="0.3">
      <c r="B1011" s="8"/>
      <c r="C1011" s="8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13"/>
      <c r="AG1011" s="13"/>
      <c r="AH1011" s="13"/>
      <c r="AI1011" s="13"/>
      <c r="AJ1011" s="13"/>
    </row>
    <row r="1012" spans="2:36" x14ac:dyDescent="0.3">
      <c r="B1012" s="8"/>
      <c r="C1012" s="8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13"/>
      <c r="AG1012" s="13"/>
      <c r="AH1012" s="13"/>
      <c r="AI1012" s="13"/>
      <c r="AJ1012" s="13"/>
    </row>
    <row r="1013" spans="2:36" x14ac:dyDescent="0.3">
      <c r="B1013" s="8"/>
      <c r="C1013" s="8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13"/>
      <c r="AG1013" s="13"/>
      <c r="AH1013" s="13"/>
      <c r="AI1013" s="13"/>
      <c r="AJ1013" s="13"/>
    </row>
    <row r="1014" spans="2:36" x14ac:dyDescent="0.3">
      <c r="B1014" s="8"/>
      <c r="C1014" s="8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13"/>
      <c r="AG1014" s="13"/>
      <c r="AH1014" s="13"/>
      <c r="AI1014" s="13"/>
      <c r="AJ1014" s="13"/>
    </row>
    <row r="1015" spans="2:36" x14ac:dyDescent="0.3">
      <c r="B1015" s="8"/>
      <c r="C1015" s="8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13"/>
      <c r="AG1015" s="13"/>
      <c r="AH1015" s="13"/>
      <c r="AI1015" s="13"/>
      <c r="AJ1015" s="13"/>
    </row>
    <row r="1016" spans="2:36" x14ac:dyDescent="0.3">
      <c r="B1016" s="8"/>
      <c r="C1016" s="8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13"/>
      <c r="AG1016" s="13"/>
      <c r="AH1016" s="13"/>
      <c r="AI1016" s="13"/>
      <c r="AJ1016" s="13"/>
    </row>
    <row r="1017" spans="2:36" x14ac:dyDescent="0.3">
      <c r="B1017" s="8"/>
      <c r="C1017" s="8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3"/>
      <c r="AG1017" s="13"/>
      <c r="AH1017" s="13"/>
      <c r="AI1017" s="13"/>
      <c r="AJ1017" s="13"/>
    </row>
    <row r="1018" spans="2:36" x14ac:dyDescent="0.3">
      <c r="B1018" s="8"/>
      <c r="C1018" s="8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3"/>
      <c r="AG1018" s="13"/>
      <c r="AH1018" s="13"/>
      <c r="AI1018" s="13"/>
      <c r="AJ1018" s="13"/>
    </row>
    <row r="1019" spans="2:36" x14ac:dyDescent="0.3">
      <c r="B1019" s="8"/>
      <c r="C1019" s="8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13"/>
      <c r="AG1019" s="13"/>
      <c r="AH1019" s="13"/>
      <c r="AI1019" s="13"/>
      <c r="AJ1019" s="13"/>
    </row>
    <row r="1020" spans="2:36" x14ac:dyDescent="0.3">
      <c r="B1020" s="8"/>
      <c r="C1020" s="8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13"/>
      <c r="AG1020" s="13"/>
      <c r="AH1020" s="13"/>
      <c r="AI1020" s="13"/>
      <c r="AJ1020" s="13"/>
    </row>
    <row r="1021" spans="2:36" x14ac:dyDescent="0.3">
      <c r="B1021" s="8"/>
      <c r="C1021" s="8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13"/>
      <c r="AG1021" s="13"/>
      <c r="AH1021" s="13"/>
      <c r="AI1021" s="13"/>
      <c r="AJ1021" s="13"/>
    </row>
    <row r="1022" spans="2:36" x14ac:dyDescent="0.3">
      <c r="B1022" s="8"/>
      <c r="C1022" s="8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13"/>
      <c r="AG1022" s="13"/>
      <c r="AH1022" s="13"/>
      <c r="AI1022" s="13"/>
      <c r="AJ1022" s="13"/>
    </row>
    <row r="1023" spans="2:36" x14ac:dyDescent="0.3">
      <c r="B1023" s="8"/>
      <c r="C1023" s="8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13"/>
      <c r="AG1023" s="13"/>
      <c r="AH1023" s="13"/>
      <c r="AI1023" s="13"/>
      <c r="AJ1023" s="13"/>
    </row>
    <row r="1024" spans="2:36" x14ac:dyDescent="0.3">
      <c r="B1024" s="8"/>
      <c r="C1024" s="8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13"/>
      <c r="AG1024" s="13"/>
      <c r="AH1024" s="13"/>
      <c r="AI1024" s="13"/>
      <c r="AJ1024" s="13"/>
    </row>
    <row r="1025" spans="2:36" x14ac:dyDescent="0.3">
      <c r="B1025" s="8"/>
      <c r="C1025" s="8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13"/>
      <c r="AG1025" s="13"/>
      <c r="AH1025" s="13"/>
      <c r="AI1025" s="13"/>
      <c r="AJ1025" s="13"/>
    </row>
    <row r="1026" spans="2:36" x14ac:dyDescent="0.3">
      <c r="B1026" s="8"/>
      <c r="C1026" s="8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13"/>
      <c r="AG1026" s="13"/>
      <c r="AH1026" s="13"/>
      <c r="AI1026" s="13"/>
      <c r="AJ1026" s="13"/>
    </row>
    <row r="1027" spans="2:36" x14ac:dyDescent="0.3">
      <c r="B1027" s="8"/>
      <c r="C1027" s="8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13"/>
      <c r="AG1027" s="13"/>
      <c r="AH1027" s="13"/>
      <c r="AI1027" s="13"/>
      <c r="AJ1027" s="13"/>
    </row>
    <row r="1028" spans="2:36" x14ac:dyDescent="0.3">
      <c r="B1028" s="8"/>
      <c r="C1028" s="8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13"/>
      <c r="AG1028" s="13"/>
      <c r="AH1028" s="13"/>
      <c r="AI1028" s="13"/>
      <c r="AJ1028" s="13"/>
    </row>
    <row r="1029" spans="2:36" x14ac:dyDescent="0.3">
      <c r="B1029" s="8"/>
      <c r="C1029" s="8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13"/>
      <c r="AG1029" s="13"/>
      <c r="AH1029" s="13"/>
      <c r="AI1029" s="13"/>
      <c r="AJ1029" s="13"/>
    </row>
    <row r="1030" spans="2:36" x14ac:dyDescent="0.3">
      <c r="B1030" s="8"/>
      <c r="C1030" s="8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13"/>
      <c r="AG1030" s="13"/>
      <c r="AH1030" s="13"/>
      <c r="AI1030" s="13"/>
      <c r="AJ1030" s="13"/>
    </row>
    <row r="1031" spans="2:36" x14ac:dyDescent="0.3">
      <c r="B1031" s="8"/>
      <c r="C1031" s="8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3"/>
      <c r="AG1031" s="13"/>
      <c r="AH1031" s="13"/>
      <c r="AI1031" s="13"/>
      <c r="AJ1031" s="13"/>
    </row>
    <row r="1032" spans="2:36" x14ac:dyDescent="0.3">
      <c r="B1032" s="8"/>
      <c r="C1032" s="8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13"/>
      <c r="AG1032" s="13"/>
      <c r="AH1032" s="13"/>
      <c r="AI1032" s="13"/>
      <c r="AJ1032" s="13"/>
    </row>
    <row r="1033" spans="2:36" x14ac:dyDescent="0.3">
      <c r="B1033" s="8"/>
      <c r="C1033" s="8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13"/>
      <c r="AG1033" s="13"/>
      <c r="AH1033" s="13"/>
      <c r="AI1033" s="13"/>
      <c r="AJ1033" s="13"/>
    </row>
    <row r="1034" spans="2:36" x14ac:dyDescent="0.3">
      <c r="B1034" s="8"/>
      <c r="C1034" s="8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13"/>
      <c r="AG1034" s="13"/>
      <c r="AH1034" s="13"/>
      <c r="AI1034" s="13"/>
      <c r="AJ1034" s="13"/>
    </row>
    <row r="1035" spans="2:36" x14ac:dyDescent="0.3">
      <c r="B1035" s="8"/>
      <c r="C1035" s="8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3"/>
      <c r="AG1035" s="13"/>
      <c r="AH1035" s="13"/>
      <c r="AI1035" s="13"/>
      <c r="AJ1035" s="13"/>
    </row>
    <row r="1036" spans="2:36" x14ac:dyDescent="0.3">
      <c r="B1036" s="8"/>
      <c r="C1036" s="8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13"/>
      <c r="AG1036" s="13"/>
      <c r="AH1036" s="13"/>
      <c r="AI1036" s="13"/>
      <c r="AJ1036" s="13"/>
    </row>
    <row r="1037" spans="2:36" x14ac:dyDescent="0.3">
      <c r="B1037" s="8"/>
      <c r="C1037" s="8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13"/>
      <c r="AG1037" s="13"/>
      <c r="AH1037" s="13"/>
      <c r="AI1037" s="13"/>
      <c r="AJ1037" s="13"/>
    </row>
    <row r="1038" spans="2:36" x14ac:dyDescent="0.3">
      <c r="B1038" s="8"/>
      <c r="C1038" s="8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13"/>
      <c r="AG1038" s="13"/>
      <c r="AH1038" s="13"/>
      <c r="AI1038" s="13"/>
      <c r="AJ1038" s="13"/>
    </row>
    <row r="1039" spans="2:36" x14ac:dyDescent="0.3">
      <c r="B1039" s="8"/>
      <c r="C1039" s="8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13"/>
      <c r="AG1039" s="13"/>
      <c r="AH1039" s="13"/>
      <c r="AI1039" s="13"/>
      <c r="AJ1039" s="13"/>
    </row>
    <row r="1040" spans="2:36" x14ac:dyDescent="0.3">
      <c r="B1040" s="8"/>
      <c r="C1040" s="8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13"/>
      <c r="AG1040" s="13"/>
      <c r="AH1040" s="13"/>
      <c r="AI1040" s="13"/>
      <c r="AJ1040" s="13"/>
    </row>
    <row r="1041" spans="2:36" x14ac:dyDescent="0.3">
      <c r="B1041" s="8"/>
      <c r="C1041" s="8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13"/>
      <c r="AG1041" s="13"/>
      <c r="AH1041" s="13"/>
      <c r="AI1041" s="13"/>
      <c r="AJ1041" s="13"/>
    </row>
    <row r="1042" spans="2:36" x14ac:dyDescent="0.3">
      <c r="B1042" s="8"/>
      <c r="C1042" s="8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13"/>
      <c r="AG1042" s="13"/>
      <c r="AH1042" s="13"/>
      <c r="AI1042" s="13"/>
      <c r="AJ1042" s="13"/>
    </row>
    <row r="1043" spans="2:36" x14ac:dyDescent="0.3">
      <c r="B1043" s="8"/>
      <c r="C1043" s="8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13"/>
      <c r="AG1043" s="13"/>
      <c r="AH1043" s="13"/>
      <c r="AI1043" s="13"/>
      <c r="AJ1043" s="13"/>
    </row>
    <row r="1044" spans="2:36" x14ac:dyDescent="0.3">
      <c r="B1044" s="8"/>
      <c r="C1044" s="8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13"/>
      <c r="AG1044" s="13"/>
      <c r="AH1044" s="13"/>
      <c r="AI1044" s="13"/>
      <c r="AJ1044" s="13"/>
    </row>
    <row r="1045" spans="2:36" x14ac:dyDescent="0.3">
      <c r="B1045" s="8"/>
      <c r="C1045" s="8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13"/>
      <c r="AG1045" s="13"/>
      <c r="AH1045" s="13"/>
      <c r="AI1045" s="13"/>
      <c r="AJ1045" s="13"/>
    </row>
    <row r="1046" spans="2:36" x14ac:dyDescent="0.3">
      <c r="B1046" s="8"/>
      <c r="C1046" s="8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13"/>
      <c r="AG1046" s="13"/>
      <c r="AH1046" s="13"/>
      <c r="AI1046" s="13"/>
      <c r="AJ1046" s="13"/>
    </row>
    <row r="1047" spans="2:36" x14ac:dyDescent="0.3">
      <c r="B1047" s="8"/>
      <c r="C1047" s="8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13"/>
      <c r="AG1047" s="13"/>
      <c r="AH1047" s="13"/>
      <c r="AI1047" s="13"/>
      <c r="AJ1047" s="13"/>
    </row>
    <row r="1048" spans="2:36" x14ac:dyDescent="0.3">
      <c r="B1048" s="8"/>
      <c r="C1048" s="8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13"/>
      <c r="AG1048" s="13"/>
      <c r="AH1048" s="13"/>
      <c r="AI1048" s="13"/>
      <c r="AJ1048" s="13"/>
    </row>
    <row r="1049" spans="2:36" x14ac:dyDescent="0.3">
      <c r="B1049" s="8"/>
      <c r="C1049" s="8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13"/>
      <c r="AG1049" s="13"/>
      <c r="AH1049" s="13"/>
      <c r="AI1049" s="13"/>
      <c r="AJ1049" s="13"/>
    </row>
    <row r="1050" spans="2:36" x14ac:dyDescent="0.3">
      <c r="B1050" s="8"/>
      <c r="C1050" s="8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13"/>
      <c r="AG1050" s="13"/>
      <c r="AH1050" s="13"/>
      <c r="AI1050" s="13"/>
      <c r="AJ1050" s="13"/>
    </row>
    <row r="1051" spans="2:36" x14ac:dyDescent="0.3">
      <c r="B1051" s="8"/>
      <c r="C1051" s="8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13"/>
      <c r="AG1051" s="13"/>
      <c r="AH1051" s="13"/>
      <c r="AI1051" s="13"/>
      <c r="AJ1051" s="13"/>
    </row>
    <row r="1052" spans="2:36" x14ac:dyDescent="0.3">
      <c r="B1052" s="8"/>
      <c r="C1052" s="8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13"/>
      <c r="AG1052" s="13"/>
      <c r="AH1052" s="13"/>
      <c r="AI1052" s="13"/>
      <c r="AJ1052" s="13"/>
    </row>
    <row r="1053" spans="2:36" x14ac:dyDescent="0.3">
      <c r="B1053" s="8"/>
      <c r="C1053" s="8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13"/>
      <c r="AG1053" s="13"/>
      <c r="AH1053" s="13"/>
      <c r="AI1053" s="13"/>
      <c r="AJ1053" s="13"/>
    </row>
    <row r="1054" spans="2:36" x14ac:dyDescent="0.3">
      <c r="B1054" s="8"/>
      <c r="C1054" s="8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13"/>
      <c r="AG1054" s="13"/>
      <c r="AH1054" s="13"/>
      <c r="AI1054" s="13"/>
      <c r="AJ1054" s="13"/>
    </row>
    <row r="1055" spans="2:36" x14ac:dyDescent="0.3">
      <c r="B1055" s="8"/>
      <c r="C1055" s="8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13"/>
      <c r="AG1055" s="13"/>
      <c r="AH1055" s="13"/>
      <c r="AI1055" s="13"/>
      <c r="AJ1055" s="13"/>
    </row>
    <row r="1056" spans="2:36" x14ac:dyDescent="0.3">
      <c r="B1056" s="8"/>
      <c r="C1056" s="8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13"/>
      <c r="AG1056" s="13"/>
      <c r="AH1056" s="13"/>
      <c r="AI1056" s="13"/>
      <c r="AJ1056" s="13"/>
    </row>
    <row r="1057" spans="2:36" x14ac:dyDescent="0.3">
      <c r="B1057" s="8"/>
      <c r="C1057" s="8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13"/>
      <c r="AG1057" s="13"/>
      <c r="AH1057" s="13"/>
      <c r="AI1057" s="13"/>
      <c r="AJ1057" s="13"/>
    </row>
    <row r="1058" spans="2:36" x14ac:dyDescent="0.3">
      <c r="B1058" s="8"/>
      <c r="C1058" s="8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13"/>
      <c r="AG1058" s="13"/>
      <c r="AH1058" s="13"/>
      <c r="AI1058" s="13"/>
      <c r="AJ1058" s="13"/>
    </row>
    <row r="1059" spans="2:36" x14ac:dyDescent="0.3">
      <c r="B1059" s="8"/>
      <c r="C1059" s="8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13"/>
      <c r="AG1059" s="13"/>
      <c r="AH1059" s="13"/>
      <c r="AI1059" s="13"/>
      <c r="AJ1059" s="13"/>
    </row>
    <row r="1060" spans="2:36" x14ac:dyDescent="0.3">
      <c r="B1060" s="8"/>
      <c r="C1060" s="8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13"/>
      <c r="AG1060" s="13"/>
      <c r="AH1060" s="13"/>
      <c r="AI1060" s="13"/>
      <c r="AJ1060" s="13"/>
    </row>
    <row r="1061" spans="2:36" x14ac:dyDescent="0.3">
      <c r="B1061" s="8"/>
      <c r="C1061" s="8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13"/>
      <c r="AG1061" s="13"/>
      <c r="AH1061" s="13"/>
      <c r="AI1061" s="13"/>
      <c r="AJ1061" s="13"/>
    </row>
    <row r="1062" spans="2:36" x14ac:dyDescent="0.3">
      <c r="B1062" s="8"/>
      <c r="C1062" s="8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13"/>
      <c r="AG1062" s="13"/>
      <c r="AH1062" s="13"/>
      <c r="AI1062" s="13"/>
      <c r="AJ1062" s="13"/>
    </row>
    <row r="1063" spans="2:36" x14ac:dyDescent="0.3">
      <c r="B1063" s="8"/>
      <c r="C1063" s="8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13"/>
      <c r="AG1063" s="13"/>
      <c r="AH1063" s="13"/>
      <c r="AI1063" s="13"/>
      <c r="AJ1063" s="13"/>
    </row>
    <row r="1064" spans="2:36" x14ac:dyDescent="0.3">
      <c r="B1064" s="8"/>
      <c r="C1064" s="8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13"/>
      <c r="AG1064" s="13"/>
      <c r="AH1064" s="13"/>
      <c r="AI1064" s="13"/>
      <c r="AJ1064" s="13"/>
    </row>
    <row r="1065" spans="2:36" x14ac:dyDescent="0.3">
      <c r="B1065" s="8"/>
      <c r="C1065" s="8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13"/>
      <c r="AG1065" s="13"/>
      <c r="AH1065" s="13"/>
      <c r="AI1065" s="13"/>
      <c r="AJ1065" s="13"/>
    </row>
    <row r="1066" spans="2:36" x14ac:dyDescent="0.3">
      <c r="B1066" s="8"/>
      <c r="C1066" s="8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13"/>
      <c r="AG1066" s="13"/>
      <c r="AH1066" s="13"/>
      <c r="AI1066" s="13"/>
      <c r="AJ1066" s="13"/>
    </row>
    <row r="1067" spans="2:36" x14ac:dyDescent="0.3">
      <c r="B1067" s="8"/>
      <c r="C1067" s="8"/>
      <c r="W1067" s="13"/>
      <c r="X1067" s="13"/>
      <c r="Y1067" s="13"/>
      <c r="Z1067" s="13"/>
      <c r="AA1067" s="13"/>
      <c r="AB1067" s="13"/>
      <c r="AC1067" s="13"/>
      <c r="AD1067" s="13"/>
      <c r="AE1067" s="13"/>
      <c r="AF1067" s="13"/>
      <c r="AG1067" s="13"/>
      <c r="AH1067" s="13"/>
      <c r="AI1067" s="13"/>
      <c r="AJ1067" s="13"/>
    </row>
    <row r="1068" spans="2:36" x14ac:dyDescent="0.3">
      <c r="B1068" s="8"/>
      <c r="C1068" s="8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13"/>
      <c r="AG1068" s="13"/>
      <c r="AH1068" s="13"/>
      <c r="AI1068" s="13"/>
      <c r="AJ1068" s="13"/>
    </row>
    <row r="1069" spans="2:36" x14ac:dyDescent="0.3">
      <c r="B1069" s="8"/>
      <c r="C1069" s="8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13"/>
      <c r="AG1069" s="13"/>
      <c r="AH1069" s="13"/>
      <c r="AI1069" s="13"/>
      <c r="AJ1069" s="13"/>
    </row>
    <row r="1070" spans="2:36" x14ac:dyDescent="0.3">
      <c r="B1070" s="8"/>
      <c r="C1070" s="8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13"/>
      <c r="AG1070" s="13"/>
      <c r="AH1070" s="13"/>
      <c r="AI1070" s="13"/>
      <c r="AJ1070" s="13"/>
    </row>
    <row r="1071" spans="2:36" x14ac:dyDescent="0.3">
      <c r="B1071" s="8"/>
      <c r="C1071" s="8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13"/>
      <c r="AG1071" s="13"/>
      <c r="AH1071" s="13"/>
      <c r="AI1071" s="13"/>
      <c r="AJ1071" s="13"/>
    </row>
    <row r="1072" spans="2:36" x14ac:dyDescent="0.3">
      <c r="B1072" s="8"/>
      <c r="C1072" s="8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13"/>
      <c r="AG1072" s="13"/>
      <c r="AH1072" s="13"/>
      <c r="AI1072" s="13"/>
      <c r="AJ1072" s="13"/>
    </row>
    <row r="1073" spans="2:36" x14ac:dyDescent="0.3">
      <c r="B1073" s="8"/>
      <c r="C1073" s="8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13"/>
      <c r="AG1073" s="13"/>
      <c r="AH1073" s="13"/>
      <c r="AI1073" s="13"/>
      <c r="AJ1073" s="13"/>
    </row>
    <row r="1074" spans="2:36" x14ac:dyDescent="0.3">
      <c r="B1074" s="8"/>
      <c r="C1074" s="8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13"/>
      <c r="AG1074" s="13"/>
      <c r="AH1074" s="13"/>
      <c r="AI1074" s="13"/>
      <c r="AJ1074" s="13"/>
    </row>
    <row r="1075" spans="2:36" x14ac:dyDescent="0.3">
      <c r="B1075" s="8"/>
      <c r="C1075" s="8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13"/>
      <c r="AG1075" s="13"/>
      <c r="AH1075" s="13"/>
      <c r="AI1075" s="13"/>
      <c r="AJ1075" s="13"/>
    </row>
    <row r="1076" spans="2:36" x14ac:dyDescent="0.3">
      <c r="B1076" s="8"/>
      <c r="C1076" s="8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13"/>
      <c r="AG1076" s="13"/>
      <c r="AH1076" s="13"/>
      <c r="AI1076" s="13"/>
      <c r="AJ1076" s="13"/>
    </row>
    <row r="1077" spans="2:36" x14ac:dyDescent="0.3">
      <c r="B1077" s="8"/>
      <c r="C1077" s="8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13"/>
      <c r="AG1077" s="13"/>
      <c r="AH1077" s="13"/>
      <c r="AI1077" s="13"/>
      <c r="AJ1077" s="13"/>
    </row>
    <row r="1078" spans="2:36" x14ac:dyDescent="0.3">
      <c r="B1078" s="8"/>
      <c r="C1078" s="8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13"/>
      <c r="AG1078" s="13"/>
      <c r="AH1078" s="13"/>
      <c r="AI1078" s="13"/>
      <c r="AJ1078" s="13"/>
    </row>
    <row r="1079" spans="2:36" x14ac:dyDescent="0.3">
      <c r="B1079" s="8"/>
      <c r="C1079" s="8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13"/>
      <c r="AG1079" s="13"/>
      <c r="AH1079" s="13"/>
      <c r="AI1079" s="13"/>
      <c r="AJ1079" s="13"/>
    </row>
    <row r="1080" spans="2:36" x14ac:dyDescent="0.3">
      <c r="B1080" s="8"/>
      <c r="C1080" s="8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13"/>
      <c r="AG1080" s="13"/>
      <c r="AH1080" s="13"/>
      <c r="AI1080" s="13"/>
      <c r="AJ1080" s="13"/>
    </row>
    <row r="1081" spans="2:36" x14ac:dyDescent="0.3">
      <c r="B1081" s="8"/>
      <c r="C1081" s="8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13"/>
      <c r="AG1081" s="13"/>
      <c r="AH1081" s="13"/>
      <c r="AI1081" s="13"/>
      <c r="AJ1081" s="13"/>
    </row>
    <row r="1082" spans="2:36" x14ac:dyDescent="0.3">
      <c r="B1082" s="8"/>
      <c r="C1082" s="8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13"/>
      <c r="AG1082" s="13"/>
      <c r="AH1082" s="13"/>
      <c r="AI1082" s="13"/>
      <c r="AJ1082" s="13"/>
    </row>
    <row r="1083" spans="2:36" x14ac:dyDescent="0.3">
      <c r="B1083" s="8"/>
      <c r="C1083" s="8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13"/>
      <c r="AG1083" s="13"/>
      <c r="AH1083" s="13"/>
      <c r="AI1083" s="13"/>
      <c r="AJ1083" s="13"/>
    </row>
    <row r="1084" spans="2:36" x14ac:dyDescent="0.3">
      <c r="B1084" s="8"/>
      <c r="C1084" s="8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13"/>
      <c r="AG1084" s="13"/>
      <c r="AH1084" s="13"/>
      <c r="AI1084" s="13"/>
      <c r="AJ1084" s="13"/>
    </row>
    <row r="1085" spans="2:36" x14ac:dyDescent="0.3">
      <c r="B1085" s="8"/>
      <c r="C1085" s="8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13"/>
      <c r="AG1085" s="13"/>
      <c r="AH1085" s="13"/>
      <c r="AI1085" s="13"/>
      <c r="AJ1085" s="13"/>
    </row>
    <row r="1086" spans="2:36" x14ac:dyDescent="0.3">
      <c r="B1086" s="8"/>
      <c r="C1086" s="8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13"/>
      <c r="AG1086" s="13"/>
      <c r="AH1086" s="13"/>
      <c r="AI1086" s="13"/>
      <c r="AJ1086" s="13"/>
    </row>
    <row r="1087" spans="2:36" x14ac:dyDescent="0.3">
      <c r="B1087" s="8"/>
      <c r="C1087" s="8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13"/>
      <c r="AG1087" s="13"/>
      <c r="AH1087" s="13"/>
      <c r="AI1087" s="13"/>
      <c r="AJ1087" s="13"/>
    </row>
    <row r="1088" spans="2:36" x14ac:dyDescent="0.3">
      <c r="B1088" s="8"/>
      <c r="C1088" s="8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13"/>
      <c r="AG1088" s="13"/>
      <c r="AH1088" s="13"/>
      <c r="AI1088" s="13"/>
      <c r="AJ1088" s="13"/>
    </row>
    <row r="1089" spans="2:36" x14ac:dyDescent="0.3">
      <c r="B1089" s="8"/>
      <c r="C1089" s="8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13"/>
      <c r="AG1089" s="13"/>
      <c r="AH1089" s="13"/>
      <c r="AI1089" s="13"/>
      <c r="AJ1089" s="13"/>
    </row>
    <row r="1090" spans="2:36" x14ac:dyDescent="0.3">
      <c r="B1090" s="8"/>
      <c r="C1090" s="8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13"/>
      <c r="AG1090" s="13"/>
      <c r="AH1090" s="13"/>
      <c r="AI1090" s="13"/>
      <c r="AJ1090" s="13"/>
    </row>
    <row r="1091" spans="2:36" x14ac:dyDescent="0.3">
      <c r="B1091" s="8"/>
      <c r="C1091" s="8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13"/>
      <c r="AG1091" s="13"/>
      <c r="AH1091" s="13"/>
      <c r="AI1091" s="13"/>
      <c r="AJ1091" s="13"/>
    </row>
    <row r="1092" spans="2:36" x14ac:dyDescent="0.3">
      <c r="B1092" s="8"/>
      <c r="C1092" s="8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13"/>
      <c r="AG1092" s="13"/>
      <c r="AH1092" s="13"/>
      <c r="AI1092" s="13"/>
      <c r="AJ1092" s="13"/>
    </row>
    <row r="1093" spans="2:36" x14ac:dyDescent="0.3">
      <c r="B1093" s="8"/>
      <c r="C1093" s="8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13"/>
      <c r="AG1093" s="13"/>
      <c r="AH1093" s="13"/>
      <c r="AI1093" s="13"/>
      <c r="AJ1093" s="13"/>
    </row>
    <row r="1094" spans="2:36" x14ac:dyDescent="0.3">
      <c r="B1094" s="8"/>
      <c r="C1094" s="8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13"/>
      <c r="AG1094" s="13"/>
      <c r="AH1094" s="13"/>
      <c r="AI1094" s="13"/>
      <c r="AJ1094" s="13"/>
    </row>
    <row r="1095" spans="2:36" x14ac:dyDescent="0.3">
      <c r="B1095" s="8"/>
      <c r="C1095" s="8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13"/>
      <c r="AG1095" s="13"/>
      <c r="AH1095" s="13"/>
      <c r="AI1095" s="13"/>
      <c r="AJ1095" s="13"/>
    </row>
    <row r="1096" spans="2:36" x14ac:dyDescent="0.3">
      <c r="B1096" s="8"/>
      <c r="C1096" s="8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13"/>
      <c r="AG1096" s="13"/>
      <c r="AH1096" s="13"/>
      <c r="AI1096" s="13"/>
      <c r="AJ1096" s="13"/>
    </row>
    <row r="1097" spans="2:36" x14ac:dyDescent="0.3">
      <c r="B1097" s="8"/>
      <c r="C1097" s="8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13"/>
      <c r="AG1097" s="13"/>
      <c r="AH1097" s="13"/>
      <c r="AI1097" s="13"/>
      <c r="AJ1097" s="13"/>
    </row>
    <row r="1098" spans="2:36" x14ac:dyDescent="0.3">
      <c r="B1098" s="8"/>
      <c r="C1098" s="8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13"/>
      <c r="AG1098" s="13"/>
      <c r="AH1098" s="13"/>
      <c r="AI1098" s="13"/>
      <c r="AJ1098" s="13"/>
    </row>
    <row r="1099" spans="2:36" x14ac:dyDescent="0.3">
      <c r="B1099" s="8"/>
      <c r="C1099" s="8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13"/>
      <c r="AG1099" s="13"/>
      <c r="AH1099" s="13"/>
      <c r="AI1099" s="13"/>
      <c r="AJ1099" s="13"/>
    </row>
    <row r="1100" spans="2:36" x14ac:dyDescent="0.3">
      <c r="B1100" s="8"/>
      <c r="C1100" s="8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13"/>
      <c r="AG1100" s="13"/>
      <c r="AH1100" s="13"/>
      <c r="AI1100" s="13"/>
      <c r="AJ1100" s="13"/>
    </row>
    <row r="1101" spans="2:36" x14ac:dyDescent="0.3">
      <c r="B1101" s="8"/>
      <c r="C1101" s="8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13"/>
      <c r="AG1101" s="13"/>
      <c r="AH1101" s="13"/>
      <c r="AI1101" s="13"/>
      <c r="AJ1101" s="13"/>
    </row>
    <row r="1102" spans="2:36" x14ac:dyDescent="0.3">
      <c r="B1102" s="8"/>
      <c r="C1102" s="8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13"/>
      <c r="AG1102" s="13"/>
      <c r="AH1102" s="13"/>
      <c r="AI1102" s="13"/>
      <c r="AJ1102" s="13"/>
    </row>
    <row r="1103" spans="2:36" x14ac:dyDescent="0.3">
      <c r="B1103" s="8"/>
      <c r="C1103" s="8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13"/>
      <c r="AG1103" s="13"/>
      <c r="AH1103" s="13"/>
      <c r="AI1103" s="13"/>
      <c r="AJ1103" s="13"/>
    </row>
    <row r="1104" spans="2:36" x14ac:dyDescent="0.3">
      <c r="B1104" s="8"/>
      <c r="C1104" s="8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13"/>
      <c r="AG1104" s="13"/>
      <c r="AH1104" s="13"/>
      <c r="AI1104" s="13"/>
      <c r="AJ1104" s="13"/>
    </row>
    <row r="1105" spans="2:36" x14ac:dyDescent="0.3">
      <c r="B1105" s="8"/>
      <c r="C1105" s="8"/>
      <c r="W1105" s="13"/>
      <c r="X1105" s="13"/>
      <c r="Y1105" s="13"/>
      <c r="Z1105" s="13"/>
      <c r="AA1105" s="13"/>
      <c r="AB1105" s="13"/>
      <c r="AC1105" s="13"/>
      <c r="AD1105" s="13"/>
      <c r="AE1105" s="13"/>
      <c r="AF1105" s="13"/>
      <c r="AG1105" s="13"/>
      <c r="AH1105" s="13"/>
      <c r="AI1105" s="13"/>
      <c r="AJ1105" s="13"/>
    </row>
    <row r="1106" spans="2:36" x14ac:dyDescent="0.3">
      <c r="B1106" s="8"/>
      <c r="C1106" s="8"/>
      <c r="W1106" s="13"/>
      <c r="X1106" s="13"/>
      <c r="Y1106" s="13"/>
      <c r="Z1106" s="13"/>
      <c r="AA1106" s="13"/>
      <c r="AB1106" s="13"/>
      <c r="AC1106" s="13"/>
      <c r="AD1106" s="13"/>
      <c r="AE1106" s="13"/>
      <c r="AF1106" s="13"/>
      <c r="AG1106" s="13"/>
      <c r="AH1106" s="13"/>
      <c r="AI1106" s="13"/>
      <c r="AJ1106" s="13"/>
    </row>
    <row r="1107" spans="2:36" x14ac:dyDescent="0.3">
      <c r="B1107" s="8"/>
      <c r="C1107" s="8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13"/>
      <c r="AG1107" s="13"/>
      <c r="AH1107" s="13"/>
      <c r="AI1107" s="13"/>
      <c r="AJ1107" s="13"/>
    </row>
    <row r="1108" spans="2:36" x14ac:dyDescent="0.3">
      <c r="B1108" s="8"/>
      <c r="C1108" s="8"/>
      <c r="W1108" s="13"/>
      <c r="X1108" s="13"/>
      <c r="Y1108" s="13"/>
      <c r="Z1108" s="13"/>
      <c r="AA1108" s="13"/>
      <c r="AB1108" s="13"/>
      <c r="AC1108" s="13"/>
      <c r="AD1108" s="13"/>
      <c r="AE1108" s="13"/>
      <c r="AF1108" s="13"/>
      <c r="AG1108" s="13"/>
      <c r="AH1108" s="13"/>
      <c r="AI1108" s="13"/>
      <c r="AJ1108" s="13"/>
    </row>
    <row r="1109" spans="2:36" x14ac:dyDescent="0.3">
      <c r="B1109" s="8"/>
      <c r="C1109" s="8"/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13"/>
      <c r="AG1109" s="13"/>
      <c r="AH1109" s="13"/>
      <c r="AI1109" s="13"/>
      <c r="AJ1109" s="13"/>
    </row>
    <row r="1110" spans="2:36" x14ac:dyDescent="0.3">
      <c r="B1110" s="8"/>
      <c r="C1110" s="8"/>
      <c r="W1110" s="13"/>
      <c r="X1110" s="13"/>
      <c r="Y1110" s="13"/>
      <c r="Z1110" s="13"/>
      <c r="AA1110" s="13"/>
      <c r="AB1110" s="13"/>
      <c r="AC1110" s="13"/>
      <c r="AD1110" s="13"/>
      <c r="AE1110" s="13"/>
      <c r="AF1110" s="13"/>
      <c r="AG1110" s="13"/>
      <c r="AH1110" s="13"/>
      <c r="AI1110" s="13"/>
      <c r="AJ1110" s="13"/>
    </row>
    <row r="1111" spans="2:36" x14ac:dyDescent="0.3">
      <c r="B1111" s="8"/>
      <c r="C1111" s="8"/>
      <c r="W1111" s="13"/>
      <c r="X1111" s="13"/>
      <c r="Y1111" s="13"/>
      <c r="Z1111" s="13"/>
      <c r="AA1111" s="13"/>
      <c r="AB1111" s="13"/>
      <c r="AC1111" s="13"/>
      <c r="AD1111" s="13"/>
      <c r="AE1111" s="13"/>
      <c r="AF1111" s="13"/>
      <c r="AG1111" s="13"/>
      <c r="AH1111" s="13"/>
      <c r="AI1111" s="13"/>
      <c r="AJ1111" s="13"/>
    </row>
    <row r="1112" spans="2:36" x14ac:dyDescent="0.3">
      <c r="B1112" s="8"/>
      <c r="C1112" s="8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13"/>
      <c r="AG1112" s="13"/>
      <c r="AH1112" s="13"/>
      <c r="AI1112" s="13"/>
      <c r="AJ1112" s="13"/>
    </row>
    <row r="1113" spans="2:36" x14ac:dyDescent="0.3">
      <c r="B1113" s="8"/>
      <c r="C1113" s="8"/>
      <c r="W1113" s="13"/>
      <c r="X1113" s="13"/>
      <c r="Y1113" s="13"/>
      <c r="Z1113" s="13"/>
      <c r="AA1113" s="13"/>
      <c r="AB1113" s="13"/>
      <c r="AC1113" s="13"/>
      <c r="AD1113" s="13"/>
      <c r="AE1113" s="13"/>
      <c r="AF1113" s="13"/>
      <c r="AG1113" s="13"/>
      <c r="AH1113" s="13"/>
      <c r="AI1113" s="13"/>
      <c r="AJ1113" s="13"/>
    </row>
    <row r="1114" spans="2:36" x14ac:dyDescent="0.3">
      <c r="B1114" s="8"/>
      <c r="C1114" s="8"/>
      <c r="W1114" s="13"/>
      <c r="X1114" s="13"/>
      <c r="Y1114" s="13"/>
      <c r="Z1114" s="13"/>
      <c r="AA1114" s="13"/>
      <c r="AB1114" s="13"/>
      <c r="AC1114" s="13"/>
      <c r="AD1114" s="13"/>
      <c r="AE1114" s="13"/>
      <c r="AF1114" s="13"/>
      <c r="AG1114" s="13"/>
      <c r="AH1114" s="13"/>
      <c r="AI1114" s="13"/>
      <c r="AJ1114" s="13"/>
    </row>
    <row r="1115" spans="2:36" x14ac:dyDescent="0.3">
      <c r="B1115" s="8"/>
      <c r="C1115" s="8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13"/>
      <c r="AG1115" s="13"/>
      <c r="AH1115" s="13"/>
      <c r="AI1115" s="13"/>
      <c r="AJ1115" s="13"/>
    </row>
    <row r="1116" spans="2:36" x14ac:dyDescent="0.3">
      <c r="B1116" s="8"/>
      <c r="C1116" s="8"/>
      <c r="W1116" s="13"/>
      <c r="X1116" s="13"/>
      <c r="Y1116" s="13"/>
      <c r="Z1116" s="13"/>
      <c r="AA1116" s="13"/>
      <c r="AB1116" s="13"/>
      <c r="AC1116" s="13"/>
      <c r="AD1116" s="13"/>
      <c r="AE1116" s="13"/>
      <c r="AF1116" s="13"/>
      <c r="AG1116" s="13"/>
      <c r="AH1116" s="13"/>
      <c r="AI1116" s="13"/>
      <c r="AJ1116" s="13"/>
    </row>
    <row r="1117" spans="2:36" x14ac:dyDescent="0.3">
      <c r="B1117" s="8"/>
      <c r="C1117" s="8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13"/>
      <c r="AG1117" s="13"/>
      <c r="AH1117" s="13"/>
      <c r="AI1117" s="13"/>
      <c r="AJ1117" s="13"/>
    </row>
    <row r="1118" spans="2:36" x14ac:dyDescent="0.3">
      <c r="B1118" s="8"/>
      <c r="C1118" s="8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13"/>
      <c r="AG1118" s="13"/>
      <c r="AH1118" s="13"/>
      <c r="AI1118" s="13"/>
      <c r="AJ1118" s="13"/>
    </row>
    <row r="1119" spans="2:36" x14ac:dyDescent="0.3">
      <c r="B1119" s="8"/>
      <c r="C1119" s="8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13"/>
      <c r="AG1119" s="13"/>
      <c r="AH1119" s="13"/>
      <c r="AI1119" s="13"/>
      <c r="AJ1119" s="13"/>
    </row>
    <row r="1120" spans="2:36" x14ac:dyDescent="0.3">
      <c r="B1120" s="8"/>
      <c r="C1120" s="8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13"/>
      <c r="AG1120" s="13"/>
      <c r="AH1120" s="13"/>
      <c r="AI1120" s="13"/>
      <c r="AJ1120" s="13"/>
    </row>
    <row r="1121" spans="2:36" x14ac:dyDescent="0.3">
      <c r="B1121" s="8"/>
      <c r="C1121" s="8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13"/>
      <c r="AG1121" s="13"/>
      <c r="AH1121" s="13"/>
      <c r="AI1121" s="13"/>
      <c r="AJ1121" s="13"/>
    </row>
    <row r="1122" spans="2:36" x14ac:dyDescent="0.3">
      <c r="B1122" s="8"/>
      <c r="C1122" s="8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13"/>
      <c r="AG1122" s="13"/>
      <c r="AH1122" s="13"/>
      <c r="AI1122" s="13"/>
      <c r="AJ1122" s="13"/>
    </row>
    <row r="1123" spans="2:36" x14ac:dyDescent="0.3">
      <c r="B1123" s="8"/>
      <c r="C1123" s="8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13"/>
      <c r="AG1123" s="13"/>
      <c r="AH1123" s="13"/>
      <c r="AI1123" s="13"/>
      <c r="AJ1123" s="13"/>
    </row>
    <row r="1124" spans="2:36" x14ac:dyDescent="0.3">
      <c r="B1124" s="8"/>
      <c r="C1124" s="8"/>
      <c r="W1124" s="13"/>
      <c r="X1124" s="13"/>
      <c r="Y1124" s="13"/>
      <c r="Z1124" s="13"/>
      <c r="AA1124" s="13"/>
      <c r="AB1124" s="13"/>
      <c r="AC1124" s="13"/>
      <c r="AD1124" s="13"/>
      <c r="AE1124" s="13"/>
      <c r="AF1124" s="13"/>
      <c r="AG1124" s="13"/>
      <c r="AH1124" s="13"/>
      <c r="AI1124" s="13"/>
      <c r="AJ1124" s="13"/>
    </row>
    <row r="1125" spans="2:36" x14ac:dyDescent="0.3">
      <c r="B1125" s="8"/>
      <c r="C1125" s="8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13"/>
      <c r="AG1125" s="13"/>
      <c r="AH1125" s="13"/>
      <c r="AI1125" s="13"/>
      <c r="AJ1125" s="13"/>
    </row>
    <row r="1126" spans="2:36" x14ac:dyDescent="0.3">
      <c r="B1126" s="8"/>
      <c r="C1126" s="8"/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13"/>
      <c r="AG1126" s="13"/>
      <c r="AH1126" s="13"/>
      <c r="AI1126" s="13"/>
      <c r="AJ1126" s="13"/>
    </row>
    <row r="1127" spans="2:36" x14ac:dyDescent="0.3">
      <c r="B1127" s="8"/>
      <c r="C1127" s="8"/>
      <c r="W1127" s="13"/>
      <c r="X1127" s="13"/>
      <c r="Y1127" s="13"/>
      <c r="Z1127" s="13"/>
      <c r="AA1127" s="13"/>
      <c r="AB1127" s="13"/>
      <c r="AC1127" s="13"/>
      <c r="AD1127" s="13"/>
      <c r="AE1127" s="13"/>
      <c r="AF1127" s="13"/>
      <c r="AG1127" s="13"/>
      <c r="AH1127" s="13"/>
      <c r="AI1127" s="13"/>
      <c r="AJ1127" s="13"/>
    </row>
    <row r="1128" spans="2:36" x14ac:dyDescent="0.3">
      <c r="B1128" s="8"/>
      <c r="C1128" s="8"/>
      <c r="W1128" s="13"/>
      <c r="X1128" s="13"/>
      <c r="Y1128" s="13"/>
      <c r="Z1128" s="13"/>
      <c r="AA1128" s="13"/>
      <c r="AB1128" s="13"/>
      <c r="AC1128" s="13"/>
      <c r="AD1128" s="13"/>
      <c r="AE1128" s="13"/>
      <c r="AF1128" s="13"/>
      <c r="AG1128" s="13"/>
      <c r="AH1128" s="13"/>
      <c r="AI1128" s="13"/>
      <c r="AJ1128" s="13"/>
    </row>
    <row r="1129" spans="2:36" x14ac:dyDescent="0.3">
      <c r="B1129" s="8"/>
      <c r="C1129" s="8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13"/>
      <c r="AG1129" s="13"/>
      <c r="AH1129" s="13"/>
      <c r="AI1129" s="13"/>
      <c r="AJ1129" s="13"/>
    </row>
    <row r="1130" spans="2:36" x14ac:dyDescent="0.3">
      <c r="B1130" s="8"/>
      <c r="C1130" s="8"/>
      <c r="W1130" s="13"/>
      <c r="X1130" s="13"/>
      <c r="Y1130" s="13"/>
      <c r="Z1130" s="13"/>
      <c r="AA1130" s="13"/>
      <c r="AB1130" s="13"/>
      <c r="AC1130" s="13"/>
      <c r="AD1130" s="13"/>
      <c r="AE1130" s="13"/>
      <c r="AF1130" s="13"/>
      <c r="AG1130" s="13"/>
      <c r="AH1130" s="13"/>
      <c r="AI1130" s="13"/>
      <c r="AJ1130" s="13"/>
    </row>
    <row r="1131" spans="2:36" x14ac:dyDescent="0.3">
      <c r="B1131" s="8"/>
      <c r="C1131" s="8"/>
      <c r="W1131" s="13"/>
      <c r="X1131" s="13"/>
      <c r="Y1131" s="13"/>
      <c r="Z1131" s="13"/>
      <c r="AA1131" s="13"/>
      <c r="AB1131" s="13"/>
      <c r="AC1131" s="13"/>
      <c r="AD1131" s="13"/>
      <c r="AE1131" s="13"/>
      <c r="AF1131" s="13"/>
      <c r="AG1131" s="13"/>
      <c r="AH1131" s="13"/>
      <c r="AI1131" s="13"/>
      <c r="AJ1131" s="13"/>
    </row>
    <row r="1132" spans="2:36" x14ac:dyDescent="0.3">
      <c r="B1132" s="8"/>
      <c r="C1132" s="8"/>
      <c r="W1132" s="13"/>
      <c r="X1132" s="13"/>
      <c r="Y1132" s="13"/>
      <c r="Z1132" s="13"/>
      <c r="AA1132" s="13"/>
      <c r="AB1132" s="13"/>
      <c r="AC1132" s="13"/>
      <c r="AD1132" s="13"/>
      <c r="AE1132" s="13"/>
      <c r="AF1132" s="13"/>
      <c r="AG1132" s="13"/>
      <c r="AH1132" s="13"/>
      <c r="AI1132" s="13"/>
      <c r="AJ1132" s="13"/>
    </row>
    <row r="1133" spans="2:36" x14ac:dyDescent="0.3">
      <c r="B1133" s="8"/>
      <c r="C1133" s="8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13"/>
      <c r="AG1133" s="13"/>
      <c r="AH1133" s="13"/>
      <c r="AI1133" s="13"/>
      <c r="AJ1133" s="13"/>
    </row>
    <row r="1134" spans="2:36" x14ac:dyDescent="0.3">
      <c r="B1134" s="8"/>
      <c r="C1134" s="8"/>
      <c r="W1134" s="13"/>
      <c r="X1134" s="13"/>
      <c r="Y1134" s="13"/>
      <c r="Z1134" s="13"/>
      <c r="AA1134" s="13"/>
      <c r="AB1134" s="13"/>
      <c r="AC1134" s="13"/>
      <c r="AD1134" s="13"/>
      <c r="AE1134" s="13"/>
      <c r="AF1134" s="13"/>
      <c r="AG1134" s="13"/>
      <c r="AH1134" s="13"/>
      <c r="AI1134" s="13"/>
      <c r="AJ1134" s="13"/>
    </row>
    <row r="1135" spans="2:36" x14ac:dyDescent="0.3">
      <c r="B1135" s="8"/>
      <c r="C1135" s="8"/>
      <c r="W1135" s="13"/>
      <c r="X1135" s="13"/>
      <c r="Y1135" s="13"/>
      <c r="Z1135" s="13"/>
      <c r="AA1135" s="13"/>
      <c r="AB1135" s="13"/>
      <c r="AC1135" s="13"/>
      <c r="AD1135" s="13"/>
      <c r="AE1135" s="13"/>
      <c r="AF1135" s="13"/>
      <c r="AG1135" s="13"/>
      <c r="AH1135" s="13"/>
      <c r="AI1135" s="13"/>
      <c r="AJ1135" s="13"/>
    </row>
    <row r="1136" spans="2:36" x14ac:dyDescent="0.3">
      <c r="B1136" s="8"/>
      <c r="C1136" s="8"/>
      <c r="W1136" s="13"/>
      <c r="X1136" s="13"/>
      <c r="Y1136" s="13"/>
      <c r="Z1136" s="13"/>
      <c r="AA1136" s="13"/>
      <c r="AB1136" s="13"/>
      <c r="AC1136" s="13"/>
      <c r="AD1136" s="13"/>
      <c r="AE1136" s="13"/>
      <c r="AF1136" s="13"/>
      <c r="AG1136" s="13"/>
      <c r="AH1136" s="13"/>
      <c r="AI1136" s="13"/>
      <c r="AJ1136" s="13"/>
    </row>
    <row r="1137" spans="2:36" x14ac:dyDescent="0.3">
      <c r="B1137" s="8"/>
      <c r="C1137" s="8"/>
      <c r="W1137" s="13"/>
      <c r="X1137" s="13"/>
      <c r="Y1137" s="13"/>
      <c r="Z1137" s="13"/>
      <c r="AA1137" s="13"/>
      <c r="AB1137" s="13"/>
      <c r="AC1137" s="13"/>
      <c r="AD1137" s="13"/>
      <c r="AE1137" s="13"/>
      <c r="AF1137" s="13"/>
      <c r="AG1137" s="13"/>
      <c r="AH1137" s="13"/>
      <c r="AI1137" s="13"/>
      <c r="AJ1137" s="13"/>
    </row>
    <row r="1138" spans="2:36" x14ac:dyDescent="0.3">
      <c r="B1138" s="8"/>
      <c r="C1138" s="8"/>
      <c r="W1138" s="13"/>
      <c r="X1138" s="13"/>
      <c r="Y1138" s="13"/>
      <c r="Z1138" s="13"/>
      <c r="AA1138" s="13"/>
      <c r="AB1138" s="13"/>
      <c r="AC1138" s="13"/>
      <c r="AD1138" s="13"/>
      <c r="AE1138" s="13"/>
      <c r="AF1138" s="13"/>
      <c r="AG1138" s="13"/>
      <c r="AH1138" s="13"/>
      <c r="AI1138" s="13"/>
      <c r="AJ1138" s="13"/>
    </row>
    <row r="1139" spans="2:36" x14ac:dyDescent="0.3">
      <c r="B1139" s="8"/>
      <c r="C1139" s="8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13"/>
      <c r="AG1139" s="13"/>
      <c r="AH1139" s="13"/>
      <c r="AI1139" s="13"/>
      <c r="AJ1139" s="13"/>
    </row>
    <row r="1140" spans="2:36" x14ac:dyDescent="0.3">
      <c r="B1140" s="8"/>
      <c r="C1140" s="8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13"/>
      <c r="AG1140" s="13"/>
      <c r="AH1140" s="13"/>
      <c r="AI1140" s="13"/>
      <c r="AJ1140" s="13"/>
    </row>
    <row r="1141" spans="2:36" x14ac:dyDescent="0.3">
      <c r="B1141" s="8"/>
      <c r="C1141" s="8"/>
      <c r="W1141" s="13"/>
      <c r="X1141" s="13"/>
      <c r="Y1141" s="13"/>
      <c r="Z1141" s="13"/>
      <c r="AA1141" s="13"/>
      <c r="AB1141" s="13"/>
      <c r="AC1141" s="13"/>
      <c r="AD1141" s="13"/>
      <c r="AE1141" s="13"/>
      <c r="AF1141" s="13"/>
      <c r="AG1141" s="13"/>
      <c r="AH1141" s="13"/>
      <c r="AI1141" s="13"/>
      <c r="AJ1141" s="13"/>
    </row>
    <row r="1142" spans="2:36" x14ac:dyDescent="0.3">
      <c r="B1142" s="8"/>
      <c r="C1142" s="8"/>
      <c r="W1142" s="13"/>
      <c r="X1142" s="13"/>
      <c r="Y1142" s="13"/>
      <c r="Z1142" s="13"/>
      <c r="AA1142" s="13"/>
      <c r="AB1142" s="13"/>
      <c r="AC1142" s="13"/>
      <c r="AD1142" s="13"/>
      <c r="AE1142" s="13"/>
      <c r="AF1142" s="13"/>
      <c r="AG1142" s="13"/>
      <c r="AH1142" s="13"/>
      <c r="AI1142" s="13"/>
      <c r="AJ1142" s="13"/>
    </row>
    <row r="1143" spans="2:36" x14ac:dyDescent="0.3">
      <c r="B1143" s="8"/>
      <c r="C1143" s="8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13"/>
      <c r="AG1143" s="13"/>
      <c r="AH1143" s="13"/>
      <c r="AI1143" s="13"/>
      <c r="AJ1143" s="13"/>
    </row>
    <row r="1144" spans="2:36" x14ac:dyDescent="0.3">
      <c r="B1144" s="8"/>
      <c r="C1144" s="8"/>
      <c r="W1144" s="13"/>
      <c r="X1144" s="13"/>
      <c r="Y1144" s="13"/>
      <c r="Z1144" s="13"/>
      <c r="AA1144" s="13"/>
      <c r="AB1144" s="13"/>
      <c r="AC1144" s="13"/>
      <c r="AD1144" s="13"/>
      <c r="AE1144" s="13"/>
      <c r="AF1144" s="13"/>
      <c r="AG1144" s="13"/>
      <c r="AH1144" s="13"/>
      <c r="AI1144" s="13"/>
      <c r="AJ1144" s="13"/>
    </row>
    <row r="1145" spans="2:36" x14ac:dyDescent="0.3">
      <c r="B1145" s="8"/>
      <c r="C1145" s="8"/>
      <c r="W1145" s="13"/>
      <c r="X1145" s="13"/>
      <c r="Y1145" s="13"/>
      <c r="Z1145" s="13"/>
      <c r="AA1145" s="13"/>
      <c r="AB1145" s="13"/>
      <c r="AC1145" s="13"/>
      <c r="AD1145" s="13"/>
      <c r="AE1145" s="13"/>
      <c r="AF1145" s="13"/>
      <c r="AG1145" s="13"/>
      <c r="AH1145" s="13"/>
      <c r="AI1145" s="13"/>
      <c r="AJ1145" s="13"/>
    </row>
    <row r="1146" spans="2:36" x14ac:dyDescent="0.3">
      <c r="B1146" s="8"/>
      <c r="C1146" s="8"/>
      <c r="W1146" s="13"/>
      <c r="X1146" s="13"/>
      <c r="Y1146" s="13"/>
      <c r="Z1146" s="13"/>
      <c r="AA1146" s="13"/>
      <c r="AB1146" s="13"/>
      <c r="AC1146" s="13"/>
      <c r="AD1146" s="13"/>
      <c r="AE1146" s="13"/>
      <c r="AF1146" s="13"/>
      <c r="AG1146" s="13"/>
      <c r="AH1146" s="13"/>
      <c r="AI1146" s="13"/>
      <c r="AJ1146" s="13"/>
    </row>
    <row r="1147" spans="2:36" x14ac:dyDescent="0.3">
      <c r="B1147" s="8"/>
      <c r="C1147" s="8"/>
      <c r="W1147" s="13"/>
      <c r="X1147" s="13"/>
      <c r="Y1147" s="13"/>
      <c r="Z1147" s="13"/>
      <c r="AA1147" s="13"/>
      <c r="AB1147" s="13"/>
      <c r="AC1147" s="13"/>
      <c r="AD1147" s="13"/>
      <c r="AE1147" s="13"/>
      <c r="AF1147" s="13"/>
      <c r="AG1147" s="13"/>
      <c r="AH1147" s="13"/>
      <c r="AI1147" s="13"/>
      <c r="AJ1147" s="13"/>
    </row>
    <row r="1148" spans="2:36" x14ac:dyDescent="0.3">
      <c r="B1148" s="8"/>
      <c r="C1148" s="8"/>
      <c r="W1148" s="13"/>
      <c r="X1148" s="13"/>
      <c r="Y1148" s="13"/>
      <c r="Z1148" s="13"/>
      <c r="AA1148" s="13"/>
      <c r="AB1148" s="13"/>
      <c r="AC1148" s="13"/>
      <c r="AD1148" s="13"/>
      <c r="AE1148" s="13"/>
      <c r="AF1148" s="13"/>
      <c r="AG1148" s="13"/>
      <c r="AH1148" s="13"/>
      <c r="AI1148" s="13"/>
      <c r="AJ1148" s="13"/>
    </row>
    <row r="1149" spans="2:36" x14ac:dyDescent="0.3">
      <c r="B1149" s="8"/>
      <c r="C1149" s="8"/>
      <c r="W1149" s="13"/>
      <c r="X1149" s="13"/>
      <c r="Y1149" s="13"/>
      <c r="Z1149" s="13"/>
      <c r="AA1149" s="13"/>
      <c r="AB1149" s="13"/>
      <c r="AC1149" s="13"/>
      <c r="AD1149" s="13"/>
      <c r="AE1149" s="13"/>
      <c r="AF1149" s="13"/>
      <c r="AG1149" s="13"/>
      <c r="AH1149" s="13"/>
      <c r="AI1149" s="13"/>
      <c r="AJ1149" s="13"/>
    </row>
    <row r="1150" spans="2:36" x14ac:dyDescent="0.3">
      <c r="B1150" s="8"/>
      <c r="C1150" s="8"/>
      <c r="W1150" s="13"/>
      <c r="X1150" s="13"/>
      <c r="Y1150" s="13"/>
      <c r="Z1150" s="13"/>
      <c r="AA1150" s="13"/>
      <c r="AB1150" s="13"/>
      <c r="AC1150" s="13"/>
      <c r="AD1150" s="13"/>
      <c r="AE1150" s="13"/>
      <c r="AF1150" s="13"/>
      <c r="AG1150" s="13"/>
      <c r="AH1150" s="13"/>
      <c r="AI1150" s="13"/>
      <c r="AJ1150" s="13"/>
    </row>
    <row r="1151" spans="2:36" x14ac:dyDescent="0.3">
      <c r="B1151" s="8"/>
      <c r="C1151" s="8"/>
      <c r="W1151" s="13"/>
      <c r="X1151" s="13"/>
      <c r="Y1151" s="13"/>
      <c r="Z1151" s="13"/>
      <c r="AA1151" s="13"/>
      <c r="AB1151" s="13"/>
      <c r="AC1151" s="13"/>
      <c r="AD1151" s="13"/>
      <c r="AE1151" s="13"/>
      <c r="AF1151" s="13"/>
      <c r="AG1151" s="13"/>
      <c r="AH1151" s="13"/>
      <c r="AI1151" s="13"/>
      <c r="AJ1151" s="13"/>
    </row>
    <row r="1152" spans="2:36" x14ac:dyDescent="0.3">
      <c r="B1152" s="8"/>
      <c r="C1152" s="8"/>
      <c r="W1152" s="13"/>
      <c r="X1152" s="13"/>
      <c r="Y1152" s="13"/>
      <c r="Z1152" s="13"/>
      <c r="AA1152" s="13"/>
      <c r="AB1152" s="13"/>
      <c r="AC1152" s="13"/>
      <c r="AD1152" s="13"/>
      <c r="AE1152" s="13"/>
      <c r="AF1152" s="13"/>
      <c r="AG1152" s="13"/>
      <c r="AH1152" s="13"/>
      <c r="AI1152" s="13"/>
      <c r="AJ1152" s="13"/>
    </row>
    <row r="1153" spans="2:36" x14ac:dyDescent="0.3">
      <c r="B1153" s="8"/>
      <c r="C1153" s="8"/>
      <c r="W1153" s="13"/>
      <c r="X1153" s="13"/>
      <c r="Y1153" s="13"/>
      <c r="Z1153" s="13"/>
      <c r="AA1153" s="13"/>
      <c r="AB1153" s="13"/>
      <c r="AC1153" s="13"/>
      <c r="AD1153" s="13"/>
      <c r="AE1153" s="13"/>
      <c r="AF1153" s="13"/>
      <c r="AG1153" s="13"/>
      <c r="AH1153" s="13"/>
      <c r="AI1153" s="13"/>
      <c r="AJ1153" s="13"/>
    </row>
    <row r="1154" spans="2:36" x14ac:dyDescent="0.3">
      <c r="B1154" s="8"/>
      <c r="C1154" s="8"/>
      <c r="W1154" s="13"/>
      <c r="X1154" s="13"/>
      <c r="Y1154" s="13"/>
      <c r="Z1154" s="13"/>
      <c r="AA1154" s="13"/>
      <c r="AB1154" s="13"/>
      <c r="AC1154" s="13"/>
      <c r="AD1154" s="13"/>
      <c r="AE1154" s="13"/>
      <c r="AF1154" s="13"/>
      <c r="AG1154" s="13"/>
      <c r="AH1154" s="13"/>
      <c r="AI1154" s="13"/>
      <c r="AJ1154" s="13"/>
    </row>
    <row r="1155" spans="2:36" x14ac:dyDescent="0.3">
      <c r="B1155" s="8"/>
      <c r="C1155" s="8"/>
      <c r="W1155" s="13"/>
      <c r="X1155" s="13"/>
      <c r="Y1155" s="13"/>
      <c r="Z1155" s="13"/>
      <c r="AA1155" s="13"/>
      <c r="AB1155" s="13"/>
      <c r="AC1155" s="13"/>
      <c r="AD1155" s="13"/>
      <c r="AE1155" s="13"/>
      <c r="AF1155" s="13"/>
      <c r="AG1155" s="13"/>
      <c r="AH1155" s="13"/>
      <c r="AI1155" s="13"/>
      <c r="AJ1155" s="13"/>
    </row>
    <row r="1156" spans="2:36" x14ac:dyDescent="0.3">
      <c r="B1156" s="8"/>
      <c r="C1156" s="8"/>
      <c r="W1156" s="13"/>
      <c r="X1156" s="13"/>
      <c r="Y1156" s="13"/>
      <c r="Z1156" s="13"/>
      <c r="AA1156" s="13"/>
      <c r="AB1156" s="13"/>
      <c r="AC1156" s="13"/>
      <c r="AD1156" s="13"/>
      <c r="AE1156" s="13"/>
      <c r="AF1156" s="13"/>
      <c r="AG1156" s="13"/>
      <c r="AH1156" s="13"/>
      <c r="AI1156" s="13"/>
      <c r="AJ1156" s="13"/>
    </row>
    <row r="1157" spans="2:36" x14ac:dyDescent="0.3">
      <c r="B1157" s="8"/>
      <c r="C1157" s="8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13"/>
      <c r="AG1157" s="13"/>
      <c r="AH1157" s="13"/>
      <c r="AI1157" s="13"/>
      <c r="AJ1157" s="13"/>
    </row>
    <row r="1158" spans="2:36" x14ac:dyDescent="0.3">
      <c r="B1158" s="8"/>
      <c r="C1158" s="8"/>
      <c r="W1158" s="13"/>
      <c r="X1158" s="13"/>
      <c r="Y1158" s="13"/>
      <c r="Z1158" s="13"/>
      <c r="AA1158" s="13"/>
      <c r="AB1158" s="13"/>
      <c r="AC1158" s="13"/>
      <c r="AD1158" s="13"/>
      <c r="AE1158" s="13"/>
      <c r="AF1158" s="13"/>
      <c r="AG1158" s="13"/>
      <c r="AH1158" s="13"/>
      <c r="AI1158" s="13"/>
      <c r="AJ1158" s="13"/>
    </row>
    <row r="1159" spans="2:36" x14ac:dyDescent="0.3">
      <c r="B1159" s="8"/>
      <c r="C1159" s="8"/>
      <c r="W1159" s="13"/>
      <c r="X1159" s="13"/>
      <c r="Y1159" s="13"/>
      <c r="Z1159" s="13"/>
      <c r="AA1159" s="13"/>
      <c r="AB1159" s="13"/>
      <c r="AC1159" s="13"/>
      <c r="AD1159" s="13"/>
      <c r="AE1159" s="13"/>
      <c r="AF1159" s="13"/>
      <c r="AG1159" s="13"/>
      <c r="AH1159" s="13"/>
      <c r="AI1159" s="13"/>
      <c r="AJ1159" s="13"/>
    </row>
    <row r="1160" spans="2:36" x14ac:dyDescent="0.3">
      <c r="B1160" s="8"/>
      <c r="C1160" s="8"/>
      <c r="W1160" s="13"/>
      <c r="X1160" s="13"/>
      <c r="Y1160" s="13"/>
      <c r="Z1160" s="13"/>
      <c r="AA1160" s="13"/>
      <c r="AB1160" s="13"/>
      <c r="AC1160" s="13"/>
      <c r="AD1160" s="13"/>
      <c r="AE1160" s="13"/>
      <c r="AF1160" s="13"/>
      <c r="AG1160" s="13"/>
      <c r="AH1160" s="13"/>
      <c r="AI1160" s="13"/>
      <c r="AJ1160" s="13"/>
    </row>
    <row r="1161" spans="2:36" x14ac:dyDescent="0.3">
      <c r="B1161" s="8"/>
      <c r="C1161" s="8"/>
      <c r="W1161" s="13"/>
      <c r="X1161" s="13"/>
      <c r="Y1161" s="13"/>
      <c r="Z1161" s="13"/>
      <c r="AA1161" s="13"/>
      <c r="AB1161" s="13"/>
      <c r="AC1161" s="13"/>
      <c r="AD1161" s="13"/>
      <c r="AE1161" s="13"/>
      <c r="AF1161" s="13"/>
      <c r="AG1161" s="13"/>
      <c r="AH1161" s="13"/>
      <c r="AI1161" s="13"/>
      <c r="AJ1161" s="13"/>
    </row>
    <row r="1162" spans="2:36" x14ac:dyDescent="0.3">
      <c r="B1162" s="8"/>
      <c r="C1162" s="8"/>
      <c r="W1162" s="13"/>
      <c r="X1162" s="13"/>
      <c r="Y1162" s="13"/>
      <c r="Z1162" s="13"/>
      <c r="AA1162" s="13"/>
      <c r="AB1162" s="13"/>
      <c r="AC1162" s="13"/>
      <c r="AD1162" s="13"/>
      <c r="AE1162" s="13"/>
      <c r="AF1162" s="13"/>
      <c r="AG1162" s="13"/>
      <c r="AH1162" s="13"/>
      <c r="AI1162" s="13"/>
      <c r="AJ1162" s="13"/>
    </row>
    <row r="1163" spans="2:36" x14ac:dyDescent="0.3">
      <c r="B1163" s="8"/>
      <c r="C1163" s="8"/>
      <c r="W1163" s="13"/>
      <c r="X1163" s="13"/>
      <c r="Y1163" s="13"/>
      <c r="Z1163" s="13"/>
      <c r="AA1163" s="13"/>
      <c r="AB1163" s="13"/>
      <c r="AC1163" s="13"/>
      <c r="AD1163" s="13"/>
      <c r="AE1163" s="13"/>
      <c r="AF1163" s="13"/>
      <c r="AG1163" s="13"/>
      <c r="AH1163" s="13"/>
      <c r="AI1163" s="13"/>
      <c r="AJ1163" s="13"/>
    </row>
    <row r="1164" spans="2:36" x14ac:dyDescent="0.3">
      <c r="B1164" s="8"/>
      <c r="C1164" s="8"/>
      <c r="W1164" s="13"/>
      <c r="X1164" s="13"/>
      <c r="Y1164" s="13"/>
      <c r="Z1164" s="13"/>
      <c r="AA1164" s="13"/>
      <c r="AB1164" s="13"/>
      <c r="AC1164" s="13"/>
      <c r="AD1164" s="13"/>
      <c r="AE1164" s="13"/>
      <c r="AF1164" s="13"/>
      <c r="AG1164" s="13"/>
      <c r="AH1164" s="13"/>
      <c r="AI1164" s="13"/>
      <c r="AJ1164" s="13"/>
    </row>
    <row r="1165" spans="2:36" x14ac:dyDescent="0.3">
      <c r="B1165" s="8"/>
      <c r="C1165" s="8"/>
      <c r="W1165" s="13"/>
      <c r="X1165" s="13"/>
      <c r="Y1165" s="13"/>
      <c r="Z1165" s="13"/>
      <c r="AA1165" s="13"/>
      <c r="AB1165" s="13"/>
      <c r="AC1165" s="13"/>
      <c r="AD1165" s="13"/>
      <c r="AE1165" s="13"/>
      <c r="AF1165" s="13"/>
      <c r="AG1165" s="13"/>
      <c r="AH1165" s="13"/>
      <c r="AI1165" s="13"/>
      <c r="AJ1165" s="13"/>
    </row>
    <row r="1166" spans="2:36" x14ac:dyDescent="0.3">
      <c r="B1166" s="8"/>
      <c r="C1166" s="8"/>
      <c r="W1166" s="13"/>
      <c r="X1166" s="13"/>
      <c r="Y1166" s="13"/>
      <c r="Z1166" s="13"/>
      <c r="AA1166" s="13"/>
      <c r="AB1166" s="13"/>
      <c r="AC1166" s="13"/>
      <c r="AD1166" s="13"/>
      <c r="AE1166" s="13"/>
      <c r="AF1166" s="13"/>
      <c r="AG1166" s="13"/>
      <c r="AH1166" s="13"/>
      <c r="AI1166" s="13"/>
      <c r="AJ1166" s="13"/>
    </row>
    <row r="1167" spans="2:36" x14ac:dyDescent="0.3">
      <c r="B1167" s="8"/>
      <c r="C1167" s="8"/>
      <c r="W1167" s="13"/>
      <c r="X1167" s="13"/>
      <c r="Y1167" s="13"/>
      <c r="Z1167" s="13"/>
      <c r="AA1167" s="13"/>
      <c r="AB1167" s="13"/>
      <c r="AC1167" s="13"/>
      <c r="AD1167" s="13"/>
      <c r="AE1167" s="13"/>
      <c r="AF1167" s="13"/>
      <c r="AG1167" s="13"/>
      <c r="AH1167" s="13"/>
      <c r="AI1167" s="13"/>
      <c r="AJ1167" s="13"/>
    </row>
    <row r="1168" spans="2:36" x14ac:dyDescent="0.3">
      <c r="B1168" s="8"/>
      <c r="C1168" s="8"/>
      <c r="W1168" s="13"/>
      <c r="X1168" s="13"/>
      <c r="Y1168" s="13"/>
      <c r="Z1168" s="13"/>
      <c r="AA1168" s="13"/>
      <c r="AB1168" s="13"/>
      <c r="AC1168" s="13"/>
      <c r="AD1168" s="13"/>
      <c r="AE1168" s="13"/>
      <c r="AF1168" s="13"/>
      <c r="AG1168" s="13"/>
      <c r="AH1168" s="13"/>
      <c r="AI1168" s="13"/>
      <c r="AJ1168" s="13"/>
    </row>
    <row r="1169" spans="2:36" x14ac:dyDescent="0.3">
      <c r="B1169" s="8"/>
      <c r="C1169" s="8"/>
      <c r="W1169" s="13"/>
      <c r="X1169" s="13"/>
      <c r="Y1169" s="13"/>
      <c r="Z1169" s="13"/>
      <c r="AA1169" s="13"/>
      <c r="AB1169" s="13"/>
      <c r="AC1169" s="13"/>
      <c r="AD1169" s="13"/>
      <c r="AE1169" s="13"/>
      <c r="AF1169" s="13"/>
      <c r="AG1169" s="13"/>
      <c r="AH1169" s="13"/>
      <c r="AI1169" s="13"/>
      <c r="AJ1169" s="13"/>
    </row>
    <row r="1170" spans="2:36" x14ac:dyDescent="0.3">
      <c r="B1170" s="8"/>
      <c r="C1170" s="8"/>
      <c r="W1170" s="13"/>
      <c r="X1170" s="13"/>
      <c r="Y1170" s="13"/>
      <c r="Z1170" s="13"/>
      <c r="AA1170" s="13"/>
      <c r="AB1170" s="13"/>
      <c r="AC1170" s="13"/>
      <c r="AD1170" s="13"/>
      <c r="AE1170" s="13"/>
      <c r="AF1170" s="13"/>
      <c r="AG1170" s="13"/>
      <c r="AH1170" s="13"/>
      <c r="AI1170" s="13"/>
      <c r="AJ1170" s="13"/>
    </row>
    <row r="1171" spans="2:36" x14ac:dyDescent="0.3">
      <c r="B1171" s="8"/>
      <c r="C1171" s="8"/>
      <c r="W1171" s="13"/>
      <c r="X1171" s="13"/>
      <c r="Y1171" s="13"/>
      <c r="Z1171" s="13"/>
      <c r="AA1171" s="13"/>
      <c r="AB1171" s="13"/>
      <c r="AC1171" s="13"/>
      <c r="AD1171" s="13"/>
      <c r="AE1171" s="13"/>
      <c r="AF1171" s="13"/>
      <c r="AG1171" s="13"/>
      <c r="AH1171" s="13"/>
      <c r="AI1171" s="13"/>
      <c r="AJ1171" s="13"/>
    </row>
    <row r="1172" spans="2:36" x14ac:dyDescent="0.3">
      <c r="B1172" s="8"/>
      <c r="C1172" s="8"/>
      <c r="W1172" s="13"/>
      <c r="X1172" s="13"/>
      <c r="Y1172" s="13"/>
      <c r="Z1172" s="13"/>
      <c r="AA1172" s="13"/>
      <c r="AB1172" s="13"/>
      <c r="AC1172" s="13"/>
      <c r="AD1172" s="13"/>
      <c r="AE1172" s="13"/>
      <c r="AF1172" s="13"/>
      <c r="AG1172" s="13"/>
      <c r="AH1172" s="13"/>
      <c r="AI1172" s="13"/>
      <c r="AJ1172" s="13"/>
    </row>
    <row r="1173" spans="2:36" x14ac:dyDescent="0.3">
      <c r="B1173" s="8"/>
      <c r="C1173" s="8"/>
      <c r="W1173" s="13"/>
      <c r="X1173" s="13"/>
      <c r="Y1173" s="13"/>
      <c r="Z1173" s="13"/>
      <c r="AA1173" s="13"/>
      <c r="AB1173" s="13"/>
      <c r="AC1173" s="13"/>
      <c r="AD1173" s="13"/>
      <c r="AE1173" s="13"/>
      <c r="AF1173" s="13"/>
      <c r="AG1173" s="13"/>
      <c r="AH1173" s="13"/>
      <c r="AI1173" s="13"/>
      <c r="AJ1173" s="13"/>
    </row>
    <row r="1174" spans="2:36" x14ac:dyDescent="0.3">
      <c r="B1174" s="8"/>
      <c r="C1174" s="8"/>
      <c r="W1174" s="13"/>
      <c r="X1174" s="13"/>
      <c r="Y1174" s="13"/>
      <c r="Z1174" s="13"/>
      <c r="AA1174" s="13"/>
      <c r="AB1174" s="13"/>
      <c r="AC1174" s="13"/>
      <c r="AD1174" s="13"/>
      <c r="AE1174" s="13"/>
      <c r="AF1174" s="13"/>
      <c r="AG1174" s="13"/>
      <c r="AH1174" s="13"/>
      <c r="AI1174" s="13"/>
      <c r="AJ1174" s="13"/>
    </row>
    <row r="1175" spans="2:36" x14ac:dyDescent="0.3">
      <c r="B1175" s="8"/>
      <c r="C1175" s="8"/>
      <c r="W1175" s="13"/>
      <c r="X1175" s="13"/>
      <c r="Y1175" s="13"/>
      <c r="Z1175" s="13"/>
      <c r="AA1175" s="13"/>
      <c r="AB1175" s="13"/>
      <c r="AC1175" s="13"/>
      <c r="AD1175" s="13"/>
      <c r="AE1175" s="13"/>
      <c r="AF1175" s="13"/>
      <c r="AG1175" s="13"/>
      <c r="AH1175" s="13"/>
      <c r="AI1175" s="13"/>
      <c r="AJ1175" s="13"/>
    </row>
    <row r="1176" spans="2:36" x14ac:dyDescent="0.3">
      <c r="B1176" s="8"/>
      <c r="C1176" s="8"/>
      <c r="W1176" s="13"/>
      <c r="X1176" s="13"/>
      <c r="Y1176" s="13"/>
      <c r="Z1176" s="13"/>
      <c r="AA1176" s="13"/>
      <c r="AB1176" s="13"/>
      <c r="AC1176" s="13"/>
      <c r="AD1176" s="13"/>
      <c r="AE1176" s="13"/>
      <c r="AF1176" s="13"/>
      <c r="AG1176" s="13"/>
      <c r="AH1176" s="13"/>
      <c r="AI1176" s="13"/>
      <c r="AJ1176" s="13"/>
    </row>
    <row r="1177" spans="2:36" x14ac:dyDescent="0.3">
      <c r="B1177" s="8"/>
      <c r="C1177" s="8"/>
      <c r="W1177" s="13"/>
      <c r="X1177" s="13"/>
      <c r="Y1177" s="13"/>
      <c r="Z1177" s="13"/>
      <c r="AA1177" s="13"/>
      <c r="AB1177" s="13"/>
      <c r="AC1177" s="13"/>
      <c r="AD1177" s="13"/>
      <c r="AE1177" s="13"/>
      <c r="AF1177" s="13"/>
      <c r="AG1177" s="13"/>
      <c r="AH1177" s="13"/>
      <c r="AI1177" s="13"/>
      <c r="AJ1177" s="13"/>
    </row>
    <row r="1178" spans="2:36" x14ac:dyDescent="0.3">
      <c r="B1178" s="8"/>
      <c r="C1178" s="8"/>
      <c r="W1178" s="13"/>
      <c r="X1178" s="13"/>
      <c r="Y1178" s="13"/>
      <c r="Z1178" s="13"/>
      <c r="AA1178" s="13"/>
      <c r="AB1178" s="13"/>
      <c r="AC1178" s="13"/>
      <c r="AD1178" s="13"/>
      <c r="AE1178" s="13"/>
      <c r="AF1178" s="13"/>
      <c r="AG1178" s="13"/>
      <c r="AH1178" s="13"/>
      <c r="AI1178" s="13"/>
      <c r="AJ1178" s="13"/>
    </row>
    <row r="1179" spans="2:36" x14ac:dyDescent="0.3">
      <c r="B1179" s="8"/>
      <c r="C1179" s="8"/>
      <c r="W1179" s="13"/>
      <c r="X1179" s="13"/>
      <c r="Y1179" s="13"/>
      <c r="Z1179" s="13"/>
      <c r="AA1179" s="13"/>
      <c r="AB1179" s="13"/>
      <c r="AC1179" s="13"/>
      <c r="AD1179" s="13"/>
      <c r="AE1179" s="13"/>
      <c r="AF1179" s="13"/>
      <c r="AG1179" s="13"/>
      <c r="AH1179" s="13"/>
      <c r="AI1179" s="13"/>
      <c r="AJ1179" s="13"/>
    </row>
    <row r="1180" spans="2:36" x14ac:dyDescent="0.3">
      <c r="B1180" s="8"/>
      <c r="C1180" s="8"/>
      <c r="W1180" s="13"/>
      <c r="X1180" s="13"/>
      <c r="Y1180" s="13"/>
      <c r="Z1180" s="13"/>
      <c r="AA1180" s="13"/>
      <c r="AB1180" s="13"/>
      <c r="AC1180" s="13"/>
      <c r="AD1180" s="13"/>
      <c r="AE1180" s="13"/>
      <c r="AF1180" s="13"/>
      <c r="AG1180" s="13"/>
      <c r="AH1180" s="13"/>
      <c r="AI1180" s="13"/>
      <c r="AJ1180" s="13"/>
    </row>
    <row r="1181" spans="2:36" x14ac:dyDescent="0.3">
      <c r="B1181" s="8"/>
      <c r="C1181" s="8"/>
      <c r="W1181" s="13"/>
      <c r="X1181" s="13"/>
      <c r="Y1181" s="13"/>
      <c r="Z1181" s="13"/>
      <c r="AA1181" s="13"/>
      <c r="AB1181" s="13"/>
      <c r="AC1181" s="13"/>
      <c r="AD1181" s="13"/>
      <c r="AE1181" s="13"/>
      <c r="AF1181" s="13"/>
      <c r="AG1181" s="13"/>
      <c r="AH1181" s="13"/>
      <c r="AI1181" s="13"/>
      <c r="AJ1181" s="13"/>
    </row>
    <row r="1182" spans="2:36" x14ac:dyDescent="0.3">
      <c r="B1182" s="8"/>
      <c r="C1182" s="8"/>
      <c r="W1182" s="13"/>
      <c r="X1182" s="13"/>
      <c r="Y1182" s="13"/>
      <c r="Z1182" s="13"/>
      <c r="AA1182" s="13"/>
      <c r="AB1182" s="13"/>
      <c r="AC1182" s="13"/>
      <c r="AD1182" s="13"/>
      <c r="AE1182" s="13"/>
      <c r="AF1182" s="13"/>
      <c r="AG1182" s="13"/>
      <c r="AH1182" s="13"/>
      <c r="AI1182" s="13"/>
      <c r="AJ1182" s="13"/>
    </row>
    <row r="1183" spans="2:36" x14ac:dyDescent="0.3">
      <c r="B1183" s="8"/>
      <c r="C1183" s="8"/>
      <c r="W1183" s="13"/>
      <c r="X1183" s="13"/>
      <c r="Y1183" s="13"/>
      <c r="Z1183" s="13"/>
      <c r="AA1183" s="13"/>
      <c r="AB1183" s="13"/>
      <c r="AC1183" s="13"/>
      <c r="AD1183" s="13"/>
      <c r="AE1183" s="13"/>
      <c r="AF1183" s="13"/>
      <c r="AG1183" s="13"/>
      <c r="AH1183" s="13"/>
      <c r="AI1183" s="13"/>
      <c r="AJ1183" s="13"/>
    </row>
    <row r="1184" spans="2:36" x14ac:dyDescent="0.3">
      <c r="B1184" s="8"/>
      <c r="C1184" s="8"/>
      <c r="W1184" s="13"/>
      <c r="X1184" s="13"/>
      <c r="Y1184" s="13"/>
      <c r="Z1184" s="13"/>
      <c r="AA1184" s="13"/>
      <c r="AB1184" s="13"/>
      <c r="AC1184" s="13"/>
      <c r="AD1184" s="13"/>
      <c r="AE1184" s="13"/>
      <c r="AF1184" s="13"/>
      <c r="AG1184" s="13"/>
      <c r="AH1184" s="13"/>
      <c r="AI1184" s="13"/>
      <c r="AJ1184" s="13"/>
    </row>
    <row r="1185" spans="2:36" x14ac:dyDescent="0.3">
      <c r="B1185" s="8"/>
      <c r="C1185" s="8"/>
      <c r="W1185" s="13"/>
      <c r="X1185" s="13"/>
      <c r="Y1185" s="13"/>
      <c r="Z1185" s="13"/>
      <c r="AA1185" s="13"/>
      <c r="AB1185" s="13"/>
      <c r="AC1185" s="13"/>
      <c r="AD1185" s="13"/>
      <c r="AE1185" s="13"/>
      <c r="AF1185" s="13"/>
      <c r="AG1185" s="13"/>
      <c r="AH1185" s="13"/>
      <c r="AI1185" s="13"/>
      <c r="AJ1185" s="13"/>
    </row>
    <row r="1186" spans="2:36" x14ac:dyDescent="0.3">
      <c r="B1186" s="8"/>
      <c r="C1186" s="8"/>
      <c r="W1186" s="13"/>
      <c r="X1186" s="13"/>
      <c r="Y1186" s="13"/>
      <c r="Z1186" s="13"/>
      <c r="AA1186" s="13"/>
      <c r="AB1186" s="13"/>
      <c r="AC1186" s="13"/>
      <c r="AD1186" s="13"/>
      <c r="AE1186" s="13"/>
      <c r="AF1186" s="13"/>
      <c r="AG1186" s="13"/>
      <c r="AH1186" s="13"/>
      <c r="AI1186" s="13"/>
      <c r="AJ1186" s="13"/>
    </row>
    <row r="1187" spans="2:36" x14ac:dyDescent="0.3">
      <c r="B1187" s="8"/>
      <c r="C1187" s="8"/>
      <c r="W1187" s="13"/>
      <c r="X1187" s="13"/>
      <c r="Y1187" s="13"/>
      <c r="Z1187" s="13"/>
      <c r="AA1187" s="13"/>
      <c r="AB1187" s="13"/>
      <c r="AC1187" s="13"/>
      <c r="AD1187" s="13"/>
      <c r="AE1187" s="13"/>
      <c r="AF1187" s="13"/>
      <c r="AG1187" s="13"/>
      <c r="AH1187" s="13"/>
      <c r="AI1187" s="13"/>
      <c r="AJ1187" s="13"/>
    </row>
    <row r="1188" spans="2:36" x14ac:dyDescent="0.3">
      <c r="B1188" s="8"/>
      <c r="C1188" s="8"/>
      <c r="W1188" s="13"/>
      <c r="X1188" s="13"/>
      <c r="Y1188" s="13"/>
      <c r="Z1188" s="13"/>
      <c r="AA1188" s="13"/>
      <c r="AB1188" s="13"/>
      <c r="AC1188" s="13"/>
      <c r="AD1188" s="13"/>
      <c r="AE1188" s="13"/>
      <c r="AF1188" s="13"/>
      <c r="AG1188" s="13"/>
      <c r="AH1188" s="13"/>
      <c r="AI1188" s="13"/>
      <c r="AJ1188" s="13"/>
    </row>
    <row r="1189" spans="2:36" x14ac:dyDescent="0.3">
      <c r="B1189" s="8"/>
      <c r="C1189" s="8"/>
      <c r="W1189" s="13"/>
      <c r="X1189" s="13"/>
      <c r="Y1189" s="13"/>
      <c r="Z1189" s="13"/>
      <c r="AA1189" s="13"/>
      <c r="AB1189" s="13"/>
      <c r="AC1189" s="13"/>
      <c r="AD1189" s="13"/>
      <c r="AE1189" s="13"/>
      <c r="AF1189" s="13"/>
      <c r="AG1189" s="13"/>
      <c r="AH1189" s="13"/>
      <c r="AI1189" s="13"/>
      <c r="AJ1189" s="13"/>
    </row>
    <row r="1190" spans="2:36" x14ac:dyDescent="0.3">
      <c r="B1190" s="8"/>
      <c r="C1190" s="8"/>
      <c r="W1190" s="13"/>
      <c r="X1190" s="13"/>
      <c r="Y1190" s="13"/>
      <c r="Z1190" s="13"/>
      <c r="AA1190" s="13"/>
      <c r="AB1190" s="13"/>
      <c r="AC1190" s="13"/>
      <c r="AD1190" s="13"/>
      <c r="AE1190" s="13"/>
      <c r="AF1190" s="13"/>
      <c r="AG1190" s="13"/>
      <c r="AH1190" s="13"/>
      <c r="AI1190" s="13"/>
      <c r="AJ1190" s="13"/>
    </row>
    <row r="1191" spans="2:36" x14ac:dyDescent="0.3">
      <c r="B1191" s="8"/>
      <c r="C1191" s="8"/>
      <c r="W1191" s="13"/>
      <c r="X1191" s="13"/>
      <c r="Y1191" s="13"/>
      <c r="Z1191" s="13"/>
      <c r="AA1191" s="13"/>
      <c r="AB1191" s="13"/>
      <c r="AC1191" s="13"/>
      <c r="AD1191" s="13"/>
      <c r="AE1191" s="13"/>
      <c r="AF1191" s="13"/>
      <c r="AG1191" s="13"/>
      <c r="AH1191" s="13"/>
      <c r="AI1191" s="13"/>
      <c r="AJ1191" s="13"/>
    </row>
    <row r="1192" spans="2:36" x14ac:dyDescent="0.3">
      <c r="B1192" s="8"/>
      <c r="C1192" s="8"/>
      <c r="W1192" s="13"/>
      <c r="X1192" s="13"/>
      <c r="Y1192" s="13"/>
      <c r="Z1192" s="13"/>
      <c r="AA1192" s="13"/>
      <c r="AB1192" s="13"/>
      <c r="AC1192" s="13"/>
      <c r="AD1192" s="13"/>
      <c r="AE1192" s="13"/>
      <c r="AF1192" s="13"/>
      <c r="AG1192" s="13"/>
      <c r="AH1192" s="13"/>
      <c r="AI1192" s="13"/>
      <c r="AJ1192" s="13"/>
    </row>
    <row r="1193" spans="2:36" x14ac:dyDescent="0.3">
      <c r="B1193" s="8"/>
      <c r="C1193" s="8"/>
      <c r="W1193" s="13"/>
      <c r="X1193" s="13"/>
      <c r="Y1193" s="13"/>
      <c r="Z1193" s="13"/>
      <c r="AA1193" s="13"/>
      <c r="AB1193" s="13"/>
      <c r="AC1193" s="13"/>
      <c r="AD1193" s="13"/>
      <c r="AE1193" s="13"/>
      <c r="AF1193" s="13"/>
      <c r="AG1193" s="13"/>
      <c r="AH1193" s="13"/>
      <c r="AI1193" s="13"/>
      <c r="AJ1193" s="13"/>
    </row>
    <row r="1194" spans="2:36" x14ac:dyDescent="0.3">
      <c r="B1194" s="8"/>
      <c r="C1194" s="8"/>
      <c r="W1194" s="13"/>
      <c r="X1194" s="13"/>
      <c r="Y1194" s="13"/>
      <c r="Z1194" s="13"/>
      <c r="AA1194" s="13"/>
      <c r="AB1194" s="13"/>
      <c r="AC1194" s="13"/>
      <c r="AD1194" s="13"/>
      <c r="AE1194" s="13"/>
      <c r="AF1194" s="13"/>
      <c r="AG1194" s="13"/>
      <c r="AH1194" s="13"/>
      <c r="AI1194" s="13"/>
      <c r="AJ1194" s="13"/>
    </row>
    <row r="1195" spans="2:36" x14ac:dyDescent="0.3">
      <c r="B1195" s="8"/>
      <c r="C1195" s="8"/>
      <c r="W1195" s="13"/>
      <c r="X1195" s="13"/>
      <c r="Y1195" s="13"/>
      <c r="Z1195" s="13"/>
      <c r="AA1195" s="13"/>
      <c r="AB1195" s="13"/>
      <c r="AC1195" s="13"/>
      <c r="AD1195" s="13"/>
      <c r="AE1195" s="13"/>
      <c r="AF1195" s="13"/>
      <c r="AG1195" s="13"/>
      <c r="AH1195" s="13"/>
      <c r="AI1195" s="13"/>
      <c r="AJ1195" s="13"/>
    </row>
    <row r="1196" spans="2:36" x14ac:dyDescent="0.3">
      <c r="B1196" s="8"/>
      <c r="C1196" s="8"/>
      <c r="W1196" s="13"/>
      <c r="X1196" s="13"/>
      <c r="Y1196" s="13"/>
      <c r="Z1196" s="13"/>
      <c r="AA1196" s="13"/>
      <c r="AB1196" s="13"/>
      <c r="AC1196" s="13"/>
      <c r="AD1196" s="13"/>
      <c r="AE1196" s="13"/>
      <c r="AF1196" s="13"/>
      <c r="AG1196" s="13"/>
      <c r="AH1196" s="13"/>
      <c r="AI1196" s="13"/>
      <c r="AJ1196" s="13"/>
    </row>
    <row r="1197" spans="2:36" x14ac:dyDescent="0.3">
      <c r="B1197" s="8"/>
      <c r="C1197" s="8"/>
      <c r="W1197" s="13"/>
      <c r="X1197" s="13"/>
      <c r="Y1197" s="13"/>
      <c r="Z1197" s="13"/>
      <c r="AA1197" s="13"/>
      <c r="AB1197" s="13"/>
      <c r="AC1197" s="13"/>
      <c r="AD1197" s="13"/>
      <c r="AE1197" s="13"/>
      <c r="AF1197" s="13"/>
      <c r="AG1197" s="13"/>
      <c r="AH1197" s="13"/>
      <c r="AI1197" s="13"/>
      <c r="AJ1197" s="13"/>
    </row>
    <row r="1198" spans="2:36" x14ac:dyDescent="0.3">
      <c r="B1198" s="8"/>
      <c r="C1198" s="8"/>
      <c r="W1198" s="13"/>
      <c r="X1198" s="13"/>
      <c r="Y1198" s="13"/>
      <c r="Z1198" s="13"/>
      <c r="AA1198" s="13"/>
      <c r="AB1198" s="13"/>
      <c r="AC1198" s="13"/>
      <c r="AD1198" s="13"/>
      <c r="AE1198" s="13"/>
      <c r="AF1198" s="13"/>
      <c r="AG1198" s="13"/>
      <c r="AH1198" s="13"/>
      <c r="AI1198" s="13"/>
      <c r="AJ1198" s="13"/>
    </row>
    <row r="1199" spans="2:36" x14ac:dyDescent="0.3">
      <c r="B1199" s="8"/>
      <c r="C1199" s="8"/>
      <c r="W1199" s="13"/>
      <c r="X1199" s="13"/>
      <c r="Y1199" s="13"/>
      <c r="Z1199" s="13"/>
      <c r="AA1199" s="13"/>
      <c r="AB1199" s="13"/>
      <c r="AC1199" s="13"/>
      <c r="AD1199" s="13"/>
      <c r="AE1199" s="13"/>
      <c r="AF1199" s="13"/>
      <c r="AG1199" s="13"/>
      <c r="AH1199" s="13"/>
      <c r="AI1199" s="13"/>
      <c r="AJ1199" s="13"/>
    </row>
    <row r="1200" spans="2:36" x14ac:dyDescent="0.3">
      <c r="B1200" s="8"/>
      <c r="C1200" s="8"/>
      <c r="W1200" s="13"/>
      <c r="X1200" s="13"/>
      <c r="Y1200" s="13"/>
      <c r="Z1200" s="13"/>
      <c r="AA1200" s="13"/>
      <c r="AB1200" s="13"/>
      <c r="AC1200" s="13"/>
      <c r="AD1200" s="13"/>
      <c r="AE1200" s="13"/>
      <c r="AF1200" s="13"/>
      <c r="AG1200" s="13"/>
      <c r="AH1200" s="13"/>
      <c r="AI1200" s="13"/>
      <c r="AJ1200" s="13"/>
    </row>
    <row r="1201" spans="2:36" x14ac:dyDescent="0.3">
      <c r="B1201" s="8"/>
      <c r="C1201" s="8"/>
      <c r="W1201" s="13"/>
      <c r="X1201" s="13"/>
      <c r="Y1201" s="13"/>
      <c r="Z1201" s="13"/>
      <c r="AA1201" s="13"/>
      <c r="AB1201" s="13"/>
      <c r="AC1201" s="13"/>
      <c r="AD1201" s="13"/>
      <c r="AE1201" s="13"/>
      <c r="AF1201" s="13"/>
      <c r="AG1201" s="13"/>
      <c r="AH1201" s="13"/>
      <c r="AI1201" s="13"/>
      <c r="AJ1201" s="13"/>
    </row>
    <row r="1202" spans="2:36" x14ac:dyDescent="0.3">
      <c r="B1202" s="8"/>
      <c r="C1202" s="8"/>
      <c r="W1202" s="13"/>
      <c r="X1202" s="13"/>
      <c r="Y1202" s="13"/>
      <c r="Z1202" s="13"/>
      <c r="AA1202" s="13"/>
      <c r="AB1202" s="13"/>
      <c r="AC1202" s="13"/>
      <c r="AD1202" s="13"/>
      <c r="AE1202" s="13"/>
      <c r="AF1202" s="13"/>
      <c r="AG1202" s="13"/>
      <c r="AH1202" s="13"/>
      <c r="AI1202" s="13"/>
      <c r="AJ1202" s="13"/>
    </row>
    <row r="1203" spans="2:36" x14ac:dyDescent="0.3">
      <c r="B1203" s="8"/>
      <c r="C1203" s="8"/>
      <c r="W1203" s="13"/>
      <c r="X1203" s="13"/>
      <c r="Y1203" s="13"/>
      <c r="Z1203" s="13"/>
      <c r="AA1203" s="13"/>
      <c r="AB1203" s="13"/>
      <c r="AC1203" s="13"/>
      <c r="AD1203" s="13"/>
      <c r="AE1203" s="13"/>
      <c r="AF1203" s="13"/>
      <c r="AG1203" s="13"/>
      <c r="AH1203" s="13"/>
      <c r="AI1203" s="13"/>
      <c r="AJ1203" s="13"/>
    </row>
    <row r="1204" spans="2:36" x14ac:dyDescent="0.3">
      <c r="B1204" s="8"/>
      <c r="C1204" s="8"/>
      <c r="W1204" s="13"/>
      <c r="X1204" s="13"/>
      <c r="Y1204" s="13"/>
      <c r="Z1204" s="13"/>
      <c r="AA1204" s="13"/>
      <c r="AB1204" s="13"/>
      <c r="AC1204" s="13"/>
      <c r="AD1204" s="13"/>
      <c r="AE1204" s="13"/>
      <c r="AF1204" s="13"/>
      <c r="AG1204" s="13"/>
      <c r="AH1204" s="13"/>
      <c r="AI1204" s="13"/>
      <c r="AJ1204" s="13"/>
    </row>
    <row r="1205" spans="2:36" x14ac:dyDescent="0.3">
      <c r="B1205" s="8"/>
      <c r="C1205" s="8"/>
      <c r="W1205" s="13"/>
      <c r="X1205" s="13"/>
      <c r="Y1205" s="13"/>
      <c r="Z1205" s="13"/>
      <c r="AA1205" s="13"/>
      <c r="AB1205" s="13"/>
      <c r="AC1205" s="13"/>
      <c r="AD1205" s="13"/>
      <c r="AE1205" s="13"/>
      <c r="AF1205" s="13"/>
      <c r="AG1205" s="13"/>
      <c r="AH1205" s="13"/>
      <c r="AI1205" s="13"/>
      <c r="AJ1205" s="13"/>
    </row>
    <row r="1206" spans="2:36" x14ac:dyDescent="0.3">
      <c r="B1206" s="8"/>
      <c r="C1206" s="8"/>
      <c r="W1206" s="13"/>
      <c r="X1206" s="13"/>
      <c r="Y1206" s="13"/>
      <c r="Z1206" s="13"/>
      <c r="AA1206" s="13"/>
      <c r="AB1206" s="13"/>
      <c r="AC1206" s="13"/>
      <c r="AD1206" s="13"/>
      <c r="AE1206" s="13"/>
      <c r="AF1206" s="13"/>
      <c r="AG1206" s="13"/>
      <c r="AH1206" s="13"/>
      <c r="AI1206" s="13"/>
      <c r="AJ1206" s="13"/>
    </row>
    <row r="1207" spans="2:36" x14ac:dyDescent="0.3">
      <c r="B1207" s="8"/>
      <c r="C1207" s="8"/>
      <c r="W1207" s="13"/>
      <c r="X1207" s="13"/>
      <c r="Y1207" s="13"/>
      <c r="Z1207" s="13"/>
      <c r="AA1207" s="13"/>
      <c r="AB1207" s="13"/>
      <c r="AC1207" s="13"/>
      <c r="AD1207" s="13"/>
      <c r="AE1207" s="13"/>
      <c r="AF1207" s="13"/>
      <c r="AG1207" s="13"/>
      <c r="AH1207" s="13"/>
      <c r="AI1207" s="13"/>
      <c r="AJ1207" s="13"/>
    </row>
    <row r="1208" spans="2:36" x14ac:dyDescent="0.3">
      <c r="B1208" s="8"/>
      <c r="C1208" s="8"/>
      <c r="W1208" s="13"/>
      <c r="X1208" s="13"/>
      <c r="Y1208" s="13"/>
      <c r="Z1208" s="13"/>
      <c r="AA1208" s="13"/>
      <c r="AB1208" s="13"/>
      <c r="AC1208" s="13"/>
      <c r="AD1208" s="13"/>
      <c r="AE1208" s="13"/>
      <c r="AF1208" s="13"/>
      <c r="AG1208" s="13"/>
      <c r="AH1208" s="13"/>
      <c r="AI1208" s="13"/>
      <c r="AJ1208" s="13"/>
    </row>
    <row r="1209" spans="2:36" x14ac:dyDescent="0.3">
      <c r="B1209" s="8"/>
      <c r="C1209" s="8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13"/>
      <c r="AG1209" s="13"/>
      <c r="AH1209" s="13"/>
      <c r="AI1209" s="13"/>
      <c r="AJ1209" s="13"/>
    </row>
    <row r="1210" spans="2:36" x14ac:dyDescent="0.3">
      <c r="B1210" s="8"/>
      <c r="C1210" s="8"/>
      <c r="W1210" s="13"/>
      <c r="X1210" s="13"/>
      <c r="Y1210" s="13"/>
      <c r="Z1210" s="13"/>
      <c r="AA1210" s="13"/>
      <c r="AB1210" s="13"/>
      <c r="AC1210" s="13"/>
      <c r="AD1210" s="13"/>
      <c r="AE1210" s="13"/>
      <c r="AF1210" s="13"/>
      <c r="AG1210" s="13"/>
      <c r="AH1210" s="13"/>
      <c r="AI1210" s="13"/>
      <c r="AJ1210" s="13"/>
    </row>
    <row r="1211" spans="2:36" x14ac:dyDescent="0.3">
      <c r="B1211" s="8"/>
      <c r="C1211" s="8"/>
      <c r="W1211" s="13"/>
      <c r="X1211" s="13"/>
      <c r="Y1211" s="13"/>
      <c r="Z1211" s="13"/>
      <c r="AA1211" s="13"/>
      <c r="AB1211" s="13"/>
      <c r="AC1211" s="13"/>
      <c r="AD1211" s="13"/>
      <c r="AE1211" s="13"/>
      <c r="AF1211" s="13"/>
      <c r="AG1211" s="13"/>
      <c r="AH1211" s="13"/>
      <c r="AI1211" s="13"/>
      <c r="AJ1211" s="13"/>
    </row>
    <row r="1212" spans="2:36" x14ac:dyDescent="0.3">
      <c r="B1212" s="8"/>
      <c r="C1212" s="8"/>
      <c r="W1212" s="13"/>
      <c r="X1212" s="13"/>
      <c r="Y1212" s="13"/>
      <c r="Z1212" s="13"/>
      <c r="AA1212" s="13"/>
      <c r="AB1212" s="13"/>
      <c r="AC1212" s="13"/>
      <c r="AD1212" s="13"/>
      <c r="AE1212" s="13"/>
      <c r="AF1212" s="13"/>
      <c r="AG1212" s="13"/>
      <c r="AH1212" s="13"/>
      <c r="AI1212" s="13"/>
      <c r="AJ1212" s="13"/>
    </row>
    <row r="1213" spans="2:36" x14ac:dyDescent="0.3">
      <c r="B1213" s="8"/>
      <c r="C1213" s="8"/>
      <c r="W1213" s="13"/>
      <c r="X1213" s="13"/>
      <c r="Y1213" s="13"/>
      <c r="Z1213" s="13"/>
      <c r="AA1213" s="13"/>
      <c r="AB1213" s="13"/>
      <c r="AC1213" s="13"/>
      <c r="AD1213" s="13"/>
      <c r="AE1213" s="13"/>
      <c r="AF1213" s="13"/>
      <c r="AG1213" s="13"/>
      <c r="AH1213" s="13"/>
      <c r="AI1213" s="13"/>
      <c r="AJ1213" s="13"/>
    </row>
    <row r="1214" spans="2:36" x14ac:dyDescent="0.3">
      <c r="B1214" s="8"/>
      <c r="C1214" s="8"/>
      <c r="W1214" s="13"/>
      <c r="X1214" s="13"/>
      <c r="Y1214" s="13"/>
      <c r="Z1214" s="13"/>
      <c r="AA1214" s="13"/>
      <c r="AB1214" s="13"/>
      <c r="AC1214" s="13"/>
      <c r="AD1214" s="13"/>
      <c r="AE1214" s="13"/>
      <c r="AF1214" s="13"/>
      <c r="AG1214" s="13"/>
      <c r="AH1214" s="13"/>
      <c r="AI1214" s="13"/>
      <c r="AJ1214" s="13"/>
    </row>
    <row r="1215" spans="2:36" x14ac:dyDescent="0.3">
      <c r="B1215" s="8"/>
      <c r="C1215" s="8"/>
      <c r="W1215" s="13"/>
      <c r="X1215" s="13"/>
      <c r="Y1215" s="13"/>
      <c r="Z1215" s="13"/>
      <c r="AA1215" s="13"/>
      <c r="AB1215" s="13"/>
      <c r="AC1215" s="13"/>
      <c r="AD1215" s="13"/>
      <c r="AE1215" s="13"/>
      <c r="AF1215" s="13"/>
      <c r="AG1215" s="13"/>
      <c r="AH1215" s="13"/>
      <c r="AI1215" s="13"/>
      <c r="AJ1215" s="13"/>
    </row>
    <row r="1216" spans="2:36" x14ac:dyDescent="0.3">
      <c r="B1216" s="8"/>
      <c r="C1216" s="8"/>
      <c r="W1216" s="13"/>
      <c r="X1216" s="13"/>
      <c r="Y1216" s="13"/>
      <c r="Z1216" s="13"/>
      <c r="AA1216" s="13"/>
      <c r="AB1216" s="13"/>
      <c r="AC1216" s="13"/>
      <c r="AD1216" s="13"/>
      <c r="AE1216" s="13"/>
      <c r="AF1216" s="13"/>
      <c r="AG1216" s="13"/>
      <c r="AH1216" s="13"/>
      <c r="AI1216" s="13"/>
      <c r="AJ1216" s="13"/>
    </row>
    <row r="1217" spans="2:36" x14ac:dyDescent="0.3">
      <c r="B1217" s="8"/>
      <c r="C1217" s="8"/>
      <c r="W1217" s="13"/>
      <c r="X1217" s="13"/>
      <c r="Y1217" s="13"/>
      <c r="Z1217" s="13"/>
      <c r="AA1217" s="13"/>
      <c r="AB1217" s="13"/>
      <c r="AC1217" s="13"/>
      <c r="AD1217" s="13"/>
      <c r="AE1217" s="13"/>
      <c r="AF1217" s="13"/>
      <c r="AG1217" s="13"/>
      <c r="AH1217" s="13"/>
      <c r="AI1217" s="13"/>
      <c r="AJ1217" s="13"/>
    </row>
    <row r="1218" spans="2:36" x14ac:dyDescent="0.3">
      <c r="B1218" s="8"/>
      <c r="C1218" s="8"/>
      <c r="W1218" s="13"/>
      <c r="X1218" s="13"/>
      <c r="Y1218" s="13"/>
      <c r="Z1218" s="13"/>
      <c r="AA1218" s="13"/>
      <c r="AB1218" s="13"/>
      <c r="AC1218" s="13"/>
      <c r="AD1218" s="13"/>
      <c r="AE1218" s="13"/>
      <c r="AF1218" s="13"/>
      <c r="AG1218" s="13"/>
      <c r="AH1218" s="13"/>
      <c r="AI1218" s="13"/>
      <c r="AJ1218" s="13"/>
    </row>
    <row r="1219" spans="2:36" x14ac:dyDescent="0.3">
      <c r="B1219" s="8"/>
      <c r="C1219" s="8"/>
      <c r="W1219" s="13"/>
      <c r="X1219" s="13"/>
      <c r="Y1219" s="13"/>
      <c r="Z1219" s="13"/>
      <c r="AA1219" s="13"/>
      <c r="AB1219" s="13"/>
      <c r="AC1219" s="13"/>
      <c r="AD1219" s="13"/>
      <c r="AE1219" s="13"/>
      <c r="AF1219" s="13"/>
      <c r="AG1219" s="13"/>
      <c r="AH1219" s="13"/>
      <c r="AI1219" s="13"/>
      <c r="AJ1219" s="13"/>
    </row>
    <row r="1220" spans="2:36" x14ac:dyDescent="0.3">
      <c r="B1220" s="8"/>
      <c r="C1220" s="8"/>
      <c r="W1220" s="13"/>
      <c r="X1220" s="13"/>
      <c r="Y1220" s="13"/>
      <c r="Z1220" s="13"/>
      <c r="AA1220" s="13"/>
      <c r="AB1220" s="13"/>
      <c r="AC1220" s="13"/>
      <c r="AD1220" s="13"/>
      <c r="AE1220" s="13"/>
      <c r="AF1220" s="13"/>
      <c r="AG1220" s="13"/>
      <c r="AH1220" s="13"/>
      <c r="AI1220" s="13"/>
      <c r="AJ1220" s="13"/>
    </row>
    <row r="1221" spans="2:36" x14ac:dyDescent="0.3">
      <c r="B1221" s="8"/>
      <c r="C1221" s="8"/>
      <c r="W1221" s="13"/>
      <c r="X1221" s="13"/>
      <c r="Y1221" s="13"/>
      <c r="Z1221" s="13"/>
      <c r="AA1221" s="13"/>
      <c r="AB1221" s="13"/>
      <c r="AC1221" s="13"/>
      <c r="AD1221" s="13"/>
      <c r="AE1221" s="13"/>
      <c r="AF1221" s="13"/>
      <c r="AG1221" s="13"/>
      <c r="AH1221" s="13"/>
      <c r="AI1221" s="13"/>
      <c r="AJ1221" s="13"/>
    </row>
    <row r="1222" spans="2:36" x14ac:dyDescent="0.3">
      <c r="B1222" s="8"/>
      <c r="C1222" s="8"/>
      <c r="W1222" s="13"/>
      <c r="X1222" s="13"/>
      <c r="Y1222" s="13"/>
      <c r="Z1222" s="13"/>
      <c r="AA1222" s="13"/>
      <c r="AB1222" s="13"/>
      <c r="AC1222" s="13"/>
      <c r="AD1222" s="13"/>
      <c r="AE1222" s="13"/>
      <c r="AF1222" s="13"/>
      <c r="AG1222" s="13"/>
      <c r="AH1222" s="13"/>
      <c r="AI1222" s="13"/>
      <c r="AJ1222" s="13"/>
    </row>
    <row r="1223" spans="2:36" x14ac:dyDescent="0.3">
      <c r="B1223" s="8"/>
      <c r="C1223" s="8"/>
      <c r="W1223" s="13"/>
      <c r="X1223" s="13"/>
      <c r="Y1223" s="13"/>
      <c r="Z1223" s="13"/>
      <c r="AA1223" s="13"/>
      <c r="AB1223" s="13"/>
      <c r="AC1223" s="13"/>
      <c r="AD1223" s="13"/>
      <c r="AE1223" s="13"/>
      <c r="AF1223" s="13"/>
      <c r="AG1223" s="13"/>
      <c r="AH1223" s="13"/>
      <c r="AI1223" s="13"/>
      <c r="AJ1223" s="13"/>
    </row>
    <row r="1224" spans="2:36" x14ac:dyDescent="0.3">
      <c r="B1224" s="8"/>
      <c r="C1224" s="8"/>
      <c r="W1224" s="13"/>
      <c r="X1224" s="13"/>
      <c r="Y1224" s="13"/>
      <c r="Z1224" s="13"/>
      <c r="AA1224" s="13"/>
      <c r="AB1224" s="13"/>
      <c r="AC1224" s="13"/>
      <c r="AD1224" s="13"/>
      <c r="AE1224" s="13"/>
      <c r="AF1224" s="13"/>
      <c r="AG1224" s="13"/>
      <c r="AH1224" s="13"/>
      <c r="AI1224" s="13"/>
      <c r="AJ1224" s="13"/>
    </row>
    <row r="1225" spans="2:36" x14ac:dyDescent="0.3">
      <c r="B1225" s="8"/>
      <c r="C1225" s="8"/>
      <c r="W1225" s="13"/>
      <c r="X1225" s="13"/>
      <c r="Y1225" s="13"/>
      <c r="Z1225" s="13"/>
      <c r="AA1225" s="13"/>
      <c r="AB1225" s="13"/>
      <c r="AC1225" s="13"/>
      <c r="AD1225" s="13"/>
      <c r="AE1225" s="13"/>
      <c r="AF1225" s="13"/>
      <c r="AG1225" s="13"/>
      <c r="AH1225" s="13"/>
      <c r="AI1225" s="13"/>
      <c r="AJ1225" s="13"/>
    </row>
    <row r="1226" spans="2:36" x14ac:dyDescent="0.3">
      <c r="B1226" s="8"/>
      <c r="C1226" s="8"/>
      <c r="W1226" s="13"/>
      <c r="X1226" s="13"/>
      <c r="Y1226" s="13"/>
      <c r="Z1226" s="13"/>
      <c r="AA1226" s="13"/>
      <c r="AB1226" s="13"/>
      <c r="AC1226" s="13"/>
      <c r="AD1226" s="13"/>
      <c r="AE1226" s="13"/>
      <c r="AF1226" s="13"/>
      <c r="AG1226" s="13"/>
      <c r="AH1226" s="13"/>
      <c r="AI1226" s="13"/>
      <c r="AJ1226" s="13"/>
    </row>
    <row r="1227" spans="2:36" x14ac:dyDescent="0.3">
      <c r="B1227" s="8"/>
      <c r="C1227" s="8"/>
      <c r="W1227" s="13"/>
      <c r="X1227" s="13"/>
      <c r="Y1227" s="13"/>
      <c r="Z1227" s="13"/>
      <c r="AA1227" s="13"/>
      <c r="AB1227" s="13"/>
      <c r="AC1227" s="13"/>
      <c r="AD1227" s="13"/>
      <c r="AE1227" s="13"/>
      <c r="AF1227" s="13"/>
      <c r="AG1227" s="13"/>
      <c r="AH1227" s="13"/>
      <c r="AI1227" s="13"/>
      <c r="AJ1227" s="13"/>
    </row>
    <row r="1228" spans="2:36" x14ac:dyDescent="0.3">
      <c r="B1228" s="8"/>
      <c r="C1228" s="8"/>
      <c r="W1228" s="13"/>
      <c r="X1228" s="13"/>
      <c r="Y1228" s="13"/>
      <c r="Z1228" s="13"/>
      <c r="AA1228" s="13"/>
      <c r="AB1228" s="13"/>
      <c r="AC1228" s="13"/>
      <c r="AD1228" s="13"/>
      <c r="AE1228" s="13"/>
      <c r="AF1228" s="13"/>
      <c r="AG1228" s="13"/>
      <c r="AH1228" s="13"/>
      <c r="AI1228" s="13"/>
      <c r="AJ1228" s="13"/>
    </row>
    <row r="1229" spans="2:36" x14ac:dyDescent="0.3">
      <c r="B1229" s="8"/>
      <c r="C1229" s="8"/>
      <c r="W1229" s="13"/>
      <c r="X1229" s="13"/>
      <c r="Y1229" s="13"/>
      <c r="Z1229" s="13"/>
      <c r="AA1229" s="13"/>
      <c r="AB1229" s="13"/>
      <c r="AC1229" s="13"/>
      <c r="AD1229" s="13"/>
      <c r="AE1229" s="13"/>
      <c r="AF1229" s="13"/>
      <c r="AG1229" s="13"/>
      <c r="AH1229" s="13"/>
      <c r="AI1229" s="13"/>
      <c r="AJ1229" s="13"/>
    </row>
    <row r="1230" spans="2:36" x14ac:dyDescent="0.3">
      <c r="B1230" s="8"/>
      <c r="C1230" s="8"/>
      <c r="W1230" s="13"/>
      <c r="X1230" s="13"/>
      <c r="Y1230" s="13"/>
      <c r="Z1230" s="13"/>
      <c r="AA1230" s="13"/>
      <c r="AB1230" s="13"/>
      <c r="AC1230" s="13"/>
      <c r="AD1230" s="13"/>
      <c r="AE1230" s="13"/>
      <c r="AF1230" s="13"/>
      <c r="AG1230" s="13"/>
      <c r="AH1230" s="13"/>
      <c r="AI1230" s="13"/>
      <c r="AJ1230" s="13"/>
    </row>
    <row r="1231" spans="2:36" x14ac:dyDescent="0.3">
      <c r="B1231" s="8"/>
      <c r="C1231" s="8"/>
      <c r="W1231" s="13"/>
      <c r="X1231" s="13"/>
      <c r="Y1231" s="13"/>
      <c r="Z1231" s="13"/>
      <c r="AA1231" s="13"/>
      <c r="AB1231" s="13"/>
      <c r="AC1231" s="13"/>
      <c r="AD1231" s="13"/>
      <c r="AE1231" s="13"/>
      <c r="AF1231" s="13"/>
      <c r="AG1231" s="13"/>
      <c r="AH1231" s="13"/>
      <c r="AI1231" s="13"/>
      <c r="AJ1231" s="13"/>
    </row>
    <row r="1232" spans="2:36" x14ac:dyDescent="0.3">
      <c r="B1232" s="8"/>
      <c r="C1232" s="8"/>
      <c r="W1232" s="13"/>
      <c r="X1232" s="13"/>
      <c r="Y1232" s="13"/>
      <c r="Z1232" s="13"/>
      <c r="AA1232" s="13"/>
      <c r="AB1232" s="13"/>
      <c r="AC1232" s="13"/>
      <c r="AD1232" s="13"/>
      <c r="AE1232" s="13"/>
      <c r="AF1232" s="13"/>
      <c r="AG1232" s="13"/>
      <c r="AH1232" s="13"/>
      <c r="AI1232" s="13"/>
      <c r="AJ1232" s="13"/>
    </row>
    <row r="1233" spans="2:36" x14ac:dyDescent="0.3">
      <c r="B1233" s="8"/>
      <c r="C1233" s="8"/>
      <c r="W1233" s="13"/>
      <c r="X1233" s="13"/>
      <c r="Y1233" s="13"/>
      <c r="Z1233" s="13"/>
      <c r="AA1233" s="13"/>
      <c r="AB1233" s="13"/>
      <c r="AC1233" s="13"/>
      <c r="AD1233" s="13"/>
      <c r="AE1233" s="13"/>
      <c r="AF1233" s="13"/>
      <c r="AG1233" s="13"/>
      <c r="AH1233" s="13"/>
      <c r="AI1233" s="13"/>
      <c r="AJ1233" s="13"/>
    </row>
    <row r="1234" spans="2:36" x14ac:dyDescent="0.3">
      <c r="B1234" s="8"/>
      <c r="C1234" s="8"/>
      <c r="W1234" s="13"/>
      <c r="X1234" s="13"/>
      <c r="Y1234" s="13"/>
      <c r="Z1234" s="13"/>
      <c r="AA1234" s="13"/>
      <c r="AB1234" s="13"/>
      <c r="AC1234" s="13"/>
      <c r="AD1234" s="13"/>
      <c r="AE1234" s="13"/>
      <c r="AF1234" s="13"/>
      <c r="AG1234" s="13"/>
      <c r="AH1234" s="13"/>
      <c r="AI1234" s="13"/>
      <c r="AJ1234" s="13"/>
    </row>
    <row r="1235" spans="2:36" x14ac:dyDescent="0.3">
      <c r="B1235" s="8"/>
      <c r="C1235" s="8"/>
      <c r="W1235" s="13"/>
      <c r="X1235" s="13"/>
      <c r="Y1235" s="13"/>
      <c r="Z1235" s="13"/>
      <c r="AA1235" s="13"/>
      <c r="AB1235" s="13"/>
      <c r="AC1235" s="13"/>
      <c r="AD1235" s="13"/>
      <c r="AE1235" s="13"/>
      <c r="AF1235" s="13"/>
      <c r="AG1235" s="13"/>
      <c r="AH1235" s="13"/>
      <c r="AI1235" s="13"/>
      <c r="AJ1235" s="13"/>
    </row>
    <row r="1236" spans="2:36" x14ac:dyDescent="0.3">
      <c r="B1236" s="8"/>
      <c r="C1236" s="8"/>
      <c r="W1236" s="13"/>
      <c r="X1236" s="13"/>
      <c r="Y1236" s="13"/>
      <c r="Z1236" s="13"/>
      <c r="AA1236" s="13"/>
      <c r="AB1236" s="13"/>
      <c r="AC1236" s="13"/>
      <c r="AD1236" s="13"/>
      <c r="AE1236" s="13"/>
      <c r="AF1236" s="13"/>
      <c r="AG1236" s="13"/>
      <c r="AH1236" s="13"/>
      <c r="AI1236" s="13"/>
      <c r="AJ1236" s="13"/>
    </row>
    <row r="1237" spans="2:36" x14ac:dyDescent="0.3">
      <c r="B1237" s="8"/>
      <c r="C1237" s="8"/>
      <c r="W1237" s="13"/>
      <c r="X1237" s="13"/>
      <c r="Y1237" s="13"/>
      <c r="Z1237" s="13"/>
      <c r="AA1237" s="13"/>
      <c r="AB1237" s="13"/>
      <c r="AC1237" s="13"/>
      <c r="AD1237" s="13"/>
      <c r="AE1237" s="13"/>
      <c r="AF1237" s="13"/>
      <c r="AG1237" s="13"/>
      <c r="AH1237" s="13"/>
      <c r="AI1237" s="13"/>
      <c r="AJ1237" s="13"/>
    </row>
    <row r="1238" spans="2:36" x14ac:dyDescent="0.3">
      <c r="B1238" s="8"/>
      <c r="C1238" s="8"/>
      <c r="W1238" s="13"/>
      <c r="X1238" s="13"/>
      <c r="Y1238" s="13"/>
      <c r="Z1238" s="13"/>
      <c r="AA1238" s="13"/>
      <c r="AB1238" s="13"/>
      <c r="AC1238" s="13"/>
      <c r="AD1238" s="13"/>
      <c r="AE1238" s="13"/>
      <c r="AF1238" s="13"/>
      <c r="AG1238" s="13"/>
      <c r="AH1238" s="13"/>
      <c r="AI1238" s="13"/>
      <c r="AJ1238" s="13"/>
    </row>
    <row r="1239" spans="2:36" x14ac:dyDescent="0.3">
      <c r="B1239" s="8"/>
      <c r="C1239" s="8"/>
      <c r="W1239" s="13"/>
      <c r="X1239" s="13"/>
      <c r="Y1239" s="13"/>
      <c r="Z1239" s="13"/>
      <c r="AA1239" s="13"/>
      <c r="AB1239" s="13"/>
      <c r="AC1239" s="13"/>
      <c r="AD1239" s="13"/>
      <c r="AE1239" s="13"/>
      <c r="AF1239" s="13"/>
      <c r="AG1239" s="13"/>
      <c r="AH1239" s="13"/>
      <c r="AI1239" s="13"/>
      <c r="AJ1239" s="13"/>
    </row>
    <row r="1240" spans="2:36" x14ac:dyDescent="0.3">
      <c r="B1240" s="8"/>
      <c r="C1240" s="8"/>
      <c r="W1240" s="13"/>
      <c r="X1240" s="13"/>
      <c r="Y1240" s="13"/>
      <c r="Z1240" s="13"/>
      <c r="AA1240" s="13"/>
      <c r="AB1240" s="13"/>
      <c r="AC1240" s="13"/>
      <c r="AD1240" s="13"/>
      <c r="AE1240" s="13"/>
      <c r="AF1240" s="13"/>
      <c r="AG1240" s="13"/>
      <c r="AH1240" s="13"/>
      <c r="AI1240" s="13"/>
      <c r="AJ1240" s="13"/>
    </row>
    <row r="1241" spans="2:36" x14ac:dyDescent="0.3">
      <c r="B1241" s="8"/>
      <c r="C1241" s="8"/>
      <c r="W1241" s="13"/>
      <c r="X1241" s="13"/>
      <c r="Y1241" s="13"/>
      <c r="Z1241" s="13"/>
      <c r="AA1241" s="13"/>
      <c r="AB1241" s="13"/>
      <c r="AC1241" s="13"/>
      <c r="AD1241" s="13"/>
      <c r="AE1241" s="13"/>
      <c r="AF1241" s="13"/>
      <c r="AG1241" s="13"/>
      <c r="AH1241" s="13"/>
      <c r="AI1241" s="13"/>
      <c r="AJ1241" s="13"/>
    </row>
    <row r="1242" spans="2:36" x14ac:dyDescent="0.3">
      <c r="B1242" s="8"/>
      <c r="C1242" s="8"/>
      <c r="W1242" s="13"/>
      <c r="X1242" s="13"/>
      <c r="Y1242" s="13"/>
      <c r="Z1242" s="13"/>
      <c r="AA1242" s="13"/>
      <c r="AB1242" s="13"/>
      <c r="AC1242" s="13"/>
      <c r="AD1242" s="13"/>
      <c r="AE1242" s="13"/>
      <c r="AF1242" s="13"/>
      <c r="AG1242" s="13"/>
      <c r="AH1242" s="13"/>
      <c r="AI1242" s="13"/>
      <c r="AJ1242" s="13"/>
    </row>
    <row r="1243" spans="2:36" x14ac:dyDescent="0.3">
      <c r="B1243" s="8"/>
      <c r="C1243" s="8"/>
      <c r="W1243" s="13"/>
      <c r="X1243" s="13"/>
      <c r="Y1243" s="13"/>
      <c r="Z1243" s="13"/>
      <c r="AA1243" s="13"/>
      <c r="AB1243" s="13"/>
      <c r="AC1243" s="13"/>
      <c r="AD1243" s="13"/>
      <c r="AE1243" s="13"/>
      <c r="AF1243" s="13"/>
      <c r="AG1243" s="13"/>
      <c r="AH1243" s="13"/>
      <c r="AI1243" s="13"/>
      <c r="AJ1243" s="13"/>
    </row>
    <row r="1244" spans="2:36" x14ac:dyDescent="0.3">
      <c r="B1244" s="8"/>
      <c r="C1244" s="8"/>
      <c r="W1244" s="13"/>
      <c r="X1244" s="13"/>
      <c r="Y1244" s="13"/>
      <c r="Z1244" s="13"/>
      <c r="AA1244" s="13"/>
      <c r="AB1244" s="13"/>
      <c r="AC1244" s="13"/>
      <c r="AD1244" s="13"/>
      <c r="AE1244" s="13"/>
      <c r="AF1244" s="13"/>
      <c r="AG1244" s="13"/>
      <c r="AH1244" s="13"/>
      <c r="AI1244" s="13"/>
      <c r="AJ1244" s="13"/>
    </row>
    <row r="1245" spans="2:36" x14ac:dyDescent="0.3">
      <c r="B1245" s="8"/>
      <c r="C1245" s="8"/>
      <c r="W1245" s="13"/>
      <c r="X1245" s="13"/>
      <c r="Y1245" s="13"/>
      <c r="Z1245" s="13"/>
      <c r="AA1245" s="13"/>
      <c r="AB1245" s="13"/>
      <c r="AC1245" s="13"/>
      <c r="AD1245" s="13"/>
      <c r="AE1245" s="13"/>
      <c r="AF1245" s="13"/>
      <c r="AG1245" s="13"/>
      <c r="AH1245" s="13"/>
      <c r="AI1245" s="13"/>
      <c r="AJ1245" s="13"/>
    </row>
    <row r="1246" spans="2:36" x14ac:dyDescent="0.3">
      <c r="B1246" s="8"/>
      <c r="C1246" s="8"/>
      <c r="W1246" s="13"/>
      <c r="X1246" s="13"/>
      <c r="Y1246" s="13"/>
      <c r="Z1246" s="13"/>
      <c r="AA1246" s="13"/>
      <c r="AB1246" s="13"/>
      <c r="AC1246" s="13"/>
      <c r="AD1246" s="13"/>
      <c r="AE1246" s="13"/>
      <c r="AF1246" s="13"/>
      <c r="AG1246" s="13"/>
      <c r="AH1246" s="13"/>
      <c r="AI1246" s="13"/>
      <c r="AJ1246" s="13"/>
    </row>
    <row r="1247" spans="2:36" x14ac:dyDescent="0.3">
      <c r="B1247" s="8"/>
      <c r="C1247" s="8"/>
      <c r="W1247" s="13"/>
      <c r="X1247" s="13"/>
      <c r="Y1247" s="13"/>
      <c r="Z1247" s="13"/>
      <c r="AA1247" s="13"/>
      <c r="AB1247" s="13"/>
      <c r="AC1247" s="13"/>
      <c r="AD1247" s="13"/>
      <c r="AE1247" s="13"/>
      <c r="AF1247" s="13"/>
      <c r="AG1247" s="13"/>
      <c r="AH1247" s="13"/>
      <c r="AI1247" s="13"/>
      <c r="AJ1247" s="13"/>
    </row>
    <row r="1248" spans="2:36" x14ac:dyDescent="0.3">
      <c r="B1248" s="8"/>
      <c r="C1248" s="8"/>
      <c r="W1248" s="13"/>
      <c r="X1248" s="13"/>
      <c r="Y1248" s="13"/>
      <c r="Z1248" s="13"/>
      <c r="AA1248" s="13"/>
      <c r="AB1248" s="13"/>
      <c r="AC1248" s="13"/>
      <c r="AD1248" s="13"/>
      <c r="AE1248" s="13"/>
      <c r="AF1248" s="13"/>
      <c r="AG1248" s="13"/>
      <c r="AH1248" s="13"/>
      <c r="AI1248" s="13"/>
      <c r="AJ1248" s="13"/>
    </row>
    <row r="1249" spans="2:36" x14ac:dyDescent="0.3">
      <c r="B1249" s="8"/>
      <c r="C1249" s="8"/>
      <c r="W1249" s="13"/>
      <c r="X1249" s="13"/>
      <c r="Y1249" s="13"/>
      <c r="Z1249" s="13"/>
      <c r="AA1249" s="13"/>
      <c r="AB1249" s="13"/>
      <c r="AC1249" s="13"/>
      <c r="AD1249" s="13"/>
      <c r="AE1249" s="13"/>
      <c r="AF1249" s="13"/>
      <c r="AG1249" s="13"/>
      <c r="AH1249" s="13"/>
      <c r="AI1249" s="13"/>
      <c r="AJ1249" s="13"/>
    </row>
    <row r="1250" spans="2:36" x14ac:dyDescent="0.3">
      <c r="B1250" s="8"/>
      <c r="C1250" s="8"/>
      <c r="W1250" s="13"/>
      <c r="X1250" s="13"/>
      <c r="Y1250" s="13"/>
      <c r="Z1250" s="13"/>
      <c r="AA1250" s="13"/>
      <c r="AB1250" s="13"/>
      <c r="AC1250" s="13"/>
      <c r="AD1250" s="13"/>
      <c r="AE1250" s="13"/>
      <c r="AF1250" s="13"/>
      <c r="AG1250" s="13"/>
      <c r="AH1250" s="13"/>
      <c r="AI1250" s="13"/>
      <c r="AJ1250" s="13"/>
    </row>
    <row r="1251" spans="2:36" x14ac:dyDescent="0.3">
      <c r="B1251" s="8"/>
      <c r="C1251" s="8"/>
      <c r="W1251" s="13"/>
      <c r="X1251" s="13"/>
      <c r="Y1251" s="13"/>
      <c r="Z1251" s="13"/>
      <c r="AA1251" s="13"/>
      <c r="AB1251" s="13"/>
      <c r="AC1251" s="13"/>
      <c r="AD1251" s="13"/>
      <c r="AE1251" s="13"/>
      <c r="AF1251" s="13"/>
      <c r="AG1251" s="13"/>
      <c r="AH1251" s="13"/>
      <c r="AI1251" s="13"/>
      <c r="AJ1251" s="13"/>
    </row>
    <row r="1252" spans="2:36" x14ac:dyDescent="0.3">
      <c r="B1252" s="8"/>
      <c r="C1252" s="8"/>
      <c r="W1252" s="13"/>
      <c r="X1252" s="13"/>
      <c r="Y1252" s="13"/>
      <c r="Z1252" s="13"/>
      <c r="AA1252" s="13"/>
      <c r="AB1252" s="13"/>
      <c r="AC1252" s="13"/>
      <c r="AD1252" s="13"/>
      <c r="AE1252" s="13"/>
      <c r="AF1252" s="13"/>
      <c r="AG1252" s="13"/>
      <c r="AH1252" s="13"/>
      <c r="AI1252" s="13"/>
      <c r="AJ1252" s="13"/>
    </row>
    <row r="1253" spans="2:36" x14ac:dyDescent="0.3">
      <c r="B1253" s="8"/>
      <c r="C1253" s="8"/>
      <c r="W1253" s="13"/>
      <c r="X1253" s="13"/>
      <c r="Y1253" s="13"/>
      <c r="Z1253" s="13"/>
      <c r="AA1253" s="13"/>
      <c r="AB1253" s="13"/>
      <c r="AC1253" s="13"/>
      <c r="AD1253" s="13"/>
      <c r="AE1253" s="13"/>
      <c r="AF1253" s="13"/>
      <c r="AG1253" s="13"/>
      <c r="AH1253" s="13"/>
      <c r="AI1253" s="13"/>
      <c r="AJ1253" s="13"/>
    </row>
    <row r="1254" spans="2:36" x14ac:dyDescent="0.3">
      <c r="B1254" s="8"/>
      <c r="C1254" s="8"/>
      <c r="W1254" s="13"/>
      <c r="X1254" s="13"/>
      <c r="Y1254" s="13"/>
      <c r="Z1254" s="13"/>
      <c r="AA1254" s="13"/>
      <c r="AB1254" s="13"/>
      <c r="AC1254" s="13"/>
      <c r="AD1254" s="13"/>
      <c r="AE1254" s="13"/>
      <c r="AF1254" s="13"/>
      <c r="AG1254" s="13"/>
      <c r="AH1254" s="13"/>
      <c r="AI1254" s="13"/>
      <c r="AJ1254" s="13"/>
    </row>
    <row r="1255" spans="2:36" x14ac:dyDescent="0.3">
      <c r="B1255" s="8"/>
      <c r="C1255" s="8"/>
      <c r="W1255" s="13"/>
      <c r="X1255" s="13"/>
      <c r="Y1255" s="13"/>
      <c r="Z1255" s="13"/>
      <c r="AA1255" s="13"/>
      <c r="AB1255" s="13"/>
      <c r="AC1255" s="13"/>
      <c r="AD1255" s="13"/>
      <c r="AE1255" s="13"/>
      <c r="AF1255" s="13"/>
      <c r="AG1255" s="13"/>
      <c r="AH1255" s="13"/>
      <c r="AI1255" s="13"/>
      <c r="AJ1255" s="13"/>
    </row>
    <row r="1256" spans="2:36" x14ac:dyDescent="0.3">
      <c r="B1256" s="8"/>
      <c r="C1256" s="8"/>
      <c r="W1256" s="13"/>
      <c r="X1256" s="13"/>
      <c r="Y1256" s="13"/>
      <c r="Z1256" s="13"/>
      <c r="AA1256" s="13"/>
      <c r="AB1256" s="13"/>
      <c r="AC1256" s="13"/>
      <c r="AD1256" s="13"/>
      <c r="AE1256" s="13"/>
      <c r="AF1256" s="13"/>
      <c r="AG1256" s="13"/>
      <c r="AH1256" s="13"/>
      <c r="AI1256" s="13"/>
      <c r="AJ1256" s="13"/>
    </row>
    <row r="1257" spans="2:36" x14ac:dyDescent="0.3">
      <c r="B1257" s="8"/>
      <c r="C1257" s="8"/>
      <c r="W1257" s="13"/>
      <c r="X1257" s="13"/>
      <c r="Y1257" s="13"/>
      <c r="Z1257" s="13"/>
      <c r="AA1257" s="13"/>
      <c r="AB1257" s="13"/>
      <c r="AC1257" s="13"/>
      <c r="AD1257" s="13"/>
      <c r="AE1257" s="13"/>
      <c r="AF1257" s="13"/>
      <c r="AG1257" s="13"/>
      <c r="AH1257" s="13"/>
      <c r="AI1257" s="13"/>
      <c r="AJ1257" s="13"/>
    </row>
    <row r="1258" spans="2:36" x14ac:dyDescent="0.3">
      <c r="B1258" s="8"/>
      <c r="C1258" s="8"/>
      <c r="W1258" s="13"/>
      <c r="X1258" s="13"/>
      <c r="Y1258" s="13"/>
      <c r="Z1258" s="13"/>
      <c r="AA1258" s="13"/>
      <c r="AB1258" s="13"/>
      <c r="AC1258" s="13"/>
      <c r="AD1258" s="13"/>
      <c r="AE1258" s="13"/>
      <c r="AF1258" s="13"/>
      <c r="AG1258" s="13"/>
      <c r="AH1258" s="13"/>
      <c r="AI1258" s="13"/>
      <c r="AJ1258" s="13"/>
    </row>
    <row r="1259" spans="2:36" x14ac:dyDescent="0.3">
      <c r="B1259" s="8"/>
      <c r="C1259" s="8"/>
      <c r="W1259" s="13"/>
      <c r="X1259" s="13"/>
      <c r="Y1259" s="13"/>
      <c r="Z1259" s="13"/>
      <c r="AA1259" s="13"/>
      <c r="AB1259" s="13"/>
      <c r="AC1259" s="13"/>
      <c r="AD1259" s="13"/>
      <c r="AE1259" s="13"/>
      <c r="AF1259" s="13"/>
      <c r="AG1259" s="13"/>
      <c r="AH1259" s="13"/>
      <c r="AI1259" s="13"/>
      <c r="AJ1259" s="13"/>
    </row>
    <row r="1260" spans="2:36" x14ac:dyDescent="0.3">
      <c r="B1260" s="8"/>
      <c r="C1260" s="8"/>
      <c r="W1260" s="13"/>
      <c r="X1260" s="13"/>
      <c r="Y1260" s="13"/>
      <c r="Z1260" s="13"/>
      <c r="AA1260" s="13"/>
      <c r="AB1260" s="13"/>
      <c r="AC1260" s="13"/>
      <c r="AD1260" s="13"/>
      <c r="AE1260" s="13"/>
      <c r="AF1260" s="13"/>
      <c r="AG1260" s="13"/>
      <c r="AH1260" s="13"/>
      <c r="AI1260" s="13"/>
      <c r="AJ1260" s="13"/>
    </row>
    <row r="1261" spans="2:36" x14ac:dyDescent="0.3">
      <c r="B1261" s="8"/>
      <c r="C1261" s="8"/>
      <c r="W1261" s="13"/>
      <c r="X1261" s="13"/>
      <c r="Y1261" s="13"/>
      <c r="Z1261" s="13"/>
      <c r="AA1261" s="13"/>
      <c r="AB1261" s="13"/>
      <c r="AC1261" s="13"/>
      <c r="AD1261" s="13"/>
      <c r="AE1261" s="13"/>
      <c r="AF1261" s="13"/>
      <c r="AG1261" s="13"/>
      <c r="AH1261" s="13"/>
      <c r="AI1261" s="13"/>
      <c r="AJ1261" s="13"/>
    </row>
    <row r="1262" spans="2:36" x14ac:dyDescent="0.3">
      <c r="B1262" s="8"/>
      <c r="C1262" s="8"/>
      <c r="W1262" s="13"/>
      <c r="X1262" s="13"/>
      <c r="Y1262" s="13"/>
      <c r="Z1262" s="13"/>
      <c r="AA1262" s="13"/>
      <c r="AB1262" s="13"/>
      <c r="AC1262" s="13"/>
      <c r="AD1262" s="13"/>
      <c r="AE1262" s="13"/>
      <c r="AF1262" s="13"/>
      <c r="AG1262" s="13"/>
      <c r="AH1262" s="13"/>
      <c r="AI1262" s="13"/>
      <c r="AJ1262" s="13"/>
    </row>
    <row r="1263" spans="2:36" x14ac:dyDescent="0.3">
      <c r="B1263" s="8"/>
      <c r="C1263" s="8"/>
      <c r="W1263" s="13"/>
      <c r="X1263" s="13"/>
      <c r="Y1263" s="13"/>
      <c r="Z1263" s="13"/>
      <c r="AA1263" s="13"/>
      <c r="AB1263" s="13"/>
      <c r="AC1263" s="13"/>
      <c r="AD1263" s="13"/>
      <c r="AE1263" s="13"/>
      <c r="AF1263" s="13"/>
      <c r="AG1263" s="13"/>
      <c r="AH1263" s="13"/>
      <c r="AI1263" s="13"/>
      <c r="AJ1263" s="13"/>
    </row>
    <row r="1264" spans="2:36" x14ac:dyDescent="0.3">
      <c r="B1264" s="8"/>
      <c r="C1264" s="8"/>
      <c r="W1264" s="13"/>
      <c r="X1264" s="13"/>
      <c r="Y1264" s="13"/>
      <c r="Z1264" s="13"/>
      <c r="AA1264" s="13"/>
      <c r="AB1264" s="13"/>
      <c r="AC1264" s="13"/>
      <c r="AD1264" s="13"/>
      <c r="AE1264" s="13"/>
      <c r="AF1264" s="13"/>
      <c r="AG1264" s="13"/>
      <c r="AH1264" s="13"/>
      <c r="AI1264" s="13"/>
      <c r="AJ1264" s="13"/>
    </row>
    <row r="1265" spans="2:36" x14ac:dyDescent="0.3">
      <c r="B1265" s="8"/>
      <c r="C1265" s="8"/>
      <c r="W1265" s="13"/>
      <c r="X1265" s="13"/>
      <c r="Y1265" s="13"/>
      <c r="Z1265" s="13"/>
      <c r="AA1265" s="13"/>
      <c r="AB1265" s="13"/>
      <c r="AC1265" s="13"/>
      <c r="AD1265" s="13"/>
      <c r="AE1265" s="13"/>
      <c r="AF1265" s="13"/>
      <c r="AG1265" s="13"/>
      <c r="AH1265" s="13"/>
      <c r="AI1265" s="13"/>
      <c r="AJ1265" s="13"/>
    </row>
    <row r="1266" spans="2:36" x14ac:dyDescent="0.3">
      <c r="B1266" s="8"/>
      <c r="C1266" s="8"/>
      <c r="W1266" s="13"/>
      <c r="X1266" s="13"/>
      <c r="Y1266" s="13"/>
      <c r="Z1266" s="13"/>
      <c r="AA1266" s="13"/>
      <c r="AB1266" s="13"/>
      <c r="AC1266" s="13"/>
      <c r="AD1266" s="13"/>
      <c r="AE1266" s="13"/>
      <c r="AF1266" s="13"/>
      <c r="AG1266" s="13"/>
      <c r="AH1266" s="13"/>
      <c r="AI1266" s="13"/>
      <c r="AJ1266" s="13"/>
    </row>
    <row r="1267" spans="2:36" x14ac:dyDescent="0.3">
      <c r="B1267" s="8"/>
      <c r="C1267" s="8"/>
      <c r="W1267" s="13"/>
      <c r="X1267" s="13"/>
      <c r="Y1267" s="13"/>
      <c r="Z1267" s="13"/>
      <c r="AA1267" s="13"/>
      <c r="AB1267" s="13"/>
      <c r="AC1267" s="13"/>
      <c r="AD1267" s="13"/>
      <c r="AE1267" s="13"/>
      <c r="AF1267" s="13"/>
      <c r="AG1267" s="13"/>
      <c r="AH1267" s="13"/>
      <c r="AI1267" s="13"/>
      <c r="AJ1267" s="13"/>
    </row>
    <row r="1268" spans="2:36" x14ac:dyDescent="0.3">
      <c r="B1268" s="8"/>
      <c r="C1268" s="8"/>
      <c r="W1268" s="13"/>
      <c r="X1268" s="13"/>
      <c r="Y1268" s="13"/>
      <c r="Z1268" s="13"/>
      <c r="AA1268" s="13"/>
      <c r="AB1268" s="13"/>
      <c r="AC1268" s="13"/>
      <c r="AD1268" s="13"/>
      <c r="AE1268" s="13"/>
      <c r="AF1268" s="13"/>
      <c r="AG1268" s="13"/>
      <c r="AH1268" s="13"/>
      <c r="AI1268" s="13"/>
      <c r="AJ1268" s="13"/>
    </row>
    <row r="1269" spans="2:36" x14ac:dyDescent="0.3">
      <c r="B1269" s="8"/>
      <c r="C1269" s="8"/>
      <c r="W1269" s="13"/>
      <c r="X1269" s="13"/>
      <c r="Y1269" s="13"/>
      <c r="Z1269" s="13"/>
      <c r="AA1269" s="13"/>
      <c r="AB1269" s="13"/>
      <c r="AC1269" s="13"/>
      <c r="AD1269" s="13"/>
      <c r="AE1269" s="13"/>
      <c r="AF1269" s="13"/>
      <c r="AG1269" s="13"/>
      <c r="AH1269" s="13"/>
      <c r="AI1269" s="13"/>
      <c r="AJ1269" s="13"/>
    </row>
    <row r="1270" spans="2:36" x14ac:dyDescent="0.3">
      <c r="B1270" s="8"/>
      <c r="C1270" s="8"/>
      <c r="W1270" s="13"/>
      <c r="X1270" s="13"/>
      <c r="Y1270" s="13"/>
      <c r="Z1270" s="13"/>
      <c r="AA1270" s="13"/>
      <c r="AB1270" s="13"/>
      <c r="AC1270" s="13"/>
      <c r="AD1270" s="13"/>
      <c r="AE1270" s="13"/>
      <c r="AF1270" s="13"/>
      <c r="AG1270" s="13"/>
      <c r="AH1270" s="13"/>
      <c r="AI1270" s="13"/>
      <c r="AJ1270" s="13"/>
    </row>
    <row r="1271" spans="2:36" x14ac:dyDescent="0.3">
      <c r="B1271" s="8"/>
      <c r="C1271" s="8"/>
      <c r="W1271" s="13"/>
      <c r="X1271" s="13"/>
      <c r="Y1271" s="13"/>
      <c r="Z1271" s="13"/>
      <c r="AA1271" s="13"/>
      <c r="AB1271" s="13"/>
      <c r="AC1271" s="13"/>
      <c r="AD1271" s="13"/>
      <c r="AE1271" s="13"/>
      <c r="AF1271" s="13"/>
      <c r="AG1271" s="13"/>
      <c r="AH1271" s="13"/>
      <c r="AI1271" s="13"/>
      <c r="AJ1271" s="13"/>
    </row>
    <row r="1272" spans="2:36" x14ac:dyDescent="0.3">
      <c r="B1272" s="8"/>
      <c r="C1272" s="8"/>
      <c r="W1272" s="13"/>
      <c r="X1272" s="13"/>
      <c r="Y1272" s="13"/>
      <c r="Z1272" s="13"/>
      <c r="AA1272" s="13"/>
      <c r="AB1272" s="13"/>
      <c r="AC1272" s="13"/>
      <c r="AD1272" s="13"/>
      <c r="AE1272" s="13"/>
      <c r="AF1272" s="13"/>
      <c r="AG1272" s="13"/>
      <c r="AH1272" s="13"/>
      <c r="AI1272" s="13"/>
      <c r="AJ1272" s="13"/>
    </row>
    <row r="1273" spans="2:36" x14ac:dyDescent="0.3">
      <c r="B1273" s="8"/>
      <c r="C1273" s="8"/>
      <c r="W1273" s="13"/>
      <c r="X1273" s="13"/>
      <c r="Y1273" s="13"/>
      <c r="Z1273" s="13"/>
      <c r="AA1273" s="13"/>
      <c r="AB1273" s="13"/>
      <c r="AC1273" s="13"/>
      <c r="AD1273" s="13"/>
      <c r="AE1273" s="13"/>
      <c r="AF1273" s="13"/>
      <c r="AG1273" s="13"/>
      <c r="AH1273" s="13"/>
      <c r="AI1273" s="13"/>
      <c r="AJ1273" s="13"/>
    </row>
    <row r="1274" spans="2:36" x14ac:dyDescent="0.3">
      <c r="B1274" s="8"/>
      <c r="C1274" s="8"/>
      <c r="W1274" s="13"/>
      <c r="X1274" s="13"/>
      <c r="Y1274" s="13"/>
      <c r="Z1274" s="13"/>
      <c r="AA1274" s="13"/>
      <c r="AB1274" s="13"/>
      <c r="AC1274" s="13"/>
      <c r="AD1274" s="13"/>
      <c r="AE1274" s="13"/>
      <c r="AF1274" s="13"/>
      <c r="AG1274" s="13"/>
      <c r="AH1274" s="13"/>
      <c r="AI1274" s="13"/>
      <c r="AJ1274" s="13"/>
    </row>
    <row r="1275" spans="2:36" x14ac:dyDescent="0.3">
      <c r="B1275" s="8"/>
      <c r="C1275" s="8"/>
      <c r="W1275" s="13"/>
      <c r="X1275" s="13"/>
      <c r="Y1275" s="13"/>
      <c r="Z1275" s="13"/>
      <c r="AA1275" s="13"/>
      <c r="AB1275" s="13"/>
      <c r="AC1275" s="13"/>
      <c r="AD1275" s="13"/>
      <c r="AE1275" s="13"/>
      <c r="AF1275" s="13"/>
      <c r="AG1275" s="13"/>
      <c r="AH1275" s="13"/>
      <c r="AI1275" s="13"/>
      <c r="AJ1275" s="13"/>
    </row>
    <row r="1276" spans="2:36" x14ac:dyDescent="0.3">
      <c r="B1276" s="8"/>
      <c r="C1276" s="8"/>
      <c r="W1276" s="13"/>
      <c r="X1276" s="13"/>
      <c r="Y1276" s="13"/>
      <c r="Z1276" s="13"/>
      <c r="AA1276" s="13"/>
      <c r="AB1276" s="13"/>
      <c r="AC1276" s="13"/>
      <c r="AD1276" s="13"/>
      <c r="AE1276" s="13"/>
      <c r="AF1276" s="13"/>
      <c r="AG1276" s="13"/>
      <c r="AH1276" s="13"/>
      <c r="AI1276" s="13"/>
      <c r="AJ1276" s="13"/>
    </row>
    <row r="1277" spans="2:36" x14ac:dyDescent="0.3">
      <c r="B1277" s="8"/>
      <c r="C1277" s="8"/>
      <c r="W1277" s="13"/>
      <c r="X1277" s="13"/>
      <c r="Y1277" s="13"/>
      <c r="Z1277" s="13"/>
      <c r="AA1277" s="13"/>
      <c r="AB1277" s="13"/>
      <c r="AC1277" s="13"/>
      <c r="AD1277" s="13"/>
      <c r="AE1277" s="13"/>
      <c r="AF1277" s="13"/>
      <c r="AG1277" s="13"/>
      <c r="AH1277" s="13"/>
      <c r="AI1277" s="13"/>
      <c r="AJ1277" s="13"/>
    </row>
    <row r="1278" spans="2:36" x14ac:dyDescent="0.3">
      <c r="B1278" s="8"/>
      <c r="C1278" s="8"/>
      <c r="W1278" s="13"/>
      <c r="X1278" s="13"/>
      <c r="Y1278" s="13"/>
      <c r="Z1278" s="13"/>
      <c r="AA1278" s="13"/>
      <c r="AB1278" s="13"/>
      <c r="AC1278" s="13"/>
      <c r="AD1278" s="13"/>
      <c r="AE1278" s="13"/>
      <c r="AF1278" s="13"/>
      <c r="AG1278" s="13"/>
      <c r="AH1278" s="13"/>
      <c r="AI1278" s="13"/>
      <c r="AJ1278" s="13"/>
    </row>
    <row r="1279" spans="2:36" x14ac:dyDescent="0.3">
      <c r="B1279" s="8"/>
      <c r="C1279" s="8"/>
      <c r="W1279" s="13"/>
      <c r="X1279" s="13"/>
      <c r="Y1279" s="13"/>
      <c r="Z1279" s="13"/>
      <c r="AA1279" s="13"/>
      <c r="AB1279" s="13"/>
      <c r="AC1279" s="13"/>
      <c r="AD1279" s="13"/>
      <c r="AE1279" s="13"/>
      <c r="AF1279" s="13"/>
      <c r="AG1279" s="13"/>
      <c r="AH1279" s="13"/>
      <c r="AI1279" s="13"/>
      <c r="AJ1279" s="13"/>
    </row>
    <row r="1280" spans="2:36" x14ac:dyDescent="0.3">
      <c r="B1280" s="8"/>
      <c r="C1280" s="8"/>
      <c r="W1280" s="13"/>
      <c r="X1280" s="13"/>
      <c r="Y1280" s="13"/>
      <c r="Z1280" s="13"/>
      <c r="AA1280" s="13"/>
      <c r="AB1280" s="13"/>
      <c r="AC1280" s="13"/>
      <c r="AD1280" s="13"/>
      <c r="AE1280" s="13"/>
      <c r="AF1280" s="13"/>
      <c r="AG1280" s="13"/>
      <c r="AH1280" s="13"/>
      <c r="AI1280" s="13"/>
      <c r="AJ1280" s="13"/>
    </row>
    <row r="1281" spans="2:36" x14ac:dyDescent="0.3">
      <c r="B1281" s="8"/>
      <c r="C1281" s="8"/>
      <c r="W1281" s="13"/>
      <c r="X1281" s="13"/>
      <c r="Y1281" s="13"/>
      <c r="Z1281" s="13"/>
      <c r="AA1281" s="13"/>
      <c r="AB1281" s="13"/>
      <c r="AC1281" s="13"/>
      <c r="AD1281" s="13"/>
      <c r="AE1281" s="13"/>
      <c r="AF1281" s="13"/>
      <c r="AG1281" s="13"/>
      <c r="AH1281" s="13"/>
      <c r="AI1281" s="13"/>
      <c r="AJ1281" s="13"/>
    </row>
    <row r="1282" spans="2:36" x14ac:dyDescent="0.3">
      <c r="B1282" s="8"/>
      <c r="C1282" s="8"/>
      <c r="W1282" s="13"/>
      <c r="X1282" s="13"/>
      <c r="Y1282" s="13"/>
      <c r="Z1282" s="13"/>
      <c r="AA1282" s="13"/>
      <c r="AB1282" s="13"/>
      <c r="AC1282" s="13"/>
      <c r="AD1282" s="13"/>
      <c r="AE1282" s="13"/>
      <c r="AF1282" s="13"/>
      <c r="AG1282" s="13"/>
      <c r="AH1282" s="13"/>
      <c r="AI1282" s="13"/>
      <c r="AJ1282" s="13"/>
    </row>
    <row r="1283" spans="2:36" x14ac:dyDescent="0.3">
      <c r="B1283" s="8"/>
      <c r="C1283" s="8"/>
      <c r="W1283" s="13"/>
      <c r="X1283" s="13"/>
      <c r="Y1283" s="13"/>
      <c r="Z1283" s="13"/>
      <c r="AA1283" s="13"/>
      <c r="AB1283" s="13"/>
      <c r="AC1283" s="13"/>
      <c r="AD1283" s="13"/>
      <c r="AE1283" s="13"/>
      <c r="AF1283" s="13"/>
      <c r="AG1283" s="13"/>
      <c r="AH1283" s="13"/>
      <c r="AI1283" s="13"/>
      <c r="AJ1283" s="13"/>
    </row>
    <row r="1284" spans="2:36" x14ac:dyDescent="0.3">
      <c r="B1284" s="8"/>
      <c r="C1284" s="8"/>
      <c r="W1284" s="13"/>
      <c r="X1284" s="13"/>
      <c r="Y1284" s="13"/>
      <c r="Z1284" s="13"/>
      <c r="AA1284" s="13"/>
      <c r="AB1284" s="13"/>
      <c r="AC1284" s="13"/>
      <c r="AD1284" s="13"/>
      <c r="AE1284" s="13"/>
      <c r="AF1284" s="13"/>
      <c r="AG1284" s="13"/>
      <c r="AH1284" s="13"/>
      <c r="AI1284" s="13"/>
      <c r="AJ1284" s="13"/>
    </row>
    <row r="1285" spans="2:36" x14ac:dyDescent="0.3">
      <c r="B1285" s="8"/>
      <c r="C1285" s="8"/>
      <c r="W1285" s="13"/>
      <c r="X1285" s="13"/>
      <c r="Y1285" s="13"/>
      <c r="Z1285" s="13"/>
      <c r="AA1285" s="13"/>
      <c r="AB1285" s="13"/>
      <c r="AC1285" s="13"/>
      <c r="AD1285" s="13"/>
      <c r="AE1285" s="13"/>
      <c r="AF1285" s="13"/>
      <c r="AG1285" s="13"/>
      <c r="AH1285" s="13"/>
      <c r="AI1285" s="13"/>
      <c r="AJ1285" s="13"/>
    </row>
    <row r="1286" spans="2:36" x14ac:dyDescent="0.3">
      <c r="B1286" s="8"/>
      <c r="C1286" s="8"/>
      <c r="W1286" s="13"/>
      <c r="X1286" s="13"/>
      <c r="Y1286" s="13"/>
      <c r="Z1286" s="13"/>
      <c r="AA1286" s="13"/>
      <c r="AB1286" s="13"/>
      <c r="AC1286" s="13"/>
      <c r="AD1286" s="13"/>
      <c r="AE1286" s="13"/>
      <c r="AF1286" s="13"/>
      <c r="AG1286" s="13"/>
      <c r="AH1286" s="13"/>
      <c r="AI1286" s="13"/>
      <c r="AJ1286" s="13"/>
    </row>
    <row r="1287" spans="2:36" x14ac:dyDescent="0.3">
      <c r="B1287" s="8"/>
      <c r="C1287" s="8"/>
      <c r="W1287" s="13"/>
      <c r="X1287" s="13"/>
      <c r="Y1287" s="13"/>
      <c r="Z1287" s="13"/>
      <c r="AA1287" s="13"/>
      <c r="AB1287" s="13"/>
      <c r="AC1287" s="13"/>
      <c r="AD1287" s="13"/>
      <c r="AE1287" s="13"/>
      <c r="AF1287" s="13"/>
      <c r="AG1287" s="13"/>
      <c r="AH1287" s="13"/>
      <c r="AI1287" s="13"/>
      <c r="AJ1287" s="13"/>
    </row>
    <row r="1288" spans="2:36" x14ac:dyDescent="0.3">
      <c r="B1288" s="8"/>
      <c r="C1288" s="8"/>
      <c r="W1288" s="13"/>
      <c r="X1288" s="13"/>
      <c r="Y1288" s="13"/>
      <c r="Z1288" s="13"/>
      <c r="AA1288" s="13"/>
      <c r="AB1288" s="13"/>
      <c r="AC1288" s="13"/>
      <c r="AD1288" s="13"/>
      <c r="AE1288" s="13"/>
      <c r="AF1288" s="13"/>
      <c r="AG1288" s="13"/>
      <c r="AH1288" s="13"/>
      <c r="AI1288" s="13"/>
      <c r="AJ1288" s="13"/>
    </row>
    <row r="1289" spans="2:36" x14ac:dyDescent="0.3">
      <c r="B1289" s="8"/>
      <c r="C1289" s="8"/>
      <c r="W1289" s="13"/>
      <c r="X1289" s="13"/>
      <c r="Y1289" s="13"/>
      <c r="Z1289" s="13"/>
      <c r="AA1289" s="13"/>
      <c r="AB1289" s="13"/>
      <c r="AC1289" s="13"/>
      <c r="AD1289" s="13"/>
      <c r="AE1289" s="13"/>
      <c r="AF1289" s="13"/>
      <c r="AG1289" s="13"/>
      <c r="AH1289" s="13"/>
      <c r="AI1289" s="13"/>
      <c r="AJ1289" s="13"/>
    </row>
    <row r="1290" spans="2:36" x14ac:dyDescent="0.3">
      <c r="B1290" s="8"/>
      <c r="C1290" s="8"/>
      <c r="W1290" s="13"/>
      <c r="X1290" s="13"/>
      <c r="Y1290" s="13"/>
      <c r="Z1290" s="13"/>
      <c r="AA1290" s="13"/>
      <c r="AB1290" s="13"/>
      <c r="AC1290" s="13"/>
      <c r="AD1290" s="13"/>
      <c r="AE1290" s="13"/>
      <c r="AF1290" s="13"/>
      <c r="AG1290" s="13"/>
      <c r="AH1290" s="13"/>
      <c r="AI1290" s="13"/>
      <c r="AJ1290" s="13"/>
    </row>
    <row r="1291" spans="2:36" x14ac:dyDescent="0.3">
      <c r="B1291" s="8"/>
      <c r="C1291" s="8"/>
      <c r="W1291" s="13"/>
      <c r="X1291" s="13"/>
      <c r="Y1291" s="13"/>
      <c r="Z1291" s="13"/>
      <c r="AA1291" s="13"/>
      <c r="AB1291" s="13"/>
      <c r="AC1291" s="13"/>
      <c r="AD1291" s="13"/>
      <c r="AE1291" s="13"/>
      <c r="AF1291" s="13"/>
      <c r="AG1291" s="13"/>
      <c r="AH1291" s="13"/>
      <c r="AI1291" s="13"/>
      <c r="AJ1291" s="13"/>
    </row>
    <row r="1292" spans="2:36" x14ac:dyDescent="0.3">
      <c r="B1292" s="8"/>
      <c r="C1292" s="8"/>
      <c r="W1292" s="13"/>
      <c r="X1292" s="13"/>
      <c r="Y1292" s="13"/>
      <c r="Z1292" s="13"/>
      <c r="AA1292" s="13"/>
      <c r="AB1292" s="13"/>
      <c r="AC1292" s="13"/>
      <c r="AD1292" s="13"/>
      <c r="AE1292" s="13"/>
      <c r="AF1292" s="13"/>
      <c r="AG1292" s="13"/>
      <c r="AH1292" s="13"/>
      <c r="AI1292" s="13"/>
      <c r="AJ1292" s="13"/>
    </row>
    <row r="1293" spans="2:36" x14ac:dyDescent="0.3">
      <c r="B1293" s="8"/>
      <c r="C1293" s="8"/>
      <c r="W1293" s="13"/>
      <c r="X1293" s="13"/>
      <c r="Y1293" s="13"/>
      <c r="Z1293" s="13"/>
      <c r="AA1293" s="13"/>
      <c r="AB1293" s="13"/>
      <c r="AC1293" s="13"/>
      <c r="AD1293" s="13"/>
      <c r="AE1293" s="13"/>
      <c r="AF1293" s="13"/>
      <c r="AG1293" s="13"/>
      <c r="AH1293" s="13"/>
      <c r="AI1293" s="13"/>
      <c r="AJ1293" s="13"/>
    </row>
    <row r="1294" spans="2:36" x14ac:dyDescent="0.3">
      <c r="B1294" s="8"/>
      <c r="C1294" s="8"/>
      <c r="W1294" s="13"/>
      <c r="X1294" s="13"/>
      <c r="Y1294" s="13"/>
      <c r="Z1294" s="13"/>
      <c r="AA1294" s="13"/>
      <c r="AB1294" s="13"/>
      <c r="AC1294" s="13"/>
      <c r="AD1294" s="13"/>
      <c r="AE1294" s="13"/>
      <c r="AF1294" s="13"/>
      <c r="AG1294" s="13"/>
      <c r="AH1294" s="13"/>
      <c r="AI1294" s="13"/>
      <c r="AJ1294" s="13"/>
    </row>
    <row r="1295" spans="2:36" x14ac:dyDescent="0.3">
      <c r="B1295" s="8"/>
      <c r="C1295" s="8"/>
      <c r="W1295" s="13"/>
      <c r="X1295" s="13"/>
      <c r="Y1295" s="13"/>
      <c r="Z1295" s="13"/>
      <c r="AA1295" s="13"/>
      <c r="AB1295" s="13"/>
      <c r="AC1295" s="13"/>
      <c r="AD1295" s="13"/>
      <c r="AE1295" s="13"/>
      <c r="AF1295" s="13"/>
      <c r="AG1295" s="13"/>
      <c r="AH1295" s="13"/>
      <c r="AI1295" s="13"/>
      <c r="AJ1295" s="13"/>
    </row>
    <row r="1296" spans="2:36" x14ac:dyDescent="0.3">
      <c r="B1296" s="8"/>
      <c r="C1296" s="8"/>
      <c r="W1296" s="13"/>
      <c r="X1296" s="13"/>
      <c r="Y1296" s="13"/>
      <c r="Z1296" s="13"/>
      <c r="AA1296" s="13"/>
      <c r="AB1296" s="13"/>
      <c r="AC1296" s="13"/>
      <c r="AD1296" s="13"/>
      <c r="AE1296" s="13"/>
      <c r="AF1296" s="13"/>
      <c r="AG1296" s="13"/>
      <c r="AH1296" s="13"/>
      <c r="AI1296" s="13"/>
      <c r="AJ1296" s="13"/>
    </row>
    <row r="1297" spans="2:36" x14ac:dyDescent="0.3">
      <c r="B1297" s="8"/>
      <c r="C1297" s="8"/>
      <c r="W1297" s="13"/>
      <c r="X1297" s="13"/>
      <c r="Y1297" s="13"/>
      <c r="Z1297" s="13"/>
      <c r="AA1297" s="13"/>
      <c r="AB1297" s="13"/>
      <c r="AC1297" s="13"/>
      <c r="AD1297" s="13"/>
      <c r="AE1297" s="13"/>
      <c r="AF1297" s="13"/>
      <c r="AG1297" s="13"/>
      <c r="AH1297" s="13"/>
      <c r="AI1297" s="13"/>
      <c r="AJ1297" s="13"/>
    </row>
    <row r="1298" spans="2:36" x14ac:dyDescent="0.3">
      <c r="B1298" s="8"/>
      <c r="C1298" s="8"/>
      <c r="W1298" s="13"/>
      <c r="X1298" s="13"/>
      <c r="Y1298" s="13"/>
      <c r="Z1298" s="13"/>
      <c r="AA1298" s="13"/>
      <c r="AB1298" s="13"/>
      <c r="AC1298" s="13"/>
      <c r="AD1298" s="13"/>
      <c r="AE1298" s="13"/>
      <c r="AF1298" s="13"/>
      <c r="AG1298" s="13"/>
      <c r="AH1298" s="13"/>
      <c r="AI1298" s="13"/>
      <c r="AJ1298" s="13"/>
    </row>
    <row r="1299" spans="2:36" x14ac:dyDescent="0.3">
      <c r="B1299" s="8"/>
      <c r="C1299" s="8"/>
      <c r="W1299" s="13"/>
      <c r="X1299" s="13"/>
      <c r="Y1299" s="13"/>
      <c r="Z1299" s="13"/>
      <c r="AA1299" s="13"/>
      <c r="AB1299" s="13"/>
      <c r="AC1299" s="13"/>
      <c r="AD1299" s="13"/>
      <c r="AE1299" s="13"/>
      <c r="AF1299" s="13"/>
      <c r="AG1299" s="13"/>
      <c r="AH1299" s="13"/>
      <c r="AI1299" s="13"/>
      <c r="AJ1299" s="13"/>
    </row>
    <row r="1300" spans="2:36" x14ac:dyDescent="0.3">
      <c r="B1300" s="8"/>
      <c r="C1300" s="8"/>
      <c r="W1300" s="13"/>
      <c r="X1300" s="13"/>
      <c r="Y1300" s="13"/>
      <c r="Z1300" s="13"/>
      <c r="AA1300" s="13"/>
      <c r="AB1300" s="13"/>
      <c r="AC1300" s="13"/>
      <c r="AD1300" s="13"/>
      <c r="AE1300" s="13"/>
      <c r="AF1300" s="13"/>
      <c r="AG1300" s="13"/>
      <c r="AH1300" s="13"/>
      <c r="AI1300" s="13"/>
      <c r="AJ1300" s="13"/>
    </row>
    <row r="1301" spans="2:36" x14ac:dyDescent="0.3">
      <c r="B1301" s="8"/>
      <c r="C1301" s="8"/>
      <c r="W1301" s="13"/>
      <c r="X1301" s="13"/>
      <c r="Y1301" s="13"/>
      <c r="Z1301" s="13"/>
      <c r="AA1301" s="13"/>
      <c r="AB1301" s="13"/>
      <c r="AC1301" s="13"/>
      <c r="AD1301" s="13"/>
      <c r="AE1301" s="13"/>
      <c r="AF1301" s="13"/>
      <c r="AG1301" s="13"/>
      <c r="AH1301" s="13"/>
      <c r="AI1301" s="13"/>
      <c r="AJ1301" s="13"/>
    </row>
    <row r="1302" spans="2:36" x14ac:dyDescent="0.3">
      <c r="B1302" s="8"/>
      <c r="C1302" s="8"/>
      <c r="W1302" s="13"/>
      <c r="X1302" s="13"/>
      <c r="Y1302" s="13"/>
      <c r="Z1302" s="13"/>
      <c r="AA1302" s="13"/>
      <c r="AB1302" s="13"/>
      <c r="AC1302" s="13"/>
      <c r="AD1302" s="13"/>
      <c r="AE1302" s="13"/>
      <c r="AF1302" s="13"/>
      <c r="AG1302" s="13"/>
      <c r="AH1302" s="13"/>
      <c r="AI1302" s="13"/>
      <c r="AJ1302" s="13"/>
    </row>
    <row r="1303" spans="2:36" x14ac:dyDescent="0.3">
      <c r="B1303" s="8"/>
      <c r="C1303" s="8"/>
      <c r="W1303" s="13"/>
      <c r="X1303" s="13"/>
      <c r="Y1303" s="13"/>
      <c r="Z1303" s="13"/>
      <c r="AA1303" s="13"/>
      <c r="AB1303" s="13"/>
      <c r="AC1303" s="13"/>
      <c r="AD1303" s="13"/>
      <c r="AE1303" s="13"/>
      <c r="AF1303" s="13"/>
      <c r="AG1303" s="13"/>
      <c r="AH1303" s="13"/>
      <c r="AI1303" s="13"/>
      <c r="AJ1303" s="13"/>
    </row>
    <row r="1304" spans="2:36" x14ac:dyDescent="0.3">
      <c r="B1304" s="8"/>
      <c r="C1304" s="8"/>
      <c r="W1304" s="13"/>
      <c r="X1304" s="13"/>
      <c r="Y1304" s="13"/>
      <c r="Z1304" s="13"/>
      <c r="AA1304" s="13"/>
      <c r="AB1304" s="13"/>
      <c r="AC1304" s="13"/>
      <c r="AD1304" s="13"/>
      <c r="AE1304" s="13"/>
      <c r="AF1304" s="13"/>
      <c r="AG1304" s="13"/>
      <c r="AH1304" s="13"/>
      <c r="AI1304" s="13"/>
      <c r="AJ1304" s="13"/>
    </row>
    <row r="1305" spans="2:36" x14ac:dyDescent="0.3">
      <c r="B1305" s="8"/>
      <c r="C1305" s="8"/>
      <c r="W1305" s="13"/>
      <c r="X1305" s="13"/>
      <c r="Y1305" s="13"/>
      <c r="Z1305" s="13"/>
      <c r="AA1305" s="13"/>
      <c r="AB1305" s="13"/>
      <c r="AC1305" s="13"/>
      <c r="AD1305" s="13"/>
      <c r="AE1305" s="13"/>
      <c r="AF1305" s="13"/>
      <c r="AG1305" s="13"/>
      <c r="AH1305" s="13"/>
      <c r="AI1305" s="13"/>
      <c r="AJ1305" s="13"/>
    </row>
    <row r="1306" spans="2:36" x14ac:dyDescent="0.3">
      <c r="B1306" s="8"/>
      <c r="C1306" s="8"/>
      <c r="W1306" s="13"/>
      <c r="X1306" s="13"/>
      <c r="Y1306" s="13"/>
      <c r="Z1306" s="13"/>
      <c r="AA1306" s="13"/>
      <c r="AB1306" s="13"/>
      <c r="AC1306" s="13"/>
      <c r="AD1306" s="13"/>
      <c r="AE1306" s="13"/>
      <c r="AF1306" s="13"/>
      <c r="AG1306" s="13"/>
      <c r="AH1306" s="13"/>
      <c r="AI1306" s="13"/>
      <c r="AJ1306" s="13"/>
    </row>
    <row r="1307" spans="2:36" x14ac:dyDescent="0.3">
      <c r="B1307" s="8"/>
      <c r="C1307" s="8"/>
      <c r="W1307" s="13"/>
      <c r="X1307" s="13"/>
      <c r="Y1307" s="13"/>
      <c r="Z1307" s="13"/>
      <c r="AA1307" s="13"/>
      <c r="AB1307" s="13"/>
      <c r="AC1307" s="13"/>
      <c r="AD1307" s="13"/>
      <c r="AE1307" s="13"/>
      <c r="AF1307" s="13"/>
      <c r="AG1307" s="13"/>
      <c r="AH1307" s="13"/>
      <c r="AI1307" s="13"/>
      <c r="AJ1307" s="13"/>
    </row>
    <row r="1308" spans="2:36" x14ac:dyDescent="0.3">
      <c r="B1308" s="8"/>
      <c r="C1308" s="8"/>
      <c r="W1308" s="13"/>
      <c r="X1308" s="13"/>
      <c r="Y1308" s="13"/>
      <c r="Z1308" s="13"/>
      <c r="AA1308" s="13"/>
      <c r="AB1308" s="13"/>
      <c r="AC1308" s="13"/>
      <c r="AD1308" s="13"/>
      <c r="AE1308" s="13"/>
      <c r="AF1308" s="13"/>
      <c r="AG1308" s="13"/>
      <c r="AH1308" s="13"/>
      <c r="AI1308" s="13"/>
      <c r="AJ1308" s="13"/>
    </row>
    <row r="1309" spans="2:36" x14ac:dyDescent="0.3">
      <c r="B1309" s="8"/>
      <c r="C1309" s="8"/>
      <c r="W1309" s="13"/>
      <c r="X1309" s="13"/>
      <c r="Y1309" s="13"/>
      <c r="Z1309" s="13"/>
      <c r="AA1309" s="13"/>
      <c r="AB1309" s="13"/>
      <c r="AC1309" s="13"/>
      <c r="AD1309" s="13"/>
      <c r="AE1309" s="13"/>
      <c r="AF1309" s="13"/>
      <c r="AG1309" s="13"/>
      <c r="AH1309" s="13"/>
      <c r="AI1309" s="13"/>
      <c r="AJ1309" s="13"/>
    </row>
    <row r="1310" spans="2:36" x14ac:dyDescent="0.3">
      <c r="B1310" s="8"/>
      <c r="C1310" s="8"/>
      <c r="W1310" s="13"/>
      <c r="X1310" s="13"/>
      <c r="Y1310" s="13"/>
      <c r="Z1310" s="13"/>
      <c r="AA1310" s="13"/>
      <c r="AB1310" s="13"/>
      <c r="AC1310" s="13"/>
      <c r="AD1310" s="13"/>
      <c r="AE1310" s="13"/>
      <c r="AF1310" s="13"/>
      <c r="AG1310" s="13"/>
      <c r="AH1310" s="13"/>
      <c r="AI1310" s="13"/>
      <c r="AJ1310" s="13"/>
    </row>
    <row r="1311" spans="2:36" x14ac:dyDescent="0.3">
      <c r="B1311" s="8"/>
      <c r="C1311" s="8"/>
      <c r="W1311" s="13"/>
      <c r="X1311" s="13"/>
      <c r="Y1311" s="13"/>
      <c r="Z1311" s="13"/>
      <c r="AA1311" s="13"/>
      <c r="AB1311" s="13"/>
      <c r="AC1311" s="13"/>
      <c r="AD1311" s="13"/>
      <c r="AE1311" s="13"/>
      <c r="AF1311" s="13"/>
      <c r="AG1311" s="13"/>
      <c r="AH1311" s="13"/>
      <c r="AI1311" s="13"/>
      <c r="AJ1311" s="13"/>
    </row>
    <row r="1312" spans="2:36" x14ac:dyDescent="0.3">
      <c r="B1312" s="8"/>
      <c r="C1312" s="8"/>
      <c r="W1312" s="13"/>
      <c r="X1312" s="13"/>
      <c r="Y1312" s="13"/>
      <c r="Z1312" s="13"/>
      <c r="AA1312" s="13"/>
      <c r="AB1312" s="13"/>
      <c r="AC1312" s="13"/>
      <c r="AD1312" s="13"/>
      <c r="AE1312" s="13"/>
      <c r="AF1312" s="13"/>
      <c r="AG1312" s="13"/>
      <c r="AH1312" s="13"/>
      <c r="AI1312" s="13"/>
      <c r="AJ1312" s="13"/>
    </row>
    <row r="1313" spans="2:36" x14ac:dyDescent="0.3">
      <c r="B1313" s="8"/>
      <c r="C1313" s="8"/>
      <c r="W1313" s="13"/>
      <c r="X1313" s="13"/>
      <c r="Y1313" s="13"/>
      <c r="Z1313" s="13"/>
      <c r="AA1313" s="13"/>
      <c r="AB1313" s="13"/>
      <c r="AC1313" s="13"/>
      <c r="AD1313" s="13"/>
      <c r="AE1313" s="13"/>
      <c r="AF1313" s="13"/>
      <c r="AG1313" s="13"/>
      <c r="AH1313" s="13"/>
      <c r="AI1313" s="13"/>
      <c r="AJ1313" s="13"/>
    </row>
    <row r="1314" spans="2:36" x14ac:dyDescent="0.3">
      <c r="B1314" s="8"/>
      <c r="C1314" s="8"/>
      <c r="W1314" s="13"/>
      <c r="X1314" s="13"/>
      <c r="Y1314" s="13"/>
      <c r="Z1314" s="13"/>
      <c r="AA1314" s="13"/>
      <c r="AB1314" s="13"/>
      <c r="AC1314" s="13"/>
      <c r="AD1314" s="13"/>
      <c r="AE1314" s="13"/>
      <c r="AF1314" s="13"/>
      <c r="AG1314" s="13"/>
      <c r="AH1314" s="13"/>
      <c r="AI1314" s="13"/>
      <c r="AJ1314" s="13"/>
    </row>
    <row r="1315" spans="2:36" x14ac:dyDescent="0.3">
      <c r="B1315" s="8"/>
      <c r="C1315" s="8"/>
      <c r="W1315" s="13"/>
      <c r="X1315" s="13"/>
      <c r="Y1315" s="13"/>
      <c r="Z1315" s="13"/>
      <c r="AA1315" s="13"/>
      <c r="AB1315" s="13"/>
      <c r="AC1315" s="13"/>
      <c r="AD1315" s="13"/>
      <c r="AE1315" s="13"/>
      <c r="AF1315" s="13"/>
      <c r="AG1315" s="13"/>
      <c r="AH1315" s="13"/>
      <c r="AI1315" s="13"/>
      <c r="AJ1315" s="13"/>
    </row>
    <row r="1316" spans="2:36" x14ac:dyDescent="0.3">
      <c r="B1316" s="8"/>
      <c r="C1316" s="8"/>
      <c r="W1316" s="13"/>
      <c r="X1316" s="13"/>
      <c r="Y1316" s="13"/>
      <c r="Z1316" s="13"/>
      <c r="AA1316" s="13"/>
      <c r="AB1316" s="13"/>
      <c r="AC1316" s="13"/>
      <c r="AD1316" s="13"/>
      <c r="AE1316" s="13"/>
      <c r="AF1316" s="13"/>
      <c r="AG1316" s="13"/>
      <c r="AH1316" s="13"/>
      <c r="AI1316" s="13"/>
      <c r="AJ1316" s="13"/>
    </row>
    <row r="1317" spans="2:36" x14ac:dyDescent="0.3">
      <c r="B1317" s="8"/>
      <c r="C1317" s="8"/>
      <c r="W1317" s="13"/>
      <c r="X1317" s="13"/>
      <c r="Y1317" s="13"/>
      <c r="Z1317" s="13"/>
      <c r="AA1317" s="13"/>
      <c r="AB1317" s="13"/>
      <c r="AC1317" s="13"/>
      <c r="AD1317" s="13"/>
      <c r="AE1317" s="13"/>
      <c r="AF1317" s="13"/>
      <c r="AG1317" s="13"/>
      <c r="AH1317" s="13"/>
      <c r="AI1317" s="13"/>
      <c r="AJ1317" s="13"/>
    </row>
    <row r="1318" spans="2:36" x14ac:dyDescent="0.3">
      <c r="B1318" s="8"/>
      <c r="C1318" s="8"/>
      <c r="W1318" s="13"/>
      <c r="X1318" s="13"/>
      <c r="Y1318" s="13"/>
      <c r="Z1318" s="13"/>
      <c r="AA1318" s="13"/>
      <c r="AB1318" s="13"/>
      <c r="AC1318" s="13"/>
      <c r="AD1318" s="13"/>
      <c r="AE1318" s="13"/>
      <c r="AF1318" s="13"/>
      <c r="AG1318" s="13"/>
      <c r="AH1318" s="13"/>
      <c r="AI1318" s="13"/>
      <c r="AJ1318" s="13"/>
    </row>
    <row r="1319" spans="2:36" x14ac:dyDescent="0.3">
      <c r="B1319" s="8"/>
      <c r="C1319" s="8"/>
      <c r="W1319" s="13"/>
      <c r="X1319" s="13"/>
      <c r="Y1319" s="13"/>
      <c r="Z1319" s="13"/>
      <c r="AA1319" s="13"/>
      <c r="AB1319" s="13"/>
      <c r="AC1319" s="13"/>
      <c r="AD1319" s="13"/>
      <c r="AE1319" s="13"/>
      <c r="AF1319" s="13"/>
      <c r="AG1319" s="13"/>
      <c r="AH1319" s="13"/>
      <c r="AI1319" s="13"/>
      <c r="AJ1319" s="13"/>
    </row>
    <row r="1320" spans="2:36" x14ac:dyDescent="0.3">
      <c r="B1320" s="8"/>
      <c r="C1320" s="8"/>
      <c r="W1320" s="13"/>
      <c r="X1320" s="13"/>
      <c r="Y1320" s="13"/>
      <c r="Z1320" s="13"/>
      <c r="AA1320" s="13"/>
      <c r="AB1320" s="13"/>
      <c r="AC1320" s="13"/>
      <c r="AD1320" s="13"/>
      <c r="AE1320" s="13"/>
      <c r="AF1320" s="13"/>
      <c r="AG1320" s="13"/>
      <c r="AH1320" s="13"/>
      <c r="AI1320" s="13"/>
      <c r="AJ1320" s="13"/>
    </row>
    <row r="1321" spans="2:36" x14ac:dyDescent="0.3">
      <c r="B1321" s="8"/>
      <c r="C1321" s="8"/>
      <c r="W1321" s="13"/>
      <c r="X1321" s="13"/>
      <c r="Y1321" s="13"/>
      <c r="Z1321" s="13"/>
      <c r="AA1321" s="13"/>
      <c r="AB1321" s="13"/>
      <c r="AC1321" s="13"/>
      <c r="AD1321" s="13"/>
      <c r="AE1321" s="13"/>
      <c r="AF1321" s="13"/>
      <c r="AG1321" s="13"/>
      <c r="AH1321" s="13"/>
      <c r="AI1321" s="13"/>
      <c r="AJ1321" s="13"/>
    </row>
    <row r="1322" spans="2:36" x14ac:dyDescent="0.3">
      <c r="B1322" s="8"/>
      <c r="C1322" s="8"/>
      <c r="W1322" s="13"/>
      <c r="X1322" s="13"/>
      <c r="Y1322" s="13"/>
      <c r="Z1322" s="13"/>
      <c r="AA1322" s="13"/>
      <c r="AB1322" s="13"/>
      <c r="AC1322" s="13"/>
      <c r="AD1322" s="13"/>
      <c r="AE1322" s="13"/>
      <c r="AF1322" s="13"/>
      <c r="AG1322" s="13"/>
      <c r="AH1322" s="13"/>
      <c r="AI1322" s="13"/>
      <c r="AJ1322" s="13"/>
    </row>
    <row r="1323" spans="2:36" x14ac:dyDescent="0.3">
      <c r="B1323" s="8"/>
      <c r="C1323" s="8"/>
      <c r="W1323" s="13"/>
      <c r="X1323" s="13"/>
      <c r="Y1323" s="13"/>
      <c r="Z1323" s="13"/>
      <c r="AA1323" s="13"/>
      <c r="AB1323" s="13"/>
      <c r="AC1323" s="13"/>
      <c r="AD1323" s="13"/>
      <c r="AE1323" s="13"/>
      <c r="AF1323" s="13"/>
      <c r="AG1323" s="13"/>
      <c r="AH1323" s="13"/>
      <c r="AI1323" s="13"/>
      <c r="AJ1323" s="13"/>
    </row>
    <row r="1324" spans="2:36" x14ac:dyDescent="0.3">
      <c r="B1324" s="8"/>
      <c r="C1324" s="8"/>
      <c r="W1324" s="13"/>
      <c r="X1324" s="13"/>
      <c r="Y1324" s="13"/>
      <c r="Z1324" s="13"/>
      <c r="AA1324" s="13"/>
      <c r="AB1324" s="13"/>
      <c r="AC1324" s="13"/>
      <c r="AD1324" s="13"/>
      <c r="AE1324" s="13"/>
      <c r="AF1324" s="13"/>
      <c r="AG1324" s="13"/>
      <c r="AH1324" s="13"/>
      <c r="AI1324" s="13"/>
      <c r="AJ1324" s="13"/>
    </row>
    <row r="1325" spans="2:36" x14ac:dyDescent="0.3">
      <c r="B1325" s="8"/>
      <c r="C1325" s="8"/>
      <c r="W1325" s="13"/>
      <c r="X1325" s="13"/>
      <c r="Y1325" s="13"/>
      <c r="Z1325" s="13"/>
      <c r="AA1325" s="13"/>
      <c r="AB1325" s="13"/>
      <c r="AC1325" s="13"/>
      <c r="AD1325" s="13"/>
      <c r="AE1325" s="13"/>
      <c r="AF1325" s="13"/>
      <c r="AG1325" s="13"/>
      <c r="AH1325" s="13"/>
      <c r="AI1325" s="13"/>
      <c r="AJ1325" s="13"/>
    </row>
    <row r="1326" spans="2:36" x14ac:dyDescent="0.3">
      <c r="B1326" s="8"/>
      <c r="C1326" s="8"/>
      <c r="W1326" s="13"/>
      <c r="X1326" s="13"/>
      <c r="Y1326" s="13"/>
      <c r="Z1326" s="13"/>
      <c r="AA1326" s="13"/>
      <c r="AB1326" s="13"/>
      <c r="AC1326" s="13"/>
      <c r="AD1326" s="13"/>
      <c r="AE1326" s="13"/>
      <c r="AF1326" s="13"/>
      <c r="AG1326" s="13"/>
      <c r="AH1326" s="13"/>
      <c r="AI1326" s="13"/>
      <c r="AJ1326" s="13"/>
    </row>
    <row r="1327" spans="2:36" x14ac:dyDescent="0.3">
      <c r="B1327" s="8"/>
      <c r="C1327" s="8"/>
      <c r="W1327" s="13"/>
      <c r="X1327" s="13"/>
      <c r="Y1327" s="13"/>
      <c r="Z1327" s="13"/>
      <c r="AA1327" s="13"/>
      <c r="AB1327" s="13"/>
      <c r="AC1327" s="13"/>
      <c r="AD1327" s="13"/>
      <c r="AE1327" s="13"/>
      <c r="AF1327" s="13"/>
      <c r="AG1327" s="13"/>
      <c r="AH1327" s="13"/>
      <c r="AI1327" s="13"/>
      <c r="AJ1327" s="13"/>
    </row>
    <row r="1328" spans="2:36" x14ac:dyDescent="0.3">
      <c r="B1328" s="8"/>
      <c r="C1328" s="8"/>
      <c r="W1328" s="13"/>
      <c r="X1328" s="13"/>
      <c r="Y1328" s="13"/>
      <c r="Z1328" s="13"/>
      <c r="AA1328" s="13"/>
      <c r="AB1328" s="13"/>
      <c r="AC1328" s="13"/>
      <c r="AD1328" s="13"/>
      <c r="AE1328" s="13"/>
      <c r="AF1328" s="13"/>
      <c r="AG1328" s="13"/>
      <c r="AH1328" s="13"/>
      <c r="AI1328" s="13"/>
      <c r="AJ1328" s="13"/>
    </row>
    <row r="1329" spans="2:36" x14ac:dyDescent="0.3">
      <c r="B1329" s="8"/>
      <c r="C1329" s="8"/>
      <c r="W1329" s="13"/>
      <c r="X1329" s="13"/>
      <c r="Y1329" s="13"/>
      <c r="Z1329" s="13"/>
      <c r="AA1329" s="13"/>
      <c r="AB1329" s="13"/>
      <c r="AC1329" s="13"/>
      <c r="AD1329" s="13"/>
      <c r="AE1329" s="13"/>
      <c r="AF1329" s="13"/>
      <c r="AG1329" s="13"/>
      <c r="AH1329" s="13"/>
      <c r="AI1329" s="13"/>
      <c r="AJ1329" s="13"/>
    </row>
    <row r="1330" spans="2:36" x14ac:dyDescent="0.3">
      <c r="B1330" s="8"/>
      <c r="C1330" s="8"/>
      <c r="W1330" s="13"/>
      <c r="X1330" s="13"/>
      <c r="Y1330" s="13"/>
      <c r="Z1330" s="13"/>
      <c r="AA1330" s="13"/>
      <c r="AB1330" s="13"/>
      <c r="AC1330" s="13"/>
      <c r="AD1330" s="13"/>
      <c r="AE1330" s="13"/>
      <c r="AF1330" s="13"/>
      <c r="AG1330" s="13"/>
      <c r="AH1330" s="13"/>
      <c r="AI1330" s="13"/>
      <c r="AJ1330" s="13"/>
    </row>
    <row r="1331" spans="2:36" x14ac:dyDescent="0.3">
      <c r="B1331" s="8"/>
      <c r="C1331" s="8"/>
      <c r="W1331" s="13"/>
      <c r="X1331" s="13"/>
      <c r="Y1331" s="13"/>
      <c r="Z1331" s="13"/>
      <c r="AA1331" s="13"/>
      <c r="AB1331" s="13"/>
      <c r="AC1331" s="13"/>
      <c r="AD1331" s="13"/>
      <c r="AE1331" s="13"/>
      <c r="AF1331" s="13"/>
      <c r="AG1331" s="13"/>
      <c r="AH1331" s="13"/>
      <c r="AI1331" s="13"/>
      <c r="AJ1331" s="13"/>
    </row>
    <row r="1332" spans="2:36" x14ac:dyDescent="0.3">
      <c r="B1332" s="8"/>
      <c r="C1332" s="8"/>
      <c r="W1332" s="13"/>
      <c r="X1332" s="13"/>
      <c r="Y1332" s="13"/>
      <c r="Z1332" s="13"/>
      <c r="AA1332" s="13"/>
      <c r="AB1332" s="13"/>
      <c r="AC1332" s="13"/>
      <c r="AD1332" s="13"/>
      <c r="AE1332" s="13"/>
      <c r="AF1332" s="13"/>
      <c r="AG1332" s="13"/>
      <c r="AH1332" s="13"/>
      <c r="AI1332" s="13"/>
      <c r="AJ1332" s="13"/>
    </row>
    <row r="1333" spans="2:36" x14ac:dyDescent="0.3">
      <c r="B1333" s="8"/>
      <c r="C1333" s="8"/>
      <c r="W1333" s="13"/>
      <c r="X1333" s="13"/>
      <c r="Y1333" s="13"/>
      <c r="Z1333" s="13"/>
      <c r="AA1333" s="13"/>
      <c r="AB1333" s="13"/>
      <c r="AC1333" s="13"/>
      <c r="AD1333" s="13"/>
      <c r="AE1333" s="13"/>
      <c r="AF1333" s="13"/>
      <c r="AG1333" s="13"/>
      <c r="AH1333" s="13"/>
      <c r="AI1333" s="13"/>
      <c r="AJ1333" s="13"/>
    </row>
    <row r="1334" spans="2:36" x14ac:dyDescent="0.3">
      <c r="B1334" s="8"/>
      <c r="C1334" s="8"/>
      <c r="W1334" s="13"/>
      <c r="X1334" s="13"/>
      <c r="Y1334" s="13"/>
      <c r="Z1334" s="13"/>
      <c r="AA1334" s="13"/>
      <c r="AB1334" s="13"/>
      <c r="AC1334" s="13"/>
      <c r="AD1334" s="13"/>
      <c r="AE1334" s="13"/>
      <c r="AF1334" s="13"/>
      <c r="AG1334" s="13"/>
      <c r="AH1334" s="13"/>
      <c r="AI1334" s="13"/>
      <c r="AJ1334" s="13"/>
    </row>
    <row r="1335" spans="2:36" x14ac:dyDescent="0.3">
      <c r="B1335" s="8"/>
      <c r="C1335" s="8"/>
      <c r="W1335" s="13"/>
      <c r="X1335" s="13"/>
      <c r="Y1335" s="13"/>
      <c r="Z1335" s="13"/>
      <c r="AA1335" s="13"/>
      <c r="AB1335" s="13"/>
      <c r="AC1335" s="13"/>
      <c r="AD1335" s="13"/>
      <c r="AE1335" s="13"/>
      <c r="AF1335" s="13"/>
      <c r="AG1335" s="13"/>
      <c r="AH1335" s="13"/>
      <c r="AI1335" s="13"/>
      <c r="AJ1335" s="13"/>
    </row>
    <row r="1336" spans="2:36" x14ac:dyDescent="0.3">
      <c r="B1336" s="8"/>
      <c r="C1336" s="8"/>
      <c r="W1336" s="13"/>
      <c r="X1336" s="13"/>
      <c r="Y1336" s="13"/>
      <c r="Z1336" s="13"/>
      <c r="AA1336" s="13"/>
      <c r="AB1336" s="13"/>
      <c r="AC1336" s="13"/>
      <c r="AD1336" s="13"/>
      <c r="AE1336" s="13"/>
      <c r="AF1336" s="13"/>
      <c r="AG1336" s="13"/>
      <c r="AH1336" s="13"/>
      <c r="AI1336" s="13"/>
      <c r="AJ1336" s="13"/>
    </row>
    <row r="1337" spans="2:36" x14ac:dyDescent="0.3">
      <c r="B1337" s="8"/>
      <c r="C1337" s="8"/>
      <c r="W1337" s="13"/>
      <c r="X1337" s="13"/>
      <c r="Y1337" s="13"/>
      <c r="Z1337" s="13"/>
      <c r="AA1337" s="13"/>
      <c r="AB1337" s="13"/>
      <c r="AC1337" s="13"/>
      <c r="AD1337" s="13"/>
      <c r="AE1337" s="13"/>
      <c r="AF1337" s="13"/>
      <c r="AG1337" s="13"/>
      <c r="AH1337" s="13"/>
      <c r="AI1337" s="13"/>
      <c r="AJ1337" s="13"/>
    </row>
    <row r="1338" spans="2:36" x14ac:dyDescent="0.3">
      <c r="B1338" s="8"/>
      <c r="C1338" s="8"/>
      <c r="W1338" s="13"/>
      <c r="X1338" s="13"/>
      <c r="Y1338" s="13"/>
      <c r="Z1338" s="13"/>
      <c r="AA1338" s="13"/>
      <c r="AB1338" s="13"/>
      <c r="AC1338" s="13"/>
      <c r="AD1338" s="13"/>
      <c r="AE1338" s="13"/>
      <c r="AF1338" s="13"/>
      <c r="AG1338" s="13"/>
      <c r="AH1338" s="13"/>
      <c r="AI1338" s="13"/>
      <c r="AJ1338" s="13"/>
    </row>
    <row r="1339" spans="2:36" x14ac:dyDescent="0.3">
      <c r="B1339" s="8"/>
      <c r="C1339" s="8"/>
      <c r="W1339" s="13"/>
      <c r="X1339" s="13"/>
      <c r="Y1339" s="13"/>
      <c r="Z1339" s="13"/>
      <c r="AA1339" s="13"/>
      <c r="AB1339" s="13"/>
      <c r="AC1339" s="13"/>
      <c r="AD1339" s="13"/>
      <c r="AE1339" s="13"/>
      <c r="AF1339" s="13"/>
      <c r="AG1339" s="13"/>
      <c r="AH1339" s="13"/>
      <c r="AI1339" s="13"/>
      <c r="AJ1339" s="13"/>
    </row>
    <row r="1340" spans="2:36" x14ac:dyDescent="0.3">
      <c r="B1340" s="8"/>
      <c r="C1340" s="8"/>
      <c r="W1340" s="13"/>
      <c r="X1340" s="13"/>
      <c r="Y1340" s="13"/>
      <c r="Z1340" s="13"/>
      <c r="AA1340" s="13"/>
      <c r="AB1340" s="13"/>
      <c r="AC1340" s="13"/>
      <c r="AD1340" s="13"/>
      <c r="AE1340" s="13"/>
      <c r="AF1340" s="13"/>
      <c r="AG1340" s="13"/>
      <c r="AH1340" s="13"/>
      <c r="AI1340" s="13"/>
      <c r="AJ1340" s="13"/>
    </row>
    <row r="1341" spans="2:36" x14ac:dyDescent="0.3">
      <c r="B1341" s="8"/>
      <c r="C1341" s="8"/>
      <c r="W1341" s="13"/>
      <c r="X1341" s="13"/>
      <c r="Y1341" s="13"/>
      <c r="Z1341" s="13"/>
      <c r="AA1341" s="13"/>
      <c r="AB1341" s="13"/>
      <c r="AC1341" s="13"/>
      <c r="AD1341" s="13"/>
      <c r="AE1341" s="13"/>
      <c r="AF1341" s="13"/>
      <c r="AG1341" s="13"/>
      <c r="AH1341" s="13"/>
      <c r="AI1341" s="13"/>
      <c r="AJ1341" s="13"/>
    </row>
    <row r="1342" spans="2:36" x14ac:dyDescent="0.3">
      <c r="B1342" s="8"/>
      <c r="C1342" s="8"/>
      <c r="W1342" s="13"/>
      <c r="X1342" s="13"/>
      <c r="Y1342" s="13"/>
      <c r="Z1342" s="13"/>
      <c r="AA1342" s="13"/>
      <c r="AB1342" s="13"/>
      <c r="AC1342" s="13"/>
      <c r="AD1342" s="13"/>
      <c r="AE1342" s="13"/>
      <c r="AF1342" s="13"/>
      <c r="AG1342" s="13"/>
      <c r="AH1342" s="13"/>
      <c r="AI1342" s="13"/>
      <c r="AJ1342" s="13"/>
    </row>
    <row r="1343" spans="2:36" x14ac:dyDescent="0.3">
      <c r="B1343" s="8"/>
      <c r="C1343" s="8"/>
      <c r="W1343" s="13"/>
      <c r="X1343" s="13"/>
      <c r="Y1343" s="13"/>
      <c r="Z1343" s="13"/>
      <c r="AA1343" s="13"/>
      <c r="AB1343" s="13"/>
      <c r="AC1343" s="13"/>
      <c r="AD1343" s="13"/>
      <c r="AE1343" s="13"/>
      <c r="AF1343" s="13"/>
      <c r="AG1343" s="13"/>
      <c r="AH1343" s="13"/>
      <c r="AI1343" s="13"/>
      <c r="AJ1343" s="13"/>
    </row>
    <row r="1344" spans="2:36" x14ac:dyDescent="0.3">
      <c r="B1344" s="8"/>
      <c r="C1344" s="8"/>
      <c r="W1344" s="13"/>
      <c r="X1344" s="13"/>
      <c r="Y1344" s="13"/>
      <c r="Z1344" s="13"/>
      <c r="AA1344" s="13"/>
      <c r="AB1344" s="13"/>
      <c r="AC1344" s="13"/>
      <c r="AD1344" s="13"/>
      <c r="AE1344" s="13"/>
      <c r="AF1344" s="13"/>
      <c r="AG1344" s="13"/>
      <c r="AH1344" s="13"/>
      <c r="AI1344" s="13"/>
      <c r="AJ1344" s="13"/>
    </row>
    <row r="1345" spans="2:36" x14ac:dyDescent="0.3">
      <c r="B1345" s="8"/>
      <c r="C1345" s="8"/>
      <c r="W1345" s="13"/>
      <c r="X1345" s="13"/>
      <c r="Y1345" s="13"/>
      <c r="Z1345" s="13"/>
      <c r="AA1345" s="13"/>
      <c r="AB1345" s="13"/>
      <c r="AC1345" s="13"/>
      <c r="AD1345" s="13"/>
      <c r="AE1345" s="13"/>
      <c r="AF1345" s="13"/>
      <c r="AG1345" s="13"/>
      <c r="AH1345" s="13"/>
      <c r="AI1345" s="13"/>
      <c r="AJ1345" s="13"/>
    </row>
    <row r="1346" spans="2:36" x14ac:dyDescent="0.3">
      <c r="B1346" s="8"/>
      <c r="C1346" s="8"/>
      <c r="W1346" s="13"/>
      <c r="X1346" s="13"/>
      <c r="Y1346" s="13"/>
      <c r="Z1346" s="13"/>
      <c r="AA1346" s="13"/>
      <c r="AB1346" s="13"/>
      <c r="AC1346" s="13"/>
      <c r="AD1346" s="13"/>
      <c r="AE1346" s="13"/>
      <c r="AF1346" s="13"/>
      <c r="AG1346" s="13"/>
      <c r="AH1346" s="13"/>
      <c r="AI1346" s="13"/>
      <c r="AJ1346" s="13"/>
    </row>
    <row r="1347" spans="2:36" x14ac:dyDescent="0.3">
      <c r="B1347" s="8"/>
      <c r="C1347" s="8"/>
      <c r="W1347" s="13"/>
      <c r="X1347" s="13"/>
      <c r="Y1347" s="13"/>
      <c r="Z1347" s="13"/>
      <c r="AA1347" s="13"/>
      <c r="AB1347" s="13"/>
      <c r="AC1347" s="13"/>
      <c r="AD1347" s="13"/>
      <c r="AE1347" s="13"/>
      <c r="AF1347" s="13"/>
      <c r="AG1347" s="13"/>
      <c r="AH1347" s="13"/>
      <c r="AI1347" s="13"/>
      <c r="AJ1347" s="13"/>
    </row>
    <row r="1348" spans="2:36" x14ac:dyDescent="0.3">
      <c r="B1348" s="8"/>
      <c r="C1348" s="8"/>
      <c r="W1348" s="13"/>
      <c r="X1348" s="13"/>
      <c r="Y1348" s="13"/>
      <c r="Z1348" s="13"/>
      <c r="AA1348" s="13"/>
      <c r="AB1348" s="13"/>
      <c r="AC1348" s="13"/>
      <c r="AD1348" s="13"/>
      <c r="AE1348" s="13"/>
      <c r="AF1348" s="13"/>
      <c r="AG1348" s="13"/>
      <c r="AH1348" s="13"/>
      <c r="AI1348" s="13"/>
      <c r="AJ1348" s="13"/>
    </row>
    <row r="1349" spans="2:36" x14ac:dyDescent="0.3">
      <c r="B1349" s="8"/>
      <c r="C1349" s="8"/>
      <c r="W1349" s="13"/>
      <c r="X1349" s="13"/>
      <c r="Y1349" s="13"/>
      <c r="Z1349" s="13"/>
      <c r="AA1349" s="13"/>
      <c r="AB1349" s="13"/>
      <c r="AC1349" s="13"/>
      <c r="AD1349" s="13"/>
      <c r="AE1349" s="13"/>
      <c r="AF1349" s="13"/>
      <c r="AG1349" s="13"/>
      <c r="AH1349" s="13"/>
      <c r="AI1349" s="13"/>
      <c r="AJ1349" s="13"/>
    </row>
    <row r="1350" spans="2:36" x14ac:dyDescent="0.3">
      <c r="B1350" s="8"/>
      <c r="C1350" s="8"/>
      <c r="W1350" s="13"/>
      <c r="X1350" s="13"/>
      <c r="Y1350" s="13"/>
      <c r="Z1350" s="13"/>
      <c r="AA1350" s="13"/>
      <c r="AB1350" s="13"/>
      <c r="AC1350" s="13"/>
      <c r="AD1350" s="13"/>
      <c r="AE1350" s="13"/>
      <c r="AF1350" s="13"/>
      <c r="AG1350" s="13"/>
      <c r="AH1350" s="13"/>
      <c r="AI1350" s="13"/>
      <c r="AJ1350" s="13"/>
    </row>
    <row r="1351" spans="2:36" x14ac:dyDescent="0.3">
      <c r="B1351" s="8"/>
      <c r="C1351" s="8"/>
      <c r="W1351" s="13"/>
      <c r="X1351" s="13"/>
      <c r="Y1351" s="13"/>
      <c r="Z1351" s="13"/>
      <c r="AA1351" s="13"/>
      <c r="AB1351" s="13"/>
      <c r="AC1351" s="13"/>
      <c r="AD1351" s="13"/>
      <c r="AE1351" s="13"/>
      <c r="AF1351" s="13"/>
      <c r="AG1351" s="13"/>
      <c r="AH1351" s="13"/>
      <c r="AI1351" s="13"/>
      <c r="AJ1351" s="13"/>
    </row>
    <row r="1352" spans="2:36" x14ac:dyDescent="0.3">
      <c r="B1352" s="8"/>
      <c r="C1352" s="8"/>
      <c r="W1352" s="13"/>
      <c r="X1352" s="13"/>
      <c r="Y1352" s="13"/>
      <c r="Z1352" s="13"/>
      <c r="AA1352" s="13"/>
      <c r="AB1352" s="13"/>
      <c r="AC1352" s="13"/>
      <c r="AD1352" s="13"/>
      <c r="AE1352" s="13"/>
      <c r="AF1352" s="13"/>
      <c r="AG1352" s="13"/>
      <c r="AH1352" s="13"/>
      <c r="AI1352" s="13"/>
      <c r="AJ1352" s="13"/>
    </row>
    <row r="1353" spans="2:36" x14ac:dyDescent="0.3">
      <c r="B1353" s="8"/>
      <c r="C1353" s="8"/>
      <c r="W1353" s="13"/>
      <c r="X1353" s="13"/>
      <c r="Y1353" s="13"/>
      <c r="Z1353" s="13"/>
      <c r="AA1353" s="13"/>
      <c r="AB1353" s="13"/>
      <c r="AC1353" s="13"/>
      <c r="AD1353" s="13"/>
      <c r="AE1353" s="13"/>
      <c r="AF1353" s="13"/>
      <c r="AG1353" s="13"/>
      <c r="AH1353" s="13"/>
      <c r="AI1353" s="13"/>
      <c r="AJ1353" s="13"/>
    </row>
    <row r="1354" spans="2:36" x14ac:dyDescent="0.3">
      <c r="B1354" s="8"/>
      <c r="C1354" s="8"/>
      <c r="W1354" s="13"/>
      <c r="X1354" s="13"/>
      <c r="Y1354" s="13"/>
      <c r="Z1354" s="13"/>
      <c r="AA1354" s="13"/>
      <c r="AB1354" s="13"/>
      <c r="AC1354" s="13"/>
      <c r="AD1354" s="13"/>
      <c r="AE1354" s="13"/>
      <c r="AF1354" s="13"/>
      <c r="AG1354" s="13"/>
      <c r="AH1354" s="13"/>
      <c r="AI1354" s="13"/>
      <c r="AJ1354" s="13"/>
    </row>
    <row r="1355" spans="2:36" x14ac:dyDescent="0.3">
      <c r="B1355" s="8"/>
      <c r="C1355" s="8"/>
      <c r="W1355" s="13"/>
      <c r="X1355" s="13"/>
      <c r="Y1355" s="13"/>
      <c r="Z1355" s="13"/>
      <c r="AA1355" s="13"/>
      <c r="AB1355" s="13"/>
      <c r="AC1355" s="13"/>
      <c r="AD1355" s="13"/>
      <c r="AE1355" s="13"/>
      <c r="AF1355" s="13"/>
      <c r="AG1355" s="13"/>
      <c r="AH1355" s="13"/>
      <c r="AI1355" s="13"/>
      <c r="AJ1355" s="13"/>
    </row>
    <row r="1356" spans="2:36" x14ac:dyDescent="0.3">
      <c r="B1356" s="8"/>
      <c r="C1356" s="8"/>
      <c r="W1356" s="13"/>
      <c r="X1356" s="13"/>
      <c r="Y1356" s="13"/>
      <c r="Z1356" s="13"/>
      <c r="AA1356" s="13"/>
      <c r="AB1356" s="13"/>
      <c r="AC1356" s="13"/>
      <c r="AD1356" s="13"/>
      <c r="AE1356" s="13"/>
      <c r="AF1356" s="13"/>
      <c r="AG1356" s="13"/>
      <c r="AH1356" s="13"/>
      <c r="AI1356" s="13"/>
      <c r="AJ1356" s="13"/>
    </row>
    <row r="1357" spans="2:36" x14ac:dyDescent="0.3">
      <c r="B1357" s="8"/>
      <c r="C1357" s="8"/>
      <c r="W1357" s="13"/>
      <c r="X1357" s="13"/>
      <c r="Y1357" s="13"/>
      <c r="Z1357" s="13"/>
      <c r="AA1357" s="13"/>
      <c r="AB1357" s="13"/>
      <c r="AC1357" s="13"/>
      <c r="AD1357" s="13"/>
      <c r="AE1357" s="13"/>
      <c r="AF1357" s="13"/>
      <c r="AG1357" s="13"/>
      <c r="AH1357" s="13"/>
      <c r="AI1357" s="13"/>
      <c r="AJ1357" s="13"/>
    </row>
    <row r="1358" spans="2:36" x14ac:dyDescent="0.3">
      <c r="B1358" s="8"/>
      <c r="C1358" s="8"/>
      <c r="W1358" s="13"/>
      <c r="X1358" s="13"/>
      <c r="Y1358" s="13"/>
      <c r="Z1358" s="13"/>
      <c r="AA1358" s="13"/>
      <c r="AB1358" s="13"/>
      <c r="AC1358" s="13"/>
      <c r="AD1358" s="13"/>
      <c r="AE1358" s="13"/>
      <c r="AF1358" s="13"/>
      <c r="AG1358" s="13"/>
      <c r="AH1358" s="13"/>
      <c r="AI1358" s="13"/>
      <c r="AJ1358" s="13"/>
    </row>
    <row r="1359" spans="2:36" x14ac:dyDescent="0.3">
      <c r="B1359" s="8"/>
      <c r="C1359" s="8"/>
      <c r="W1359" s="13"/>
      <c r="X1359" s="13"/>
      <c r="Y1359" s="13"/>
      <c r="Z1359" s="13"/>
      <c r="AA1359" s="13"/>
      <c r="AB1359" s="13"/>
      <c r="AC1359" s="13"/>
      <c r="AD1359" s="13"/>
      <c r="AE1359" s="13"/>
      <c r="AF1359" s="13"/>
      <c r="AG1359" s="13"/>
      <c r="AH1359" s="13"/>
      <c r="AI1359" s="13"/>
      <c r="AJ1359" s="13"/>
    </row>
    <row r="1360" spans="2:36" x14ac:dyDescent="0.3">
      <c r="B1360" s="8"/>
      <c r="C1360" s="8"/>
      <c r="W1360" s="13"/>
      <c r="X1360" s="13"/>
      <c r="Y1360" s="13"/>
      <c r="Z1360" s="13"/>
      <c r="AA1360" s="13"/>
      <c r="AB1360" s="13"/>
      <c r="AC1360" s="13"/>
      <c r="AD1360" s="13"/>
      <c r="AE1360" s="13"/>
      <c r="AF1360" s="13"/>
      <c r="AG1360" s="13"/>
      <c r="AH1360" s="13"/>
      <c r="AI1360" s="13"/>
      <c r="AJ1360" s="13"/>
    </row>
    <row r="1361" spans="2:36" x14ac:dyDescent="0.3">
      <c r="B1361" s="8"/>
      <c r="C1361" s="8"/>
      <c r="W1361" s="13"/>
      <c r="X1361" s="13"/>
      <c r="Y1361" s="13"/>
      <c r="Z1361" s="13"/>
      <c r="AA1361" s="13"/>
      <c r="AB1361" s="13"/>
      <c r="AC1361" s="13"/>
      <c r="AD1361" s="13"/>
      <c r="AE1361" s="13"/>
      <c r="AF1361" s="13"/>
      <c r="AG1361" s="13"/>
      <c r="AH1361" s="13"/>
      <c r="AI1361" s="13"/>
      <c r="AJ1361" s="13"/>
    </row>
    <row r="1362" spans="2:36" x14ac:dyDescent="0.3">
      <c r="B1362" s="8"/>
      <c r="C1362" s="8"/>
      <c r="W1362" s="13"/>
      <c r="X1362" s="13"/>
      <c r="Y1362" s="13"/>
      <c r="Z1362" s="13"/>
      <c r="AA1362" s="13"/>
      <c r="AB1362" s="13"/>
      <c r="AC1362" s="13"/>
      <c r="AD1362" s="13"/>
      <c r="AE1362" s="13"/>
      <c r="AF1362" s="13"/>
      <c r="AG1362" s="13"/>
      <c r="AH1362" s="13"/>
      <c r="AI1362" s="13"/>
      <c r="AJ1362" s="13"/>
    </row>
    <row r="1363" spans="2:36" x14ac:dyDescent="0.3">
      <c r="B1363" s="8"/>
      <c r="C1363" s="8"/>
      <c r="W1363" s="13"/>
      <c r="X1363" s="13"/>
      <c r="Y1363" s="13"/>
      <c r="Z1363" s="13"/>
      <c r="AA1363" s="13"/>
      <c r="AB1363" s="13"/>
      <c r="AC1363" s="13"/>
      <c r="AD1363" s="13"/>
      <c r="AE1363" s="13"/>
      <c r="AF1363" s="13"/>
      <c r="AG1363" s="13"/>
      <c r="AH1363" s="13"/>
      <c r="AI1363" s="13"/>
      <c r="AJ1363" s="13"/>
    </row>
    <row r="1364" spans="2:36" x14ac:dyDescent="0.3">
      <c r="B1364" s="8"/>
      <c r="C1364" s="8"/>
      <c r="W1364" s="13"/>
      <c r="X1364" s="13"/>
      <c r="Y1364" s="13"/>
      <c r="Z1364" s="13"/>
      <c r="AA1364" s="13"/>
      <c r="AB1364" s="13"/>
      <c r="AC1364" s="13"/>
      <c r="AD1364" s="13"/>
      <c r="AE1364" s="13"/>
      <c r="AF1364" s="13"/>
      <c r="AG1364" s="13"/>
      <c r="AH1364" s="13"/>
      <c r="AI1364" s="13"/>
      <c r="AJ1364" s="13"/>
    </row>
    <row r="1365" spans="2:36" x14ac:dyDescent="0.3">
      <c r="B1365" s="8"/>
      <c r="C1365" s="8"/>
      <c r="W1365" s="13"/>
      <c r="X1365" s="13"/>
      <c r="Y1365" s="13"/>
      <c r="Z1365" s="13"/>
      <c r="AA1365" s="13"/>
      <c r="AB1365" s="13"/>
      <c r="AC1365" s="13"/>
      <c r="AD1365" s="13"/>
      <c r="AE1365" s="13"/>
      <c r="AF1365" s="13"/>
      <c r="AG1365" s="13"/>
      <c r="AH1365" s="13"/>
      <c r="AI1365" s="13"/>
      <c r="AJ1365" s="13"/>
    </row>
    <row r="1366" spans="2:36" x14ac:dyDescent="0.3">
      <c r="B1366" s="8"/>
      <c r="C1366" s="8"/>
      <c r="W1366" s="13"/>
      <c r="X1366" s="13"/>
      <c r="Y1366" s="13"/>
      <c r="Z1366" s="13"/>
      <c r="AA1366" s="13"/>
      <c r="AB1366" s="13"/>
      <c r="AC1366" s="13"/>
      <c r="AD1366" s="13"/>
      <c r="AE1366" s="13"/>
      <c r="AF1366" s="13"/>
      <c r="AG1366" s="13"/>
      <c r="AH1366" s="13"/>
      <c r="AI1366" s="13"/>
      <c r="AJ1366" s="13"/>
    </row>
    <row r="1367" spans="2:36" x14ac:dyDescent="0.3">
      <c r="B1367" s="8"/>
      <c r="C1367" s="8"/>
      <c r="W1367" s="13"/>
      <c r="X1367" s="13"/>
      <c r="Y1367" s="13"/>
      <c r="Z1367" s="13"/>
      <c r="AA1367" s="13"/>
      <c r="AB1367" s="13"/>
      <c r="AC1367" s="13"/>
      <c r="AD1367" s="13"/>
      <c r="AE1367" s="13"/>
      <c r="AF1367" s="13"/>
      <c r="AG1367" s="13"/>
      <c r="AH1367" s="13"/>
      <c r="AI1367" s="13"/>
      <c r="AJ1367" s="13"/>
    </row>
    <row r="1368" spans="2:36" x14ac:dyDescent="0.3">
      <c r="B1368" s="8"/>
      <c r="C1368" s="8"/>
      <c r="W1368" s="13"/>
      <c r="X1368" s="13"/>
      <c r="Y1368" s="13"/>
      <c r="Z1368" s="13"/>
      <c r="AA1368" s="13"/>
      <c r="AB1368" s="13"/>
      <c r="AC1368" s="13"/>
      <c r="AD1368" s="13"/>
      <c r="AE1368" s="13"/>
      <c r="AF1368" s="13"/>
      <c r="AG1368" s="13"/>
      <c r="AH1368" s="13"/>
      <c r="AI1368" s="13"/>
      <c r="AJ1368" s="13"/>
    </row>
    <row r="1369" spans="2:36" x14ac:dyDescent="0.3">
      <c r="B1369" s="8"/>
      <c r="C1369" s="8"/>
      <c r="W1369" s="13"/>
      <c r="X1369" s="13"/>
      <c r="Y1369" s="13"/>
      <c r="Z1369" s="13"/>
      <c r="AA1369" s="13"/>
      <c r="AB1369" s="13"/>
      <c r="AC1369" s="13"/>
      <c r="AD1369" s="13"/>
      <c r="AE1369" s="13"/>
      <c r="AF1369" s="13"/>
      <c r="AG1369" s="13"/>
      <c r="AH1369" s="13"/>
      <c r="AI1369" s="13"/>
      <c r="AJ1369" s="13"/>
    </row>
    <row r="1370" spans="2:36" x14ac:dyDescent="0.3">
      <c r="B1370" s="8"/>
      <c r="C1370" s="8"/>
      <c r="W1370" s="13"/>
      <c r="X1370" s="13"/>
      <c r="Y1370" s="13"/>
      <c r="Z1370" s="13"/>
      <c r="AA1370" s="13"/>
      <c r="AB1370" s="13"/>
      <c r="AC1370" s="13"/>
      <c r="AD1370" s="13"/>
      <c r="AE1370" s="13"/>
      <c r="AF1370" s="13"/>
      <c r="AG1370" s="13"/>
      <c r="AH1370" s="13"/>
      <c r="AI1370" s="13"/>
      <c r="AJ1370" s="13"/>
    </row>
    <row r="1371" spans="2:36" x14ac:dyDescent="0.3">
      <c r="B1371" s="8"/>
      <c r="C1371" s="8"/>
      <c r="W1371" s="13"/>
      <c r="X1371" s="13"/>
      <c r="Y1371" s="13"/>
      <c r="Z1371" s="13"/>
      <c r="AA1371" s="13"/>
      <c r="AB1371" s="13"/>
      <c r="AC1371" s="13"/>
      <c r="AD1371" s="13"/>
      <c r="AE1371" s="13"/>
      <c r="AF1371" s="13"/>
      <c r="AG1371" s="13"/>
      <c r="AH1371" s="13"/>
      <c r="AI1371" s="13"/>
      <c r="AJ1371" s="13"/>
    </row>
    <row r="1372" spans="2:36" x14ac:dyDescent="0.3">
      <c r="B1372" s="8"/>
      <c r="C1372" s="8"/>
      <c r="W1372" s="13"/>
      <c r="X1372" s="13"/>
      <c r="Y1372" s="13"/>
      <c r="Z1372" s="13"/>
      <c r="AA1372" s="13"/>
      <c r="AB1372" s="13"/>
      <c r="AC1372" s="13"/>
      <c r="AD1372" s="13"/>
      <c r="AE1372" s="13"/>
      <c r="AF1372" s="13"/>
      <c r="AG1372" s="13"/>
      <c r="AH1372" s="13"/>
      <c r="AI1372" s="13"/>
      <c r="AJ1372" s="13"/>
    </row>
    <row r="1373" spans="2:36" x14ac:dyDescent="0.3">
      <c r="B1373" s="8"/>
      <c r="C1373" s="8"/>
      <c r="W1373" s="13"/>
      <c r="X1373" s="13"/>
      <c r="Y1373" s="13"/>
      <c r="Z1373" s="13"/>
      <c r="AA1373" s="13"/>
      <c r="AB1373" s="13"/>
      <c r="AC1373" s="13"/>
      <c r="AD1373" s="13"/>
      <c r="AE1373" s="13"/>
      <c r="AF1373" s="13"/>
      <c r="AG1373" s="13"/>
      <c r="AH1373" s="13"/>
      <c r="AI1373" s="13"/>
      <c r="AJ1373" s="13"/>
    </row>
    <row r="1374" spans="2:36" x14ac:dyDescent="0.3">
      <c r="B1374" s="8"/>
      <c r="C1374" s="8"/>
      <c r="W1374" s="13"/>
      <c r="X1374" s="13"/>
      <c r="Y1374" s="13"/>
      <c r="Z1374" s="13"/>
      <c r="AA1374" s="13"/>
      <c r="AB1374" s="13"/>
      <c r="AC1374" s="13"/>
      <c r="AD1374" s="13"/>
      <c r="AE1374" s="13"/>
      <c r="AF1374" s="13"/>
      <c r="AG1374" s="13"/>
      <c r="AH1374" s="13"/>
      <c r="AI1374" s="13"/>
      <c r="AJ1374" s="13"/>
    </row>
    <row r="1375" spans="2:36" x14ac:dyDescent="0.3">
      <c r="B1375" s="8"/>
      <c r="C1375" s="8"/>
      <c r="W1375" s="13"/>
      <c r="X1375" s="13"/>
      <c r="Y1375" s="13"/>
      <c r="Z1375" s="13"/>
      <c r="AA1375" s="13"/>
      <c r="AB1375" s="13"/>
      <c r="AC1375" s="13"/>
      <c r="AD1375" s="13"/>
      <c r="AE1375" s="13"/>
      <c r="AF1375" s="13"/>
      <c r="AG1375" s="13"/>
      <c r="AH1375" s="13"/>
      <c r="AI1375" s="13"/>
      <c r="AJ1375" s="13"/>
    </row>
    <row r="1376" spans="2:36" x14ac:dyDescent="0.3">
      <c r="B1376" s="8"/>
      <c r="C1376" s="8"/>
      <c r="W1376" s="13"/>
      <c r="X1376" s="13"/>
      <c r="Y1376" s="13"/>
      <c r="Z1376" s="13"/>
      <c r="AA1376" s="13"/>
      <c r="AB1376" s="13"/>
      <c r="AC1376" s="13"/>
      <c r="AD1376" s="13"/>
      <c r="AE1376" s="13"/>
      <c r="AF1376" s="13"/>
      <c r="AG1376" s="13"/>
      <c r="AH1376" s="13"/>
      <c r="AI1376" s="13"/>
      <c r="AJ1376" s="13"/>
    </row>
    <row r="1377" spans="2:36" x14ac:dyDescent="0.3">
      <c r="B1377" s="8"/>
      <c r="C1377" s="8"/>
      <c r="W1377" s="13"/>
      <c r="X1377" s="13"/>
      <c r="Y1377" s="13"/>
      <c r="Z1377" s="13"/>
      <c r="AA1377" s="13"/>
      <c r="AB1377" s="13"/>
      <c r="AC1377" s="13"/>
      <c r="AD1377" s="13"/>
      <c r="AE1377" s="13"/>
      <c r="AF1377" s="13"/>
      <c r="AG1377" s="13"/>
      <c r="AH1377" s="13"/>
      <c r="AI1377" s="13"/>
      <c r="AJ1377" s="13"/>
    </row>
    <row r="1378" spans="2:36" x14ac:dyDescent="0.3">
      <c r="B1378" s="8"/>
      <c r="C1378" s="8"/>
      <c r="W1378" s="13"/>
      <c r="X1378" s="13"/>
      <c r="Y1378" s="13"/>
      <c r="Z1378" s="13"/>
      <c r="AA1378" s="13"/>
      <c r="AB1378" s="13"/>
      <c r="AC1378" s="13"/>
      <c r="AD1378" s="13"/>
      <c r="AE1378" s="13"/>
      <c r="AF1378" s="13"/>
      <c r="AG1378" s="13"/>
      <c r="AH1378" s="13"/>
      <c r="AI1378" s="13"/>
      <c r="AJ1378" s="13"/>
    </row>
    <row r="1379" spans="2:36" x14ac:dyDescent="0.3">
      <c r="B1379" s="8"/>
      <c r="C1379" s="8"/>
      <c r="W1379" s="13"/>
      <c r="X1379" s="13"/>
      <c r="Y1379" s="13"/>
      <c r="Z1379" s="13"/>
      <c r="AA1379" s="13"/>
      <c r="AB1379" s="13"/>
      <c r="AC1379" s="13"/>
      <c r="AD1379" s="13"/>
      <c r="AE1379" s="13"/>
      <c r="AF1379" s="13"/>
      <c r="AG1379" s="13"/>
      <c r="AH1379" s="13"/>
      <c r="AI1379" s="13"/>
      <c r="AJ1379" s="13"/>
    </row>
    <row r="1380" spans="2:36" x14ac:dyDescent="0.3">
      <c r="B1380" s="8"/>
      <c r="C1380" s="8"/>
      <c r="W1380" s="13"/>
      <c r="X1380" s="13"/>
      <c r="Y1380" s="13"/>
      <c r="Z1380" s="13"/>
      <c r="AA1380" s="13"/>
      <c r="AB1380" s="13"/>
      <c r="AC1380" s="13"/>
      <c r="AD1380" s="13"/>
      <c r="AE1380" s="13"/>
      <c r="AF1380" s="13"/>
      <c r="AG1380" s="13"/>
      <c r="AH1380" s="13"/>
      <c r="AI1380" s="13"/>
      <c r="AJ1380" s="13"/>
    </row>
    <row r="1381" spans="2:36" x14ac:dyDescent="0.3">
      <c r="B1381" s="8"/>
      <c r="C1381" s="8"/>
      <c r="W1381" s="13"/>
      <c r="X1381" s="13"/>
      <c r="Y1381" s="13"/>
      <c r="Z1381" s="13"/>
      <c r="AA1381" s="13"/>
      <c r="AB1381" s="13"/>
      <c r="AC1381" s="13"/>
      <c r="AD1381" s="13"/>
      <c r="AE1381" s="13"/>
      <c r="AF1381" s="13"/>
      <c r="AG1381" s="13"/>
      <c r="AH1381" s="13"/>
      <c r="AI1381" s="13"/>
      <c r="AJ1381" s="13"/>
    </row>
    <row r="1382" spans="2:36" x14ac:dyDescent="0.3">
      <c r="B1382" s="8"/>
      <c r="C1382" s="8"/>
      <c r="W1382" s="13"/>
      <c r="X1382" s="13"/>
      <c r="Y1382" s="13"/>
      <c r="Z1382" s="13"/>
      <c r="AA1382" s="13"/>
      <c r="AB1382" s="13"/>
      <c r="AC1382" s="13"/>
      <c r="AD1382" s="13"/>
      <c r="AE1382" s="13"/>
      <c r="AF1382" s="13"/>
      <c r="AG1382" s="13"/>
      <c r="AH1382" s="13"/>
      <c r="AI1382" s="13"/>
      <c r="AJ1382" s="13"/>
    </row>
    <row r="1383" spans="2:36" x14ac:dyDescent="0.3">
      <c r="B1383" s="8"/>
      <c r="C1383" s="8"/>
      <c r="W1383" s="13"/>
      <c r="X1383" s="13"/>
      <c r="Y1383" s="13"/>
      <c r="Z1383" s="13"/>
      <c r="AA1383" s="13"/>
      <c r="AB1383" s="13"/>
      <c r="AC1383" s="13"/>
      <c r="AD1383" s="13"/>
      <c r="AE1383" s="13"/>
      <c r="AF1383" s="13"/>
      <c r="AG1383" s="13"/>
      <c r="AH1383" s="13"/>
      <c r="AI1383" s="13"/>
      <c r="AJ1383" s="13"/>
    </row>
    <row r="1384" spans="2:36" x14ac:dyDescent="0.3">
      <c r="B1384" s="8"/>
      <c r="C1384" s="8"/>
      <c r="W1384" s="13"/>
      <c r="X1384" s="13"/>
      <c r="Y1384" s="13"/>
      <c r="Z1384" s="13"/>
      <c r="AA1384" s="13"/>
      <c r="AB1384" s="13"/>
      <c r="AC1384" s="13"/>
      <c r="AD1384" s="13"/>
      <c r="AE1384" s="13"/>
      <c r="AF1384" s="13"/>
      <c r="AG1384" s="13"/>
      <c r="AH1384" s="13"/>
      <c r="AI1384" s="13"/>
      <c r="AJ1384" s="13"/>
    </row>
    <row r="1385" spans="2:36" x14ac:dyDescent="0.3">
      <c r="B1385" s="8"/>
      <c r="C1385" s="8"/>
      <c r="W1385" s="13"/>
      <c r="X1385" s="13"/>
      <c r="Y1385" s="13"/>
      <c r="Z1385" s="13"/>
      <c r="AA1385" s="13"/>
      <c r="AB1385" s="13"/>
      <c r="AC1385" s="13"/>
      <c r="AD1385" s="13"/>
      <c r="AE1385" s="13"/>
      <c r="AF1385" s="13"/>
      <c r="AG1385" s="13"/>
      <c r="AH1385" s="13"/>
      <c r="AI1385" s="13"/>
      <c r="AJ1385" s="13"/>
    </row>
    <row r="1386" spans="2:36" x14ac:dyDescent="0.3">
      <c r="B1386" s="8"/>
      <c r="C1386" s="8"/>
      <c r="W1386" s="13"/>
      <c r="X1386" s="13"/>
      <c r="Y1386" s="13"/>
      <c r="Z1386" s="13"/>
      <c r="AA1386" s="13"/>
      <c r="AB1386" s="13"/>
      <c r="AC1386" s="13"/>
      <c r="AD1386" s="13"/>
      <c r="AE1386" s="13"/>
      <c r="AF1386" s="13"/>
      <c r="AG1386" s="13"/>
      <c r="AH1386" s="13"/>
      <c r="AI1386" s="13"/>
      <c r="AJ1386" s="13"/>
    </row>
    <row r="1387" spans="2:36" x14ac:dyDescent="0.3">
      <c r="B1387" s="8"/>
      <c r="C1387" s="8"/>
      <c r="W1387" s="13"/>
      <c r="X1387" s="13"/>
      <c r="Y1387" s="13"/>
      <c r="Z1387" s="13"/>
      <c r="AA1387" s="13"/>
      <c r="AB1387" s="13"/>
      <c r="AC1387" s="13"/>
      <c r="AD1387" s="13"/>
      <c r="AE1387" s="13"/>
      <c r="AF1387" s="13"/>
      <c r="AG1387" s="13"/>
      <c r="AH1387" s="13"/>
      <c r="AI1387" s="13"/>
      <c r="AJ1387" s="13"/>
    </row>
    <row r="1388" spans="2:36" x14ac:dyDescent="0.3">
      <c r="B1388" s="8"/>
      <c r="C1388" s="8"/>
      <c r="W1388" s="13"/>
      <c r="X1388" s="13"/>
      <c r="Y1388" s="13"/>
      <c r="Z1388" s="13"/>
      <c r="AA1388" s="13"/>
      <c r="AB1388" s="13"/>
      <c r="AC1388" s="13"/>
      <c r="AD1388" s="13"/>
      <c r="AE1388" s="13"/>
      <c r="AF1388" s="13"/>
      <c r="AG1388" s="13"/>
      <c r="AH1388" s="13"/>
      <c r="AI1388" s="13"/>
      <c r="AJ1388" s="13"/>
    </row>
    <row r="1389" spans="2:36" x14ac:dyDescent="0.3">
      <c r="B1389" s="8"/>
      <c r="C1389" s="8"/>
      <c r="W1389" s="13"/>
      <c r="X1389" s="13"/>
      <c r="Y1389" s="13"/>
      <c r="Z1389" s="13"/>
      <c r="AA1389" s="13"/>
      <c r="AB1389" s="13"/>
      <c r="AC1389" s="13"/>
      <c r="AD1389" s="13"/>
      <c r="AE1389" s="13"/>
      <c r="AF1389" s="13"/>
      <c r="AG1389" s="13"/>
      <c r="AH1389" s="13"/>
      <c r="AI1389" s="13"/>
      <c r="AJ1389" s="13"/>
    </row>
    <row r="1390" spans="2:36" x14ac:dyDescent="0.3">
      <c r="B1390" s="8"/>
      <c r="C1390" s="8"/>
      <c r="W1390" s="13"/>
      <c r="X1390" s="13"/>
      <c r="Y1390" s="13"/>
      <c r="Z1390" s="13"/>
      <c r="AA1390" s="13"/>
      <c r="AB1390" s="13"/>
      <c r="AC1390" s="13"/>
      <c r="AD1390" s="13"/>
      <c r="AE1390" s="13"/>
      <c r="AF1390" s="13"/>
      <c r="AG1390" s="13"/>
      <c r="AH1390" s="13"/>
      <c r="AI1390" s="13"/>
      <c r="AJ1390" s="13"/>
    </row>
    <row r="1391" spans="2:36" x14ac:dyDescent="0.3">
      <c r="B1391" s="8"/>
      <c r="C1391" s="8"/>
      <c r="W1391" s="13"/>
      <c r="X1391" s="13"/>
      <c r="Y1391" s="13"/>
      <c r="Z1391" s="13"/>
      <c r="AA1391" s="13"/>
      <c r="AB1391" s="13"/>
      <c r="AC1391" s="13"/>
      <c r="AD1391" s="13"/>
      <c r="AE1391" s="13"/>
      <c r="AF1391" s="13"/>
      <c r="AG1391" s="13"/>
      <c r="AH1391" s="13"/>
      <c r="AI1391" s="13"/>
      <c r="AJ1391" s="13"/>
    </row>
    <row r="1392" spans="2:36" x14ac:dyDescent="0.3">
      <c r="B1392" s="8"/>
      <c r="C1392" s="8"/>
      <c r="W1392" s="13"/>
      <c r="X1392" s="13"/>
      <c r="Y1392" s="13"/>
      <c r="Z1392" s="13"/>
      <c r="AA1392" s="13"/>
      <c r="AB1392" s="13"/>
      <c r="AC1392" s="13"/>
      <c r="AD1392" s="13"/>
      <c r="AE1392" s="13"/>
      <c r="AF1392" s="13"/>
      <c r="AG1392" s="13"/>
      <c r="AH1392" s="13"/>
      <c r="AI1392" s="13"/>
      <c r="AJ1392" s="13"/>
    </row>
    <row r="1393" spans="2:36" x14ac:dyDescent="0.3">
      <c r="B1393" s="8"/>
      <c r="C1393" s="8"/>
      <c r="W1393" s="13"/>
      <c r="X1393" s="13"/>
      <c r="Y1393" s="13"/>
      <c r="Z1393" s="13"/>
      <c r="AA1393" s="13"/>
      <c r="AB1393" s="13"/>
      <c r="AC1393" s="13"/>
      <c r="AD1393" s="13"/>
      <c r="AE1393" s="13"/>
      <c r="AF1393" s="13"/>
      <c r="AG1393" s="13"/>
      <c r="AH1393" s="13"/>
      <c r="AI1393" s="13"/>
      <c r="AJ1393" s="13"/>
    </row>
    <row r="1394" spans="2:36" x14ac:dyDescent="0.3">
      <c r="B1394" s="8"/>
      <c r="C1394" s="8"/>
      <c r="W1394" s="13"/>
      <c r="X1394" s="13"/>
      <c r="Y1394" s="13"/>
      <c r="Z1394" s="13"/>
      <c r="AA1394" s="13"/>
      <c r="AB1394" s="13"/>
      <c r="AC1394" s="13"/>
      <c r="AD1394" s="13"/>
      <c r="AE1394" s="13"/>
      <c r="AF1394" s="13"/>
      <c r="AG1394" s="13"/>
      <c r="AH1394" s="13"/>
      <c r="AI1394" s="13"/>
      <c r="AJ1394" s="13"/>
    </row>
    <row r="1395" spans="2:36" x14ac:dyDescent="0.3">
      <c r="B1395" s="8"/>
      <c r="C1395" s="8"/>
      <c r="W1395" s="13"/>
      <c r="X1395" s="13"/>
      <c r="Y1395" s="13"/>
      <c r="Z1395" s="13"/>
      <c r="AA1395" s="13"/>
      <c r="AB1395" s="13"/>
      <c r="AC1395" s="13"/>
      <c r="AD1395" s="13"/>
      <c r="AE1395" s="13"/>
      <c r="AF1395" s="13"/>
      <c r="AG1395" s="13"/>
      <c r="AH1395" s="13"/>
      <c r="AI1395" s="13"/>
      <c r="AJ1395" s="13"/>
    </row>
    <row r="1396" spans="2:36" x14ac:dyDescent="0.3">
      <c r="B1396" s="8"/>
      <c r="C1396" s="8"/>
      <c r="W1396" s="13"/>
      <c r="X1396" s="13"/>
      <c r="Y1396" s="13"/>
      <c r="Z1396" s="13"/>
      <c r="AA1396" s="13"/>
      <c r="AB1396" s="13"/>
      <c r="AC1396" s="13"/>
      <c r="AD1396" s="13"/>
      <c r="AE1396" s="13"/>
      <c r="AF1396" s="13"/>
      <c r="AG1396" s="13"/>
      <c r="AH1396" s="13"/>
      <c r="AI1396" s="13"/>
      <c r="AJ1396" s="13"/>
    </row>
    <row r="1397" spans="2:36" x14ac:dyDescent="0.3">
      <c r="B1397" s="8"/>
      <c r="C1397" s="8"/>
      <c r="W1397" s="13"/>
      <c r="X1397" s="13"/>
      <c r="Y1397" s="13"/>
      <c r="Z1397" s="13"/>
      <c r="AA1397" s="13"/>
      <c r="AB1397" s="13"/>
      <c r="AC1397" s="13"/>
      <c r="AD1397" s="13"/>
      <c r="AE1397" s="13"/>
      <c r="AF1397" s="13"/>
      <c r="AG1397" s="13"/>
      <c r="AH1397" s="13"/>
      <c r="AI1397" s="13"/>
      <c r="AJ1397" s="13"/>
    </row>
    <row r="1398" spans="2:36" x14ac:dyDescent="0.3">
      <c r="B1398" s="8"/>
      <c r="C1398" s="8"/>
      <c r="W1398" s="13"/>
      <c r="X1398" s="13"/>
      <c r="Y1398" s="13"/>
      <c r="Z1398" s="13"/>
      <c r="AA1398" s="13"/>
      <c r="AB1398" s="13"/>
      <c r="AC1398" s="13"/>
      <c r="AD1398" s="13"/>
      <c r="AE1398" s="13"/>
      <c r="AF1398" s="13"/>
      <c r="AG1398" s="13"/>
      <c r="AH1398" s="13"/>
      <c r="AI1398" s="13"/>
      <c r="AJ1398" s="13"/>
    </row>
    <row r="1399" spans="2:36" x14ac:dyDescent="0.3">
      <c r="B1399" s="8"/>
      <c r="C1399" s="8"/>
      <c r="W1399" s="13"/>
      <c r="X1399" s="13"/>
      <c r="Y1399" s="13"/>
      <c r="Z1399" s="13"/>
      <c r="AA1399" s="13"/>
      <c r="AB1399" s="13"/>
      <c r="AC1399" s="13"/>
      <c r="AD1399" s="13"/>
      <c r="AE1399" s="13"/>
      <c r="AF1399" s="13"/>
      <c r="AG1399" s="13"/>
      <c r="AH1399" s="13"/>
      <c r="AI1399" s="13"/>
      <c r="AJ1399" s="13"/>
    </row>
    <row r="1400" spans="2:36" x14ac:dyDescent="0.3">
      <c r="B1400" s="8"/>
      <c r="C1400" s="8"/>
      <c r="W1400" s="13"/>
      <c r="X1400" s="13"/>
      <c r="Y1400" s="13"/>
      <c r="Z1400" s="13"/>
      <c r="AA1400" s="13"/>
      <c r="AB1400" s="13"/>
      <c r="AC1400" s="13"/>
      <c r="AD1400" s="13"/>
      <c r="AE1400" s="13"/>
      <c r="AF1400" s="13"/>
      <c r="AG1400" s="13"/>
      <c r="AH1400" s="13"/>
      <c r="AI1400" s="13"/>
      <c r="AJ1400" s="13"/>
    </row>
    <row r="1401" spans="2:36" x14ac:dyDescent="0.3">
      <c r="B1401" s="8"/>
      <c r="C1401" s="8"/>
      <c r="W1401" s="13"/>
      <c r="X1401" s="13"/>
      <c r="Y1401" s="13"/>
      <c r="Z1401" s="13"/>
      <c r="AA1401" s="13"/>
      <c r="AB1401" s="13"/>
      <c r="AC1401" s="13"/>
      <c r="AD1401" s="13"/>
      <c r="AE1401" s="13"/>
      <c r="AF1401" s="13"/>
      <c r="AG1401" s="13"/>
      <c r="AH1401" s="13"/>
      <c r="AI1401" s="13"/>
      <c r="AJ1401" s="13"/>
    </row>
    <row r="1402" spans="2:36" x14ac:dyDescent="0.3">
      <c r="B1402" s="8"/>
      <c r="C1402" s="8"/>
      <c r="W1402" s="13"/>
      <c r="X1402" s="13"/>
      <c r="Y1402" s="13"/>
      <c r="Z1402" s="13"/>
      <c r="AA1402" s="13"/>
      <c r="AB1402" s="13"/>
      <c r="AC1402" s="13"/>
      <c r="AD1402" s="13"/>
      <c r="AE1402" s="13"/>
      <c r="AF1402" s="13"/>
      <c r="AG1402" s="13"/>
      <c r="AH1402" s="13"/>
      <c r="AI1402" s="13"/>
      <c r="AJ1402" s="13"/>
    </row>
    <row r="1403" spans="2:36" x14ac:dyDescent="0.3">
      <c r="B1403" s="8"/>
      <c r="C1403" s="8"/>
      <c r="W1403" s="13"/>
      <c r="X1403" s="13"/>
      <c r="Y1403" s="13"/>
      <c r="Z1403" s="13"/>
      <c r="AA1403" s="13"/>
      <c r="AB1403" s="13"/>
      <c r="AC1403" s="13"/>
      <c r="AD1403" s="13"/>
      <c r="AE1403" s="13"/>
      <c r="AF1403" s="13"/>
      <c r="AG1403" s="13"/>
      <c r="AH1403" s="13"/>
      <c r="AI1403" s="13"/>
      <c r="AJ1403" s="13"/>
    </row>
    <row r="1404" spans="2:36" x14ac:dyDescent="0.3">
      <c r="B1404" s="8"/>
      <c r="C1404" s="8"/>
      <c r="W1404" s="13"/>
      <c r="X1404" s="13"/>
      <c r="Y1404" s="13"/>
      <c r="Z1404" s="13"/>
      <c r="AA1404" s="13"/>
      <c r="AB1404" s="13"/>
      <c r="AC1404" s="13"/>
      <c r="AD1404" s="13"/>
      <c r="AE1404" s="13"/>
      <c r="AF1404" s="13"/>
      <c r="AG1404" s="13"/>
      <c r="AH1404" s="13"/>
      <c r="AI1404" s="13"/>
      <c r="AJ1404" s="13"/>
    </row>
    <row r="1405" spans="2:36" x14ac:dyDescent="0.3">
      <c r="B1405" s="8"/>
      <c r="C1405" s="8"/>
      <c r="W1405" s="13"/>
      <c r="X1405" s="13"/>
      <c r="Y1405" s="13"/>
      <c r="Z1405" s="13"/>
      <c r="AA1405" s="13"/>
      <c r="AB1405" s="13"/>
      <c r="AC1405" s="13"/>
      <c r="AD1405" s="13"/>
      <c r="AE1405" s="13"/>
      <c r="AF1405" s="13"/>
      <c r="AG1405" s="13"/>
      <c r="AH1405" s="13"/>
      <c r="AI1405" s="13"/>
      <c r="AJ1405" s="13"/>
    </row>
    <row r="1406" spans="2:36" x14ac:dyDescent="0.3">
      <c r="B1406" s="8"/>
      <c r="C1406" s="8"/>
      <c r="W1406" s="13"/>
      <c r="X1406" s="13"/>
      <c r="Y1406" s="13"/>
      <c r="Z1406" s="13"/>
      <c r="AA1406" s="13"/>
      <c r="AB1406" s="13"/>
      <c r="AC1406" s="13"/>
      <c r="AD1406" s="13"/>
      <c r="AE1406" s="13"/>
      <c r="AF1406" s="13"/>
      <c r="AG1406" s="13"/>
      <c r="AH1406" s="13"/>
      <c r="AI1406" s="13"/>
      <c r="AJ1406" s="13"/>
    </row>
    <row r="1407" spans="2:36" x14ac:dyDescent="0.3">
      <c r="B1407" s="8"/>
      <c r="C1407" s="8"/>
      <c r="W1407" s="13"/>
      <c r="X1407" s="13"/>
      <c r="Y1407" s="13"/>
      <c r="Z1407" s="13"/>
      <c r="AA1407" s="13"/>
      <c r="AB1407" s="13"/>
      <c r="AC1407" s="13"/>
      <c r="AD1407" s="13"/>
      <c r="AE1407" s="13"/>
      <c r="AF1407" s="13"/>
      <c r="AG1407" s="13"/>
      <c r="AH1407" s="13"/>
      <c r="AI1407" s="13"/>
      <c r="AJ1407" s="13"/>
    </row>
    <row r="1408" spans="2:36" x14ac:dyDescent="0.3">
      <c r="B1408" s="8"/>
      <c r="C1408" s="8"/>
      <c r="W1408" s="13"/>
      <c r="X1408" s="13"/>
      <c r="Y1408" s="13"/>
      <c r="Z1408" s="13"/>
      <c r="AA1408" s="13"/>
      <c r="AB1408" s="13"/>
      <c r="AC1408" s="13"/>
      <c r="AD1408" s="13"/>
      <c r="AE1408" s="13"/>
      <c r="AF1408" s="13"/>
      <c r="AG1408" s="13"/>
      <c r="AH1408" s="13"/>
      <c r="AI1408" s="13"/>
      <c r="AJ1408" s="13"/>
    </row>
    <row r="1409" spans="2:36" x14ac:dyDescent="0.3">
      <c r="B1409" s="8"/>
      <c r="C1409" s="8"/>
      <c r="W1409" s="13"/>
      <c r="X1409" s="13"/>
      <c r="Y1409" s="13"/>
      <c r="Z1409" s="13"/>
      <c r="AA1409" s="13"/>
      <c r="AB1409" s="13"/>
      <c r="AC1409" s="13"/>
      <c r="AD1409" s="13"/>
      <c r="AE1409" s="13"/>
      <c r="AF1409" s="13"/>
      <c r="AG1409" s="13"/>
      <c r="AH1409" s="13"/>
      <c r="AI1409" s="13"/>
      <c r="AJ1409" s="13"/>
    </row>
    <row r="1410" spans="2:36" x14ac:dyDescent="0.3">
      <c r="B1410" s="8"/>
      <c r="C1410" s="8"/>
      <c r="W1410" s="13"/>
      <c r="X1410" s="13"/>
      <c r="Y1410" s="13"/>
      <c r="Z1410" s="13"/>
      <c r="AA1410" s="13"/>
      <c r="AB1410" s="13"/>
      <c r="AC1410" s="13"/>
      <c r="AD1410" s="13"/>
      <c r="AE1410" s="13"/>
      <c r="AF1410" s="13"/>
      <c r="AG1410" s="13"/>
      <c r="AH1410" s="13"/>
      <c r="AI1410" s="13"/>
      <c r="AJ1410" s="13"/>
    </row>
    <row r="1411" spans="2:36" x14ac:dyDescent="0.3">
      <c r="B1411" s="8"/>
      <c r="C1411" s="8"/>
      <c r="W1411" s="13"/>
      <c r="X1411" s="13"/>
      <c r="Y1411" s="13"/>
      <c r="Z1411" s="13"/>
      <c r="AA1411" s="13"/>
      <c r="AB1411" s="13"/>
      <c r="AC1411" s="13"/>
      <c r="AD1411" s="13"/>
      <c r="AE1411" s="13"/>
      <c r="AF1411" s="13"/>
      <c r="AG1411" s="13"/>
      <c r="AH1411" s="13"/>
      <c r="AI1411" s="13"/>
      <c r="AJ1411" s="13"/>
    </row>
    <row r="1412" spans="2:36" x14ac:dyDescent="0.3">
      <c r="B1412" s="8"/>
      <c r="C1412" s="8"/>
      <c r="W1412" s="13"/>
      <c r="X1412" s="13"/>
      <c r="Y1412" s="13"/>
      <c r="Z1412" s="13"/>
      <c r="AA1412" s="13"/>
      <c r="AB1412" s="13"/>
      <c r="AC1412" s="13"/>
      <c r="AD1412" s="13"/>
      <c r="AE1412" s="13"/>
      <c r="AF1412" s="13"/>
      <c r="AG1412" s="13"/>
      <c r="AH1412" s="13"/>
      <c r="AI1412" s="13"/>
      <c r="AJ1412" s="13"/>
    </row>
    <row r="1413" spans="2:36" x14ac:dyDescent="0.3">
      <c r="B1413" s="8"/>
      <c r="C1413" s="8"/>
      <c r="W1413" s="13"/>
      <c r="X1413" s="13"/>
      <c r="Y1413" s="13"/>
      <c r="Z1413" s="13"/>
      <c r="AA1413" s="13"/>
      <c r="AB1413" s="13"/>
      <c r="AC1413" s="13"/>
      <c r="AD1413" s="13"/>
      <c r="AE1413" s="13"/>
      <c r="AF1413" s="13"/>
      <c r="AG1413" s="13"/>
      <c r="AH1413" s="13"/>
      <c r="AI1413" s="13"/>
      <c r="AJ1413" s="13"/>
    </row>
    <row r="1414" spans="2:36" x14ac:dyDescent="0.3">
      <c r="B1414" s="8"/>
      <c r="C1414" s="8"/>
      <c r="W1414" s="13"/>
      <c r="X1414" s="13"/>
      <c r="Y1414" s="13"/>
      <c r="Z1414" s="13"/>
      <c r="AA1414" s="13"/>
      <c r="AB1414" s="13"/>
      <c r="AC1414" s="13"/>
      <c r="AD1414" s="13"/>
      <c r="AE1414" s="13"/>
      <c r="AF1414" s="13"/>
      <c r="AG1414" s="13"/>
      <c r="AH1414" s="13"/>
      <c r="AI1414" s="13"/>
      <c r="AJ1414" s="13"/>
    </row>
    <row r="1415" spans="2:36" x14ac:dyDescent="0.3">
      <c r="B1415" s="8"/>
      <c r="C1415" s="8"/>
      <c r="W1415" s="13"/>
      <c r="X1415" s="13"/>
      <c r="Y1415" s="13"/>
      <c r="Z1415" s="13"/>
      <c r="AA1415" s="13"/>
      <c r="AB1415" s="13"/>
      <c r="AC1415" s="13"/>
      <c r="AD1415" s="13"/>
      <c r="AE1415" s="13"/>
      <c r="AF1415" s="13"/>
      <c r="AG1415" s="13"/>
      <c r="AH1415" s="13"/>
      <c r="AI1415" s="13"/>
      <c r="AJ1415" s="13"/>
    </row>
    <row r="1416" spans="2:36" x14ac:dyDescent="0.3">
      <c r="B1416" s="8"/>
      <c r="C1416" s="8"/>
      <c r="W1416" s="13"/>
      <c r="X1416" s="13"/>
      <c r="Y1416" s="13"/>
      <c r="Z1416" s="13"/>
      <c r="AA1416" s="13"/>
      <c r="AB1416" s="13"/>
      <c r="AC1416" s="13"/>
      <c r="AD1416" s="13"/>
      <c r="AE1416" s="13"/>
      <c r="AF1416" s="13"/>
      <c r="AG1416" s="13"/>
      <c r="AH1416" s="13"/>
      <c r="AI1416" s="13"/>
      <c r="AJ1416" s="13"/>
    </row>
    <row r="1417" spans="2:36" x14ac:dyDescent="0.3">
      <c r="B1417" s="8"/>
      <c r="C1417" s="8"/>
      <c r="W1417" s="13"/>
      <c r="X1417" s="13"/>
      <c r="Y1417" s="13"/>
      <c r="Z1417" s="13"/>
      <c r="AA1417" s="13"/>
      <c r="AB1417" s="13"/>
      <c r="AC1417" s="13"/>
      <c r="AD1417" s="13"/>
      <c r="AE1417" s="13"/>
      <c r="AF1417" s="13"/>
      <c r="AG1417" s="13"/>
      <c r="AH1417" s="13"/>
      <c r="AI1417" s="13"/>
      <c r="AJ1417" s="13"/>
    </row>
    <row r="1418" spans="2:36" x14ac:dyDescent="0.3">
      <c r="B1418" s="8"/>
      <c r="C1418" s="8"/>
      <c r="W1418" s="13"/>
      <c r="X1418" s="13"/>
      <c r="Y1418" s="13"/>
      <c r="Z1418" s="13"/>
      <c r="AA1418" s="13"/>
      <c r="AB1418" s="13"/>
      <c r="AC1418" s="13"/>
      <c r="AD1418" s="13"/>
      <c r="AE1418" s="13"/>
      <c r="AF1418" s="13"/>
      <c r="AG1418" s="13"/>
      <c r="AH1418" s="13"/>
      <c r="AI1418" s="13"/>
      <c r="AJ1418" s="13"/>
    </row>
    <row r="1419" spans="2:36" x14ac:dyDescent="0.3">
      <c r="B1419" s="8"/>
      <c r="C1419" s="8"/>
      <c r="W1419" s="13"/>
      <c r="X1419" s="13"/>
      <c r="Y1419" s="13"/>
      <c r="Z1419" s="13"/>
      <c r="AA1419" s="13"/>
      <c r="AB1419" s="13"/>
      <c r="AC1419" s="13"/>
      <c r="AD1419" s="13"/>
      <c r="AE1419" s="13"/>
      <c r="AF1419" s="13"/>
      <c r="AG1419" s="13"/>
      <c r="AH1419" s="13"/>
      <c r="AI1419" s="13"/>
      <c r="AJ1419" s="13"/>
    </row>
    <row r="1420" spans="2:36" x14ac:dyDescent="0.3">
      <c r="B1420" s="8"/>
      <c r="C1420" s="8"/>
      <c r="W1420" s="13"/>
      <c r="X1420" s="13"/>
      <c r="Y1420" s="13"/>
      <c r="Z1420" s="13"/>
      <c r="AA1420" s="13"/>
      <c r="AB1420" s="13"/>
      <c r="AC1420" s="13"/>
      <c r="AD1420" s="13"/>
      <c r="AE1420" s="13"/>
      <c r="AF1420" s="13"/>
      <c r="AG1420" s="13"/>
      <c r="AH1420" s="13"/>
      <c r="AI1420" s="13"/>
      <c r="AJ1420" s="13"/>
    </row>
    <row r="1421" spans="2:36" x14ac:dyDescent="0.3">
      <c r="B1421" s="8"/>
      <c r="C1421" s="8"/>
      <c r="W1421" s="13"/>
      <c r="X1421" s="13"/>
      <c r="Y1421" s="13"/>
      <c r="Z1421" s="13"/>
      <c r="AA1421" s="13"/>
      <c r="AB1421" s="13"/>
      <c r="AC1421" s="13"/>
      <c r="AD1421" s="13"/>
      <c r="AE1421" s="13"/>
      <c r="AF1421" s="13"/>
      <c r="AG1421" s="13"/>
      <c r="AH1421" s="13"/>
      <c r="AI1421" s="13"/>
      <c r="AJ1421" s="13"/>
    </row>
    <row r="1422" spans="2:36" x14ac:dyDescent="0.3">
      <c r="B1422" s="8"/>
      <c r="C1422" s="8"/>
      <c r="W1422" s="13"/>
      <c r="X1422" s="13"/>
      <c r="Y1422" s="13"/>
      <c r="Z1422" s="13"/>
      <c r="AA1422" s="13"/>
      <c r="AB1422" s="13"/>
      <c r="AC1422" s="13"/>
      <c r="AD1422" s="13"/>
      <c r="AE1422" s="13"/>
      <c r="AF1422" s="13"/>
      <c r="AG1422" s="13"/>
      <c r="AH1422" s="13"/>
      <c r="AI1422" s="13"/>
      <c r="AJ1422" s="13"/>
    </row>
    <row r="1423" spans="2:36" x14ac:dyDescent="0.3">
      <c r="B1423" s="8"/>
      <c r="C1423" s="8"/>
      <c r="W1423" s="13"/>
      <c r="X1423" s="13"/>
      <c r="Y1423" s="13"/>
      <c r="Z1423" s="13"/>
      <c r="AA1423" s="13"/>
      <c r="AB1423" s="13"/>
      <c r="AC1423" s="13"/>
      <c r="AD1423" s="13"/>
      <c r="AE1423" s="13"/>
      <c r="AF1423" s="13"/>
      <c r="AG1423" s="13"/>
      <c r="AH1423" s="13"/>
      <c r="AI1423" s="13"/>
      <c r="AJ1423" s="13"/>
    </row>
    <row r="1424" spans="2:36" x14ac:dyDescent="0.3">
      <c r="B1424" s="8"/>
      <c r="C1424" s="8"/>
      <c r="W1424" s="13"/>
      <c r="X1424" s="13"/>
      <c r="Y1424" s="13"/>
      <c r="Z1424" s="13"/>
      <c r="AA1424" s="13"/>
      <c r="AB1424" s="13"/>
      <c r="AC1424" s="13"/>
      <c r="AD1424" s="13"/>
      <c r="AE1424" s="13"/>
      <c r="AF1424" s="13"/>
      <c r="AG1424" s="13"/>
      <c r="AH1424" s="13"/>
      <c r="AI1424" s="13"/>
      <c r="AJ1424" s="13"/>
    </row>
    <row r="1425" spans="2:36" x14ac:dyDescent="0.3">
      <c r="B1425" s="8"/>
      <c r="C1425" s="8"/>
      <c r="W1425" s="13"/>
      <c r="X1425" s="13"/>
      <c r="Y1425" s="13"/>
      <c r="Z1425" s="13"/>
      <c r="AA1425" s="13"/>
      <c r="AB1425" s="13"/>
      <c r="AC1425" s="13"/>
      <c r="AD1425" s="13"/>
      <c r="AE1425" s="13"/>
      <c r="AF1425" s="13"/>
      <c r="AG1425" s="13"/>
      <c r="AH1425" s="13"/>
      <c r="AI1425" s="13"/>
      <c r="AJ1425" s="13"/>
    </row>
    <row r="1426" spans="2:36" x14ac:dyDescent="0.3">
      <c r="B1426" s="8"/>
      <c r="C1426" s="8"/>
      <c r="W1426" s="13"/>
      <c r="X1426" s="13"/>
      <c r="Y1426" s="13"/>
      <c r="Z1426" s="13"/>
      <c r="AA1426" s="13"/>
      <c r="AB1426" s="13"/>
      <c r="AC1426" s="13"/>
      <c r="AD1426" s="13"/>
      <c r="AE1426" s="13"/>
      <c r="AF1426" s="13"/>
      <c r="AG1426" s="13"/>
      <c r="AH1426" s="13"/>
      <c r="AI1426" s="13"/>
      <c r="AJ1426" s="13"/>
    </row>
    <row r="1427" spans="2:36" x14ac:dyDescent="0.3">
      <c r="B1427" s="8"/>
      <c r="C1427" s="8"/>
      <c r="W1427" s="13"/>
      <c r="X1427" s="13"/>
      <c r="Y1427" s="13"/>
      <c r="Z1427" s="13"/>
      <c r="AA1427" s="13"/>
      <c r="AB1427" s="13"/>
      <c r="AC1427" s="13"/>
      <c r="AD1427" s="13"/>
      <c r="AE1427" s="13"/>
      <c r="AF1427" s="13"/>
      <c r="AG1427" s="13"/>
      <c r="AH1427" s="13"/>
      <c r="AI1427" s="13"/>
      <c r="AJ1427" s="13"/>
    </row>
    <row r="1428" spans="2:36" x14ac:dyDescent="0.3">
      <c r="B1428" s="8"/>
      <c r="C1428" s="8"/>
      <c r="W1428" s="13"/>
      <c r="X1428" s="13"/>
      <c r="Y1428" s="13"/>
      <c r="Z1428" s="13"/>
      <c r="AA1428" s="13"/>
      <c r="AB1428" s="13"/>
      <c r="AC1428" s="13"/>
      <c r="AD1428" s="13"/>
      <c r="AE1428" s="13"/>
      <c r="AF1428" s="13"/>
      <c r="AG1428" s="13"/>
      <c r="AH1428" s="13"/>
      <c r="AI1428" s="13"/>
      <c r="AJ1428" s="13"/>
    </row>
    <row r="1429" spans="2:36" x14ac:dyDescent="0.3">
      <c r="B1429" s="8"/>
      <c r="C1429" s="8"/>
      <c r="W1429" s="13"/>
      <c r="X1429" s="13"/>
      <c r="Y1429" s="13"/>
      <c r="Z1429" s="13"/>
      <c r="AA1429" s="13"/>
      <c r="AB1429" s="13"/>
      <c r="AC1429" s="13"/>
      <c r="AD1429" s="13"/>
      <c r="AE1429" s="13"/>
      <c r="AF1429" s="13"/>
      <c r="AG1429" s="13"/>
      <c r="AH1429" s="13"/>
      <c r="AI1429" s="13"/>
      <c r="AJ1429" s="13"/>
    </row>
    <row r="1430" spans="2:36" x14ac:dyDescent="0.3">
      <c r="B1430" s="8"/>
      <c r="C1430" s="8"/>
      <c r="W1430" s="13"/>
      <c r="X1430" s="13"/>
      <c r="Y1430" s="13"/>
      <c r="Z1430" s="13"/>
      <c r="AA1430" s="13"/>
      <c r="AB1430" s="13"/>
      <c r="AC1430" s="13"/>
      <c r="AD1430" s="13"/>
      <c r="AE1430" s="13"/>
      <c r="AF1430" s="13"/>
      <c r="AG1430" s="13"/>
      <c r="AH1430" s="13"/>
      <c r="AI1430" s="13"/>
      <c r="AJ1430" s="13"/>
    </row>
    <row r="1431" spans="2:36" x14ac:dyDescent="0.3">
      <c r="B1431" s="8"/>
      <c r="C1431" s="8"/>
      <c r="W1431" s="13"/>
      <c r="X1431" s="13"/>
      <c r="Y1431" s="13"/>
      <c r="Z1431" s="13"/>
      <c r="AA1431" s="13"/>
      <c r="AB1431" s="13"/>
      <c r="AC1431" s="13"/>
      <c r="AD1431" s="13"/>
      <c r="AE1431" s="13"/>
      <c r="AF1431" s="13"/>
      <c r="AG1431" s="13"/>
      <c r="AH1431" s="13"/>
      <c r="AI1431" s="13"/>
      <c r="AJ1431" s="13"/>
    </row>
    <row r="1432" spans="2:36" x14ac:dyDescent="0.3">
      <c r="B1432" s="8"/>
      <c r="C1432" s="8"/>
      <c r="W1432" s="13"/>
      <c r="X1432" s="13"/>
      <c r="Y1432" s="13"/>
      <c r="Z1432" s="13"/>
      <c r="AA1432" s="13"/>
      <c r="AB1432" s="13"/>
      <c r="AC1432" s="13"/>
      <c r="AD1432" s="13"/>
      <c r="AE1432" s="13"/>
      <c r="AF1432" s="13"/>
      <c r="AG1432" s="13"/>
      <c r="AH1432" s="13"/>
      <c r="AI1432" s="13"/>
      <c r="AJ1432" s="13"/>
    </row>
    <row r="1433" spans="2:36" x14ac:dyDescent="0.3">
      <c r="B1433" s="8"/>
      <c r="C1433" s="8"/>
      <c r="W1433" s="13"/>
      <c r="X1433" s="13"/>
      <c r="Y1433" s="13"/>
      <c r="Z1433" s="13"/>
      <c r="AA1433" s="13"/>
      <c r="AB1433" s="13"/>
      <c r="AC1433" s="13"/>
      <c r="AD1433" s="13"/>
      <c r="AE1433" s="13"/>
      <c r="AF1433" s="13"/>
      <c r="AG1433" s="13"/>
      <c r="AH1433" s="13"/>
      <c r="AI1433" s="13"/>
      <c r="AJ1433" s="13"/>
    </row>
    <row r="1434" spans="2:36" x14ac:dyDescent="0.3">
      <c r="B1434" s="8"/>
      <c r="C1434" s="8"/>
      <c r="W1434" s="13"/>
      <c r="X1434" s="13"/>
      <c r="Y1434" s="13"/>
      <c r="Z1434" s="13"/>
      <c r="AA1434" s="13"/>
      <c r="AB1434" s="13"/>
      <c r="AC1434" s="13"/>
      <c r="AD1434" s="13"/>
      <c r="AE1434" s="13"/>
      <c r="AF1434" s="13"/>
      <c r="AG1434" s="13"/>
      <c r="AH1434" s="13"/>
      <c r="AI1434" s="13"/>
      <c r="AJ1434" s="13"/>
    </row>
    <row r="1435" spans="2:36" x14ac:dyDescent="0.3">
      <c r="B1435" s="8"/>
      <c r="C1435" s="8"/>
      <c r="W1435" s="13"/>
      <c r="X1435" s="13"/>
      <c r="Y1435" s="13"/>
      <c r="Z1435" s="13"/>
      <c r="AA1435" s="13"/>
      <c r="AB1435" s="13"/>
      <c r="AC1435" s="13"/>
      <c r="AD1435" s="13"/>
      <c r="AE1435" s="13"/>
      <c r="AF1435" s="13"/>
      <c r="AG1435" s="13"/>
      <c r="AH1435" s="13"/>
      <c r="AI1435" s="13"/>
      <c r="AJ1435" s="13"/>
    </row>
    <row r="1436" spans="2:36" x14ac:dyDescent="0.3">
      <c r="B1436" s="8"/>
      <c r="C1436" s="8"/>
      <c r="W1436" s="13"/>
      <c r="X1436" s="13"/>
      <c r="Y1436" s="13"/>
      <c r="Z1436" s="13"/>
      <c r="AA1436" s="13"/>
      <c r="AB1436" s="13"/>
      <c r="AC1436" s="13"/>
      <c r="AD1436" s="13"/>
      <c r="AE1436" s="13"/>
      <c r="AF1436" s="13"/>
      <c r="AG1436" s="13"/>
      <c r="AH1436" s="13"/>
      <c r="AI1436" s="13"/>
      <c r="AJ1436" s="13"/>
    </row>
    <row r="1437" spans="2:36" x14ac:dyDescent="0.3">
      <c r="B1437" s="8"/>
      <c r="C1437" s="8"/>
      <c r="W1437" s="13"/>
      <c r="X1437" s="13"/>
      <c r="Y1437" s="13"/>
      <c r="Z1437" s="13"/>
      <c r="AA1437" s="13"/>
      <c r="AB1437" s="13"/>
      <c r="AC1437" s="13"/>
      <c r="AD1437" s="13"/>
      <c r="AE1437" s="13"/>
      <c r="AF1437" s="13"/>
      <c r="AG1437" s="13"/>
      <c r="AH1437" s="13"/>
      <c r="AI1437" s="13"/>
      <c r="AJ1437" s="13"/>
    </row>
    <row r="1438" spans="2:36" x14ac:dyDescent="0.3">
      <c r="B1438" s="8"/>
      <c r="C1438" s="8"/>
      <c r="W1438" s="13"/>
      <c r="X1438" s="13"/>
      <c r="Y1438" s="13"/>
      <c r="Z1438" s="13"/>
      <c r="AA1438" s="13"/>
      <c r="AB1438" s="13"/>
      <c r="AC1438" s="13"/>
      <c r="AD1438" s="13"/>
      <c r="AE1438" s="13"/>
      <c r="AF1438" s="13"/>
      <c r="AG1438" s="13"/>
      <c r="AH1438" s="13"/>
      <c r="AI1438" s="13"/>
      <c r="AJ1438" s="13"/>
    </row>
    <row r="1439" spans="2:36" x14ac:dyDescent="0.3">
      <c r="B1439" s="8"/>
      <c r="C1439" s="8"/>
      <c r="W1439" s="13"/>
      <c r="X1439" s="13"/>
      <c r="Y1439" s="13"/>
      <c r="Z1439" s="13"/>
      <c r="AA1439" s="13"/>
      <c r="AB1439" s="13"/>
      <c r="AC1439" s="13"/>
      <c r="AD1439" s="13"/>
      <c r="AE1439" s="13"/>
      <c r="AF1439" s="13"/>
      <c r="AG1439" s="13"/>
      <c r="AH1439" s="13"/>
      <c r="AI1439" s="13"/>
      <c r="AJ1439" s="13"/>
    </row>
    <row r="1440" spans="2:36" x14ac:dyDescent="0.3">
      <c r="B1440" s="8"/>
      <c r="C1440" s="8"/>
      <c r="W1440" s="13"/>
      <c r="X1440" s="13"/>
      <c r="Y1440" s="13"/>
      <c r="Z1440" s="13"/>
      <c r="AA1440" s="13"/>
      <c r="AB1440" s="13"/>
      <c r="AC1440" s="13"/>
      <c r="AD1440" s="13"/>
      <c r="AE1440" s="13"/>
      <c r="AF1440" s="13"/>
      <c r="AG1440" s="13"/>
      <c r="AH1440" s="13"/>
      <c r="AI1440" s="13"/>
      <c r="AJ1440" s="13"/>
    </row>
    <row r="1441" spans="2:36" x14ac:dyDescent="0.3">
      <c r="B1441" s="8"/>
      <c r="C1441" s="8"/>
      <c r="W1441" s="13"/>
      <c r="X1441" s="13"/>
      <c r="Y1441" s="13"/>
      <c r="Z1441" s="13"/>
      <c r="AA1441" s="13"/>
      <c r="AB1441" s="13"/>
      <c r="AC1441" s="13"/>
      <c r="AD1441" s="13"/>
      <c r="AE1441" s="13"/>
      <c r="AF1441" s="13"/>
      <c r="AG1441" s="13"/>
      <c r="AH1441" s="13"/>
      <c r="AI1441" s="13"/>
      <c r="AJ1441" s="13"/>
    </row>
    <row r="1442" spans="2:36" x14ac:dyDescent="0.3">
      <c r="B1442" s="8"/>
      <c r="C1442" s="8"/>
      <c r="W1442" s="13"/>
      <c r="X1442" s="13"/>
      <c r="Y1442" s="13"/>
      <c r="Z1442" s="13"/>
      <c r="AA1442" s="13"/>
      <c r="AB1442" s="13"/>
      <c r="AC1442" s="13"/>
      <c r="AD1442" s="13"/>
      <c r="AE1442" s="13"/>
      <c r="AF1442" s="13"/>
      <c r="AG1442" s="13"/>
      <c r="AH1442" s="13"/>
      <c r="AI1442" s="13"/>
      <c r="AJ1442" s="13"/>
    </row>
    <row r="1443" spans="2:36" x14ac:dyDescent="0.3">
      <c r="B1443" s="8"/>
      <c r="C1443" s="8"/>
      <c r="W1443" s="13"/>
      <c r="X1443" s="13"/>
      <c r="Y1443" s="13"/>
      <c r="Z1443" s="13"/>
      <c r="AA1443" s="13"/>
      <c r="AB1443" s="13"/>
      <c r="AC1443" s="13"/>
      <c r="AD1443" s="13"/>
      <c r="AE1443" s="13"/>
      <c r="AF1443" s="13"/>
      <c r="AG1443" s="13"/>
      <c r="AH1443" s="13"/>
      <c r="AI1443" s="13"/>
      <c r="AJ1443" s="13"/>
    </row>
    <row r="1444" spans="2:36" x14ac:dyDescent="0.3">
      <c r="B1444" s="8"/>
      <c r="C1444" s="8"/>
      <c r="W1444" s="13"/>
      <c r="X1444" s="13"/>
      <c r="Y1444" s="13"/>
      <c r="Z1444" s="13"/>
      <c r="AA1444" s="13"/>
      <c r="AB1444" s="13"/>
      <c r="AC1444" s="13"/>
      <c r="AD1444" s="13"/>
      <c r="AE1444" s="13"/>
      <c r="AF1444" s="13"/>
      <c r="AG1444" s="13"/>
      <c r="AH1444" s="13"/>
      <c r="AI1444" s="13"/>
      <c r="AJ1444" s="13"/>
    </row>
    <row r="1445" spans="2:36" x14ac:dyDescent="0.3">
      <c r="B1445" s="8"/>
      <c r="C1445" s="8"/>
      <c r="W1445" s="13"/>
      <c r="X1445" s="13"/>
      <c r="Y1445" s="13"/>
      <c r="Z1445" s="13"/>
      <c r="AA1445" s="13"/>
      <c r="AB1445" s="13"/>
      <c r="AC1445" s="13"/>
      <c r="AD1445" s="13"/>
      <c r="AE1445" s="13"/>
      <c r="AF1445" s="13"/>
      <c r="AG1445" s="13"/>
      <c r="AH1445" s="13"/>
      <c r="AI1445" s="13"/>
      <c r="AJ1445" s="13"/>
    </row>
    <row r="1446" spans="2:36" x14ac:dyDescent="0.3">
      <c r="B1446" s="8"/>
      <c r="C1446" s="8"/>
      <c r="W1446" s="13"/>
      <c r="X1446" s="13"/>
      <c r="Y1446" s="13"/>
      <c r="Z1446" s="13"/>
      <c r="AA1446" s="13"/>
      <c r="AB1446" s="13"/>
      <c r="AC1446" s="13"/>
      <c r="AD1446" s="13"/>
      <c r="AE1446" s="13"/>
      <c r="AF1446" s="13"/>
      <c r="AG1446" s="13"/>
      <c r="AH1446" s="13"/>
      <c r="AI1446" s="13"/>
      <c r="AJ1446" s="13"/>
    </row>
    <row r="1447" spans="2:36" x14ac:dyDescent="0.3">
      <c r="B1447" s="8"/>
      <c r="C1447" s="8"/>
      <c r="W1447" s="13"/>
      <c r="X1447" s="13"/>
      <c r="Y1447" s="13"/>
      <c r="Z1447" s="13"/>
      <c r="AA1447" s="13"/>
      <c r="AB1447" s="13"/>
      <c r="AC1447" s="13"/>
      <c r="AD1447" s="13"/>
      <c r="AE1447" s="13"/>
      <c r="AF1447" s="13"/>
      <c r="AG1447" s="13"/>
      <c r="AH1447" s="13"/>
      <c r="AI1447" s="13"/>
      <c r="AJ1447" s="13"/>
    </row>
    <row r="1448" spans="2:36" x14ac:dyDescent="0.3">
      <c r="B1448" s="8"/>
      <c r="C1448" s="8"/>
      <c r="W1448" s="13"/>
      <c r="X1448" s="13"/>
      <c r="Y1448" s="13"/>
      <c r="Z1448" s="13"/>
      <c r="AA1448" s="13"/>
      <c r="AB1448" s="13"/>
      <c r="AC1448" s="13"/>
      <c r="AD1448" s="13"/>
      <c r="AE1448" s="13"/>
      <c r="AF1448" s="13"/>
      <c r="AG1448" s="13"/>
      <c r="AH1448" s="13"/>
      <c r="AI1448" s="13"/>
      <c r="AJ1448" s="13"/>
    </row>
    <row r="1449" spans="2:36" x14ac:dyDescent="0.3">
      <c r="B1449" s="8"/>
      <c r="C1449" s="8"/>
      <c r="W1449" s="13"/>
      <c r="X1449" s="13"/>
      <c r="Y1449" s="13"/>
      <c r="Z1449" s="13"/>
      <c r="AA1449" s="13"/>
      <c r="AB1449" s="13"/>
      <c r="AC1449" s="13"/>
      <c r="AD1449" s="13"/>
      <c r="AE1449" s="13"/>
      <c r="AF1449" s="13"/>
      <c r="AG1449" s="13"/>
      <c r="AH1449" s="13"/>
      <c r="AI1449" s="13"/>
      <c r="AJ1449" s="13"/>
    </row>
    <row r="1450" spans="2:36" x14ac:dyDescent="0.3">
      <c r="B1450" s="8"/>
      <c r="C1450" s="8"/>
      <c r="W1450" s="13"/>
      <c r="X1450" s="13"/>
      <c r="Y1450" s="13"/>
      <c r="Z1450" s="13"/>
      <c r="AA1450" s="13"/>
      <c r="AB1450" s="13"/>
      <c r="AC1450" s="13"/>
      <c r="AD1450" s="13"/>
      <c r="AE1450" s="13"/>
      <c r="AF1450" s="13"/>
      <c r="AG1450" s="13"/>
      <c r="AH1450" s="13"/>
      <c r="AI1450" s="13"/>
      <c r="AJ1450" s="13"/>
    </row>
    <row r="1451" spans="2:36" x14ac:dyDescent="0.3">
      <c r="B1451" s="8"/>
      <c r="C1451" s="8"/>
      <c r="W1451" s="13"/>
      <c r="X1451" s="13"/>
      <c r="Y1451" s="13"/>
      <c r="Z1451" s="13"/>
      <c r="AA1451" s="13"/>
      <c r="AB1451" s="13"/>
      <c r="AC1451" s="13"/>
      <c r="AD1451" s="13"/>
      <c r="AE1451" s="13"/>
      <c r="AF1451" s="13"/>
      <c r="AG1451" s="13"/>
      <c r="AH1451" s="13"/>
      <c r="AI1451" s="13"/>
      <c r="AJ1451" s="13"/>
    </row>
    <row r="1452" spans="2:36" x14ac:dyDescent="0.3">
      <c r="B1452" s="8"/>
      <c r="C1452" s="8"/>
      <c r="W1452" s="13"/>
      <c r="X1452" s="13"/>
      <c r="Y1452" s="13"/>
      <c r="Z1452" s="13"/>
      <c r="AA1452" s="13"/>
      <c r="AB1452" s="13"/>
      <c r="AC1452" s="13"/>
      <c r="AD1452" s="13"/>
      <c r="AE1452" s="13"/>
      <c r="AF1452" s="13"/>
      <c r="AG1452" s="13"/>
      <c r="AH1452" s="13"/>
      <c r="AI1452" s="13"/>
      <c r="AJ1452" s="13"/>
    </row>
    <row r="1453" spans="2:36" x14ac:dyDescent="0.3">
      <c r="B1453" s="8"/>
      <c r="C1453" s="8"/>
      <c r="W1453" s="13"/>
      <c r="X1453" s="13"/>
      <c r="Y1453" s="13"/>
      <c r="Z1453" s="13"/>
      <c r="AA1453" s="13"/>
      <c r="AB1453" s="13"/>
      <c r="AC1453" s="13"/>
      <c r="AD1453" s="13"/>
      <c r="AE1453" s="13"/>
      <c r="AF1453" s="13"/>
      <c r="AG1453" s="13"/>
      <c r="AH1453" s="13"/>
      <c r="AI1453" s="13"/>
      <c r="AJ1453" s="13"/>
    </row>
    <row r="1454" spans="2:36" x14ac:dyDescent="0.3">
      <c r="B1454" s="8"/>
      <c r="C1454" s="8"/>
      <c r="W1454" s="13"/>
      <c r="X1454" s="13"/>
      <c r="Y1454" s="13"/>
      <c r="Z1454" s="13"/>
      <c r="AA1454" s="13"/>
      <c r="AB1454" s="13"/>
      <c r="AC1454" s="13"/>
      <c r="AD1454" s="13"/>
      <c r="AE1454" s="13"/>
      <c r="AF1454" s="13"/>
      <c r="AG1454" s="13"/>
      <c r="AH1454" s="13"/>
      <c r="AI1454" s="13"/>
      <c r="AJ1454" s="13"/>
    </row>
    <row r="1455" spans="2:36" x14ac:dyDescent="0.3">
      <c r="B1455" s="8"/>
      <c r="C1455" s="8"/>
      <c r="W1455" s="13"/>
      <c r="X1455" s="13"/>
      <c r="Y1455" s="13"/>
      <c r="Z1455" s="13"/>
      <c r="AA1455" s="13"/>
      <c r="AB1455" s="13"/>
      <c r="AC1455" s="13"/>
      <c r="AD1455" s="13"/>
      <c r="AE1455" s="13"/>
      <c r="AF1455" s="13"/>
      <c r="AG1455" s="13"/>
      <c r="AH1455" s="13"/>
      <c r="AI1455" s="13"/>
      <c r="AJ1455" s="13"/>
    </row>
    <row r="1456" spans="2:36" x14ac:dyDescent="0.3">
      <c r="B1456" s="8"/>
      <c r="C1456" s="8"/>
      <c r="W1456" s="13"/>
      <c r="X1456" s="13"/>
      <c r="Y1456" s="13"/>
      <c r="Z1456" s="13"/>
      <c r="AA1456" s="13"/>
      <c r="AB1456" s="13"/>
      <c r="AC1456" s="13"/>
      <c r="AD1456" s="13"/>
      <c r="AE1456" s="13"/>
      <c r="AF1456" s="13"/>
      <c r="AG1456" s="13"/>
      <c r="AH1456" s="13"/>
      <c r="AI1456" s="13"/>
      <c r="AJ1456" s="13"/>
    </row>
    <row r="1457" spans="2:36" x14ac:dyDescent="0.3">
      <c r="B1457" s="8"/>
      <c r="C1457" s="8"/>
      <c r="W1457" s="13"/>
      <c r="X1457" s="13"/>
      <c r="Y1457" s="13"/>
      <c r="Z1457" s="13"/>
      <c r="AA1457" s="13"/>
      <c r="AB1457" s="13"/>
      <c r="AC1457" s="13"/>
      <c r="AD1457" s="13"/>
      <c r="AE1457" s="13"/>
      <c r="AF1457" s="13"/>
      <c r="AG1457" s="13"/>
      <c r="AH1457" s="13"/>
      <c r="AI1457" s="13"/>
      <c r="AJ1457" s="13"/>
    </row>
    <row r="1458" spans="2:36" x14ac:dyDescent="0.3">
      <c r="B1458" s="8"/>
      <c r="C1458" s="8"/>
      <c r="W1458" s="13"/>
      <c r="X1458" s="13"/>
      <c r="Y1458" s="13"/>
      <c r="Z1458" s="13"/>
      <c r="AA1458" s="13"/>
      <c r="AB1458" s="13"/>
      <c r="AC1458" s="13"/>
      <c r="AD1458" s="13"/>
      <c r="AE1458" s="13"/>
      <c r="AF1458" s="13"/>
      <c r="AG1458" s="13"/>
      <c r="AH1458" s="13"/>
      <c r="AI1458" s="13"/>
      <c r="AJ1458" s="13"/>
    </row>
    <row r="1459" spans="2:36" x14ac:dyDescent="0.3">
      <c r="B1459" s="8"/>
      <c r="C1459" s="8"/>
      <c r="W1459" s="13"/>
      <c r="X1459" s="13"/>
      <c r="Y1459" s="13"/>
      <c r="Z1459" s="13"/>
      <c r="AA1459" s="13"/>
      <c r="AB1459" s="13"/>
      <c r="AC1459" s="13"/>
      <c r="AD1459" s="13"/>
      <c r="AE1459" s="13"/>
      <c r="AF1459" s="13"/>
      <c r="AG1459" s="13"/>
      <c r="AH1459" s="13"/>
      <c r="AI1459" s="13"/>
      <c r="AJ1459" s="13"/>
    </row>
    <row r="1460" spans="2:36" x14ac:dyDescent="0.3">
      <c r="B1460" s="8"/>
      <c r="C1460" s="8"/>
      <c r="W1460" s="13"/>
      <c r="X1460" s="13"/>
      <c r="Y1460" s="13"/>
      <c r="Z1460" s="13"/>
      <c r="AA1460" s="13"/>
      <c r="AB1460" s="13"/>
      <c r="AC1460" s="13"/>
      <c r="AD1460" s="13"/>
      <c r="AE1460" s="13"/>
      <c r="AF1460" s="13"/>
      <c r="AG1460" s="13"/>
      <c r="AH1460" s="13"/>
      <c r="AI1460" s="13"/>
      <c r="AJ1460" s="13"/>
    </row>
    <row r="1461" spans="2:36" x14ac:dyDescent="0.3">
      <c r="B1461" s="8"/>
      <c r="C1461" s="8"/>
      <c r="W1461" s="13"/>
      <c r="X1461" s="13"/>
      <c r="Y1461" s="13"/>
      <c r="Z1461" s="13"/>
      <c r="AA1461" s="13"/>
      <c r="AB1461" s="13"/>
      <c r="AC1461" s="13"/>
      <c r="AD1461" s="13"/>
      <c r="AE1461" s="13"/>
      <c r="AF1461" s="13"/>
      <c r="AG1461" s="13"/>
      <c r="AH1461" s="13"/>
      <c r="AI1461" s="13"/>
      <c r="AJ1461" s="13"/>
    </row>
    <row r="1462" spans="2:36" x14ac:dyDescent="0.3">
      <c r="B1462" s="8"/>
      <c r="C1462" s="8"/>
      <c r="W1462" s="13"/>
      <c r="X1462" s="13"/>
      <c r="Y1462" s="13"/>
      <c r="Z1462" s="13"/>
      <c r="AA1462" s="13"/>
      <c r="AB1462" s="13"/>
      <c r="AC1462" s="13"/>
      <c r="AD1462" s="13"/>
      <c r="AE1462" s="13"/>
      <c r="AF1462" s="13"/>
      <c r="AG1462" s="13"/>
      <c r="AH1462" s="13"/>
      <c r="AI1462" s="13"/>
      <c r="AJ1462" s="13"/>
    </row>
    <row r="1463" spans="2:36" x14ac:dyDescent="0.3">
      <c r="B1463" s="8"/>
      <c r="C1463" s="8"/>
      <c r="W1463" s="13"/>
      <c r="X1463" s="13"/>
      <c r="Y1463" s="13"/>
      <c r="Z1463" s="13"/>
      <c r="AA1463" s="13"/>
      <c r="AB1463" s="13"/>
      <c r="AC1463" s="13"/>
      <c r="AD1463" s="13"/>
      <c r="AE1463" s="13"/>
      <c r="AF1463" s="13"/>
      <c r="AG1463" s="13"/>
      <c r="AH1463" s="13"/>
      <c r="AI1463" s="13"/>
      <c r="AJ1463" s="13"/>
    </row>
    <row r="1464" spans="2:36" x14ac:dyDescent="0.3">
      <c r="B1464" s="8"/>
      <c r="C1464" s="8"/>
      <c r="W1464" s="13"/>
      <c r="X1464" s="13"/>
      <c r="Y1464" s="13"/>
      <c r="Z1464" s="13"/>
      <c r="AA1464" s="13"/>
      <c r="AB1464" s="13"/>
      <c r="AC1464" s="13"/>
      <c r="AD1464" s="13"/>
      <c r="AE1464" s="13"/>
      <c r="AF1464" s="13"/>
      <c r="AG1464" s="13"/>
      <c r="AH1464" s="13"/>
      <c r="AI1464" s="13"/>
      <c r="AJ1464" s="13"/>
    </row>
    <row r="1465" spans="2:36" x14ac:dyDescent="0.3">
      <c r="B1465" s="8"/>
      <c r="C1465" s="8"/>
      <c r="W1465" s="13"/>
      <c r="X1465" s="13"/>
      <c r="Y1465" s="13"/>
      <c r="Z1465" s="13"/>
      <c r="AA1465" s="13"/>
      <c r="AB1465" s="13"/>
      <c r="AC1465" s="13"/>
      <c r="AD1465" s="13"/>
      <c r="AE1465" s="13"/>
      <c r="AF1465" s="13"/>
      <c r="AG1465" s="13"/>
      <c r="AH1465" s="13"/>
      <c r="AI1465" s="13"/>
      <c r="AJ1465" s="13"/>
    </row>
    <row r="1466" spans="2:36" x14ac:dyDescent="0.3">
      <c r="B1466" s="8"/>
      <c r="C1466" s="8"/>
      <c r="W1466" s="13"/>
      <c r="X1466" s="13"/>
      <c r="Y1466" s="13"/>
      <c r="Z1466" s="13"/>
      <c r="AA1466" s="13"/>
      <c r="AB1466" s="13"/>
      <c r="AC1466" s="13"/>
      <c r="AD1466" s="13"/>
      <c r="AE1466" s="13"/>
      <c r="AF1466" s="13"/>
      <c r="AG1466" s="13"/>
      <c r="AH1466" s="13"/>
      <c r="AI1466" s="13"/>
      <c r="AJ1466" s="13"/>
    </row>
    <row r="1467" spans="2:36" x14ac:dyDescent="0.3">
      <c r="B1467" s="8"/>
      <c r="C1467" s="8"/>
      <c r="W1467" s="13"/>
      <c r="X1467" s="13"/>
      <c r="Y1467" s="13"/>
      <c r="Z1467" s="13"/>
      <c r="AA1467" s="13"/>
      <c r="AB1467" s="13"/>
      <c r="AC1467" s="13"/>
      <c r="AD1467" s="13"/>
      <c r="AE1467" s="13"/>
      <c r="AF1467" s="13"/>
      <c r="AG1467" s="13"/>
      <c r="AH1467" s="13"/>
      <c r="AI1467" s="13"/>
      <c r="AJ1467" s="13"/>
    </row>
    <row r="1468" spans="2:36" x14ac:dyDescent="0.3">
      <c r="B1468" s="8"/>
      <c r="C1468" s="8"/>
      <c r="W1468" s="13"/>
      <c r="X1468" s="13"/>
      <c r="Y1468" s="13"/>
      <c r="Z1468" s="13"/>
      <c r="AA1468" s="13"/>
      <c r="AB1468" s="13"/>
      <c r="AC1468" s="13"/>
      <c r="AD1468" s="13"/>
      <c r="AE1468" s="13"/>
      <c r="AF1468" s="13"/>
      <c r="AG1468" s="13"/>
      <c r="AH1468" s="13"/>
      <c r="AI1468" s="13"/>
      <c r="AJ1468" s="13"/>
    </row>
    <row r="1469" spans="2:36" x14ac:dyDescent="0.3">
      <c r="B1469" s="8"/>
      <c r="C1469" s="8"/>
      <c r="W1469" s="13"/>
      <c r="X1469" s="13"/>
      <c r="Y1469" s="13"/>
      <c r="Z1469" s="13"/>
      <c r="AA1469" s="13"/>
      <c r="AB1469" s="13"/>
      <c r="AC1469" s="13"/>
      <c r="AD1469" s="13"/>
      <c r="AE1469" s="13"/>
      <c r="AF1469" s="13"/>
      <c r="AG1469" s="13"/>
      <c r="AH1469" s="13"/>
      <c r="AI1469" s="13"/>
      <c r="AJ1469" s="13"/>
    </row>
    <row r="1470" spans="2:36" x14ac:dyDescent="0.3">
      <c r="B1470" s="8"/>
      <c r="C1470" s="8"/>
      <c r="W1470" s="13"/>
      <c r="X1470" s="13"/>
      <c r="Y1470" s="13"/>
      <c r="Z1470" s="13"/>
      <c r="AA1470" s="13"/>
      <c r="AB1470" s="13"/>
      <c r="AC1470" s="13"/>
      <c r="AD1470" s="13"/>
      <c r="AE1470" s="13"/>
      <c r="AF1470" s="13"/>
      <c r="AG1470" s="13"/>
      <c r="AH1470" s="13"/>
      <c r="AI1470" s="13"/>
      <c r="AJ1470" s="13"/>
    </row>
    <row r="1471" spans="2:36" x14ac:dyDescent="0.3">
      <c r="B1471" s="8"/>
      <c r="C1471" s="8"/>
      <c r="W1471" s="13"/>
      <c r="X1471" s="13"/>
      <c r="Y1471" s="13"/>
      <c r="Z1471" s="13"/>
      <c r="AA1471" s="13"/>
      <c r="AB1471" s="13"/>
      <c r="AC1471" s="13"/>
      <c r="AD1471" s="13"/>
      <c r="AE1471" s="13"/>
      <c r="AF1471" s="13"/>
      <c r="AG1471" s="13"/>
      <c r="AH1471" s="13"/>
      <c r="AI1471" s="13"/>
      <c r="AJ1471" s="13"/>
    </row>
    <row r="1472" spans="2:36" x14ac:dyDescent="0.3">
      <c r="B1472" s="8"/>
      <c r="C1472" s="8"/>
      <c r="W1472" s="13"/>
      <c r="X1472" s="13"/>
      <c r="Y1472" s="13"/>
      <c r="Z1472" s="13"/>
      <c r="AA1472" s="13"/>
      <c r="AB1472" s="13"/>
      <c r="AC1472" s="13"/>
      <c r="AD1472" s="13"/>
      <c r="AE1472" s="13"/>
      <c r="AF1472" s="13"/>
      <c r="AG1472" s="13"/>
      <c r="AH1472" s="13"/>
      <c r="AI1472" s="13"/>
      <c r="AJ1472" s="13"/>
    </row>
    <row r="1473" spans="2:36" x14ac:dyDescent="0.3">
      <c r="B1473" s="8"/>
      <c r="C1473" s="8"/>
      <c r="W1473" s="13"/>
      <c r="X1473" s="13"/>
      <c r="Y1473" s="13"/>
      <c r="Z1473" s="13"/>
      <c r="AA1473" s="13"/>
      <c r="AB1473" s="13"/>
      <c r="AC1473" s="13"/>
      <c r="AD1473" s="13"/>
      <c r="AE1473" s="13"/>
      <c r="AF1473" s="13"/>
      <c r="AG1473" s="13"/>
      <c r="AH1473" s="13"/>
      <c r="AI1473" s="13"/>
      <c r="AJ1473" s="13"/>
    </row>
    <row r="1474" spans="2:36" x14ac:dyDescent="0.3">
      <c r="B1474" s="8"/>
      <c r="C1474" s="8"/>
      <c r="W1474" s="13"/>
      <c r="X1474" s="13"/>
      <c r="Y1474" s="13"/>
      <c r="Z1474" s="13"/>
      <c r="AA1474" s="13"/>
      <c r="AB1474" s="13"/>
      <c r="AC1474" s="13"/>
      <c r="AD1474" s="13"/>
      <c r="AE1474" s="13"/>
      <c r="AF1474" s="13"/>
      <c r="AG1474" s="13"/>
      <c r="AH1474" s="13"/>
      <c r="AI1474" s="13"/>
      <c r="AJ1474" s="13"/>
    </row>
    <row r="1475" spans="2:36" x14ac:dyDescent="0.3">
      <c r="B1475" s="8"/>
      <c r="C1475" s="8"/>
      <c r="W1475" s="13"/>
      <c r="X1475" s="13"/>
      <c r="Y1475" s="13"/>
      <c r="Z1475" s="13"/>
      <c r="AA1475" s="13"/>
      <c r="AB1475" s="13"/>
      <c r="AC1475" s="13"/>
      <c r="AD1475" s="13"/>
      <c r="AE1475" s="13"/>
      <c r="AF1475" s="13"/>
      <c r="AG1475" s="13"/>
      <c r="AH1475" s="13"/>
      <c r="AI1475" s="13"/>
      <c r="AJ1475" s="13"/>
    </row>
    <row r="1476" spans="2:36" x14ac:dyDescent="0.3">
      <c r="B1476" s="8"/>
      <c r="C1476" s="8"/>
      <c r="W1476" s="13"/>
      <c r="X1476" s="13"/>
      <c r="Y1476" s="13"/>
      <c r="Z1476" s="13"/>
      <c r="AA1476" s="13"/>
      <c r="AB1476" s="13"/>
      <c r="AC1476" s="13"/>
      <c r="AD1476" s="13"/>
      <c r="AE1476" s="13"/>
      <c r="AF1476" s="13"/>
      <c r="AG1476" s="13"/>
      <c r="AH1476" s="13"/>
      <c r="AI1476" s="13"/>
      <c r="AJ1476" s="13"/>
    </row>
    <row r="1477" spans="2:36" x14ac:dyDescent="0.3">
      <c r="B1477" s="8"/>
      <c r="C1477" s="8"/>
      <c r="W1477" s="13"/>
      <c r="X1477" s="13"/>
      <c r="Y1477" s="13"/>
      <c r="Z1477" s="13"/>
      <c r="AA1477" s="13"/>
      <c r="AB1477" s="13"/>
      <c r="AC1477" s="13"/>
      <c r="AD1477" s="13"/>
      <c r="AE1477" s="13"/>
      <c r="AF1477" s="13"/>
      <c r="AG1477" s="13"/>
      <c r="AH1477" s="13"/>
      <c r="AI1477" s="13"/>
      <c r="AJ1477" s="13"/>
    </row>
    <row r="1478" spans="2:36" x14ac:dyDescent="0.3">
      <c r="B1478" s="8"/>
      <c r="C1478" s="8"/>
      <c r="W1478" s="13"/>
      <c r="X1478" s="13"/>
      <c r="Y1478" s="13"/>
      <c r="Z1478" s="13"/>
      <c r="AA1478" s="13"/>
      <c r="AB1478" s="13"/>
      <c r="AC1478" s="13"/>
      <c r="AD1478" s="13"/>
      <c r="AE1478" s="13"/>
      <c r="AF1478" s="13"/>
      <c r="AG1478" s="13"/>
      <c r="AH1478" s="13"/>
      <c r="AI1478" s="13"/>
      <c r="AJ1478" s="13"/>
    </row>
    <row r="1479" spans="2:36" x14ac:dyDescent="0.3">
      <c r="B1479" s="8"/>
      <c r="C1479" s="8"/>
      <c r="W1479" s="13"/>
      <c r="X1479" s="13"/>
      <c r="Y1479" s="13"/>
      <c r="Z1479" s="13"/>
      <c r="AA1479" s="13"/>
      <c r="AB1479" s="13"/>
      <c r="AC1479" s="13"/>
      <c r="AD1479" s="13"/>
      <c r="AE1479" s="13"/>
      <c r="AF1479" s="13"/>
      <c r="AG1479" s="13"/>
      <c r="AH1479" s="13"/>
      <c r="AI1479" s="13"/>
      <c r="AJ1479" s="13"/>
    </row>
    <row r="1480" spans="2:36" x14ac:dyDescent="0.3">
      <c r="B1480" s="8"/>
      <c r="C1480" s="8"/>
      <c r="W1480" s="13"/>
      <c r="X1480" s="13"/>
      <c r="Y1480" s="13"/>
      <c r="Z1480" s="13"/>
      <c r="AA1480" s="13"/>
      <c r="AB1480" s="13"/>
      <c r="AC1480" s="13"/>
      <c r="AD1480" s="13"/>
      <c r="AE1480" s="13"/>
      <c r="AF1480" s="13"/>
      <c r="AG1480" s="13"/>
      <c r="AH1480" s="13"/>
      <c r="AI1480" s="13"/>
      <c r="AJ1480" s="13"/>
    </row>
    <row r="1481" spans="2:36" x14ac:dyDescent="0.3">
      <c r="B1481" s="8"/>
      <c r="C1481" s="8"/>
      <c r="W1481" s="13"/>
      <c r="X1481" s="13"/>
      <c r="Y1481" s="13"/>
      <c r="Z1481" s="13"/>
      <c r="AA1481" s="13"/>
      <c r="AB1481" s="13"/>
      <c r="AC1481" s="13"/>
      <c r="AD1481" s="13"/>
      <c r="AE1481" s="13"/>
      <c r="AF1481" s="13"/>
      <c r="AG1481" s="13"/>
      <c r="AH1481" s="13"/>
      <c r="AI1481" s="13"/>
      <c r="AJ1481" s="13"/>
    </row>
    <row r="1482" spans="2:36" x14ac:dyDescent="0.3">
      <c r="B1482" s="8"/>
      <c r="C1482" s="8"/>
      <c r="W1482" s="13"/>
      <c r="X1482" s="13"/>
      <c r="Y1482" s="13"/>
      <c r="Z1482" s="13"/>
      <c r="AA1482" s="13"/>
      <c r="AB1482" s="13"/>
      <c r="AC1482" s="13"/>
      <c r="AD1482" s="13"/>
      <c r="AE1482" s="13"/>
      <c r="AF1482" s="13"/>
      <c r="AG1482" s="13"/>
      <c r="AH1482" s="13"/>
      <c r="AI1482" s="13"/>
      <c r="AJ1482" s="13"/>
    </row>
    <row r="1483" spans="2:36" x14ac:dyDescent="0.3">
      <c r="B1483" s="8"/>
      <c r="C1483" s="8"/>
      <c r="W1483" s="13"/>
      <c r="X1483" s="13"/>
      <c r="Y1483" s="13"/>
      <c r="Z1483" s="13"/>
      <c r="AA1483" s="13"/>
      <c r="AB1483" s="13"/>
      <c r="AC1483" s="13"/>
      <c r="AD1483" s="13"/>
      <c r="AE1483" s="13"/>
      <c r="AF1483" s="13"/>
      <c r="AG1483" s="13"/>
      <c r="AH1483" s="13"/>
      <c r="AI1483" s="13"/>
      <c r="AJ1483" s="13"/>
    </row>
    <row r="1484" spans="2:36" x14ac:dyDescent="0.3">
      <c r="B1484" s="8"/>
      <c r="C1484" s="8"/>
      <c r="W1484" s="13"/>
      <c r="X1484" s="13"/>
      <c r="Y1484" s="13"/>
      <c r="Z1484" s="13"/>
      <c r="AA1484" s="13"/>
      <c r="AB1484" s="13"/>
      <c r="AC1484" s="13"/>
      <c r="AD1484" s="13"/>
      <c r="AE1484" s="13"/>
      <c r="AF1484" s="13"/>
      <c r="AG1484" s="13"/>
      <c r="AH1484" s="13"/>
      <c r="AI1484" s="13"/>
      <c r="AJ1484" s="13"/>
    </row>
    <row r="1485" spans="2:36" x14ac:dyDescent="0.3">
      <c r="B1485" s="8"/>
      <c r="C1485" s="8"/>
      <c r="W1485" s="13"/>
      <c r="X1485" s="13"/>
      <c r="Y1485" s="13"/>
      <c r="Z1485" s="13"/>
      <c r="AA1485" s="13"/>
      <c r="AB1485" s="13"/>
      <c r="AC1485" s="13"/>
      <c r="AD1485" s="13"/>
      <c r="AE1485" s="13"/>
      <c r="AF1485" s="13"/>
      <c r="AG1485" s="13"/>
      <c r="AH1485" s="13"/>
      <c r="AI1485" s="13"/>
      <c r="AJ1485" s="13"/>
    </row>
    <row r="1486" spans="2:36" x14ac:dyDescent="0.3">
      <c r="B1486" s="8"/>
      <c r="C1486" s="8"/>
      <c r="W1486" s="13"/>
      <c r="X1486" s="13"/>
      <c r="Y1486" s="13"/>
      <c r="Z1486" s="13"/>
      <c r="AA1486" s="13"/>
      <c r="AB1486" s="13"/>
      <c r="AC1486" s="13"/>
      <c r="AD1486" s="13"/>
      <c r="AE1486" s="13"/>
      <c r="AF1486" s="13"/>
      <c r="AG1486" s="13"/>
      <c r="AH1486" s="13"/>
      <c r="AI1486" s="13"/>
      <c r="AJ1486" s="13"/>
    </row>
    <row r="1487" spans="2:36" x14ac:dyDescent="0.3">
      <c r="B1487" s="8"/>
      <c r="C1487" s="8"/>
      <c r="W1487" s="13"/>
      <c r="X1487" s="13"/>
      <c r="Y1487" s="13"/>
      <c r="Z1487" s="13"/>
      <c r="AA1487" s="13"/>
      <c r="AB1487" s="13"/>
      <c r="AC1487" s="13"/>
      <c r="AD1487" s="13"/>
      <c r="AE1487" s="13"/>
      <c r="AF1487" s="13"/>
      <c r="AG1487" s="13"/>
      <c r="AH1487" s="13"/>
      <c r="AI1487" s="13"/>
      <c r="AJ1487" s="13"/>
    </row>
    <row r="1488" spans="2:36" x14ac:dyDescent="0.3">
      <c r="B1488" s="8"/>
      <c r="C1488" s="8"/>
      <c r="W1488" s="13"/>
      <c r="X1488" s="13"/>
      <c r="Y1488" s="13"/>
      <c r="Z1488" s="13"/>
      <c r="AA1488" s="13"/>
      <c r="AB1488" s="13"/>
      <c r="AC1488" s="13"/>
      <c r="AD1488" s="13"/>
      <c r="AE1488" s="13"/>
      <c r="AF1488" s="13"/>
      <c r="AG1488" s="13"/>
      <c r="AH1488" s="13"/>
      <c r="AI1488" s="13"/>
      <c r="AJ1488" s="13"/>
    </row>
    <row r="1489" spans="2:36" x14ac:dyDescent="0.3">
      <c r="B1489" s="8"/>
      <c r="C1489" s="8"/>
      <c r="W1489" s="13"/>
      <c r="X1489" s="13"/>
      <c r="Y1489" s="13"/>
      <c r="Z1489" s="13"/>
      <c r="AA1489" s="13"/>
      <c r="AB1489" s="13"/>
      <c r="AC1489" s="13"/>
      <c r="AD1489" s="13"/>
      <c r="AE1489" s="13"/>
      <c r="AF1489" s="13"/>
      <c r="AG1489" s="13"/>
      <c r="AH1489" s="13"/>
      <c r="AI1489" s="13"/>
      <c r="AJ1489" s="13"/>
    </row>
    <row r="1490" spans="2:36" x14ac:dyDescent="0.3">
      <c r="B1490" s="8"/>
      <c r="C1490" s="8"/>
      <c r="W1490" s="13"/>
      <c r="X1490" s="13"/>
      <c r="Y1490" s="13"/>
      <c r="Z1490" s="13"/>
      <c r="AA1490" s="13"/>
      <c r="AB1490" s="13"/>
      <c r="AC1490" s="13"/>
      <c r="AD1490" s="13"/>
      <c r="AE1490" s="13"/>
      <c r="AF1490" s="13"/>
      <c r="AG1490" s="13"/>
      <c r="AH1490" s="13"/>
      <c r="AI1490" s="13"/>
      <c r="AJ1490" s="13"/>
    </row>
    <row r="1491" spans="2:36" x14ac:dyDescent="0.3">
      <c r="B1491" s="8"/>
      <c r="C1491" s="8"/>
      <c r="W1491" s="13"/>
      <c r="X1491" s="13"/>
      <c r="Y1491" s="13"/>
      <c r="Z1491" s="13"/>
      <c r="AA1491" s="13"/>
      <c r="AB1491" s="13"/>
      <c r="AC1491" s="13"/>
      <c r="AD1491" s="13"/>
      <c r="AE1491" s="13"/>
      <c r="AF1491" s="13"/>
      <c r="AG1491" s="13"/>
      <c r="AH1491" s="13"/>
      <c r="AI1491" s="13"/>
      <c r="AJ1491" s="13"/>
    </row>
    <row r="1492" spans="2:36" x14ac:dyDescent="0.3">
      <c r="B1492" s="8"/>
      <c r="C1492" s="8"/>
      <c r="W1492" s="13"/>
      <c r="X1492" s="13"/>
      <c r="Y1492" s="13"/>
      <c r="Z1492" s="13"/>
      <c r="AA1492" s="13"/>
      <c r="AB1492" s="13"/>
      <c r="AC1492" s="13"/>
      <c r="AD1492" s="13"/>
      <c r="AE1492" s="13"/>
      <c r="AF1492" s="13"/>
      <c r="AG1492" s="13"/>
      <c r="AH1492" s="13"/>
      <c r="AI1492" s="13"/>
      <c r="AJ1492" s="13"/>
    </row>
    <row r="1493" spans="2:36" x14ac:dyDescent="0.3">
      <c r="B1493" s="8"/>
      <c r="C1493" s="8"/>
      <c r="W1493" s="13"/>
      <c r="X1493" s="13"/>
      <c r="Y1493" s="13"/>
      <c r="Z1493" s="13"/>
      <c r="AA1493" s="13"/>
      <c r="AB1493" s="13"/>
      <c r="AC1493" s="13"/>
      <c r="AD1493" s="13"/>
      <c r="AE1493" s="13"/>
      <c r="AF1493" s="13"/>
      <c r="AG1493" s="13"/>
      <c r="AH1493" s="13"/>
      <c r="AI1493" s="13"/>
      <c r="AJ1493" s="13"/>
    </row>
    <row r="1494" spans="2:36" x14ac:dyDescent="0.3">
      <c r="B1494" s="8"/>
      <c r="C1494" s="8"/>
      <c r="W1494" s="13"/>
      <c r="X1494" s="13"/>
      <c r="Y1494" s="13"/>
      <c r="Z1494" s="13"/>
      <c r="AA1494" s="13"/>
      <c r="AB1494" s="13"/>
      <c r="AC1494" s="13"/>
      <c r="AD1494" s="13"/>
      <c r="AE1494" s="13"/>
      <c r="AF1494" s="13"/>
      <c r="AG1494" s="13"/>
      <c r="AH1494" s="13"/>
      <c r="AI1494" s="13"/>
      <c r="AJ1494" s="13"/>
    </row>
    <row r="1495" spans="2:36" x14ac:dyDescent="0.3">
      <c r="B1495" s="8"/>
      <c r="C1495" s="8"/>
      <c r="W1495" s="13"/>
      <c r="X1495" s="13"/>
      <c r="Y1495" s="13"/>
      <c r="Z1495" s="13"/>
      <c r="AA1495" s="13"/>
      <c r="AB1495" s="13"/>
      <c r="AC1495" s="13"/>
      <c r="AD1495" s="13"/>
      <c r="AE1495" s="13"/>
      <c r="AF1495" s="13"/>
      <c r="AG1495" s="13"/>
      <c r="AH1495" s="13"/>
      <c r="AI1495" s="13"/>
      <c r="AJ1495" s="13"/>
    </row>
    <row r="1496" spans="2:36" x14ac:dyDescent="0.3">
      <c r="B1496" s="8"/>
      <c r="C1496" s="8"/>
      <c r="W1496" s="13"/>
      <c r="X1496" s="13"/>
      <c r="Y1496" s="13"/>
      <c r="Z1496" s="13"/>
      <c r="AA1496" s="13"/>
      <c r="AB1496" s="13"/>
      <c r="AC1496" s="13"/>
      <c r="AD1496" s="13"/>
      <c r="AE1496" s="13"/>
      <c r="AF1496" s="13"/>
      <c r="AG1496" s="13"/>
      <c r="AH1496" s="13"/>
      <c r="AI1496" s="13"/>
      <c r="AJ1496" s="13"/>
    </row>
    <row r="1497" spans="2:36" x14ac:dyDescent="0.3">
      <c r="B1497" s="8"/>
      <c r="C1497" s="8"/>
      <c r="W1497" s="13"/>
      <c r="X1497" s="13"/>
      <c r="Y1497" s="13"/>
      <c r="Z1497" s="13"/>
      <c r="AA1497" s="13"/>
      <c r="AB1497" s="13"/>
      <c r="AC1497" s="13"/>
      <c r="AD1497" s="13"/>
      <c r="AE1497" s="13"/>
      <c r="AF1497" s="13"/>
      <c r="AG1497" s="13"/>
      <c r="AH1497" s="13"/>
      <c r="AI1497" s="13"/>
      <c r="AJ1497" s="13"/>
    </row>
    <row r="1498" spans="2:36" x14ac:dyDescent="0.3">
      <c r="B1498" s="8"/>
      <c r="C1498" s="8"/>
      <c r="W1498" s="13"/>
      <c r="X1498" s="13"/>
      <c r="Y1498" s="13"/>
      <c r="Z1498" s="13"/>
      <c r="AA1498" s="13"/>
      <c r="AB1498" s="13"/>
      <c r="AC1498" s="13"/>
      <c r="AD1498" s="13"/>
      <c r="AE1498" s="13"/>
      <c r="AF1498" s="13"/>
      <c r="AG1498" s="13"/>
      <c r="AH1498" s="13"/>
      <c r="AI1498" s="13"/>
      <c r="AJ1498" s="13"/>
    </row>
    <row r="1499" spans="2:36" x14ac:dyDescent="0.3">
      <c r="B1499" s="8"/>
      <c r="C1499" s="8"/>
      <c r="W1499" s="13"/>
      <c r="X1499" s="13"/>
      <c r="Y1499" s="13"/>
      <c r="Z1499" s="13"/>
      <c r="AA1499" s="13"/>
      <c r="AB1499" s="13"/>
      <c r="AC1499" s="13"/>
      <c r="AD1499" s="13"/>
      <c r="AE1499" s="13"/>
      <c r="AF1499" s="13"/>
      <c r="AG1499" s="13"/>
      <c r="AH1499" s="13"/>
      <c r="AI1499" s="13"/>
      <c r="AJ1499" s="13"/>
    </row>
    <row r="1500" spans="2:36" x14ac:dyDescent="0.3">
      <c r="B1500" s="8"/>
      <c r="C1500" s="8"/>
      <c r="W1500" s="13"/>
      <c r="X1500" s="13"/>
      <c r="Y1500" s="13"/>
      <c r="Z1500" s="13"/>
      <c r="AA1500" s="13"/>
      <c r="AB1500" s="13"/>
      <c r="AC1500" s="13"/>
      <c r="AD1500" s="13"/>
      <c r="AE1500" s="13"/>
      <c r="AF1500" s="13"/>
      <c r="AG1500" s="13"/>
      <c r="AH1500" s="13"/>
      <c r="AI1500" s="13"/>
      <c r="AJ1500" s="13"/>
    </row>
    <row r="1501" spans="2:36" x14ac:dyDescent="0.3">
      <c r="B1501" s="8"/>
      <c r="C1501" s="8"/>
      <c r="W1501" s="13"/>
      <c r="X1501" s="13"/>
      <c r="Y1501" s="13"/>
      <c r="Z1501" s="13"/>
      <c r="AA1501" s="13"/>
      <c r="AB1501" s="13"/>
      <c r="AC1501" s="13"/>
      <c r="AD1501" s="13"/>
      <c r="AE1501" s="13"/>
      <c r="AF1501" s="13"/>
      <c r="AG1501" s="13"/>
      <c r="AH1501" s="13"/>
      <c r="AI1501" s="13"/>
      <c r="AJ1501" s="13"/>
    </row>
    <row r="1502" spans="2:36" x14ac:dyDescent="0.3">
      <c r="B1502" s="8"/>
      <c r="C1502" s="8"/>
      <c r="W1502" s="13"/>
      <c r="X1502" s="13"/>
      <c r="Y1502" s="13"/>
      <c r="Z1502" s="13"/>
      <c r="AA1502" s="13"/>
      <c r="AB1502" s="13"/>
      <c r="AC1502" s="13"/>
      <c r="AD1502" s="13"/>
      <c r="AE1502" s="13"/>
      <c r="AF1502" s="13"/>
      <c r="AG1502" s="13"/>
      <c r="AH1502" s="13"/>
      <c r="AI1502" s="13"/>
      <c r="AJ1502" s="13"/>
    </row>
    <row r="1503" spans="2:36" x14ac:dyDescent="0.3">
      <c r="B1503" s="8"/>
      <c r="C1503" s="8"/>
      <c r="W1503" s="13"/>
      <c r="X1503" s="13"/>
      <c r="Y1503" s="13"/>
      <c r="Z1503" s="13"/>
      <c r="AA1503" s="13"/>
      <c r="AB1503" s="13"/>
      <c r="AC1503" s="13"/>
      <c r="AD1503" s="13"/>
      <c r="AE1503" s="13"/>
      <c r="AF1503" s="13"/>
      <c r="AG1503" s="13"/>
      <c r="AH1503" s="13"/>
      <c r="AI1503" s="13"/>
      <c r="AJ1503" s="13"/>
    </row>
    <row r="1504" spans="2:36" x14ac:dyDescent="0.3">
      <c r="B1504" s="8"/>
      <c r="C1504" s="8"/>
      <c r="W1504" s="13"/>
      <c r="X1504" s="13"/>
      <c r="Y1504" s="13"/>
      <c r="Z1504" s="13"/>
      <c r="AA1504" s="13"/>
      <c r="AB1504" s="13"/>
      <c r="AC1504" s="13"/>
      <c r="AD1504" s="13"/>
      <c r="AE1504" s="13"/>
      <c r="AF1504" s="13"/>
      <c r="AG1504" s="13"/>
      <c r="AH1504" s="13"/>
      <c r="AI1504" s="13"/>
      <c r="AJ1504" s="13"/>
    </row>
    <row r="1505" spans="2:36" x14ac:dyDescent="0.3">
      <c r="B1505" s="8"/>
      <c r="C1505" s="8"/>
      <c r="W1505" s="13"/>
      <c r="X1505" s="13"/>
      <c r="Y1505" s="13"/>
      <c r="Z1505" s="13"/>
      <c r="AA1505" s="13"/>
      <c r="AB1505" s="13"/>
      <c r="AC1505" s="13"/>
      <c r="AD1505" s="13"/>
      <c r="AE1505" s="13"/>
      <c r="AF1505" s="13"/>
      <c r="AG1505" s="13"/>
      <c r="AH1505" s="13"/>
      <c r="AI1505" s="13"/>
      <c r="AJ1505" s="13"/>
    </row>
    <row r="1506" spans="2:36" x14ac:dyDescent="0.3">
      <c r="B1506" s="8"/>
      <c r="C1506" s="8"/>
      <c r="W1506" s="13"/>
      <c r="X1506" s="13"/>
      <c r="Y1506" s="13"/>
      <c r="Z1506" s="13"/>
      <c r="AA1506" s="13"/>
      <c r="AB1506" s="13"/>
      <c r="AC1506" s="13"/>
      <c r="AD1506" s="13"/>
      <c r="AE1506" s="13"/>
      <c r="AF1506" s="13"/>
      <c r="AG1506" s="13"/>
      <c r="AH1506" s="13"/>
      <c r="AI1506" s="13"/>
      <c r="AJ1506" s="13"/>
    </row>
    <row r="1507" spans="2:36" x14ac:dyDescent="0.3">
      <c r="B1507" s="8"/>
      <c r="C1507" s="8"/>
      <c r="W1507" s="13"/>
      <c r="X1507" s="13"/>
      <c r="Y1507" s="13"/>
      <c r="Z1507" s="13"/>
      <c r="AA1507" s="13"/>
      <c r="AB1507" s="13"/>
      <c r="AC1507" s="13"/>
      <c r="AD1507" s="13"/>
      <c r="AE1507" s="13"/>
      <c r="AF1507" s="13"/>
      <c r="AG1507" s="13"/>
      <c r="AH1507" s="13"/>
      <c r="AI1507" s="13"/>
      <c r="AJ1507" s="13"/>
    </row>
    <row r="1508" spans="2:36" x14ac:dyDescent="0.3">
      <c r="B1508" s="8"/>
      <c r="C1508" s="8"/>
      <c r="W1508" s="13"/>
      <c r="X1508" s="13"/>
      <c r="Y1508" s="13"/>
      <c r="Z1508" s="13"/>
      <c r="AA1508" s="13"/>
      <c r="AB1508" s="13"/>
      <c r="AC1508" s="13"/>
      <c r="AD1508" s="13"/>
      <c r="AE1508" s="13"/>
      <c r="AF1508" s="13"/>
      <c r="AG1508" s="13"/>
      <c r="AH1508" s="13"/>
      <c r="AI1508" s="13"/>
      <c r="AJ1508" s="13"/>
    </row>
    <row r="1509" spans="2:36" x14ac:dyDescent="0.3">
      <c r="B1509" s="8"/>
      <c r="C1509" s="8"/>
      <c r="W1509" s="13"/>
      <c r="X1509" s="13"/>
      <c r="Y1509" s="13"/>
      <c r="Z1509" s="13"/>
      <c r="AA1509" s="13"/>
      <c r="AB1509" s="13"/>
      <c r="AC1509" s="13"/>
      <c r="AD1509" s="13"/>
      <c r="AE1509" s="13"/>
      <c r="AF1509" s="13"/>
      <c r="AG1509" s="13"/>
      <c r="AH1509" s="13"/>
      <c r="AI1509" s="13"/>
      <c r="AJ1509" s="13"/>
    </row>
    <row r="1510" spans="2:36" x14ac:dyDescent="0.3">
      <c r="B1510" s="8"/>
      <c r="C1510" s="8"/>
      <c r="W1510" s="13"/>
      <c r="X1510" s="13"/>
      <c r="Y1510" s="13"/>
      <c r="Z1510" s="13"/>
      <c r="AA1510" s="13"/>
      <c r="AB1510" s="13"/>
      <c r="AC1510" s="13"/>
      <c r="AD1510" s="13"/>
      <c r="AE1510" s="13"/>
      <c r="AF1510" s="13"/>
      <c r="AG1510" s="13"/>
      <c r="AH1510" s="13"/>
      <c r="AI1510" s="13"/>
      <c r="AJ1510" s="13"/>
    </row>
    <row r="1511" spans="2:36" x14ac:dyDescent="0.3">
      <c r="B1511" s="8"/>
      <c r="C1511" s="8"/>
      <c r="W1511" s="13"/>
      <c r="X1511" s="13"/>
      <c r="Y1511" s="13"/>
      <c r="Z1511" s="13"/>
      <c r="AA1511" s="13"/>
      <c r="AB1511" s="13"/>
      <c r="AC1511" s="13"/>
      <c r="AD1511" s="13"/>
      <c r="AE1511" s="13"/>
      <c r="AF1511" s="13"/>
      <c r="AG1511" s="13"/>
      <c r="AH1511" s="13"/>
      <c r="AI1511" s="13"/>
      <c r="AJ1511" s="13"/>
    </row>
    <row r="1512" spans="2:36" x14ac:dyDescent="0.3">
      <c r="B1512" s="8"/>
      <c r="C1512" s="8"/>
      <c r="W1512" s="13"/>
      <c r="X1512" s="13"/>
      <c r="Y1512" s="13"/>
      <c r="Z1512" s="13"/>
      <c r="AA1512" s="13"/>
      <c r="AB1512" s="13"/>
      <c r="AC1512" s="13"/>
      <c r="AD1512" s="13"/>
      <c r="AE1512" s="13"/>
      <c r="AF1512" s="13"/>
      <c r="AG1512" s="13"/>
      <c r="AH1512" s="13"/>
      <c r="AI1512" s="13"/>
      <c r="AJ1512" s="13"/>
    </row>
    <row r="1513" spans="2:36" x14ac:dyDescent="0.3">
      <c r="B1513" s="8"/>
      <c r="C1513" s="8"/>
      <c r="W1513" s="13"/>
      <c r="X1513" s="13"/>
      <c r="Y1513" s="13"/>
      <c r="Z1513" s="13"/>
      <c r="AA1513" s="13"/>
      <c r="AB1513" s="13"/>
      <c r="AC1513" s="13"/>
      <c r="AD1513" s="13"/>
      <c r="AE1513" s="13"/>
      <c r="AF1513" s="13"/>
      <c r="AG1513" s="13"/>
      <c r="AH1513" s="13"/>
      <c r="AI1513" s="13"/>
      <c r="AJ1513" s="13"/>
    </row>
    <row r="1514" spans="2:36" x14ac:dyDescent="0.3">
      <c r="B1514" s="8"/>
      <c r="C1514" s="8"/>
      <c r="W1514" s="13"/>
      <c r="X1514" s="13"/>
      <c r="Y1514" s="13"/>
      <c r="Z1514" s="13"/>
      <c r="AA1514" s="13"/>
      <c r="AB1514" s="13"/>
      <c r="AC1514" s="13"/>
      <c r="AD1514" s="13"/>
      <c r="AE1514" s="13"/>
      <c r="AF1514" s="13"/>
      <c r="AG1514" s="13"/>
      <c r="AH1514" s="13"/>
      <c r="AI1514" s="13"/>
      <c r="AJ1514" s="13"/>
    </row>
    <row r="1515" spans="2:36" x14ac:dyDescent="0.3">
      <c r="B1515" s="8"/>
      <c r="C1515" s="8"/>
      <c r="W1515" s="13"/>
      <c r="X1515" s="13"/>
      <c r="Y1515" s="13"/>
      <c r="Z1515" s="13"/>
      <c r="AA1515" s="13"/>
      <c r="AB1515" s="13"/>
      <c r="AC1515" s="13"/>
      <c r="AD1515" s="13"/>
      <c r="AE1515" s="13"/>
      <c r="AF1515" s="13"/>
      <c r="AG1515" s="13"/>
      <c r="AH1515" s="13"/>
      <c r="AI1515" s="13"/>
      <c r="AJ1515" s="13"/>
    </row>
    <row r="1516" spans="2:36" x14ac:dyDescent="0.3">
      <c r="B1516" s="8"/>
      <c r="C1516" s="8"/>
      <c r="W1516" s="13"/>
      <c r="X1516" s="13"/>
      <c r="Y1516" s="13"/>
      <c r="Z1516" s="13"/>
      <c r="AA1516" s="13"/>
      <c r="AB1516" s="13"/>
      <c r="AC1516" s="13"/>
      <c r="AD1516" s="13"/>
      <c r="AE1516" s="13"/>
      <c r="AF1516" s="13"/>
      <c r="AG1516" s="13"/>
      <c r="AH1516" s="13"/>
      <c r="AI1516" s="13"/>
      <c r="AJ1516" s="13"/>
    </row>
    <row r="1517" spans="2:36" x14ac:dyDescent="0.3">
      <c r="B1517" s="8"/>
      <c r="C1517" s="8"/>
      <c r="W1517" s="13"/>
      <c r="X1517" s="13"/>
      <c r="Y1517" s="13"/>
      <c r="Z1517" s="13"/>
      <c r="AA1517" s="13"/>
      <c r="AB1517" s="13"/>
      <c r="AC1517" s="13"/>
      <c r="AD1517" s="13"/>
      <c r="AE1517" s="13"/>
      <c r="AF1517" s="13"/>
      <c r="AG1517" s="13"/>
      <c r="AH1517" s="13"/>
      <c r="AI1517" s="13"/>
      <c r="AJ1517" s="13"/>
    </row>
    <row r="1518" spans="2:36" x14ac:dyDescent="0.3">
      <c r="B1518" s="8"/>
      <c r="C1518" s="8"/>
      <c r="W1518" s="13"/>
      <c r="X1518" s="13"/>
      <c r="Y1518" s="13"/>
      <c r="Z1518" s="13"/>
      <c r="AA1518" s="13"/>
      <c r="AB1518" s="13"/>
      <c r="AC1518" s="13"/>
      <c r="AD1518" s="13"/>
      <c r="AE1518" s="13"/>
      <c r="AF1518" s="13"/>
      <c r="AG1518" s="13"/>
      <c r="AH1518" s="13"/>
      <c r="AI1518" s="13"/>
      <c r="AJ1518" s="13"/>
    </row>
    <row r="1519" spans="2:36" x14ac:dyDescent="0.3">
      <c r="B1519" s="8"/>
      <c r="C1519" s="8"/>
      <c r="W1519" s="13"/>
      <c r="X1519" s="13"/>
      <c r="Y1519" s="13"/>
      <c r="Z1519" s="13"/>
      <c r="AA1519" s="13"/>
      <c r="AB1519" s="13"/>
      <c r="AC1519" s="13"/>
      <c r="AD1519" s="13"/>
      <c r="AE1519" s="13"/>
      <c r="AF1519" s="13"/>
      <c r="AG1519" s="13"/>
      <c r="AH1519" s="13"/>
      <c r="AI1519" s="13"/>
      <c r="AJ1519" s="13"/>
    </row>
    <row r="1520" spans="2:36" x14ac:dyDescent="0.3">
      <c r="B1520" s="8"/>
      <c r="C1520" s="8"/>
      <c r="W1520" s="13"/>
      <c r="X1520" s="13"/>
      <c r="Y1520" s="13"/>
      <c r="Z1520" s="13"/>
      <c r="AA1520" s="13"/>
      <c r="AB1520" s="13"/>
      <c r="AC1520" s="13"/>
      <c r="AD1520" s="13"/>
      <c r="AE1520" s="13"/>
      <c r="AF1520" s="13"/>
      <c r="AG1520" s="13"/>
      <c r="AH1520" s="13"/>
      <c r="AI1520" s="13"/>
      <c r="AJ1520" s="13"/>
    </row>
    <row r="1521" spans="2:36" x14ac:dyDescent="0.3">
      <c r="B1521" s="8"/>
      <c r="C1521" s="8"/>
      <c r="W1521" s="13"/>
      <c r="X1521" s="13"/>
      <c r="Y1521" s="13"/>
      <c r="Z1521" s="13"/>
      <c r="AA1521" s="13"/>
      <c r="AB1521" s="13"/>
      <c r="AC1521" s="13"/>
      <c r="AD1521" s="13"/>
      <c r="AE1521" s="13"/>
      <c r="AF1521" s="13"/>
      <c r="AG1521" s="13"/>
      <c r="AH1521" s="13"/>
      <c r="AI1521" s="13"/>
      <c r="AJ1521" s="13"/>
    </row>
    <row r="1522" spans="2:36" x14ac:dyDescent="0.3">
      <c r="B1522" s="8"/>
      <c r="C1522" s="8"/>
      <c r="W1522" s="13"/>
      <c r="X1522" s="13"/>
      <c r="Y1522" s="13"/>
      <c r="Z1522" s="13"/>
      <c r="AA1522" s="13"/>
      <c r="AB1522" s="13"/>
      <c r="AC1522" s="13"/>
      <c r="AD1522" s="13"/>
      <c r="AE1522" s="13"/>
      <c r="AF1522" s="13"/>
      <c r="AG1522" s="13"/>
      <c r="AH1522" s="13"/>
      <c r="AI1522" s="13"/>
      <c r="AJ1522" s="13"/>
    </row>
    <row r="1523" spans="2:36" x14ac:dyDescent="0.3">
      <c r="B1523" s="8"/>
      <c r="C1523" s="8"/>
      <c r="W1523" s="13"/>
      <c r="X1523" s="13"/>
      <c r="Y1523" s="13"/>
      <c r="Z1523" s="13"/>
      <c r="AA1523" s="13"/>
      <c r="AB1523" s="13"/>
      <c r="AC1523" s="13"/>
      <c r="AD1523" s="13"/>
      <c r="AE1523" s="13"/>
      <c r="AF1523" s="13"/>
      <c r="AG1523" s="13"/>
      <c r="AH1523" s="13"/>
      <c r="AI1523" s="13"/>
      <c r="AJ1523" s="13"/>
    </row>
    <row r="1524" spans="2:36" x14ac:dyDescent="0.3">
      <c r="B1524" s="8"/>
      <c r="C1524" s="8"/>
      <c r="W1524" s="13"/>
      <c r="X1524" s="13"/>
      <c r="Y1524" s="13"/>
      <c r="Z1524" s="13"/>
      <c r="AA1524" s="13"/>
      <c r="AB1524" s="13"/>
      <c r="AC1524" s="13"/>
      <c r="AD1524" s="13"/>
      <c r="AE1524" s="13"/>
      <c r="AF1524" s="13"/>
      <c r="AG1524" s="13"/>
      <c r="AH1524" s="13"/>
      <c r="AI1524" s="13"/>
      <c r="AJ1524" s="13"/>
    </row>
    <row r="1525" spans="2:36" x14ac:dyDescent="0.3">
      <c r="B1525" s="8"/>
      <c r="C1525" s="8"/>
      <c r="W1525" s="13"/>
      <c r="X1525" s="13"/>
      <c r="Y1525" s="13"/>
      <c r="Z1525" s="13"/>
      <c r="AA1525" s="13"/>
      <c r="AB1525" s="13"/>
      <c r="AC1525" s="13"/>
      <c r="AD1525" s="13"/>
      <c r="AE1525" s="13"/>
      <c r="AF1525" s="13"/>
      <c r="AG1525" s="13"/>
      <c r="AH1525" s="13"/>
      <c r="AI1525" s="13"/>
      <c r="AJ1525" s="13"/>
    </row>
    <row r="1526" spans="2:36" x14ac:dyDescent="0.3">
      <c r="B1526" s="8"/>
      <c r="C1526" s="8"/>
      <c r="W1526" s="13"/>
      <c r="X1526" s="13"/>
      <c r="Y1526" s="13"/>
      <c r="Z1526" s="13"/>
      <c r="AA1526" s="13"/>
      <c r="AB1526" s="13"/>
      <c r="AC1526" s="13"/>
      <c r="AD1526" s="13"/>
      <c r="AE1526" s="13"/>
      <c r="AF1526" s="13"/>
      <c r="AG1526" s="13"/>
      <c r="AH1526" s="13"/>
      <c r="AI1526" s="13"/>
      <c r="AJ1526" s="13"/>
    </row>
    <row r="1527" spans="2:36" x14ac:dyDescent="0.3">
      <c r="B1527" s="8"/>
      <c r="C1527" s="8"/>
      <c r="W1527" s="13"/>
      <c r="X1527" s="13"/>
      <c r="Y1527" s="13"/>
      <c r="Z1527" s="13"/>
      <c r="AA1527" s="13"/>
      <c r="AB1527" s="13"/>
      <c r="AC1527" s="13"/>
      <c r="AD1527" s="13"/>
      <c r="AE1527" s="13"/>
      <c r="AF1527" s="13"/>
      <c r="AG1527" s="13"/>
      <c r="AH1527" s="13"/>
      <c r="AI1527" s="13"/>
      <c r="AJ1527" s="13"/>
    </row>
    <row r="1528" spans="2:36" x14ac:dyDescent="0.3">
      <c r="B1528" s="8"/>
      <c r="C1528" s="8"/>
      <c r="W1528" s="13"/>
      <c r="X1528" s="13"/>
      <c r="Y1528" s="13"/>
      <c r="Z1528" s="13"/>
      <c r="AA1528" s="13"/>
      <c r="AB1528" s="13"/>
      <c r="AC1528" s="13"/>
      <c r="AD1528" s="13"/>
      <c r="AE1528" s="13"/>
      <c r="AF1528" s="13"/>
      <c r="AG1528" s="13"/>
      <c r="AH1528" s="13"/>
      <c r="AI1528" s="13"/>
      <c r="AJ1528" s="13"/>
    </row>
    <row r="1529" spans="2:36" x14ac:dyDescent="0.3">
      <c r="B1529" s="8"/>
      <c r="C1529" s="8"/>
      <c r="W1529" s="13"/>
      <c r="X1529" s="13"/>
      <c r="Y1529" s="13"/>
      <c r="Z1529" s="13"/>
      <c r="AA1529" s="13"/>
      <c r="AB1529" s="13"/>
      <c r="AC1529" s="13"/>
      <c r="AD1529" s="13"/>
      <c r="AE1529" s="13"/>
      <c r="AF1529" s="13"/>
      <c r="AG1529" s="13"/>
      <c r="AH1529" s="13"/>
      <c r="AI1529" s="13"/>
      <c r="AJ1529" s="13"/>
    </row>
    <row r="1530" spans="2:36" x14ac:dyDescent="0.3">
      <c r="B1530" s="8"/>
      <c r="C1530" s="8"/>
      <c r="W1530" s="13"/>
      <c r="X1530" s="13"/>
      <c r="Y1530" s="13"/>
      <c r="Z1530" s="13"/>
      <c r="AA1530" s="13"/>
      <c r="AB1530" s="13"/>
      <c r="AC1530" s="13"/>
      <c r="AD1530" s="13"/>
      <c r="AE1530" s="13"/>
      <c r="AF1530" s="13"/>
      <c r="AG1530" s="13"/>
      <c r="AH1530" s="13"/>
      <c r="AI1530" s="13"/>
      <c r="AJ1530" s="13"/>
    </row>
    <row r="1531" spans="2:36" x14ac:dyDescent="0.3">
      <c r="B1531" s="8"/>
      <c r="C1531" s="8"/>
      <c r="W1531" s="13"/>
      <c r="X1531" s="13"/>
      <c r="Y1531" s="13"/>
      <c r="Z1531" s="13"/>
      <c r="AA1531" s="13"/>
      <c r="AB1531" s="13"/>
      <c r="AC1531" s="13"/>
      <c r="AD1531" s="13"/>
      <c r="AE1531" s="13"/>
      <c r="AF1531" s="13"/>
      <c r="AG1531" s="13"/>
      <c r="AH1531" s="13"/>
      <c r="AI1531" s="13"/>
      <c r="AJ1531" s="13"/>
    </row>
    <row r="1532" spans="2:36" x14ac:dyDescent="0.3">
      <c r="B1532" s="8"/>
      <c r="C1532" s="8"/>
      <c r="W1532" s="13"/>
      <c r="X1532" s="13"/>
      <c r="Y1532" s="13"/>
      <c r="Z1532" s="13"/>
      <c r="AA1532" s="13"/>
      <c r="AB1532" s="13"/>
      <c r="AC1532" s="13"/>
      <c r="AD1532" s="13"/>
      <c r="AE1532" s="13"/>
      <c r="AF1532" s="13"/>
      <c r="AG1532" s="13"/>
      <c r="AH1532" s="13"/>
      <c r="AI1532" s="13"/>
      <c r="AJ1532" s="13"/>
    </row>
    <row r="1533" spans="2:36" x14ac:dyDescent="0.3">
      <c r="B1533" s="8"/>
      <c r="C1533" s="8"/>
      <c r="W1533" s="13"/>
      <c r="X1533" s="13"/>
      <c r="Y1533" s="13"/>
      <c r="Z1533" s="13"/>
      <c r="AA1533" s="13"/>
      <c r="AB1533" s="13"/>
      <c r="AC1533" s="13"/>
      <c r="AD1533" s="13"/>
      <c r="AE1533" s="13"/>
      <c r="AF1533" s="13"/>
      <c r="AG1533" s="13"/>
      <c r="AH1533" s="13"/>
      <c r="AI1533" s="13"/>
      <c r="AJ1533" s="13"/>
    </row>
    <row r="1534" spans="2:36" x14ac:dyDescent="0.3">
      <c r="B1534" s="8"/>
      <c r="C1534" s="8"/>
      <c r="W1534" s="13"/>
      <c r="X1534" s="13"/>
      <c r="Y1534" s="13"/>
      <c r="Z1534" s="13"/>
      <c r="AA1534" s="13"/>
      <c r="AB1534" s="13"/>
      <c r="AC1534" s="13"/>
      <c r="AD1534" s="13"/>
      <c r="AE1534" s="13"/>
      <c r="AF1534" s="13"/>
      <c r="AG1534" s="13"/>
      <c r="AH1534" s="13"/>
      <c r="AI1534" s="13"/>
      <c r="AJ1534" s="13"/>
    </row>
    <row r="1535" spans="2:36" x14ac:dyDescent="0.3">
      <c r="B1535" s="8"/>
      <c r="C1535" s="8"/>
      <c r="W1535" s="13"/>
      <c r="X1535" s="13"/>
      <c r="Y1535" s="13"/>
      <c r="Z1535" s="13"/>
      <c r="AA1535" s="13"/>
      <c r="AB1535" s="13"/>
      <c r="AC1535" s="13"/>
      <c r="AD1535" s="13"/>
      <c r="AE1535" s="13"/>
      <c r="AF1535" s="13"/>
      <c r="AG1535" s="13"/>
      <c r="AH1535" s="13"/>
      <c r="AI1535" s="13"/>
      <c r="AJ1535" s="13"/>
    </row>
    <row r="1536" spans="2:36" x14ac:dyDescent="0.3">
      <c r="B1536" s="8"/>
      <c r="C1536" s="8"/>
      <c r="W1536" s="13"/>
      <c r="X1536" s="13"/>
      <c r="Y1536" s="13"/>
      <c r="Z1536" s="13"/>
      <c r="AA1536" s="13"/>
      <c r="AB1536" s="13"/>
      <c r="AC1536" s="13"/>
      <c r="AD1536" s="13"/>
      <c r="AE1536" s="13"/>
      <c r="AF1536" s="13"/>
      <c r="AG1536" s="13"/>
      <c r="AH1536" s="13"/>
      <c r="AI1536" s="13"/>
      <c r="AJ1536" s="13"/>
    </row>
    <row r="1537" spans="2:36" x14ac:dyDescent="0.3">
      <c r="B1537" s="8"/>
      <c r="C1537" s="8"/>
      <c r="W1537" s="13"/>
      <c r="X1537" s="13"/>
      <c r="Y1537" s="13"/>
      <c r="Z1537" s="13"/>
      <c r="AA1537" s="13"/>
      <c r="AB1537" s="13"/>
      <c r="AC1537" s="13"/>
      <c r="AD1537" s="13"/>
      <c r="AE1537" s="13"/>
      <c r="AF1537" s="13"/>
      <c r="AG1537" s="13"/>
      <c r="AH1537" s="13"/>
      <c r="AI1537" s="13"/>
      <c r="AJ1537" s="13"/>
    </row>
    <row r="1538" spans="2:36" x14ac:dyDescent="0.3">
      <c r="B1538" s="8"/>
      <c r="C1538" s="8"/>
      <c r="W1538" s="13"/>
      <c r="X1538" s="13"/>
      <c r="Y1538" s="13"/>
      <c r="Z1538" s="13"/>
      <c r="AA1538" s="13"/>
      <c r="AB1538" s="13"/>
      <c r="AC1538" s="13"/>
      <c r="AD1538" s="13"/>
      <c r="AE1538" s="13"/>
      <c r="AF1538" s="13"/>
      <c r="AG1538" s="13"/>
      <c r="AH1538" s="13"/>
      <c r="AI1538" s="13"/>
      <c r="AJ1538" s="13"/>
    </row>
    <row r="1539" spans="2:36" x14ac:dyDescent="0.3">
      <c r="B1539" s="8"/>
      <c r="C1539" s="8"/>
      <c r="W1539" s="13"/>
      <c r="X1539" s="13"/>
      <c r="Y1539" s="13"/>
      <c r="Z1539" s="13"/>
      <c r="AA1539" s="13"/>
      <c r="AB1539" s="13"/>
      <c r="AC1539" s="13"/>
      <c r="AD1539" s="13"/>
      <c r="AE1539" s="13"/>
      <c r="AF1539" s="13"/>
      <c r="AG1539" s="13"/>
      <c r="AH1539" s="13"/>
      <c r="AI1539" s="13"/>
      <c r="AJ1539" s="13"/>
    </row>
    <row r="1540" spans="2:36" x14ac:dyDescent="0.3">
      <c r="B1540" s="8"/>
      <c r="C1540" s="8"/>
      <c r="W1540" s="13"/>
      <c r="X1540" s="13"/>
      <c r="Y1540" s="13"/>
      <c r="Z1540" s="13"/>
      <c r="AA1540" s="13"/>
      <c r="AB1540" s="13"/>
      <c r="AC1540" s="13"/>
      <c r="AD1540" s="13"/>
      <c r="AE1540" s="13"/>
      <c r="AF1540" s="13"/>
      <c r="AG1540" s="13"/>
      <c r="AH1540" s="13"/>
      <c r="AI1540" s="13"/>
      <c r="AJ1540" s="13"/>
    </row>
    <row r="1541" spans="2:36" x14ac:dyDescent="0.3">
      <c r="B1541" s="8"/>
      <c r="C1541" s="8"/>
      <c r="W1541" s="13"/>
      <c r="X1541" s="13"/>
      <c r="Y1541" s="13"/>
      <c r="Z1541" s="13"/>
      <c r="AA1541" s="13"/>
      <c r="AB1541" s="13"/>
      <c r="AC1541" s="13"/>
      <c r="AD1541" s="13"/>
      <c r="AE1541" s="13"/>
      <c r="AF1541" s="13"/>
      <c r="AG1541" s="13"/>
      <c r="AH1541" s="13"/>
      <c r="AI1541" s="13"/>
      <c r="AJ1541" s="13"/>
    </row>
    <row r="1542" spans="2:36" x14ac:dyDescent="0.3">
      <c r="B1542" s="8"/>
      <c r="C1542" s="8"/>
      <c r="W1542" s="13"/>
      <c r="X1542" s="13"/>
      <c r="Y1542" s="13"/>
      <c r="Z1542" s="13"/>
      <c r="AA1542" s="13"/>
      <c r="AB1542" s="13"/>
      <c r="AC1542" s="13"/>
      <c r="AD1542" s="13"/>
      <c r="AE1542" s="13"/>
      <c r="AF1542" s="13"/>
      <c r="AG1542" s="13"/>
      <c r="AH1542" s="13"/>
      <c r="AI1542" s="13"/>
      <c r="AJ1542" s="13"/>
    </row>
    <row r="1543" spans="2:36" x14ac:dyDescent="0.3">
      <c r="B1543" s="8"/>
      <c r="C1543" s="8"/>
      <c r="W1543" s="13"/>
      <c r="X1543" s="13"/>
      <c r="Y1543" s="13"/>
      <c r="Z1543" s="13"/>
      <c r="AA1543" s="13"/>
      <c r="AB1543" s="13"/>
      <c r="AC1543" s="13"/>
      <c r="AD1543" s="13"/>
      <c r="AE1543" s="13"/>
      <c r="AF1543" s="13"/>
      <c r="AG1543" s="13"/>
      <c r="AH1543" s="13"/>
      <c r="AI1543" s="13"/>
      <c r="AJ1543" s="13"/>
    </row>
    <row r="1544" spans="2:36" x14ac:dyDescent="0.3">
      <c r="B1544" s="8"/>
      <c r="C1544" s="8"/>
      <c r="W1544" s="13"/>
      <c r="X1544" s="13"/>
      <c r="Y1544" s="13"/>
      <c r="Z1544" s="13"/>
      <c r="AA1544" s="13"/>
      <c r="AB1544" s="13"/>
      <c r="AC1544" s="13"/>
      <c r="AD1544" s="13"/>
      <c r="AE1544" s="13"/>
      <c r="AF1544" s="13"/>
      <c r="AG1544" s="13"/>
      <c r="AH1544" s="13"/>
      <c r="AI1544" s="13"/>
      <c r="AJ1544" s="13"/>
    </row>
    <row r="1545" spans="2:36" x14ac:dyDescent="0.3">
      <c r="B1545" s="8"/>
      <c r="C1545" s="8"/>
      <c r="W1545" s="13"/>
      <c r="X1545" s="13"/>
      <c r="Y1545" s="13"/>
      <c r="Z1545" s="13"/>
      <c r="AA1545" s="13"/>
      <c r="AB1545" s="13"/>
      <c r="AC1545" s="13"/>
      <c r="AD1545" s="13"/>
      <c r="AE1545" s="13"/>
      <c r="AF1545" s="13"/>
      <c r="AG1545" s="13"/>
      <c r="AH1545" s="13"/>
      <c r="AI1545" s="13"/>
      <c r="AJ1545" s="13"/>
    </row>
    <row r="1546" spans="2:36" x14ac:dyDescent="0.3">
      <c r="B1546" s="8"/>
      <c r="C1546" s="8"/>
      <c r="W1546" s="13"/>
      <c r="X1546" s="13"/>
      <c r="Y1546" s="13"/>
      <c r="Z1546" s="13"/>
      <c r="AA1546" s="13"/>
      <c r="AB1546" s="13"/>
      <c r="AC1546" s="13"/>
      <c r="AD1546" s="13"/>
      <c r="AE1546" s="13"/>
      <c r="AF1546" s="13"/>
      <c r="AG1546" s="13"/>
      <c r="AH1546" s="13"/>
      <c r="AI1546" s="13"/>
      <c r="AJ1546" s="13"/>
    </row>
    <row r="1547" spans="2:36" x14ac:dyDescent="0.3">
      <c r="B1547" s="8"/>
      <c r="C1547" s="8"/>
      <c r="W1547" s="13"/>
      <c r="X1547" s="13"/>
      <c r="Y1547" s="13"/>
      <c r="Z1547" s="13"/>
      <c r="AA1547" s="13"/>
      <c r="AB1547" s="13"/>
      <c r="AC1547" s="13"/>
      <c r="AD1547" s="13"/>
      <c r="AE1547" s="13"/>
      <c r="AF1547" s="13"/>
      <c r="AG1547" s="13"/>
      <c r="AH1547" s="13"/>
      <c r="AI1547" s="13"/>
      <c r="AJ1547" s="13"/>
    </row>
    <row r="1548" spans="2:36" x14ac:dyDescent="0.3">
      <c r="B1548" s="8"/>
      <c r="C1548" s="8"/>
      <c r="W1548" s="13"/>
      <c r="X1548" s="13"/>
      <c r="Y1548" s="13"/>
      <c r="Z1548" s="13"/>
      <c r="AA1548" s="13"/>
      <c r="AB1548" s="13"/>
      <c r="AC1548" s="13"/>
      <c r="AD1548" s="13"/>
      <c r="AE1548" s="13"/>
      <c r="AF1548" s="13"/>
      <c r="AG1548" s="13"/>
      <c r="AH1548" s="13"/>
      <c r="AI1548" s="13"/>
      <c r="AJ1548" s="13"/>
    </row>
    <row r="1549" spans="2:36" x14ac:dyDescent="0.3">
      <c r="B1549" s="8"/>
      <c r="C1549" s="8"/>
      <c r="W1549" s="13"/>
      <c r="X1549" s="13"/>
      <c r="Y1549" s="13"/>
      <c r="Z1549" s="13"/>
      <c r="AA1549" s="13"/>
      <c r="AB1549" s="13"/>
      <c r="AC1549" s="13"/>
      <c r="AD1549" s="13"/>
      <c r="AE1549" s="13"/>
      <c r="AF1549" s="13"/>
      <c r="AG1549" s="13"/>
      <c r="AH1549" s="13"/>
      <c r="AI1549" s="13"/>
      <c r="AJ1549" s="13"/>
    </row>
    <row r="1550" spans="2:36" x14ac:dyDescent="0.3">
      <c r="B1550" s="8"/>
      <c r="C1550" s="8"/>
      <c r="W1550" s="13"/>
      <c r="X1550" s="13"/>
      <c r="Y1550" s="13"/>
      <c r="Z1550" s="13"/>
      <c r="AA1550" s="13"/>
      <c r="AB1550" s="13"/>
      <c r="AC1550" s="13"/>
      <c r="AD1550" s="13"/>
      <c r="AE1550" s="13"/>
      <c r="AF1550" s="13"/>
      <c r="AG1550" s="13"/>
      <c r="AH1550" s="13"/>
      <c r="AI1550" s="13"/>
      <c r="AJ1550" s="13"/>
    </row>
    <row r="1551" spans="2:36" x14ac:dyDescent="0.3">
      <c r="B1551" s="8"/>
      <c r="C1551" s="8"/>
      <c r="W1551" s="13"/>
      <c r="X1551" s="13"/>
      <c r="Y1551" s="13"/>
      <c r="Z1551" s="13"/>
      <c r="AA1551" s="13"/>
      <c r="AB1551" s="13"/>
      <c r="AC1551" s="13"/>
      <c r="AD1551" s="13"/>
      <c r="AE1551" s="13"/>
      <c r="AF1551" s="13"/>
      <c r="AG1551" s="13"/>
      <c r="AH1551" s="13"/>
      <c r="AI1551" s="13"/>
      <c r="AJ1551" s="13"/>
    </row>
    <row r="1552" spans="2:36" x14ac:dyDescent="0.3">
      <c r="B1552" s="8"/>
      <c r="C1552" s="8"/>
      <c r="W1552" s="13"/>
      <c r="X1552" s="13"/>
      <c r="Y1552" s="13"/>
      <c r="Z1552" s="13"/>
      <c r="AA1552" s="13"/>
      <c r="AB1552" s="13"/>
      <c r="AC1552" s="13"/>
      <c r="AD1552" s="13"/>
      <c r="AE1552" s="13"/>
      <c r="AF1552" s="13"/>
      <c r="AG1552" s="13"/>
      <c r="AH1552" s="13"/>
      <c r="AI1552" s="13"/>
      <c r="AJ1552" s="13"/>
    </row>
    <row r="1553" spans="2:36" x14ac:dyDescent="0.3">
      <c r="B1553" s="8"/>
      <c r="C1553" s="8"/>
      <c r="W1553" s="13"/>
      <c r="X1553" s="13"/>
      <c r="Y1553" s="13"/>
      <c r="Z1553" s="13"/>
      <c r="AA1553" s="13"/>
      <c r="AB1553" s="13"/>
      <c r="AC1553" s="13"/>
      <c r="AD1553" s="13"/>
      <c r="AE1553" s="13"/>
      <c r="AF1553" s="13"/>
      <c r="AG1553" s="13"/>
      <c r="AH1553" s="13"/>
      <c r="AI1553" s="13"/>
      <c r="AJ1553" s="13"/>
    </row>
    <row r="1554" spans="2:36" x14ac:dyDescent="0.3">
      <c r="B1554" s="8"/>
      <c r="C1554" s="8"/>
      <c r="W1554" s="13"/>
      <c r="X1554" s="13"/>
      <c r="Y1554" s="13"/>
      <c r="Z1554" s="13"/>
      <c r="AA1554" s="13"/>
      <c r="AB1554" s="13"/>
      <c r="AC1554" s="13"/>
      <c r="AD1554" s="13"/>
      <c r="AE1554" s="13"/>
      <c r="AF1554" s="13"/>
      <c r="AG1554" s="13"/>
      <c r="AH1554" s="13"/>
      <c r="AI1554" s="13"/>
      <c r="AJ1554" s="13"/>
    </row>
    <row r="1555" spans="2:36" x14ac:dyDescent="0.3">
      <c r="B1555" s="8"/>
      <c r="C1555" s="8"/>
      <c r="W1555" s="13"/>
      <c r="X1555" s="13"/>
      <c r="Y1555" s="13"/>
      <c r="Z1555" s="13"/>
      <c r="AA1555" s="13"/>
      <c r="AB1555" s="13"/>
      <c r="AC1555" s="13"/>
      <c r="AD1555" s="13"/>
      <c r="AE1555" s="13"/>
      <c r="AF1555" s="13"/>
      <c r="AG1555" s="13"/>
      <c r="AH1555" s="13"/>
      <c r="AI1555" s="13"/>
      <c r="AJ1555" s="13"/>
    </row>
    <row r="1556" spans="2:36" x14ac:dyDescent="0.3">
      <c r="B1556" s="8"/>
      <c r="C1556" s="8"/>
      <c r="W1556" s="13"/>
      <c r="X1556" s="13"/>
      <c r="Y1556" s="13"/>
      <c r="Z1556" s="13"/>
      <c r="AA1556" s="13"/>
      <c r="AB1556" s="13"/>
      <c r="AC1556" s="13"/>
      <c r="AD1556" s="13"/>
      <c r="AE1556" s="13"/>
      <c r="AF1556" s="13"/>
      <c r="AG1556" s="13"/>
      <c r="AH1556" s="13"/>
      <c r="AI1556" s="13"/>
      <c r="AJ1556" s="13"/>
    </row>
    <row r="1557" spans="2:36" x14ac:dyDescent="0.3">
      <c r="B1557" s="8"/>
      <c r="C1557" s="8"/>
      <c r="W1557" s="13"/>
      <c r="X1557" s="13"/>
      <c r="Y1557" s="13"/>
      <c r="Z1557" s="13"/>
      <c r="AA1557" s="13"/>
      <c r="AB1557" s="13"/>
      <c r="AC1557" s="13"/>
      <c r="AD1557" s="13"/>
      <c r="AE1557" s="13"/>
      <c r="AF1557" s="13"/>
      <c r="AG1557" s="13"/>
      <c r="AH1557" s="13"/>
      <c r="AI1557" s="13"/>
      <c r="AJ1557" s="13"/>
    </row>
    <row r="1558" spans="2:36" x14ac:dyDescent="0.3">
      <c r="B1558" s="8"/>
      <c r="C1558" s="8"/>
      <c r="W1558" s="13"/>
      <c r="X1558" s="13"/>
      <c r="Y1558" s="13"/>
      <c r="Z1558" s="13"/>
      <c r="AA1558" s="13"/>
      <c r="AB1558" s="13"/>
      <c r="AC1558" s="13"/>
      <c r="AD1558" s="13"/>
      <c r="AE1558" s="13"/>
      <c r="AF1558" s="13"/>
      <c r="AG1558" s="13"/>
      <c r="AH1558" s="13"/>
      <c r="AI1558" s="13"/>
      <c r="AJ1558" s="13"/>
    </row>
    <row r="1559" spans="2:36" x14ac:dyDescent="0.3">
      <c r="B1559" s="8"/>
      <c r="C1559" s="8"/>
      <c r="W1559" s="13"/>
      <c r="X1559" s="13"/>
      <c r="Y1559" s="13"/>
      <c r="Z1559" s="13"/>
      <c r="AA1559" s="13"/>
      <c r="AB1559" s="13"/>
      <c r="AC1559" s="13"/>
      <c r="AD1559" s="13"/>
      <c r="AE1559" s="13"/>
      <c r="AF1559" s="13"/>
      <c r="AG1559" s="13"/>
      <c r="AH1559" s="13"/>
      <c r="AI1559" s="13"/>
      <c r="AJ1559" s="13"/>
    </row>
    <row r="1560" spans="2:36" x14ac:dyDescent="0.3">
      <c r="B1560" s="8"/>
      <c r="C1560" s="8"/>
      <c r="W1560" s="13"/>
      <c r="X1560" s="13"/>
      <c r="Y1560" s="13"/>
      <c r="Z1560" s="13"/>
      <c r="AA1560" s="13"/>
      <c r="AB1560" s="13"/>
      <c r="AC1560" s="13"/>
      <c r="AD1560" s="13"/>
      <c r="AE1560" s="13"/>
      <c r="AF1560" s="13"/>
      <c r="AG1560" s="13"/>
      <c r="AH1560" s="13"/>
      <c r="AI1560" s="13"/>
      <c r="AJ1560" s="13"/>
    </row>
    <row r="1561" spans="2:36" x14ac:dyDescent="0.3">
      <c r="B1561" s="8"/>
      <c r="C1561" s="8"/>
      <c r="W1561" s="13"/>
      <c r="X1561" s="13"/>
      <c r="Y1561" s="13"/>
      <c r="Z1561" s="13"/>
      <c r="AA1561" s="13"/>
      <c r="AB1561" s="13"/>
      <c r="AC1561" s="13"/>
      <c r="AD1561" s="13"/>
      <c r="AE1561" s="13"/>
      <c r="AF1561" s="13"/>
      <c r="AG1561" s="13"/>
      <c r="AH1561" s="13"/>
      <c r="AI1561" s="13"/>
      <c r="AJ1561" s="13"/>
    </row>
    <row r="1562" spans="2:36" x14ac:dyDescent="0.3">
      <c r="B1562" s="8"/>
      <c r="C1562" s="8"/>
      <c r="W1562" s="13"/>
      <c r="X1562" s="13"/>
      <c r="Y1562" s="13"/>
      <c r="Z1562" s="13"/>
      <c r="AA1562" s="13"/>
      <c r="AB1562" s="13"/>
      <c r="AC1562" s="13"/>
      <c r="AD1562" s="13"/>
      <c r="AE1562" s="13"/>
      <c r="AF1562" s="13"/>
      <c r="AG1562" s="13"/>
      <c r="AH1562" s="13"/>
      <c r="AI1562" s="13"/>
      <c r="AJ1562" s="13"/>
    </row>
    <row r="1563" spans="2:36" x14ac:dyDescent="0.3">
      <c r="B1563" s="8"/>
      <c r="C1563" s="8"/>
      <c r="W1563" s="13"/>
      <c r="X1563" s="13"/>
      <c r="Y1563" s="13"/>
      <c r="Z1563" s="13"/>
      <c r="AA1563" s="13"/>
      <c r="AB1563" s="13"/>
      <c r="AC1563" s="13"/>
      <c r="AD1563" s="13"/>
      <c r="AE1563" s="13"/>
      <c r="AF1563" s="13"/>
      <c r="AG1563" s="13"/>
      <c r="AH1563" s="13"/>
      <c r="AI1563" s="13"/>
      <c r="AJ1563" s="13"/>
    </row>
    <row r="1564" spans="2:36" x14ac:dyDescent="0.3">
      <c r="B1564" s="8"/>
      <c r="C1564" s="8"/>
      <c r="W1564" s="13"/>
      <c r="X1564" s="13"/>
      <c r="Y1564" s="13"/>
      <c r="Z1564" s="13"/>
      <c r="AA1564" s="13"/>
      <c r="AB1564" s="13"/>
      <c r="AC1564" s="13"/>
      <c r="AD1564" s="13"/>
      <c r="AE1564" s="13"/>
      <c r="AF1564" s="13"/>
      <c r="AG1564" s="13"/>
      <c r="AH1564" s="13"/>
      <c r="AI1564" s="13"/>
      <c r="AJ1564" s="13"/>
    </row>
    <row r="1565" spans="2:36" x14ac:dyDescent="0.3">
      <c r="B1565" s="8"/>
      <c r="C1565" s="8"/>
      <c r="W1565" s="13"/>
      <c r="X1565" s="13"/>
      <c r="Y1565" s="13"/>
      <c r="Z1565" s="13"/>
      <c r="AA1565" s="13"/>
      <c r="AB1565" s="13"/>
      <c r="AC1565" s="13"/>
      <c r="AD1565" s="13"/>
      <c r="AE1565" s="13"/>
      <c r="AF1565" s="13"/>
      <c r="AG1565" s="13"/>
      <c r="AH1565" s="13"/>
      <c r="AI1565" s="13"/>
      <c r="AJ1565" s="13"/>
    </row>
    <row r="1566" spans="2:36" x14ac:dyDescent="0.3">
      <c r="B1566" s="8"/>
      <c r="C1566" s="8"/>
      <c r="W1566" s="13"/>
      <c r="X1566" s="13"/>
      <c r="Y1566" s="13"/>
      <c r="Z1566" s="13"/>
      <c r="AA1566" s="13"/>
      <c r="AB1566" s="13"/>
      <c r="AC1566" s="13"/>
      <c r="AD1566" s="13"/>
      <c r="AE1566" s="13"/>
      <c r="AF1566" s="13"/>
      <c r="AG1566" s="13"/>
      <c r="AH1566" s="13"/>
      <c r="AI1566" s="13"/>
      <c r="AJ1566" s="13"/>
    </row>
    <row r="1567" spans="2:36" x14ac:dyDescent="0.3">
      <c r="B1567" s="8"/>
      <c r="C1567" s="8"/>
      <c r="W1567" s="13"/>
      <c r="X1567" s="13"/>
      <c r="Y1567" s="13"/>
      <c r="Z1567" s="13"/>
      <c r="AA1567" s="13"/>
      <c r="AB1567" s="13"/>
      <c r="AC1567" s="13"/>
      <c r="AD1567" s="13"/>
      <c r="AE1567" s="13"/>
      <c r="AF1567" s="13"/>
      <c r="AG1567" s="13"/>
      <c r="AH1567" s="13"/>
      <c r="AI1567" s="13"/>
      <c r="AJ1567" s="13"/>
    </row>
    <row r="1568" spans="2:36" x14ac:dyDescent="0.3">
      <c r="B1568" s="8"/>
      <c r="C1568" s="8"/>
      <c r="W1568" s="13"/>
      <c r="X1568" s="13"/>
      <c r="Y1568" s="13"/>
      <c r="Z1568" s="13"/>
      <c r="AA1568" s="13"/>
      <c r="AB1568" s="13"/>
      <c r="AC1568" s="13"/>
      <c r="AD1568" s="13"/>
      <c r="AE1568" s="13"/>
      <c r="AF1568" s="13"/>
      <c r="AG1568" s="13"/>
      <c r="AH1568" s="13"/>
      <c r="AI1568" s="13"/>
      <c r="AJ1568" s="13"/>
    </row>
    <row r="1569" spans="2:36" x14ac:dyDescent="0.3">
      <c r="B1569" s="8"/>
      <c r="C1569" s="8"/>
      <c r="W1569" s="13"/>
      <c r="X1569" s="13"/>
      <c r="Y1569" s="13"/>
      <c r="Z1569" s="13"/>
      <c r="AA1569" s="13"/>
      <c r="AB1569" s="13"/>
      <c r="AC1569" s="13"/>
      <c r="AD1569" s="13"/>
      <c r="AE1569" s="13"/>
      <c r="AF1569" s="13"/>
      <c r="AG1569" s="13"/>
      <c r="AH1569" s="13"/>
      <c r="AI1569" s="13"/>
      <c r="AJ1569" s="13"/>
    </row>
    <row r="1570" spans="2:36" x14ac:dyDescent="0.3">
      <c r="B1570" s="8"/>
      <c r="C1570" s="8"/>
      <c r="W1570" s="13"/>
      <c r="X1570" s="13"/>
      <c r="Y1570" s="13"/>
      <c r="Z1570" s="13"/>
      <c r="AA1570" s="13"/>
      <c r="AB1570" s="13"/>
      <c r="AC1570" s="13"/>
      <c r="AD1570" s="13"/>
      <c r="AE1570" s="13"/>
      <c r="AF1570" s="13"/>
      <c r="AG1570" s="13"/>
      <c r="AH1570" s="13"/>
      <c r="AI1570" s="13"/>
      <c r="AJ1570" s="13"/>
    </row>
    <row r="1571" spans="2:36" x14ac:dyDescent="0.3">
      <c r="B1571" s="8"/>
      <c r="C1571" s="8"/>
      <c r="W1571" s="13"/>
      <c r="X1571" s="13"/>
      <c r="Y1571" s="13"/>
      <c r="Z1571" s="13"/>
      <c r="AA1571" s="13"/>
      <c r="AB1571" s="13"/>
      <c r="AC1571" s="13"/>
      <c r="AD1571" s="13"/>
      <c r="AE1571" s="13"/>
      <c r="AF1571" s="13"/>
      <c r="AG1571" s="13"/>
      <c r="AH1571" s="13"/>
      <c r="AI1571" s="13"/>
      <c r="AJ1571" s="13"/>
    </row>
    <row r="1572" spans="2:36" x14ac:dyDescent="0.3">
      <c r="B1572" s="8"/>
      <c r="C1572" s="8"/>
      <c r="W1572" s="13"/>
      <c r="X1572" s="13"/>
      <c r="Y1572" s="13"/>
      <c r="Z1572" s="13"/>
      <c r="AA1572" s="13"/>
      <c r="AB1572" s="13"/>
      <c r="AC1572" s="13"/>
      <c r="AD1572" s="13"/>
      <c r="AE1572" s="13"/>
      <c r="AF1572" s="13"/>
      <c r="AG1572" s="13"/>
      <c r="AH1572" s="13"/>
      <c r="AI1572" s="13"/>
      <c r="AJ1572" s="13"/>
    </row>
    <row r="1573" spans="2:36" x14ac:dyDescent="0.3">
      <c r="B1573" s="8"/>
      <c r="C1573" s="8"/>
      <c r="W1573" s="13"/>
      <c r="X1573" s="13"/>
      <c r="Y1573" s="13"/>
      <c r="Z1573" s="13"/>
      <c r="AA1573" s="13"/>
      <c r="AB1573" s="13"/>
      <c r="AC1573" s="13"/>
      <c r="AD1573" s="13"/>
      <c r="AE1573" s="13"/>
      <c r="AF1573" s="13"/>
      <c r="AG1573" s="13"/>
      <c r="AH1573" s="13"/>
      <c r="AI1573" s="13"/>
      <c r="AJ1573" s="13"/>
    </row>
    <row r="1574" spans="2:36" x14ac:dyDescent="0.3">
      <c r="B1574" s="8"/>
      <c r="C1574" s="8"/>
      <c r="W1574" s="13"/>
      <c r="X1574" s="13"/>
      <c r="Y1574" s="13"/>
      <c r="Z1574" s="13"/>
      <c r="AA1574" s="13"/>
      <c r="AB1574" s="13"/>
      <c r="AC1574" s="13"/>
      <c r="AD1574" s="13"/>
      <c r="AE1574" s="13"/>
      <c r="AF1574" s="13"/>
      <c r="AG1574" s="13"/>
      <c r="AH1574" s="13"/>
      <c r="AI1574" s="13"/>
      <c r="AJ1574" s="13"/>
    </row>
    <row r="1575" spans="2:36" x14ac:dyDescent="0.3">
      <c r="B1575" s="8"/>
      <c r="C1575" s="8"/>
      <c r="W1575" s="13"/>
      <c r="X1575" s="13"/>
      <c r="Y1575" s="13"/>
      <c r="Z1575" s="13"/>
      <c r="AA1575" s="13"/>
      <c r="AB1575" s="13"/>
      <c r="AC1575" s="13"/>
      <c r="AD1575" s="13"/>
      <c r="AE1575" s="13"/>
      <c r="AF1575" s="13"/>
      <c r="AG1575" s="13"/>
      <c r="AH1575" s="13"/>
      <c r="AI1575" s="13"/>
      <c r="AJ1575" s="13"/>
    </row>
    <row r="1576" spans="2:36" x14ac:dyDescent="0.3">
      <c r="B1576" s="8"/>
      <c r="C1576" s="8"/>
      <c r="W1576" s="13"/>
      <c r="X1576" s="13"/>
      <c r="Y1576" s="13"/>
      <c r="Z1576" s="13"/>
      <c r="AA1576" s="13"/>
      <c r="AB1576" s="13"/>
      <c r="AC1576" s="13"/>
      <c r="AD1576" s="13"/>
      <c r="AE1576" s="13"/>
      <c r="AF1576" s="13"/>
      <c r="AG1576" s="13"/>
      <c r="AH1576" s="13"/>
      <c r="AI1576" s="13"/>
      <c r="AJ1576" s="13"/>
    </row>
    <row r="1577" spans="2:36" x14ac:dyDescent="0.3">
      <c r="B1577" s="8"/>
      <c r="C1577" s="8"/>
      <c r="W1577" s="13"/>
      <c r="X1577" s="13"/>
      <c r="Y1577" s="13"/>
      <c r="Z1577" s="13"/>
      <c r="AA1577" s="13"/>
      <c r="AB1577" s="13"/>
      <c r="AC1577" s="13"/>
      <c r="AD1577" s="13"/>
      <c r="AE1577" s="13"/>
      <c r="AF1577" s="13"/>
      <c r="AG1577" s="13"/>
      <c r="AH1577" s="13"/>
      <c r="AI1577" s="13"/>
      <c r="AJ1577" s="13"/>
    </row>
    <row r="1578" spans="2:36" x14ac:dyDescent="0.3">
      <c r="B1578" s="8"/>
      <c r="C1578" s="8"/>
      <c r="W1578" s="13"/>
      <c r="X1578" s="13"/>
      <c r="Y1578" s="13"/>
      <c r="Z1578" s="13"/>
      <c r="AA1578" s="13"/>
      <c r="AB1578" s="13"/>
      <c r="AC1578" s="13"/>
      <c r="AD1578" s="13"/>
      <c r="AE1578" s="13"/>
      <c r="AF1578" s="13"/>
      <c r="AG1578" s="13"/>
      <c r="AH1578" s="13"/>
      <c r="AI1578" s="13"/>
      <c r="AJ1578" s="13"/>
    </row>
    <row r="1579" spans="2:36" x14ac:dyDescent="0.3">
      <c r="B1579" s="8"/>
      <c r="C1579" s="8"/>
      <c r="W1579" s="13"/>
      <c r="X1579" s="13"/>
      <c r="Y1579" s="13"/>
      <c r="Z1579" s="13"/>
      <c r="AA1579" s="13"/>
      <c r="AB1579" s="13"/>
      <c r="AC1579" s="13"/>
      <c r="AD1579" s="13"/>
      <c r="AE1579" s="13"/>
      <c r="AF1579" s="13"/>
      <c r="AG1579" s="13"/>
      <c r="AH1579" s="13"/>
      <c r="AI1579" s="13"/>
      <c r="AJ1579" s="13"/>
    </row>
    <row r="1580" spans="2:36" x14ac:dyDescent="0.3">
      <c r="B1580" s="8"/>
      <c r="C1580" s="8"/>
      <c r="W1580" s="13"/>
      <c r="X1580" s="13"/>
      <c r="Y1580" s="13"/>
      <c r="Z1580" s="13"/>
      <c r="AA1580" s="13"/>
      <c r="AB1580" s="13"/>
      <c r="AC1580" s="13"/>
      <c r="AD1580" s="13"/>
      <c r="AE1580" s="13"/>
      <c r="AF1580" s="13"/>
      <c r="AG1580" s="13"/>
      <c r="AH1580" s="13"/>
      <c r="AI1580" s="13"/>
      <c r="AJ1580" s="13"/>
    </row>
    <row r="1581" spans="2:36" x14ac:dyDescent="0.3">
      <c r="B1581" s="8"/>
      <c r="C1581" s="8"/>
      <c r="W1581" s="13"/>
      <c r="X1581" s="13"/>
      <c r="Y1581" s="13"/>
      <c r="Z1581" s="13"/>
      <c r="AA1581" s="13"/>
      <c r="AB1581" s="13"/>
      <c r="AC1581" s="13"/>
      <c r="AD1581" s="13"/>
      <c r="AE1581" s="13"/>
      <c r="AF1581" s="13"/>
      <c r="AG1581" s="13"/>
      <c r="AH1581" s="13"/>
      <c r="AI1581" s="13"/>
      <c r="AJ1581" s="13"/>
    </row>
    <row r="1582" spans="2:36" x14ac:dyDescent="0.3">
      <c r="B1582" s="8"/>
      <c r="C1582" s="8"/>
      <c r="W1582" s="13"/>
      <c r="X1582" s="13"/>
      <c r="Y1582" s="13"/>
      <c r="Z1582" s="13"/>
      <c r="AA1582" s="13"/>
      <c r="AB1582" s="13"/>
      <c r="AC1582" s="13"/>
      <c r="AD1582" s="13"/>
      <c r="AE1582" s="13"/>
      <c r="AF1582" s="13"/>
      <c r="AG1582" s="13"/>
      <c r="AH1582" s="13"/>
      <c r="AI1582" s="13"/>
      <c r="AJ1582" s="13"/>
    </row>
    <row r="1583" spans="2:36" x14ac:dyDescent="0.3">
      <c r="B1583" s="8"/>
      <c r="C1583" s="8"/>
      <c r="W1583" s="13"/>
      <c r="X1583" s="13"/>
      <c r="Y1583" s="13"/>
      <c r="Z1583" s="13"/>
      <c r="AA1583" s="13"/>
      <c r="AB1583" s="13"/>
      <c r="AC1583" s="13"/>
      <c r="AD1583" s="13"/>
      <c r="AE1583" s="13"/>
      <c r="AF1583" s="13"/>
      <c r="AG1583" s="13"/>
      <c r="AH1583" s="13"/>
      <c r="AI1583" s="13"/>
      <c r="AJ1583" s="13"/>
    </row>
    <row r="1584" spans="2:36" x14ac:dyDescent="0.3">
      <c r="B1584" s="8"/>
      <c r="C1584" s="8"/>
      <c r="W1584" s="13"/>
      <c r="X1584" s="13"/>
      <c r="Y1584" s="13"/>
      <c r="Z1584" s="13"/>
      <c r="AA1584" s="13"/>
      <c r="AB1584" s="13"/>
      <c r="AC1584" s="13"/>
      <c r="AD1584" s="13"/>
      <c r="AE1584" s="13"/>
      <c r="AF1584" s="13"/>
      <c r="AG1584" s="13"/>
      <c r="AH1584" s="13"/>
      <c r="AI1584" s="13"/>
      <c r="AJ1584" s="13"/>
    </row>
    <row r="1585" spans="2:36" x14ac:dyDescent="0.3">
      <c r="B1585" s="8"/>
      <c r="C1585" s="8"/>
      <c r="W1585" s="13"/>
      <c r="X1585" s="13"/>
      <c r="Y1585" s="13"/>
      <c r="Z1585" s="13"/>
      <c r="AA1585" s="13"/>
      <c r="AB1585" s="13"/>
      <c r="AC1585" s="13"/>
      <c r="AD1585" s="13"/>
      <c r="AE1585" s="13"/>
      <c r="AF1585" s="13"/>
      <c r="AG1585" s="13"/>
      <c r="AH1585" s="13"/>
      <c r="AI1585" s="13"/>
      <c r="AJ1585" s="13"/>
    </row>
    <row r="1586" spans="2:36" x14ac:dyDescent="0.3">
      <c r="B1586" s="8"/>
      <c r="C1586" s="8"/>
      <c r="W1586" s="13"/>
      <c r="X1586" s="13"/>
      <c r="Y1586" s="13"/>
      <c r="Z1586" s="13"/>
      <c r="AA1586" s="13"/>
      <c r="AB1586" s="13"/>
      <c r="AC1586" s="13"/>
      <c r="AD1586" s="13"/>
      <c r="AE1586" s="13"/>
      <c r="AF1586" s="13"/>
      <c r="AG1586" s="13"/>
      <c r="AH1586" s="13"/>
      <c r="AI1586" s="13"/>
      <c r="AJ1586" s="13"/>
    </row>
    <row r="1587" spans="2:36" x14ac:dyDescent="0.3">
      <c r="B1587" s="8"/>
      <c r="C1587" s="8"/>
      <c r="W1587" s="13"/>
      <c r="X1587" s="13"/>
      <c r="Y1587" s="13"/>
      <c r="Z1587" s="13"/>
      <c r="AA1587" s="13"/>
      <c r="AB1587" s="13"/>
      <c r="AC1587" s="13"/>
      <c r="AD1587" s="13"/>
      <c r="AE1587" s="13"/>
      <c r="AF1587" s="13"/>
      <c r="AG1587" s="13"/>
      <c r="AH1587" s="13"/>
      <c r="AI1587" s="13"/>
      <c r="AJ1587" s="13"/>
    </row>
    <row r="1588" spans="2:36" x14ac:dyDescent="0.3">
      <c r="B1588" s="8"/>
      <c r="C1588" s="8"/>
      <c r="W1588" s="13"/>
      <c r="X1588" s="13"/>
      <c r="Y1588" s="13"/>
      <c r="Z1588" s="13"/>
      <c r="AA1588" s="13"/>
      <c r="AB1588" s="13"/>
      <c r="AC1588" s="13"/>
      <c r="AD1588" s="13"/>
      <c r="AE1588" s="13"/>
      <c r="AF1588" s="13"/>
      <c r="AG1588" s="13"/>
      <c r="AH1588" s="13"/>
      <c r="AI1588" s="13"/>
      <c r="AJ1588" s="13"/>
    </row>
    <row r="1589" spans="2:36" x14ac:dyDescent="0.3">
      <c r="B1589" s="8"/>
      <c r="C1589" s="8"/>
      <c r="W1589" s="13"/>
      <c r="X1589" s="13"/>
      <c r="Y1589" s="13"/>
      <c r="Z1589" s="13"/>
      <c r="AA1589" s="13"/>
      <c r="AB1589" s="13"/>
      <c r="AC1589" s="13"/>
      <c r="AD1589" s="13"/>
      <c r="AE1589" s="13"/>
      <c r="AF1589" s="13"/>
      <c r="AG1589" s="13"/>
      <c r="AH1589" s="13"/>
      <c r="AI1589" s="13"/>
      <c r="AJ1589" s="13"/>
    </row>
    <row r="1590" spans="2:36" x14ac:dyDescent="0.3">
      <c r="B1590" s="8"/>
      <c r="C1590" s="8"/>
      <c r="W1590" s="13"/>
      <c r="X1590" s="13"/>
      <c r="Y1590" s="13"/>
      <c r="Z1590" s="13"/>
      <c r="AA1590" s="13"/>
      <c r="AB1590" s="13"/>
      <c r="AC1590" s="13"/>
      <c r="AD1590" s="13"/>
      <c r="AE1590" s="13"/>
      <c r="AF1590" s="13"/>
      <c r="AG1590" s="13"/>
      <c r="AH1590" s="13"/>
      <c r="AI1590" s="13"/>
      <c r="AJ1590" s="13"/>
    </row>
    <row r="1591" spans="2:36" x14ac:dyDescent="0.3">
      <c r="B1591" s="8"/>
      <c r="C1591" s="8"/>
      <c r="W1591" s="13"/>
      <c r="X1591" s="13"/>
      <c r="Y1591" s="13"/>
      <c r="Z1591" s="13"/>
      <c r="AA1591" s="13"/>
      <c r="AB1591" s="13"/>
      <c r="AC1591" s="13"/>
      <c r="AD1591" s="13"/>
      <c r="AE1591" s="13"/>
      <c r="AF1591" s="13"/>
      <c r="AG1591" s="13"/>
      <c r="AH1591" s="13"/>
      <c r="AI1591" s="13"/>
      <c r="AJ1591" s="13"/>
    </row>
    <row r="1592" spans="2:36" x14ac:dyDescent="0.3">
      <c r="B1592" s="8"/>
      <c r="C1592" s="8"/>
      <c r="W1592" s="13"/>
      <c r="X1592" s="13"/>
      <c r="Y1592" s="13"/>
      <c r="Z1592" s="13"/>
      <c r="AA1592" s="13"/>
      <c r="AB1592" s="13"/>
      <c r="AC1592" s="13"/>
      <c r="AD1592" s="13"/>
      <c r="AE1592" s="13"/>
      <c r="AF1592" s="13"/>
      <c r="AG1592" s="13"/>
      <c r="AH1592" s="13"/>
      <c r="AI1592" s="13"/>
      <c r="AJ1592" s="13"/>
    </row>
    <row r="1593" spans="2:36" x14ac:dyDescent="0.3">
      <c r="B1593" s="8"/>
      <c r="C1593" s="8"/>
      <c r="W1593" s="13"/>
      <c r="X1593" s="13"/>
      <c r="Y1593" s="13"/>
      <c r="Z1593" s="13"/>
      <c r="AA1593" s="13"/>
      <c r="AB1593" s="13"/>
      <c r="AC1593" s="13"/>
      <c r="AD1593" s="13"/>
      <c r="AE1593" s="13"/>
      <c r="AF1593" s="13"/>
      <c r="AG1593" s="13"/>
      <c r="AH1593" s="13"/>
      <c r="AI1593" s="13"/>
      <c r="AJ1593" s="13"/>
    </row>
    <row r="1594" spans="2:36" x14ac:dyDescent="0.3">
      <c r="B1594" s="8"/>
      <c r="C1594" s="8"/>
      <c r="W1594" s="13"/>
      <c r="X1594" s="13"/>
      <c r="Y1594" s="13"/>
      <c r="Z1594" s="13"/>
      <c r="AA1594" s="13"/>
      <c r="AB1594" s="13"/>
      <c r="AC1594" s="13"/>
      <c r="AD1594" s="13"/>
      <c r="AE1594" s="13"/>
      <c r="AF1594" s="13"/>
      <c r="AG1594" s="13"/>
      <c r="AH1594" s="13"/>
      <c r="AI1594" s="13"/>
      <c r="AJ1594" s="13"/>
    </row>
    <row r="1595" spans="2:36" x14ac:dyDescent="0.3">
      <c r="B1595" s="8"/>
      <c r="C1595" s="8"/>
      <c r="W1595" s="13"/>
      <c r="X1595" s="13"/>
      <c r="Y1595" s="13"/>
      <c r="Z1595" s="13"/>
      <c r="AA1595" s="13"/>
      <c r="AB1595" s="13"/>
      <c r="AC1595" s="13"/>
      <c r="AD1595" s="13"/>
      <c r="AE1595" s="13"/>
      <c r="AF1595" s="13"/>
      <c r="AG1595" s="13"/>
      <c r="AH1595" s="13"/>
      <c r="AI1595" s="13"/>
      <c r="AJ1595" s="13"/>
    </row>
    <row r="1596" spans="2:36" x14ac:dyDescent="0.3">
      <c r="B1596" s="8"/>
      <c r="C1596" s="8"/>
      <c r="W1596" s="13"/>
      <c r="X1596" s="13"/>
      <c r="Y1596" s="13"/>
      <c r="Z1596" s="13"/>
      <c r="AA1596" s="13"/>
      <c r="AB1596" s="13"/>
      <c r="AC1596" s="13"/>
      <c r="AD1596" s="13"/>
      <c r="AE1596" s="13"/>
      <c r="AF1596" s="13"/>
      <c r="AG1596" s="13"/>
      <c r="AH1596" s="13"/>
      <c r="AI1596" s="13"/>
      <c r="AJ1596" s="13"/>
    </row>
    <row r="1597" spans="2:36" x14ac:dyDescent="0.3">
      <c r="B1597" s="8"/>
      <c r="C1597" s="8"/>
      <c r="W1597" s="13"/>
      <c r="X1597" s="13"/>
      <c r="Y1597" s="13"/>
      <c r="Z1597" s="13"/>
      <c r="AA1597" s="13"/>
      <c r="AB1597" s="13"/>
      <c r="AC1597" s="13"/>
      <c r="AD1597" s="13"/>
      <c r="AE1597" s="13"/>
      <c r="AF1597" s="13"/>
      <c r="AG1597" s="13"/>
      <c r="AH1597" s="13"/>
      <c r="AI1597" s="13"/>
      <c r="AJ1597" s="13"/>
    </row>
    <row r="1598" spans="2:36" x14ac:dyDescent="0.3">
      <c r="B1598" s="8"/>
      <c r="C1598" s="8"/>
      <c r="W1598" s="13"/>
      <c r="X1598" s="13"/>
      <c r="Y1598" s="13"/>
      <c r="Z1598" s="13"/>
      <c r="AA1598" s="13"/>
      <c r="AB1598" s="13"/>
      <c r="AC1598" s="13"/>
      <c r="AD1598" s="13"/>
      <c r="AE1598" s="13"/>
      <c r="AF1598" s="13"/>
      <c r="AG1598" s="13"/>
      <c r="AH1598" s="13"/>
      <c r="AI1598" s="13"/>
      <c r="AJ1598" s="13"/>
    </row>
    <row r="1599" spans="2:36" x14ac:dyDescent="0.3">
      <c r="B1599" s="8"/>
      <c r="C1599" s="8"/>
      <c r="W1599" s="13"/>
      <c r="X1599" s="13"/>
      <c r="Y1599" s="13"/>
      <c r="Z1599" s="13"/>
      <c r="AA1599" s="13"/>
      <c r="AB1599" s="13"/>
      <c r="AC1599" s="13"/>
      <c r="AD1599" s="13"/>
      <c r="AE1599" s="13"/>
      <c r="AF1599" s="13"/>
      <c r="AG1599" s="13"/>
      <c r="AH1599" s="13"/>
      <c r="AI1599" s="13"/>
      <c r="AJ1599" s="13"/>
    </row>
    <row r="1600" spans="2:36" x14ac:dyDescent="0.3">
      <c r="B1600" s="8"/>
      <c r="C1600" s="8"/>
      <c r="W1600" s="13"/>
      <c r="X1600" s="13"/>
      <c r="Y1600" s="13"/>
      <c r="Z1600" s="13"/>
      <c r="AA1600" s="13"/>
      <c r="AB1600" s="13"/>
      <c r="AC1600" s="13"/>
      <c r="AD1600" s="13"/>
      <c r="AE1600" s="13"/>
      <c r="AF1600" s="13"/>
      <c r="AG1600" s="13"/>
      <c r="AH1600" s="13"/>
      <c r="AI1600" s="13"/>
      <c r="AJ1600" s="13"/>
    </row>
    <row r="1601" spans="2:36" x14ac:dyDescent="0.3">
      <c r="B1601" s="8"/>
      <c r="C1601" s="8"/>
      <c r="W1601" s="13"/>
      <c r="X1601" s="13"/>
      <c r="Y1601" s="13"/>
      <c r="Z1601" s="13"/>
      <c r="AA1601" s="13"/>
      <c r="AB1601" s="13"/>
      <c r="AC1601" s="13"/>
      <c r="AD1601" s="13"/>
      <c r="AE1601" s="13"/>
      <c r="AF1601" s="13"/>
      <c r="AG1601" s="13"/>
      <c r="AH1601" s="13"/>
      <c r="AI1601" s="13"/>
      <c r="AJ1601" s="13"/>
    </row>
    <row r="1602" spans="2:36" x14ac:dyDescent="0.3">
      <c r="B1602" s="8"/>
      <c r="C1602" s="8"/>
      <c r="W1602" s="13"/>
      <c r="X1602" s="13"/>
      <c r="Y1602" s="13"/>
      <c r="Z1602" s="13"/>
      <c r="AA1602" s="13"/>
      <c r="AB1602" s="13"/>
      <c r="AC1602" s="13"/>
      <c r="AD1602" s="13"/>
      <c r="AE1602" s="13"/>
      <c r="AF1602" s="13"/>
      <c r="AG1602" s="13"/>
      <c r="AH1602" s="13"/>
      <c r="AI1602" s="13"/>
      <c r="AJ1602" s="13"/>
    </row>
    <row r="1603" spans="2:36" x14ac:dyDescent="0.3">
      <c r="B1603" s="8"/>
      <c r="C1603" s="8"/>
      <c r="W1603" s="13"/>
      <c r="X1603" s="13"/>
      <c r="Y1603" s="13"/>
      <c r="Z1603" s="13"/>
      <c r="AA1603" s="13"/>
      <c r="AB1603" s="13"/>
      <c r="AC1603" s="13"/>
      <c r="AD1603" s="13"/>
      <c r="AE1603" s="13"/>
      <c r="AF1603" s="13"/>
      <c r="AG1603" s="13"/>
      <c r="AH1603" s="13"/>
      <c r="AI1603" s="13"/>
      <c r="AJ1603" s="13"/>
    </row>
    <row r="1604" spans="2:36" x14ac:dyDescent="0.3">
      <c r="B1604" s="8"/>
      <c r="C1604" s="8"/>
      <c r="W1604" s="13"/>
      <c r="X1604" s="13"/>
      <c r="Y1604" s="13"/>
      <c r="Z1604" s="13"/>
      <c r="AA1604" s="13"/>
      <c r="AB1604" s="13"/>
      <c r="AC1604" s="13"/>
      <c r="AD1604" s="13"/>
      <c r="AE1604" s="13"/>
      <c r="AF1604" s="13"/>
      <c r="AG1604" s="13"/>
      <c r="AH1604" s="13"/>
      <c r="AI1604" s="13"/>
      <c r="AJ1604" s="13"/>
    </row>
    <row r="1605" spans="2:36" x14ac:dyDescent="0.3">
      <c r="B1605" s="8"/>
      <c r="C1605" s="8"/>
      <c r="W1605" s="13"/>
      <c r="X1605" s="13"/>
      <c r="Y1605" s="13"/>
      <c r="Z1605" s="13"/>
      <c r="AA1605" s="13"/>
      <c r="AB1605" s="13"/>
      <c r="AC1605" s="13"/>
      <c r="AD1605" s="13"/>
      <c r="AE1605" s="13"/>
      <c r="AF1605" s="13"/>
      <c r="AG1605" s="13"/>
      <c r="AH1605" s="13"/>
      <c r="AI1605" s="13"/>
      <c r="AJ1605" s="13"/>
    </row>
    <row r="1606" spans="2:36" x14ac:dyDescent="0.3">
      <c r="B1606" s="8"/>
      <c r="C1606" s="8"/>
      <c r="W1606" s="13"/>
      <c r="X1606" s="13"/>
      <c r="Y1606" s="13"/>
      <c r="Z1606" s="13"/>
      <c r="AA1606" s="13"/>
      <c r="AB1606" s="13"/>
      <c r="AC1606" s="13"/>
      <c r="AD1606" s="13"/>
      <c r="AE1606" s="13"/>
      <c r="AF1606" s="13"/>
      <c r="AG1606" s="13"/>
      <c r="AH1606" s="13"/>
      <c r="AI1606" s="13"/>
      <c r="AJ1606" s="13"/>
    </row>
    <row r="1607" spans="2:36" x14ac:dyDescent="0.3">
      <c r="B1607" s="8"/>
      <c r="C1607" s="8"/>
      <c r="W1607" s="13"/>
      <c r="X1607" s="13"/>
      <c r="Y1607" s="13"/>
      <c r="Z1607" s="13"/>
      <c r="AA1607" s="13"/>
      <c r="AB1607" s="13"/>
      <c r="AC1607" s="13"/>
      <c r="AD1607" s="13"/>
      <c r="AE1607" s="13"/>
      <c r="AF1607" s="13"/>
      <c r="AG1607" s="13"/>
      <c r="AH1607" s="13"/>
      <c r="AI1607" s="13"/>
      <c r="AJ1607" s="13"/>
    </row>
    <row r="1608" spans="2:36" x14ac:dyDescent="0.3">
      <c r="B1608" s="8"/>
      <c r="C1608" s="8"/>
      <c r="W1608" s="13"/>
      <c r="X1608" s="13"/>
      <c r="Y1608" s="13"/>
      <c r="Z1608" s="13"/>
      <c r="AA1608" s="13"/>
      <c r="AB1608" s="13"/>
      <c r="AC1608" s="13"/>
      <c r="AD1608" s="13"/>
      <c r="AE1608" s="13"/>
      <c r="AF1608" s="13"/>
      <c r="AG1608" s="13"/>
      <c r="AH1608" s="13"/>
      <c r="AI1608" s="13"/>
      <c r="AJ1608" s="13"/>
    </row>
    <row r="1609" spans="2:36" x14ac:dyDescent="0.3">
      <c r="B1609" s="8"/>
      <c r="C1609" s="8"/>
      <c r="W1609" s="13"/>
      <c r="X1609" s="13"/>
      <c r="Y1609" s="13"/>
      <c r="Z1609" s="13"/>
      <c r="AA1609" s="13"/>
      <c r="AB1609" s="13"/>
      <c r="AC1609" s="13"/>
      <c r="AD1609" s="13"/>
      <c r="AE1609" s="13"/>
      <c r="AF1609" s="13"/>
      <c r="AG1609" s="13"/>
      <c r="AH1609" s="13"/>
      <c r="AI1609" s="13"/>
      <c r="AJ1609" s="13"/>
    </row>
    <row r="1610" spans="2:36" x14ac:dyDescent="0.3">
      <c r="B1610" s="8"/>
      <c r="C1610" s="8"/>
      <c r="W1610" s="13"/>
      <c r="X1610" s="13"/>
      <c r="Y1610" s="13"/>
      <c r="Z1610" s="13"/>
      <c r="AA1610" s="13"/>
      <c r="AB1610" s="13"/>
      <c r="AC1610" s="13"/>
      <c r="AD1610" s="13"/>
      <c r="AE1610" s="13"/>
      <c r="AF1610" s="13"/>
      <c r="AG1610" s="13"/>
      <c r="AH1610" s="13"/>
      <c r="AI1610" s="13"/>
      <c r="AJ1610" s="13"/>
    </row>
    <row r="1611" spans="2:36" x14ac:dyDescent="0.3">
      <c r="B1611" s="8"/>
      <c r="C1611" s="8"/>
      <c r="W1611" s="13"/>
      <c r="X1611" s="13"/>
      <c r="Y1611" s="13"/>
      <c r="Z1611" s="13"/>
      <c r="AA1611" s="13"/>
      <c r="AB1611" s="13"/>
      <c r="AC1611" s="13"/>
      <c r="AD1611" s="13"/>
      <c r="AE1611" s="13"/>
      <c r="AF1611" s="13"/>
      <c r="AG1611" s="13"/>
      <c r="AH1611" s="13"/>
      <c r="AI1611" s="13"/>
      <c r="AJ1611" s="13"/>
    </row>
    <row r="1612" spans="2:36" x14ac:dyDescent="0.3">
      <c r="B1612" s="8"/>
      <c r="C1612" s="8"/>
      <c r="W1612" s="13"/>
      <c r="X1612" s="13"/>
      <c r="Y1612" s="13"/>
      <c r="Z1612" s="13"/>
      <c r="AA1612" s="13"/>
      <c r="AB1612" s="13"/>
      <c r="AC1612" s="13"/>
      <c r="AD1612" s="13"/>
      <c r="AE1612" s="13"/>
      <c r="AF1612" s="13"/>
      <c r="AG1612" s="13"/>
      <c r="AH1612" s="13"/>
      <c r="AI1612" s="13"/>
      <c r="AJ1612" s="13"/>
    </row>
    <row r="1613" spans="2:36" x14ac:dyDescent="0.3">
      <c r="B1613" s="8"/>
      <c r="C1613" s="8"/>
      <c r="W1613" s="13"/>
      <c r="X1613" s="13"/>
      <c r="Y1613" s="13"/>
      <c r="Z1613" s="13"/>
      <c r="AA1613" s="13"/>
      <c r="AB1613" s="13"/>
      <c r="AC1613" s="13"/>
      <c r="AD1613" s="13"/>
      <c r="AE1613" s="13"/>
      <c r="AF1613" s="13"/>
      <c r="AG1613" s="13"/>
      <c r="AH1613" s="13"/>
      <c r="AI1613" s="13"/>
      <c r="AJ1613" s="13"/>
    </row>
    <row r="1614" spans="2:36" x14ac:dyDescent="0.3">
      <c r="B1614" s="8"/>
      <c r="C1614" s="8"/>
      <c r="W1614" s="13"/>
      <c r="X1614" s="13"/>
      <c r="Y1614" s="13"/>
      <c r="Z1614" s="13"/>
      <c r="AA1614" s="13"/>
      <c r="AB1614" s="13"/>
      <c r="AC1614" s="13"/>
      <c r="AD1614" s="13"/>
      <c r="AE1614" s="13"/>
      <c r="AF1614" s="13"/>
      <c r="AG1614" s="13"/>
      <c r="AH1614" s="13"/>
      <c r="AI1614" s="13"/>
      <c r="AJ1614" s="13"/>
    </row>
    <row r="1615" spans="2:36" x14ac:dyDescent="0.3">
      <c r="B1615" s="8"/>
      <c r="C1615" s="8"/>
      <c r="W1615" s="13"/>
      <c r="X1615" s="13"/>
      <c r="Y1615" s="13"/>
      <c r="Z1615" s="13"/>
      <c r="AA1615" s="13"/>
      <c r="AB1615" s="13"/>
      <c r="AC1615" s="13"/>
      <c r="AD1615" s="13"/>
      <c r="AE1615" s="13"/>
      <c r="AF1615" s="13"/>
      <c r="AG1615" s="13"/>
      <c r="AH1615" s="13"/>
      <c r="AI1615" s="13"/>
      <c r="AJ1615" s="13"/>
    </row>
    <row r="1616" spans="2:36" x14ac:dyDescent="0.3">
      <c r="B1616" s="8"/>
      <c r="C1616" s="8"/>
      <c r="W1616" s="13"/>
      <c r="X1616" s="13"/>
      <c r="Y1616" s="13"/>
      <c r="Z1616" s="13"/>
      <c r="AA1616" s="13"/>
      <c r="AB1616" s="13"/>
      <c r="AC1616" s="13"/>
      <c r="AD1616" s="13"/>
      <c r="AE1616" s="13"/>
      <c r="AF1616" s="13"/>
      <c r="AG1616" s="13"/>
      <c r="AH1616" s="13"/>
      <c r="AI1616" s="13"/>
      <c r="AJ1616" s="13"/>
    </row>
    <row r="1617" spans="2:36" x14ac:dyDescent="0.3">
      <c r="B1617" s="8"/>
      <c r="C1617" s="8"/>
      <c r="W1617" s="13"/>
      <c r="X1617" s="13"/>
      <c r="Y1617" s="13"/>
      <c r="Z1617" s="13"/>
      <c r="AA1617" s="13"/>
      <c r="AB1617" s="13"/>
      <c r="AC1617" s="13"/>
      <c r="AD1617" s="13"/>
      <c r="AE1617" s="13"/>
      <c r="AF1617" s="13"/>
      <c r="AG1617" s="13"/>
      <c r="AH1617" s="13"/>
      <c r="AI1617" s="13"/>
      <c r="AJ1617" s="13"/>
    </row>
    <row r="1618" spans="2:36" x14ac:dyDescent="0.3">
      <c r="B1618" s="8"/>
      <c r="C1618" s="8"/>
      <c r="W1618" s="13"/>
      <c r="X1618" s="13"/>
      <c r="Y1618" s="13"/>
      <c r="Z1618" s="13"/>
      <c r="AA1618" s="13"/>
      <c r="AB1618" s="13"/>
      <c r="AC1618" s="13"/>
      <c r="AD1618" s="13"/>
      <c r="AE1618" s="13"/>
      <c r="AF1618" s="13"/>
      <c r="AG1618" s="13"/>
      <c r="AH1618" s="13"/>
      <c r="AI1618" s="13"/>
      <c r="AJ1618" s="13"/>
    </row>
    <row r="1619" spans="2:36" x14ac:dyDescent="0.3">
      <c r="B1619" s="8"/>
      <c r="C1619" s="8"/>
      <c r="W1619" s="13"/>
      <c r="X1619" s="13"/>
      <c r="Y1619" s="13"/>
      <c r="Z1619" s="13"/>
      <c r="AA1619" s="13"/>
      <c r="AB1619" s="13"/>
      <c r="AC1619" s="13"/>
      <c r="AD1619" s="13"/>
      <c r="AE1619" s="13"/>
      <c r="AF1619" s="13"/>
      <c r="AG1619" s="13"/>
      <c r="AH1619" s="13"/>
      <c r="AI1619" s="13"/>
      <c r="AJ1619" s="13"/>
    </row>
    <row r="1620" spans="2:36" x14ac:dyDescent="0.3">
      <c r="B1620" s="8"/>
      <c r="C1620" s="8"/>
      <c r="W1620" s="13"/>
      <c r="X1620" s="13"/>
      <c r="Y1620" s="13"/>
      <c r="Z1620" s="13"/>
      <c r="AA1620" s="13"/>
      <c r="AB1620" s="13"/>
      <c r="AC1620" s="13"/>
      <c r="AD1620" s="13"/>
      <c r="AE1620" s="13"/>
      <c r="AF1620" s="13"/>
      <c r="AG1620" s="13"/>
      <c r="AH1620" s="13"/>
      <c r="AI1620" s="13"/>
      <c r="AJ1620" s="13"/>
    </row>
    <row r="1621" spans="2:36" x14ac:dyDescent="0.3">
      <c r="B1621" s="8"/>
      <c r="C1621" s="8"/>
      <c r="W1621" s="13"/>
      <c r="X1621" s="13"/>
      <c r="Y1621" s="13"/>
      <c r="Z1621" s="13"/>
      <c r="AA1621" s="13"/>
      <c r="AB1621" s="13"/>
      <c r="AC1621" s="13"/>
      <c r="AD1621" s="13"/>
      <c r="AE1621" s="13"/>
      <c r="AF1621" s="13"/>
      <c r="AG1621" s="13"/>
      <c r="AH1621" s="13"/>
      <c r="AI1621" s="13"/>
      <c r="AJ1621" s="13"/>
    </row>
    <row r="1622" spans="2:36" x14ac:dyDescent="0.3">
      <c r="B1622" s="8"/>
      <c r="C1622" s="8"/>
      <c r="W1622" s="13"/>
      <c r="X1622" s="13"/>
      <c r="Y1622" s="13"/>
      <c r="Z1622" s="13"/>
      <c r="AA1622" s="13"/>
      <c r="AB1622" s="13"/>
      <c r="AC1622" s="13"/>
      <c r="AD1622" s="13"/>
      <c r="AE1622" s="13"/>
      <c r="AF1622" s="13"/>
      <c r="AG1622" s="13"/>
      <c r="AH1622" s="13"/>
      <c r="AI1622" s="13"/>
      <c r="AJ1622" s="13"/>
    </row>
    <row r="1623" spans="2:36" x14ac:dyDescent="0.3">
      <c r="B1623" s="8"/>
      <c r="C1623" s="8"/>
      <c r="W1623" s="13"/>
      <c r="X1623" s="13"/>
      <c r="Y1623" s="13"/>
      <c r="Z1623" s="13"/>
      <c r="AA1623" s="13"/>
      <c r="AB1623" s="13"/>
      <c r="AC1623" s="13"/>
      <c r="AD1623" s="13"/>
      <c r="AE1623" s="13"/>
      <c r="AF1623" s="13"/>
      <c r="AG1623" s="13"/>
      <c r="AH1623" s="13"/>
      <c r="AI1623" s="13"/>
      <c r="AJ1623" s="13"/>
    </row>
    <row r="1624" spans="2:36" x14ac:dyDescent="0.3">
      <c r="B1624" s="8"/>
      <c r="C1624" s="8"/>
      <c r="W1624" s="13"/>
      <c r="X1624" s="13"/>
      <c r="Y1624" s="13"/>
      <c r="Z1624" s="13"/>
      <c r="AA1624" s="13"/>
      <c r="AB1624" s="13"/>
      <c r="AC1624" s="13"/>
      <c r="AD1624" s="13"/>
      <c r="AE1624" s="13"/>
      <c r="AF1624" s="13"/>
      <c r="AG1624" s="13"/>
      <c r="AH1624" s="13"/>
      <c r="AI1624" s="13"/>
      <c r="AJ1624" s="13"/>
    </row>
    <row r="1625" spans="2:36" x14ac:dyDescent="0.3">
      <c r="B1625" s="8"/>
      <c r="C1625" s="8"/>
      <c r="W1625" s="13"/>
      <c r="X1625" s="13"/>
      <c r="Y1625" s="13"/>
      <c r="Z1625" s="13"/>
      <c r="AA1625" s="13"/>
      <c r="AB1625" s="13"/>
      <c r="AC1625" s="13"/>
      <c r="AD1625" s="13"/>
      <c r="AE1625" s="13"/>
      <c r="AF1625" s="13"/>
      <c r="AG1625" s="13"/>
      <c r="AH1625" s="13"/>
      <c r="AI1625" s="13"/>
      <c r="AJ1625" s="13"/>
    </row>
    <row r="1626" spans="2:36" x14ac:dyDescent="0.3">
      <c r="B1626" s="8"/>
      <c r="C1626" s="8"/>
      <c r="W1626" s="13"/>
      <c r="X1626" s="13"/>
      <c r="Y1626" s="13"/>
      <c r="Z1626" s="13"/>
      <c r="AA1626" s="13"/>
      <c r="AB1626" s="13"/>
      <c r="AC1626" s="13"/>
      <c r="AD1626" s="13"/>
      <c r="AE1626" s="13"/>
      <c r="AF1626" s="13"/>
      <c r="AG1626" s="13"/>
      <c r="AH1626" s="13"/>
      <c r="AI1626" s="13"/>
      <c r="AJ1626" s="13"/>
    </row>
    <row r="1627" spans="2:36" x14ac:dyDescent="0.3">
      <c r="B1627" s="8"/>
      <c r="C1627" s="8"/>
      <c r="W1627" s="13"/>
      <c r="X1627" s="13"/>
      <c r="Y1627" s="13"/>
      <c r="Z1627" s="13"/>
      <c r="AA1627" s="13"/>
      <c r="AB1627" s="13"/>
      <c r="AC1627" s="13"/>
      <c r="AD1627" s="13"/>
      <c r="AE1627" s="13"/>
      <c r="AF1627" s="13"/>
      <c r="AG1627" s="13"/>
      <c r="AH1627" s="13"/>
      <c r="AI1627" s="13"/>
      <c r="AJ1627" s="13"/>
    </row>
    <row r="1628" spans="2:36" x14ac:dyDescent="0.3">
      <c r="B1628" s="8"/>
      <c r="C1628" s="8"/>
      <c r="W1628" s="13"/>
      <c r="X1628" s="13"/>
      <c r="Y1628" s="13"/>
      <c r="Z1628" s="13"/>
      <c r="AA1628" s="13"/>
      <c r="AB1628" s="13"/>
      <c r="AC1628" s="13"/>
      <c r="AD1628" s="13"/>
      <c r="AE1628" s="13"/>
      <c r="AF1628" s="13"/>
      <c r="AG1628" s="13"/>
      <c r="AH1628" s="13"/>
      <c r="AI1628" s="13"/>
      <c r="AJ1628" s="13"/>
    </row>
    <row r="1629" spans="2:36" x14ac:dyDescent="0.3">
      <c r="B1629" s="8"/>
      <c r="C1629" s="8"/>
      <c r="W1629" s="13"/>
      <c r="X1629" s="13"/>
      <c r="Y1629" s="13"/>
      <c r="Z1629" s="13"/>
      <c r="AA1629" s="13"/>
      <c r="AB1629" s="13"/>
      <c r="AC1629" s="13"/>
      <c r="AD1629" s="13"/>
      <c r="AE1629" s="13"/>
      <c r="AF1629" s="13"/>
      <c r="AG1629" s="13"/>
      <c r="AH1629" s="13"/>
      <c r="AI1629" s="13"/>
      <c r="AJ1629" s="13"/>
    </row>
    <row r="1630" spans="2:36" x14ac:dyDescent="0.3">
      <c r="B1630" s="8"/>
      <c r="C1630" s="8"/>
      <c r="W1630" s="13"/>
      <c r="X1630" s="13"/>
      <c r="Y1630" s="13"/>
      <c r="Z1630" s="13"/>
      <c r="AA1630" s="13"/>
      <c r="AB1630" s="13"/>
      <c r="AC1630" s="13"/>
      <c r="AD1630" s="13"/>
      <c r="AE1630" s="13"/>
      <c r="AF1630" s="13"/>
      <c r="AG1630" s="13"/>
      <c r="AH1630" s="13"/>
      <c r="AI1630" s="13"/>
      <c r="AJ1630" s="13"/>
    </row>
    <row r="1631" spans="2:36" x14ac:dyDescent="0.3">
      <c r="B1631" s="8"/>
      <c r="C1631" s="8"/>
      <c r="W1631" s="13"/>
      <c r="X1631" s="13"/>
      <c r="Y1631" s="13"/>
      <c r="Z1631" s="13"/>
      <c r="AA1631" s="13"/>
      <c r="AB1631" s="13"/>
      <c r="AC1631" s="13"/>
      <c r="AD1631" s="13"/>
      <c r="AE1631" s="13"/>
      <c r="AF1631" s="13"/>
      <c r="AG1631" s="13"/>
      <c r="AH1631" s="13"/>
      <c r="AI1631" s="13"/>
      <c r="AJ1631" s="13"/>
    </row>
    <row r="1632" spans="2:36" x14ac:dyDescent="0.3">
      <c r="B1632" s="8"/>
      <c r="C1632" s="8"/>
      <c r="W1632" s="13"/>
      <c r="X1632" s="13"/>
      <c r="Y1632" s="13"/>
      <c r="Z1632" s="13"/>
      <c r="AA1632" s="13"/>
      <c r="AB1632" s="13"/>
      <c r="AC1632" s="13"/>
      <c r="AD1632" s="13"/>
      <c r="AE1632" s="13"/>
      <c r="AF1632" s="13"/>
      <c r="AG1632" s="13"/>
      <c r="AH1632" s="13"/>
      <c r="AI1632" s="13"/>
      <c r="AJ1632" s="13"/>
    </row>
    <row r="1633" spans="2:36" x14ac:dyDescent="0.3">
      <c r="B1633" s="8"/>
      <c r="C1633" s="8"/>
      <c r="W1633" s="13"/>
      <c r="X1633" s="13"/>
      <c r="Y1633" s="13"/>
      <c r="Z1633" s="13"/>
      <c r="AA1633" s="13"/>
      <c r="AB1633" s="13"/>
      <c r="AC1633" s="13"/>
      <c r="AD1633" s="13"/>
      <c r="AE1633" s="13"/>
      <c r="AF1633" s="13"/>
      <c r="AG1633" s="13"/>
      <c r="AH1633" s="13"/>
      <c r="AI1633" s="13"/>
      <c r="AJ1633" s="13"/>
    </row>
    <row r="1634" spans="2:36" x14ac:dyDescent="0.3">
      <c r="B1634" s="8"/>
      <c r="C1634" s="8"/>
      <c r="W1634" s="13"/>
      <c r="X1634" s="13"/>
      <c r="Y1634" s="13"/>
      <c r="Z1634" s="13"/>
      <c r="AA1634" s="13"/>
      <c r="AB1634" s="13"/>
      <c r="AC1634" s="13"/>
      <c r="AD1634" s="13"/>
      <c r="AE1634" s="13"/>
      <c r="AF1634" s="13"/>
      <c r="AG1634" s="13"/>
      <c r="AH1634" s="13"/>
      <c r="AI1634" s="13"/>
      <c r="AJ1634" s="13"/>
    </row>
    <row r="1635" spans="2:36" x14ac:dyDescent="0.3">
      <c r="B1635" s="8"/>
      <c r="C1635" s="8"/>
      <c r="W1635" s="13"/>
      <c r="X1635" s="13"/>
      <c r="Y1635" s="13"/>
      <c r="Z1635" s="13"/>
      <c r="AA1635" s="13"/>
      <c r="AB1635" s="13"/>
      <c r="AC1635" s="13"/>
      <c r="AD1635" s="13"/>
      <c r="AE1635" s="13"/>
      <c r="AF1635" s="13"/>
      <c r="AG1635" s="13"/>
      <c r="AH1635" s="13"/>
      <c r="AI1635" s="13"/>
      <c r="AJ1635" s="13"/>
    </row>
    <row r="1636" spans="2:36" x14ac:dyDescent="0.3">
      <c r="B1636" s="8"/>
      <c r="C1636" s="8"/>
      <c r="W1636" s="13"/>
      <c r="X1636" s="13"/>
      <c r="Y1636" s="13"/>
      <c r="Z1636" s="13"/>
      <c r="AA1636" s="13"/>
      <c r="AB1636" s="13"/>
      <c r="AC1636" s="13"/>
      <c r="AD1636" s="13"/>
      <c r="AE1636" s="13"/>
      <c r="AF1636" s="13"/>
      <c r="AG1636" s="13"/>
      <c r="AH1636" s="13"/>
      <c r="AI1636" s="13"/>
      <c r="AJ1636" s="13"/>
    </row>
    <row r="1637" spans="2:36" x14ac:dyDescent="0.3">
      <c r="B1637" s="8"/>
      <c r="C1637" s="8"/>
      <c r="W1637" s="13"/>
      <c r="X1637" s="13"/>
      <c r="Y1637" s="13"/>
      <c r="Z1637" s="13"/>
      <c r="AA1637" s="13"/>
      <c r="AB1637" s="13"/>
      <c r="AC1637" s="13"/>
      <c r="AD1637" s="13"/>
      <c r="AE1637" s="13"/>
      <c r="AF1637" s="13"/>
      <c r="AG1637" s="13"/>
      <c r="AH1637" s="13"/>
      <c r="AI1637" s="13"/>
      <c r="AJ1637" s="13"/>
    </row>
    <row r="1638" spans="2:36" x14ac:dyDescent="0.3">
      <c r="B1638" s="8"/>
      <c r="C1638" s="8"/>
      <c r="W1638" s="13"/>
      <c r="X1638" s="13"/>
      <c r="Y1638" s="13"/>
      <c r="Z1638" s="13"/>
      <c r="AA1638" s="13"/>
      <c r="AB1638" s="13"/>
      <c r="AC1638" s="13"/>
      <c r="AD1638" s="13"/>
      <c r="AE1638" s="13"/>
      <c r="AF1638" s="13"/>
      <c r="AG1638" s="13"/>
      <c r="AH1638" s="13"/>
      <c r="AI1638" s="13"/>
      <c r="AJ1638" s="13"/>
    </row>
    <row r="1639" spans="2:36" x14ac:dyDescent="0.3">
      <c r="B1639" s="8"/>
      <c r="C1639" s="8"/>
      <c r="W1639" s="13"/>
      <c r="X1639" s="13"/>
      <c r="Y1639" s="13"/>
      <c r="Z1639" s="13"/>
      <c r="AA1639" s="13"/>
      <c r="AB1639" s="13"/>
      <c r="AC1639" s="13"/>
      <c r="AD1639" s="13"/>
      <c r="AE1639" s="13"/>
      <c r="AF1639" s="13"/>
      <c r="AG1639" s="13"/>
      <c r="AH1639" s="13"/>
      <c r="AI1639" s="13"/>
      <c r="AJ1639" s="13"/>
    </row>
    <row r="1640" spans="2:36" x14ac:dyDescent="0.3">
      <c r="B1640" s="8"/>
      <c r="C1640" s="8"/>
      <c r="W1640" s="13"/>
      <c r="X1640" s="13"/>
      <c r="Y1640" s="13"/>
      <c r="Z1640" s="13"/>
      <c r="AA1640" s="13"/>
      <c r="AB1640" s="13"/>
      <c r="AC1640" s="13"/>
      <c r="AD1640" s="13"/>
      <c r="AE1640" s="13"/>
      <c r="AF1640" s="13"/>
      <c r="AG1640" s="13"/>
      <c r="AH1640" s="13"/>
      <c r="AI1640" s="13"/>
      <c r="AJ1640" s="13"/>
    </row>
    <row r="1641" spans="2:36" x14ac:dyDescent="0.3">
      <c r="B1641" s="8"/>
      <c r="C1641" s="8"/>
      <c r="W1641" s="13"/>
      <c r="X1641" s="13"/>
      <c r="Y1641" s="13"/>
      <c r="Z1641" s="13"/>
      <c r="AA1641" s="13"/>
      <c r="AB1641" s="13"/>
      <c r="AC1641" s="13"/>
      <c r="AD1641" s="13"/>
      <c r="AE1641" s="13"/>
      <c r="AF1641" s="13"/>
      <c r="AG1641" s="13"/>
      <c r="AH1641" s="13"/>
      <c r="AI1641" s="13"/>
      <c r="AJ1641" s="13"/>
    </row>
    <row r="1642" spans="2:36" x14ac:dyDescent="0.3">
      <c r="B1642" s="8"/>
      <c r="C1642" s="8"/>
      <c r="W1642" s="13"/>
      <c r="X1642" s="13"/>
      <c r="Y1642" s="13"/>
      <c r="Z1642" s="13"/>
      <c r="AA1642" s="13"/>
      <c r="AB1642" s="13"/>
      <c r="AC1642" s="13"/>
      <c r="AD1642" s="13"/>
      <c r="AE1642" s="13"/>
      <c r="AF1642" s="13"/>
      <c r="AG1642" s="13"/>
      <c r="AH1642" s="13"/>
      <c r="AI1642" s="13"/>
      <c r="AJ1642" s="13"/>
    </row>
    <row r="1643" spans="2:36" x14ac:dyDescent="0.3">
      <c r="B1643" s="8"/>
      <c r="C1643" s="8"/>
      <c r="W1643" s="13"/>
      <c r="X1643" s="13"/>
      <c r="Y1643" s="13"/>
      <c r="Z1643" s="13"/>
      <c r="AA1643" s="13"/>
      <c r="AB1643" s="13"/>
      <c r="AC1643" s="13"/>
      <c r="AD1643" s="13"/>
      <c r="AE1643" s="13"/>
      <c r="AF1643" s="13"/>
      <c r="AG1643" s="13"/>
      <c r="AH1643" s="13"/>
      <c r="AI1643" s="13"/>
      <c r="AJ1643" s="13"/>
    </row>
    <row r="1644" spans="2:36" x14ac:dyDescent="0.3">
      <c r="B1644" s="8"/>
      <c r="C1644" s="8"/>
      <c r="W1644" s="13"/>
      <c r="X1644" s="13"/>
      <c r="Y1644" s="13"/>
      <c r="Z1644" s="13"/>
      <c r="AA1644" s="13"/>
      <c r="AB1644" s="13"/>
      <c r="AC1644" s="13"/>
      <c r="AD1644" s="13"/>
      <c r="AE1644" s="13"/>
      <c r="AF1644" s="13"/>
      <c r="AG1644" s="13"/>
      <c r="AH1644" s="13"/>
      <c r="AI1644" s="13"/>
      <c r="AJ1644" s="13"/>
    </row>
    <row r="1645" spans="2:36" x14ac:dyDescent="0.3">
      <c r="B1645" s="8"/>
      <c r="C1645" s="8"/>
      <c r="W1645" s="13"/>
      <c r="X1645" s="13"/>
      <c r="Y1645" s="13"/>
      <c r="Z1645" s="13"/>
      <c r="AA1645" s="13"/>
      <c r="AB1645" s="13"/>
      <c r="AC1645" s="13"/>
      <c r="AD1645" s="13"/>
      <c r="AE1645" s="13"/>
      <c r="AF1645" s="13"/>
      <c r="AG1645" s="13"/>
      <c r="AH1645" s="13"/>
      <c r="AI1645" s="13"/>
      <c r="AJ1645" s="13"/>
    </row>
    <row r="1646" spans="2:36" x14ac:dyDescent="0.3">
      <c r="B1646" s="8"/>
      <c r="C1646" s="8"/>
      <c r="W1646" s="13"/>
      <c r="X1646" s="13"/>
      <c r="Y1646" s="13"/>
      <c r="Z1646" s="13"/>
      <c r="AA1646" s="13"/>
      <c r="AB1646" s="13"/>
      <c r="AC1646" s="13"/>
      <c r="AD1646" s="13"/>
      <c r="AE1646" s="13"/>
      <c r="AF1646" s="13"/>
      <c r="AG1646" s="13"/>
      <c r="AH1646" s="13"/>
      <c r="AI1646" s="13"/>
      <c r="AJ1646" s="13"/>
    </row>
    <row r="1647" spans="2:36" x14ac:dyDescent="0.3">
      <c r="B1647" s="8"/>
      <c r="C1647" s="8"/>
      <c r="W1647" s="13"/>
      <c r="X1647" s="13"/>
      <c r="Y1647" s="13"/>
      <c r="Z1647" s="13"/>
      <c r="AA1647" s="13"/>
      <c r="AB1647" s="13"/>
      <c r="AC1647" s="13"/>
      <c r="AD1647" s="13"/>
      <c r="AE1647" s="13"/>
      <c r="AF1647" s="13"/>
      <c r="AG1647" s="13"/>
      <c r="AH1647" s="13"/>
      <c r="AI1647" s="13"/>
      <c r="AJ1647" s="13"/>
    </row>
    <row r="1648" spans="2:36" x14ac:dyDescent="0.3">
      <c r="B1648" s="8"/>
      <c r="C1648" s="8"/>
      <c r="W1648" s="13"/>
      <c r="X1648" s="13"/>
      <c r="Y1648" s="13"/>
      <c r="Z1648" s="13"/>
      <c r="AA1648" s="13"/>
      <c r="AB1648" s="13"/>
      <c r="AC1648" s="13"/>
      <c r="AD1648" s="13"/>
      <c r="AE1648" s="13"/>
      <c r="AF1648" s="13"/>
      <c r="AG1648" s="13"/>
      <c r="AH1648" s="13"/>
      <c r="AI1648" s="13"/>
      <c r="AJ1648" s="13"/>
    </row>
    <row r="1649" spans="2:36" x14ac:dyDescent="0.3">
      <c r="B1649" s="8"/>
      <c r="C1649" s="8"/>
      <c r="W1649" s="13"/>
      <c r="X1649" s="13"/>
      <c r="Y1649" s="13"/>
      <c r="Z1649" s="13"/>
      <c r="AA1649" s="13"/>
      <c r="AB1649" s="13"/>
      <c r="AC1649" s="13"/>
      <c r="AD1649" s="13"/>
      <c r="AE1649" s="13"/>
      <c r="AF1649" s="13"/>
      <c r="AG1649" s="13"/>
      <c r="AH1649" s="13"/>
      <c r="AI1649" s="13"/>
      <c r="AJ1649" s="13"/>
    </row>
    <row r="1650" spans="2:36" x14ac:dyDescent="0.3">
      <c r="B1650" s="8"/>
      <c r="C1650" s="8"/>
      <c r="W1650" s="13"/>
      <c r="X1650" s="13"/>
      <c r="Y1650" s="13"/>
      <c r="Z1650" s="13"/>
      <c r="AA1650" s="13"/>
      <c r="AB1650" s="13"/>
      <c r="AC1650" s="13"/>
      <c r="AD1650" s="13"/>
      <c r="AE1650" s="13"/>
      <c r="AF1650" s="13"/>
      <c r="AG1650" s="13"/>
      <c r="AH1650" s="13"/>
      <c r="AI1650" s="13"/>
      <c r="AJ1650" s="13"/>
    </row>
    <row r="1651" spans="2:36" x14ac:dyDescent="0.3">
      <c r="B1651" s="8"/>
      <c r="C1651" s="8"/>
      <c r="W1651" s="13"/>
      <c r="X1651" s="13"/>
      <c r="Y1651" s="13"/>
      <c r="Z1651" s="13"/>
      <c r="AA1651" s="13"/>
      <c r="AB1651" s="13"/>
      <c r="AC1651" s="13"/>
      <c r="AD1651" s="13"/>
      <c r="AE1651" s="13"/>
      <c r="AF1651" s="13"/>
      <c r="AG1651" s="13"/>
      <c r="AH1651" s="13"/>
      <c r="AI1651" s="13"/>
      <c r="AJ1651" s="13"/>
    </row>
    <row r="1652" spans="2:36" x14ac:dyDescent="0.3">
      <c r="B1652" s="8"/>
      <c r="C1652" s="8"/>
      <c r="W1652" s="13"/>
      <c r="X1652" s="13"/>
      <c r="Y1652" s="13"/>
      <c r="Z1652" s="13"/>
      <c r="AA1652" s="13"/>
      <c r="AB1652" s="13"/>
      <c r="AC1652" s="13"/>
      <c r="AD1652" s="13"/>
      <c r="AE1652" s="13"/>
      <c r="AF1652" s="13"/>
      <c r="AG1652" s="13"/>
      <c r="AH1652" s="13"/>
      <c r="AI1652" s="13"/>
      <c r="AJ1652" s="13"/>
    </row>
    <row r="1653" spans="2:36" x14ac:dyDescent="0.3">
      <c r="B1653" s="8"/>
      <c r="C1653" s="8"/>
      <c r="W1653" s="13"/>
      <c r="X1653" s="13"/>
      <c r="Y1653" s="13"/>
      <c r="Z1653" s="13"/>
      <c r="AA1653" s="13"/>
      <c r="AB1653" s="13"/>
      <c r="AC1653" s="13"/>
      <c r="AD1653" s="13"/>
      <c r="AE1653" s="13"/>
      <c r="AF1653" s="13"/>
      <c r="AG1653" s="13"/>
      <c r="AH1653" s="13"/>
      <c r="AI1653" s="13"/>
      <c r="AJ1653" s="13"/>
    </row>
    <row r="1654" spans="2:36" x14ac:dyDescent="0.3">
      <c r="B1654" s="8"/>
      <c r="C1654" s="8"/>
      <c r="W1654" s="13"/>
      <c r="X1654" s="13"/>
      <c r="Y1654" s="13"/>
      <c r="Z1654" s="13"/>
      <c r="AA1654" s="13"/>
      <c r="AB1654" s="13"/>
      <c r="AC1654" s="13"/>
      <c r="AD1654" s="13"/>
      <c r="AE1654" s="13"/>
      <c r="AF1654" s="13"/>
      <c r="AG1654" s="13"/>
      <c r="AH1654" s="13"/>
      <c r="AI1654" s="13"/>
      <c r="AJ1654" s="13"/>
    </row>
    <row r="1655" spans="2:36" x14ac:dyDescent="0.3">
      <c r="B1655" s="8"/>
      <c r="C1655" s="8"/>
      <c r="W1655" s="13"/>
      <c r="X1655" s="13"/>
      <c r="Y1655" s="13"/>
      <c r="Z1655" s="13"/>
      <c r="AA1655" s="13"/>
      <c r="AB1655" s="13"/>
      <c r="AC1655" s="13"/>
      <c r="AD1655" s="13"/>
      <c r="AE1655" s="13"/>
      <c r="AF1655" s="13"/>
      <c r="AG1655" s="13"/>
      <c r="AH1655" s="13"/>
      <c r="AI1655" s="13"/>
      <c r="AJ1655" s="13"/>
    </row>
    <row r="1656" spans="2:36" x14ac:dyDescent="0.3">
      <c r="B1656" s="8"/>
      <c r="C1656" s="8"/>
      <c r="W1656" s="13"/>
      <c r="X1656" s="13"/>
      <c r="Y1656" s="13"/>
      <c r="Z1656" s="13"/>
      <c r="AA1656" s="13"/>
      <c r="AB1656" s="13"/>
      <c r="AC1656" s="13"/>
      <c r="AD1656" s="13"/>
      <c r="AE1656" s="13"/>
      <c r="AF1656" s="13"/>
      <c r="AG1656" s="13"/>
      <c r="AH1656" s="13"/>
      <c r="AI1656" s="13"/>
      <c r="AJ1656" s="13"/>
    </row>
    <row r="1657" spans="2:36" x14ac:dyDescent="0.3">
      <c r="B1657" s="8"/>
      <c r="C1657" s="8"/>
      <c r="W1657" s="13"/>
      <c r="X1657" s="13"/>
      <c r="Y1657" s="13"/>
      <c r="Z1657" s="13"/>
      <c r="AA1657" s="13"/>
      <c r="AB1657" s="13"/>
      <c r="AC1657" s="13"/>
      <c r="AD1657" s="13"/>
      <c r="AE1657" s="13"/>
      <c r="AF1657" s="13"/>
      <c r="AG1657" s="13"/>
      <c r="AH1657" s="13"/>
      <c r="AI1657" s="13"/>
      <c r="AJ1657" s="13"/>
    </row>
    <row r="1658" spans="2:36" x14ac:dyDescent="0.3">
      <c r="B1658" s="8"/>
      <c r="C1658" s="8"/>
      <c r="W1658" s="13"/>
      <c r="X1658" s="13"/>
      <c r="Y1658" s="13"/>
      <c r="Z1658" s="13"/>
      <c r="AA1658" s="13"/>
      <c r="AB1658" s="13"/>
      <c r="AC1658" s="13"/>
      <c r="AD1658" s="13"/>
      <c r="AE1658" s="13"/>
      <c r="AF1658" s="13"/>
      <c r="AG1658" s="13"/>
      <c r="AH1658" s="13"/>
      <c r="AI1658" s="13"/>
      <c r="AJ1658" s="13"/>
    </row>
    <row r="1659" spans="2:36" x14ac:dyDescent="0.3">
      <c r="B1659" s="8"/>
      <c r="C1659" s="8"/>
      <c r="W1659" s="13"/>
      <c r="X1659" s="13"/>
      <c r="Y1659" s="13"/>
      <c r="Z1659" s="13"/>
      <c r="AA1659" s="13"/>
      <c r="AB1659" s="13"/>
      <c r="AC1659" s="13"/>
      <c r="AD1659" s="13"/>
      <c r="AE1659" s="13"/>
      <c r="AF1659" s="13"/>
      <c r="AG1659" s="13"/>
      <c r="AH1659" s="13"/>
      <c r="AI1659" s="13"/>
      <c r="AJ1659" s="13"/>
    </row>
    <row r="1660" spans="2:36" x14ac:dyDescent="0.3">
      <c r="B1660" s="8"/>
      <c r="C1660" s="8"/>
      <c r="W1660" s="13"/>
      <c r="X1660" s="13"/>
      <c r="Y1660" s="13"/>
      <c r="Z1660" s="13"/>
      <c r="AA1660" s="13"/>
      <c r="AB1660" s="13"/>
      <c r="AC1660" s="13"/>
      <c r="AD1660" s="13"/>
      <c r="AE1660" s="13"/>
      <c r="AF1660" s="13"/>
      <c r="AG1660" s="13"/>
      <c r="AH1660" s="13"/>
      <c r="AI1660" s="13"/>
      <c r="AJ1660" s="13"/>
    </row>
    <row r="1661" spans="2:36" x14ac:dyDescent="0.3">
      <c r="B1661" s="8"/>
      <c r="C1661" s="8"/>
      <c r="W1661" s="13"/>
      <c r="X1661" s="13"/>
      <c r="Y1661" s="13"/>
      <c r="Z1661" s="13"/>
      <c r="AA1661" s="13"/>
      <c r="AB1661" s="13"/>
      <c r="AC1661" s="13"/>
      <c r="AD1661" s="13"/>
      <c r="AE1661" s="13"/>
      <c r="AF1661" s="13"/>
      <c r="AG1661" s="13"/>
      <c r="AH1661" s="13"/>
      <c r="AI1661" s="13"/>
      <c r="AJ1661" s="13"/>
    </row>
    <row r="1662" spans="2:36" x14ac:dyDescent="0.3">
      <c r="B1662" s="8"/>
      <c r="C1662" s="8"/>
      <c r="W1662" s="13"/>
      <c r="X1662" s="13"/>
      <c r="Y1662" s="13"/>
      <c r="Z1662" s="13"/>
      <c r="AA1662" s="13"/>
      <c r="AB1662" s="13"/>
      <c r="AC1662" s="13"/>
      <c r="AD1662" s="13"/>
      <c r="AE1662" s="13"/>
      <c r="AF1662" s="13"/>
      <c r="AG1662" s="13"/>
      <c r="AH1662" s="13"/>
      <c r="AI1662" s="13"/>
      <c r="AJ1662" s="13"/>
    </row>
    <row r="1663" spans="2:36" x14ac:dyDescent="0.3">
      <c r="B1663" s="8"/>
      <c r="C1663" s="8"/>
      <c r="W1663" s="13"/>
      <c r="X1663" s="13"/>
      <c r="Y1663" s="13"/>
      <c r="Z1663" s="13"/>
      <c r="AA1663" s="13"/>
      <c r="AB1663" s="13"/>
      <c r="AC1663" s="13"/>
      <c r="AD1663" s="13"/>
      <c r="AE1663" s="13"/>
      <c r="AF1663" s="13"/>
      <c r="AG1663" s="13"/>
      <c r="AH1663" s="13"/>
      <c r="AI1663" s="13"/>
      <c r="AJ1663" s="13"/>
    </row>
    <row r="1664" spans="2:36" x14ac:dyDescent="0.3">
      <c r="B1664" s="8"/>
      <c r="C1664" s="8"/>
      <c r="W1664" s="13"/>
      <c r="X1664" s="13"/>
      <c r="Y1664" s="13"/>
      <c r="Z1664" s="13"/>
      <c r="AA1664" s="13"/>
      <c r="AB1664" s="13"/>
      <c r="AC1664" s="13"/>
      <c r="AD1664" s="13"/>
      <c r="AE1664" s="13"/>
      <c r="AF1664" s="13"/>
      <c r="AG1664" s="13"/>
      <c r="AH1664" s="13"/>
      <c r="AI1664" s="13"/>
      <c r="AJ1664" s="13"/>
    </row>
    <row r="1665" spans="2:36" x14ac:dyDescent="0.3">
      <c r="B1665" s="8"/>
      <c r="C1665" s="8"/>
      <c r="W1665" s="13"/>
      <c r="X1665" s="13"/>
      <c r="Y1665" s="13"/>
      <c r="Z1665" s="13"/>
      <c r="AA1665" s="13"/>
      <c r="AB1665" s="13"/>
      <c r="AC1665" s="13"/>
      <c r="AD1665" s="13"/>
      <c r="AE1665" s="13"/>
      <c r="AF1665" s="13"/>
      <c r="AG1665" s="13"/>
      <c r="AH1665" s="13"/>
      <c r="AI1665" s="13"/>
      <c r="AJ1665" s="13"/>
    </row>
    <row r="1666" spans="2:36" x14ac:dyDescent="0.3">
      <c r="B1666" s="8"/>
      <c r="C1666" s="8"/>
      <c r="W1666" s="13"/>
      <c r="X1666" s="13"/>
      <c r="Y1666" s="13"/>
      <c r="Z1666" s="13"/>
      <c r="AA1666" s="13"/>
      <c r="AB1666" s="13"/>
      <c r="AC1666" s="13"/>
      <c r="AD1666" s="13"/>
      <c r="AE1666" s="13"/>
      <c r="AF1666" s="13"/>
      <c r="AG1666" s="13"/>
      <c r="AH1666" s="13"/>
      <c r="AI1666" s="13"/>
      <c r="AJ1666" s="13"/>
    </row>
    <row r="1667" spans="2:36" x14ac:dyDescent="0.3">
      <c r="B1667" s="8"/>
      <c r="C1667" s="8"/>
      <c r="W1667" s="13"/>
      <c r="X1667" s="13"/>
      <c r="Y1667" s="13"/>
      <c r="Z1667" s="13"/>
      <c r="AA1667" s="13"/>
      <c r="AB1667" s="13"/>
      <c r="AC1667" s="13"/>
      <c r="AD1667" s="13"/>
      <c r="AE1667" s="13"/>
      <c r="AF1667" s="13"/>
      <c r="AG1667" s="13"/>
      <c r="AH1667" s="13"/>
      <c r="AI1667" s="13"/>
      <c r="AJ1667" s="13"/>
    </row>
    <row r="1668" spans="2:36" x14ac:dyDescent="0.3">
      <c r="B1668" s="8"/>
      <c r="C1668" s="8"/>
      <c r="W1668" s="13"/>
      <c r="X1668" s="13"/>
      <c r="Y1668" s="13"/>
      <c r="Z1668" s="13"/>
      <c r="AA1668" s="13"/>
      <c r="AB1668" s="13"/>
      <c r="AC1668" s="13"/>
      <c r="AD1668" s="13"/>
      <c r="AE1668" s="13"/>
      <c r="AF1668" s="13"/>
      <c r="AG1668" s="13"/>
      <c r="AH1668" s="13"/>
      <c r="AI1668" s="13"/>
      <c r="AJ1668" s="13"/>
    </row>
    <row r="1669" spans="2:36" x14ac:dyDescent="0.3">
      <c r="B1669" s="8"/>
      <c r="C1669" s="8"/>
      <c r="W1669" s="13"/>
      <c r="X1669" s="13"/>
      <c r="Y1669" s="13"/>
      <c r="Z1669" s="13"/>
      <c r="AA1669" s="13"/>
      <c r="AB1669" s="13"/>
      <c r="AC1669" s="13"/>
      <c r="AD1669" s="13"/>
      <c r="AE1669" s="13"/>
      <c r="AF1669" s="13"/>
      <c r="AG1669" s="13"/>
      <c r="AH1669" s="13"/>
      <c r="AI1669" s="13"/>
      <c r="AJ1669" s="13"/>
    </row>
    <row r="1670" spans="2:36" x14ac:dyDescent="0.3">
      <c r="B1670" s="8"/>
      <c r="C1670" s="8"/>
      <c r="W1670" s="13"/>
      <c r="X1670" s="13"/>
      <c r="Y1670" s="13"/>
      <c r="Z1670" s="13"/>
      <c r="AA1670" s="13"/>
      <c r="AB1670" s="13"/>
      <c r="AC1670" s="13"/>
      <c r="AD1670" s="13"/>
      <c r="AE1670" s="13"/>
      <c r="AF1670" s="13"/>
      <c r="AG1670" s="13"/>
      <c r="AH1670" s="13"/>
      <c r="AI1670" s="13"/>
      <c r="AJ1670" s="13"/>
    </row>
    <row r="1671" spans="2:36" x14ac:dyDescent="0.3">
      <c r="B1671" s="8"/>
      <c r="C1671" s="8"/>
      <c r="W1671" s="13"/>
      <c r="X1671" s="13"/>
      <c r="Y1671" s="13"/>
      <c r="Z1671" s="13"/>
      <c r="AA1671" s="13"/>
      <c r="AB1671" s="13"/>
      <c r="AC1671" s="13"/>
      <c r="AD1671" s="13"/>
      <c r="AE1671" s="13"/>
      <c r="AF1671" s="13"/>
      <c r="AG1671" s="13"/>
      <c r="AH1671" s="13"/>
      <c r="AI1671" s="13"/>
      <c r="AJ1671" s="13"/>
    </row>
    <row r="1672" spans="2:36" x14ac:dyDescent="0.3">
      <c r="B1672" s="8"/>
      <c r="C1672" s="8"/>
      <c r="W1672" s="13"/>
      <c r="X1672" s="13"/>
      <c r="Y1672" s="13"/>
      <c r="Z1672" s="13"/>
      <c r="AA1672" s="13"/>
      <c r="AB1672" s="13"/>
      <c r="AC1672" s="13"/>
      <c r="AD1672" s="13"/>
      <c r="AE1672" s="13"/>
      <c r="AF1672" s="13"/>
      <c r="AG1672" s="13"/>
      <c r="AH1672" s="13"/>
      <c r="AI1672" s="13"/>
      <c r="AJ1672" s="13"/>
    </row>
    <row r="1673" spans="2:36" x14ac:dyDescent="0.3">
      <c r="B1673" s="8"/>
      <c r="C1673" s="8"/>
      <c r="W1673" s="13"/>
      <c r="X1673" s="13"/>
      <c r="Y1673" s="13"/>
      <c r="Z1673" s="13"/>
      <c r="AA1673" s="13"/>
      <c r="AB1673" s="13"/>
      <c r="AC1673" s="13"/>
      <c r="AD1673" s="13"/>
      <c r="AE1673" s="13"/>
      <c r="AF1673" s="13"/>
      <c r="AG1673" s="13"/>
      <c r="AH1673" s="13"/>
      <c r="AI1673" s="13"/>
      <c r="AJ1673" s="13"/>
    </row>
    <row r="1674" spans="2:36" x14ac:dyDescent="0.3">
      <c r="B1674" s="8"/>
      <c r="C1674" s="8"/>
      <c r="W1674" s="13"/>
      <c r="X1674" s="13"/>
      <c r="Y1674" s="13"/>
      <c r="Z1674" s="13"/>
      <c r="AA1674" s="13"/>
      <c r="AB1674" s="13"/>
      <c r="AC1674" s="13"/>
      <c r="AD1674" s="13"/>
      <c r="AE1674" s="13"/>
      <c r="AF1674" s="13"/>
      <c r="AG1674" s="13"/>
      <c r="AH1674" s="13"/>
      <c r="AI1674" s="13"/>
      <c r="AJ1674" s="13"/>
    </row>
    <row r="1675" spans="2:36" x14ac:dyDescent="0.3">
      <c r="B1675" s="8"/>
      <c r="C1675" s="8"/>
      <c r="W1675" s="13"/>
      <c r="X1675" s="13"/>
      <c r="Y1675" s="13"/>
      <c r="Z1675" s="13"/>
      <c r="AA1675" s="13"/>
      <c r="AB1675" s="13"/>
      <c r="AC1675" s="13"/>
      <c r="AD1675" s="13"/>
      <c r="AE1675" s="13"/>
      <c r="AF1675" s="13"/>
      <c r="AG1675" s="13"/>
      <c r="AH1675" s="13"/>
      <c r="AI1675" s="13"/>
      <c r="AJ1675" s="13"/>
    </row>
    <row r="1676" spans="2:36" x14ac:dyDescent="0.3">
      <c r="B1676" s="8"/>
      <c r="C1676" s="8"/>
      <c r="W1676" s="13"/>
      <c r="X1676" s="13"/>
      <c r="Y1676" s="13"/>
      <c r="Z1676" s="13"/>
      <c r="AA1676" s="13"/>
      <c r="AB1676" s="13"/>
      <c r="AC1676" s="13"/>
      <c r="AD1676" s="13"/>
      <c r="AE1676" s="13"/>
      <c r="AF1676" s="13"/>
      <c r="AG1676" s="13"/>
      <c r="AH1676" s="13"/>
      <c r="AI1676" s="13"/>
      <c r="AJ1676" s="13"/>
    </row>
    <row r="1677" spans="2:36" x14ac:dyDescent="0.3">
      <c r="B1677" s="8"/>
      <c r="C1677" s="8"/>
      <c r="W1677" s="13"/>
      <c r="X1677" s="13"/>
      <c r="Y1677" s="13"/>
      <c r="Z1677" s="13"/>
      <c r="AA1677" s="13"/>
      <c r="AB1677" s="13"/>
      <c r="AC1677" s="13"/>
      <c r="AD1677" s="13"/>
      <c r="AE1677" s="13"/>
      <c r="AF1677" s="13"/>
      <c r="AG1677" s="13"/>
      <c r="AH1677" s="13"/>
      <c r="AI1677" s="13"/>
      <c r="AJ1677" s="13"/>
    </row>
    <row r="1678" spans="2:36" x14ac:dyDescent="0.3">
      <c r="B1678" s="8"/>
      <c r="C1678" s="8"/>
      <c r="W1678" s="13"/>
      <c r="X1678" s="13"/>
      <c r="Y1678" s="13"/>
      <c r="Z1678" s="13"/>
      <c r="AA1678" s="13"/>
      <c r="AB1678" s="13"/>
      <c r="AC1678" s="13"/>
      <c r="AD1678" s="13"/>
      <c r="AE1678" s="13"/>
      <c r="AF1678" s="13"/>
      <c r="AG1678" s="13"/>
      <c r="AH1678" s="13"/>
      <c r="AI1678" s="13"/>
      <c r="AJ1678" s="13"/>
    </row>
    <row r="1679" spans="2:36" x14ac:dyDescent="0.3">
      <c r="B1679" s="8"/>
      <c r="C1679" s="8"/>
      <c r="W1679" s="13"/>
      <c r="X1679" s="13"/>
      <c r="Y1679" s="13"/>
      <c r="Z1679" s="13"/>
      <c r="AA1679" s="13"/>
      <c r="AB1679" s="13"/>
      <c r="AC1679" s="13"/>
      <c r="AD1679" s="13"/>
      <c r="AE1679" s="13"/>
      <c r="AF1679" s="13"/>
      <c r="AG1679" s="13"/>
      <c r="AH1679" s="13"/>
      <c r="AI1679" s="13"/>
      <c r="AJ1679" s="13"/>
    </row>
    <row r="1680" spans="2:36" x14ac:dyDescent="0.3">
      <c r="B1680" s="8"/>
      <c r="C1680" s="8"/>
      <c r="W1680" s="13"/>
      <c r="X1680" s="13"/>
      <c r="Y1680" s="13"/>
      <c r="Z1680" s="13"/>
      <c r="AA1680" s="13"/>
      <c r="AB1680" s="13"/>
      <c r="AC1680" s="13"/>
      <c r="AD1680" s="13"/>
      <c r="AE1680" s="13"/>
      <c r="AF1680" s="13"/>
      <c r="AG1680" s="13"/>
      <c r="AH1680" s="13"/>
      <c r="AI1680" s="13"/>
      <c r="AJ1680" s="13"/>
    </row>
    <row r="1681" spans="2:36" x14ac:dyDescent="0.3">
      <c r="B1681" s="8"/>
      <c r="C1681" s="8"/>
      <c r="W1681" s="13"/>
      <c r="X1681" s="13"/>
      <c r="Y1681" s="13"/>
      <c r="Z1681" s="13"/>
      <c r="AA1681" s="13"/>
      <c r="AB1681" s="13"/>
      <c r="AC1681" s="13"/>
      <c r="AD1681" s="13"/>
      <c r="AE1681" s="13"/>
      <c r="AF1681" s="13"/>
      <c r="AG1681" s="13"/>
      <c r="AH1681" s="13"/>
      <c r="AI1681" s="13"/>
      <c r="AJ1681" s="13"/>
    </row>
    <row r="1682" spans="2:36" x14ac:dyDescent="0.3">
      <c r="B1682" s="8"/>
      <c r="C1682" s="8"/>
      <c r="W1682" s="13"/>
      <c r="X1682" s="13"/>
      <c r="Y1682" s="13"/>
      <c r="Z1682" s="13"/>
      <c r="AA1682" s="13"/>
      <c r="AB1682" s="13"/>
      <c r="AC1682" s="13"/>
      <c r="AD1682" s="13"/>
      <c r="AE1682" s="13"/>
      <c r="AF1682" s="13"/>
      <c r="AG1682" s="13"/>
      <c r="AH1682" s="13"/>
      <c r="AI1682" s="13"/>
      <c r="AJ1682" s="13"/>
    </row>
    <row r="1683" spans="2:36" x14ac:dyDescent="0.3">
      <c r="B1683" s="8"/>
      <c r="C1683" s="8"/>
      <c r="W1683" s="13"/>
      <c r="X1683" s="13"/>
      <c r="Y1683" s="13"/>
      <c r="Z1683" s="13"/>
      <c r="AA1683" s="13"/>
      <c r="AB1683" s="13"/>
      <c r="AC1683" s="13"/>
      <c r="AD1683" s="13"/>
      <c r="AE1683" s="13"/>
      <c r="AF1683" s="13"/>
      <c r="AG1683" s="13"/>
      <c r="AH1683" s="13"/>
      <c r="AI1683" s="13"/>
      <c r="AJ1683" s="13"/>
    </row>
    <row r="1684" spans="2:36" x14ac:dyDescent="0.3">
      <c r="B1684" s="8"/>
      <c r="C1684" s="8"/>
      <c r="W1684" s="13"/>
      <c r="X1684" s="13"/>
      <c r="Y1684" s="13"/>
      <c r="Z1684" s="13"/>
      <c r="AA1684" s="13"/>
      <c r="AB1684" s="13"/>
      <c r="AC1684" s="13"/>
      <c r="AD1684" s="13"/>
      <c r="AE1684" s="13"/>
      <c r="AF1684" s="13"/>
      <c r="AG1684" s="13"/>
      <c r="AH1684" s="13"/>
      <c r="AI1684" s="13"/>
      <c r="AJ1684" s="13"/>
    </row>
    <row r="1685" spans="2:36" x14ac:dyDescent="0.3">
      <c r="B1685" s="8"/>
      <c r="C1685" s="8"/>
      <c r="W1685" s="13"/>
      <c r="X1685" s="13"/>
      <c r="Y1685" s="13"/>
      <c r="Z1685" s="13"/>
      <c r="AA1685" s="13"/>
      <c r="AB1685" s="13"/>
      <c r="AC1685" s="13"/>
      <c r="AD1685" s="13"/>
      <c r="AE1685" s="13"/>
      <c r="AF1685" s="13"/>
      <c r="AG1685" s="13"/>
      <c r="AH1685" s="13"/>
      <c r="AI1685" s="13"/>
      <c r="AJ1685" s="13"/>
    </row>
    <row r="1686" spans="2:36" x14ac:dyDescent="0.3">
      <c r="B1686" s="8"/>
      <c r="C1686" s="8"/>
      <c r="W1686" s="13"/>
      <c r="X1686" s="13"/>
      <c r="Y1686" s="13"/>
      <c r="Z1686" s="13"/>
      <c r="AA1686" s="13"/>
      <c r="AB1686" s="13"/>
      <c r="AC1686" s="13"/>
      <c r="AD1686" s="13"/>
      <c r="AE1686" s="13"/>
      <c r="AF1686" s="13"/>
      <c r="AG1686" s="13"/>
      <c r="AH1686" s="13"/>
      <c r="AI1686" s="13"/>
      <c r="AJ1686" s="13"/>
    </row>
    <row r="1687" spans="2:36" x14ac:dyDescent="0.3">
      <c r="B1687" s="8"/>
      <c r="C1687" s="8"/>
      <c r="W1687" s="13"/>
      <c r="X1687" s="13"/>
      <c r="Y1687" s="13"/>
      <c r="Z1687" s="13"/>
      <c r="AA1687" s="13"/>
      <c r="AB1687" s="13"/>
      <c r="AC1687" s="13"/>
      <c r="AD1687" s="13"/>
      <c r="AE1687" s="13"/>
      <c r="AF1687" s="13"/>
      <c r="AG1687" s="13"/>
      <c r="AH1687" s="13"/>
      <c r="AI1687" s="13"/>
      <c r="AJ1687" s="13"/>
    </row>
    <row r="1688" spans="2:36" x14ac:dyDescent="0.3">
      <c r="B1688" s="8"/>
      <c r="C1688" s="8"/>
      <c r="W1688" s="13"/>
      <c r="X1688" s="13"/>
      <c r="Y1688" s="13"/>
      <c r="Z1688" s="13"/>
      <c r="AA1688" s="13"/>
      <c r="AB1688" s="13"/>
      <c r="AC1688" s="13"/>
      <c r="AD1688" s="13"/>
      <c r="AE1688" s="13"/>
      <c r="AF1688" s="13"/>
      <c r="AG1688" s="13"/>
      <c r="AH1688" s="13"/>
      <c r="AI1688" s="13"/>
      <c r="AJ1688" s="13"/>
    </row>
    <row r="1689" spans="2:36" x14ac:dyDescent="0.3">
      <c r="B1689" s="8"/>
      <c r="C1689" s="8"/>
      <c r="W1689" s="13"/>
      <c r="X1689" s="13"/>
      <c r="Y1689" s="13"/>
      <c r="Z1689" s="13"/>
      <c r="AA1689" s="13"/>
      <c r="AB1689" s="13"/>
      <c r="AC1689" s="13"/>
      <c r="AD1689" s="13"/>
      <c r="AE1689" s="13"/>
      <c r="AF1689" s="13"/>
      <c r="AG1689" s="13"/>
      <c r="AH1689" s="13"/>
      <c r="AI1689" s="13"/>
      <c r="AJ1689" s="13"/>
    </row>
    <row r="1690" spans="2:36" x14ac:dyDescent="0.3">
      <c r="B1690" s="8"/>
      <c r="C1690" s="8"/>
      <c r="W1690" s="13"/>
      <c r="X1690" s="13"/>
      <c r="Y1690" s="13"/>
      <c r="Z1690" s="13"/>
      <c r="AA1690" s="13"/>
      <c r="AB1690" s="13"/>
      <c r="AC1690" s="13"/>
      <c r="AD1690" s="13"/>
      <c r="AE1690" s="13"/>
      <c r="AF1690" s="13"/>
      <c r="AG1690" s="13"/>
      <c r="AH1690" s="13"/>
      <c r="AI1690" s="13"/>
      <c r="AJ1690" s="13"/>
    </row>
    <row r="1691" spans="2:36" x14ac:dyDescent="0.3">
      <c r="B1691" s="8"/>
      <c r="C1691" s="8"/>
      <c r="W1691" s="13"/>
      <c r="X1691" s="13"/>
      <c r="Y1691" s="13"/>
      <c r="Z1691" s="13"/>
      <c r="AA1691" s="13"/>
      <c r="AB1691" s="13"/>
      <c r="AC1691" s="13"/>
      <c r="AD1691" s="13"/>
      <c r="AE1691" s="13"/>
      <c r="AF1691" s="13"/>
      <c r="AG1691" s="13"/>
      <c r="AH1691" s="13"/>
      <c r="AI1691" s="13"/>
      <c r="AJ1691" s="13"/>
    </row>
    <row r="1692" spans="2:36" x14ac:dyDescent="0.3">
      <c r="B1692" s="8"/>
      <c r="C1692" s="8"/>
      <c r="W1692" s="13"/>
      <c r="X1692" s="13"/>
      <c r="Y1692" s="13"/>
      <c r="Z1692" s="13"/>
      <c r="AA1692" s="13"/>
      <c r="AB1692" s="13"/>
      <c r="AC1692" s="13"/>
      <c r="AD1692" s="13"/>
      <c r="AE1692" s="13"/>
      <c r="AF1692" s="13"/>
      <c r="AG1692" s="13"/>
      <c r="AH1692" s="13"/>
      <c r="AI1692" s="13"/>
      <c r="AJ1692" s="13"/>
    </row>
    <row r="1693" spans="2:36" x14ac:dyDescent="0.3">
      <c r="B1693" s="8"/>
      <c r="C1693" s="8"/>
      <c r="W1693" s="13"/>
      <c r="X1693" s="13"/>
      <c r="Y1693" s="13"/>
      <c r="Z1693" s="13"/>
      <c r="AA1693" s="13"/>
      <c r="AB1693" s="13"/>
      <c r="AC1693" s="13"/>
      <c r="AD1693" s="13"/>
      <c r="AE1693" s="13"/>
      <c r="AF1693" s="13"/>
      <c r="AG1693" s="13"/>
      <c r="AH1693" s="13"/>
      <c r="AI1693" s="13"/>
      <c r="AJ1693" s="13"/>
    </row>
    <row r="1694" spans="2:36" x14ac:dyDescent="0.3">
      <c r="B1694" s="8"/>
      <c r="C1694" s="8"/>
      <c r="W1694" s="13"/>
      <c r="X1694" s="13"/>
      <c r="Y1694" s="13"/>
      <c r="Z1694" s="13"/>
      <c r="AA1694" s="13"/>
      <c r="AB1694" s="13"/>
      <c r="AC1694" s="13"/>
      <c r="AD1694" s="13"/>
      <c r="AE1694" s="13"/>
      <c r="AF1694" s="13"/>
      <c r="AG1694" s="13"/>
      <c r="AH1694" s="13"/>
      <c r="AI1694" s="13"/>
      <c r="AJ1694" s="13"/>
    </row>
    <row r="1695" spans="2:36" x14ac:dyDescent="0.3">
      <c r="B1695" s="8"/>
      <c r="C1695" s="8"/>
      <c r="W1695" s="13"/>
      <c r="X1695" s="13"/>
      <c r="Y1695" s="13"/>
      <c r="Z1695" s="13"/>
      <c r="AA1695" s="13"/>
      <c r="AB1695" s="13"/>
      <c r="AC1695" s="13"/>
      <c r="AD1695" s="13"/>
      <c r="AE1695" s="13"/>
      <c r="AF1695" s="13"/>
      <c r="AG1695" s="13"/>
      <c r="AH1695" s="13"/>
      <c r="AI1695" s="13"/>
      <c r="AJ1695" s="13"/>
    </row>
    <row r="1696" spans="2:36" x14ac:dyDescent="0.3">
      <c r="B1696" s="8"/>
      <c r="C1696" s="8"/>
      <c r="W1696" s="13"/>
      <c r="X1696" s="13"/>
      <c r="Y1696" s="13"/>
      <c r="Z1696" s="13"/>
      <c r="AA1696" s="13"/>
      <c r="AB1696" s="13"/>
      <c r="AC1696" s="13"/>
      <c r="AD1696" s="13"/>
      <c r="AE1696" s="13"/>
      <c r="AF1696" s="13"/>
      <c r="AG1696" s="13"/>
      <c r="AH1696" s="13"/>
      <c r="AI1696" s="13"/>
      <c r="AJ1696" s="13"/>
    </row>
    <row r="1697" spans="2:36" x14ac:dyDescent="0.3">
      <c r="B1697" s="8"/>
      <c r="C1697" s="8"/>
      <c r="W1697" s="13"/>
      <c r="X1697" s="13"/>
      <c r="Y1697" s="13"/>
      <c r="Z1697" s="13"/>
      <c r="AA1697" s="13"/>
      <c r="AB1697" s="13"/>
      <c r="AC1697" s="13"/>
      <c r="AD1697" s="13"/>
      <c r="AE1697" s="13"/>
      <c r="AF1697" s="13"/>
      <c r="AG1697" s="13"/>
      <c r="AH1697" s="13"/>
      <c r="AI1697" s="13"/>
      <c r="AJ1697" s="13"/>
    </row>
    <row r="1698" spans="2:36" x14ac:dyDescent="0.3">
      <c r="B1698" s="8"/>
      <c r="C1698" s="8"/>
      <c r="W1698" s="13"/>
      <c r="X1698" s="13"/>
      <c r="Y1698" s="13"/>
      <c r="Z1698" s="13"/>
      <c r="AA1698" s="13"/>
      <c r="AB1698" s="13"/>
      <c r="AC1698" s="13"/>
      <c r="AD1698" s="13"/>
      <c r="AE1698" s="13"/>
      <c r="AF1698" s="13"/>
      <c r="AG1698" s="13"/>
      <c r="AH1698" s="13"/>
      <c r="AI1698" s="13"/>
      <c r="AJ1698" s="13"/>
    </row>
    <row r="1699" spans="2:36" x14ac:dyDescent="0.3">
      <c r="B1699" s="8"/>
      <c r="C1699" s="8"/>
      <c r="W1699" s="13"/>
      <c r="X1699" s="13"/>
      <c r="Y1699" s="13"/>
      <c r="Z1699" s="13"/>
      <c r="AA1699" s="13"/>
      <c r="AB1699" s="13"/>
      <c r="AC1699" s="13"/>
      <c r="AD1699" s="13"/>
      <c r="AE1699" s="13"/>
      <c r="AF1699" s="13"/>
      <c r="AG1699" s="13"/>
      <c r="AH1699" s="13"/>
      <c r="AI1699" s="13"/>
      <c r="AJ1699" s="13"/>
    </row>
    <row r="1700" spans="2:36" x14ac:dyDescent="0.3">
      <c r="B1700" s="8"/>
      <c r="C1700" s="8"/>
      <c r="W1700" s="13"/>
      <c r="X1700" s="13"/>
      <c r="Y1700" s="13"/>
      <c r="Z1700" s="13"/>
      <c r="AA1700" s="13"/>
      <c r="AB1700" s="13"/>
      <c r="AC1700" s="13"/>
      <c r="AD1700" s="13"/>
      <c r="AE1700" s="13"/>
      <c r="AF1700" s="13"/>
      <c r="AG1700" s="13"/>
      <c r="AH1700" s="13"/>
      <c r="AI1700" s="13"/>
      <c r="AJ1700" s="13"/>
    </row>
    <row r="1701" spans="2:36" x14ac:dyDescent="0.3">
      <c r="B1701" s="8"/>
      <c r="C1701" s="8"/>
      <c r="W1701" s="13"/>
      <c r="X1701" s="13"/>
      <c r="Y1701" s="13"/>
      <c r="Z1701" s="13"/>
      <c r="AA1701" s="13"/>
      <c r="AB1701" s="13"/>
      <c r="AC1701" s="13"/>
      <c r="AD1701" s="13"/>
      <c r="AE1701" s="13"/>
      <c r="AF1701" s="13"/>
      <c r="AG1701" s="13"/>
      <c r="AH1701" s="13"/>
      <c r="AI1701" s="13"/>
      <c r="AJ1701" s="13"/>
    </row>
    <row r="1702" spans="2:36" x14ac:dyDescent="0.3">
      <c r="B1702" s="8"/>
      <c r="C1702" s="8"/>
      <c r="W1702" s="13"/>
      <c r="X1702" s="13"/>
      <c r="Y1702" s="13"/>
      <c r="Z1702" s="13"/>
      <c r="AA1702" s="13"/>
      <c r="AB1702" s="13"/>
      <c r="AC1702" s="13"/>
      <c r="AD1702" s="13"/>
      <c r="AE1702" s="13"/>
      <c r="AF1702" s="13"/>
      <c r="AG1702" s="13"/>
      <c r="AH1702" s="13"/>
      <c r="AI1702" s="13"/>
      <c r="AJ1702" s="13"/>
    </row>
    <row r="1703" spans="2:36" x14ac:dyDescent="0.3">
      <c r="B1703" s="8"/>
      <c r="C1703" s="8"/>
      <c r="W1703" s="13"/>
      <c r="X1703" s="13"/>
      <c r="Y1703" s="13"/>
      <c r="Z1703" s="13"/>
      <c r="AA1703" s="13"/>
      <c r="AB1703" s="13"/>
      <c r="AC1703" s="13"/>
      <c r="AD1703" s="13"/>
      <c r="AE1703" s="13"/>
      <c r="AF1703" s="13"/>
      <c r="AG1703" s="13"/>
      <c r="AH1703" s="13"/>
      <c r="AI1703" s="13"/>
      <c r="AJ1703" s="13"/>
    </row>
    <row r="1704" spans="2:36" x14ac:dyDescent="0.3">
      <c r="B1704" s="8"/>
      <c r="C1704" s="8"/>
      <c r="W1704" s="13"/>
      <c r="X1704" s="13"/>
      <c r="Y1704" s="13"/>
      <c r="Z1704" s="13"/>
      <c r="AA1704" s="13"/>
      <c r="AB1704" s="13"/>
      <c r="AC1704" s="13"/>
      <c r="AD1704" s="13"/>
      <c r="AE1704" s="13"/>
      <c r="AF1704" s="13"/>
      <c r="AG1704" s="13"/>
      <c r="AH1704" s="13"/>
      <c r="AI1704" s="13"/>
      <c r="AJ1704" s="13"/>
    </row>
    <row r="1705" spans="2:36" x14ac:dyDescent="0.3">
      <c r="B1705" s="8"/>
      <c r="C1705" s="8"/>
      <c r="W1705" s="13"/>
      <c r="X1705" s="13"/>
      <c r="Y1705" s="13"/>
      <c r="Z1705" s="13"/>
      <c r="AA1705" s="13"/>
      <c r="AB1705" s="13"/>
      <c r="AC1705" s="13"/>
      <c r="AD1705" s="13"/>
      <c r="AE1705" s="13"/>
      <c r="AF1705" s="13"/>
      <c r="AG1705" s="13"/>
      <c r="AH1705" s="13"/>
      <c r="AI1705" s="13"/>
      <c r="AJ1705" s="13"/>
    </row>
    <row r="1706" spans="2:36" x14ac:dyDescent="0.3">
      <c r="B1706" s="8"/>
      <c r="C1706" s="8"/>
      <c r="W1706" s="13"/>
      <c r="X1706" s="13"/>
      <c r="Y1706" s="13"/>
      <c r="Z1706" s="13"/>
      <c r="AA1706" s="13"/>
      <c r="AB1706" s="13"/>
      <c r="AC1706" s="13"/>
      <c r="AD1706" s="13"/>
      <c r="AE1706" s="13"/>
      <c r="AF1706" s="13"/>
      <c r="AG1706" s="13"/>
      <c r="AH1706" s="13"/>
      <c r="AI1706" s="13"/>
      <c r="AJ1706" s="13"/>
    </row>
    <row r="1707" spans="2:36" x14ac:dyDescent="0.3">
      <c r="B1707" s="8"/>
      <c r="C1707" s="8"/>
      <c r="W1707" s="13"/>
      <c r="X1707" s="13"/>
      <c r="Y1707" s="13"/>
      <c r="Z1707" s="13"/>
      <c r="AA1707" s="13"/>
      <c r="AB1707" s="13"/>
      <c r="AC1707" s="13"/>
      <c r="AD1707" s="13"/>
      <c r="AE1707" s="13"/>
      <c r="AF1707" s="13"/>
      <c r="AG1707" s="13"/>
      <c r="AH1707" s="13"/>
      <c r="AI1707" s="13"/>
      <c r="AJ1707" s="13"/>
    </row>
    <row r="1708" spans="2:36" x14ac:dyDescent="0.3">
      <c r="B1708" s="8"/>
      <c r="C1708" s="8"/>
      <c r="W1708" s="13"/>
      <c r="X1708" s="13"/>
      <c r="Y1708" s="13"/>
      <c r="Z1708" s="13"/>
      <c r="AA1708" s="13"/>
      <c r="AB1708" s="13"/>
      <c r="AC1708" s="13"/>
      <c r="AD1708" s="13"/>
      <c r="AE1708" s="13"/>
      <c r="AF1708" s="13"/>
      <c r="AG1708" s="13"/>
      <c r="AH1708" s="13"/>
      <c r="AI1708" s="13"/>
      <c r="AJ1708" s="13"/>
    </row>
    <row r="1709" spans="2:36" x14ac:dyDescent="0.3">
      <c r="B1709" s="8"/>
      <c r="C1709" s="8"/>
      <c r="W1709" s="13"/>
      <c r="X1709" s="13"/>
      <c r="Y1709" s="13"/>
      <c r="Z1709" s="13"/>
      <c r="AA1709" s="13"/>
      <c r="AB1709" s="13"/>
      <c r="AC1709" s="13"/>
      <c r="AD1709" s="13"/>
      <c r="AE1709" s="13"/>
      <c r="AF1709" s="13"/>
      <c r="AG1709" s="13"/>
      <c r="AH1709" s="13"/>
      <c r="AI1709" s="13"/>
      <c r="AJ1709" s="13"/>
    </row>
    <row r="1710" spans="2:36" x14ac:dyDescent="0.3">
      <c r="B1710" s="8"/>
      <c r="C1710" s="8"/>
      <c r="W1710" s="13"/>
      <c r="X1710" s="13"/>
      <c r="Y1710" s="13"/>
      <c r="Z1710" s="13"/>
      <c r="AA1710" s="13"/>
      <c r="AB1710" s="13"/>
      <c r="AC1710" s="13"/>
      <c r="AD1710" s="13"/>
      <c r="AE1710" s="13"/>
      <c r="AF1710" s="13"/>
      <c r="AG1710" s="13"/>
      <c r="AH1710" s="13"/>
      <c r="AI1710" s="13"/>
      <c r="AJ1710" s="13"/>
    </row>
    <row r="1711" spans="2:36" x14ac:dyDescent="0.3">
      <c r="B1711" s="8"/>
      <c r="C1711" s="8"/>
      <c r="W1711" s="13"/>
      <c r="X1711" s="13"/>
      <c r="Y1711" s="13"/>
      <c r="Z1711" s="13"/>
      <c r="AA1711" s="13"/>
      <c r="AB1711" s="13"/>
      <c r="AC1711" s="13"/>
      <c r="AD1711" s="13"/>
      <c r="AE1711" s="13"/>
      <c r="AF1711" s="13"/>
      <c r="AG1711" s="13"/>
      <c r="AH1711" s="13"/>
      <c r="AI1711" s="13"/>
      <c r="AJ1711" s="13"/>
    </row>
    <row r="1712" spans="2:36" x14ac:dyDescent="0.3">
      <c r="B1712" s="8"/>
      <c r="C1712" s="8"/>
      <c r="W1712" s="13"/>
      <c r="X1712" s="13"/>
      <c r="Y1712" s="13"/>
      <c r="Z1712" s="13"/>
      <c r="AA1712" s="13"/>
      <c r="AB1712" s="13"/>
      <c r="AC1712" s="13"/>
      <c r="AD1712" s="13"/>
      <c r="AE1712" s="13"/>
      <c r="AF1712" s="13"/>
      <c r="AG1712" s="13"/>
      <c r="AH1712" s="13"/>
      <c r="AI1712" s="13"/>
      <c r="AJ1712" s="13"/>
    </row>
    <row r="1713" spans="2:36" x14ac:dyDescent="0.3">
      <c r="B1713" s="8"/>
      <c r="C1713" s="8"/>
      <c r="W1713" s="13"/>
      <c r="X1713" s="13"/>
      <c r="Y1713" s="13"/>
      <c r="Z1713" s="13"/>
      <c r="AA1713" s="13"/>
      <c r="AB1713" s="13"/>
      <c r="AC1713" s="13"/>
      <c r="AD1713" s="13"/>
      <c r="AE1713" s="13"/>
      <c r="AF1713" s="13"/>
      <c r="AG1713" s="13"/>
      <c r="AH1713" s="13"/>
      <c r="AI1713" s="13"/>
      <c r="AJ1713" s="13"/>
    </row>
    <row r="1714" spans="2:36" x14ac:dyDescent="0.3">
      <c r="B1714" s="8"/>
      <c r="C1714" s="8"/>
      <c r="W1714" s="13"/>
      <c r="X1714" s="13"/>
      <c r="Y1714" s="13"/>
      <c r="Z1714" s="13"/>
      <c r="AA1714" s="13"/>
      <c r="AB1714" s="13"/>
      <c r="AC1714" s="13"/>
      <c r="AD1714" s="13"/>
      <c r="AE1714" s="13"/>
      <c r="AF1714" s="13"/>
      <c r="AG1714" s="13"/>
      <c r="AH1714" s="13"/>
      <c r="AI1714" s="13"/>
      <c r="AJ1714" s="13"/>
    </row>
    <row r="1715" spans="2:36" x14ac:dyDescent="0.3">
      <c r="B1715" s="8"/>
      <c r="C1715" s="8"/>
      <c r="W1715" s="13"/>
      <c r="X1715" s="13"/>
      <c r="Y1715" s="13"/>
      <c r="Z1715" s="13"/>
      <c r="AA1715" s="13"/>
      <c r="AB1715" s="13"/>
      <c r="AC1715" s="13"/>
      <c r="AD1715" s="13"/>
      <c r="AE1715" s="13"/>
      <c r="AF1715" s="13"/>
      <c r="AG1715" s="13"/>
      <c r="AH1715" s="13"/>
      <c r="AI1715" s="13"/>
      <c r="AJ1715" s="13"/>
    </row>
    <row r="1716" spans="2:36" x14ac:dyDescent="0.3">
      <c r="B1716" s="8"/>
      <c r="C1716" s="8"/>
      <c r="W1716" s="13"/>
      <c r="X1716" s="13"/>
      <c r="Y1716" s="13"/>
      <c r="Z1716" s="13"/>
      <c r="AA1716" s="13"/>
      <c r="AB1716" s="13"/>
      <c r="AC1716" s="13"/>
      <c r="AD1716" s="13"/>
      <c r="AE1716" s="13"/>
      <c r="AF1716" s="13"/>
      <c r="AG1716" s="13"/>
      <c r="AH1716" s="13"/>
      <c r="AI1716" s="13"/>
      <c r="AJ1716" s="13"/>
    </row>
    <row r="1717" spans="2:36" x14ac:dyDescent="0.3">
      <c r="B1717" s="8"/>
      <c r="C1717" s="8"/>
      <c r="W1717" s="13"/>
      <c r="X1717" s="13"/>
      <c r="Y1717" s="13"/>
      <c r="Z1717" s="13"/>
      <c r="AA1717" s="13"/>
      <c r="AB1717" s="13"/>
      <c r="AC1717" s="13"/>
      <c r="AD1717" s="13"/>
      <c r="AE1717" s="13"/>
      <c r="AF1717" s="13"/>
      <c r="AG1717" s="13"/>
      <c r="AH1717" s="13"/>
      <c r="AI1717" s="13"/>
      <c r="AJ1717" s="13"/>
    </row>
    <row r="1718" spans="2:36" x14ac:dyDescent="0.3">
      <c r="B1718" s="8"/>
      <c r="C1718" s="8"/>
      <c r="W1718" s="13"/>
      <c r="X1718" s="13"/>
      <c r="Y1718" s="13"/>
      <c r="Z1718" s="13"/>
      <c r="AA1718" s="13"/>
      <c r="AB1718" s="13"/>
      <c r="AC1718" s="13"/>
      <c r="AD1718" s="13"/>
      <c r="AE1718" s="13"/>
      <c r="AF1718" s="13"/>
      <c r="AG1718" s="13"/>
      <c r="AH1718" s="13"/>
      <c r="AI1718" s="13"/>
      <c r="AJ1718" s="13"/>
    </row>
    <row r="1719" spans="2:36" x14ac:dyDescent="0.3">
      <c r="B1719" s="8"/>
      <c r="C1719" s="8"/>
      <c r="W1719" s="13"/>
      <c r="X1719" s="13"/>
      <c r="Y1719" s="13"/>
      <c r="Z1719" s="13"/>
      <c r="AA1719" s="13"/>
      <c r="AB1719" s="13"/>
      <c r="AC1719" s="13"/>
      <c r="AD1719" s="13"/>
      <c r="AE1719" s="13"/>
      <c r="AF1719" s="13"/>
      <c r="AG1719" s="13"/>
      <c r="AH1719" s="13"/>
      <c r="AI1719" s="13"/>
      <c r="AJ1719" s="13"/>
    </row>
    <row r="1720" spans="2:36" x14ac:dyDescent="0.3">
      <c r="B1720" s="8"/>
      <c r="C1720" s="8"/>
      <c r="W1720" s="13"/>
      <c r="X1720" s="13"/>
      <c r="Y1720" s="13"/>
      <c r="Z1720" s="13"/>
      <c r="AA1720" s="13"/>
      <c r="AB1720" s="13"/>
      <c r="AC1720" s="13"/>
      <c r="AD1720" s="13"/>
      <c r="AE1720" s="13"/>
      <c r="AF1720" s="13"/>
      <c r="AG1720" s="13"/>
      <c r="AH1720" s="13"/>
      <c r="AI1720" s="13"/>
      <c r="AJ1720" s="13"/>
    </row>
    <row r="1721" spans="2:36" x14ac:dyDescent="0.3">
      <c r="B1721" s="8"/>
      <c r="C1721" s="8"/>
      <c r="W1721" s="13"/>
      <c r="X1721" s="13"/>
      <c r="Y1721" s="13"/>
      <c r="Z1721" s="13"/>
      <c r="AA1721" s="13"/>
      <c r="AB1721" s="13"/>
      <c r="AC1721" s="13"/>
      <c r="AD1721" s="13"/>
      <c r="AE1721" s="13"/>
      <c r="AF1721" s="13"/>
      <c r="AG1721" s="13"/>
      <c r="AH1721" s="13"/>
      <c r="AI1721" s="13"/>
      <c r="AJ1721" s="13"/>
    </row>
    <row r="1722" spans="2:36" x14ac:dyDescent="0.3">
      <c r="B1722" s="8"/>
      <c r="C1722" s="8"/>
      <c r="W1722" s="13"/>
      <c r="X1722" s="13"/>
      <c r="Y1722" s="13"/>
      <c r="Z1722" s="13"/>
      <c r="AA1722" s="13"/>
      <c r="AB1722" s="13"/>
      <c r="AC1722" s="13"/>
      <c r="AD1722" s="13"/>
      <c r="AE1722" s="13"/>
      <c r="AF1722" s="13"/>
      <c r="AG1722" s="13"/>
      <c r="AH1722" s="13"/>
      <c r="AI1722" s="13"/>
      <c r="AJ1722" s="13"/>
    </row>
    <row r="1723" spans="2:36" x14ac:dyDescent="0.3">
      <c r="B1723" s="8"/>
      <c r="C1723" s="8"/>
      <c r="W1723" s="13"/>
      <c r="X1723" s="13"/>
      <c r="Y1723" s="13"/>
      <c r="Z1723" s="13"/>
      <c r="AA1723" s="13"/>
      <c r="AB1723" s="13"/>
      <c r="AC1723" s="13"/>
      <c r="AD1723" s="13"/>
      <c r="AE1723" s="13"/>
      <c r="AF1723" s="13"/>
      <c r="AG1723" s="13"/>
      <c r="AH1723" s="13"/>
      <c r="AI1723" s="13"/>
      <c r="AJ1723" s="13"/>
    </row>
    <row r="1724" spans="2:36" x14ac:dyDescent="0.3">
      <c r="B1724" s="8"/>
      <c r="C1724" s="8"/>
      <c r="W1724" s="13"/>
      <c r="X1724" s="13"/>
      <c r="Y1724" s="13"/>
      <c r="Z1724" s="13"/>
      <c r="AA1724" s="13"/>
      <c r="AB1724" s="13"/>
      <c r="AC1724" s="13"/>
      <c r="AD1724" s="13"/>
      <c r="AE1724" s="13"/>
      <c r="AF1724" s="13"/>
      <c r="AG1724" s="13"/>
      <c r="AH1724" s="13"/>
      <c r="AI1724" s="13"/>
      <c r="AJ1724" s="13"/>
    </row>
    <row r="1725" spans="2:36" x14ac:dyDescent="0.3">
      <c r="B1725" s="8"/>
      <c r="C1725" s="8"/>
      <c r="W1725" s="13"/>
      <c r="X1725" s="13"/>
      <c r="Y1725" s="13"/>
      <c r="Z1725" s="13"/>
      <c r="AA1725" s="13"/>
      <c r="AB1725" s="13"/>
      <c r="AC1725" s="13"/>
      <c r="AD1725" s="13"/>
      <c r="AE1725" s="13"/>
      <c r="AF1725" s="13"/>
      <c r="AG1725" s="13"/>
      <c r="AH1725" s="13"/>
      <c r="AI1725" s="13"/>
      <c r="AJ1725" s="13"/>
    </row>
    <row r="1726" spans="2:36" x14ac:dyDescent="0.3">
      <c r="B1726" s="8"/>
      <c r="C1726" s="8"/>
      <c r="W1726" s="13"/>
      <c r="X1726" s="13"/>
      <c r="Y1726" s="13"/>
      <c r="Z1726" s="13"/>
      <c r="AA1726" s="13"/>
      <c r="AB1726" s="13"/>
      <c r="AC1726" s="13"/>
      <c r="AD1726" s="13"/>
      <c r="AE1726" s="13"/>
      <c r="AF1726" s="13"/>
      <c r="AG1726" s="13"/>
      <c r="AH1726" s="13"/>
      <c r="AI1726" s="13"/>
      <c r="AJ1726" s="13"/>
    </row>
    <row r="1727" spans="2:36" x14ac:dyDescent="0.3">
      <c r="B1727" s="8"/>
      <c r="C1727" s="8"/>
      <c r="W1727" s="13"/>
      <c r="X1727" s="13"/>
      <c r="Y1727" s="13"/>
      <c r="Z1727" s="13"/>
      <c r="AA1727" s="13"/>
      <c r="AB1727" s="13"/>
      <c r="AC1727" s="13"/>
      <c r="AD1727" s="13"/>
      <c r="AE1727" s="13"/>
      <c r="AF1727" s="13"/>
      <c r="AG1727" s="13"/>
      <c r="AH1727" s="13"/>
      <c r="AI1727" s="13"/>
      <c r="AJ1727" s="13"/>
    </row>
    <row r="1728" spans="2:36" x14ac:dyDescent="0.3">
      <c r="B1728" s="8"/>
      <c r="C1728" s="8"/>
      <c r="W1728" s="13"/>
      <c r="X1728" s="13"/>
      <c r="Y1728" s="13"/>
      <c r="Z1728" s="13"/>
      <c r="AA1728" s="13"/>
      <c r="AB1728" s="13"/>
      <c r="AC1728" s="13"/>
      <c r="AD1728" s="13"/>
      <c r="AE1728" s="13"/>
      <c r="AF1728" s="13"/>
      <c r="AG1728" s="13"/>
      <c r="AH1728" s="13"/>
      <c r="AI1728" s="13"/>
      <c r="AJ1728" s="13"/>
    </row>
    <row r="1729" spans="2:36" x14ac:dyDescent="0.3">
      <c r="B1729" s="8"/>
      <c r="C1729" s="8"/>
      <c r="W1729" s="13"/>
      <c r="X1729" s="13"/>
      <c r="Y1729" s="13"/>
      <c r="Z1729" s="13"/>
      <c r="AA1729" s="13"/>
      <c r="AB1729" s="13"/>
      <c r="AC1729" s="13"/>
      <c r="AD1729" s="13"/>
      <c r="AE1729" s="13"/>
      <c r="AF1729" s="13"/>
      <c r="AG1729" s="13"/>
      <c r="AH1729" s="13"/>
      <c r="AI1729" s="13"/>
      <c r="AJ1729" s="13"/>
    </row>
    <row r="1730" spans="2:36" x14ac:dyDescent="0.3">
      <c r="B1730" s="8"/>
      <c r="C1730" s="8"/>
      <c r="W1730" s="13"/>
      <c r="X1730" s="13"/>
      <c r="Y1730" s="13"/>
      <c r="Z1730" s="13"/>
      <c r="AA1730" s="13"/>
      <c r="AB1730" s="13"/>
      <c r="AC1730" s="13"/>
      <c r="AD1730" s="13"/>
      <c r="AE1730" s="13"/>
      <c r="AF1730" s="13"/>
      <c r="AG1730" s="13"/>
      <c r="AH1730" s="13"/>
      <c r="AI1730" s="13"/>
      <c r="AJ1730" s="13"/>
    </row>
    <row r="1731" spans="2:36" x14ac:dyDescent="0.3">
      <c r="B1731" s="8"/>
      <c r="C1731" s="8"/>
      <c r="W1731" s="13"/>
      <c r="X1731" s="13"/>
      <c r="Y1731" s="13"/>
      <c r="Z1731" s="13"/>
      <c r="AA1731" s="13"/>
      <c r="AB1731" s="13"/>
      <c r="AC1731" s="13"/>
      <c r="AD1731" s="13"/>
      <c r="AE1731" s="13"/>
      <c r="AF1731" s="13"/>
      <c r="AG1731" s="13"/>
      <c r="AH1731" s="13"/>
      <c r="AI1731" s="13"/>
      <c r="AJ1731" s="13"/>
    </row>
    <row r="1732" spans="2:36" x14ac:dyDescent="0.3">
      <c r="B1732" s="8"/>
      <c r="C1732" s="8"/>
      <c r="W1732" s="13"/>
      <c r="X1732" s="13"/>
      <c r="Y1732" s="13"/>
      <c r="Z1732" s="13"/>
      <c r="AA1732" s="13"/>
      <c r="AB1732" s="13"/>
      <c r="AC1732" s="13"/>
      <c r="AD1732" s="13"/>
      <c r="AE1732" s="13"/>
      <c r="AF1732" s="13"/>
      <c r="AG1732" s="13"/>
      <c r="AH1732" s="13"/>
      <c r="AI1732" s="13"/>
      <c r="AJ1732" s="13"/>
    </row>
    <row r="1733" spans="2:36" x14ac:dyDescent="0.3">
      <c r="B1733" s="8"/>
      <c r="C1733" s="8"/>
      <c r="W1733" s="13"/>
      <c r="X1733" s="13"/>
      <c r="Y1733" s="13"/>
      <c r="Z1733" s="13"/>
      <c r="AA1733" s="13"/>
      <c r="AB1733" s="13"/>
      <c r="AC1733" s="13"/>
      <c r="AD1733" s="13"/>
      <c r="AE1733" s="13"/>
      <c r="AF1733" s="13"/>
      <c r="AG1733" s="13"/>
      <c r="AH1733" s="13"/>
      <c r="AI1733" s="13"/>
      <c r="AJ1733" s="13"/>
    </row>
    <row r="1734" spans="2:36" x14ac:dyDescent="0.3">
      <c r="B1734" s="8"/>
      <c r="C1734" s="8"/>
      <c r="W1734" s="13"/>
      <c r="X1734" s="13"/>
      <c r="Y1734" s="13"/>
      <c r="Z1734" s="13"/>
      <c r="AA1734" s="13"/>
      <c r="AB1734" s="13"/>
      <c r="AC1734" s="13"/>
      <c r="AD1734" s="13"/>
      <c r="AE1734" s="13"/>
      <c r="AF1734" s="13"/>
      <c r="AG1734" s="13"/>
      <c r="AH1734" s="13"/>
      <c r="AI1734" s="13"/>
      <c r="AJ1734" s="13"/>
    </row>
    <row r="1735" spans="2:36" x14ac:dyDescent="0.3">
      <c r="B1735" s="8"/>
      <c r="C1735" s="8"/>
      <c r="W1735" s="13"/>
      <c r="X1735" s="13"/>
      <c r="Y1735" s="13"/>
      <c r="Z1735" s="13"/>
      <c r="AA1735" s="13"/>
      <c r="AB1735" s="13"/>
      <c r="AC1735" s="13"/>
      <c r="AD1735" s="13"/>
      <c r="AE1735" s="13"/>
      <c r="AF1735" s="13"/>
      <c r="AG1735" s="13"/>
      <c r="AH1735" s="13"/>
      <c r="AI1735" s="13"/>
      <c r="AJ1735" s="13"/>
    </row>
    <row r="1736" spans="2:36" x14ac:dyDescent="0.3">
      <c r="B1736" s="8"/>
      <c r="C1736" s="8"/>
      <c r="W1736" s="13"/>
      <c r="X1736" s="13"/>
      <c r="Y1736" s="13"/>
      <c r="Z1736" s="13"/>
      <c r="AA1736" s="13"/>
      <c r="AB1736" s="13"/>
      <c r="AC1736" s="13"/>
      <c r="AD1736" s="13"/>
      <c r="AE1736" s="13"/>
      <c r="AF1736" s="13"/>
      <c r="AG1736" s="13"/>
      <c r="AH1736" s="13"/>
      <c r="AI1736" s="13"/>
      <c r="AJ1736" s="13"/>
    </row>
    <row r="1737" spans="2:36" x14ac:dyDescent="0.3">
      <c r="B1737" s="8"/>
      <c r="C1737" s="8"/>
      <c r="W1737" s="13"/>
      <c r="X1737" s="13"/>
      <c r="Y1737" s="13"/>
      <c r="Z1737" s="13"/>
      <c r="AA1737" s="13"/>
      <c r="AB1737" s="13"/>
      <c r="AC1737" s="13"/>
      <c r="AD1737" s="13"/>
      <c r="AE1737" s="13"/>
      <c r="AF1737" s="13"/>
      <c r="AG1737" s="13"/>
      <c r="AH1737" s="13"/>
      <c r="AI1737" s="13"/>
      <c r="AJ1737" s="13"/>
    </row>
    <row r="1738" spans="2:36" x14ac:dyDescent="0.3">
      <c r="B1738" s="8"/>
      <c r="C1738" s="8"/>
      <c r="W1738" s="13"/>
      <c r="X1738" s="13"/>
      <c r="Y1738" s="13"/>
      <c r="Z1738" s="13"/>
      <c r="AA1738" s="13"/>
      <c r="AB1738" s="13"/>
      <c r="AC1738" s="13"/>
      <c r="AD1738" s="13"/>
      <c r="AE1738" s="13"/>
      <c r="AF1738" s="13"/>
      <c r="AG1738" s="13"/>
      <c r="AH1738" s="13"/>
      <c r="AI1738" s="13"/>
      <c r="AJ1738" s="13"/>
    </row>
    <row r="1739" spans="2:36" x14ac:dyDescent="0.3">
      <c r="B1739" s="8"/>
      <c r="C1739" s="8"/>
      <c r="W1739" s="13"/>
      <c r="X1739" s="13"/>
      <c r="Y1739" s="13"/>
      <c r="Z1739" s="13"/>
      <c r="AA1739" s="13"/>
      <c r="AB1739" s="13"/>
      <c r="AC1739" s="13"/>
      <c r="AD1739" s="13"/>
      <c r="AE1739" s="13"/>
      <c r="AF1739" s="13"/>
      <c r="AG1739" s="13"/>
      <c r="AH1739" s="13"/>
      <c r="AI1739" s="13"/>
      <c r="AJ1739" s="13"/>
    </row>
    <row r="1740" spans="2:36" x14ac:dyDescent="0.3">
      <c r="B1740" s="8"/>
      <c r="C1740" s="8"/>
      <c r="W1740" s="13"/>
      <c r="X1740" s="13"/>
      <c r="Y1740" s="13"/>
      <c r="Z1740" s="13"/>
      <c r="AA1740" s="13"/>
      <c r="AB1740" s="13"/>
      <c r="AC1740" s="13"/>
      <c r="AD1740" s="13"/>
      <c r="AE1740" s="13"/>
      <c r="AF1740" s="13"/>
      <c r="AG1740" s="13"/>
      <c r="AH1740" s="13"/>
      <c r="AI1740" s="13"/>
      <c r="AJ1740" s="13"/>
    </row>
    <row r="1741" spans="2:36" x14ac:dyDescent="0.3">
      <c r="B1741" s="8"/>
      <c r="C1741" s="8"/>
      <c r="W1741" s="13"/>
      <c r="X1741" s="13"/>
      <c r="Y1741" s="13"/>
      <c r="Z1741" s="13"/>
      <c r="AA1741" s="13"/>
      <c r="AB1741" s="13"/>
      <c r="AC1741" s="13"/>
      <c r="AD1741" s="13"/>
      <c r="AE1741" s="13"/>
      <c r="AF1741" s="13"/>
      <c r="AG1741" s="13"/>
      <c r="AH1741" s="13"/>
      <c r="AI1741" s="13"/>
      <c r="AJ1741" s="13"/>
    </row>
    <row r="1742" spans="2:36" x14ac:dyDescent="0.3">
      <c r="B1742" s="8"/>
      <c r="C1742" s="8"/>
      <c r="W1742" s="13"/>
      <c r="X1742" s="13"/>
      <c r="Y1742" s="13"/>
      <c r="Z1742" s="13"/>
      <c r="AA1742" s="13"/>
      <c r="AB1742" s="13"/>
      <c r="AC1742" s="13"/>
      <c r="AD1742" s="13"/>
      <c r="AE1742" s="13"/>
      <c r="AF1742" s="13"/>
      <c r="AG1742" s="13"/>
      <c r="AH1742" s="13"/>
      <c r="AI1742" s="13"/>
      <c r="AJ1742" s="13"/>
    </row>
    <row r="1743" spans="2:36" x14ac:dyDescent="0.3">
      <c r="B1743" s="8"/>
      <c r="C1743" s="8"/>
      <c r="W1743" s="13"/>
      <c r="X1743" s="13"/>
      <c r="Y1743" s="13"/>
      <c r="Z1743" s="13"/>
      <c r="AA1743" s="13"/>
      <c r="AB1743" s="13"/>
      <c r="AC1743" s="13"/>
      <c r="AD1743" s="13"/>
      <c r="AE1743" s="13"/>
      <c r="AF1743" s="13"/>
      <c r="AG1743" s="13"/>
      <c r="AH1743" s="13"/>
      <c r="AI1743" s="13"/>
      <c r="AJ1743" s="13"/>
    </row>
    <row r="1744" spans="2:36" x14ac:dyDescent="0.3">
      <c r="B1744" s="8"/>
      <c r="C1744" s="8"/>
      <c r="W1744" s="13"/>
      <c r="X1744" s="13"/>
      <c r="Y1744" s="13"/>
      <c r="Z1744" s="13"/>
      <c r="AA1744" s="13"/>
      <c r="AB1744" s="13"/>
      <c r="AC1744" s="13"/>
      <c r="AD1744" s="13"/>
      <c r="AE1744" s="13"/>
      <c r="AF1744" s="13"/>
      <c r="AG1744" s="13"/>
      <c r="AH1744" s="13"/>
      <c r="AI1744" s="13"/>
      <c r="AJ1744" s="13"/>
    </row>
    <row r="1745" spans="2:36" x14ac:dyDescent="0.3">
      <c r="B1745" s="8"/>
      <c r="C1745" s="8"/>
      <c r="W1745" s="13"/>
      <c r="X1745" s="13"/>
      <c r="Y1745" s="13"/>
      <c r="Z1745" s="13"/>
      <c r="AA1745" s="13"/>
      <c r="AB1745" s="13"/>
      <c r="AC1745" s="13"/>
      <c r="AD1745" s="13"/>
      <c r="AE1745" s="13"/>
      <c r="AF1745" s="13"/>
      <c r="AG1745" s="13"/>
      <c r="AH1745" s="13"/>
      <c r="AI1745" s="13"/>
      <c r="AJ1745" s="13"/>
    </row>
    <row r="1746" spans="2:36" x14ac:dyDescent="0.3">
      <c r="B1746" s="8"/>
      <c r="C1746" s="8"/>
      <c r="W1746" s="13"/>
      <c r="X1746" s="13"/>
      <c r="Y1746" s="13"/>
      <c r="Z1746" s="13"/>
      <c r="AA1746" s="13"/>
      <c r="AB1746" s="13"/>
      <c r="AC1746" s="13"/>
      <c r="AD1746" s="13"/>
      <c r="AE1746" s="13"/>
      <c r="AF1746" s="13"/>
      <c r="AG1746" s="13"/>
      <c r="AH1746" s="13"/>
      <c r="AI1746" s="13"/>
      <c r="AJ1746" s="13"/>
    </row>
    <row r="1747" spans="2:36" x14ac:dyDescent="0.3">
      <c r="B1747" s="8"/>
      <c r="C1747" s="8"/>
      <c r="W1747" s="13"/>
      <c r="X1747" s="13"/>
      <c r="Y1747" s="13"/>
      <c r="Z1747" s="13"/>
      <c r="AA1747" s="13"/>
      <c r="AB1747" s="13"/>
      <c r="AC1747" s="13"/>
      <c r="AD1747" s="13"/>
      <c r="AE1747" s="13"/>
      <c r="AF1747" s="13"/>
      <c r="AG1747" s="13"/>
      <c r="AH1747" s="13"/>
      <c r="AI1747" s="13"/>
      <c r="AJ1747" s="13"/>
    </row>
    <row r="1748" spans="2:36" x14ac:dyDescent="0.3">
      <c r="B1748" s="8"/>
      <c r="C1748" s="8"/>
      <c r="W1748" s="13"/>
      <c r="X1748" s="13"/>
      <c r="Y1748" s="13"/>
      <c r="Z1748" s="13"/>
      <c r="AA1748" s="13"/>
      <c r="AB1748" s="13"/>
      <c r="AC1748" s="13"/>
      <c r="AD1748" s="13"/>
      <c r="AE1748" s="13"/>
      <c r="AF1748" s="13"/>
      <c r="AG1748" s="13"/>
      <c r="AH1748" s="13"/>
      <c r="AI1748" s="13"/>
      <c r="AJ1748" s="13"/>
    </row>
    <row r="1749" spans="2:36" x14ac:dyDescent="0.3">
      <c r="B1749" s="8"/>
      <c r="C1749" s="8"/>
      <c r="W1749" s="13"/>
      <c r="X1749" s="13"/>
      <c r="Y1749" s="13"/>
      <c r="Z1749" s="13"/>
      <c r="AA1749" s="13"/>
      <c r="AB1749" s="13"/>
      <c r="AC1749" s="13"/>
      <c r="AD1749" s="13"/>
      <c r="AE1749" s="13"/>
      <c r="AF1749" s="13"/>
      <c r="AG1749" s="13"/>
      <c r="AH1749" s="13"/>
      <c r="AI1749" s="13"/>
      <c r="AJ1749" s="13"/>
    </row>
    <row r="1750" spans="2:36" x14ac:dyDescent="0.3">
      <c r="B1750" s="8"/>
      <c r="C1750" s="8"/>
      <c r="W1750" s="13"/>
      <c r="X1750" s="13"/>
      <c r="Y1750" s="13"/>
      <c r="Z1750" s="13"/>
      <c r="AA1750" s="13"/>
      <c r="AB1750" s="13"/>
      <c r="AC1750" s="13"/>
      <c r="AD1750" s="13"/>
      <c r="AE1750" s="13"/>
      <c r="AF1750" s="13"/>
      <c r="AG1750" s="13"/>
      <c r="AH1750" s="13"/>
      <c r="AI1750" s="13"/>
      <c r="AJ1750" s="13"/>
    </row>
    <row r="1751" spans="2:36" x14ac:dyDescent="0.3">
      <c r="B1751" s="8"/>
      <c r="C1751" s="8"/>
      <c r="W1751" s="13"/>
      <c r="X1751" s="13"/>
      <c r="Y1751" s="13"/>
      <c r="Z1751" s="13"/>
      <c r="AA1751" s="13"/>
      <c r="AB1751" s="13"/>
      <c r="AC1751" s="13"/>
      <c r="AD1751" s="13"/>
      <c r="AE1751" s="13"/>
      <c r="AF1751" s="13"/>
      <c r="AG1751" s="13"/>
      <c r="AH1751" s="13"/>
      <c r="AI1751" s="13"/>
      <c r="AJ1751" s="13"/>
    </row>
    <row r="1752" spans="2:36" x14ac:dyDescent="0.3">
      <c r="B1752" s="8"/>
      <c r="C1752" s="8"/>
      <c r="W1752" s="13"/>
      <c r="X1752" s="13"/>
      <c r="Y1752" s="13"/>
      <c r="Z1752" s="13"/>
      <c r="AA1752" s="13"/>
      <c r="AB1752" s="13"/>
      <c r="AC1752" s="13"/>
      <c r="AD1752" s="13"/>
      <c r="AE1752" s="13"/>
      <c r="AF1752" s="13"/>
      <c r="AG1752" s="13"/>
      <c r="AH1752" s="13"/>
      <c r="AI1752" s="13"/>
      <c r="AJ1752" s="13"/>
    </row>
    <row r="1753" spans="2:36" x14ac:dyDescent="0.3">
      <c r="B1753" s="8"/>
      <c r="C1753" s="8"/>
      <c r="W1753" s="13"/>
      <c r="X1753" s="13"/>
      <c r="Y1753" s="13"/>
      <c r="Z1753" s="13"/>
      <c r="AA1753" s="13"/>
      <c r="AB1753" s="13"/>
      <c r="AC1753" s="13"/>
      <c r="AD1753" s="13"/>
      <c r="AE1753" s="13"/>
      <c r="AF1753" s="13"/>
      <c r="AG1753" s="13"/>
      <c r="AH1753" s="13"/>
      <c r="AI1753" s="13"/>
      <c r="AJ1753" s="13"/>
    </row>
    <row r="1754" spans="2:36" x14ac:dyDescent="0.3">
      <c r="B1754" s="8"/>
      <c r="C1754" s="8"/>
      <c r="W1754" s="13"/>
      <c r="X1754" s="13"/>
      <c r="Y1754" s="13"/>
      <c r="Z1754" s="13"/>
      <c r="AA1754" s="13"/>
      <c r="AB1754" s="13"/>
      <c r="AC1754" s="13"/>
      <c r="AD1754" s="13"/>
      <c r="AE1754" s="13"/>
      <c r="AF1754" s="13"/>
      <c r="AG1754" s="13"/>
      <c r="AH1754" s="13"/>
      <c r="AI1754" s="13"/>
      <c r="AJ1754" s="13"/>
    </row>
    <row r="1755" spans="2:36" x14ac:dyDescent="0.3">
      <c r="B1755" s="8"/>
      <c r="C1755" s="8"/>
      <c r="W1755" s="13"/>
      <c r="X1755" s="13"/>
      <c r="Y1755" s="13"/>
      <c r="Z1755" s="13"/>
      <c r="AA1755" s="13"/>
      <c r="AB1755" s="13"/>
      <c r="AC1755" s="13"/>
      <c r="AD1755" s="13"/>
      <c r="AE1755" s="13"/>
      <c r="AF1755" s="13"/>
      <c r="AG1755" s="13"/>
      <c r="AH1755" s="13"/>
      <c r="AI1755" s="13"/>
      <c r="AJ1755" s="13"/>
    </row>
    <row r="1756" spans="2:36" x14ac:dyDescent="0.3">
      <c r="B1756" s="8"/>
      <c r="C1756" s="8"/>
      <c r="W1756" s="13"/>
      <c r="X1756" s="13"/>
      <c r="Y1756" s="13"/>
      <c r="Z1756" s="13"/>
      <c r="AA1756" s="13"/>
      <c r="AB1756" s="13"/>
      <c r="AC1756" s="13"/>
      <c r="AD1756" s="13"/>
      <c r="AE1756" s="13"/>
      <c r="AF1756" s="13"/>
      <c r="AG1756" s="13"/>
      <c r="AH1756" s="13"/>
      <c r="AI1756" s="13"/>
      <c r="AJ1756" s="13"/>
    </row>
    <row r="1757" spans="2:36" x14ac:dyDescent="0.3">
      <c r="B1757" s="8"/>
      <c r="C1757" s="8"/>
      <c r="W1757" s="13"/>
      <c r="X1757" s="13"/>
      <c r="Y1757" s="13"/>
      <c r="Z1757" s="13"/>
      <c r="AA1757" s="13"/>
      <c r="AB1757" s="13"/>
      <c r="AC1757" s="13"/>
      <c r="AD1757" s="13"/>
      <c r="AE1757" s="13"/>
      <c r="AF1757" s="13"/>
      <c r="AG1757" s="13"/>
      <c r="AH1757" s="13"/>
      <c r="AI1757" s="13"/>
      <c r="AJ1757" s="13"/>
    </row>
    <row r="1758" spans="2:36" x14ac:dyDescent="0.3">
      <c r="B1758" s="8"/>
      <c r="C1758" s="8"/>
      <c r="W1758" s="13"/>
      <c r="X1758" s="13"/>
      <c r="Y1758" s="13"/>
      <c r="Z1758" s="13"/>
      <c r="AA1758" s="13"/>
      <c r="AB1758" s="13"/>
      <c r="AC1758" s="13"/>
      <c r="AD1758" s="13"/>
      <c r="AE1758" s="13"/>
      <c r="AF1758" s="13"/>
      <c r="AG1758" s="13"/>
      <c r="AH1758" s="13"/>
      <c r="AI1758" s="13"/>
      <c r="AJ1758" s="13"/>
    </row>
    <row r="1759" spans="2:36" x14ac:dyDescent="0.3">
      <c r="B1759" s="8"/>
      <c r="C1759" s="8"/>
      <c r="W1759" s="13"/>
      <c r="X1759" s="13"/>
      <c r="Y1759" s="13"/>
      <c r="Z1759" s="13"/>
      <c r="AA1759" s="13"/>
      <c r="AB1759" s="13"/>
      <c r="AC1759" s="13"/>
      <c r="AD1759" s="13"/>
      <c r="AE1759" s="13"/>
      <c r="AF1759" s="13"/>
      <c r="AG1759" s="13"/>
      <c r="AH1759" s="13"/>
      <c r="AI1759" s="13"/>
      <c r="AJ1759" s="13"/>
    </row>
    <row r="1760" spans="2:36" x14ac:dyDescent="0.3">
      <c r="B1760" s="8"/>
      <c r="C1760" s="8"/>
      <c r="W1760" s="13"/>
      <c r="X1760" s="13"/>
      <c r="Y1760" s="13"/>
      <c r="Z1760" s="13"/>
      <c r="AA1760" s="13"/>
      <c r="AB1760" s="13"/>
      <c r="AC1760" s="13"/>
      <c r="AD1760" s="13"/>
      <c r="AE1760" s="13"/>
      <c r="AF1760" s="13"/>
      <c r="AG1760" s="13"/>
      <c r="AH1760" s="13"/>
      <c r="AI1760" s="13"/>
      <c r="AJ1760" s="13"/>
    </row>
    <row r="1761" spans="2:36" x14ac:dyDescent="0.3">
      <c r="B1761" s="8"/>
      <c r="C1761" s="8"/>
      <c r="W1761" s="13"/>
      <c r="X1761" s="13"/>
      <c r="Y1761" s="13"/>
      <c r="Z1761" s="13"/>
      <c r="AA1761" s="13"/>
      <c r="AB1761" s="13"/>
      <c r="AC1761" s="13"/>
      <c r="AD1761" s="13"/>
      <c r="AE1761" s="13"/>
      <c r="AF1761" s="13"/>
      <c r="AG1761" s="13"/>
      <c r="AH1761" s="13"/>
      <c r="AI1761" s="13"/>
      <c r="AJ1761" s="13"/>
    </row>
    <row r="1762" spans="2:36" x14ac:dyDescent="0.3">
      <c r="B1762" s="8"/>
      <c r="C1762" s="8"/>
      <c r="W1762" s="13"/>
      <c r="X1762" s="13"/>
      <c r="Y1762" s="13"/>
      <c r="Z1762" s="13"/>
      <c r="AA1762" s="13"/>
      <c r="AB1762" s="13"/>
      <c r="AC1762" s="13"/>
      <c r="AD1762" s="13"/>
      <c r="AE1762" s="13"/>
      <c r="AF1762" s="13"/>
      <c r="AG1762" s="13"/>
      <c r="AH1762" s="13"/>
      <c r="AI1762" s="13"/>
      <c r="AJ1762" s="13"/>
    </row>
    <row r="1763" spans="2:36" x14ac:dyDescent="0.3">
      <c r="B1763" s="8"/>
      <c r="C1763" s="8"/>
      <c r="W1763" s="13"/>
      <c r="X1763" s="13"/>
      <c r="Y1763" s="13"/>
      <c r="Z1763" s="13"/>
      <c r="AA1763" s="13"/>
      <c r="AB1763" s="13"/>
      <c r="AC1763" s="13"/>
      <c r="AD1763" s="13"/>
      <c r="AE1763" s="13"/>
      <c r="AF1763" s="13"/>
      <c r="AG1763" s="13"/>
      <c r="AH1763" s="13"/>
      <c r="AI1763" s="13"/>
      <c r="AJ1763" s="13"/>
    </row>
    <row r="1764" spans="2:36" x14ac:dyDescent="0.3">
      <c r="B1764" s="8"/>
      <c r="C1764" s="8"/>
      <c r="W1764" s="13"/>
      <c r="X1764" s="13"/>
      <c r="Y1764" s="13"/>
      <c r="Z1764" s="13"/>
      <c r="AA1764" s="13"/>
      <c r="AB1764" s="13"/>
      <c r="AC1764" s="13"/>
      <c r="AD1764" s="13"/>
      <c r="AE1764" s="13"/>
      <c r="AF1764" s="13"/>
      <c r="AG1764" s="13"/>
      <c r="AH1764" s="13"/>
      <c r="AI1764" s="13"/>
      <c r="AJ1764" s="13"/>
    </row>
    <row r="1765" spans="2:36" x14ac:dyDescent="0.3">
      <c r="B1765" s="8"/>
      <c r="C1765" s="8"/>
      <c r="W1765" s="13"/>
      <c r="X1765" s="13"/>
      <c r="Y1765" s="13"/>
      <c r="Z1765" s="13"/>
      <c r="AA1765" s="13"/>
      <c r="AB1765" s="13"/>
      <c r="AC1765" s="13"/>
      <c r="AD1765" s="13"/>
      <c r="AE1765" s="13"/>
      <c r="AF1765" s="13"/>
      <c r="AG1765" s="13"/>
      <c r="AH1765" s="13"/>
      <c r="AI1765" s="13"/>
      <c r="AJ1765" s="13"/>
    </row>
    <row r="1766" spans="2:36" x14ac:dyDescent="0.3">
      <c r="B1766" s="8"/>
      <c r="C1766" s="8"/>
      <c r="W1766" s="13"/>
      <c r="X1766" s="13"/>
      <c r="Y1766" s="13"/>
      <c r="Z1766" s="13"/>
      <c r="AA1766" s="13"/>
      <c r="AB1766" s="13"/>
      <c r="AC1766" s="13"/>
      <c r="AD1766" s="13"/>
      <c r="AE1766" s="13"/>
      <c r="AF1766" s="13"/>
      <c r="AG1766" s="13"/>
      <c r="AH1766" s="13"/>
      <c r="AI1766" s="13"/>
      <c r="AJ1766" s="13"/>
    </row>
    <row r="1767" spans="2:36" x14ac:dyDescent="0.3">
      <c r="B1767" s="8"/>
      <c r="C1767" s="8"/>
      <c r="W1767" s="13"/>
      <c r="X1767" s="13"/>
      <c r="Y1767" s="13"/>
      <c r="Z1767" s="13"/>
      <c r="AA1767" s="13"/>
      <c r="AB1767" s="13"/>
      <c r="AC1767" s="13"/>
      <c r="AD1767" s="13"/>
      <c r="AE1767" s="13"/>
      <c r="AF1767" s="13"/>
      <c r="AG1767" s="13"/>
      <c r="AH1767" s="13"/>
      <c r="AI1767" s="13"/>
      <c r="AJ1767" s="13"/>
    </row>
    <row r="1768" spans="2:36" x14ac:dyDescent="0.3">
      <c r="B1768" s="8"/>
      <c r="C1768" s="8"/>
      <c r="W1768" s="13"/>
      <c r="X1768" s="13"/>
      <c r="Y1768" s="13"/>
      <c r="Z1768" s="13"/>
      <c r="AA1768" s="13"/>
      <c r="AB1768" s="13"/>
      <c r="AC1768" s="13"/>
      <c r="AD1768" s="13"/>
      <c r="AE1768" s="13"/>
      <c r="AF1768" s="13"/>
      <c r="AG1768" s="13"/>
      <c r="AH1768" s="13"/>
      <c r="AI1768" s="13"/>
      <c r="AJ1768" s="13"/>
    </row>
    <row r="1769" spans="2:36" x14ac:dyDescent="0.3">
      <c r="B1769" s="8"/>
      <c r="C1769" s="8"/>
      <c r="W1769" s="13"/>
      <c r="X1769" s="13"/>
      <c r="Y1769" s="13"/>
      <c r="Z1769" s="13"/>
      <c r="AA1769" s="13"/>
      <c r="AB1769" s="13"/>
      <c r="AC1769" s="13"/>
      <c r="AD1769" s="13"/>
      <c r="AE1769" s="13"/>
      <c r="AF1769" s="13"/>
      <c r="AG1769" s="13"/>
      <c r="AH1769" s="13"/>
      <c r="AI1769" s="13"/>
      <c r="AJ1769" s="13"/>
    </row>
    <row r="1770" spans="2:36" x14ac:dyDescent="0.3">
      <c r="B1770" s="8"/>
      <c r="C1770" s="8"/>
      <c r="W1770" s="13"/>
      <c r="X1770" s="13"/>
      <c r="Y1770" s="13"/>
      <c r="Z1770" s="13"/>
      <c r="AA1770" s="13"/>
      <c r="AB1770" s="13"/>
      <c r="AC1770" s="13"/>
      <c r="AD1770" s="13"/>
      <c r="AE1770" s="13"/>
      <c r="AF1770" s="13"/>
      <c r="AG1770" s="13"/>
      <c r="AH1770" s="13"/>
      <c r="AI1770" s="13"/>
      <c r="AJ1770" s="13"/>
    </row>
    <row r="1771" spans="2:36" x14ac:dyDescent="0.3">
      <c r="B1771" s="8"/>
      <c r="C1771" s="8"/>
      <c r="W1771" s="13"/>
      <c r="X1771" s="13"/>
      <c r="Y1771" s="13"/>
      <c r="Z1771" s="13"/>
      <c r="AA1771" s="13"/>
      <c r="AB1771" s="13"/>
      <c r="AC1771" s="13"/>
      <c r="AD1771" s="13"/>
      <c r="AE1771" s="13"/>
      <c r="AF1771" s="13"/>
      <c r="AG1771" s="13"/>
      <c r="AH1771" s="13"/>
      <c r="AI1771" s="13"/>
      <c r="AJ1771" s="13"/>
    </row>
    <row r="1772" spans="2:36" x14ac:dyDescent="0.3">
      <c r="B1772" s="8"/>
      <c r="C1772" s="8"/>
      <c r="W1772" s="13"/>
      <c r="X1772" s="13"/>
      <c r="Y1772" s="13"/>
      <c r="Z1772" s="13"/>
      <c r="AA1772" s="13"/>
      <c r="AB1772" s="13"/>
      <c r="AC1772" s="13"/>
      <c r="AD1772" s="13"/>
      <c r="AE1772" s="13"/>
      <c r="AF1772" s="13"/>
      <c r="AG1772" s="13"/>
      <c r="AH1772" s="13"/>
      <c r="AI1772" s="13"/>
      <c r="AJ1772" s="13"/>
    </row>
    <row r="1773" spans="2:36" x14ac:dyDescent="0.3">
      <c r="B1773" s="8"/>
      <c r="C1773" s="8"/>
      <c r="W1773" s="13"/>
      <c r="X1773" s="13"/>
      <c r="Y1773" s="13"/>
      <c r="Z1773" s="13"/>
      <c r="AA1773" s="13"/>
      <c r="AB1773" s="13"/>
      <c r="AC1773" s="13"/>
      <c r="AD1773" s="13"/>
      <c r="AE1773" s="13"/>
      <c r="AF1773" s="13"/>
      <c r="AG1773" s="13"/>
      <c r="AH1773" s="13"/>
      <c r="AI1773" s="13"/>
      <c r="AJ1773" s="13"/>
    </row>
    <row r="1774" spans="2:36" x14ac:dyDescent="0.3">
      <c r="B1774" s="8"/>
      <c r="C1774" s="8"/>
      <c r="W1774" s="13"/>
      <c r="X1774" s="13"/>
      <c r="Y1774" s="13"/>
      <c r="Z1774" s="13"/>
      <c r="AA1774" s="13"/>
      <c r="AB1774" s="13"/>
      <c r="AC1774" s="13"/>
      <c r="AD1774" s="13"/>
      <c r="AE1774" s="13"/>
      <c r="AF1774" s="13"/>
      <c r="AG1774" s="13"/>
      <c r="AH1774" s="13"/>
      <c r="AI1774" s="13"/>
      <c r="AJ1774" s="13"/>
    </row>
    <row r="1775" spans="2:36" x14ac:dyDescent="0.3">
      <c r="B1775" s="8"/>
      <c r="C1775" s="8"/>
      <c r="W1775" s="13"/>
      <c r="X1775" s="13"/>
      <c r="Y1775" s="13"/>
      <c r="Z1775" s="13"/>
      <c r="AA1775" s="13"/>
      <c r="AB1775" s="13"/>
      <c r="AC1775" s="13"/>
      <c r="AD1775" s="13"/>
      <c r="AE1775" s="13"/>
      <c r="AF1775" s="13"/>
      <c r="AG1775" s="13"/>
      <c r="AH1775" s="13"/>
      <c r="AI1775" s="13"/>
      <c r="AJ1775" s="13"/>
    </row>
    <row r="1776" spans="2:36" x14ac:dyDescent="0.3">
      <c r="B1776" s="8"/>
      <c r="C1776" s="8"/>
      <c r="W1776" s="13"/>
      <c r="X1776" s="13"/>
      <c r="Y1776" s="13"/>
      <c r="Z1776" s="13"/>
      <c r="AA1776" s="13"/>
      <c r="AB1776" s="13"/>
      <c r="AC1776" s="13"/>
      <c r="AD1776" s="13"/>
      <c r="AE1776" s="13"/>
      <c r="AF1776" s="13"/>
      <c r="AG1776" s="13"/>
      <c r="AH1776" s="13"/>
      <c r="AI1776" s="13"/>
      <c r="AJ1776" s="13"/>
    </row>
    <row r="1777" spans="2:36" x14ac:dyDescent="0.3">
      <c r="B1777" s="8"/>
      <c r="C1777" s="8"/>
      <c r="W1777" s="13"/>
      <c r="X1777" s="13"/>
      <c r="Y1777" s="13"/>
      <c r="Z1777" s="13"/>
      <c r="AA1777" s="13"/>
      <c r="AB1777" s="13"/>
      <c r="AC1777" s="13"/>
      <c r="AD1777" s="13"/>
      <c r="AE1777" s="13"/>
      <c r="AF1777" s="13"/>
      <c r="AG1777" s="13"/>
      <c r="AH1777" s="13"/>
      <c r="AI1777" s="13"/>
      <c r="AJ1777" s="13"/>
    </row>
    <row r="1778" spans="2:36" x14ac:dyDescent="0.3">
      <c r="B1778" s="8"/>
      <c r="C1778" s="8"/>
      <c r="W1778" s="13"/>
      <c r="X1778" s="13"/>
      <c r="Y1778" s="13"/>
      <c r="Z1778" s="13"/>
      <c r="AA1778" s="13"/>
      <c r="AB1778" s="13"/>
      <c r="AC1778" s="13"/>
      <c r="AD1778" s="13"/>
      <c r="AE1778" s="13"/>
      <c r="AF1778" s="13"/>
      <c r="AG1778" s="13"/>
      <c r="AH1778" s="13"/>
      <c r="AI1778" s="13"/>
      <c r="AJ1778" s="13"/>
    </row>
    <row r="1779" spans="2:36" x14ac:dyDescent="0.3">
      <c r="B1779" s="8"/>
      <c r="C1779" s="8"/>
      <c r="W1779" s="13"/>
      <c r="X1779" s="13"/>
      <c r="Y1779" s="13"/>
      <c r="Z1779" s="13"/>
      <c r="AA1779" s="13"/>
      <c r="AB1779" s="13"/>
      <c r="AC1779" s="13"/>
      <c r="AD1779" s="13"/>
      <c r="AE1779" s="13"/>
      <c r="AF1779" s="13"/>
      <c r="AG1779" s="13"/>
      <c r="AH1779" s="13"/>
      <c r="AI1779" s="13"/>
      <c r="AJ1779" s="13"/>
    </row>
    <row r="1780" spans="2:36" x14ac:dyDescent="0.3">
      <c r="B1780" s="8"/>
      <c r="C1780" s="8"/>
      <c r="W1780" s="13"/>
      <c r="X1780" s="13"/>
      <c r="Y1780" s="13"/>
      <c r="Z1780" s="13"/>
      <c r="AA1780" s="13"/>
      <c r="AB1780" s="13"/>
      <c r="AC1780" s="13"/>
      <c r="AD1780" s="13"/>
      <c r="AE1780" s="13"/>
      <c r="AF1780" s="13"/>
      <c r="AG1780" s="13"/>
      <c r="AH1780" s="13"/>
      <c r="AI1780" s="13"/>
      <c r="AJ1780" s="13"/>
    </row>
    <row r="1781" spans="2:36" x14ac:dyDescent="0.3">
      <c r="B1781" s="8"/>
      <c r="C1781" s="8"/>
      <c r="W1781" s="13"/>
      <c r="X1781" s="13"/>
      <c r="Y1781" s="13"/>
      <c r="Z1781" s="13"/>
      <c r="AA1781" s="13"/>
      <c r="AB1781" s="13"/>
      <c r="AC1781" s="13"/>
      <c r="AD1781" s="13"/>
      <c r="AE1781" s="13"/>
      <c r="AF1781" s="13"/>
      <c r="AG1781" s="13"/>
      <c r="AH1781" s="13"/>
      <c r="AI1781" s="13"/>
      <c r="AJ1781" s="13"/>
    </row>
    <row r="1782" spans="2:36" x14ac:dyDescent="0.3">
      <c r="B1782" s="8"/>
      <c r="C1782" s="8"/>
      <c r="W1782" s="13"/>
      <c r="X1782" s="13"/>
      <c r="Y1782" s="13"/>
      <c r="Z1782" s="13"/>
      <c r="AA1782" s="13"/>
      <c r="AB1782" s="13"/>
      <c r="AC1782" s="13"/>
      <c r="AD1782" s="13"/>
      <c r="AE1782" s="13"/>
      <c r="AF1782" s="13"/>
      <c r="AG1782" s="13"/>
      <c r="AH1782" s="13"/>
      <c r="AI1782" s="13"/>
      <c r="AJ1782" s="13"/>
    </row>
    <row r="1783" spans="2:36" x14ac:dyDescent="0.3">
      <c r="B1783" s="8"/>
      <c r="C1783" s="8"/>
      <c r="W1783" s="13"/>
      <c r="X1783" s="13"/>
      <c r="Y1783" s="13"/>
      <c r="Z1783" s="13"/>
      <c r="AA1783" s="13"/>
      <c r="AB1783" s="13"/>
      <c r="AC1783" s="13"/>
      <c r="AD1783" s="13"/>
      <c r="AE1783" s="13"/>
      <c r="AF1783" s="13"/>
      <c r="AG1783" s="13"/>
      <c r="AH1783" s="13"/>
      <c r="AI1783" s="13"/>
      <c r="AJ1783" s="13"/>
    </row>
    <row r="1784" spans="2:36" x14ac:dyDescent="0.3">
      <c r="B1784" s="8"/>
      <c r="C1784" s="8"/>
      <c r="W1784" s="13"/>
      <c r="X1784" s="13"/>
      <c r="Y1784" s="13"/>
      <c r="Z1784" s="13"/>
      <c r="AA1784" s="13"/>
      <c r="AB1784" s="13"/>
      <c r="AC1784" s="13"/>
      <c r="AD1784" s="13"/>
      <c r="AE1784" s="13"/>
      <c r="AF1784" s="13"/>
      <c r="AG1784" s="13"/>
      <c r="AH1784" s="13"/>
      <c r="AI1784" s="13"/>
      <c r="AJ1784" s="13"/>
    </row>
    <row r="1785" spans="2:36" x14ac:dyDescent="0.3">
      <c r="B1785" s="8"/>
      <c r="C1785" s="8"/>
      <c r="W1785" s="13"/>
      <c r="X1785" s="13"/>
      <c r="Y1785" s="13"/>
      <c r="Z1785" s="13"/>
      <c r="AA1785" s="13"/>
      <c r="AB1785" s="13"/>
      <c r="AC1785" s="13"/>
      <c r="AD1785" s="13"/>
      <c r="AE1785" s="13"/>
      <c r="AF1785" s="13"/>
      <c r="AG1785" s="13"/>
      <c r="AH1785" s="13"/>
      <c r="AI1785" s="13"/>
      <c r="AJ1785" s="13"/>
    </row>
    <row r="1786" spans="2:36" x14ac:dyDescent="0.3">
      <c r="B1786" s="8"/>
      <c r="C1786" s="8"/>
      <c r="W1786" s="13"/>
      <c r="X1786" s="13"/>
      <c r="Y1786" s="13"/>
      <c r="Z1786" s="13"/>
      <c r="AA1786" s="13"/>
      <c r="AB1786" s="13"/>
      <c r="AC1786" s="13"/>
      <c r="AD1786" s="13"/>
      <c r="AE1786" s="13"/>
      <c r="AF1786" s="13"/>
      <c r="AG1786" s="13"/>
      <c r="AH1786" s="13"/>
      <c r="AI1786" s="13"/>
      <c r="AJ1786" s="13"/>
    </row>
    <row r="1787" spans="2:36" x14ac:dyDescent="0.3">
      <c r="B1787" s="8"/>
      <c r="C1787" s="8"/>
      <c r="W1787" s="13"/>
      <c r="X1787" s="13"/>
      <c r="Y1787" s="13"/>
      <c r="Z1787" s="13"/>
      <c r="AA1787" s="13"/>
      <c r="AB1787" s="13"/>
      <c r="AC1787" s="13"/>
      <c r="AD1787" s="13"/>
      <c r="AE1787" s="13"/>
      <c r="AF1787" s="13"/>
      <c r="AG1787" s="13"/>
      <c r="AH1787" s="13"/>
      <c r="AI1787" s="13"/>
      <c r="AJ1787" s="13"/>
    </row>
    <row r="1788" spans="2:36" x14ac:dyDescent="0.3">
      <c r="B1788" s="8"/>
      <c r="C1788" s="8"/>
      <c r="W1788" s="13"/>
      <c r="X1788" s="13"/>
      <c r="Y1788" s="13"/>
      <c r="Z1788" s="13"/>
      <c r="AA1788" s="13"/>
      <c r="AB1788" s="13"/>
      <c r="AC1788" s="13"/>
      <c r="AD1788" s="13"/>
      <c r="AE1788" s="13"/>
      <c r="AF1788" s="13"/>
      <c r="AG1788" s="13"/>
      <c r="AH1788" s="13"/>
      <c r="AI1788" s="13"/>
      <c r="AJ1788" s="13"/>
    </row>
    <row r="1789" spans="2:36" x14ac:dyDescent="0.3">
      <c r="B1789" s="8"/>
      <c r="C1789" s="8"/>
      <c r="W1789" s="13"/>
      <c r="X1789" s="13"/>
      <c r="Y1789" s="13"/>
      <c r="Z1789" s="13"/>
      <c r="AA1789" s="13"/>
      <c r="AB1789" s="13"/>
      <c r="AC1789" s="13"/>
      <c r="AD1789" s="13"/>
      <c r="AE1789" s="13"/>
      <c r="AF1789" s="13"/>
      <c r="AG1789" s="13"/>
      <c r="AH1789" s="13"/>
      <c r="AI1789" s="13"/>
      <c r="AJ1789" s="13"/>
    </row>
    <row r="1790" spans="2:36" x14ac:dyDescent="0.3">
      <c r="B1790" s="8"/>
      <c r="C1790" s="8"/>
      <c r="W1790" s="13"/>
      <c r="X1790" s="13"/>
      <c r="Y1790" s="13"/>
      <c r="Z1790" s="13"/>
      <c r="AA1790" s="13"/>
      <c r="AB1790" s="13"/>
      <c r="AC1790" s="13"/>
      <c r="AD1790" s="13"/>
      <c r="AE1790" s="13"/>
      <c r="AF1790" s="13"/>
      <c r="AG1790" s="13"/>
      <c r="AH1790" s="13"/>
      <c r="AI1790" s="13"/>
      <c r="AJ1790" s="13"/>
    </row>
    <row r="1791" spans="2:36" x14ac:dyDescent="0.3">
      <c r="B1791" s="8"/>
      <c r="C1791" s="8"/>
      <c r="W1791" s="13"/>
      <c r="X1791" s="13"/>
      <c r="Y1791" s="13"/>
      <c r="Z1791" s="13"/>
      <c r="AA1791" s="13"/>
      <c r="AB1791" s="13"/>
      <c r="AC1791" s="13"/>
      <c r="AD1791" s="13"/>
      <c r="AE1791" s="13"/>
      <c r="AF1791" s="13"/>
      <c r="AG1791" s="13"/>
      <c r="AH1791" s="13"/>
      <c r="AI1791" s="13"/>
      <c r="AJ1791" s="13"/>
    </row>
    <row r="1792" spans="2:36" x14ac:dyDescent="0.3">
      <c r="B1792" s="8"/>
      <c r="C1792" s="8"/>
      <c r="W1792" s="13"/>
      <c r="X1792" s="13"/>
      <c r="Y1792" s="13"/>
      <c r="Z1792" s="13"/>
      <c r="AA1792" s="13"/>
      <c r="AB1792" s="13"/>
      <c r="AC1792" s="13"/>
      <c r="AD1792" s="13"/>
      <c r="AE1792" s="13"/>
      <c r="AF1792" s="13"/>
      <c r="AG1792" s="13"/>
      <c r="AH1792" s="13"/>
      <c r="AI1792" s="13"/>
      <c r="AJ1792" s="13"/>
    </row>
    <row r="1793" spans="2:36" x14ac:dyDescent="0.3">
      <c r="B1793" s="8"/>
      <c r="C1793" s="8"/>
      <c r="W1793" s="13"/>
      <c r="X1793" s="13"/>
      <c r="Y1793" s="13"/>
      <c r="Z1793" s="13"/>
      <c r="AA1793" s="13"/>
      <c r="AB1793" s="13"/>
      <c r="AC1793" s="13"/>
      <c r="AD1793" s="13"/>
      <c r="AE1793" s="13"/>
      <c r="AF1793" s="13"/>
      <c r="AG1793" s="13"/>
      <c r="AH1793" s="13"/>
      <c r="AI1793" s="13"/>
      <c r="AJ1793" s="13"/>
    </row>
    <row r="1794" spans="2:36" x14ac:dyDescent="0.3">
      <c r="B1794" s="8"/>
      <c r="C1794" s="8"/>
      <c r="W1794" s="13"/>
      <c r="X1794" s="13"/>
      <c r="Y1794" s="13"/>
      <c r="Z1794" s="13"/>
      <c r="AA1794" s="13"/>
      <c r="AB1794" s="13"/>
      <c r="AC1794" s="13"/>
      <c r="AD1794" s="13"/>
      <c r="AE1794" s="13"/>
      <c r="AF1794" s="13"/>
      <c r="AG1794" s="13"/>
      <c r="AH1794" s="13"/>
      <c r="AI1794" s="13"/>
      <c r="AJ1794" s="13"/>
    </row>
    <row r="1795" spans="2:36" x14ac:dyDescent="0.3">
      <c r="B1795" s="8"/>
      <c r="C1795" s="8"/>
      <c r="W1795" s="13"/>
      <c r="X1795" s="13"/>
      <c r="Y1795" s="13"/>
      <c r="Z1795" s="13"/>
      <c r="AA1795" s="13"/>
      <c r="AB1795" s="13"/>
      <c r="AC1795" s="13"/>
      <c r="AD1795" s="13"/>
      <c r="AE1795" s="13"/>
      <c r="AF1795" s="13"/>
      <c r="AG1795" s="13"/>
      <c r="AH1795" s="13"/>
      <c r="AI1795" s="13"/>
      <c r="AJ1795" s="13"/>
    </row>
    <row r="1796" spans="2:36" x14ac:dyDescent="0.3">
      <c r="B1796" s="8"/>
      <c r="C1796" s="8"/>
      <c r="W1796" s="13"/>
      <c r="X1796" s="13"/>
      <c r="Y1796" s="13"/>
      <c r="Z1796" s="13"/>
      <c r="AA1796" s="13"/>
      <c r="AB1796" s="13"/>
      <c r="AC1796" s="13"/>
      <c r="AD1796" s="13"/>
      <c r="AE1796" s="13"/>
      <c r="AF1796" s="13"/>
      <c r="AG1796" s="13"/>
      <c r="AH1796" s="13"/>
      <c r="AI1796" s="13"/>
      <c r="AJ1796" s="13"/>
    </row>
    <row r="1797" spans="2:36" x14ac:dyDescent="0.3">
      <c r="B1797" s="8"/>
      <c r="C1797" s="8"/>
      <c r="W1797" s="13"/>
      <c r="X1797" s="13"/>
      <c r="Y1797" s="13"/>
      <c r="Z1797" s="13"/>
      <c r="AA1797" s="13"/>
      <c r="AB1797" s="13"/>
      <c r="AC1797" s="13"/>
      <c r="AD1797" s="13"/>
      <c r="AE1797" s="13"/>
      <c r="AF1797" s="13"/>
      <c r="AG1797" s="13"/>
      <c r="AH1797" s="13"/>
      <c r="AI1797" s="13"/>
      <c r="AJ1797" s="13"/>
    </row>
    <row r="1798" spans="2:36" x14ac:dyDescent="0.3">
      <c r="B1798" s="8"/>
      <c r="C1798" s="8"/>
      <c r="W1798" s="13"/>
      <c r="X1798" s="13"/>
      <c r="Y1798" s="13"/>
      <c r="Z1798" s="13"/>
      <c r="AA1798" s="13"/>
      <c r="AB1798" s="13"/>
      <c r="AC1798" s="13"/>
      <c r="AD1798" s="13"/>
      <c r="AE1798" s="13"/>
      <c r="AF1798" s="13"/>
      <c r="AG1798" s="13"/>
      <c r="AH1798" s="13"/>
      <c r="AI1798" s="13"/>
      <c r="AJ1798" s="13"/>
    </row>
    <row r="1799" spans="2:36" x14ac:dyDescent="0.3">
      <c r="B1799" s="8"/>
      <c r="C1799" s="8"/>
      <c r="W1799" s="13"/>
      <c r="X1799" s="13"/>
      <c r="Y1799" s="13"/>
      <c r="Z1799" s="13"/>
      <c r="AA1799" s="13"/>
      <c r="AB1799" s="13"/>
      <c r="AC1799" s="13"/>
      <c r="AD1799" s="13"/>
      <c r="AE1799" s="13"/>
      <c r="AF1799" s="13"/>
      <c r="AG1799" s="13"/>
      <c r="AH1799" s="13"/>
      <c r="AI1799" s="13"/>
      <c r="AJ1799" s="13"/>
    </row>
    <row r="1800" spans="2:36" x14ac:dyDescent="0.3">
      <c r="B1800" s="8"/>
      <c r="C1800" s="8"/>
      <c r="W1800" s="13"/>
      <c r="X1800" s="13"/>
      <c r="Y1800" s="13"/>
      <c r="Z1800" s="13"/>
      <c r="AA1800" s="13"/>
      <c r="AB1800" s="13"/>
      <c r="AC1800" s="13"/>
      <c r="AD1800" s="13"/>
      <c r="AE1800" s="13"/>
      <c r="AF1800" s="13"/>
      <c r="AG1800" s="13"/>
      <c r="AH1800" s="13"/>
      <c r="AI1800" s="13"/>
      <c r="AJ1800" s="13"/>
    </row>
    <row r="1801" spans="2:36" x14ac:dyDescent="0.3">
      <c r="B1801" s="8"/>
      <c r="C1801" s="8"/>
      <c r="W1801" s="13"/>
      <c r="X1801" s="13"/>
      <c r="Y1801" s="13"/>
      <c r="Z1801" s="13"/>
      <c r="AA1801" s="13"/>
      <c r="AB1801" s="13"/>
      <c r="AC1801" s="13"/>
      <c r="AD1801" s="13"/>
      <c r="AE1801" s="13"/>
      <c r="AF1801" s="13"/>
      <c r="AG1801" s="13"/>
      <c r="AH1801" s="13"/>
      <c r="AI1801" s="13"/>
      <c r="AJ1801" s="13"/>
    </row>
    <row r="1802" spans="2:36" x14ac:dyDescent="0.3">
      <c r="B1802" s="8"/>
      <c r="C1802" s="8"/>
      <c r="W1802" s="13"/>
      <c r="X1802" s="13"/>
      <c r="Y1802" s="13"/>
      <c r="Z1802" s="13"/>
      <c r="AA1802" s="13"/>
      <c r="AB1802" s="13"/>
      <c r="AC1802" s="13"/>
      <c r="AD1802" s="13"/>
      <c r="AE1802" s="13"/>
      <c r="AF1802" s="13"/>
      <c r="AG1802" s="13"/>
      <c r="AH1802" s="13"/>
      <c r="AI1802" s="13"/>
      <c r="AJ1802" s="13"/>
    </row>
    <row r="1803" spans="2:36" x14ac:dyDescent="0.3">
      <c r="B1803" s="8"/>
      <c r="C1803" s="8"/>
      <c r="W1803" s="13"/>
      <c r="X1803" s="13"/>
      <c r="Y1803" s="13"/>
      <c r="Z1803" s="13"/>
      <c r="AA1803" s="13"/>
      <c r="AB1803" s="13"/>
      <c r="AC1803" s="13"/>
      <c r="AD1803" s="13"/>
      <c r="AE1803" s="13"/>
      <c r="AF1803" s="13"/>
      <c r="AG1803" s="13"/>
      <c r="AH1803" s="13"/>
      <c r="AI1803" s="13"/>
      <c r="AJ1803" s="13"/>
    </row>
    <row r="1804" spans="2:36" x14ac:dyDescent="0.3">
      <c r="B1804" s="8"/>
      <c r="C1804" s="8"/>
      <c r="W1804" s="13"/>
      <c r="X1804" s="13"/>
      <c r="Y1804" s="13"/>
      <c r="Z1804" s="13"/>
      <c r="AA1804" s="13"/>
      <c r="AB1804" s="13"/>
      <c r="AC1804" s="13"/>
      <c r="AD1804" s="13"/>
      <c r="AE1804" s="13"/>
      <c r="AF1804" s="13"/>
      <c r="AG1804" s="13"/>
      <c r="AH1804" s="13"/>
      <c r="AI1804" s="13"/>
      <c r="AJ1804" s="13"/>
    </row>
    <row r="1805" spans="2:36" x14ac:dyDescent="0.3">
      <c r="B1805" s="8"/>
      <c r="C1805" s="8"/>
      <c r="W1805" s="13"/>
      <c r="X1805" s="13"/>
      <c r="Y1805" s="13"/>
      <c r="Z1805" s="13"/>
      <c r="AA1805" s="13"/>
      <c r="AB1805" s="13"/>
      <c r="AC1805" s="13"/>
      <c r="AD1805" s="13"/>
      <c r="AE1805" s="13"/>
      <c r="AF1805" s="13"/>
      <c r="AG1805" s="13"/>
      <c r="AH1805" s="13"/>
      <c r="AI1805" s="13"/>
      <c r="AJ1805" s="13"/>
    </row>
    <row r="1806" spans="2:36" x14ac:dyDescent="0.3">
      <c r="B1806" s="8"/>
      <c r="C1806" s="8"/>
      <c r="W1806" s="13"/>
      <c r="X1806" s="13"/>
      <c r="Y1806" s="13"/>
      <c r="Z1806" s="13"/>
      <c r="AA1806" s="13"/>
      <c r="AB1806" s="13"/>
      <c r="AC1806" s="13"/>
      <c r="AD1806" s="13"/>
      <c r="AE1806" s="13"/>
      <c r="AF1806" s="13"/>
      <c r="AG1806" s="13"/>
      <c r="AH1806" s="13"/>
      <c r="AI1806" s="13"/>
      <c r="AJ1806" s="13"/>
    </row>
    <row r="1807" spans="2:36" x14ac:dyDescent="0.3">
      <c r="B1807" s="8"/>
      <c r="C1807" s="8"/>
      <c r="W1807" s="13"/>
      <c r="X1807" s="13"/>
      <c r="Y1807" s="13"/>
      <c r="Z1807" s="13"/>
      <c r="AA1807" s="13"/>
      <c r="AB1807" s="13"/>
      <c r="AC1807" s="13"/>
      <c r="AD1807" s="13"/>
      <c r="AE1807" s="13"/>
      <c r="AF1807" s="13"/>
      <c r="AG1807" s="13"/>
      <c r="AH1807" s="13"/>
      <c r="AI1807" s="13"/>
      <c r="AJ1807" s="13"/>
    </row>
    <row r="1808" spans="2:36" x14ac:dyDescent="0.3">
      <c r="B1808" s="8"/>
      <c r="C1808" s="8"/>
      <c r="W1808" s="13"/>
      <c r="X1808" s="13"/>
      <c r="Y1808" s="13"/>
      <c r="Z1808" s="13"/>
      <c r="AA1808" s="13"/>
      <c r="AB1808" s="13"/>
      <c r="AC1808" s="13"/>
      <c r="AD1808" s="13"/>
      <c r="AE1808" s="13"/>
      <c r="AF1808" s="13"/>
      <c r="AG1808" s="13"/>
      <c r="AH1808" s="13"/>
      <c r="AI1808" s="13"/>
      <c r="AJ1808" s="13"/>
    </row>
    <row r="1809" spans="2:36" x14ac:dyDescent="0.3">
      <c r="B1809" s="8"/>
      <c r="C1809" s="8"/>
      <c r="W1809" s="13"/>
      <c r="X1809" s="13"/>
      <c r="Y1809" s="13"/>
      <c r="Z1809" s="13"/>
      <c r="AA1809" s="13"/>
      <c r="AB1809" s="13"/>
      <c r="AC1809" s="13"/>
      <c r="AD1809" s="13"/>
      <c r="AE1809" s="13"/>
      <c r="AF1809" s="13"/>
      <c r="AG1809" s="13"/>
      <c r="AH1809" s="13"/>
      <c r="AI1809" s="13"/>
      <c r="AJ1809" s="13"/>
    </row>
    <row r="1810" spans="2:36" x14ac:dyDescent="0.3">
      <c r="B1810" s="8"/>
      <c r="C1810" s="8"/>
      <c r="W1810" s="13"/>
      <c r="X1810" s="13"/>
      <c r="Y1810" s="13"/>
      <c r="Z1810" s="13"/>
      <c r="AA1810" s="13"/>
      <c r="AB1810" s="13"/>
      <c r="AC1810" s="13"/>
      <c r="AD1810" s="13"/>
      <c r="AE1810" s="13"/>
      <c r="AF1810" s="13"/>
      <c r="AG1810" s="13"/>
      <c r="AH1810" s="13"/>
      <c r="AI1810" s="13"/>
      <c r="AJ1810" s="13"/>
    </row>
    <row r="1811" spans="2:36" x14ac:dyDescent="0.3">
      <c r="B1811" s="8"/>
      <c r="C1811" s="8"/>
      <c r="W1811" s="13"/>
      <c r="X1811" s="13"/>
      <c r="Y1811" s="13"/>
      <c r="Z1811" s="13"/>
      <c r="AA1811" s="13"/>
      <c r="AB1811" s="13"/>
      <c r="AC1811" s="13"/>
      <c r="AD1811" s="13"/>
      <c r="AE1811" s="13"/>
      <c r="AF1811" s="13"/>
      <c r="AG1811" s="13"/>
      <c r="AH1811" s="13"/>
      <c r="AI1811" s="13"/>
      <c r="AJ1811" s="13"/>
    </row>
    <row r="1812" spans="2:36" x14ac:dyDescent="0.3">
      <c r="B1812" s="8"/>
      <c r="C1812" s="8"/>
      <c r="W1812" s="13"/>
      <c r="X1812" s="13"/>
      <c r="Y1812" s="13"/>
      <c r="Z1812" s="13"/>
      <c r="AA1812" s="13"/>
      <c r="AB1812" s="13"/>
      <c r="AC1812" s="13"/>
      <c r="AD1812" s="13"/>
      <c r="AE1812" s="13"/>
      <c r="AF1812" s="13"/>
      <c r="AG1812" s="13"/>
      <c r="AH1812" s="13"/>
      <c r="AI1812" s="13"/>
      <c r="AJ1812" s="13"/>
    </row>
    <row r="1813" spans="2:36" x14ac:dyDescent="0.3">
      <c r="B1813" s="8"/>
      <c r="C1813" s="8"/>
      <c r="W1813" s="13"/>
      <c r="X1813" s="13"/>
      <c r="Y1813" s="13"/>
      <c r="Z1813" s="13"/>
      <c r="AA1813" s="13"/>
      <c r="AB1813" s="13"/>
      <c r="AC1813" s="13"/>
      <c r="AD1813" s="13"/>
      <c r="AE1813" s="13"/>
      <c r="AF1813" s="13"/>
      <c r="AG1813" s="13"/>
      <c r="AH1813" s="13"/>
      <c r="AI1813" s="13"/>
      <c r="AJ1813" s="13"/>
    </row>
    <row r="1814" spans="2:36" x14ac:dyDescent="0.3">
      <c r="B1814" s="8"/>
      <c r="C1814" s="8"/>
      <c r="W1814" s="13"/>
      <c r="X1814" s="13"/>
      <c r="Y1814" s="13"/>
      <c r="Z1814" s="13"/>
      <c r="AA1814" s="13"/>
      <c r="AB1814" s="13"/>
      <c r="AC1814" s="13"/>
      <c r="AD1814" s="13"/>
      <c r="AE1814" s="13"/>
      <c r="AF1814" s="13"/>
      <c r="AG1814" s="13"/>
      <c r="AH1814" s="13"/>
      <c r="AI1814" s="13"/>
      <c r="AJ1814" s="13"/>
    </row>
    <row r="1815" spans="2:36" x14ac:dyDescent="0.3">
      <c r="B1815" s="8"/>
      <c r="C1815" s="8"/>
      <c r="W1815" s="13"/>
      <c r="X1815" s="13"/>
      <c r="Y1815" s="13"/>
      <c r="Z1815" s="13"/>
      <c r="AA1815" s="13"/>
      <c r="AB1815" s="13"/>
      <c r="AC1815" s="13"/>
      <c r="AD1815" s="13"/>
      <c r="AE1815" s="13"/>
      <c r="AF1815" s="13"/>
      <c r="AG1815" s="13"/>
      <c r="AH1815" s="13"/>
      <c r="AI1815" s="13"/>
      <c r="AJ1815" s="13"/>
    </row>
    <row r="1816" spans="2:36" x14ac:dyDescent="0.3">
      <c r="B1816" s="8"/>
      <c r="C1816" s="8"/>
      <c r="W1816" s="13"/>
      <c r="X1816" s="13"/>
      <c r="Y1816" s="13"/>
      <c r="Z1816" s="13"/>
      <c r="AA1816" s="13"/>
      <c r="AB1816" s="13"/>
      <c r="AC1816" s="13"/>
      <c r="AD1816" s="13"/>
      <c r="AE1816" s="13"/>
      <c r="AF1816" s="13"/>
      <c r="AG1816" s="13"/>
      <c r="AH1816" s="13"/>
      <c r="AI1816" s="13"/>
      <c r="AJ1816" s="13"/>
    </row>
    <row r="1817" spans="2:36" x14ac:dyDescent="0.3">
      <c r="B1817" s="8"/>
      <c r="C1817" s="8"/>
      <c r="W1817" s="13"/>
      <c r="X1817" s="13"/>
      <c r="Y1817" s="13"/>
      <c r="Z1817" s="13"/>
      <c r="AA1817" s="13"/>
      <c r="AB1817" s="13"/>
      <c r="AC1817" s="13"/>
      <c r="AD1817" s="13"/>
      <c r="AE1817" s="13"/>
      <c r="AF1817" s="13"/>
      <c r="AG1817" s="13"/>
      <c r="AH1817" s="13"/>
      <c r="AI1817" s="13"/>
      <c r="AJ1817" s="13"/>
    </row>
    <row r="1818" spans="2:36" x14ac:dyDescent="0.3">
      <c r="B1818" s="8"/>
      <c r="C1818" s="8"/>
      <c r="W1818" s="13"/>
      <c r="X1818" s="13"/>
      <c r="Y1818" s="13"/>
      <c r="Z1818" s="13"/>
      <c r="AA1818" s="13"/>
      <c r="AB1818" s="13"/>
      <c r="AC1818" s="13"/>
      <c r="AD1818" s="13"/>
      <c r="AE1818" s="13"/>
      <c r="AF1818" s="13"/>
      <c r="AG1818" s="13"/>
      <c r="AH1818" s="13"/>
      <c r="AI1818" s="13"/>
      <c r="AJ1818" s="13"/>
    </row>
    <row r="1819" spans="2:36" x14ac:dyDescent="0.3">
      <c r="B1819" s="8"/>
      <c r="C1819" s="8"/>
      <c r="W1819" s="13"/>
      <c r="X1819" s="13"/>
      <c r="Y1819" s="13"/>
      <c r="Z1819" s="13"/>
      <c r="AA1819" s="13"/>
      <c r="AB1819" s="13"/>
      <c r="AC1819" s="13"/>
      <c r="AD1819" s="13"/>
      <c r="AE1819" s="13"/>
      <c r="AF1819" s="13"/>
      <c r="AG1819" s="13"/>
      <c r="AH1819" s="13"/>
      <c r="AI1819" s="13"/>
      <c r="AJ1819" s="13"/>
    </row>
    <row r="1820" spans="2:36" x14ac:dyDescent="0.3">
      <c r="B1820" s="8"/>
      <c r="C1820" s="8"/>
      <c r="W1820" s="13"/>
      <c r="X1820" s="13"/>
      <c r="Y1820" s="13"/>
      <c r="Z1820" s="13"/>
      <c r="AA1820" s="13"/>
      <c r="AB1820" s="13"/>
      <c r="AC1820" s="13"/>
      <c r="AD1820" s="13"/>
      <c r="AE1820" s="13"/>
      <c r="AF1820" s="13"/>
      <c r="AG1820" s="13"/>
      <c r="AH1820" s="13"/>
      <c r="AI1820" s="13"/>
      <c r="AJ1820" s="13"/>
    </row>
    <row r="1821" spans="2:36" x14ac:dyDescent="0.3">
      <c r="B1821" s="8"/>
      <c r="C1821" s="8"/>
      <c r="W1821" s="13"/>
      <c r="X1821" s="13"/>
      <c r="Y1821" s="13"/>
      <c r="Z1821" s="13"/>
      <c r="AA1821" s="13"/>
      <c r="AB1821" s="13"/>
      <c r="AC1821" s="13"/>
      <c r="AD1821" s="13"/>
      <c r="AE1821" s="13"/>
      <c r="AF1821" s="13"/>
      <c r="AG1821" s="13"/>
      <c r="AH1821" s="13"/>
      <c r="AI1821" s="13"/>
      <c r="AJ1821" s="13"/>
    </row>
    <row r="1822" spans="2:36" x14ac:dyDescent="0.3">
      <c r="B1822" s="8"/>
      <c r="C1822" s="8"/>
      <c r="W1822" s="13"/>
      <c r="X1822" s="13"/>
      <c r="Y1822" s="13"/>
      <c r="Z1822" s="13"/>
      <c r="AA1822" s="13"/>
      <c r="AB1822" s="13"/>
      <c r="AC1822" s="13"/>
      <c r="AD1822" s="13"/>
      <c r="AE1822" s="13"/>
      <c r="AF1822" s="13"/>
      <c r="AG1822" s="13"/>
      <c r="AH1822" s="13"/>
      <c r="AI1822" s="13"/>
      <c r="AJ1822" s="13"/>
    </row>
    <row r="1823" spans="2:36" x14ac:dyDescent="0.3">
      <c r="B1823" s="8"/>
      <c r="C1823" s="8"/>
      <c r="W1823" s="13"/>
      <c r="X1823" s="13"/>
      <c r="Y1823" s="13"/>
      <c r="Z1823" s="13"/>
      <c r="AA1823" s="13"/>
      <c r="AB1823" s="13"/>
      <c r="AC1823" s="13"/>
      <c r="AD1823" s="13"/>
      <c r="AE1823" s="13"/>
      <c r="AF1823" s="13"/>
      <c r="AG1823" s="13"/>
      <c r="AH1823" s="13"/>
      <c r="AI1823" s="13"/>
      <c r="AJ1823" s="13"/>
    </row>
    <row r="1824" spans="2:36" x14ac:dyDescent="0.3">
      <c r="B1824" s="8"/>
      <c r="C1824" s="8"/>
      <c r="W1824" s="13"/>
      <c r="X1824" s="13"/>
      <c r="Y1824" s="13"/>
      <c r="Z1824" s="13"/>
      <c r="AA1824" s="13"/>
      <c r="AB1824" s="13"/>
      <c r="AC1824" s="13"/>
      <c r="AD1824" s="13"/>
      <c r="AE1824" s="13"/>
      <c r="AF1824" s="13"/>
      <c r="AG1824" s="13"/>
      <c r="AH1824" s="13"/>
      <c r="AI1824" s="13"/>
      <c r="AJ1824" s="13"/>
    </row>
    <row r="1825" spans="2:36" x14ac:dyDescent="0.3">
      <c r="B1825" s="8"/>
      <c r="C1825" s="8"/>
      <c r="W1825" s="13"/>
      <c r="X1825" s="13"/>
      <c r="Y1825" s="13"/>
      <c r="Z1825" s="13"/>
      <c r="AA1825" s="13"/>
      <c r="AB1825" s="13"/>
      <c r="AC1825" s="13"/>
      <c r="AD1825" s="13"/>
      <c r="AE1825" s="13"/>
      <c r="AF1825" s="13"/>
      <c r="AG1825" s="13"/>
      <c r="AH1825" s="13"/>
      <c r="AI1825" s="13"/>
      <c r="AJ1825" s="13"/>
    </row>
    <row r="1826" spans="2:36" x14ac:dyDescent="0.3">
      <c r="B1826" s="8"/>
      <c r="C1826" s="8"/>
      <c r="W1826" s="13"/>
      <c r="X1826" s="13"/>
      <c r="Y1826" s="13"/>
      <c r="Z1826" s="13"/>
      <c r="AA1826" s="13"/>
      <c r="AB1826" s="13"/>
      <c r="AC1826" s="13"/>
      <c r="AD1826" s="13"/>
      <c r="AE1826" s="13"/>
      <c r="AF1826" s="13"/>
      <c r="AG1826" s="13"/>
      <c r="AH1826" s="13"/>
      <c r="AI1826" s="13"/>
      <c r="AJ1826" s="13"/>
    </row>
    <row r="1827" spans="2:36" x14ac:dyDescent="0.3">
      <c r="B1827" s="8"/>
      <c r="C1827" s="8"/>
      <c r="W1827" s="13"/>
      <c r="X1827" s="13"/>
      <c r="Y1827" s="13"/>
      <c r="Z1827" s="13"/>
      <c r="AA1827" s="13"/>
      <c r="AB1827" s="13"/>
      <c r="AC1827" s="13"/>
      <c r="AD1827" s="13"/>
      <c r="AE1827" s="13"/>
      <c r="AF1827" s="13"/>
      <c r="AG1827" s="13"/>
      <c r="AH1827" s="13"/>
      <c r="AI1827" s="13"/>
      <c r="AJ1827" s="13"/>
    </row>
    <row r="1828" spans="2:36" x14ac:dyDescent="0.3">
      <c r="B1828" s="8"/>
      <c r="C1828" s="8"/>
      <c r="W1828" s="13"/>
      <c r="X1828" s="13"/>
      <c r="Y1828" s="13"/>
      <c r="Z1828" s="13"/>
      <c r="AA1828" s="13"/>
      <c r="AB1828" s="13"/>
      <c r="AC1828" s="13"/>
      <c r="AD1828" s="13"/>
      <c r="AE1828" s="13"/>
      <c r="AF1828" s="13"/>
      <c r="AG1828" s="13"/>
      <c r="AH1828" s="13"/>
      <c r="AI1828" s="13"/>
      <c r="AJ1828" s="13"/>
    </row>
    <row r="1829" spans="2:36" x14ac:dyDescent="0.3">
      <c r="B1829" s="8"/>
      <c r="C1829" s="8"/>
      <c r="W1829" s="13"/>
      <c r="X1829" s="13"/>
      <c r="Y1829" s="13"/>
      <c r="Z1829" s="13"/>
      <c r="AA1829" s="13"/>
      <c r="AB1829" s="13"/>
      <c r="AC1829" s="13"/>
      <c r="AD1829" s="13"/>
      <c r="AE1829" s="13"/>
      <c r="AF1829" s="13"/>
      <c r="AG1829" s="13"/>
      <c r="AH1829" s="13"/>
      <c r="AI1829" s="13"/>
      <c r="AJ1829" s="13"/>
    </row>
    <row r="1830" spans="2:36" x14ac:dyDescent="0.3">
      <c r="B1830" s="8"/>
      <c r="C1830" s="8"/>
      <c r="W1830" s="13"/>
      <c r="X1830" s="13"/>
      <c r="Y1830" s="13"/>
      <c r="Z1830" s="13"/>
      <c r="AA1830" s="13"/>
      <c r="AB1830" s="13"/>
      <c r="AC1830" s="13"/>
      <c r="AD1830" s="13"/>
      <c r="AE1830" s="13"/>
      <c r="AF1830" s="13"/>
      <c r="AG1830" s="13"/>
      <c r="AH1830" s="13"/>
      <c r="AI1830" s="13"/>
      <c r="AJ1830" s="13"/>
    </row>
    <row r="1831" spans="2:36" x14ac:dyDescent="0.3">
      <c r="B1831" s="8"/>
      <c r="C1831" s="8"/>
      <c r="W1831" s="13"/>
      <c r="X1831" s="13"/>
      <c r="Y1831" s="13"/>
      <c r="Z1831" s="13"/>
      <c r="AA1831" s="13"/>
      <c r="AB1831" s="13"/>
      <c r="AC1831" s="13"/>
      <c r="AD1831" s="13"/>
      <c r="AE1831" s="13"/>
      <c r="AF1831" s="13"/>
      <c r="AG1831" s="13"/>
      <c r="AH1831" s="13"/>
      <c r="AI1831" s="13"/>
      <c r="AJ1831" s="13"/>
    </row>
    <row r="1832" spans="2:36" x14ac:dyDescent="0.3">
      <c r="B1832" s="8"/>
      <c r="C1832" s="8"/>
      <c r="W1832" s="13"/>
      <c r="X1832" s="13"/>
      <c r="Y1832" s="13"/>
      <c r="Z1832" s="13"/>
      <c r="AA1832" s="13"/>
      <c r="AB1832" s="13"/>
      <c r="AC1832" s="13"/>
      <c r="AD1832" s="13"/>
      <c r="AE1832" s="13"/>
      <c r="AF1832" s="13"/>
      <c r="AG1832" s="13"/>
      <c r="AH1832" s="13"/>
      <c r="AI1832" s="13"/>
      <c r="AJ1832" s="13"/>
    </row>
    <row r="1833" spans="2:36" x14ac:dyDescent="0.3">
      <c r="B1833" s="8"/>
      <c r="C1833" s="8"/>
      <c r="W1833" s="13"/>
      <c r="X1833" s="13"/>
      <c r="Y1833" s="13"/>
      <c r="Z1833" s="13"/>
      <c r="AA1833" s="13"/>
      <c r="AB1833" s="13"/>
      <c r="AC1833" s="13"/>
      <c r="AD1833" s="13"/>
      <c r="AE1833" s="13"/>
      <c r="AF1833" s="13"/>
      <c r="AG1833" s="13"/>
      <c r="AH1833" s="13"/>
      <c r="AI1833" s="13"/>
      <c r="AJ1833" s="13"/>
    </row>
    <row r="1834" spans="2:36" x14ac:dyDescent="0.3">
      <c r="B1834" s="8"/>
      <c r="C1834" s="8"/>
      <c r="W1834" s="13"/>
      <c r="X1834" s="13"/>
      <c r="Y1834" s="13"/>
      <c r="Z1834" s="13"/>
      <c r="AA1834" s="13"/>
      <c r="AB1834" s="13"/>
      <c r="AC1834" s="13"/>
      <c r="AD1834" s="13"/>
      <c r="AE1834" s="13"/>
      <c r="AF1834" s="13"/>
      <c r="AG1834" s="13"/>
      <c r="AH1834" s="13"/>
      <c r="AI1834" s="13"/>
      <c r="AJ1834" s="13"/>
    </row>
    <row r="1835" spans="2:36" x14ac:dyDescent="0.3">
      <c r="B1835" s="8"/>
      <c r="C1835" s="8"/>
      <c r="W1835" s="13"/>
      <c r="X1835" s="13"/>
      <c r="Y1835" s="13"/>
      <c r="Z1835" s="13"/>
      <c r="AA1835" s="13"/>
      <c r="AB1835" s="13"/>
      <c r="AC1835" s="13"/>
      <c r="AD1835" s="13"/>
      <c r="AE1835" s="13"/>
      <c r="AF1835" s="13"/>
      <c r="AG1835" s="13"/>
      <c r="AH1835" s="13"/>
      <c r="AI1835" s="13"/>
      <c r="AJ1835" s="13"/>
    </row>
    <row r="1836" spans="2:36" x14ac:dyDescent="0.3">
      <c r="B1836" s="8"/>
      <c r="C1836" s="8"/>
      <c r="W1836" s="13"/>
      <c r="X1836" s="13"/>
      <c r="Y1836" s="13"/>
      <c r="Z1836" s="13"/>
      <c r="AA1836" s="13"/>
      <c r="AB1836" s="13"/>
      <c r="AC1836" s="13"/>
      <c r="AD1836" s="13"/>
      <c r="AE1836" s="13"/>
      <c r="AF1836" s="13"/>
      <c r="AG1836" s="13"/>
      <c r="AH1836" s="13"/>
      <c r="AI1836" s="13"/>
      <c r="AJ1836" s="13"/>
    </row>
    <row r="1837" spans="2:36" x14ac:dyDescent="0.3">
      <c r="B1837" s="8"/>
      <c r="C1837" s="8"/>
      <c r="W1837" s="13"/>
      <c r="X1837" s="13"/>
      <c r="Y1837" s="13"/>
      <c r="Z1837" s="13"/>
      <c r="AA1837" s="13"/>
      <c r="AB1837" s="13"/>
      <c r="AC1837" s="13"/>
      <c r="AD1837" s="13"/>
      <c r="AE1837" s="13"/>
      <c r="AF1837" s="13"/>
      <c r="AG1837" s="13"/>
      <c r="AH1837" s="13"/>
      <c r="AI1837" s="13"/>
      <c r="AJ1837" s="13"/>
    </row>
    <row r="1838" spans="2:36" x14ac:dyDescent="0.3">
      <c r="B1838" s="8"/>
      <c r="C1838" s="8"/>
      <c r="W1838" s="13"/>
      <c r="X1838" s="13"/>
      <c r="Y1838" s="13"/>
      <c r="Z1838" s="13"/>
      <c r="AA1838" s="13"/>
      <c r="AB1838" s="13"/>
      <c r="AC1838" s="13"/>
      <c r="AD1838" s="13"/>
      <c r="AE1838" s="13"/>
      <c r="AF1838" s="13"/>
      <c r="AG1838" s="13"/>
      <c r="AH1838" s="13"/>
      <c r="AI1838" s="13"/>
      <c r="AJ1838" s="13"/>
    </row>
    <row r="1839" spans="2:36" x14ac:dyDescent="0.3">
      <c r="B1839" s="8"/>
      <c r="C1839" s="8"/>
      <c r="W1839" s="13"/>
      <c r="X1839" s="13"/>
      <c r="Y1839" s="13"/>
      <c r="Z1839" s="13"/>
      <c r="AA1839" s="13"/>
      <c r="AB1839" s="13"/>
      <c r="AC1839" s="13"/>
      <c r="AD1839" s="13"/>
      <c r="AE1839" s="13"/>
      <c r="AF1839" s="13"/>
      <c r="AG1839" s="13"/>
      <c r="AH1839" s="13"/>
      <c r="AI1839" s="13"/>
      <c r="AJ1839" s="13"/>
    </row>
    <row r="1840" spans="2:36" x14ac:dyDescent="0.3">
      <c r="B1840" s="8"/>
      <c r="C1840" s="8"/>
      <c r="W1840" s="13"/>
      <c r="X1840" s="13"/>
      <c r="Y1840" s="13"/>
      <c r="Z1840" s="13"/>
      <c r="AA1840" s="13"/>
      <c r="AB1840" s="13"/>
      <c r="AC1840" s="13"/>
      <c r="AD1840" s="13"/>
      <c r="AE1840" s="13"/>
      <c r="AF1840" s="13"/>
      <c r="AG1840" s="13"/>
      <c r="AH1840" s="13"/>
      <c r="AI1840" s="13"/>
      <c r="AJ1840" s="13"/>
    </row>
    <row r="1841" spans="2:36" x14ac:dyDescent="0.3">
      <c r="B1841" s="8"/>
      <c r="C1841" s="8"/>
      <c r="W1841" s="13"/>
      <c r="X1841" s="13"/>
      <c r="Y1841" s="13"/>
      <c r="Z1841" s="13"/>
      <c r="AA1841" s="13"/>
      <c r="AB1841" s="13"/>
      <c r="AC1841" s="13"/>
      <c r="AD1841" s="13"/>
      <c r="AE1841" s="13"/>
      <c r="AF1841" s="13"/>
      <c r="AG1841" s="13"/>
      <c r="AH1841" s="13"/>
      <c r="AI1841" s="13"/>
      <c r="AJ1841" s="13"/>
    </row>
    <row r="1842" spans="2:36" x14ac:dyDescent="0.3">
      <c r="B1842" s="8"/>
      <c r="C1842" s="8"/>
      <c r="W1842" s="13"/>
      <c r="X1842" s="13"/>
      <c r="Y1842" s="13"/>
      <c r="Z1842" s="13"/>
      <c r="AA1842" s="13"/>
      <c r="AB1842" s="13"/>
      <c r="AC1842" s="13"/>
      <c r="AD1842" s="13"/>
      <c r="AE1842" s="13"/>
      <c r="AF1842" s="13"/>
      <c r="AG1842" s="13"/>
      <c r="AH1842" s="13"/>
      <c r="AI1842" s="13"/>
      <c r="AJ1842" s="13"/>
    </row>
    <row r="1843" spans="2:36" x14ac:dyDescent="0.3">
      <c r="B1843" s="8"/>
      <c r="C1843" s="8"/>
      <c r="W1843" s="13"/>
      <c r="X1843" s="13"/>
      <c r="Y1843" s="13"/>
      <c r="Z1843" s="13"/>
      <c r="AA1843" s="13"/>
      <c r="AB1843" s="13"/>
      <c r="AC1843" s="13"/>
      <c r="AD1843" s="13"/>
      <c r="AE1843" s="13"/>
      <c r="AF1843" s="13"/>
      <c r="AG1843" s="13"/>
      <c r="AH1843" s="13"/>
      <c r="AI1843" s="13"/>
      <c r="AJ1843" s="13"/>
    </row>
    <row r="1844" spans="2:36" x14ac:dyDescent="0.3">
      <c r="B1844" s="8"/>
      <c r="C1844" s="8"/>
      <c r="W1844" s="13"/>
      <c r="X1844" s="13"/>
      <c r="Y1844" s="13"/>
      <c r="Z1844" s="13"/>
      <c r="AA1844" s="13"/>
      <c r="AB1844" s="13"/>
      <c r="AC1844" s="13"/>
      <c r="AD1844" s="13"/>
      <c r="AE1844" s="13"/>
      <c r="AF1844" s="13"/>
      <c r="AG1844" s="13"/>
      <c r="AH1844" s="13"/>
      <c r="AI1844" s="13"/>
      <c r="AJ1844" s="13"/>
    </row>
    <row r="1845" spans="2:36" x14ac:dyDescent="0.3">
      <c r="B1845" s="8"/>
      <c r="C1845" s="8"/>
      <c r="W1845" s="13"/>
      <c r="X1845" s="13"/>
      <c r="Y1845" s="13"/>
      <c r="Z1845" s="13"/>
      <c r="AA1845" s="13"/>
      <c r="AB1845" s="13"/>
      <c r="AC1845" s="13"/>
      <c r="AD1845" s="13"/>
      <c r="AE1845" s="13"/>
      <c r="AF1845" s="13"/>
      <c r="AG1845" s="13"/>
      <c r="AH1845" s="13"/>
      <c r="AI1845" s="13"/>
      <c r="AJ1845" s="13"/>
    </row>
    <row r="1846" spans="2:36" x14ac:dyDescent="0.3">
      <c r="B1846" s="8"/>
      <c r="C1846" s="8"/>
      <c r="W1846" s="13"/>
      <c r="X1846" s="13"/>
      <c r="Y1846" s="13"/>
      <c r="Z1846" s="13"/>
      <c r="AA1846" s="13"/>
      <c r="AB1846" s="13"/>
      <c r="AC1846" s="13"/>
      <c r="AD1846" s="13"/>
      <c r="AE1846" s="13"/>
      <c r="AF1846" s="13"/>
      <c r="AG1846" s="13"/>
      <c r="AH1846" s="13"/>
      <c r="AI1846" s="13"/>
      <c r="AJ1846" s="13"/>
    </row>
    <row r="1847" spans="2:36" x14ac:dyDescent="0.3">
      <c r="B1847" s="8"/>
      <c r="C1847" s="8"/>
      <c r="W1847" s="13"/>
      <c r="X1847" s="13"/>
      <c r="Y1847" s="13"/>
      <c r="Z1847" s="13"/>
      <c r="AA1847" s="13"/>
      <c r="AB1847" s="13"/>
      <c r="AC1847" s="13"/>
      <c r="AD1847" s="13"/>
      <c r="AE1847" s="13"/>
      <c r="AF1847" s="13"/>
      <c r="AG1847" s="13"/>
      <c r="AH1847" s="13"/>
      <c r="AI1847" s="13"/>
      <c r="AJ1847" s="13"/>
    </row>
    <row r="1848" spans="2:36" x14ac:dyDescent="0.3">
      <c r="B1848" s="8"/>
      <c r="C1848" s="8"/>
      <c r="W1848" s="13"/>
      <c r="X1848" s="13"/>
      <c r="Y1848" s="13"/>
      <c r="Z1848" s="13"/>
      <c r="AA1848" s="13"/>
      <c r="AB1848" s="13"/>
      <c r="AC1848" s="13"/>
      <c r="AD1848" s="13"/>
      <c r="AE1848" s="13"/>
      <c r="AF1848" s="13"/>
      <c r="AG1848" s="13"/>
      <c r="AH1848" s="13"/>
      <c r="AI1848" s="13"/>
      <c r="AJ1848" s="13"/>
    </row>
    <row r="1849" spans="2:36" x14ac:dyDescent="0.3">
      <c r="B1849" s="8"/>
      <c r="C1849" s="8"/>
      <c r="W1849" s="13"/>
      <c r="X1849" s="13"/>
      <c r="Y1849" s="13"/>
      <c r="Z1849" s="13"/>
      <c r="AA1849" s="13"/>
      <c r="AB1849" s="13"/>
      <c r="AC1849" s="13"/>
      <c r="AD1849" s="13"/>
      <c r="AE1849" s="13"/>
      <c r="AF1849" s="13"/>
      <c r="AG1849" s="13"/>
      <c r="AH1849" s="13"/>
      <c r="AI1849" s="13"/>
      <c r="AJ1849" s="13"/>
    </row>
    <row r="1850" spans="2:36" x14ac:dyDescent="0.3">
      <c r="B1850" s="8"/>
      <c r="C1850" s="8"/>
      <c r="W1850" s="13"/>
      <c r="X1850" s="13"/>
      <c r="Y1850" s="13"/>
      <c r="Z1850" s="13"/>
      <c r="AA1850" s="13"/>
      <c r="AB1850" s="13"/>
      <c r="AC1850" s="13"/>
      <c r="AD1850" s="13"/>
      <c r="AE1850" s="13"/>
      <c r="AF1850" s="13"/>
      <c r="AG1850" s="13"/>
      <c r="AH1850" s="13"/>
      <c r="AI1850" s="13"/>
      <c r="AJ1850" s="13"/>
    </row>
    <row r="1851" spans="2:36" x14ac:dyDescent="0.3">
      <c r="B1851" s="8"/>
      <c r="C1851" s="8"/>
      <c r="W1851" s="13"/>
      <c r="X1851" s="13"/>
      <c r="Y1851" s="13"/>
      <c r="Z1851" s="13"/>
      <c r="AA1851" s="13"/>
      <c r="AB1851" s="13"/>
      <c r="AC1851" s="13"/>
      <c r="AD1851" s="13"/>
      <c r="AE1851" s="13"/>
      <c r="AF1851" s="13"/>
      <c r="AG1851" s="13"/>
      <c r="AH1851" s="13"/>
      <c r="AI1851" s="13"/>
      <c r="AJ1851" s="13"/>
    </row>
    <row r="1852" spans="2:36" x14ac:dyDescent="0.3">
      <c r="B1852" s="8"/>
      <c r="C1852" s="8"/>
      <c r="W1852" s="13"/>
      <c r="X1852" s="13"/>
      <c r="Y1852" s="13"/>
      <c r="Z1852" s="13"/>
      <c r="AA1852" s="13"/>
      <c r="AB1852" s="13"/>
      <c r="AC1852" s="13"/>
      <c r="AD1852" s="13"/>
      <c r="AE1852" s="13"/>
      <c r="AF1852" s="13"/>
      <c r="AG1852" s="13"/>
      <c r="AH1852" s="13"/>
      <c r="AI1852" s="13"/>
      <c r="AJ1852" s="13"/>
    </row>
    <row r="1853" spans="2:36" x14ac:dyDescent="0.3">
      <c r="B1853" s="8"/>
      <c r="C1853" s="8"/>
      <c r="W1853" s="13"/>
      <c r="X1853" s="13"/>
      <c r="Y1853" s="13"/>
      <c r="Z1853" s="13"/>
      <c r="AA1853" s="13"/>
      <c r="AB1853" s="13"/>
      <c r="AC1853" s="13"/>
      <c r="AD1853" s="13"/>
      <c r="AE1853" s="13"/>
      <c r="AF1853" s="13"/>
      <c r="AG1853" s="13"/>
      <c r="AH1853" s="13"/>
      <c r="AI1853" s="13"/>
      <c r="AJ1853" s="13"/>
    </row>
    <row r="1854" spans="2:36" x14ac:dyDescent="0.3">
      <c r="B1854" s="8"/>
      <c r="C1854" s="8"/>
      <c r="W1854" s="13"/>
      <c r="X1854" s="13"/>
      <c r="Y1854" s="13"/>
      <c r="Z1854" s="13"/>
      <c r="AA1854" s="13"/>
      <c r="AB1854" s="13"/>
      <c r="AC1854" s="13"/>
      <c r="AD1854" s="13"/>
      <c r="AE1854" s="13"/>
      <c r="AF1854" s="13"/>
      <c r="AG1854" s="13"/>
      <c r="AH1854" s="13"/>
      <c r="AI1854" s="13"/>
      <c r="AJ1854" s="13"/>
    </row>
    <row r="1855" spans="2:36" x14ac:dyDescent="0.3">
      <c r="B1855" s="8"/>
      <c r="C1855" s="8"/>
      <c r="W1855" s="13"/>
      <c r="X1855" s="13"/>
      <c r="Y1855" s="13"/>
      <c r="Z1855" s="13"/>
      <c r="AA1855" s="13"/>
      <c r="AB1855" s="13"/>
      <c r="AC1855" s="13"/>
      <c r="AD1855" s="13"/>
      <c r="AE1855" s="13"/>
      <c r="AF1855" s="13"/>
      <c r="AG1855" s="13"/>
      <c r="AH1855" s="13"/>
      <c r="AI1855" s="13"/>
      <c r="AJ1855" s="13"/>
    </row>
    <row r="1856" spans="2:36" x14ac:dyDescent="0.3">
      <c r="B1856" s="8"/>
      <c r="C1856" s="8"/>
      <c r="W1856" s="13"/>
      <c r="X1856" s="13"/>
      <c r="Y1856" s="13"/>
      <c r="Z1856" s="13"/>
      <c r="AA1856" s="13"/>
      <c r="AB1856" s="13"/>
      <c r="AC1856" s="13"/>
      <c r="AD1856" s="13"/>
      <c r="AE1856" s="13"/>
      <c r="AF1856" s="13"/>
      <c r="AG1856" s="13"/>
      <c r="AH1856" s="13"/>
      <c r="AI1856" s="13"/>
      <c r="AJ1856" s="13"/>
    </row>
    <row r="1857" spans="2:36" x14ac:dyDescent="0.3">
      <c r="B1857" s="8"/>
      <c r="C1857" s="8"/>
      <c r="W1857" s="13"/>
      <c r="X1857" s="13"/>
      <c r="Y1857" s="13"/>
      <c r="Z1857" s="13"/>
      <c r="AA1857" s="13"/>
      <c r="AB1857" s="13"/>
      <c r="AC1857" s="13"/>
      <c r="AD1857" s="13"/>
      <c r="AE1857" s="13"/>
      <c r="AF1857" s="13"/>
      <c r="AG1857" s="13"/>
      <c r="AH1857" s="13"/>
      <c r="AI1857" s="13"/>
      <c r="AJ1857" s="13"/>
    </row>
    <row r="1858" spans="2:36" x14ac:dyDescent="0.3">
      <c r="B1858" s="8"/>
      <c r="C1858" s="8"/>
      <c r="W1858" s="13"/>
      <c r="X1858" s="13"/>
      <c r="Y1858" s="13"/>
      <c r="Z1858" s="13"/>
      <c r="AA1858" s="13"/>
      <c r="AB1858" s="13"/>
      <c r="AC1858" s="13"/>
      <c r="AD1858" s="13"/>
      <c r="AE1858" s="13"/>
      <c r="AF1858" s="13"/>
      <c r="AG1858" s="13"/>
      <c r="AH1858" s="13"/>
      <c r="AI1858" s="13"/>
      <c r="AJ1858" s="13"/>
    </row>
    <row r="1859" spans="2:36" x14ac:dyDescent="0.3">
      <c r="B1859" s="8"/>
      <c r="C1859" s="8"/>
      <c r="W1859" s="13"/>
      <c r="X1859" s="13"/>
      <c r="Y1859" s="13"/>
      <c r="Z1859" s="13"/>
      <c r="AA1859" s="13"/>
      <c r="AB1859" s="13"/>
      <c r="AC1859" s="13"/>
      <c r="AD1859" s="13"/>
      <c r="AE1859" s="13"/>
      <c r="AF1859" s="13"/>
      <c r="AG1859" s="13"/>
      <c r="AH1859" s="13"/>
      <c r="AI1859" s="13"/>
      <c r="AJ1859" s="13"/>
    </row>
    <row r="1860" spans="2:36" x14ac:dyDescent="0.3">
      <c r="B1860" s="8"/>
      <c r="C1860" s="8"/>
      <c r="W1860" s="13"/>
      <c r="X1860" s="13"/>
      <c r="Y1860" s="13"/>
      <c r="Z1860" s="13"/>
      <c r="AA1860" s="13"/>
      <c r="AB1860" s="13"/>
      <c r="AC1860" s="13"/>
      <c r="AD1860" s="13"/>
      <c r="AE1860" s="13"/>
      <c r="AF1860" s="13"/>
      <c r="AG1860" s="13"/>
      <c r="AH1860" s="13"/>
      <c r="AI1860" s="13"/>
      <c r="AJ1860" s="13"/>
    </row>
    <row r="1861" spans="2:36" x14ac:dyDescent="0.3">
      <c r="B1861" s="8"/>
      <c r="C1861" s="8"/>
      <c r="W1861" s="13"/>
      <c r="X1861" s="13"/>
      <c r="Y1861" s="13"/>
      <c r="Z1861" s="13"/>
      <c r="AA1861" s="13"/>
      <c r="AB1861" s="13"/>
      <c r="AC1861" s="13"/>
      <c r="AD1861" s="13"/>
      <c r="AE1861" s="13"/>
      <c r="AF1861" s="13"/>
      <c r="AG1861" s="13"/>
      <c r="AH1861" s="13"/>
      <c r="AI1861" s="13"/>
      <c r="AJ1861" s="13"/>
    </row>
    <row r="1862" spans="2:36" x14ac:dyDescent="0.3">
      <c r="B1862" s="8"/>
      <c r="C1862" s="8"/>
      <c r="W1862" s="13"/>
      <c r="X1862" s="13"/>
      <c r="Y1862" s="13"/>
      <c r="Z1862" s="13"/>
      <c r="AA1862" s="13"/>
      <c r="AB1862" s="13"/>
      <c r="AC1862" s="13"/>
      <c r="AD1862" s="13"/>
      <c r="AE1862" s="13"/>
      <c r="AF1862" s="13"/>
      <c r="AG1862" s="13"/>
      <c r="AH1862" s="13"/>
      <c r="AI1862" s="13"/>
      <c r="AJ1862" s="13"/>
    </row>
    <row r="1863" spans="2:36" x14ac:dyDescent="0.3">
      <c r="B1863" s="8"/>
      <c r="C1863" s="8"/>
      <c r="W1863" s="13"/>
      <c r="X1863" s="13"/>
      <c r="Y1863" s="13"/>
      <c r="Z1863" s="13"/>
      <c r="AA1863" s="13"/>
      <c r="AB1863" s="13"/>
      <c r="AC1863" s="13"/>
      <c r="AD1863" s="13"/>
      <c r="AE1863" s="13"/>
      <c r="AF1863" s="13"/>
      <c r="AG1863" s="13"/>
      <c r="AH1863" s="13"/>
      <c r="AI1863" s="13"/>
      <c r="AJ1863" s="13"/>
    </row>
    <row r="1864" spans="2:36" x14ac:dyDescent="0.3">
      <c r="B1864" s="8"/>
      <c r="C1864" s="8"/>
      <c r="W1864" s="13"/>
      <c r="X1864" s="13"/>
      <c r="Y1864" s="13"/>
      <c r="Z1864" s="13"/>
      <c r="AA1864" s="13"/>
      <c r="AB1864" s="13"/>
      <c r="AC1864" s="13"/>
      <c r="AD1864" s="13"/>
      <c r="AE1864" s="13"/>
      <c r="AF1864" s="13"/>
      <c r="AG1864" s="13"/>
      <c r="AH1864" s="13"/>
      <c r="AI1864" s="13"/>
      <c r="AJ1864" s="13"/>
    </row>
    <row r="1865" spans="2:36" x14ac:dyDescent="0.3">
      <c r="B1865" s="8"/>
      <c r="C1865" s="8"/>
      <c r="W1865" s="13"/>
      <c r="X1865" s="13"/>
      <c r="Y1865" s="13"/>
      <c r="Z1865" s="13"/>
      <c r="AA1865" s="13"/>
      <c r="AB1865" s="13"/>
      <c r="AC1865" s="13"/>
      <c r="AD1865" s="13"/>
      <c r="AE1865" s="13"/>
      <c r="AF1865" s="13"/>
      <c r="AG1865" s="13"/>
      <c r="AH1865" s="13"/>
      <c r="AI1865" s="13"/>
      <c r="AJ1865" s="13"/>
    </row>
    <row r="1866" spans="2:36" x14ac:dyDescent="0.3">
      <c r="B1866" s="8"/>
      <c r="C1866" s="8"/>
      <c r="W1866" s="13"/>
      <c r="X1866" s="13"/>
      <c r="Y1866" s="13"/>
      <c r="Z1866" s="13"/>
      <c r="AA1866" s="13"/>
      <c r="AB1866" s="13"/>
      <c r="AC1866" s="13"/>
      <c r="AD1866" s="13"/>
      <c r="AE1866" s="13"/>
      <c r="AF1866" s="13"/>
      <c r="AG1866" s="13"/>
      <c r="AH1866" s="13"/>
      <c r="AI1866" s="13"/>
      <c r="AJ1866" s="13"/>
    </row>
    <row r="1867" spans="2:36" x14ac:dyDescent="0.3">
      <c r="B1867" s="8"/>
      <c r="C1867" s="8"/>
      <c r="W1867" s="13"/>
      <c r="X1867" s="13"/>
      <c r="Y1867" s="13"/>
      <c r="Z1867" s="13"/>
      <c r="AA1867" s="13"/>
      <c r="AB1867" s="13"/>
      <c r="AC1867" s="13"/>
      <c r="AD1867" s="13"/>
      <c r="AE1867" s="13"/>
      <c r="AF1867" s="13"/>
      <c r="AG1867" s="13"/>
      <c r="AH1867" s="13"/>
      <c r="AI1867" s="13"/>
      <c r="AJ1867" s="13"/>
    </row>
    <row r="1868" spans="2:36" x14ac:dyDescent="0.3">
      <c r="B1868" s="8"/>
      <c r="C1868" s="8"/>
      <c r="W1868" s="13"/>
      <c r="X1868" s="13"/>
      <c r="Y1868" s="13"/>
      <c r="Z1868" s="13"/>
      <c r="AA1868" s="13"/>
      <c r="AB1868" s="13"/>
      <c r="AC1868" s="13"/>
      <c r="AD1868" s="13"/>
      <c r="AE1868" s="13"/>
      <c r="AF1868" s="13"/>
      <c r="AG1868" s="13"/>
      <c r="AH1868" s="13"/>
      <c r="AI1868" s="13"/>
      <c r="AJ1868" s="13"/>
    </row>
    <row r="1869" spans="2:36" x14ac:dyDescent="0.3">
      <c r="B1869" s="8"/>
      <c r="C1869" s="8"/>
      <c r="W1869" s="13"/>
      <c r="X1869" s="13"/>
      <c r="Y1869" s="13"/>
      <c r="Z1869" s="13"/>
      <c r="AA1869" s="13"/>
      <c r="AB1869" s="13"/>
      <c r="AC1869" s="13"/>
      <c r="AD1869" s="13"/>
      <c r="AE1869" s="13"/>
      <c r="AF1869" s="13"/>
      <c r="AG1869" s="13"/>
      <c r="AH1869" s="13"/>
      <c r="AI1869" s="13"/>
      <c r="AJ1869" s="13"/>
    </row>
    <row r="1870" spans="2:36" x14ac:dyDescent="0.3">
      <c r="B1870" s="8"/>
      <c r="C1870" s="8"/>
      <c r="W1870" s="13"/>
      <c r="X1870" s="13"/>
      <c r="Y1870" s="13"/>
      <c r="Z1870" s="13"/>
      <c r="AA1870" s="13"/>
      <c r="AB1870" s="13"/>
      <c r="AC1870" s="13"/>
      <c r="AD1870" s="13"/>
      <c r="AE1870" s="13"/>
      <c r="AF1870" s="13"/>
      <c r="AG1870" s="13"/>
      <c r="AH1870" s="13"/>
      <c r="AI1870" s="13"/>
      <c r="AJ1870" s="13"/>
    </row>
    <row r="1871" spans="2:36" x14ac:dyDescent="0.3">
      <c r="B1871" s="8"/>
      <c r="C1871" s="8"/>
      <c r="W1871" s="13"/>
      <c r="X1871" s="13"/>
      <c r="Y1871" s="13"/>
      <c r="Z1871" s="13"/>
      <c r="AA1871" s="13"/>
      <c r="AB1871" s="13"/>
      <c r="AC1871" s="13"/>
      <c r="AD1871" s="13"/>
      <c r="AE1871" s="13"/>
      <c r="AF1871" s="13"/>
      <c r="AG1871" s="13"/>
      <c r="AH1871" s="13"/>
      <c r="AI1871" s="13"/>
      <c r="AJ1871" s="13"/>
    </row>
    <row r="1872" spans="2:36" x14ac:dyDescent="0.3">
      <c r="B1872" s="8"/>
      <c r="C1872" s="8"/>
      <c r="W1872" s="13"/>
      <c r="X1872" s="13"/>
      <c r="Y1872" s="13"/>
      <c r="Z1872" s="13"/>
      <c r="AA1872" s="13"/>
      <c r="AB1872" s="13"/>
      <c r="AC1872" s="13"/>
      <c r="AD1872" s="13"/>
      <c r="AE1872" s="13"/>
      <c r="AF1872" s="13"/>
      <c r="AG1872" s="13"/>
      <c r="AH1872" s="13"/>
      <c r="AI1872" s="13"/>
      <c r="AJ1872" s="13"/>
    </row>
    <row r="1873" spans="2:36" x14ac:dyDescent="0.3">
      <c r="B1873" s="8"/>
      <c r="C1873" s="8"/>
      <c r="W1873" s="13"/>
      <c r="X1873" s="13"/>
      <c r="Y1873" s="13"/>
      <c r="Z1873" s="13"/>
      <c r="AA1873" s="13"/>
      <c r="AB1873" s="13"/>
      <c r="AC1873" s="13"/>
      <c r="AD1873" s="13"/>
      <c r="AE1873" s="13"/>
      <c r="AF1873" s="13"/>
      <c r="AG1873" s="13"/>
      <c r="AH1873" s="13"/>
      <c r="AI1873" s="13"/>
      <c r="AJ1873" s="13"/>
    </row>
    <row r="1874" spans="2:36" x14ac:dyDescent="0.3">
      <c r="B1874" s="8"/>
      <c r="C1874" s="8"/>
      <c r="W1874" s="13"/>
      <c r="X1874" s="13"/>
      <c r="Y1874" s="13"/>
      <c r="Z1874" s="13"/>
      <c r="AA1874" s="13"/>
      <c r="AB1874" s="13"/>
      <c r="AC1874" s="13"/>
      <c r="AD1874" s="13"/>
      <c r="AE1874" s="13"/>
      <c r="AF1874" s="13"/>
      <c r="AG1874" s="13"/>
      <c r="AH1874" s="13"/>
      <c r="AI1874" s="13"/>
      <c r="AJ1874" s="13"/>
    </row>
    <row r="1875" spans="2:36" x14ac:dyDescent="0.3">
      <c r="B1875" s="8"/>
      <c r="C1875" s="8"/>
      <c r="W1875" s="13"/>
      <c r="X1875" s="13"/>
      <c r="Y1875" s="13"/>
      <c r="Z1875" s="13"/>
      <c r="AA1875" s="13"/>
      <c r="AB1875" s="13"/>
      <c r="AC1875" s="13"/>
      <c r="AD1875" s="13"/>
      <c r="AE1875" s="13"/>
      <c r="AF1875" s="13"/>
      <c r="AG1875" s="13"/>
      <c r="AH1875" s="13"/>
      <c r="AI1875" s="13"/>
      <c r="AJ1875" s="13"/>
    </row>
    <row r="1876" spans="2:36" x14ac:dyDescent="0.3">
      <c r="B1876" s="8"/>
      <c r="C1876" s="8"/>
      <c r="W1876" s="13"/>
      <c r="X1876" s="13"/>
      <c r="Y1876" s="13"/>
      <c r="Z1876" s="13"/>
      <c r="AA1876" s="13"/>
      <c r="AB1876" s="13"/>
      <c r="AC1876" s="13"/>
      <c r="AD1876" s="13"/>
      <c r="AE1876" s="13"/>
      <c r="AF1876" s="13"/>
      <c r="AG1876" s="13"/>
      <c r="AH1876" s="13"/>
      <c r="AI1876" s="13"/>
      <c r="AJ1876" s="13"/>
    </row>
    <row r="1877" spans="2:36" x14ac:dyDescent="0.3">
      <c r="B1877" s="8"/>
      <c r="C1877" s="8"/>
      <c r="W1877" s="13"/>
      <c r="X1877" s="13"/>
      <c r="Y1877" s="13"/>
      <c r="Z1877" s="13"/>
      <c r="AA1877" s="13"/>
      <c r="AB1877" s="13"/>
      <c r="AC1877" s="13"/>
      <c r="AD1877" s="13"/>
      <c r="AE1877" s="13"/>
      <c r="AF1877" s="13"/>
      <c r="AG1877" s="13"/>
      <c r="AH1877" s="13"/>
      <c r="AI1877" s="13"/>
      <c r="AJ1877" s="13"/>
    </row>
    <row r="1878" spans="2:36" x14ac:dyDescent="0.3">
      <c r="B1878" s="8"/>
      <c r="C1878" s="8"/>
      <c r="W1878" s="13"/>
      <c r="X1878" s="13"/>
      <c r="Y1878" s="13"/>
      <c r="Z1878" s="13"/>
      <c r="AA1878" s="13"/>
      <c r="AB1878" s="13"/>
      <c r="AC1878" s="13"/>
      <c r="AD1878" s="13"/>
      <c r="AE1878" s="13"/>
      <c r="AF1878" s="13"/>
      <c r="AG1878" s="13"/>
      <c r="AH1878" s="13"/>
      <c r="AI1878" s="13"/>
      <c r="AJ1878" s="13"/>
    </row>
    <row r="1879" spans="2:36" x14ac:dyDescent="0.3">
      <c r="B1879" s="8"/>
      <c r="C1879" s="8"/>
      <c r="W1879" s="13"/>
      <c r="X1879" s="13"/>
      <c r="Y1879" s="13"/>
      <c r="Z1879" s="13"/>
      <c r="AA1879" s="13"/>
      <c r="AB1879" s="13"/>
      <c r="AC1879" s="13"/>
      <c r="AD1879" s="13"/>
      <c r="AE1879" s="13"/>
      <c r="AF1879" s="13"/>
      <c r="AG1879" s="13"/>
      <c r="AH1879" s="13"/>
      <c r="AI1879" s="13"/>
      <c r="AJ1879" s="13"/>
    </row>
    <row r="1880" spans="2:36" x14ac:dyDescent="0.3">
      <c r="B1880" s="8"/>
      <c r="C1880" s="8"/>
      <c r="W1880" s="13"/>
      <c r="X1880" s="13"/>
      <c r="Y1880" s="13"/>
      <c r="Z1880" s="13"/>
      <c r="AA1880" s="13"/>
      <c r="AB1880" s="13"/>
      <c r="AC1880" s="13"/>
      <c r="AD1880" s="13"/>
      <c r="AE1880" s="13"/>
      <c r="AF1880" s="13"/>
      <c r="AG1880" s="13"/>
      <c r="AH1880" s="13"/>
      <c r="AI1880" s="13"/>
      <c r="AJ1880" s="13"/>
    </row>
    <row r="1881" spans="2:36" x14ac:dyDescent="0.3">
      <c r="B1881" s="8"/>
      <c r="C1881" s="8"/>
      <c r="W1881" s="13"/>
      <c r="X1881" s="13"/>
      <c r="Y1881" s="13"/>
      <c r="Z1881" s="13"/>
      <c r="AA1881" s="13"/>
      <c r="AB1881" s="13"/>
      <c r="AC1881" s="13"/>
      <c r="AD1881" s="13"/>
      <c r="AE1881" s="13"/>
      <c r="AF1881" s="13"/>
      <c r="AG1881" s="13"/>
      <c r="AH1881" s="13"/>
      <c r="AI1881" s="13"/>
      <c r="AJ1881" s="13"/>
    </row>
    <row r="1882" spans="2:36" x14ac:dyDescent="0.3">
      <c r="B1882" s="8"/>
      <c r="C1882" s="8"/>
      <c r="W1882" s="13"/>
      <c r="X1882" s="13"/>
      <c r="Y1882" s="13"/>
      <c r="Z1882" s="13"/>
      <c r="AA1882" s="13"/>
      <c r="AB1882" s="13"/>
      <c r="AC1882" s="13"/>
      <c r="AD1882" s="13"/>
      <c r="AE1882" s="13"/>
      <c r="AF1882" s="13"/>
      <c r="AG1882" s="13"/>
      <c r="AH1882" s="13"/>
      <c r="AI1882" s="13"/>
      <c r="AJ1882" s="13"/>
    </row>
    <row r="1883" spans="2:36" x14ac:dyDescent="0.3">
      <c r="B1883" s="8"/>
      <c r="C1883" s="8"/>
      <c r="W1883" s="13"/>
      <c r="X1883" s="13"/>
      <c r="Y1883" s="13"/>
      <c r="Z1883" s="13"/>
      <c r="AA1883" s="13"/>
      <c r="AB1883" s="13"/>
      <c r="AC1883" s="13"/>
      <c r="AD1883" s="13"/>
      <c r="AE1883" s="13"/>
      <c r="AF1883" s="13"/>
      <c r="AG1883" s="13"/>
      <c r="AH1883" s="13"/>
      <c r="AI1883" s="13"/>
      <c r="AJ1883" s="13"/>
    </row>
    <row r="1884" spans="2:36" x14ac:dyDescent="0.3">
      <c r="B1884" s="8"/>
      <c r="C1884" s="8"/>
      <c r="W1884" s="13"/>
      <c r="X1884" s="13"/>
      <c r="Y1884" s="13"/>
      <c r="Z1884" s="13"/>
      <c r="AA1884" s="13"/>
      <c r="AB1884" s="13"/>
      <c r="AC1884" s="13"/>
      <c r="AD1884" s="13"/>
      <c r="AE1884" s="13"/>
      <c r="AF1884" s="13"/>
      <c r="AG1884" s="13"/>
      <c r="AH1884" s="13"/>
      <c r="AI1884" s="13"/>
      <c r="AJ1884" s="13"/>
    </row>
    <row r="1885" spans="2:36" x14ac:dyDescent="0.3">
      <c r="B1885" s="8"/>
      <c r="C1885" s="8"/>
      <c r="W1885" s="13"/>
      <c r="X1885" s="13"/>
      <c r="Y1885" s="13"/>
      <c r="Z1885" s="13"/>
      <c r="AA1885" s="13"/>
      <c r="AB1885" s="13"/>
      <c r="AC1885" s="13"/>
      <c r="AD1885" s="13"/>
      <c r="AE1885" s="13"/>
      <c r="AF1885" s="13"/>
      <c r="AG1885" s="13"/>
      <c r="AH1885" s="13"/>
      <c r="AI1885" s="13"/>
      <c r="AJ1885" s="13"/>
    </row>
    <row r="1886" spans="2:36" x14ac:dyDescent="0.3">
      <c r="B1886" s="8"/>
      <c r="C1886" s="8"/>
      <c r="W1886" s="13"/>
      <c r="X1886" s="13"/>
      <c r="Y1886" s="13"/>
      <c r="Z1886" s="13"/>
      <c r="AA1886" s="13"/>
      <c r="AB1886" s="13"/>
      <c r="AC1886" s="13"/>
      <c r="AD1886" s="13"/>
      <c r="AE1886" s="13"/>
      <c r="AF1886" s="13"/>
      <c r="AG1886" s="13"/>
      <c r="AH1886" s="13"/>
      <c r="AI1886" s="13"/>
      <c r="AJ1886" s="13"/>
    </row>
    <row r="1887" spans="2:36" x14ac:dyDescent="0.3">
      <c r="B1887" s="8"/>
      <c r="C1887" s="8"/>
      <c r="W1887" s="13"/>
      <c r="X1887" s="13"/>
      <c r="Y1887" s="13"/>
      <c r="Z1887" s="13"/>
      <c r="AA1887" s="13"/>
      <c r="AB1887" s="13"/>
      <c r="AC1887" s="13"/>
      <c r="AD1887" s="13"/>
      <c r="AE1887" s="13"/>
      <c r="AF1887" s="13"/>
      <c r="AG1887" s="13"/>
      <c r="AH1887" s="13"/>
      <c r="AI1887" s="13"/>
      <c r="AJ1887" s="13"/>
    </row>
    <row r="1888" spans="2:36" x14ac:dyDescent="0.3">
      <c r="B1888" s="8"/>
      <c r="C1888" s="8"/>
      <c r="W1888" s="13"/>
      <c r="X1888" s="13"/>
      <c r="Y1888" s="13"/>
      <c r="Z1888" s="13"/>
      <c r="AA1888" s="13"/>
      <c r="AB1888" s="13"/>
      <c r="AC1888" s="13"/>
      <c r="AD1888" s="13"/>
      <c r="AE1888" s="13"/>
      <c r="AF1888" s="13"/>
      <c r="AG1888" s="13"/>
      <c r="AH1888" s="13"/>
      <c r="AI1888" s="13"/>
      <c r="AJ1888" s="13"/>
    </row>
    <row r="1889" spans="2:36" x14ac:dyDescent="0.3">
      <c r="B1889" s="8"/>
      <c r="C1889" s="8"/>
      <c r="W1889" s="13"/>
      <c r="X1889" s="13"/>
      <c r="Y1889" s="13"/>
      <c r="Z1889" s="13"/>
      <c r="AA1889" s="13"/>
      <c r="AB1889" s="13"/>
      <c r="AC1889" s="13"/>
      <c r="AD1889" s="13"/>
      <c r="AE1889" s="13"/>
      <c r="AF1889" s="13"/>
      <c r="AG1889" s="13"/>
      <c r="AH1889" s="13"/>
      <c r="AI1889" s="13"/>
      <c r="AJ1889" s="13"/>
    </row>
    <row r="1890" spans="2:36" x14ac:dyDescent="0.3">
      <c r="B1890" s="8"/>
      <c r="C1890" s="8"/>
      <c r="W1890" s="13"/>
      <c r="X1890" s="13"/>
      <c r="Y1890" s="13"/>
      <c r="Z1890" s="13"/>
      <c r="AA1890" s="13"/>
      <c r="AB1890" s="13"/>
      <c r="AC1890" s="13"/>
      <c r="AD1890" s="13"/>
      <c r="AE1890" s="13"/>
      <c r="AF1890" s="13"/>
      <c r="AG1890" s="13"/>
      <c r="AH1890" s="13"/>
      <c r="AI1890" s="13"/>
      <c r="AJ1890" s="13"/>
    </row>
    <row r="1891" spans="2:36" x14ac:dyDescent="0.3">
      <c r="B1891" s="8"/>
      <c r="C1891" s="8"/>
      <c r="W1891" s="13"/>
      <c r="X1891" s="13"/>
      <c r="Y1891" s="13"/>
      <c r="Z1891" s="13"/>
      <c r="AA1891" s="13"/>
      <c r="AB1891" s="13"/>
      <c r="AC1891" s="13"/>
      <c r="AD1891" s="13"/>
      <c r="AE1891" s="13"/>
      <c r="AF1891" s="13"/>
      <c r="AG1891" s="13"/>
      <c r="AH1891" s="13"/>
      <c r="AI1891" s="13"/>
      <c r="AJ1891" s="13"/>
    </row>
    <row r="1892" spans="2:36" x14ac:dyDescent="0.3">
      <c r="B1892" s="8"/>
      <c r="C1892" s="8"/>
      <c r="W1892" s="13"/>
      <c r="X1892" s="13"/>
      <c r="Y1892" s="13"/>
      <c r="Z1892" s="13"/>
      <c r="AA1892" s="13"/>
      <c r="AB1892" s="13"/>
      <c r="AC1892" s="13"/>
      <c r="AD1892" s="13"/>
      <c r="AE1892" s="13"/>
      <c r="AF1892" s="13"/>
      <c r="AG1892" s="13"/>
      <c r="AH1892" s="13"/>
      <c r="AI1892" s="13"/>
      <c r="AJ1892" s="13"/>
    </row>
    <row r="1893" spans="2:36" x14ac:dyDescent="0.3">
      <c r="B1893" s="8"/>
      <c r="C1893" s="8"/>
      <c r="W1893" s="13"/>
      <c r="X1893" s="13"/>
      <c r="Y1893" s="13"/>
      <c r="Z1893" s="13"/>
      <c r="AA1893" s="13"/>
      <c r="AB1893" s="13"/>
      <c r="AC1893" s="13"/>
      <c r="AD1893" s="13"/>
      <c r="AE1893" s="13"/>
      <c r="AF1893" s="13"/>
      <c r="AG1893" s="13"/>
      <c r="AH1893" s="13"/>
      <c r="AI1893" s="13"/>
      <c r="AJ1893" s="13"/>
    </row>
    <row r="1894" spans="2:36" x14ac:dyDescent="0.3">
      <c r="B1894" s="8"/>
      <c r="C1894" s="8"/>
      <c r="W1894" s="13"/>
      <c r="X1894" s="13"/>
      <c r="Y1894" s="13"/>
      <c r="Z1894" s="13"/>
      <c r="AA1894" s="13"/>
      <c r="AB1894" s="13"/>
      <c r="AC1894" s="13"/>
      <c r="AD1894" s="13"/>
      <c r="AE1894" s="13"/>
      <c r="AF1894" s="13"/>
      <c r="AG1894" s="13"/>
      <c r="AH1894" s="13"/>
      <c r="AI1894" s="13"/>
      <c r="AJ1894" s="13"/>
    </row>
    <row r="1895" spans="2:36" x14ac:dyDescent="0.3">
      <c r="B1895" s="8"/>
      <c r="C1895" s="8"/>
      <c r="W1895" s="13"/>
      <c r="X1895" s="13"/>
      <c r="Y1895" s="13"/>
      <c r="Z1895" s="13"/>
      <c r="AA1895" s="13"/>
      <c r="AB1895" s="13"/>
      <c r="AC1895" s="13"/>
      <c r="AD1895" s="13"/>
      <c r="AE1895" s="13"/>
      <c r="AF1895" s="13"/>
      <c r="AG1895" s="13"/>
      <c r="AH1895" s="13"/>
      <c r="AI1895" s="13"/>
      <c r="AJ1895" s="13"/>
    </row>
    <row r="1896" spans="2:36" x14ac:dyDescent="0.3">
      <c r="B1896" s="8"/>
      <c r="C1896" s="8"/>
      <c r="W1896" s="13"/>
      <c r="X1896" s="13"/>
      <c r="Y1896" s="13"/>
      <c r="Z1896" s="13"/>
      <c r="AA1896" s="13"/>
      <c r="AB1896" s="13"/>
      <c r="AC1896" s="13"/>
      <c r="AD1896" s="13"/>
      <c r="AE1896" s="13"/>
      <c r="AF1896" s="13"/>
      <c r="AG1896" s="13"/>
      <c r="AH1896" s="13"/>
      <c r="AI1896" s="13"/>
      <c r="AJ1896" s="13"/>
    </row>
    <row r="1897" spans="2:36" x14ac:dyDescent="0.3">
      <c r="B1897" s="8"/>
      <c r="C1897" s="8"/>
      <c r="W1897" s="13"/>
      <c r="X1897" s="13"/>
      <c r="Y1897" s="13"/>
      <c r="Z1897" s="13"/>
      <c r="AA1897" s="13"/>
      <c r="AB1897" s="13"/>
      <c r="AC1897" s="13"/>
      <c r="AD1897" s="13"/>
      <c r="AE1897" s="13"/>
      <c r="AF1897" s="13"/>
      <c r="AG1897" s="13"/>
      <c r="AH1897" s="13"/>
      <c r="AI1897" s="13"/>
      <c r="AJ1897" s="13"/>
    </row>
    <row r="1898" spans="2:36" x14ac:dyDescent="0.3">
      <c r="B1898" s="8"/>
      <c r="C1898" s="8"/>
      <c r="W1898" s="13"/>
      <c r="X1898" s="13"/>
      <c r="Y1898" s="13"/>
      <c r="Z1898" s="13"/>
      <c r="AA1898" s="13"/>
      <c r="AB1898" s="13"/>
      <c r="AC1898" s="13"/>
      <c r="AD1898" s="13"/>
      <c r="AE1898" s="13"/>
      <c r="AF1898" s="13"/>
      <c r="AG1898" s="13"/>
      <c r="AH1898" s="13"/>
      <c r="AI1898" s="13"/>
      <c r="AJ1898" s="13"/>
    </row>
    <row r="1899" spans="2:36" x14ac:dyDescent="0.3">
      <c r="B1899" s="8"/>
      <c r="C1899" s="8"/>
      <c r="W1899" s="13"/>
      <c r="X1899" s="13"/>
      <c r="Y1899" s="13"/>
      <c r="Z1899" s="13"/>
      <c r="AA1899" s="13"/>
      <c r="AB1899" s="13"/>
      <c r="AC1899" s="13"/>
      <c r="AD1899" s="13"/>
      <c r="AE1899" s="13"/>
      <c r="AF1899" s="13"/>
      <c r="AG1899" s="13"/>
      <c r="AH1899" s="13"/>
      <c r="AI1899" s="13"/>
      <c r="AJ1899" s="13"/>
    </row>
    <row r="1900" spans="2:36" x14ac:dyDescent="0.3">
      <c r="B1900" s="8"/>
      <c r="C1900" s="8"/>
      <c r="W1900" s="13"/>
      <c r="X1900" s="13"/>
      <c r="Y1900" s="13"/>
      <c r="Z1900" s="13"/>
      <c r="AA1900" s="13"/>
      <c r="AB1900" s="13"/>
      <c r="AC1900" s="13"/>
      <c r="AD1900" s="13"/>
      <c r="AE1900" s="13"/>
      <c r="AF1900" s="13"/>
      <c r="AG1900" s="13"/>
      <c r="AH1900" s="13"/>
      <c r="AI1900" s="13"/>
      <c r="AJ1900" s="13"/>
    </row>
    <row r="1901" spans="2:36" x14ac:dyDescent="0.3">
      <c r="B1901" s="8"/>
      <c r="C1901" s="8"/>
      <c r="W1901" s="13"/>
      <c r="X1901" s="13"/>
      <c r="Y1901" s="13"/>
      <c r="Z1901" s="13"/>
      <c r="AA1901" s="13"/>
      <c r="AB1901" s="13"/>
      <c r="AC1901" s="13"/>
      <c r="AD1901" s="13"/>
      <c r="AE1901" s="13"/>
      <c r="AF1901" s="13"/>
      <c r="AG1901" s="13"/>
      <c r="AH1901" s="13"/>
      <c r="AI1901" s="13"/>
      <c r="AJ1901" s="13"/>
    </row>
    <row r="1902" spans="2:36" x14ac:dyDescent="0.3">
      <c r="B1902" s="8"/>
      <c r="C1902" s="8"/>
      <c r="W1902" s="13"/>
      <c r="X1902" s="13"/>
      <c r="Y1902" s="13"/>
      <c r="Z1902" s="13"/>
      <c r="AA1902" s="13"/>
      <c r="AB1902" s="13"/>
      <c r="AC1902" s="13"/>
      <c r="AD1902" s="13"/>
      <c r="AE1902" s="13"/>
      <c r="AF1902" s="13"/>
      <c r="AG1902" s="13"/>
      <c r="AH1902" s="13"/>
      <c r="AI1902" s="13"/>
      <c r="AJ1902" s="13"/>
    </row>
    <row r="1903" spans="2:36" x14ac:dyDescent="0.3">
      <c r="B1903" s="8"/>
      <c r="C1903" s="8"/>
      <c r="W1903" s="13"/>
      <c r="X1903" s="13"/>
      <c r="Y1903" s="13"/>
      <c r="Z1903" s="13"/>
      <c r="AA1903" s="13"/>
      <c r="AB1903" s="13"/>
      <c r="AC1903" s="13"/>
      <c r="AD1903" s="13"/>
      <c r="AE1903" s="13"/>
      <c r="AF1903" s="13"/>
      <c r="AG1903" s="13"/>
      <c r="AH1903" s="13"/>
      <c r="AI1903" s="13"/>
      <c r="AJ1903" s="13"/>
    </row>
    <row r="1904" spans="2:36" x14ac:dyDescent="0.3">
      <c r="B1904" s="8"/>
      <c r="C1904" s="8"/>
      <c r="W1904" s="13"/>
      <c r="X1904" s="13"/>
      <c r="Y1904" s="13"/>
      <c r="Z1904" s="13"/>
      <c r="AA1904" s="13"/>
      <c r="AB1904" s="13"/>
      <c r="AC1904" s="13"/>
      <c r="AD1904" s="13"/>
      <c r="AE1904" s="13"/>
      <c r="AF1904" s="13"/>
      <c r="AG1904" s="13"/>
      <c r="AH1904" s="13"/>
      <c r="AI1904" s="13"/>
      <c r="AJ1904" s="13"/>
    </row>
    <row r="1905" spans="2:36" x14ac:dyDescent="0.3">
      <c r="B1905" s="8"/>
      <c r="C1905" s="8"/>
      <c r="W1905" s="13"/>
      <c r="X1905" s="13"/>
      <c r="Y1905" s="13"/>
      <c r="Z1905" s="13"/>
      <c r="AA1905" s="13"/>
      <c r="AB1905" s="13"/>
      <c r="AC1905" s="13"/>
      <c r="AD1905" s="13"/>
      <c r="AE1905" s="13"/>
      <c r="AF1905" s="13"/>
      <c r="AG1905" s="13"/>
      <c r="AH1905" s="13"/>
      <c r="AI1905" s="13"/>
      <c r="AJ1905" s="13"/>
    </row>
    <row r="1906" spans="2:36" x14ac:dyDescent="0.3">
      <c r="B1906" s="8"/>
      <c r="C1906" s="8"/>
      <c r="W1906" s="13"/>
      <c r="X1906" s="13"/>
      <c r="Y1906" s="13"/>
      <c r="Z1906" s="13"/>
      <c r="AA1906" s="13"/>
      <c r="AB1906" s="13"/>
      <c r="AC1906" s="13"/>
      <c r="AD1906" s="13"/>
      <c r="AE1906" s="13"/>
      <c r="AF1906" s="13"/>
      <c r="AG1906" s="13"/>
      <c r="AH1906" s="13"/>
      <c r="AI1906" s="13"/>
      <c r="AJ1906" s="13"/>
    </row>
    <row r="1907" spans="2:36" x14ac:dyDescent="0.3">
      <c r="B1907" s="8"/>
      <c r="C1907" s="8"/>
      <c r="W1907" s="13"/>
      <c r="X1907" s="13"/>
      <c r="Y1907" s="13"/>
      <c r="Z1907" s="13"/>
      <c r="AA1907" s="13"/>
      <c r="AB1907" s="13"/>
      <c r="AC1907" s="13"/>
      <c r="AD1907" s="13"/>
      <c r="AE1907" s="13"/>
      <c r="AF1907" s="13"/>
      <c r="AG1907" s="13"/>
      <c r="AH1907" s="13"/>
      <c r="AI1907" s="13"/>
      <c r="AJ1907" s="13"/>
    </row>
    <row r="1908" spans="2:36" x14ac:dyDescent="0.3">
      <c r="B1908" s="8"/>
      <c r="C1908" s="8"/>
      <c r="W1908" s="13"/>
      <c r="X1908" s="13"/>
      <c r="Y1908" s="13"/>
      <c r="Z1908" s="13"/>
      <c r="AA1908" s="13"/>
      <c r="AB1908" s="13"/>
      <c r="AC1908" s="13"/>
      <c r="AD1908" s="13"/>
      <c r="AE1908" s="13"/>
      <c r="AF1908" s="13"/>
      <c r="AG1908" s="13"/>
      <c r="AH1908" s="13"/>
      <c r="AI1908" s="13"/>
      <c r="AJ1908" s="13"/>
    </row>
    <row r="1909" spans="2:36" x14ac:dyDescent="0.3">
      <c r="B1909" s="8"/>
      <c r="C1909" s="8"/>
      <c r="W1909" s="13"/>
      <c r="X1909" s="13"/>
      <c r="Y1909" s="13"/>
      <c r="Z1909" s="13"/>
      <c r="AA1909" s="13"/>
      <c r="AB1909" s="13"/>
      <c r="AC1909" s="13"/>
      <c r="AD1909" s="13"/>
      <c r="AE1909" s="13"/>
      <c r="AF1909" s="13"/>
      <c r="AG1909" s="13"/>
      <c r="AH1909" s="13"/>
      <c r="AI1909" s="13"/>
      <c r="AJ1909" s="13"/>
    </row>
    <row r="1910" spans="2:36" x14ac:dyDescent="0.3">
      <c r="B1910" s="8"/>
      <c r="C1910" s="8"/>
      <c r="W1910" s="13"/>
      <c r="X1910" s="13"/>
      <c r="Y1910" s="13"/>
      <c r="Z1910" s="13"/>
      <c r="AA1910" s="13"/>
      <c r="AB1910" s="13"/>
      <c r="AC1910" s="13"/>
      <c r="AD1910" s="13"/>
      <c r="AE1910" s="13"/>
      <c r="AF1910" s="13"/>
      <c r="AG1910" s="13"/>
      <c r="AH1910" s="13"/>
      <c r="AI1910" s="13"/>
      <c r="AJ1910" s="13"/>
    </row>
    <row r="1911" spans="2:36" x14ac:dyDescent="0.3">
      <c r="B1911" s="8"/>
      <c r="C1911" s="8"/>
      <c r="W1911" s="13"/>
      <c r="X1911" s="13"/>
      <c r="Y1911" s="13"/>
      <c r="Z1911" s="13"/>
      <c r="AA1911" s="13"/>
      <c r="AB1911" s="13"/>
      <c r="AC1911" s="13"/>
      <c r="AD1911" s="13"/>
      <c r="AE1911" s="13"/>
      <c r="AF1911" s="13"/>
      <c r="AG1911" s="13"/>
      <c r="AH1911" s="13"/>
      <c r="AI1911" s="13"/>
      <c r="AJ1911" s="13"/>
    </row>
    <row r="1912" spans="2:36" x14ac:dyDescent="0.3">
      <c r="B1912" s="8"/>
      <c r="C1912" s="8"/>
      <c r="W1912" s="13"/>
      <c r="X1912" s="13"/>
      <c r="Y1912" s="13"/>
      <c r="Z1912" s="13"/>
      <c r="AA1912" s="13"/>
      <c r="AB1912" s="13"/>
      <c r="AC1912" s="13"/>
      <c r="AD1912" s="13"/>
      <c r="AE1912" s="13"/>
      <c r="AF1912" s="13"/>
      <c r="AG1912" s="13"/>
      <c r="AH1912" s="13"/>
      <c r="AI1912" s="13"/>
      <c r="AJ1912" s="13"/>
    </row>
    <row r="1913" spans="2:36" x14ac:dyDescent="0.3">
      <c r="B1913" s="8"/>
      <c r="C1913" s="8"/>
      <c r="W1913" s="13"/>
      <c r="X1913" s="13"/>
      <c r="Y1913" s="13"/>
      <c r="Z1913" s="13"/>
      <c r="AA1913" s="13"/>
      <c r="AB1913" s="13"/>
      <c r="AC1913" s="13"/>
      <c r="AD1913" s="13"/>
      <c r="AE1913" s="13"/>
      <c r="AF1913" s="13"/>
      <c r="AG1913" s="13"/>
      <c r="AH1913" s="13"/>
      <c r="AI1913" s="13"/>
      <c r="AJ1913" s="13"/>
    </row>
    <row r="1914" spans="2:36" x14ac:dyDescent="0.3">
      <c r="B1914" s="8"/>
      <c r="C1914" s="8"/>
      <c r="W1914" s="13"/>
      <c r="X1914" s="13"/>
      <c r="Y1914" s="13"/>
      <c r="Z1914" s="13"/>
      <c r="AA1914" s="13"/>
      <c r="AB1914" s="13"/>
      <c r="AC1914" s="13"/>
      <c r="AD1914" s="13"/>
      <c r="AE1914" s="13"/>
      <c r="AF1914" s="13"/>
      <c r="AG1914" s="13"/>
      <c r="AH1914" s="13"/>
      <c r="AI1914" s="13"/>
      <c r="AJ1914" s="13"/>
    </row>
    <row r="1915" spans="2:36" x14ac:dyDescent="0.3">
      <c r="B1915" s="8"/>
      <c r="C1915" s="8"/>
      <c r="W1915" s="13"/>
      <c r="X1915" s="13"/>
      <c r="Y1915" s="13"/>
      <c r="Z1915" s="13"/>
      <c r="AA1915" s="13"/>
      <c r="AB1915" s="13"/>
      <c r="AC1915" s="13"/>
      <c r="AD1915" s="13"/>
      <c r="AE1915" s="13"/>
      <c r="AF1915" s="13"/>
      <c r="AG1915" s="13"/>
      <c r="AH1915" s="13"/>
      <c r="AI1915" s="13"/>
      <c r="AJ1915" s="13"/>
    </row>
    <row r="1916" spans="2:36" x14ac:dyDescent="0.3">
      <c r="B1916" s="8"/>
      <c r="C1916" s="8"/>
      <c r="W1916" s="13"/>
      <c r="X1916" s="13"/>
      <c r="Y1916" s="13"/>
      <c r="Z1916" s="13"/>
      <c r="AA1916" s="13"/>
      <c r="AB1916" s="13"/>
      <c r="AC1916" s="13"/>
      <c r="AD1916" s="13"/>
      <c r="AE1916" s="13"/>
      <c r="AF1916" s="13"/>
      <c r="AG1916" s="13"/>
      <c r="AH1916" s="13"/>
      <c r="AI1916" s="13"/>
      <c r="AJ1916" s="13"/>
    </row>
    <row r="1917" spans="2:36" x14ac:dyDescent="0.3">
      <c r="B1917" s="8"/>
      <c r="C1917" s="8"/>
      <c r="W1917" s="13"/>
      <c r="X1917" s="13"/>
      <c r="Y1917" s="13"/>
      <c r="Z1917" s="13"/>
      <c r="AA1917" s="13"/>
      <c r="AB1917" s="13"/>
      <c r="AC1917" s="13"/>
      <c r="AD1917" s="13"/>
      <c r="AE1917" s="13"/>
      <c r="AF1917" s="13"/>
      <c r="AG1917" s="13"/>
      <c r="AH1917" s="13"/>
      <c r="AI1917" s="13"/>
      <c r="AJ1917" s="13"/>
    </row>
    <row r="1918" spans="2:36" x14ac:dyDescent="0.3">
      <c r="B1918" s="8"/>
      <c r="C1918" s="8"/>
      <c r="W1918" s="13"/>
      <c r="X1918" s="13"/>
      <c r="Y1918" s="13"/>
      <c r="Z1918" s="13"/>
      <c r="AA1918" s="13"/>
      <c r="AB1918" s="13"/>
      <c r="AC1918" s="13"/>
      <c r="AD1918" s="13"/>
      <c r="AE1918" s="13"/>
      <c r="AF1918" s="13"/>
      <c r="AG1918" s="13"/>
      <c r="AH1918" s="13"/>
      <c r="AI1918" s="13"/>
      <c r="AJ1918" s="13"/>
    </row>
    <row r="1919" spans="2:36" x14ac:dyDescent="0.3">
      <c r="B1919" s="8"/>
      <c r="C1919" s="8"/>
      <c r="W1919" s="13"/>
      <c r="X1919" s="13"/>
      <c r="Y1919" s="13"/>
      <c r="Z1919" s="13"/>
      <c r="AA1919" s="13"/>
      <c r="AB1919" s="13"/>
      <c r="AC1919" s="13"/>
      <c r="AD1919" s="13"/>
      <c r="AE1919" s="13"/>
      <c r="AF1919" s="13"/>
      <c r="AG1919" s="13"/>
      <c r="AH1919" s="13"/>
      <c r="AI1919" s="13"/>
      <c r="AJ1919" s="13"/>
    </row>
    <row r="1920" spans="2:36" x14ac:dyDescent="0.3">
      <c r="B1920" s="8"/>
      <c r="C1920" s="8"/>
      <c r="W1920" s="13"/>
      <c r="X1920" s="13"/>
      <c r="Y1920" s="13"/>
      <c r="Z1920" s="13"/>
      <c r="AA1920" s="13"/>
      <c r="AB1920" s="13"/>
      <c r="AC1920" s="13"/>
      <c r="AD1920" s="13"/>
      <c r="AE1920" s="13"/>
      <c r="AF1920" s="13"/>
      <c r="AG1920" s="13"/>
      <c r="AH1920" s="13"/>
      <c r="AI1920" s="13"/>
      <c r="AJ1920" s="13"/>
    </row>
    <row r="1921" spans="2:36" x14ac:dyDescent="0.3">
      <c r="B1921" s="8"/>
      <c r="C1921" s="8"/>
      <c r="W1921" s="13"/>
      <c r="X1921" s="13"/>
      <c r="Y1921" s="13"/>
      <c r="Z1921" s="13"/>
      <c r="AA1921" s="13"/>
      <c r="AB1921" s="13"/>
      <c r="AC1921" s="13"/>
      <c r="AD1921" s="13"/>
      <c r="AE1921" s="13"/>
      <c r="AF1921" s="13"/>
      <c r="AG1921" s="13"/>
      <c r="AH1921" s="13"/>
      <c r="AI1921" s="13"/>
      <c r="AJ1921" s="13"/>
    </row>
    <row r="1922" spans="2:36" x14ac:dyDescent="0.3">
      <c r="B1922" s="8"/>
      <c r="C1922" s="8"/>
      <c r="W1922" s="13"/>
      <c r="X1922" s="13"/>
      <c r="Y1922" s="13"/>
      <c r="Z1922" s="13"/>
      <c r="AA1922" s="13"/>
      <c r="AB1922" s="13"/>
      <c r="AC1922" s="13"/>
      <c r="AD1922" s="13"/>
      <c r="AE1922" s="13"/>
      <c r="AF1922" s="13"/>
      <c r="AG1922" s="13"/>
      <c r="AH1922" s="13"/>
      <c r="AI1922" s="13"/>
      <c r="AJ1922" s="13"/>
    </row>
    <row r="1923" spans="2:36" x14ac:dyDescent="0.3">
      <c r="B1923" s="8"/>
      <c r="C1923" s="8"/>
      <c r="W1923" s="13"/>
      <c r="X1923" s="13"/>
      <c r="Y1923" s="13"/>
      <c r="Z1923" s="13"/>
      <c r="AA1923" s="13"/>
      <c r="AB1923" s="13"/>
      <c r="AC1923" s="13"/>
      <c r="AD1923" s="13"/>
      <c r="AE1923" s="13"/>
      <c r="AF1923" s="13"/>
      <c r="AG1923" s="13"/>
      <c r="AH1923" s="13"/>
      <c r="AI1923" s="13"/>
      <c r="AJ1923" s="13"/>
    </row>
    <row r="1924" spans="2:36" x14ac:dyDescent="0.3">
      <c r="B1924" s="8"/>
      <c r="C1924" s="8"/>
      <c r="W1924" s="13"/>
      <c r="X1924" s="13"/>
      <c r="Y1924" s="13"/>
      <c r="Z1924" s="13"/>
      <c r="AA1924" s="13"/>
      <c r="AB1924" s="13"/>
      <c r="AC1924" s="13"/>
      <c r="AD1924" s="13"/>
      <c r="AE1924" s="13"/>
      <c r="AF1924" s="13"/>
      <c r="AG1924" s="13"/>
      <c r="AH1924" s="13"/>
      <c r="AI1924" s="13"/>
      <c r="AJ1924" s="13"/>
    </row>
    <row r="1925" spans="2:36" x14ac:dyDescent="0.3">
      <c r="B1925" s="8"/>
      <c r="C1925" s="8"/>
      <c r="W1925" s="13"/>
      <c r="X1925" s="13"/>
      <c r="Y1925" s="13"/>
      <c r="Z1925" s="13"/>
      <c r="AA1925" s="13"/>
      <c r="AB1925" s="13"/>
      <c r="AC1925" s="13"/>
      <c r="AD1925" s="13"/>
      <c r="AE1925" s="13"/>
      <c r="AF1925" s="13"/>
      <c r="AG1925" s="13"/>
      <c r="AH1925" s="13"/>
      <c r="AI1925" s="13"/>
      <c r="AJ1925" s="13"/>
    </row>
    <row r="1926" spans="2:36" x14ac:dyDescent="0.3">
      <c r="B1926" s="8"/>
      <c r="C1926" s="8"/>
      <c r="W1926" s="13"/>
      <c r="X1926" s="13"/>
      <c r="Y1926" s="13"/>
      <c r="Z1926" s="13"/>
      <c r="AA1926" s="13"/>
      <c r="AB1926" s="13"/>
      <c r="AC1926" s="13"/>
      <c r="AD1926" s="13"/>
      <c r="AE1926" s="13"/>
      <c r="AF1926" s="13"/>
      <c r="AG1926" s="13"/>
      <c r="AH1926" s="13"/>
      <c r="AI1926" s="13"/>
      <c r="AJ1926" s="13"/>
    </row>
    <row r="1927" spans="2:36" x14ac:dyDescent="0.3">
      <c r="B1927" s="8"/>
      <c r="C1927" s="8"/>
      <c r="W1927" s="13"/>
      <c r="X1927" s="13"/>
      <c r="Y1927" s="13"/>
      <c r="Z1927" s="13"/>
      <c r="AA1927" s="13"/>
      <c r="AB1927" s="13"/>
      <c r="AC1927" s="13"/>
      <c r="AD1927" s="13"/>
      <c r="AE1927" s="13"/>
      <c r="AF1927" s="13"/>
      <c r="AG1927" s="13"/>
      <c r="AH1927" s="13"/>
      <c r="AI1927" s="13"/>
      <c r="AJ1927" s="13"/>
    </row>
    <row r="1928" spans="2:36" x14ac:dyDescent="0.3">
      <c r="B1928" s="8"/>
      <c r="C1928" s="8"/>
      <c r="W1928" s="13"/>
      <c r="X1928" s="13"/>
      <c r="Y1928" s="13"/>
      <c r="Z1928" s="13"/>
      <c r="AA1928" s="13"/>
      <c r="AB1928" s="13"/>
      <c r="AC1928" s="13"/>
      <c r="AD1928" s="13"/>
      <c r="AE1928" s="13"/>
      <c r="AF1928" s="13"/>
      <c r="AG1928" s="13"/>
      <c r="AH1928" s="13"/>
      <c r="AI1928" s="13"/>
      <c r="AJ1928" s="13"/>
    </row>
    <row r="1929" spans="2:36" x14ac:dyDescent="0.3">
      <c r="B1929" s="8"/>
      <c r="C1929" s="8"/>
      <c r="W1929" s="13"/>
      <c r="X1929" s="13"/>
      <c r="Y1929" s="13"/>
      <c r="Z1929" s="13"/>
      <c r="AA1929" s="13"/>
      <c r="AB1929" s="13"/>
      <c r="AC1929" s="13"/>
      <c r="AD1929" s="13"/>
      <c r="AE1929" s="13"/>
      <c r="AF1929" s="13"/>
      <c r="AG1929" s="13"/>
      <c r="AH1929" s="13"/>
      <c r="AI1929" s="13"/>
      <c r="AJ1929" s="13"/>
    </row>
    <row r="1930" spans="2:36" x14ac:dyDescent="0.3">
      <c r="B1930" s="8"/>
      <c r="C1930" s="8"/>
      <c r="W1930" s="13"/>
      <c r="X1930" s="13"/>
      <c r="Y1930" s="13"/>
      <c r="Z1930" s="13"/>
      <c r="AA1930" s="13"/>
      <c r="AB1930" s="13"/>
      <c r="AC1930" s="13"/>
      <c r="AD1930" s="13"/>
      <c r="AE1930" s="13"/>
      <c r="AF1930" s="13"/>
      <c r="AG1930" s="13"/>
      <c r="AH1930" s="13"/>
      <c r="AI1930" s="13"/>
      <c r="AJ1930" s="13"/>
    </row>
    <row r="1931" spans="2:36" x14ac:dyDescent="0.3">
      <c r="B1931" s="8"/>
      <c r="C1931" s="8"/>
      <c r="W1931" s="13"/>
      <c r="X1931" s="13"/>
      <c r="Y1931" s="13"/>
      <c r="Z1931" s="13"/>
      <c r="AA1931" s="13"/>
      <c r="AB1931" s="13"/>
      <c r="AC1931" s="13"/>
      <c r="AD1931" s="13"/>
      <c r="AE1931" s="13"/>
      <c r="AF1931" s="13"/>
      <c r="AG1931" s="13"/>
      <c r="AH1931" s="13"/>
      <c r="AI1931" s="13"/>
      <c r="AJ1931" s="13"/>
    </row>
    <row r="1932" spans="2:36" x14ac:dyDescent="0.3">
      <c r="B1932" s="8"/>
      <c r="C1932" s="8"/>
      <c r="W1932" s="13"/>
      <c r="X1932" s="13"/>
      <c r="Y1932" s="13"/>
      <c r="Z1932" s="13"/>
      <c r="AA1932" s="13"/>
      <c r="AB1932" s="13"/>
      <c r="AC1932" s="13"/>
      <c r="AD1932" s="13"/>
      <c r="AE1932" s="13"/>
      <c r="AF1932" s="13"/>
      <c r="AG1932" s="13"/>
      <c r="AH1932" s="13"/>
      <c r="AI1932" s="13"/>
      <c r="AJ1932" s="13"/>
    </row>
    <row r="1933" spans="2:36" x14ac:dyDescent="0.3">
      <c r="B1933" s="8"/>
      <c r="C1933" s="8"/>
      <c r="W1933" s="13"/>
      <c r="X1933" s="13"/>
      <c r="Y1933" s="13"/>
      <c r="Z1933" s="13"/>
      <c r="AA1933" s="13"/>
      <c r="AB1933" s="13"/>
      <c r="AC1933" s="13"/>
      <c r="AD1933" s="13"/>
      <c r="AE1933" s="13"/>
      <c r="AF1933" s="13"/>
      <c r="AG1933" s="13"/>
      <c r="AH1933" s="13"/>
      <c r="AI1933" s="13"/>
      <c r="AJ1933" s="13"/>
    </row>
    <row r="1934" spans="2:36" x14ac:dyDescent="0.3">
      <c r="B1934" s="8"/>
      <c r="C1934" s="8"/>
      <c r="W1934" s="13"/>
      <c r="X1934" s="13"/>
      <c r="Y1934" s="13"/>
      <c r="Z1934" s="13"/>
      <c r="AA1934" s="13"/>
      <c r="AB1934" s="13"/>
      <c r="AC1934" s="13"/>
      <c r="AD1934" s="13"/>
      <c r="AE1934" s="13"/>
      <c r="AF1934" s="13"/>
      <c r="AG1934" s="13"/>
      <c r="AH1934" s="13"/>
      <c r="AI1934" s="13"/>
      <c r="AJ1934" s="13"/>
    </row>
    <row r="1935" spans="2:36" x14ac:dyDescent="0.3">
      <c r="B1935" s="8"/>
      <c r="C1935" s="8"/>
      <c r="W1935" s="13"/>
      <c r="X1935" s="13"/>
      <c r="Y1935" s="13"/>
      <c r="Z1935" s="13"/>
      <c r="AA1935" s="13"/>
      <c r="AB1935" s="13"/>
      <c r="AC1935" s="13"/>
      <c r="AD1935" s="13"/>
      <c r="AE1935" s="13"/>
      <c r="AF1935" s="13"/>
      <c r="AG1935" s="13"/>
      <c r="AH1935" s="13"/>
      <c r="AI1935" s="13"/>
      <c r="AJ1935" s="13"/>
    </row>
    <row r="1936" spans="2:36" x14ac:dyDescent="0.3">
      <c r="B1936" s="8"/>
      <c r="C1936" s="8"/>
      <c r="W1936" s="13"/>
      <c r="X1936" s="13"/>
      <c r="Y1936" s="13"/>
      <c r="Z1936" s="13"/>
      <c r="AA1936" s="13"/>
      <c r="AB1936" s="13"/>
      <c r="AC1936" s="13"/>
      <c r="AD1936" s="13"/>
      <c r="AE1936" s="13"/>
      <c r="AF1936" s="13"/>
      <c r="AG1936" s="13"/>
      <c r="AH1936" s="13"/>
      <c r="AI1936" s="13"/>
      <c r="AJ1936" s="13"/>
    </row>
    <row r="1937" spans="2:36" x14ac:dyDescent="0.3">
      <c r="B1937" s="8"/>
      <c r="C1937" s="8"/>
      <c r="W1937" s="13"/>
      <c r="X1937" s="13"/>
      <c r="Y1937" s="13"/>
      <c r="Z1937" s="13"/>
      <c r="AA1937" s="13"/>
      <c r="AB1937" s="13"/>
      <c r="AC1937" s="13"/>
      <c r="AD1937" s="13"/>
      <c r="AE1937" s="13"/>
      <c r="AF1937" s="13"/>
      <c r="AG1937" s="13"/>
      <c r="AH1937" s="13"/>
      <c r="AI1937" s="13"/>
      <c r="AJ1937" s="13"/>
    </row>
    <row r="1938" spans="2:36" x14ac:dyDescent="0.3">
      <c r="B1938" s="8"/>
      <c r="C1938" s="8"/>
      <c r="W1938" s="13"/>
      <c r="X1938" s="13"/>
      <c r="Y1938" s="13"/>
      <c r="Z1938" s="13"/>
      <c r="AA1938" s="13"/>
      <c r="AB1938" s="13"/>
      <c r="AC1938" s="13"/>
      <c r="AD1938" s="13"/>
      <c r="AE1938" s="13"/>
      <c r="AF1938" s="13"/>
      <c r="AG1938" s="13"/>
      <c r="AH1938" s="13"/>
      <c r="AI1938" s="13"/>
      <c r="AJ1938" s="13"/>
    </row>
    <row r="1939" spans="2:36" x14ac:dyDescent="0.3">
      <c r="B1939" s="8"/>
      <c r="C1939" s="8"/>
      <c r="W1939" s="13"/>
      <c r="X1939" s="13"/>
      <c r="Y1939" s="13"/>
      <c r="Z1939" s="13"/>
      <c r="AA1939" s="13"/>
      <c r="AB1939" s="13"/>
      <c r="AC1939" s="13"/>
      <c r="AD1939" s="13"/>
      <c r="AE1939" s="13"/>
      <c r="AF1939" s="13"/>
      <c r="AG1939" s="13"/>
      <c r="AH1939" s="13"/>
      <c r="AI1939" s="13"/>
      <c r="AJ1939" s="13"/>
    </row>
    <row r="1940" spans="2:36" x14ac:dyDescent="0.3">
      <c r="B1940" s="8"/>
      <c r="C1940" s="8"/>
      <c r="W1940" s="13"/>
      <c r="X1940" s="13"/>
      <c r="Y1940" s="13"/>
      <c r="Z1940" s="13"/>
      <c r="AA1940" s="13"/>
      <c r="AB1940" s="13"/>
      <c r="AC1940" s="13"/>
      <c r="AD1940" s="13"/>
      <c r="AE1940" s="13"/>
      <c r="AF1940" s="13"/>
      <c r="AG1940" s="13"/>
      <c r="AH1940" s="13"/>
      <c r="AI1940" s="13"/>
      <c r="AJ1940" s="13"/>
    </row>
    <row r="1941" spans="2:36" x14ac:dyDescent="0.3">
      <c r="B1941" s="8"/>
      <c r="C1941" s="8"/>
      <c r="W1941" s="13"/>
      <c r="X1941" s="13"/>
      <c r="Y1941" s="13"/>
      <c r="Z1941" s="13"/>
      <c r="AA1941" s="13"/>
      <c r="AB1941" s="13"/>
      <c r="AC1941" s="13"/>
      <c r="AD1941" s="13"/>
      <c r="AE1941" s="13"/>
      <c r="AF1941" s="13"/>
      <c r="AG1941" s="13"/>
      <c r="AH1941" s="13"/>
      <c r="AI1941" s="13"/>
      <c r="AJ1941" s="13"/>
    </row>
    <row r="1942" spans="2:36" x14ac:dyDescent="0.3">
      <c r="B1942" s="8"/>
      <c r="C1942" s="8"/>
      <c r="W1942" s="13"/>
      <c r="X1942" s="13"/>
      <c r="Y1942" s="13"/>
      <c r="Z1942" s="13"/>
      <c r="AA1942" s="13"/>
      <c r="AB1942" s="13"/>
      <c r="AC1942" s="13"/>
      <c r="AD1942" s="13"/>
      <c r="AE1942" s="13"/>
      <c r="AF1942" s="13"/>
      <c r="AG1942" s="13"/>
      <c r="AH1942" s="13"/>
      <c r="AI1942" s="13"/>
      <c r="AJ1942" s="13"/>
    </row>
    <row r="1943" spans="2:36" x14ac:dyDescent="0.3">
      <c r="B1943" s="8"/>
      <c r="C1943" s="8"/>
      <c r="W1943" s="13"/>
      <c r="X1943" s="13"/>
      <c r="Y1943" s="13"/>
      <c r="Z1943" s="13"/>
      <c r="AA1943" s="13"/>
      <c r="AB1943" s="13"/>
      <c r="AC1943" s="13"/>
      <c r="AD1943" s="13"/>
      <c r="AE1943" s="13"/>
      <c r="AF1943" s="13"/>
      <c r="AG1943" s="13"/>
      <c r="AH1943" s="13"/>
      <c r="AI1943" s="13"/>
      <c r="AJ1943" s="13"/>
    </row>
    <row r="1944" spans="2:36" x14ac:dyDescent="0.3">
      <c r="B1944" s="8"/>
      <c r="C1944" s="8"/>
      <c r="W1944" s="13"/>
      <c r="X1944" s="13"/>
      <c r="Y1944" s="13"/>
      <c r="Z1944" s="13"/>
      <c r="AA1944" s="13"/>
      <c r="AB1944" s="13"/>
      <c r="AC1944" s="13"/>
      <c r="AD1944" s="13"/>
      <c r="AE1944" s="13"/>
      <c r="AF1944" s="13"/>
      <c r="AG1944" s="13"/>
      <c r="AH1944" s="13"/>
      <c r="AI1944" s="13"/>
      <c r="AJ1944" s="13"/>
    </row>
    <row r="1945" spans="2:36" x14ac:dyDescent="0.3">
      <c r="B1945" s="8"/>
      <c r="C1945" s="8"/>
      <c r="W1945" s="13"/>
      <c r="X1945" s="13"/>
      <c r="Y1945" s="13"/>
      <c r="Z1945" s="13"/>
      <c r="AA1945" s="13"/>
      <c r="AB1945" s="13"/>
      <c r="AC1945" s="13"/>
      <c r="AD1945" s="13"/>
      <c r="AE1945" s="13"/>
      <c r="AF1945" s="13"/>
      <c r="AG1945" s="13"/>
      <c r="AH1945" s="13"/>
      <c r="AI1945" s="13"/>
      <c r="AJ1945" s="13"/>
    </row>
    <row r="1946" spans="2:36" x14ac:dyDescent="0.3">
      <c r="B1946" s="8"/>
      <c r="C1946" s="8"/>
      <c r="W1946" s="13"/>
      <c r="X1946" s="13"/>
      <c r="Y1946" s="13"/>
      <c r="Z1946" s="13"/>
      <c r="AA1946" s="13"/>
      <c r="AB1946" s="13"/>
      <c r="AC1946" s="13"/>
      <c r="AD1946" s="13"/>
      <c r="AE1946" s="13"/>
      <c r="AF1946" s="13"/>
      <c r="AG1946" s="13"/>
      <c r="AH1946" s="13"/>
      <c r="AI1946" s="13"/>
      <c r="AJ1946" s="13"/>
    </row>
    <row r="1947" spans="2:36" x14ac:dyDescent="0.3">
      <c r="B1947" s="8"/>
      <c r="C1947" s="8"/>
      <c r="W1947" s="13"/>
      <c r="X1947" s="13"/>
      <c r="Y1947" s="13"/>
      <c r="Z1947" s="13"/>
      <c r="AA1947" s="13"/>
      <c r="AB1947" s="13"/>
      <c r="AC1947" s="13"/>
      <c r="AD1947" s="13"/>
      <c r="AE1947" s="13"/>
      <c r="AF1947" s="13"/>
      <c r="AG1947" s="13"/>
      <c r="AH1947" s="13"/>
      <c r="AI1947" s="13"/>
      <c r="AJ1947" s="13"/>
    </row>
    <row r="1948" spans="2:36" x14ac:dyDescent="0.3">
      <c r="B1948" s="8"/>
      <c r="C1948" s="8"/>
      <c r="W1948" s="13"/>
      <c r="X1948" s="13"/>
      <c r="Y1948" s="13"/>
      <c r="Z1948" s="13"/>
      <c r="AA1948" s="13"/>
      <c r="AB1948" s="13"/>
      <c r="AC1948" s="13"/>
      <c r="AD1948" s="13"/>
      <c r="AE1948" s="13"/>
      <c r="AF1948" s="13"/>
      <c r="AG1948" s="13"/>
      <c r="AH1948" s="13"/>
      <c r="AI1948" s="13"/>
      <c r="AJ1948" s="13"/>
    </row>
    <row r="1949" spans="2:36" x14ac:dyDescent="0.3">
      <c r="B1949" s="8"/>
      <c r="C1949" s="8"/>
      <c r="W1949" s="13"/>
      <c r="X1949" s="13"/>
      <c r="Y1949" s="13"/>
      <c r="Z1949" s="13"/>
      <c r="AA1949" s="13"/>
      <c r="AB1949" s="13"/>
      <c r="AC1949" s="13"/>
      <c r="AD1949" s="13"/>
      <c r="AE1949" s="13"/>
      <c r="AF1949" s="13"/>
      <c r="AG1949" s="13"/>
      <c r="AH1949" s="13"/>
      <c r="AI1949" s="13"/>
      <c r="AJ1949" s="13"/>
    </row>
    <row r="1950" spans="2:36" x14ac:dyDescent="0.3">
      <c r="B1950" s="8"/>
      <c r="C1950" s="8"/>
      <c r="W1950" s="13"/>
      <c r="X1950" s="13"/>
      <c r="Y1950" s="13"/>
      <c r="Z1950" s="13"/>
      <c r="AA1950" s="13"/>
      <c r="AB1950" s="13"/>
      <c r="AC1950" s="13"/>
      <c r="AD1950" s="13"/>
      <c r="AE1950" s="13"/>
      <c r="AF1950" s="13"/>
      <c r="AG1950" s="13"/>
      <c r="AH1950" s="13"/>
      <c r="AI1950" s="13"/>
      <c r="AJ1950" s="13"/>
    </row>
    <row r="1951" spans="2:36" x14ac:dyDescent="0.3">
      <c r="B1951" s="8"/>
      <c r="C1951" s="8"/>
      <c r="W1951" s="13"/>
      <c r="X1951" s="13"/>
      <c r="Y1951" s="13"/>
      <c r="Z1951" s="13"/>
      <c r="AA1951" s="13"/>
      <c r="AB1951" s="13"/>
      <c r="AC1951" s="13"/>
      <c r="AD1951" s="13"/>
      <c r="AE1951" s="13"/>
      <c r="AF1951" s="13"/>
      <c r="AG1951" s="13"/>
      <c r="AH1951" s="13"/>
      <c r="AI1951" s="13"/>
      <c r="AJ1951" s="13"/>
    </row>
    <row r="1952" spans="2:36" x14ac:dyDescent="0.3">
      <c r="B1952" s="8"/>
      <c r="C1952" s="8"/>
      <c r="W1952" s="13"/>
      <c r="X1952" s="13"/>
      <c r="Y1952" s="13"/>
      <c r="Z1952" s="13"/>
      <c r="AA1952" s="13"/>
      <c r="AB1952" s="13"/>
      <c r="AC1952" s="13"/>
      <c r="AD1952" s="13"/>
      <c r="AE1952" s="13"/>
      <c r="AF1952" s="13"/>
      <c r="AG1952" s="13"/>
      <c r="AH1952" s="13"/>
      <c r="AI1952" s="13"/>
      <c r="AJ1952" s="13"/>
    </row>
    <row r="1953" spans="2:36" x14ac:dyDescent="0.3">
      <c r="B1953" s="8"/>
      <c r="C1953" s="8"/>
      <c r="W1953" s="13"/>
      <c r="X1953" s="13"/>
      <c r="Y1953" s="13"/>
      <c r="Z1953" s="13"/>
      <c r="AA1953" s="13"/>
      <c r="AB1953" s="13"/>
      <c r="AC1953" s="13"/>
      <c r="AD1953" s="13"/>
      <c r="AE1953" s="13"/>
      <c r="AF1953" s="13"/>
      <c r="AG1953" s="13"/>
      <c r="AH1953" s="13"/>
      <c r="AI1953" s="13"/>
      <c r="AJ1953" s="13"/>
    </row>
    <row r="1954" spans="2:36" x14ac:dyDescent="0.3">
      <c r="B1954" s="8"/>
      <c r="C1954" s="8"/>
      <c r="W1954" s="13"/>
      <c r="X1954" s="13"/>
      <c r="Y1954" s="13"/>
      <c r="Z1954" s="13"/>
      <c r="AA1954" s="13"/>
      <c r="AB1954" s="13"/>
      <c r="AC1954" s="13"/>
      <c r="AD1954" s="13"/>
      <c r="AE1954" s="13"/>
      <c r="AF1954" s="13"/>
      <c r="AG1954" s="13"/>
      <c r="AH1954" s="13"/>
      <c r="AI1954" s="13"/>
      <c r="AJ1954" s="13"/>
    </row>
    <row r="1955" spans="2:36" x14ac:dyDescent="0.3">
      <c r="B1955" s="8"/>
      <c r="C1955" s="8"/>
      <c r="W1955" s="13"/>
      <c r="X1955" s="13"/>
      <c r="Y1955" s="13"/>
      <c r="Z1955" s="13"/>
      <c r="AA1955" s="13"/>
      <c r="AB1955" s="13"/>
      <c r="AC1955" s="13"/>
      <c r="AD1955" s="13"/>
      <c r="AE1955" s="13"/>
      <c r="AF1955" s="13"/>
      <c r="AG1955" s="13"/>
      <c r="AH1955" s="13"/>
      <c r="AI1955" s="13"/>
      <c r="AJ1955" s="13"/>
    </row>
    <row r="1956" spans="2:36" x14ac:dyDescent="0.3">
      <c r="B1956" s="8"/>
      <c r="C1956" s="8"/>
      <c r="W1956" s="13"/>
      <c r="X1956" s="13"/>
      <c r="Y1956" s="13"/>
      <c r="Z1956" s="13"/>
      <c r="AA1956" s="13"/>
      <c r="AB1956" s="13"/>
      <c r="AC1956" s="13"/>
      <c r="AD1956" s="13"/>
      <c r="AE1956" s="13"/>
      <c r="AF1956" s="13"/>
      <c r="AG1956" s="13"/>
      <c r="AH1956" s="13"/>
      <c r="AI1956" s="13"/>
      <c r="AJ1956" s="13"/>
    </row>
    <row r="1957" spans="2:36" x14ac:dyDescent="0.3">
      <c r="B1957" s="8"/>
      <c r="C1957" s="8"/>
      <c r="W1957" s="13"/>
      <c r="X1957" s="13"/>
      <c r="Y1957" s="13"/>
      <c r="Z1957" s="13"/>
      <c r="AA1957" s="13"/>
      <c r="AB1957" s="13"/>
      <c r="AC1957" s="13"/>
      <c r="AD1957" s="13"/>
      <c r="AE1957" s="13"/>
      <c r="AF1957" s="13"/>
      <c r="AG1957" s="13"/>
      <c r="AH1957" s="13"/>
      <c r="AI1957" s="13"/>
      <c r="AJ1957" s="13"/>
    </row>
    <row r="1958" spans="2:36" x14ac:dyDescent="0.3">
      <c r="B1958" s="8"/>
      <c r="C1958" s="8"/>
      <c r="W1958" s="13"/>
      <c r="X1958" s="13"/>
      <c r="Y1958" s="13"/>
      <c r="Z1958" s="13"/>
      <c r="AA1958" s="13"/>
      <c r="AB1958" s="13"/>
      <c r="AC1958" s="13"/>
      <c r="AD1958" s="13"/>
      <c r="AE1958" s="13"/>
      <c r="AF1958" s="13"/>
      <c r="AG1958" s="13"/>
      <c r="AH1958" s="13"/>
      <c r="AI1958" s="13"/>
      <c r="AJ1958" s="13"/>
    </row>
    <row r="1959" spans="2:36" x14ac:dyDescent="0.3">
      <c r="B1959" s="8"/>
      <c r="C1959" s="8"/>
      <c r="W1959" s="13"/>
      <c r="X1959" s="13"/>
      <c r="Y1959" s="13"/>
      <c r="Z1959" s="13"/>
      <c r="AA1959" s="13"/>
      <c r="AB1959" s="13"/>
      <c r="AC1959" s="13"/>
      <c r="AD1959" s="13"/>
      <c r="AE1959" s="13"/>
      <c r="AF1959" s="13"/>
      <c r="AG1959" s="13"/>
      <c r="AH1959" s="13"/>
      <c r="AI1959" s="13"/>
      <c r="AJ1959" s="13"/>
    </row>
    <row r="1960" spans="2:36" x14ac:dyDescent="0.3">
      <c r="B1960" s="8"/>
      <c r="C1960" s="8"/>
      <c r="W1960" s="13"/>
      <c r="X1960" s="13"/>
      <c r="Y1960" s="13"/>
      <c r="Z1960" s="13"/>
      <c r="AA1960" s="13"/>
      <c r="AB1960" s="13"/>
      <c r="AC1960" s="13"/>
      <c r="AD1960" s="13"/>
      <c r="AE1960" s="13"/>
      <c r="AF1960" s="13"/>
      <c r="AG1960" s="13"/>
      <c r="AH1960" s="13"/>
      <c r="AI1960" s="13"/>
      <c r="AJ1960" s="13"/>
    </row>
    <row r="1961" spans="2:36" x14ac:dyDescent="0.3">
      <c r="B1961" s="8"/>
      <c r="C1961" s="8"/>
      <c r="W1961" s="13"/>
      <c r="X1961" s="13"/>
      <c r="Y1961" s="13"/>
      <c r="Z1961" s="13"/>
      <c r="AA1961" s="13"/>
      <c r="AB1961" s="13"/>
      <c r="AC1961" s="13"/>
      <c r="AD1961" s="13"/>
      <c r="AE1961" s="13"/>
      <c r="AF1961" s="13"/>
      <c r="AG1961" s="13"/>
      <c r="AH1961" s="13"/>
      <c r="AI1961" s="13"/>
      <c r="AJ1961" s="13"/>
    </row>
    <row r="1962" spans="2:36" x14ac:dyDescent="0.3">
      <c r="B1962" s="8"/>
      <c r="C1962" s="8"/>
      <c r="W1962" s="13"/>
      <c r="X1962" s="13"/>
      <c r="Y1962" s="13"/>
      <c r="Z1962" s="13"/>
      <c r="AA1962" s="13"/>
      <c r="AB1962" s="13"/>
      <c r="AC1962" s="13"/>
      <c r="AD1962" s="13"/>
      <c r="AE1962" s="13"/>
      <c r="AF1962" s="13"/>
      <c r="AG1962" s="13"/>
      <c r="AH1962" s="13"/>
      <c r="AI1962" s="13"/>
      <c r="AJ1962" s="13"/>
    </row>
    <row r="1963" spans="2:36" x14ac:dyDescent="0.3">
      <c r="B1963" s="8"/>
      <c r="C1963" s="8"/>
      <c r="W1963" s="13"/>
      <c r="X1963" s="13"/>
      <c r="Y1963" s="13"/>
      <c r="Z1963" s="13"/>
      <c r="AA1963" s="13"/>
      <c r="AB1963" s="13"/>
      <c r="AC1963" s="13"/>
      <c r="AD1963" s="13"/>
      <c r="AE1963" s="13"/>
      <c r="AF1963" s="13"/>
      <c r="AG1963" s="13"/>
      <c r="AH1963" s="13"/>
      <c r="AI1963" s="13"/>
      <c r="AJ1963" s="13"/>
    </row>
    <row r="1964" spans="2:36" x14ac:dyDescent="0.3">
      <c r="B1964" s="8"/>
      <c r="C1964" s="8"/>
      <c r="W1964" s="13"/>
      <c r="X1964" s="13"/>
      <c r="Y1964" s="13"/>
      <c r="Z1964" s="13"/>
      <c r="AA1964" s="13"/>
      <c r="AB1964" s="13"/>
      <c r="AC1964" s="13"/>
      <c r="AD1964" s="13"/>
      <c r="AE1964" s="13"/>
      <c r="AF1964" s="13"/>
      <c r="AG1964" s="13"/>
      <c r="AH1964" s="13"/>
      <c r="AI1964" s="13"/>
      <c r="AJ1964" s="13"/>
    </row>
    <row r="1965" spans="2:36" x14ac:dyDescent="0.3">
      <c r="B1965" s="8"/>
      <c r="C1965" s="8"/>
      <c r="W1965" s="13"/>
      <c r="X1965" s="13"/>
      <c r="Y1965" s="13"/>
      <c r="Z1965" s="13"/>
      <c r="AA1965" s="13"/>
      <c r="AB1965" s="13"/>
      <c r="AC1965" s="13"/>
      <c r="AD1965" s="13"/>
      <c r="AE1965" s="13"/>
      <c r="AF1965" s="13"/>
      <c r="AG1965" s="13"/>
      <c r="AH1965" s="13"/>
      <c r="AI1965" s="13"/>
      <c r="AJ1965" s="13"/>
    </row>
    <row r="1966" spans="2:36" x14ac:dyDescent="0.3">
      <c r="B1966" s="8"/>
      <c r="C1966" s="8"/>
      <c r="W1966" s="13"/>
      <c r="X1966" s="13"/>
      <c r="Y1966" s="13"/>
      <c r="Z1966" s="13"/>
      <c r="AA1966" s="13"/>
      <c r="AB1966" s="13"/>
      <c r="AC1966" s="13"/>
      <c r="AD1966" s="13"/>
      <c r="AE1966" s="13"/>
      <c r="AF1966" s="13"/>
      <c r="AG1966" s="13"/>
      <c r="AH1966" s="13"/>
      <c r="AI1966" s="13"/>
      <c r="AJ1966" s="13"/>
    </row>
    <row r="1967" spans="2:36" x14ac:dyDescent="0.3">
      <c r="B1967" s="8"/>
      <c r="C1967" s="8"/>
      <c r="W1967" s="13"/>
      <c r="X1967" s="13"/>
      <c r="Y1967" s="13"/>
      <c r="Z1967" s="13"/>
      <c r="AA1967" s="13"/>
      <c r="AB1967" s="13"/>
      <c r="AC1967" s="13"/>
      <c r="AD1967" s="13"/>
      <c r="AE1967" s="13"/>
      <c r="AF1967" s="13"/>
      <c r="AG1967" s="13"/>
      <c r="AH1967" s="13"/>
      <c r="AI1967" s="13"/>
      <c r="AJ1967" s="13"/>
    </row>
    <row r="1968" spans="2:36" x14ac:dyDescent="0.3">
      <c r="B1968" s="8"/>
      <c r="C1968" s="8"/>
      <c r="W1968" s="13"/>
      <c r="X1968" s="13"/>
      <c r="Y1968" s="13"/>
      <c r="Z1968" s="13"/>
      <c r="AA1968" s="13"/>
      <c r="AB1968" s="13"/>
      <c r="AC1968" s="13"/>
      <c r="AD1968" s="13"/>
      <c r="AE1968" s="13"/>
      <c r="AF1968" s="13"/>
      <c r="AG1968" s="13"/>
      <c r="AH1968" s="13"/>
      <c r="AI1968" s="13"/>
      <c r="AJ1968" s="13"/>
    </row>
    <row r="1969" spans="2:36" x14ac:dyDescent="0.3">
      <c r="B1969" s="8"/>
      <c r="C1969" s="8"/>
      <c r="W1969" s="13"/>
      <c r="X1969" s="13"/>
      <c r="Y1969" s="13"/>
      <c r="Z1969" s="13"/>
      <c r="AA1969" s="13"/>
      <c r="AB1969" s="13"/>
      <c r="AC1969" s="13"/>
      <c r="AD1969" s="13"/>
      <c r="AE1969" s="13"/>
      <c r="AF1969" s="13"/>
      <c r="AG1969" s="13"/>
      <c r="AH1969" s="13"/>
      <c r="AI1969" s="13"/>
      <c r="AJ1969" s="13"/>
    </row>
    <row r="1970" spans="2:36" x14ac:dyDescent="0.3">
      <c r="B1970" s="8"/>
      <c r="C1970" s="8"/>
      <c r="W1970" s="13"/>
      <c r="X1970" s="13"/>
      <c r="Y1970" s="13"/>
      <c r="Z1970" s="13"/>
      <c r="AA1970" s="13"/>
      <c r="AB1970" s="13"/>
      <c r="AC1970" s="13"/>
      <c r="AD1970" s="13"/>
      <c r="AE1970" s="13"/>
      <c r="AF1970" s="13"/>
      <c r="AG1970" s="13"/>
      <c r="AH1970" s="13"/>
      <c r="AI1970" s="13"/>
      <c r="AJ1970" s="13"/>
    </row>
    <row r="1971" spans="2:36" x14ac:dyDescent="0.3">
      <c r="B1971" s="8"/>
      <c r="C1971" s="8"/>
      <c r="W1971" s="13"/>
      <c r="X1971" s="13"/>
      <c r="Y1971" s="13"/>
      <c r="Z1971" s="13"/>
      <c r="AA1971" s="13"/>
      <c r="AB1971" s="13"/>
      <c r="AC1971" s="13"/>
      <c r="AD1971" s="13"/>
      <c r="AE1971" s="13"/>
      <c r="AF1971" s="13"/>
      <c r="AG1971" s="13"/>
      <c r="AH1971" s="13"/>
      <c r="AI1971" s="13"/>
      <c r="AJ1971" s="13"/>
    </row>
    <row r="1972" spans="2:36" x14ac:dyDescent="0.3">
      <c r="B1972" s="8"/>
      <c r="C1972" s="8"/>
      <c r="W1972" s="13"/>
      <c r="X1972" s="13"/>
      <c r="Y1972" s="13"/>
      <c r="Z1972" s="13"/>
      <c r="AA1972" s="13"/>
      <c r="AB1972" s="13"/>
      <c r="AC1972" s="13"/>
      <c r="AD1972" s="13"/>
      <c r="AE1972" s="13"/>
      <c r="AF1972" s="13"/>
      <c r="AG1972" s="13"/>
      <c r="AH1972" s="13"/>
      <c r="AI1972" s="13"/>
      <c r="AJ1972" s="13"/>
    </row>
    <row r="1973" spans="2:36" x14ac:dyDescent="0.3">
      <c r="B1973" s="8"/>
      <c r="C1973" s="8"/>
      <c r="W1973" s="13"/>
      <c r="X1973" s="13"/>
      <c r="Y1973" s="13"/>
      <c r="Z1973" s="13"/>
      <c r="AA1973" s="13"/>
      <c r="AB1973" s="13"/>
      <c r="AC1973" s="13"/>
      <c r="AD1973" s="13"/>
      <c r="AE1973" s="13"/>
      <c r="AF1973" s="13"/>
      <c r="AG1973" s="13"/>
      <c r="AH1973" s="13"/>
      <c r="AI1973" s="13"/>
      <c r="AJ1973" s="13"/>
    </row>
    <row r="1974" spans="2:36" x14ac:dyDescent="0.3">
      <c r="B1974" s="8"/>
      <c r="C1974" s="8"/>
      <c r="W1974" s="13"/>
      <c r="X1974" s="13"/>
      <c r="Y1974" s="13"/>
      <c r="Z1974" s="13"/>
      <c r="AA1974" s="13"/>
      <c r="AB1974" s="13"/>
      <c r="AC1974" s="13"/>
      <c r="AD1974" s="13"/>
      <c r="AE1974" s="13"/>
      <c r="AF1974" s="13"/>
      <c r="AG1974" s="13"/>
      <c r="AH1974" s="13"/>
      <c r="AI1974" s="13"/>
      <c r="AJ1974" s="13"/>
    </row>
    <row r="1975" spans="2:36" x14ac:dyDescent="0.3">
      <c r="B1975" s="8"/>
      <c r="C1975" s="8"/>
      <c r="W1975" s="13"/>
      <c r="X1975" s="13"/>
      <c r="Y1975" s="13"/>
      <c r="Z1975" s="13"/>
      <c r="AA1975" s="13"/>
      <c r="AB1975" s="13"/>
      <c r="AC1975" s="13"/>
      <c r="AD1975" s="13"/>
      <c r="AE1975" s="13"/>
      <c r="AF1975" s="13"/>
      <c r="AG1975" s="13"/>
      <c r="AH1975" s="13"/>
      <c r="AI1975" s="13"/>
      <c r="AJ1975" s="13"/>
    </row>
    <row r="1976" spans="2:36" x14ac:dyDescent="0.3">
      <c r="B1976" s="8"/>
      <c r="C1976" s="8"/>
      <c r="W1976" s="13"/>
      <c r="X1976" s="13"/>
      <c r="Y1976" s="13"/>
      <c r="Z1976" s="13"/>
      <c r="AA1976" s="13"/>
      <c r="AB1976" s="13"/>
      <c r="AC1976" s="13"/>
      <c r="AD1976" s="13"/>
      <c r="AE1976" s="13"/>
      <c r="AF1976" s="13"/>
      <c r="AG1976" s="13"/>
      <c r="AH1976" s="13"/>
      <c r="AI1976" s="13"/>
      <c r="AJ1976" s="13"/>
    </row>
    <row r="1977" spans="2:36" x14ac:dyDescent="0.3">
      <c r="B1977" s="8"/>
      <c r="C1977" s="8"/>
      <c r="W1977" s="13"/>
      <c r="X1977" s="13"/>
      <c r="Y1977" s="13"/>
      <c r="Z1977" s="13"/>
      <c r="AA1977" s="13"/>
      <c r="AB1977" s="13"/>
      <c r="AC1977" s="13"/>
      <c r="AD1977" s="13"/>
      <c r="AE1977" s="13"/>
      <c r="AF1977" s="13"/>
      <c r="AG1977" s="13"/>
      <c r="AH1977" s="13"/>
      <c r="AI1977" s="13"/>
      <c r="AJ1977" s="13"/>
    </row>
    <row r="1978" spans="2:36" x14ac:dyDescent="0.3">
      <c r="B1978" s="8"/>
      <c r="C1978" s="8"/>
      <c r="W1978" s="13"/>
      <c r="X1978" s="13"/>
      <c r="Y1978" s="13"/>
      <c r="Z1978" s="13"/>
      <c r="AA1978" s="13"/>
      <c r="AB1978" s="13"/>
      <c r="AC1978" s="13"/>
      <c r="AD1978" s="13"/>
      <c r="AE1978" s="13"/>
      <c r="AF1978" s="13"/>
      <c r="AG1978" s="13"/>
      <c r="AH1978" s="13"/>
      <c r="AI1978" s="13"/>
      <c r="AJ1978" s="13"/>
    </row>
    <row r="1979" spans="2:36" x14ac:dyDescent="0.3">
      <c r="B1979" s="8"/>
      <c r="C1979" s="8"/>
      <c r="W1979" s="13"/>
      <c r="X1979" s="13"/>
      <c r="Y1979" s="13"/>
      <c r="Z1979" s="13"/>
      <c r="AA1979" s="13"/>
      <c r="AB1979" s="13"/>
      <c r="AC1979" s="13"/>
      <c r="AD1979" s="13"/>
      <c r="AE1979" s="13"/>
      <c r="AF1979" s="13"/>
      <c r="AG1979" s="13"/>
      <c r="AH1979" s="13"/>
      <c r="AI1979" s="13"/>
      <c r="AJ1979" s="13"/>
    </row>
    <row r="1980" spans="2:36" x14ac:dyDescent="0.3">
      <c r="B1980" s="8"/>
      <c r="C1980" s="8"/>
      <c r="W1980" s="13"/>
      <c r="X1980" s="13"/>
      <c r="Y1980" s="13"/>
      <c r="Z1980" s="13"/>
      <c r="AA1980" s="13"/>
      <c r="AB1980" s="13"/>
      <c r="AC1980" s="13"/>
      <c r="AD1980" s="13"/>
      <c r="AE1980" s="13"/>
      <c r="AF1980" s="13"/>
      <c r="AG1980" s="13"/>
      <c r="AH1980" s="13"/>
      <c r="AI1980" s="13"/>
      <c r="AJ1980" s="13"/>
    </row>
    <row r="1981" spans="2:36" x14ac:dyDescent="0.3">
      <c r="B1981" s="8"/>
      <c r="C1981" s="8"/>
      <c r="W1981" s="13"/>
      <c r="X1981" s="13"/>
      <c r="Y1981" s="13"/>
      <c r="Z1981" s="13"/>
      <c r="AA1981" s="13"/>
      <c r="AB1981" s="13"/>
      <c r="AC1981" s="13"/>
      <c r="AD1981" s="13"/>
      <c r="AE1981" s="13"/>
      <c r="AF1981" s="13"/>
      <c r="AG1981" s="13"/>
      <c r="AH1981" s="13"/>
      <c r="AI1981" s="13"/>
      <c r="AJ1981" s="13"/>
    </row>
    <row r="1982" spans="2:36" x14ac:dyDescent="0.3">
      <c r="B1982" s="8"/>
      <c r="C1982" s="8"/>
      <c r="W1982" s="13"/>
      <c r="X1982" s="13"/>
      <c r="Y1982" s="13"/>
      <c r="Z1982" s="13"/>
      <c r="AA1982" s="13"/>
      <c r="AB1982" s="13"/>
      <c r="AC1982" s="13"/>
      <c r="AD1982" s="13"/>
      <c r="AE1982" s="13"/>
      <c r="AF1982" s="13"/>
      <c r="AG1982" s="13"/>
      <c r="AH1982" s="13"/>
      <c r="AI1982" s="13"/>
      <c r="AJ1982" s="13"/>
    </row>
    <row r="1983" spans="2:36" x14ac:dyDescent="0.3">
      <c r="B1983" s="8"/>
      <c r="C1983" s="8"/>
      <c r="W1983" s="13"/>
      <c r="X1983" s="13"/>
      <c r="Y1983" s="13"/>
      <c r="Z1983" s="13"/>
      <c r="AA1983" s="13"/>
      <c r="AB1983" s="13"/>
      <c r="AC1983" s="13"/>
      <c r="AD1983" s="13"/>
      <c r="AE1983" s="13"/>
      <c r="AF1983" s="13"/>
      <c r="AG1983" s="13"/>
      <c r="AH1983" s="13"/>
      <c r="AI1983" s="13"/>
      <c r="AJ1983" s="13"/>
    </row>
    <row r="1984" spans="2:36" x14ac:dyDescent="0.3">
      <c r="B1984" s="8"/>
      <c r="C1984" s="8"/>
      <c r="W1984" s="13"/>
      <c r="X1984" s="13"/>
      <c r="Y1984" s="13"/>
      <c r="Z1984" s="13"/>
      <c r="AA1984" s="13"/>
      <c r="AB1984" s="13"/>
      <c r="AC1984" s="13"/>
      <c r="AD1984" s="13"/>
      <c r="AE1984" s="13"/>
      <c r="AF1984" s="13"/>
      <c r="AG1984" s="13"/>
      <c r="AH1984" s="13"/>
      <c r="AI1984" s="13"/>
      <c r="AJ1984" s="13"/>
    </row>
    <row r="1985" spans="2:36" x14ac:dyDescent="0.3">
      <c r="B1985" s="8"/>
      <c r="C1985" s="8"/>
      <c r="W1985" s="13"/>
      <c r="X1985" s="13"/>
      <c r="Y1985" s="13"/>
      <c r="Z1985" s="13"/>
      <c r="AA1985" s="13"/>
      <c r="AB1985" s="13"/>
      <c r="AC1985" s="13"/>
      <c r="AD1985" s="13"/>
      <c r="AE1985" s="13"/>
      <c r="AF1985" s="13"/>
      <c r="AG1985" s="13"/>
      <c r="AH1985" s="13"/>
      <c r="AI1985" s="13"/>
      <c r="AJ1985" s="13"/>
    </row>
    <row r="1986" spans="2:36" x14ac:dyDescent="0.3">
      <c r="B1986" s="8"/>
      <c r="C1986" s="8"/>
      <c r="W1986" s="13"/>
      <c r="X1986" s="13"/>
      <c r="Y1986" s="13"/>
      <c r="Z1986" s="13"/>
      <c r="AA1986" s="13"/>
      <c r="AB1986" s="13"/>
      <c r="AC1986" s="13"/>
      <c r="AD1986" s="13"/>
      <c r="AE1986" s="13"/>
      <c r="AF1986" s="13"/>
      <c r="AG1986" s="13"/>
      <c r="AH1986" s="13"/>
      <c r="AI1986" s="13"/>
      <c r="AJ1986" s="13"/>
    </row>
    <row r="1987" spans="2:36" x14ac:dyDescent="0.3">
      <c r="B1987" s="8"/>
      <c r="C1987" s="8"/>
      <c r="W1987" s="13"/>
      <c r="X1987" s="13"/>
      <c r="Y1987" s="13"/>
      <c r="Z1987" s="13"/>
      <c r="AA1987" s="13"/>
      <c r="AB1987" s="13"/>
      <c r="AC1987" s="13"/>
      <c r="AD1987" s="13"/>
      <c r="AE1987" s="13"/>
      <c r="AF1987" s="13"/>
      <c r="AG1987" s="13"/>
      <c r="AH1987" s="13"/>
      <c r="AI1987" s="13"/>
      <c r="AJ1987" s="13"/>
    </row>
    <row r="1988" spans="2:36" x14ac:dyDescent="0.3">
      <c r="B1988" s="8"/>
      <c r="C1988" s="8"/>
      <c r="W1988" s="13"/>
      <c r="X1988" s="13"/>
      <c r="Y1988" s="13"/>
      <c r="Z1988" s="13"/>
      <c r="AA1988" s="13"/>
      <c r="AB1988" s="13"/>
      <c r="AC1988" s="13"/>
      <c r="AD1988" s="13"/>
      <c r="AE1988" s="13"/>
      <c r="AF1988" s="13"/>
      <c r="AG1988" s="13"/>
      <c r="AH1988" s="13"/>
      <c r="AI1988" s="13"/>
      <c r="AJ1988" s="13"/>
    </row>
    <row r="1989" spans="2:36" x14ac:dyDescent="0.3">
      <c r="B1989" s="8"/>
      <c r="C1989" s="8"/>
      <c r="W1989" s="13"/>
      <c r="X1989" s="13"/>
      <c r="Y1989" s="13"/>
      <c r="Z1989" s="13"/>
      <c r="AA1989" s="13"/>
      <c r="AB1989" s="13"/>
      <c r="AC1989" s="13"/>
      <c r="AD1989" s="13"/>
      <c r="AE1989" s="13"/>
      <c r="AF1989" s="13"/>
      <c r="AG1989" s="13"/>
      <c r="AH1989" s="13"/>
      <c r="AI1989" s="13"/>
      <c r="AJ1989" s="13"/>
    </row>
    <row r="1990" spans="2:36" x14ac:dyDescent="0.3">
      <c r="B1990" s="8"/>
      <c r="C1990" s="8"/>
      <c r="W1990" s="13"/>
      <c r="X1990" s="13"/>
      <c r="Y1990" s="13"/>
      <c r="Z1990" s="13"/>
      <c r="AA1990" s="13"/>
      <c r="AB1990" s="13"/>
      <c r="AC1990" s="13"/>
      <c r="AD1990" s="13"/>
      <c r="AE1990" s="13"/>
      <c r="AF1990" s="13"/>
      <c r="AG1990" s="13"/>
      <c r="AH1990" s="13"/>
      <c r="AI1990" s="13"/>
      <c r="AJ1990" s="13"/>
    </row>
    <row r="1991" spans="2:36" x14ac:dyDescent="0.3">
      <c r="B1991" s="8"/>
      <c r="C1991" s="8"/>
      <c r="W1991" s="13"/>
      <c r="X1991" s="13"/>
      <c r="Y1991" s="13"/>
      <c r="Z1991" s="13"/>
      <c r="AA1991" s="13"/>
      <c r="AB1991" s="13"/>
      <c r="AC1991" s="13"/>
      <c r="AD1991" s="13"/>
      <c r="AE1991" s="13"/>
      <c r="AF1991" s="13"/>
      <c r="AG1991" s="13"/>
      <c r="AH1991" s="13"/>
      <c r="AI1991" s="13"/>
      <c r="AJ1991" s="13"/>
    </row>
    <row r="1992" spans="2:36" x14ac:dyDescent="0.3">
      <c r="B1992" s="8"/>
      <c r="C1992" s="8"/>
      <c r="W1992" s="13"/>
      <c r="X1992" s="13"/>
      <c r="Y1992" s="13"/>
      <c r="Z1992" s="13"/>
      <c r="AA1992" s="13"/>
      <c r="AB1992" s="13"/>
      <c r="AC1992" s="13"/>
      <c r="AD1992" s="13"/>
      <c r="AE1992" s="13"/>
      <c r="AF1992" s="13"/>
      <c r="AG1992" s="13"/>
      <c r="AH1992" s="13"/>
      <c r="AI1992" s="13"/>
      <c r="AJ1992" s="13"/>
    </row>
    <row r="1993" spans="2:36" x14ac:dyDescent="0.3">
      <c r="B1993" s="8"/>
      <c r="C1993" s="8"/>
      <c r="W1993" s="13"/>
      <c r="X1993" s="13"/>
      <c r="Y1993" s="13"/>
      <c r="Z1993" s="13"/>
      <c r="AA1993" s="13"/>
      <c r="AB1993" s="13"/>
      <c r="AC1993" s="13"/>
      <c r="AD1993" s="13"/>
      <c r="AE1993" s="13"/>
      <c r="AF1993" s="13"/>
      <c r="AG1993" s="13"/>
      <c r="AH1993" s="13"/>
      <c r="AI1993" s="13"/>
      <c r="AJ1993" s="13"/>
    </row>
    <row r="1994" spans="2:36" x14ac:dyDescent="0.3">
      <c r="B1994" s="8"/>
      <c r="C1994" s="8"/>
      <c r="W1994" s="13"/>
      <c r="X1994" s="13"/>
      <c r="Y1994" s="13"/>
      <c r="Z1994" s="13"/>
      <c r="AA1994" s="13"/>
      <c r="AB1994" s="13"/>
      <c r="AC1994" s="13"/>
      <c r="AD1994" s="13"/>
      <c r="AE1994" s="13"/>
      <c r="AF1994" s="13"/>
      <c r="AG1994" s="13"/>
      <c r="AH1994" s="13"/>
      <c r="AI1994" s="13"/>
      <c r="AJ1994" s="13"/>
    </row>
    <row r="1995" spans="2:36" x14ac:dyDescent="0.3">
      <c r="B1995" s="8"/>
      <c r="C1995" s="8"/>
      <c r="W1995" s="13"/>
      <c r="X1995" s="13"/>
      <c r="Y1995" s="13"/>
      <c r="Z1995" s="13"/>
      <c r="AA1995" s="13"/>
      <c r="AB1995" s="13"/>
      <c r="AC1995" s="13"/>
      <c r="AD1995" s="13"/>
      <c r="AE1995" s="13"/>
      <c r="AF1995" s="13"/>
      <c r="AG1995" s="13"/>
      <c r="AH1995" s="13"/>
      <c r="AI1995" s="13"/>
      <c r="AJ1995" s="13"/>
    </row>
    <row r="1996" spans="2:36" x14ac:dyDescent="0.3">
      <c r="B1996" s="8"/>
      <c r="C1996" s="8"/>
      <c r="W1996" s="13"/>
      <c r="X1996" s="13"/>
      <c r="Y1996" s="13"/>
      <c r="Z1996" s="13"/>
      <c r="AA1996" s="13"/>
      <c r="AB1996" s="13"/>
      <c r="AC1996" s="13"/>
      <c r="AD1996" s="13"/>
      <c r="AE1996" s="13"/>
      <c r="AF1996" s="13"/>
      <c r="AG1996" s="13"/>
      <c r="AH1996" s="13"/>
      <c r="AI1996" s="13"/>
      <c r="AJ1996" s="13"/>
    </row>
    <row r="1997" spans="2:36" x14ac:dyDescent="0.3">
      <c r="B1997" s="8"/>
      <c r="C1997" s="8"/>
      <c r="W1997" s="13"/>
      <c r="X1997" s="13"/>
      <c r="Y1997" s="13"/>
      <c r="Z1997" s="13"/>
      <c r="AA1997" s="13"/>
      <c r="AB1997" s="13"/>
      <c r="AC1997" s="13"/>
      <c r="AD1997" s="13"/>
      <c r="AE1997" s="13"/>
      <c r="AF1997" s="13"/>
      <c r="AG1997" s="13"/>
      <c r="AH1997" s="13"/>
      <c r="AI1997" s="13"/>
      <c r="AJ1997" s="13"/>
    </row>
    <row r="1998" spans="2:36" x14ac:dyDescent="0.3">
      <c r="B1998" s="8"/>
      <c r="C1998" s="8"/>
      <c r="W1998" s="13"/>
      <c r="X1998" s="13"/>
      <c r="Y1998" s="13"/>
      <c r="Z1998" s="13"/>
      <c r="AA1998" s="13"/>
      <c r="AB1998" s="13"/>
      <c r="AC1998" s="13"/>
      <c r="AD1998" s="13"/>
      <c r="AE1998" s="13"/>
      <c r="AF1998" s="13"/>
      <c r="AG1998" s="13"/>
      <c r="AH1998" s="13"/>
      <c r="AI1998" s="13"/>
      <c r="AJ1998" s="13"/>
    </row>
    <row r="1999" spans="2:36" x14ac:dyDescent="0.3">
      <c r="B1999" s="8"/>
      <c r="C1999" s="8"/>
      <c r="W1999" s="13"/>
      <c r="X1999" s="13"/>
      <c r="Y1999" s="13"/>
      <c r="Z1999" s="13"/>
      <c r="AA1999" s="13"/>
      <c r="AB1999" s="13"/>
      <c r="AC1999" s="13"/>
      <c r="AD1999" s="13"/>
      <c r="AE1999" s="13"/>
      <c r="AF1999" s="13"/>
      <c r="AG1999" s="13"/>
      <c r="AH1999" s="13"/>
      <c r="AI1999" s="13"/>
      <c r="AJ1999" s="13"/>
    </row>
    <row r="2000" spans="2:36" x14ac:dyDescent="0.3">
      <c r="B2000" s="8"/>
      <c r="C2000" s="8"/>
      <c r="W2000" s="13"/>
      <c r="X2000" s="13"/>
      <c r="Y2000" s="13"/>
      <c r="Z2000" s="13"/>
      <c r="AA2000" s="13"/>
      <c r="AB2000" s="13"/>
      <c r="AC2000" s="13"/>
      <c r="AD2000" s="13"/>
      <c r="AE2000" s="13"/>
      <c r="AF2000" s="13"/>
      <c r="AG2000" s="13"/>
      <c r="AH2000" s="13"/>
      <c r="AI2000" s="13"/>
      <c r="AJ2000" s="13"/>
    </row>
    <row r="2001" spans="2:36" x14ac:dyDescent="0.3">
      <c r="B2001" s="8"/>
      <c r="C2001" s="8"/>
      <c r="W2001" s="13"/>
      <c r="X2001" s="13"/>
      <c r="Y2001" s="13"/>
      <c r="Z2001" s="13"/>
      <c r="AA2001" s="13"/>
      <c r="AB2001" s="13"/>
      <c r="AC2001" s="13"/>
      <c r="AD2001" s="13"/>
      <c r="AE2001" s="13"/>
      <c r="AF2001" s="13"/>
      <c r="AG2001" s="13"/>
      <c r="AH2001" s="13"/>
      <c r="AI2001" s="13"/>
      <c r="AJ2001" s="13"/>
    </row>
    <row r="2002" spans="2:36" x14ac:dyDescent="0.3">
      <c r="B2002" s="8"/>
      <c r="C2002" s="8"/>
      <c r="W2002" s="13"/>
      <c r="X2002" s="13"/>
      <c r="Y2002" s="13"/>
      <c r="Z2002" s="13"/>
      <c r="AA2002" s="13"/>
      <c r="AB2002" s="13"/>
      <c r="AC2002" s="13"/>
      <c r="AD2002" s="13"/>
      <c r="AE2002" s="13"/>
      <c r="AF2002" s="13"/>
      <c r="AG2002" s="13"/>
      <c r="AH2002" s="13"/>
      <c r="AI2002" s="13"/>
      <c r="AJ2002" s="13"/>
    </row>
    <row r="2003" spans="2:36" x14ac:dyDescent="0.3">
      <c r="B2003" s="8"/>
      <c r="C2003" s="8"/>
      <c r="W2003" s="13"/>
      <c r="X2003" s="13"/>
      <c r="Y2003" s="13"/>
      <c r="Z2003" s="13"/>
      <c r="AA2003" s="13"/>
      <c r="AB2003" s="13"/>
      <c r="AC2003" s="13"/>
      <c r="AD2003" s="13"/>
      <c r="AE2003" s="13"/>
      <c r="AF2003" s="13"/>
      <c r="AG2003" s="13"/>
      <c r="AH2003" s="13"/>
      <c r="AI2003" s="13"/>
      <c r="AJ2003" s="13"/>
    </row>
    <row r="2004" spans="2:36" x14ac:dyDescent="0.3">
      <c r="B2004" s="8"/>
      <c r="C2004" s="8"/>
      <c r="W2004" s="13"/>
      <c r="X2004" s="13"/>
      <c r="Y2004" s="13"/>
      <c r="Z2004" s="13"/>
      <c r="AA2004" s="13"/>
      <c r="AB2004" s="13"/>
      <c r="AC2004" s="13"/>
      <c r="AD2004" s="13"/>
      <c r="AE2004" s="13"/>
      <c r="AF2004" s="13"/>
      <c r="AG2004" s="13"/>
      <c r="AH2004" s="13"/>
      <c r="AI2004" s="13"/>
      <c r="AJ2004" s="13"/>
    </row>
    <row r="2005" spans="2:36" x14ac:dyDescent="0.3">
      <c r="B2005" s="8"/>
      <c r="C2005" s="8"/>
      <c r="W2005" s="13"/>
      <c r="X2005" s="13"/>
      <c r="Y2005" s="13"/>
      <c r="Z2005" s="13"/>
      <c r="AA2005" s="13"/>
      <c r="AB2005" s="13"/>
      <c r="AC2005" s="13"/>
      <c r="AD2005" s="13"/>
      <c r="AE2005" s="13"/>
      <c r="AF2005" s="13"/>
      <c r="AG2005" s="13"/>
      <c r="AH2005" s="13"/>
      <c r="AI2005" s="13"/>
      <c r="AJ2005" s="13"/>
    </row>
    <row r="2006" spans="2:36" x14ac:dyDescent="0.3">
      <c r="B2006" s="8"/>
      <c r="C2006" s="8"/>
      <c r="W2006" s="13"/>
      <c r="X2006" s="13"/>
      <c r="Y2006" s="13"/>
      <c r="Z2006" s="13"/>
      <c r="AA2006" s="13"/>
      <c r="AB2006" s="13"/>
      <c r="AC2006" s="13"/>
      <c r="AD2006" s="13"/>
      <c r="AE2006" s="13"/>
      <c r="AF2006" s="13"/>
      <c r="AG2006" s="13"/>
      <c r="AH2006" s="13"/>
      <c r="AI2006" s="13"/>
      <c r="AJ2006" s="13"/>
    </row>
    <row r="2007" spans="2:36" x14ac:dyDescent="0.3">
      <c r="B2007" s="8"/>
      <c r="C2007" s="8"/>
      <c r="W2007" s="13"/>
      <c r="X2007" s="13"/>
      <c r="Y2007" s="13"/>
      <c r="Z2007" s="13"/>
      <c r="AA2007" s="13"/>
      <c r="AB2007" s="13"/>
      <c r="AC2007" s="13"/>
      <c r="AD2007" s="13"/>
      <c r="AE2007" s="13"/>
      <c r="AF2007" s="13"/>
      <c r="AG2007" s="13"/>
      <c r="AH2007" s="13"/>
      <c r="AI2007" s="13"/>
      <c r="AJ2007" s="13"/>
    </row>
    <row r="2008" spans="2:36" x14ac:dyDescent="0.3">
      <c r="B2008" s="8"/>
      <c r="C2008" s="8"/>
      <c r="W2008" s="13"/>
      <c r="X2008" s="13"/>
      <c r="Y2008" s="13"/>
      <c r="Z2008" s="13"/>
      <c r="AA2008" s="13"/>
      <c r="AB2008" s="13"/>
      <c r="AC2008" s="13"/>
      <c r="AD2008" s="13"/>
      <c r="AE2008" s="13"/>
      <c r="AF2008" s="13"/>
      <c r="AG2008" s="13"/>
      <c r="AH2008" s="13"/>
      <c r="AI2008" s="13"/>
      <c r="AJ2008" s="13"/>
    </row>
    <row r="2009" spans="2:36" x14ac:dyDescent="0.3">
      <c r="B2009" s="8"/>
      <c r="C2009" s="8"/>
      <c r="W2009" s="13"/>
      <c r="X2009" s="13"/>
      <c r="Y2009" s="13"/>
      <c r="Z2009" s="13"/>
      <c r="AA2009" s="13"/>
      <c r="AB2009" s="13"/>
      <c r="AC2009" s="13"/>
      <c r="AD2009" s="13"/>
      <c r="AE2009" s="13"/>
      <c r="AF2009" s="13"/>
      <c r="AG2009" s="13"/>
      <c r="AH2009" s="13"/>
      <c r="AI2009" s="13"/>
      <c r="AJ2009" s="13"/>
    </row>
    <row r="2010" spans="2:36" x14ac:dyDescent="0.3">
      <c r="B2010" s="8"/>
      <c r="C2010" s="8"/>
      <c r="W2010" s="13"/>
      <c r="X2010" s="13"/>
      <c r="Y2010" s="13"/>
      <c r="Z2010" s="13"/>
      <c r="AA2010" s="13"/>
      <c r="AB2010" s="13"/>
      <c r="AC2010" s="13"/>
      <c r="AD2010" s="13"/>
      <c r="AE2010" s="13"/>
      <c r="AF2010" s="13"/>
      <c r="AG2010" s="13"/>
      <c r="AH2010" s="13"/>
      <c r="AI2010" s="13"/>
      <c r="AJ2010" s="13"/>
    </row>
    <row r="2011" spans="2:36" x14ac:dyDescent="0.3">
      <c r="B2011" s="8"/>
      <c r="C2011" s="8"/>
      <c r="W2011" s="13"/>
      <c r="X2011" s="13"/>
      <c r="Y2011" s="13"/>
      <c r="Z2011" s="13"/>
      <c r="AA2011" s="13"/>
      <c r="AB2011" s="13"/>
      <c r="AC2011" s="13"/>
      <c r="AD2011" s="13"/>
      <c r="AE2011" s="13"/>
      <c r="AF2011" s="13"/>
      <c r="AG2011" s="13"/>
      <c r="AH2011" s="13"/>
      <c r="AI2011" s="13"/>
      <c r="AJ2011" s="13"/>
    </row>
    <row r="2012" spans="2:36" x14ac:dyDescent="0.3">
      <c r="B2012" s="8"/>
      <c r="C2012" s="8"/>
      <c r="W2012" s="13"/>
      <c r="X2012" s="13"/>
      <c r="Y2012" s="13"/>
      <c r="Z2012" s="13"/>
      <c r="AA2012" s="13"/>
      <c r="AB2012" s="13"/>
      <c r="AC2012" s="13"/>
      <c r="AD2012" s="13"/>
      <c r="AE2012" s="13"/>
      <c r="AF2012" s="13"/>
      <c r="AG2012" s="13"/>
      <c r="AH2012" s="13"/>
      <c r="AI2012" s="13"/>
      <c r="AJ2012" s="13"/>
    </row>
    <row r="2013" spans="2:36" x14ac:dyDescent="0.3">
      <c r="B2013" s="8"/>
      <c r="C2013" s="8"/>
      <c r="W2013" s="13"/>
      <c r="X2013" s="13"/>
      <c r="Y2013" s="13"/>
      <c r="Z2013" s="13"/>
      <c r="AA2013" s="13"/>
      <c r="AB2013" s="13"/>
      <c r="AC2013" s="13"/>
      <c r="AD2013" s="13"/>
      <c r="AE2013" s="13"/>
      <c r="AF2013" s="13"/>
      <c r="AG2013" s="13"/>
      <c r="AH2013" s="13"/>
      <c r="AI2013" s="13"/>
      <c r="AJ2013" s="13"/>
    </row>
    <row r="2014" spans="2:36" x14ac:dyDescent="0.3">
      <c r="B2014" s="8"/>
      <c r="C2014" s="8"/>
      <c r="W2014" s="13"/>
      <c r="X2014" s="13"/>
      <c r="Y2014" s="13"/>
      <c r="Z2014" s="13"/>
      <c r="AA2014" s="13"/>
      <c r="AB2014" s="13"/>
      <c r="AC2014" s="13"/>
      <c r="AD2014" s="13"/>
      <c r="AE2014" s="13"/>
      <c r="AF2014" s="13"/>
      <c r="AG2014" s="13"/>
      <c r="AH2014" s="13"/>
      <c r="AI2014" s="13"/>
      <c r="AJ2014" s="13"/>
    </row>
    <row r="2015" spans="2:36" x14ac:dyDescent="0.3">
      <c r="B2015" s="8"/>
      <c r="C2015" s="8"/>
      <c r="W2015" s="13"/>
      <c r="X2015" s="13"/>
      <c r="Y2015" s="13"/>
      <c r="Z2015" s="13"/>
      <c r="AA2015" s="13"/>
      <c r="AB2015" s="13"/>
      <c r="AC2015" s="13"/>
      <c r="AD2015" s="13"/>
      <c r="AE2015" s="13"/>
      <c r="AF2015" s="13"/>
      <c r="AG2015" s="13"/>
      <c r="AH2015" s="13"/>
      <c r="AI2015" s="13"/>
      <c r="AJ2015" s="13"/>
    </row>
    <row r="2016" spans="2:36" x14ac:dyDescent="0.3">
      <c r="B2016" s="8"/>
      <c r="C2016" s="8"/>
      <c r="W2016" s="13"/>
      <c r="X2016" s="13"/>
      <c r="Y2016" s="13"/>
      <c r="Z2016" s="13"/>
      <c r="AA2016" s="13"/>
      <c r="AB2016" s="13"/>
      <c r="AC2016" s="13"/>
      <c r="AD2016" s="13"/>
      <c r="AE2016" s="13"/>
      <c r="AF2016" s="13"/>
      <c r="AG2016" s="13"/>
      <c r="AH2016" s="13"/>
      <c r="AI2016" s="13"/>
      <c r="AJ2016" s="13"/>
    </row>
    <row r="2017" spans="2:36" x14ac:dyDescent="0.3">
      <c r="B2017" s="8"/>
      <c r="C2017" s="8"/>
      <c r="W2017" s="13"/>
      <c r="X2017" s="13"/>
      <c r="Y2017" s="13"/>
      <c r="Z2017" s="13"/>
      <c r="AA2017" s="13"/>
      <c r="AB2017" s="13"/>
      <c r="AC2017" s="13"/>
      <c r="AD2017" s="13"/>
      <c r="AE2017" s="13"/>
      <c r="AF2017" s="13"/>
      <c r="AG2017" s="13"/>
      <c r="AH2017" s="13"/>
      <c r="AI2017" s="13"/>
      <c r="AJ2017" s="13"/>
    </row>
    <row r="2018" spans="2:36" x14ac:dyDescent="0.3">
      <c r="B2018" s="8"/>
      <c r="C2018" s="8"/>
      <c r="W2018" s="13"/>
      <c r="X2018" s="13"/>
      <c r="Y2018" s="13"/>
      <c r="Z2018" s="13"/>
      <c r="AA2018" s="13"/>
      <c r="AB2018" s="13"/>
      <c r="AC2018" s="13"/>
      <c r="AD2018" s="13"/>
      <c r="AE2018" s="13"/>
      <c r="AF2018" s="13"/>
      <c r="AG2018" s="13"/>
      <c r="AH2018" s="13"/>
      <c r="AI2018" s="13"/>
      <c r="AJ2018" s="13"/>
    </row>
    <row r="2019" spans="2:36" x14ac:dyDescent="0.3">
      <c r="B2019" s="8"/>
      <c r="C2019" s="8"/>
      <c r="W2019" s="13"/>
      <c r="X2019" s="13"/>
      <c r="Y2019" s="13"/>
      <c r="Z2019" s="13"/>
      <c r="AA2019" s="13"/>
      <c r="AB2019" s="13"/>
      <c r="AC2019" s="13"/>
      <c r="AD2019" s="13"/>
      <c r="AE2019" s="13"/>
      <c r="AF2019" s="13"/>
      <c r="AG2019" s="13"/>
      <c r="AH2019" s="13"/>
      <c r="AI2019" s="13"/>
      <c r="AJ2019" s="13"/>
    </row>
    <row r="2020" spans="2:36" x14ac:dyDescent="0.3">
      <c r="B2020" s="8"/>
      <c r="C2020" s="8"/>
      <c r="W2020" s="13"/>
      <c r="X2020" s="13"/>
      <c r="Y2020" s="13"/>
      <c r="Z2020" s="13"/>
      <c r="AA2020" s="13"/>
      <c r="AB2020" s="13"/>
      <c r="AC2020" s="13"/>
      <c r="AD2020" s="13"/>
      <c r="AE2020" s="13"/>
      <c r="AF2020" s="13"/>
      <c r="AG2020" s="13"/>
      <c r="AH2020" s="13"/>
      <c r="AI2020" s="13"/>
      <c r="AJ2020" s="13"/>
    </row>
    <row r="2021" spans="2:36" x14ac:dyDescent="0.3">
      <c r="B2021" s="8"/>
      <c r="C2021" s="8"/>
      <c r="W2021" s="13"/>
      <c r="X2021" s="13"/>
      <c r="Y2021" s="13"/>
      <c r="Z2021" s="13"/>
      <c r="AA2021" s="13"/>
      <c r="AB2021" s="13"/>
      <c r="AC2021" s="13"/>
      <c r="AD2021" s="13"/>
      <c r="AE2021" s="13"/>
      <c r="AF2021" s="13"/>
      <c r="AG2021" s="13"/>
      <c r="AH2021" s="13"/>
      <c r="AI2021" s="13"/>
      <c r="AJ2021" s="13"/>
    </row>
    <row r="2022" spans="2:36" x14ac:dyDescent="0.3">
      <c r="B2022" s="8"/>
      <c r="C2022" s="8"/>
      <c r="W2022" s="13"/>
      <c r="X2022" s="13"/>
      <c r="Y2022" s="13"/>
      <c r="Z2022" s="13"/>
      <c r="AA2022" s="13"/>
      <c r="AB2022" s="13"/>
      <c r="AC2022" s="13"/>
      <c r="AD2022" s="13"/>
      <c r="AE2022" s="13"/>
      <c r="AF2022" s="13"/>
      <c r="AG2022" s="13"/>
      <c r="AH2022" s="13"/>
      <c r="AI2022" s="13"/>
      <c r="AJ2022" s="13"/>
    </row>
    <row r="2023" spans="2:36" x14ac:dyDescent="0.3">
      <c r="B2023" s="8"/>
      <c r="C2023" s="8"/>
      <c r="W2023" s="13"/>
      <c r="X2023" s="13"/>
      <c r="Y2023" s="13"/>
      <c r="Z2023" s="13"/>
      <c r="AA2023" s="13"/>
      <c r="AB2023" s="13"/>
      <c r="AC2023" s="13"/>
      <c r="AD2023" s="13"/>
      <c r="AE2023" s="13"/>
      <c r="AF2023" s="13"/>
      <c r="AG2023" s="13"/>
      <c r="AH2023" s="13"/>
      <c r="AI2023" s="13"/>
      <c r="AJ2023" s="13"/>
    </row>
    <row r="2024" spans="2:36" x14ac:dyDescent="0.3">
      <c r="B2024" s="8"/>
      <c r="C2024" s="8"/>
      <c r="W2024" s="13"/>
      <c r="X2024" s="13"/>
      <c r="Y2024" s="13"/>
      <c r="Z2024" s="13"/>
      <c r="AA2024" s="13"/>
      <c r="AB2024" s="13"/>
      <c r="AC2024" s="13"/>
      <c r="AD2024" s="13"/>
      <c r="AE2024" s="13"/>
      <c r="AF2024" s="13"/>
      <c r="AG2024" s="13"/>
      <c r="AH2024" s="13"/>
      <c r="AI2024" s="13"/>
      <c r="AJ2024" s="13"/>
    </row>
    <row r="2025" spans="2:36" x14ac:dyDescent="0.3">
      <c r="B2025" s="8"/>
      <c r="C2025" s="8"/>
      <c r="W2025" s="13"/>
      <c r="X2025" s="13"/>
      <c r="Y2025" s="13"/>
      <c r="Z2025" s="13"/>
      <c r="AA2025" s="13"/>
      <c r="AB2025" s="13"/>
      <c r="AC2025" s="13"/>
      <c r="AD2025" s="13"/>
      <c r="AE2025" s="13"/>
      <c r="AF2025" s="13"/>
      <c r="AG2025" s="13"/>
      <c r="AH2025" s="13"/>
      <c r="AI2025" s="13"/>
      <c r="AJ2025" s="13"/>
    </row>
    <row r="2026" spans="2:36" x14ac:dyDescent="0.3">
      <c r="B2026" s="8"/>
      <c r="C2026" s="8"/>
      <c r="W2026" s="13"/>
      <c r="X2026" s="13"/>
      <c r="Y2026" s="13"/>
      <c r="Z2026" s="13"/>
      <c r="AA2026" s="13"/>
      <c r="AB2026" s="13"/>
      <c r="AC2026" s="13"/>
      <c r="AD2026" s="13"/>
      <c r="AE2026" s="13"/>
      <c r="AF2026" s="13"/>
      <c r="AG2026" s="13"/>
      <c r="AH2026" s="13"/>
      <c r="AI2026" s="13"/>
      <c r="AJ2026" s="13"/>
    </row>
    <row r="2027" spans="2:36" x14ac:dyDescent="0.3">
      <c r="B2027" s="8"/>
      <c r="C2027" s="8"/>
      <c r="W2027" s="13"/>
      <c r="X2027" s="13"/>
      <c r="Y2027" s="13"/>
      <c r="Z2027" s="13"/>
      <c r="AA2027" s="13"/>
      <c r="AB2027" s="13"/>
      <c r="AC2027" s="13"/>
      <c r="AD2027" s="13"/>
      <c r="AE2027" s="13"/>
      <c r="AF2027" s="13"/>
      <c r="AG2027" s="13"/>
      <c r="AH2027" s="13"/>
      <c r="AI2027" s="13"/>
      <c r="AJ2027" s="13"/>
    </row>
    <row r="2028" spans="2:36" x14ac:dyDescent="0.3">
      <c r="B2028" s="8"/>
      <c r="C2028" s="8"/>
      <c r="W2028" s="13"/>
      <c r="X2028" s="13"/>
      <c r="Y2028" s="13"/>
      <c r="Z2028" s="13"/>
      <c r="AA2028" s="13"/>
      <c r="AB2028" s="13"/>
      <c r="AC2028" s="13"/>
      <c r="AD2028" s="13"/>
      <c r="AE2028" s="13"/>
      <c r="AF2028" s="13"/>
      <c r="AG2028" s="13"/>
      <c r="AH2028" s="13"/>
      <c r="AI2028" s="13"/>
      <c r="AJ2028" s="13"/>
    </row>
    <row r="2029" spans="2:36" x14ac:dyDescent="0.3">
      <c r="B2029" s="8"/>
      <c r="C2029" s="8"/>
      <c r="W2029" s="13"/>
      <c r="X2029" s="13"/>
      <c r="Y2029" s="13"/>
      <c r="Z2029" s="13"/>
      <c r="AA2029" s="13"/>
      <c r="AB2029" s="13"/>
      <c r="AC2029" s="13"/>
      <c r="AD2029" s="13"/>
      <c r="AE2029" s="13"/>
      <c r="AF2029" s="13"/>
      <c r="AG2029" s="13"/>
      <c r="AH2029" s="13"/>
      <c r="AI2029" s="13"/>
      <c r="AJ2029" s="13"/>
    </row>
    <row r="2030" spans="2:36" x14ac:dyDescent="0.3">
      <c r="B2030" s="8"/>
      <c r="C2030" s="8"/>
      <c r="W2030" s="13"/>
      <c r="X2030" s="13"/>
      <c r="Y2030" s="13"/>
      <c r="Z2030" s="13"/>
      <c r="AA2030" s="13"/>
      <c r="AB2030" s="13"/>
      <c r="AC2030" s="13"/>
      <c r="AD2030" s="13"/>
      <c r="AE2030" s="13"/>
      <c r="AF2030" s="13"/>
      <c r="AG2030" s="13"/>
      <c r="AH2030" s="13"/>
      <c r="AI2030" s="13"/>
      <c r="AJ2030" s="13"/>
    </row>
    <row r="2031" spans="2:36" x14ac:dyDescent="0.3">
      <c r="B2031" s="8"/>
      <c r="C2031" s="8"/>
      <c r="W2031" s="13"/>
      <c r="X2031" s="13"/>
      <c r="Y2031" s="13"/>
      <c r="Z2031" s="13"/>
      <c r="AA2031" s="13"/>
      <c r="AB2031" s="13"/>
      <c r="AC2031" s="13"/>
      <c r="AD2031" s="13"/>
      <c r="AE2031" s="13"/>
      <c r="AF2031" s="13"/>
      <c r="AG2031" s="13"/>
      <c r="AH2031" s="13"/>
      <c r="AI2031" s="13"/>
      <c r="AJ2031" s="13"/>
    </row>
    <row r="2032" spans="2:36" x14ac:dyDescent="0.3">
      <c r="B2032" s="8"/>
      <c r="C2032" s="8"/>
      <c r="W2032" s="13"/>
      <c r="X2032" s="13"/>
      <c r="Y2032" s="13"/>
      <c r="Z2032" s="13"/>
      <c r="AA2032" s="13"/>
      <c r="AB2032" s="13"/>
      <c r="AC2032" s="13"/>
      <c r="AD2032" s="13"/>
      <c r="AE2032" s="13"/>
      <c r="AF2032" s="13"/>
      <c r="AG2032" s="13"/>
      <c r="AH2032" s="13"/>
      <c r="AI2032" s="13"/>
      <c r="AJ2032" s="13"/>
    </row>
    <row r="2033" spans="2:36" x14ac:dyDescent="0.3">
      <c r="B2033" s="8"/>
      <c r="C2033" s="8"/>
      <c r="W2033" s="13"/>
      <c r="X2033" s="13"/>
      <c r="Y2033" s="13"/>
      <c r="Z2033" s="13"/>
      <c r="AA2033" s="13"/>
      <c r="AB2033" s="13"/>
      <c r="AC2033" s="13"/>
      <c r="AD2033" s="13"/>
      <c r="AE2033" s="13"/>
      <c r="AF2033" s="13"/>
      <c r="AG2033" s="13"/>
      <c r="AH2033" s="13"/>
      <c r="AI2033" s="13"/>
      <c r="AJ2033" s="13"/>
    </row>
    <row r="2034" spans="2:36" x14ac:dyDescent="0.3">
      <c r="B2034" s="8"/>
      <c r="C2034" s="8"/>
      <c r="W2034" s="13"/>
      <c r="X2034" s="13"/>
      <c r="Y2034" s="13"/>
      <c r="Z2034" s="13"/>
      <c r="AA2034" s="13"/>
      <c r="AB2034" s="13"/>
      <c r="AC2034" s="13"/>
      <c r="AD2034" s="13"/>
      <c r="AE2034" s="13"/>
      <c r="AF2034" s="13"/>
      <c r="AG2034" s="13"/>
      <c r="AH2034" s="13"/>
      <c r="AI2034" s="13"/>
      <c r="AJ2034" s="13"/>
    </row>
    <row r="2035" spans="2:36" x14ac:dyDescent="0.3">
      <c r="B2035" s="8"/>
      <c r="C2035" s="8"/>
      <c r="W2035" s="13"/>
      <c r="X2035" s="13"/>
      <c r="Y2035" s="13"/>
      <c r="Z2035" s="13"/>
      <c r="AA2035" s="13"/>
      <c r="AB2035" s="13"/>
      <c r="AC2035" s="13"/>
      <c r="AD2035" s="13"/>
      <c r="AE2035" s="13"/>
      <c r="AF2035" s="13"/>
      <c r="AG2035" s="13"/>
      <c r="AH2035" s="13"/>
      <c r="AI2035" s="13"/>
      <c r="AJ2035" s="13"/>
    </row>
    <row r="2036" spans="2:36" x14ac:dyDescent="0.3">
      <c r="B2036" s="8"/>
      <c r="C2036" s="8"/>
      <c r="W2036" s="13"/>
      <c r="X2036" s="13"/>
      <c r="Y2036" s="13"/>
      <c r="Z2036" s="13"/>
      <c r="AA2036" s="13"/>
      <c r="AB2036" s="13"/>
      <c r="AC2036" s="13"/>
      <c r="AD2036" s="13"/>
      <c r="AE2036" s="13"/>
      <c r="AF2036" s="13"/>
      <c r="AG2036" s="13"/>
      <c r="AH2036" s="13"/>
      <c r="AI2036" s="13"/>
      <c r="AJ2036" s="13"/>
    </row>
    <row r="2037" spans="2:36" x14ac:dyDescent="0.3">
      <c r="B2037" s="8"/>
      <c r="C2037" s="8"/>
      <c r="W2037" s="13"/>
      <c r="X2037" s="13"/>
      <c r="Y2037" s="13"/>
      <c r="Z2037" s="13"/>
      <c r="AA2037" s="13"/>
      <c r="AB2037" s="13"/>
      <c r="AC2037" s="13"/>
      <c r="AD2037" s="13"/>
      <c r="AE2037" s="13"/>
      <c r="AF2037" s="13"/>
      <c r="AG2037" s="13"/>
      <c r="AH2037" s="13"/>
      <c r="AI2037" s="13"/>
      <c r="AJ2037" s="13"/>
    </row>
    <row r="2038" spans="2:36" x14ac:dyDescent="0.3">
      <c r="B2038" s="8"/>
      <c r="C2038" s="8"/>
      <c r="W2038" s="13"/>
      <c r="X2038" s="13"/>
      <c r="Y2038" s="13"/>
      <c r="Z2038" s="13"/>
      <c r="AA2038" s="13"/>
      <c r="AB2038" s="13"/>
      <c r="AC2038" s="13"/>
      <c r="AD2038" s="13"/>
      <c r="AE2038" s="13"/>
      <c r="AF2038" s="13"/>
      <c r="AG2038" s="13"/>
      <c r="AH2038" s="13"/>
      <c r="AI2038" s="13"/>
      <c r="AJ2038" s="13"/>
    </row>
    <row r="2039" spans="2:36" x14ac:dyDescent="0.3">
      <c r="B2039" s="8"/>
      <c r="C2039" s="8"/>
      <c r="W2039" s="13"/>
      <c r="X2039" s="13"/>
      <c r="Y2039" s="13"/>
      <c r="Z2039" s="13"/>
      <c r="AA2039" s="13"/>
      <c r="AB2039" s="13"/>
      <c r="AC2039" s="13"/>
      <c r="AD2039" s="13"/>
      <c r="AE2039" s="13"/>
      <c r="AF2039" s="13"/>
      <c r="AG2039" s="13"/>
      <c r="AH2039" s="13"/>
      <c r="AI2039" s="13"/>
      <c r="AJ2039" s="13"/>
    </row>
    <row r="2040" spans="2:36" x14ac:dyDescent="0.3">
      <c r="B2040" s="8"/>
      <c r="C2040" s="8"/>
      <c r="W2040" s="13"/>
      <c r="X2040" s="13"/>
      <c r="Y2040" s="13"/>
      <c r="Z2040" s="13"/>
      <c r="AA2040" s="13"/>
      <c r="AB2040" s="13"/>
      <c r="AC2040" s="13"/>
      <c r="AD2040" s="13"/>
      <c r="AE2040" s="13"/>
      <c r="AF2040" s="13"/>
      <c r="AG2040" s="13"/>
      <c r="AH2040" s="13"/>
      <c r="AI2040" s="13"/>
      <c r="AJ2040" s="13"/>
    </row>
    <row r="2041" spans="2:36" x14ac:dyDescent="0.3">
      <c r="B2041" s="8"/>
      <c r="C2041" s="8"/>
      <c r="W2041" s="13"/>
      <c r="X2041" s="13"/>
      <c r="Y2041" s="13"/>
      <c r="Z2041" s="13"/>
      <c r="AA2041" s="13"/>
      <c r="AB2041" s="13"/>
      <c r="AC2041" s="13"/>
      <c r="AD2041" s="13"/>
      <c r="AE2041" s="13"/>
      <c r="AF2041" s="13"/>
      <c r="AG2041" s="13"/>
      <c r="AH2041" s="13"/>
      <c r="AI2041" s="13"/>
      <c r="AJ2041" s="13"/>
    </row>
    <row r="2042" spans="2:36" x14ac:dyDescent="0.3">
      <c r="B2042" s="8"/>
      <c r="C2042" s="8"/>
      <c r="W2042" s="13"/>
      <c r="X2042" s="13"/>
      <c r="Y2042" s="13"/>
      <c r="Z2042" s="13"/>
      <c r="AA2042" s="13"/>
      <c r="AB2042" s="13"/>
      <c r="AC2042" s="13"/>
      <c r="AD2042" s="13"/>
      <c r="AE2042" s="13"/>
      <c r="AF2042" s="13"/>
      <c r="AG2042" s="13"/>
      <c r="AH2042" s="13"/>
      <c r="AI2042" s="13"/>
      <c r="AJ2042" s="13"/>
    </row>
    <row r="2043" spans="2:36" x14ac:dyDescent="0.3">
      <c r="B2043" s="8"/>
      <c r="C2043" s="8"/>
      <c r="W2043" s="13"/>
      <c r="X2043" s="13"/>
      <c r="Y2043" s="13"/>
      <c r="Z2043" s="13"/>
      <c r="AA2043" s="13"/>
      <c r="AB2043" s="13"/>
      <c r="AC2043" s="13"/>
      <c r="AD2043" s="13"/>
      <c r="AE2043" s="13"/>
      <c r="AF2043" s="13"/>
      <c r="AG2043" s="13"/>
      <c r="AH2043" s="13"/>
      <c r="AI2043" s="13"/>
      <c r="AJ2043" s="13"/>
    </row>
    <row r="2044" spans="2:36" x14ac:dyDescent="0.3">
      <c r="B2044" s="8"/>
      <c r="C2044" s="8"/>
      <c r="W2044" s="13"/>
      <c r="X2044" s="13"/>
      <c r="Y2044" s="13"/>
      <c r="Z2044" s="13"/>
      <c r="AA2044" s="13"/>
      <c r="AB2044" s="13"/>
      <c r="AC2044" s="13"/>
      <c r="AD2044" s="13"/>
      <c r="AE2044" s="13"/>
      <c r="AF2044" s="13"/>
      <c r="AG2044" s="13"/>
      <c r="AH2044" s="13"/>
      <c r="AI2044" s="13"/>
      <c r="AJ2044" s="13"/>
    </row>
    <row r="2045" spans="2:36" x14ac:dyDescent="0.3">
      <c r="B2045" s="8"/>
      <c r="C2045" s="8"/>
      <c r="W2045" s="13"/>
      <c r="X2045" s="13"/>
      <c r="Y2045" s="13"/>
      <c r="Z2045" s="13"/>
      <c r="AA2045" s="13"/>
      <c r="AB2045" s="13"/>
      <c r="AC2045" s="13"/>
      <c r="AD2045" s="13"/>
      <c r="AE2045" s="13"/>
      <c r="AF2045" s="13"/>
      <c r="AG2045" s="13"/>
      <c r="AH2045" s="13"/>
      <c r="AI2045" s="13"/>
      <c r="AJ2045" s="13"/>
    </row>
    <row r="2046" spans="2:36" x14ac:dyDescent="0.3">
      <c r="B2046" s="8"/>
      <c r="C2046" s="8"/>
      <c r="W2046" s="13"/>
      <c r="X2046" s="13"/>
      <c r="Y2046" s="13"/>
      <c r="Z2046" s="13"/>
      <c r="AA2046" s="13"/>
      <c r="AB2046" s="13"/>
      <c r="AC2046" s="13"/>
      <c r="AD2046" s="13"/>
      <c r="AE2046" s="13"/>
      <c r="AF2046" s="13"/>
      <c r="AG2046" s="13"/>
      <c r="AH2046" s="13"/>
      <c r="AI2046" s="13"/>
      <c r="AJ2046" s="13"/>
    </row>
    <row r="2047" spans="2:36" x14ac:dyDescent="0.3">
      <c r="B2047" s="8"/>
      <c r="C2047" s="8"/>
      <c r="W2047" s="13"/>
      <c r="X2047" s="13"/>
      <c r="Y2047" s="13"/>
      <c r="Z2047" s="13"/>
      <c r="AA2047" s="13"/>
      <c r="AB2047" s="13"/>
      <c r="AC2047" s="13"/>
      <c r="AD2047" s="13"/>
      <c r="AE2047" s="13"/>
      <c r="AF2047" s="13"/>
      <c r="AG2047" s="13"/>
      <c r="AH2047" s="13"/>
      <c r="AI2047" s="13"/>
      <c r="AJ2047" s="13"/>
    </row>
    <row r="2048" spans="2:36" x14ac:dyDescent="0.3">
      <c r="B2048" s="8"/>
      <c r="C2048" s="8"/>
      <c r="W2048" s="13"/>
      <c r="X2048" s="13"/>
      <c r="Y2048" s="13"/>
      <c r="Z2048" s="13"/>
      <c r="AA2048" s="13"/>
      <c r="AB2048" s="13"/>
      <c r="AC2048" s="13"/>
      <c r="AD2048" s="13"/>
      <c r="AE2048" s="13"/>
      <c r="AF2048" s="13"/>
      <c r="AG2048" s="13"/>
      <c r="AH2048" s="13"/>
      <c r="AI2048" s="13"/>
      <c r="AJ2048" s="13"/>
    </row>
    <row r="2049" spans="2:36" x14ac:dyDescent="0.3">
      <c r="B2049" s="8"/>
      <c r="C2049" s="8"/>
      <c r="W2049" s="13"/>
      <c r="X2049" s="13"/>
      <c r="Y2049" s="13"/>
      <c r="Z2049" s="13"/>
      <c r="AA2049" s="13"/>
      <c r="AB2049" s="13"/>
      <c r="AC2049" s="13"/>
      <c r="AD2049" s="13"/>
      <c r="AE2049" s="13"/>
      <c r="AF2049" s="13"/>
      <c r="AG2049" s="13"/>
      <c r="AH2049" s="13"/>
      <c r="AI2049" s="13"/>
      <c r="AJ2049" s="13"/>
    </row>
    <row r="2050" spans="2:36" x14ac:dyDescent="0.3">
      <c r="B2050" s="8"/>
      <c r="C2050" s="8"/>
      <c r="W2050" s="13"/>
      <c r="X2050" s="13"/>
      <c r="Y2050" s="13"/>
      <c r="Z2050" s="13"/>
      <c r="AA2050" s="13"/>
      <c r="AB2050" s="13"/>
      <c r="AC2050" s="13"/>
      <c r="AD2050" s="13"/>
      <c r="AE2050" s="13"/>
      <c r="AF2050" s="13"/>
      <c r="AG2050" s="13"/>
      <c r="AH2050" s="13"/>
      <c r="AI2050" s="13"/>
      <c r="AJ2050" s="13"/>
    </row>
    <row r="2051" spans="2:36" x14ac:dyDescent="0.3">
      <c r="B2051" s="8"/>
      <c r="C2051" s="8"/>
      <c r="W2051" s="13"/>
      <c r="X2051" s="13"/>
      <c r="Y2051" s="13"/>
      <c r="Z2051" s="13"/>
      <c r="AA2051" s="13"/>
      <c r="AB2051" s="13"/>
      <c r="AC2051" s="13"/>
      <c r="AD2051" s="13"/>
      <c r="AE2051" s="13"/>
      <c r="AF2051" s="13"/>
      <c r="AG2051" s="13"/>
      <c r="AH2051" s="13"/>
      <c r="AI2051" s="13"/>
      <c r="AJ2051" s="13"/>
    </row>
    <row r="2052" spans="2:36" x14ac:dyDescent="0.3">
      <c r="B2052" s="8"/>
      <c r="C2052" s="8"/>
      <c r="W2052" s="13"/>
      <c r="X2052" s="13"/>
      <c r="Y2052" s="13"/>
      <c r="Z2052" s="13"/>
      <c r="AA2052" s="13"/>
      <c r="AB2052" s="13"/>
      <c r="AC2052" s="13"/>
      <c r="AD2052" s="13"/>
      <c r="AE2052" s="13"/>
      <c r="AF2052" s="13"/>
      <c r="AG2052" s="13"/>
      <c r="AH2052" s="13"/>
      <c r="AI2052" s="13"/>
      <c r="AJ2052" s="13"/>
    </row>
    <row r="2053" spans="2:36" x14ac:dyDescent="0.3">
      <c r="B2053" s="8"/>
      <c r="C2053" s="8"/>
      <c r="W2053" s="13"/>
      <c r="X2053" s="13"/>
      <c r="Y2053" s="13"/>
      <c r="Z2053" s="13"/>
      <c r="AA2053" s="13"/>
      <c r="AB2053" s="13"/>
      <c r="AC2053" s="13"/>
      <c r="AD2053" s="13"/>
      <c r="AE2053" s="13"/>
      <c r="AF2053" s="13"/>
      <c r="AG2053" s="13"/>
      <c r="AH2053" s="13"/>
      <c r="AI2053" s="13"/>
      <c r="AJ2053" s="13"/>
    </row>
    <row r="2054" spans="2:36" x14ac:dyDescent="0.3">
      <c r="B2054" s="8"/>
      <c r="C2054" s="8"/>
      <c r="W2054" s="13"/>
      <c r="X2054" s="13"/>
      <c r="Y2054" s="13"/>
      <c r="Z2054" s="13"/>
      <c r="AA2054" s="13"/>
      <c r="AB2054" s="13"/>
      <c r="AC2054" s="13"/>
      <c r="AD2054" s="13"/>
      <c r="AE2054" s="13"/>
      <c r="AF2054" s="13"/>
      <c r="AG2054" s="13"/>
      <c r="AH2054" s="13"/>
      <c r="AI2054" s="13"/>
      <c r="AJ2054" s="13"/>
    </row>
    <row r="2055" spans="2:36" x14ac:dyDescent="0.3">
      <c r="B2055" s="8"/>
      <c r="C2055" s="8"/>
      <c r="W2055" s="13"/>
      <c r="X2055" s="13"/>
      <c r="Y2055" s="13"/>
      <c r="Z2055" s="13"/>
      <c r="AA2055" s="13"/>
      <c r="AB2055" s="13"/>
      <c r="AC2055" s="13"/>
      <c r="AD2055" s="13"/>
      <c r="AE2055" s="13"/>
      <c r="AF2055" s="13"/>
      <c r="AG2055" s="13"/>
      <c r="AH2055" s="13"/>
      <c r="AI2055" s="13"/>
      <c r="AJ2055" s="13"/>
    </row>
    <row r="2056" spans="2:36" x14ac:dyDescent="0.3">
      <c r="B2056" s="8"/>
      <c r="C2056" s="8"/>
      <c r="W2056" s="13"/>
      <c r="X2056" s="13"/>
      <c r="Y2056" s="13"/>
      <c r="Z2056" s="13"/>
      <c r="AA2056" s="13"/>
      <c r="AB2056" s="13"/>
      <c r="AC2056" s="13"/>
      <c r="AD2056" s="13"/>
      <c r="AE2056" s="13"/>
      <c r="AF2056" s="13"/>
      <c r="AG2056" s="13"/>
      <c r="AH2056" s="13"/>
      <c r="AI2056" s="13"/>
      <c r="AJ2056" s="13"/>
    </row>
    <row r="2057" spans="2:36" x14ac:dyDescent="0.3">
      <c r="B2057" s="8"/>
      <c r="C2057" s="8"/>
      <c r="W2057" s="13"/>
      <c r="X2057" s="13"/>
      <c r="Y2057" s="13"/>
      <c r="Z2057" s="13"/>
      <c r="AA2057" s="13"/>
      <c r="AB2057" s="13"/>
      <c r="AC2057" s="13"/>
      <c r="AD2057" s="13"/>
      <c r="AE2057" s="13"/>
      <c r="AF2057" s="13"/>
      <c r="AG2057" s="13"/>
      <c r="AH2057" s="13"/>
      <c r="AI2057" s="13"/>
      <c r="AJ2057" s="13"/>
    </row>
    <row r="2058" spans="2:36" x14ac:dyDescent="0.3">
      <c r="B2058" s="8"/>
      <c r="C2058" s="8"/>
      <c r="W2058" s="13"/>
      <c r="X2058" s="13"/>
      <c r="Y2058" s="13"/>
      <c r="Z2058" s="13"/>
      <c r="AA2058" s="13"/>
      <c r="AB2058" s="13"/>
      <c r="AC2058" s="13"/>
      <c r="AD2058" s="13"/>
      <c r="AE2058" s="13"/>
      <c r="AF2058" s="13"/>
      <c r="AG2058" s="13"/>
      <c r="AH2058" s="13"/>
      <c r="AI2058" s="13"/>
      <c r="AJ2058" s="13"/>
    </row>
    <row r="2059" spans="2:36" x14ac:dyDescent="0.3">
      <c r="B2059" s="8"/>
      <c r="C2059" s="8"/>
      <c r="W2059" s="13"/>
      <c r="X2059" s="13"/>
      <c r="Y2059" s="13"/>
      <c r="Z2059" s="13"/>
      <c r="AA2059" s="13"/>
      <c r="AB2059" s="13"/>
      <c r="AC2059" s="13"/>
      <c r="AD2059" s="13"/>
      <c r="AE2059" s="13"/>
      <c r="AF2059" s="13"/>
      <c r="AG2059" s="13"/>
      <c r="AH2059" s="13"/>
      <c r="AI2059" s="13"/>
      <c r="AJ2059" s="13"/>
    </row>
    <row r="2060" spans="2:36" x14ac:dyDescent="0.3">
      <c r="B2060" s="8"/>
      <c r="C2060" s="8"/>
      <c r="W2060" s="13"/>
      <c r="X2060" s="13"/>
      <c r="Y2060" s="13"/>
      <c r="Z2060" s="13"/>
      <c r="AA2060" s="13"/>
      <c r="AB2060" s="13"/>
      <c r="AC2060" s="13"/>
      <c r="AD2060" s="13"/>
      <c r="AE2060" s="13"/>
      <c r="AF2060" s="13"/>
      <c r="AG2060" s="13"/>
      <c r="AH2060" s="13"/>
      <c r="AI2060" s="13"/>
      <c r="AJ2060" s="13"/>
    </row>
    <row r="2061" spans="2:36" x14ac:dyDescent="0.3">
      <c r="B2061" s="8"/>
      <c r="C2061" s="8"/>
      <c r="W2061" s="13"/>
      <c r="X2061" s="13"/>
      <c r="Y2061" s="13"/>
      <c r="Z2061" s="13"/>
      <c r="AA2061" s="13"/>
      <c r="AB2061" s="13"/>
      <c r="AC2061" s="13"/>
      <c r="AD2061" s="13"/>
      <c r="AE2061" s="13"/>
      <c r="AF2061" s="13"/>
      <c r="AG2061" s="13"/>
      <c r="AH2061" s="13"/>
      <c r="AI2061" s="13"/>
      <c r="AJ2061" s="13"/>
    </row>
    <row r="2062" spans="2:36" x14ac:dyDescent="0.3">
      <c r="B2062" s="8"/>
      <c r="C2062" s="8"/>
      <c r="W2062" s="13"/>
      <c r="X2062" s="13"/>
      <c r="Y2062" s="13"/>
      <c r="Z2062" s="13"/>
      <c r="AA2062" s="13"/>
      <c r="AB2062" s="13"/>
      <c r="AC2062" s="13"/>
      <c r="AD2062" s="13"/>
      <c r="AE2062" s="13"/>
      <c r="AF2062" s="13"/>
      <c r="AG2062" s="13"/>
      <c r="AH2062" s="13"/>
      <c r="AI2062" s="13"/>
      <c r="AJ2062" s="13"/>
    </row>
    <row r="2063" spans="2:36" x14ac:dyDescent="0.3">
      <c r="B2063" s="8"/>
      <c r="C2063" s="8"/>
      <c r="W2063" s="13"/>
      <c r="X2063" s="13"/>
      <c r="Y2063" s="13"/>
      <c r="Z2063" s="13"/>
      <c r="AA2063" s="13"/>
      <c r="AB2063" s="13"/>
      <c r="AC2063" s="13"/>
      <c r="AD2063" s="13"/>
      <c r="AE2063" s="13"/>
      <c r="AF2063" s="13"/>
      <c r="AG2063" s="13"/>
      <c r="AH2063" s="13"/>
      <c r="AI2063" s="13"/>
      <c r="AJ2063" s="13"/>
    </row>
    <row r="2064" spans="2:36" x14ac:dyDescent="0.3">
      <c r="B2064" s="8"/>
      <c r="C2064" s="8"/>
      <c r="W2064" s="13"/>
      <c r="X2064" s="13"/>
      <c r="Y2064" s="13"/>
      <c r="Z2064" s="13"/>
      <c r="AA2064" s="13"/>
      <c r="AB2064" s="13"/>
      <c r="AC2064" s="13"/>
      <c r="AD2064" s="13"/>
      <c r="AE2064" s="13"/>
      <c r="AF2064" s="13"/>
      <c r="AG2064" s="13"/>
      <c r="AH2064" s="13"/>
      <c r="AI2064" s="13"/>
      <c r="AJ2064" s="13"/>
    </row>
    <row r="2065" spans="2:36" x14ac:dyDescent="0.3">
      <c r="B2065" s="8"/>
      <c r="C2065" s="8"/>
      <c r="W2065" s="13"/>
      <c r="X2065" s="13"/>
      <c r="Y2065" s="13"/>
      <c r="Z2065" s="13"/>
      <c r="AA2065" s="13"/>
      <c r="AB2065" s="13"/>
      <c r="AC2065" s="13"/>
      <c r="AD2065" s="13"/>
      <c r="AE2065" s="13"/>
      <c r="AF2065" s="13"/>
      <c r="AG2065" s="13"/>
      <c r="AH2065" s="13"/>
      <c r="AI2065" s="13"/>
      <c r="AJ2065" s="13"/>
    </row>
    <row r="2066" spans="2:36" x14ac:dyDescent="0.3">
      <c r="B2066" s="8"/>
      <c r="C2066" s="8"/>
      <c r="W2066" s="13"/>
      <c r="X2066" s="13"/>
      <c r="Y2066" s="13"/>
      <c r="Z2066" s="13"/>
      <c r="AA2066" s="13"/>
      <c r="AB2066" s="13"/>
      <c r="AC2066" s="13"/>
      <c r="AD2066" s="13"/>
      <c r="AE2066" s="13"/>
      <c r="AF2066" s="13"/>
      <c r="AG2066" s="13"/>
      <c r="AH2066" s="13"/>
      <c r="AI2066" s="13"/>
      <c r="AJ2066" s="13"/>
    </row>
    <row r="2067" spans="2:36" x14ac:dyDescent="0.3">
      <c r="B2067" s="8"/>
      <c r="C2067" s="8"/>
      <c r="W2067" s="13"/>
      <c r="X2067" s="13"/>
      <c r="Y2067" s="13"/>
      <c r="Z2067" s="13"/>
      <c r="AA2067" s="13"/>
      <c r="AB2067" s="13"/>
      <c r="AC2067" s="13"/>
      <c r="AD2067" s="13"/>
      <c r="AE2067" s="13"/>
      <c r="AF2067" s="13"/>
      <c r="AG2067" s="13"/>
      <c r="AH2067" s="13"/>
      <c r="AI2067" s="13"/>
      <c r="AJ2067" s="13"/>
    </row>
    <row r="2068" spans="2:36" x14ac:dyDescent="0.3">
      <c r="B2068" s="8"/>
      <c r="C2068" s="8"/>
      <c r="W2068" s="13"/>
      <c r="X2068" s="13"/>
      <c r="Y2068" s="13"/>
      <c r="Z2068" s="13"/>
      <c r="AA2068" s="13"/>
      <c r="AB2068" s="13"/>
      <c r="AC2068" s="13"/>
      <c r="AD2068" s="13"/>
      <c r="AE2068" s="13"/>
      <c r="AF2068" s="13"/>
      <c r="AG2068" s="13"/>
      <c r="AH2068" s="13"/>
      <c r="AI2068" s="13"/>
      <c r="AJ2068" s="13"/>
    </row>
    <row r="2069" spans="2:36" x14ac:dyDescent="0.3">
      <c r="B2069" s="8"/>
      <c r="C2069" s="8"/>
      <c r="W2069" s="13"/>
      <c r="X2069" s="13"/>
      <c r="Y2069" s="13"/>
      <c r="Z2069" s="13"/>
      <c r="AA2069" s="13"/>
      <c r="AB2069" s="13"/>
      <c r="AC2069" s="13"/>
      <c r="AD2069" s="13"/>
      <c r="AE2069" s="13"/>
      <c r="AF2069" s="13"/>
      <c r="AG2069" s="13"/>
      <c r="AH2069" s="13"/>
      <c r="AI2069" s="13"/>
      <c r="AJ2069" s="13"/>
    </row>
    <row r="2070" spans="2:36" x14ac:dyDescent="0.3">
      <c r="B2070" s="8"/>
      <c r="C2070" s="8"/>
      <c r="W2070" s="13"/>
      <c r="X2070" s="13"/>
      <c r="Y2070" s="13"/>
      <c r="Z2070" s="13"/>
      <c r="AA2070" s="13"/>
      <c r="AB2070" s="13"/>
      <c r="AC2070" s="13"/>
      <c r="AD2070" s="13"/>
      <c r="AE2070" s="13"/>
      <c r="AF2070" s="13"/>
      <c r="AG2070" s="13"/>
      <c r="AH2070" s="13"/>
      <c r="AI2070" s="13"/>
      <c r="AJ2070" s="13"/>
    </row>
    <row r="2071" spans="2:36" x14ac:dyDescent="0.3">
      <c r="B2071" s="8"/>
      <c r="C2071" s="8"/>
      <c r="W2071" s="13"/>
      <c r="X2071" s="13"/>
      <c r="Y2071" s="13"/>
      <c r="Z2071" s="13"/>
      <c r="AA2071" s="13"/>
      <c r="AB2071" s="13"/>
      <c r="AC2071" s="13"/>
      <c r="AD2071" s="13"/>
      <c r="AE2071" s="13"/>
      <c r="AF2071" s="13"/>
      <c r="AG2071" s="13"/>
      <c r="AH2071" s="13"/>
      <c r="AI2071" s="13"/>
      <c r="AJ2071" s="13"/>
    </row>
    <row r="2072" spans="2:36" x14ac:dyDescent="0.3">
      <c r="B2072" s="8"/>
      <c r="C2072" s="8"/>
      <c r="W2072" s="13"/>
      <c r="X2072" s="13"/>
      <c r="Y2072" s="13"/>
      <c r="Z2072" s="13"/>
      <c r="AA2072" s="13"/>
      <c r="AB2072" s="13"/>
      <c r="AC2072" s="13"/>
      <c r="AD2072" s="13"/>
      <c r="AE2072" s="13"/>
      <c r="AF2072" s="13"/>
      <c r="AG2072" s="13"/>
      <c r="AH2072" s="13"/>
      <c r="AI2072" s="13"/>
      <c r="AJ2072" s="13"/>
    </row>
    <row r="2073" spans="2:36" x14ac:dyDescent="0.3">
      <c r="B2073" s="8"/>
      <c r="C2073" s="8"/>
      <c r="W2073" s="13"/>
      <c r="X2073" s="13"/>
      <c r="Y2073" s="13"/>
      <c r="Z2073" s="13"/>
      <c r="AA2073" s="13"/>
      <c r="AB2073" s="13"/>
      <c r="AC2073" s="13"/>
      <c r="AD2073" s="13"/>
      <c r="AE2073" s="13"/>
      <c r="AF2073" s="13"/>
      <c r="AG2073" s="13"/>
      <c r="AH2073" s="13"/>
      <c r="AI2073" s="13"/>
      <c r="AJ2073" s="13"/>
    </row>
    <row r="2074" spans="2:36" x14ac:dyDescent="0.3">
      <c r="B2074" s="8"/>
      <c r="C2074" s="8"/>
      <c r="W2074" s="13"/>
      <c r="X2074" s="13"/>
      <c r="Y2074" s="13"/>
      <c r="Z2074" s="13"/>
      <c r="AA2074" s="13"/>
      <c r="AB2074" s="13"/>
      <c r="AC2074" s="13"/>
      <c r="AD2074" s="13"/>
      <c r="AE2074" s="13"/>
      <c r="AF2074" s="13"/>
      <c r="AG2074" s="13"/>
      <c r="AH2074" s="13"/>
      <c r="AI2074" s="13"/>
      <c r="AJ2074" s="13"/>
    </row>
    <row r="2075" spans="2:36" x14ac:dyDescent="0.3">
      <c r="B2075" s="8"/>
      <c r="C2075" s="8"/>
      <c r="W2075" s="13"/>
      <c r="X2075" s="13"/>
      <c r="Y2075" s="13"/>
      <c r="Z2075" s="13"/>
      <c r="AA2075" s="13"/>
      <c r="AB2075" s="13"/>
      <c r="AC2075" s="13"/>
      <c r="AD2075" s="13"/>
      <c r="AE2075" s="13"/>
      <c r="AF2075" s="13"/>
      <c r="AG2075" s="13"/>
      <c r="AH2075" s="13"/>
      <c r="AI2075" s="13"/>
      <c r="AJ2075" s="13"/>
    </row>
    <row r="2076" spans="2:36" x14ac:dyDescent="0.3">
      <c r="B2076" s="8"/>
      <c r="C2076" s="8"/>
      <c r="W2076" s="13"/>
      <c r="X2076" s="13"/>
      <c r="Y2076" s="13"/>
      <c r="Z2076" s="13"/>
      <c r="AA2076" s="13"/>
      <c r="AB2076" s="13"/>
      <c r="AC2076" s="13"/>
      <c r="AD2076" s="13"/>
      <c r="AE2076" s="13"/>
      <c r="AF2076" s="13"/>
      <c r="AG2076" s="13"/>
      <c r="AH2076" s="13"/>
      <c r="AI2076" s="13"/>
      <c r="AJ2076" s="13"/>
    </row>
    <row r="2077" spans="2:36" x14ac:dyDescent="0.3">
      <c r="B2077" s="8"/>
      <c r="C2077" s="8"/>
      <c r="W2077" s="13"/>
      <c r="X2077" s="13"/>
      <c r="Y2077" s="13"/>
      <c r="Z2077" s="13"/>
      <c r="AA2077" s="13"/>
      <c r="AB2077" s="13"/>
      <c r="AC2077" s="13"/>
      <c r="AD2077" s="13"/>
      <c r="AE2077" s="13"/>
      <c r="AF2077" s="13"/>
      <c r="AG2077" s="13"/>
      <c r="AH2077" s="13"/>
      <c r="AI2077" s="13"/>
      <c r="AJ2077" s="13"/>
    </row>
    <row r="2078" spans="2:36" x14ac:dyDescent="0.3">
      <c r="B2078" s="8"/>
      <c r="C2078" s="8"/>
      <c r="W2078" s="13"/>
      <c r="X2078" s="13"/>
      <c r="Y2078" s="13"/>
      <c r="Z2078" s="13"/>
      <c r="AA2078" s="13"/>
      <c r="AB2078" s="13"/>
      <c r="AC2078" s="13"/>
      <c r="AD2078" s="13"/>
      <c r="AE2078" s="13"/>
      <c r="AF2078" s="13"/>
      <c r="AG2078" s="13"/>
      <c r="AH2078" s="13"/>
      <c r="AI2078" s="13"/>
      <c r="AJ2078" s="13"/>
    </row>
    <row r="2079" spans="2:36" x14ac:dyDescent="0.3">
      <c r="B2079" s="8"/>
      <c r="C2079" s="8"/>
      <c r="W2079" s="13"/>
      <c r="X2079" s="13"/>
      <c r="Y2079" s="13"/>
      <c r="Z2079" s="13"/>
      <c r="AA2079" s="13"/>
      <c r="AB2079" s="13"/>
      <c r="AC2079" s="13"/>
      <c r="AD2079" s="13"/>
      <c r="AE2079" s="13"/>
      <c r="AF2079" s="13"/>
      <c r="AG2079" s="13"/>
      <c r="AH2079" s="13"/>
      <c r="AI2079" s="13"/>
      <c r="AJ2079" s="13"/>
    </row>
    <row r="2080" spans="2:36" x14ac:dyDescent="0.3">
      <c r="B2080" s="8"/>
      <c r="C2080" s="8"/>
      <c r="W2080" s="13"/>
      <c r="X2080" s="13"/>
      <c r="Y2080" s="13"/>
      <c r="Z2080" s="13"/>
      <c r="AA2080" s="13"/>
      <c r="AB2080" s="13"/>
      <c r="AC2080" s="13"/>
      <c r="AD2080" s="13"/>
      <c r="AE2080" s="13"/>
      <c r="AF2080" s="13"/>
      <c r="AG2080" s="13"/>
      <c r="AH2080" s="13"/>
      <c r="AI2080" s="13"/>
      <c r="AJ2080" s="13"/>
    </row>
    <row r="2081" spans="2:36" x14ac:dyDescent="0.3">
      <c r="B2081" s="8"/>
      <c r="C2081" s="8"/>
      <c r="W2081" s="13"/>
      <c r="X2081" s="13"/>
      <c r="Y2081" s="13"/>
      <c r="Z2081" s="13"/>
      <c r="AA2081" s="13"/>
      <c r="AB2081" s="13"/>
      <c r="AC2081" s="13"/>
      <c r="AD2081" s="13"/>
      <c r="AE2081" s="13"/>
      <c r="AF2081" s="13"/>
      <c r="AG2081" s="13"/>
      <c r="AH2081" s="13"/>
      <c r="AI2081" s="13"/>
      <c r="AJ2081" s="13"/>
    </row>
    <row r="2082" spans="2:36" x14ac:dyDescent="0.3">
      <c r="B2082" s="8"/>
      <c r="C2082" s="8"/>
      <c r="W2082" s="13"/>
      <c r="X2082" s="13"/>
      <c r="Y2082" s="13"/>
      <c r="Z2082" s="13"/>
      <c r="AA2082" s="13"/>
      <c r="AB2082" s="13"/>
      <c r="AC2082" s="13"/>
      <c r="AD2082" s="13"/>
      <c r="AE2082" s="13"/>
      <c r="AF2082" s="13"/>
      <c r="AG2082" s="13"/>
      <c r="AH2082" s="13"/>
      <c r="AI2082" s="13"/>
      <c r="AJ2082" s="13"/>
    </row>
    <row r="2083" spans="2:36" x14ac:dyDescent="0.3">
      <c r="B2083" s="8"/>
      <c r="C2083" s="8"/>
      <c r="W2083" s="13"/>
      <c r="X2083" s="13"/>
      <c r="Y2083" s="13"/>
      <c r="Z2083" s="13"/>
      <c r="AA2083" s="13"/>
      <c r="AB2083" s="13"/>
      <c r="AC2083" s="13"/>
      <c r="AD2083" s="13"/>
      <c r="AE2083" s="13"/>
      <c r="AF2083" s="13"/>
      <c r="AG2083" s="13"/>
      <c r="AH2083" s="13"/>
      <c r="AI2083" s="13"/>
      <c r="AJ2083" s="13"/>
    </row>
    <row r="2084" spans="2:36" x14ac:dyDescent="0.3">
      <c r="B2084" s="8"/>
      <c r="C2084" s="8"/>
      <c r="W2084" s="13"/>
      <c r="X2084" s="13"/>
      <c r="Y2084" s="13"/>
      <c r="Z2084" s="13"/>
      <c r="AA2084" s="13"/>
      <c r="AB2084" s="13"/>
      <c r="AC2084" s="13"/>
      <c r="AD2084" s="13"/>
      <c r="AE2084" s="13"/>
      <c r="AF2084" s="13"/>
      <c r="AG2084" s="13"/>
      <c r="AH2084" s="13"/>
      <c r="AI2084" s="13"/>
      <c r="AJ2084" s="13"/>
    </row>
    <row r="2085" spans="2:36" x14ac:dyDescent="0.3">
      <c r="B2085" s="8"/>
      <c r="C2085" s="8"/>
      <c r="W2085" s="13"/>
      <c r="X2085" s="13"/>
      <c r="Y2085" s="13"/>
      <c r="Z2085" s="13"/>
      <c r="AA2085" s="13"/>
      <c r="AB2085" s="13"/>
      <c r="AC2085" s="13"/>
      <c r="AD2085" s="13"/>
      <c r="AE2085" s="13"/>
      <c r="AF2085" s="13"/>
      <c r="AG2085" s="13"/>
      <c r="AH2085" s="13"/>
      <c r="AI2085" s="13"/>
      <c r="AJ2085" s="13"/>
    </row>
    <row r="2086" spans="2:36" x14ac:dyDescent="0.3">
      <c r="B2086" s="8"/>
      <c r="C2086" s="8"/>
      <c r="W2086" s="13"/>
      <c r="X2086" s="13"/>
      <c r="Y2086" s="13"/>
      <c r="Z2086" s="13"/>
      <c r="AA2086" s="13"/>
      <c r="AB2086" s="13"/>
      <c r="AC2086" s="13"/>
      <c r="AD2086" s="13"/>
      <c r="AE2086" s="13"/>
      <c r="AF2086" s="13"/>
      <c r="AG2086" s="13"/>
      <c r="AH2086" s="13"/>
      <c r="AI2086" s="13"/>
      <c r="AJ2086" s="13"/>
    </row>
    <row r="2087" spans="2:36" x14ac:dyDescent="0.3">
      <c r="B2087" s="8"/>
      <c r="C2087" s="8"/>
      <c r="W2087" s="13"/>
      <c r="X2087" s="13"/>
      <c r="Y2087" s="13"/>
      <c r="Z2087" s="13"/>
      <c r="AA2087" s="13"/>
      <c r="AB2087" s="13"/>
      <c r="AC2087" s="13"/>
      <c r="AD2087" s="13"/>
      <c r="AE2087" s="13"/>
      <c r="AF2087" s="13"/>
      <c r="AG2087" s="13"/>
      <c r="AH2087" s="13"/>
      <c r="AI2087" s="13"/>
      <c r="AJ2087" s="13"/>
    </row>
    <row r="2088" spans="2:36" x14ac:dyDescent="0.3">
      <c r="B2088" s="8"/>
      <c r="C2088" s="8"/>
      <c r="W2088" s="13"/>
      <c r="X2088" s="13"/>
      <c r="Y2088" s="13"/>
      <c r="Z2088" s="13"/>
      <c r="AA2088" s="13"/>
      <c r="AB2088" s="13"/>
      <c r="AC2088" s="13"/>
      <c r="AD2088" s="13"/>
      <c r="AE2088" s="13"/>
      <c r="AF2088" s="13"/>
      <c r="AG2088" s="13"/>
      <c r="AH2088" s="13"/>
      <c r="AI2088" s="13"/>
      <c r="AJ2088" s="13"/>
    </row>
    <row r="2089" spans="2:36" x14ac:dyDescent="0.3">
      <c r="B2089" s="8"/>
      <c r="C2089" s="8"/>
      <c r="W2089" s="13"/>
      <c r="X2089" s="13"/>
      <c r="Y2089" s="13"/>
      <c r="Z2089" s="13"/>
      <c r="AA2089" s="13"/>
      <c r="AB2089" s="13"/>
      <c r="AC2089" s="13"/>
      <c r="AD2089" s="13"/>
      <c r="AE2089" s="13"/>
      <c r="AF2089" s="13"/>
      <c r="AG2089" s="13"/>
      <c r="AH2089" s="13"/>
      <c r="AI2089" s="13"/>
      <c r="AJ2089" s="13"/>
    </row>
    <row r="2090" spans="2:36" x14ac:dyDescent="0.3">
      <c r="B2090" s="8"/>
      <c r="C2090" s="8"/>
      <c r="W2090" s="13"/>
      <c r="X2090" s="13"/>
      <c r="Y2090" s="13"/>
      <c r="Z2090" s="13"/>
      <c r="AA2090" s="13"/>
      <c r="AB2090" s="13"/>
      <c r="AC2090" s="13"/>
      <c r="AD2090" s="13"/>
      <c r="AE2090" s="13"/>
      <c r="AF2090" s="13"/>
      <c r="AG2090" s="13"/>
      <c r="AH2090" s="13"/>
      <c r="AI2090" s="13"/>
      <c r="AJ2090" s="13"/>
    </row>
    <row r="2091" spans="2:36" x14ac:dyDescent="0.3">
      <c r="B2091" s="8"/>
      <c r="C2091" s="8"/>
      <c r="W2091" s="13"/>
      <c r="X2091" s="13"/>
      <c r="Y2091" s="13"/>
      <c r="Z2091" s="13"/>
      <c r="AA2091" s="13"/>
      <c r="AB2091" s="13"/>
      <c r="AC2091" s="13"/>
      <c r="AD2091" s="13"/>
      <c r="AE2091" s="13"/>
      <c r="AF2091" s="13"/>
      <c r="AG2091" s="13"/>
      <c r="AH2091" s="13"/>
      <c r="AI2091" s="13"/>
      <c r="AJ2091" s="13"/>
    </row>
    <row r="2092" spans="2:36" x14ac:dyDescent="0.3">
      <c r="B2092" s="8"/>
      <c r="C2092" s="8"/>
      <c r="W2092" s="13"/>
      <c r="X2092" s="13"/>
      <c r="Y2092" s="13"/>
      <c r="Z2092" s="13"/>
      <c r="AA2092" s="13"/>
      <c r="AB2092" s="13"/>
      <c r="AC2092" s="13"/>
      <c r="AD2092" s="13"/>
      <c r="AE2092" s="13"/>
      <c r="AF2092" s="13"/>
      <c r="AG2092" s="13"/>
      <c r="AH2092" s="13"/>
      <c r="AI2092" s="13"/>
      <c r="AJ2092" s="13"/>
    </row>
    <row r="2093" spans="2:36" x14ac:dyDescent="0.3">
      <c r="B2093" s="8"/>
      <c r="C2093" s="8"/>
      <c r="W2093" s="13"/>
      <c r="X2093" s="13"/>
      <c r="Y2093" s="13"/>
      <c r="Z2093" s="13"/>
      <c r="AA2093" s="13"/>
      <c r="AB2093" s="13"/>
      <c r="AC2093" s="13"/>
      <c r="AD2093" s="13"/>
      <c r="AE2093" s="13"/>
      <c r="AF2093" s="13"/>
      <c r="AG2093" s="13"/>
      <c r="AH2093" s="13"/>
      <c r="AI2093" s="13"/>
      <c r="AJ2093" s="13"/>
    </row>
    <row r="2094" spans="2:36" x14ac:dyDescent="0.3">
      <c r="B2094" s="8"/>
      <c r="C2094" s="8"/>
      <c r="W2094" s="13"/>
      <c r="X2094" s="13"/>
      <c r="Y2094" s="13"/>
      <c r="Z2094" s="13"/>
      <c r="AA2094" s="13"/>
      <c r="AB2094" s="13"/>
      <c r="AC2094" s="13"/>
      <c r="AD2094" s="13"/>
      <c r="AE2094" s="13"/>
      <c r="AF2094" s="13"/>
      <c r="AG2094" s="13"/>
      <c r="AH2094" s="13"/>
      <c r="AI2094" s="13"/>
      <c r="AJ2094" s="13"/>
    </row>
    <row r="2095" spans="2:36" x14ac:dyDescent="0.3">
      <c r="B2095" s="8"/>
      <c r="C2095" s="8"/>
      <c r="W2095" s="13"/>
      <c r="X2095" s="13"/>
      <c r="Y2095" s="13"/>
      <c r="Z2095" s="13"/>
      <c r="AA2095" s="13"/>
      <c r="AB2095" s="13"/>
      <c r="AC2095" s="13"/>
      <c r="AD2095" s="13"/>
      <c r="AE2095" s="13"/>
      <c r="AF2095" s="13"/>
      <c r="AG2095" s="13"/>
      <c r="AH2095" s="13"/>
      <c r="AI2095" s="13"/>
      <c r="AJ2095" s="13"/>
    </row>
    <row r="2096" spans="2:36" x14ac:dyDescent="0.3">
      <c r="B2096" s="8"/>
      <c r="C2096" s="8"/>
      <c r="W2096" s="13"/>
      <c r="X2096" s="13"/>
      <c r="Y2096" s="13"/>
      <c r="Z2096" s="13"/>
      <c r="AA2096" s="13"/>
      <c r="AB2096" s="13"/>
      <c r="AC2096" s="13"/>
      <c r="AD2096" s="13"/>
      <c r="AE2096" s="13"/>
      <c r="AF2096" s="13"/>
      <c r="AG2096" s="13"/>
      <c r="AH2096" s="13"/>
      <c r="AI2096" s="13"/>
      <c r="AJ2096" s="13"/>
    </row>
    <row r="2097" spans="2:36" x14ac:dyDescent="0.3">
      <c r="B2097" s="8"/>
      <c r="C2097" s="8"/>
      <c r="W2097" s="13"/>
      <c r="X2097" s="13"/>
      <c r="Y2097" s="13"/>
      <c r="Z2097" s="13"/>
      <c r="AA2097" s="13"/>
      <c r="AB2097" s="13"/>
      <c r="AC2097" s="13"/>
      <c r="AD2097" s="13"/>
      <c r="AE2097" s="13"/>
      <c r="AF2097" s="13"/>
      <c r="AG2097" s="13"/>
      <c r="AH2097" s="13"/>
      <c r="AI2097" s="13"/>
      <c r="AJ2097" s="13"/>
    </row>
    <row r="2098" spans="2:36" x14ac:dyDescent="0.3">
      <c r="B2098" s="8"/>
      <c r="C2098" s="8"/>
      <c r="W2098" s="13"/>
      <c r="X2098" s="13"/>
      <c r="Y2098" s="13"/>
      <c r="Z2098" s="13"/>
      <c r="AA2098" s="13"/>
      <c r="AB2098" s="13"/>
      <c r="AC2098" s="13"/>
      <c r="AD2098" s="13"/>
      <c r="AE2098" s="13"/>
      <c r="AF2098" s="13"/>
      <c r="AG2098" s="13"/>
      <c r="AH2098" s="13"/>
      <c r="AI2098" s="13"/>
      <c r="AJ2098" s="13"/>
    </row>
    <row r="2099" spans="2:36" x14ac:dyDescent="0.3">
      <c r="B2099" s="8"/>
      <c r="C2099" s="8"/>
      <c r="W2099" s="13"/>
      <c r="X2099" s="13"/>
      <c r="Y2099" s="13"/>
      <c r="Z2099" s="13"/>
      <c r="AA2099" s="13"/>
      <c r="AB2099" s="13"/>
      <c r="AC2099" s="13"/>
      <c r="AD2099" s="13"/>
      <c r="AE2099" s="13"/>
      <c r="AF2099" s="13"/>
      <c r="AG2099" s="13"/>
      <c r="AH2099" s="13"/>
      <c r="AI2099" s="13"/>
      <c r="AJ2099" s="13"/>
    </row>
    <row r="2100" spans="2:36" x14ac:dyDescent="0.3">
      <c r="B2100" s="8"/>
      <c r="C2100" s="8"/>
      <c r="W2100" s="13"/>
      <c r="X2100" s="13"/>
      <c r="Y2100" s="13"/>
      <c r="Z2100" s="13"/>
      <c r="AA2100" s="13"/>
      <c r="AB2100" s="13"/>
      <c r="AC2100" s="13"/>
      <c r="AD2100" s="13"/>
      <c r="AE2100" s="13"/>
      <c r="AF2100" s="13"/>
      <c r="AG2100" s="13"/>
      <c r="AH2100" s="13"/>
      <c r="AI2100" s="13"/>
      <c r="AJ2100" s="13"/>
    </row>
    <row r="2101" spans="2:36" x14ac:dyDescent="0.3">
      <c r="B2101" s="8"/>
      <c r="C2101" s="8"/>
      <c r="W2101" s="13"/>
      <c r="X2101" s="13"/>
      <c r="Y2101" s="13"/>
      <c r="Z2101" s="13"/>
      <c r="AA2101" s="13"/>
      <c r="AB2101" s="13"/>
      <c r="AC2101" s="13"/>
      <c r="AD2101" s="13"/>
      <c r="AE2101" s="13"/>
      <c r="AF2101" s="13"/>
      <c r="AG2101" s="13"/>
      <c r="AH2101" s="13"/>
      <c r="AI2101" s="13"/>
      <c r="AJ2101" s="13"/>
    </row>
    <row r="2102" spans="2:36" x14ac:dyDescent="0.3">
      <c r="B2102" s="8"/>
      <c r="C2102" s="8"/>
      <c r="W2102" s="13"/>
      <c r="X2102" s="13"/>
      <c r="Y2102" s="13"/>
      <c r="Z2102" s="13"/>
      <c r="AA2102" s="13"/>
      <c r="AB2102" s="13"/>
      <c r="AC2102" s="13"/>
      <c r="AD2102" s="13"/>
      <c r="AE2102" s="13"/>
      <c r="AF2102" s="13"/>
      <c r="AG2102" s="13"/>
      <c r="AH2102" s="13"/>
      <c r="AI2102" s="13"/>
      <c r="AJ2102" s="13"/>
    </row>
    <row r="2103" spans="2:36" x14ac:dyDescent="0.3">
      <c r="B2103" s="8"/>
      <c r="C2103" s="8"/>
      <c r="W2103" s="13"/>
      <c r="X2103" s="13"/>
      <c r="Y2103" s="13"/>
      <c r="Z2103" s="13"/>
      <c r="AA2103" s="13"/>
      <c r="AB2103" s="13"/>
      <c r="AC2103" s="13"/>
      <c r="AD2103" s="13"/>
      <c r="AE2103" s="13"/>
      <c r="AF2103" s="13"/>
      <c r="AG2103" s="13"/>
      <c r="AH2103" s="13"/>
      <c r="AI2103" s="13"/>
      <c r="AJ2103" s="13"/>
    </row>
    <row r="2104" spans="2:36" x14ac:dyDescent="0.3">
      <c r="B2104" s="8"/>
      <c r="C2104" s="8"/>
      <c r="W2104" s="13"/>
      <c r="X2104" s="13"/>
      <c r="Y2104" s="13"/>
      <c r="Z2104" s="13"/>
      <c r="AA2104" s="13"/>
      <c r="AB2104" s="13"/>
      <c r="AC2104" s="13"/>
      <c r="AD2104" s="13"/>
      <c r="AE2104" s="13"/>
      <c r="AF2104" s="13"/>
      <c r="AG2104" s="13"/>
      <c r="AH2104" s="13"/>
      <c r="AI2104" s="13"/>
      <c r="AJ2104" s="13"/>
    </row>
    <row r="2105" spans="2:36" x14ac:dyDescent="0.3">
      <c r="B2105" s="8"/>
      <c r="C2105" s="8"/>
      <c r="W2105" s="13"/>
      <c r="X2105" s="13"/>
      <c r="Y2105" s="13"/>
      <c r="Z2105" s="13"/>
      <c r="AA2105" s="13"/>
      <c r="AB2105" s="13"/>
      <c r="AC2105" s="13"/>
      <c r="AD2105" s="13"/>
      <c r="AE2105" s="13"/>
      <c r="AF2105" s="13"/>
      <c r="AG2105" s="13"/>
      <c r="AH2105" s="13"/>
      <c r="AI2105" s="13"/>
      <c r="AJ2105" s="13"/>
    </row>
    <row r="2106" spans="2:36" x14ac:dyDescent="0.3">
      <c r="B2106" s="8"/>
      <c r="C2106" s="8"/>
      <c r="W2106" s="13"/>
      <c r="X2106" s="13"/>
      <c r="Y2106" s="13"/>
      <c r="Z2106" s="13"/>
      <c r="AA2106" s="13"/>
      <c r="AB2106" s="13"/>
      <c r="AC2106" s="13"/>
      <c r="AD2106" s="13"/>
      <c r="AE2106" s="13"/>
      <c r="AF2106" s="13"/>
      <c r="AG2106" s="13"/>
      <c r="AH2106" s="13"/>
      <c r="AI2106" s="13"/>
      <c r="AJ2106" s="13"/>
    </row>
    <row r="2107" spans="2:36" x14ac:dyDescent="0.3">
      <c r="B2107" s="8"/>
      <c r="C2107" s="8"/>
      <c r="W2107" s="13"/>
      <c r="X2107" s="13"/>
      <c r="Y2107" s="13"/>
      <c r="Z2107" s="13"/>
      <c r="AA2107" s="13"/>
      <c r="AB2107" s="13"/>
      <c r="AC2107" s="13"/>
      <c r="AD2107" s="13"/>
      <c r="AE2107" s="13"/>
      <c r="AF2107" s="13"/>
      <c r="AG2107" s="13"/>
      <c r="AH2107" s="13"/>
      <c r="AI2107" s="13"/>
      <c r="AJ2107" s="13"/>
    </row>
    <row r="2108" spans="2:36" x14ac:dyDescent="0.3">
      <c r="B2108" s="8"/>
      <c r="C2108" s="8"/>
      <c r="W2108" s="13"/>
      <c r="X2108" s="13"/>
      <c r="Y2108" s="13"/>
      <c r="Z2108" s="13"/>
      <c r="AA2108" s="13"/>
      <c r="AB2108" s="13"/>
      <c r="AC2108" s="13"/>
      <c r="AD2108" s="13"/>
      <c r="AE2108" s="13"/>
      <c r="AF2108" s="13"/>
      <c r="AG2108" s="13"/>
      <c r="AH2108" s="13"/>
      <c r="AI2108" s="13"/>
      <c r="AJ2108" s="13"/>
    </row>
    <row r="2109" spans="2:36" x14ac:dyDescent="0.3">
      <c r="B2109" s="8"/>
      <c r="C2109" s="8"/>
      <c r="W2109" s="13"/>
      <c r="X2109" s="13"/>
      <c r="Y2109" s="13"/>
      <c r="Z2109" s="13"/>
      <c r="AA2109" s="13"/>
      <c r="AB2109" s="13"/>
      <c r="AC2109" s="13"/>
      <c r="AD2109" s="13"/>
      <c r="AE2109" s="13"/>
      <c r="AF2109" s="13"/>
      <c r="AG2109" s="13"/>
      <c r="AH2109" s="13"/>
      <c r="AI2109" s="13"/>
      <c r="AJ2109" s="13"/>
    </row>
    <row r="2110" spans="2:36" x14ac:dyDescent="0.3">
      <c r="B2110" s="8"/>
      <c r="C2110" s="8"/>
      <c r="W2110" s="13"/>
      <c r="X2110" s="13"/>
      <c r="Y2110" s="13"/>
      <c r="Z2110" s="13"/>
      <c r="AA2110" s="13"/>
      <c r="AB2110" s="13"/>
      <c r="AC2110" s="13"/>
      <c r="AD2110" s="13"/>
      <c r="AE2110" s="13"/>
      <c r="AF2110" s="13"/>
      <c r="AG2110" s="13"/>
      <c r="AH2110" s="13"/>
      <c r="AI2110" s="13"/>
      <c r="AJ2110" s="13"/>
    </row>
    <row r="2111" spans="2:36" x14ac:dyDescent="0.3">
      <c r="B2111" s="8"/>
      <c r="C2111" s="8"/>
      <c r="W2111" s="13"/>
      <c r="X2111" s="13"/>
      <c r="Y2111" s="13"/>
      <c r="Z2111" s="13"/>
      <c r="AA2111" s="13"/>
      <c r="AB2111" s="13"/>
      <c r="AC2111" s="13"/>
      <c r="AD2111" s="13"/>
      <c r="AE2111" s="13"/>
      <c r="AF2111" s="13"/>
      <c r="AG2111" s="13"/>
      <c r="AH2111" s="13"/>
      <c r="AI2111" s="13"/>
      <c r="AJ2111" s="13"/>
    </row>
    <row r="2112" spans="2:36" x14ac:dyDescent="0.3">
      <c r="B2112" s="8"/>
      <c r="C2112" s="8"/>
      <c r="W2112" s="13"/>
      <c r="X2112" s="13"/>
      <c r="Y2112" s="13"/>
      <c r="Z2112" s="13"/>
      <c r="AA2112" s="13"/>
      <c r="AB2112" s="13"/>
      <c r="AC2112" s="13"/>
      <c r="AD2112" s="13"/>
      <c r="AE2112" s="13"/>
      <c r="AF2112" s="13"/>
      <c r="AG2112" s="13"/>
      <c r="AH2112" s="13"/>
      <c r="AI2112" s="13"/>
      <c r="AJ2112" s="13"/>
    </row>
    <row r="2113" spans="2:36" x14ac:dyDescent="0.3">
      <c r="B2113" s="8"/>
      <c r="C2113" s="8"/>
      <c r="W2113" s="13"/>
      <c r="X2113" s="13"/>
      <c r="Y2113" s="13"/>
      <c r="Z2113" s="13"/>
      <c r="AA2113" s="13"/>
      <c r="AB2113" s="13"/>
      <c r="AC2113" s="13"/>
      <c r="AD2113" s="13"/>
      <c r="AE2113" s="13"/>
      <c r="AF2113" s="13"/>
      <c r="AG2113" s="13"/>
      <c r="AH2113" s="13"/>
      <c r="AI2113" s="13"/>
      <c r="AJ2113" s="13"/>
    </row>
    <row r="2114" spans="2:36" x14ac:dyDescent="0.3">
      <c r="B2114" s="8"/>
      <c r="C2114" s="8"/>
      <c r="W2114" s="13"/>
      <c r="X2114" s="13"/>
      <c r="Y2114" s="13"/>
      <c r="Z2114" s="13"/>
      <c r="AA2114" s="13"/>
      <c r="AB2114" s="13"/>
      <c r="AC2114" s="13"/>
      <c r="AD2114" s="13"/>
      <c r="AE2114" s="13"/>
      <c r="AF2114" s="13"/>
      <c r="AG2114" s="13"/>
      <c r="AH2114" s="13"/>
      <c r="AI2114" s="13"/>
      <c r="AJ2114" s="13"/>
    </row>
    <row r="2115" spans="2:36" x14ac:dyDescent="0.3">
      <c r="B2115" s="8"/>
      <c r="C2115" s="8"/>
      <c r="W2115" s="13"/>
      <c r="X2115" s="13"/>
      <c r="Y2115" s="13"/>
      <c r="Z2115" s="13"/>
      <c r="AA2115" s="13"/>
      <c r="AB2115" s="13"/>
      <c r="AC2115" s="13"/>
      <c r="AD2115" s="13"/>
      <c r="AE2115" s="13"/>
      <c r="AF2115" s="13"/>
      <c r="AG2115" s="13"/>
      <c r="AH2115" s="13"/>
      <c r="AI2115" s="13"/>
      <c r="AJ2115" s="13"/>
    </row>
    <row r="2116" spans="2:36" x14ac:dyDescent="0.3">
      <c r="B2116" s="8"/>
      <c r="C2116" s="8"/>
      <c r="W2116" s="13"/>
      <c r="X2116" s="13"/>
      <c r="Y2116" s="13"/>
      <c r="Z2116" s="13"/>
      <c r="AA2116" s="13"/>
      <c r="AB2116" s="13"/>
      <c r="AC2116" s="13"/>
      <c r="AD2116" s="13"/>
      <c r="AE2116" s="13"/>
      <c r="AF2116" s="13"/>
      <c r="AG2116" s="13"/>
      <c r="AH2116" s="13"/>
      <c r="AI2116" s="13"/>
      <c r="AJ2116" s="13"/>
    </row>
    <row r="2117" spans="2:36" x14ac:dyDescent="0.3">
      <c r="B2117" s="8"/>
      <c r="C2117" s="8"/>
      <c r="W2117" s="13"/>
      <c r="X2117" s="13"/>
      <c r="Y2117" s="13"/>
      <c r="Z2117" s="13"/>
      <c r="AA2117" s="13"/>
      <c r="AB2117" s="13"/>
      <c r="AC2117" s="13"/>
      <c r="AD2117" s="13"/>
      <c r="AE2117" s="13"/>
      <c r="AF2117" s="13"/>
      <c r="AG2117" s="13"/>
      <c r="AH2117" s="13"/>
      <c r="AI2117" s="13"/>
      <c r="AJ2117" s="13"/>
    </row>
    <row r="2118" spans="2:36" x14ac:dyDescent="0.3">
      <c r="B2118" s="8"/>
      <c r="C2118" s="8"/>
      <c r="W2118" s="13"/>
      <c r="X2118" s="13"/>
      <c r="Y2118" s="13"/>
      <c r="Z2118" s="13"/>
      <c r="AA2118" s="13"/>
      <c r="AB2118" s="13"/>
      <c r="AC2118" s="13"/>
      <c r="AD2118" s="13"/>
      <c r="AE2118" s="13"/>
      <c r="AF2118" s="13"/>
      <c r="AG2118" s="13"/>
      <c r="AH2118" s="13"/>
      <c r="AI2118" s="13"/>
      <c r="AJ2118" s="13"/>
    </row>
    <row r="2119" spans="2:36" x14ac:dyDescent="0.3">
      <c r="B2119" s="8"/>
      <c r="C2119" s="8"/>
      <c r="W2119" s="13"/>
      <c r="X2119" s="13"/>
      <c r="Y2119" s="13"/>
      <c r="Z2119" s="13"/>
      <c r="AA2119" s="13"/>
      <c r="AB2119" s="13"/>
      <c r="AC2119" s="13"/>
      <c r="AD2119" s="13"/>
      <c r="AE2119" s="13"/>
      <c r="AF2119" s="13"/>
      <c r="AG2119" s="13"/>
      <c r="AH2119" s="13"/>
      <c r="AI2119" s="13"/>
      <c r="AJ2119" s="13"/>
    </row>
    <row r="2120" spans="2:36" x14ac:dyDescent="0.3">
      <c r="B2120" s="8"/>
      <c r="C2120" s="8"/>
      <c r="W2120" s="13"/>
      <c r="X2120" s="13"/>
      <c r="Y2120" s="13"/>
      <c r="Z2120" s="13"/>
      <c r="AA2120" s="13"/>
      <c r="AB2120" s="13"/>
      <c r="AC2120" s="13"/>
      <c r="AD2120" s="13"/>
      <c r="AE2120" s="13"/>
      <c r="AF2120" s="13"/>
      <c r="AG2120" s="13"/>
      <c r="AH2120" s="13"/>
      <c r="AI2120" s="13"/>
      <c r="AJ2120" s="13"/>
    </row>
    <row r="2121" spans="2:36" x14ac:dyDescent="0.3">
      <c r="B2121" s="8"/>
      <c r="C2121" s="8"/>
      <c r="W2121" s="13"/>
      <c r="X2121" s="13"/>
      <c r="Y2121" s="13"/>
      <c r="Z2121" s="13"/>
      <c r="AA2121" s="13"/>
      <c r="AB2121" s="13"/>
      <c r="AC2121" s="13"/>
      <c r="AD2121" s="13"/>
      <c r="AE2121" s="13"/>
      <c r="AF2121" s="13"/>
      <c r="AG2121" s="13"/>
      <c r="AH2121" s="13"/>
      <c r="AI2121" s="13"/>
      <c r="AJ2121" s="13"/>
    </row>
    <row r="2122" spans="2:36" x14ac:dyDescent="0.3">
      <c r="B2122" s="8"/>
      <c r="C2122" s="8"/>
      <c r="W2122" s="13"/>
      <c r="X2122" s="13"/>
      <c r="Y2122" s="13"/>
      <c r="Z2122" s="13"/>
      <c r="AA2122" s="13"/>
      <c r="AB2122" s="13"/>
      <c r="AC2122" s="13"/>
      <c r="AD2122" s="13"/>
      <c r="AE2122" s="13"/>
      <c r="AF2122" s="13"/>
      <c r="AG2122" s="13"/>
      <c r="AH2122" s="13"/>
      <c r="AI2122" s="13"/>
      <c r="AJ2122" s="13"/>
    </row>
    <row r="2123" spans="2:36" x14ac:dyDescent="0.3">
      <c r="B2123" s="8"/>
      <c r="C2123" s="8"/>
      <c r="W2123" s="13"/>
      <c r="X2123" s="13"/>
      <c r="Y2123" s="13"/>
      <c r="Z2123" s="13"/>
      <c r="AA2123" s="13"/>
      <c r="AB2123" s="13"/>
      <c r="AC2123" s="13"/>
      <c r="AD2123" s="13"/>
      <c r="AE2123" s="13"/>
      <c r="AF2123" s="13"/>
      <c r="AG2123" s="13"/>
      <c r="AH2123" s="13"/>
      <c r="AI2123" s="13"/>
      <c r="AJ2123" s="13"/>
    </row>
    <row r="2124" spans="2:36" x14ac:dyDescent="0.3">
      <c r="B2124" s="8"/>
      <c r="C2124" s="8"/>
      <c r="W2124" s="13"/>
      <c r="X2124" s="13"/>
      <c r="Y2124" s="13"/>
      <c r="Z2124" s="13"/>
      <c r="AA2124" s="13"/>
      <c r="AB2124" s="13"/>
      <c r="AC2124" s="13"/>
      <c r="AD2124" s="13"/>
      <c r="AE2124" s="13"/>
      <c r="AF2124" s="13"/>
      <c r="AG2124" s="13"/>
      <c r="AH2124" s="13"/>
      <c r="AI2124" s="13"/>
      <c r="AJ2124" s="13"/>
    </row>
    <row r="2125" spans="2:36" x14ac:dyDescent="0.3">
      <c r="B2125" s="8"/>
      <c r="C2125" s="8"/>
      <c r="W2125" s="13"/>
      <c r="X2125" s="13"/>
      <c r="Y2125" s="13"/>
      <c r="Z2125" s="13"/>
      <c r="AA2125" s="13"/>
      <c r="AB2125" s="13"/>
      <c r="AC2125" s="13"/>
      <c r="AD2125" s="13"/>
      <c r="AE2125" s="13"/>
      <c r="AF2125" s="13"/>
      <c r="AG2125" s="13"/>
      <c r="AH2125" s="13"/>
      <c r="AI2125" s="13"/>
      <c r="AJ2125" s="13"/>
    </row>
    <row r="2126" spans="2:36" x14ac:dyDescent="0.3">
      <c r="B2126" s="8"/>
      <c r="C2126" s="8"/>
      <c r="W2126" s="13"/>
      <c r="X2126" s="13"/>
      <c r="Y2126" s="13"/>
      <c r="Z2126" s="13"/>
      <c r="AA2126" s="13"/>
      <c r="AB2126" s="13"/>
      <c r="AC2126" s="13"/>
      <c r="AD2126" s="13"/>
      <c r="AE2126" s="13"/>
      <c r="AF2126" s="13"/>
      <c r="AG2126" s="13"/>
      <c r="AH2126" s="13"/>
      <c r="AI2126" s="13"/>
      <c r="AJ2126" s="13"/>
    </row>
    <row r="2127" spans="2:36" x14ac:dyDescent="0.3">
      <c r="B2127" s="8"/>
      <c r="C2127" s="8"/>
      <c r="W2127" s="13"/>
      <c r="X2127" s="13"/>
      <c r="Y2127" s="13"/>
      <c r="Z2127" s="13"/>
      <c r="AA2127" s="13"/>
      <c r="AB2127" s="13"/>
      <c r="AC2127" s="13"/>
      <c r="AD2127" s="13"/>
      <c r="AE2127" s="13"/>
      <c r="AF2127" s="13"/>
      <c r="AG2127" s="13"/>
      <c r="AH2127" s="13"/>
      <c r="AI2127" s="13"/>
      <c r="AJ2127" s="13"/>
    </row>
    <row r="2128" spans="2:36" x14ac:dyDescent="0.3">
      <c r="B2128" s="8"/>
      <c r="C2128" s="8"/>
      <c r="W2128" s="13"/>
      <c r="X2128" s="13"/>
      <c r="Y2128" s="13"/>
      <c r="Z2128" s="13"/>
      <c r="AA2128" s="13"/>
      <c r="AB2128" s="13"/>
      <c r="AC2128" s="13"/>
      <c r="AD2128" s="13"/>
      <c r="AE2128" s="13"/>
      <c r="AF2128" s="13"/>
      <c r="AG2128" s="13"/>
      <c r="AH2128" s="13"/>
      <c r="AI2128" s="13"/>
      <c r="AJ2128" s="13"/>
    </row>
    <row r="2129" spans="2:36" x14ac:dyDescent="0.3">
      <c r="B2129" s="8"/>
      <c r="C2129" s="8"/>
      <c r="W2129" s="13"/>
      <c r="X2129" s="13"/>
      <c r="Y2129" s="13"/>
      <c r="Z2129" s="13"/>
      <c r="AA2129" s="13"/>
      <c r="AB2129" s="13"/>
      <c r="AC2129" s="13"/>
      <c r="AD2129" s="13"/>
      <c r="AE2129" s="13"/>
      <c r="AF2129" s="13"/>
      <c r="AG2129" s="13"/>
      <c r="AH2129" s="13"/>
      <c r="AI2129" s="13"/>
      <c r="AJ2129" s="13"/>
    </row>
    <row r="2130" spans="2:36" x14ac:dyDescent="0.3">
      <c r="B2130" s="8"/>
      <c r="C2130" s="8"/>
      <c r="W2130" s="13"/>
      <c r="X2130" s="13"/>
      <c r="Y2130" s="13"/>
      <c r="Z2130" s="13"/>
      <c r="AA2130" s="13"/>
      <c r="AB2130" s="13"/>
      <c r="AC2130" s="13"/>
      <c r="AD2130" s="13"/>
      <c r="AE2130" s="13"/>
      <c r="AF2130" s="13"/>
      <c r="AG2130" s="13"/>
      <c r="AH2130" s="13"/>
      <c r="AI2130" s="13"/>
      <c r="AJ2130" s="13"/>
    </row>
    <row r="2131" spans="2:36" x14ac:dyDescent="0.3">
      <c r="B2131" s="8"/>
      <c r="C2131" s="8"/>
      <c r="W2131" s="13"/>
      <c r="X2131" s="13"/>
      <c r="Y2131" s="13"/>
      <c r="Z2131" s="13"/>
      <c r="AA2131" s="13"/>
      <c r="AB2131" s="13"/>
      <c r="AC2131" s="13"/>
      <c r="AD2131" s="13"/>
      <c r="AE2131" s="13"/>
      <c r="AF2131" s="13"/>
      <c r="AG2131" s="13"/>
      <c r="AH2131" s="13"/>
      <c r="AI2131" s="13"/>
      <c r="AJ2131" s="13"/>
    </row>
    <row r="2132" spans="2:36" x14ac:dyDescent="0.3">
      <c r="B2132" s="8"/>
      <c r="C2132" s="8"/>
      <c r="W2132" s="13"/>
      <c r="X2132" s="13"/>
      <c r="Y2132" s="13"/>
      <c r="Z2132" s="13"/>
      <c r="AA2132" s="13"/>
      <c r="AB2132" s="13"/>
      <c r="AC2132" s="13"/>
      <c r="AD2132" s="13"/>
      <c r="AE2132" s="13"/>
      <c r="AF2132" s="13"/>
      <c r="AG2132" s="13"/>
      <c r="AH2132" s="13"/>
      <c r="AI2132" s="13"/>
      <c r="AJ2132" s="13"/>
    </row>
    <row r="2133" spans="2:36" x14ac:dyDescent="0.3">
      <c r="B2133" s="8"/>
      <c r="C2133" s="8"/>
      <c r="W2133" s="13"/>
      <c r="X2133" s="13"/>
      <c r="Y2133" s="13"/>
      <c r="Z2133" s="13"/>
      <c r="AA2133" s="13"/>
      <c r="AB2133" s="13"/>
      <c r="AC2133" s="13"/>
      <c r="AD2133" s="13"/>
      <c r="AE2133" s="13"/>
      <c r="AF2133" s="13"/>
      <c r="AG2133" s="13"/>
      <c r="AH2133" s="13"/>
      <c r="AI2133" s="13"/>
      <c r="AJ2133" s="13"/>
    </row>
    <row r="2134" spans="2:36" x14ac:dyDescent="0.3">
      <c r="B2134" s="8"/>
      <c r="C2134" s="8"/>
      <c r="W2134" s="13"/>
      <c r="X2134" s="13"/>
      <c r="Y2134" s="13"/>
      <c r="Z2134" s="13"/>
      <c r="AA2134" s="13"/>
      <c r="AB2134" s="13"/>
      <c r="AC2134" s="13"/>
      <c r="AD2134" s="13"/>
      <c r="AE2134" s="13"/>
      <c r="AF2134" s="13"/>
      <c r="AG2134" s="13"/>
      <c r="AH2134" s="13"/>
      <c r="AI2134" s="13"/>
      <c r="AJ2134" s="13"/>
    </row>
    <row r="2135" spans="2:36" x14ac:dyDescent="0.3">
      <c r="B2135" s="8"/>
      <c r="C2135" s="8"/>
      <c r="W2135" s="13"/>
      <c r="X2135" s="13"/>
      <c r="Y2135" s="13"/>
      <c r="Z2135" s="13"/>
      <c r="AA2135" s="13"/>
      <c r="AB2135" s="13"/>
      <c r="AC2135" s="13"/>
      <c r="AD2135" s="13"/>
      <c r="AE2135" s="13"/>
      <c r="AF2135" s="13"/>
      <c r="AG2135" s="13"/>
      <c r="AH2135" s="13"/>
      <c r="AI2135" s="13"/>
      <c r="AJ2135" s="13"/>
    </row>
    <row r="2136" spans="2:36" x14ac:dyDescent="0.3">
      <c r="B2136" s="8"/>
      <c r="C2136" s="8"/>
      <c r="W2136" s="13"/>
      <c r="X2136" s="13"/>
      <c r="Y2136" s="13"/>
      <c r="Z2136" s="13"/>
      <c r="AA2136" s="13"/>
      <c r="AB2136" s="13"/>
      <c r="AC2136" s="13"/>
      <c r="AD2136" s="13"/>
      <c r="AE2136" s="13"/>
      <c r="AF2136" s="13"/>
      <c r="AG2136" s="13"/>
      <c r="AH2136" s="13"/>
      <c r="AI2136" s="13"/>
      <c r="AJ2136" s="13"/>
    </row>
    <row r="2137" spans="2:36" x14ac:dyDescent="0.3">
      <c r="B2137" s="8"/>
      <c r="C2137" s="8"/>
      <c r="W2137" s="13"/>
      <c r="X2137" s="13"/>
      <c r="Y2137" s="13"/>
      <c r="Z2137" s="13"/>
      <c r="AA2137" s="13"/>
      <c r="AB2137" s="13"/>
      <c r="AC2137" s="13"/>
      <c r="AD2137" s="13"/>
      <c r="AE2137" s="13"/>
      <c r="AF2137" s="13"/>
      <c r="AG2137" s="13"/>
      <c r="AH2137" s="13"/>
      <c r="AI2137" s="13"/>
      <c r="AJ2137" s="13"/>
    </row>
    <row r="2138" spans="2:36" x14ac:dyDescent="0.3">
      <c r="B2138" s="8"/>
      <c r="C2138" s="8"/>
      <c r="W2138" s="13"/>
      <c r="X2138" s="13"/>
      <c r="Y2138" s="13"/>
      <c r="Z2138" s="13"/>
      <c r="AA2138" s="13"/>
      <c r="AB2138" s="13"/>
      <c r="AC2138" s="13"/>
      <c r="AD2138" s="13"/>
      <c r="AE2138" s="13"/>
      <c r="AF2138" s="13"/>
      <c r="AG2138" s="13"/>
      <c r="AH2138" s="13"/>
      <c r="AI2138" s="13"/>
      <c r="AJ2138" s="13"/>
    </row>
    <row r="2139" spans="2:36" x14ac:dyDescent="0.3">
      <c r="B2139" s="8"/>
      <c r="C2139" s="8"/>
      <c r="W2139" s="13"/>
      <c r="X2139" s="13"/>
      <c r="Y2139" s="13"/>
      <c r="Z2139" s="13"/>
      <c r="AA2139" s="13"/>
      <c r="AB2139" s="13"/>
      <c r="AC2139" s="13"/>
      <c r="AD2139" s="13"/>
      <c r="AE2139" s="13"/>
      <c r="AF2139" s="13"/>
      <c r="AG2139" s="13"/>
      <c r="AH2139" s="13"/>
      <c r="AI2139" s="13"/>
      <c r="AJ2139" s="13"/>
    </row>
    <row r="2140" spans="2:36" x14ac:dyDescent="0.3">
      <c r="B2140" s="8"/>
      <c r="C2140" s="8"/>
      <c r="W2140" s="13"/>
      <c r="X2140" s="13"/>
      <c r="Y2140" s="13"/>
      <c r="Z2140" s="13"/>
      <c r="AA2140" s="13"/>
      <c r="AB2140" s="13"/>
      <c r="AC2140" s="13"/>
      <c r="AD2140" s="13"/>
      <c r="AE2140" s="13"/>
      <c r="AF2140" s="13"/>
      <c r="AG2140" s="13"/>
      <c r="AH2140" s="13"/>
      <c r="AI2140" s="13"/>
      <c r="AJ2140" s="13"/>
    </row>
    <row r="2141" spans="2:36" x14ac:dyDescent="0.3">
      <c r="B2141" s="8"/>
      <c r="C2141" s="8"/>
      <c r="W2141" s="13"/>
      <c r="X2141" s="13"/>
      <c r="Y2141" s="13"/>
      <c r="Z2141" s="13"/>
      <c r="AA2141" s="13"/>
      <c r="AB2141" s="13"/>
      <c r="AC2141" s="13"/>
      <c r="AD2141" s="13"/>
      <c r="AE2141" s="13"/>
      <c r="AF2141" s="13"/>
      <c r="AG2141" s="13"/>
      <c r="AH2141" s="13"/>
      <c r="AI2141" s="13"/>
      <c r="AJ2141" s="13"/>
    </row>
    <row r="2142" spans="2:36" x14ac:dyDescent="0.3">
      <c r="B2142" s="8"/>
      <c r="C2142" s="8"/>
      <c r="W2142" s="13"/>
      <c r="X2142" s="13"/>
      <c r="Y2142" s="13"/>
      <c r="Z2142" s="13"/>
      <c r="AA2142" s="13"/>
      <c r="AB2142" s="13"/>
      <c r="AC2142" s="13"/>
      <c r="AD2142" s="13"/>
      <c r="AE2142" s="13"/>
      <c r="AF2142" s="13"/>
      <c r="AG2142" s="13"/>
      <c r="AH2142" s="13"/>
      <c r="AI2142" s="13"/>
      <c r="AJ2142" s="13"/>
    </row>
    <row r="2143" spans="2:36" x14ac:dyDescent="0.3">
      <c r="B2143" s="8"/>
      <c r="C2143" s="8"/>
      <c r="W2143" s="13"/>
      <c r="X2143" s="13"/>
      <c r="Y2143" s="13"/>
      <c r="Z2143" s="13"/>
      <c r="AA2143" s="13"/>
      <c r="AB2143" s="13"/>
      <c r="AC2143" s="13"/>
      <c r="AD2143" s="13"/>
      <c r="AE2143" s="13"/>
      <c r="AF2143" s="13"/>
      <c r="AG2143" s="13"/>
      <c r="AH2143" s="13"/>
      <c r="AI2143" s="13"/>
      <c r="AJ2143" s="13"/>
    </row>
    <row r="2144" spans="2:36" x14ac:dyDescent="0.3">
      <c r="B2144" s="8"/>
      <c r="C2144" s="8"/>
      <c r="W2144" s="13"/>
      <c r="X2144" s="13"/>
      <c r="Y2144" s="13"/>
      <c r="Z2144" s="13"/>
      <c r="AA2144" s="13"/>
      <c r="AB2144" s="13"/>
      <c r="AC2144" s="13"/>
      <c r="AD2144" s="13"/>
      <c r="AE2144" s="13"/>
      <c r="AF2144" s="13"/>
      <c r="AG2144" s="13"/>
      <c r="AH2144" s="13"/>
      <c r="AI2144" s="13"/>
      <c r="AJ2144" s="13"/>
    </row>
    <row r="2145" spans="2:36" x14ac:dyDescent="0.3">
      <c r="B2145" s="8"/>
      <c r="C2145" s="8"/>
      <c r="W2145" s="13"/>
      <c r="X2145" s="13"/>
      <c r="Y2145" s="13"/>
      <c r="Z2145" s="13"/>
      <c r="AA2145" s="13"/>
      <c r="AB2145" s="13"/>
      <c r="AC2145" s="13"/>
      <c r="AD2145" s="13"/>
      <c r="AE2145" s="13"/>
      <c r="AF2145" s="13"/>
      <c r="AG2145" s="13"/>
      <c r="AH2145" s="13"/>
      <c r="AI2145" s="13"/>
      <c r="AJ2145" s="13"/>
    </row>
    <row r="2146" spans="2:36" x14ac:dyDescent="0.3">
      <c r="B2146" s="8"/>
      <c r="C2146" s="8"/>
      <c r="W2146" s="13"/>
      <c r="X2146" s="13"/>
      <c r="Y2146" s="13"/>
      <c r="Z2146" s="13"/>
      <c r="AA2146" s="13"/>
      <c r="AB2146" s="13"/>
      <c r="AC2146" s="13"/>
      <c r="AD2146" s="13"/>
      <c r="AE2146" s="13"/>
      <c r="AF2146" s="13"/>
      <c r="AG2146" s="13"/>
      <c r="AH2146" s="13"/>
      <c r="AI2146" s="13"/>
      <c r="AJ2146" s="13"/>
    </row>
    <row r="2147" spans="2:36" x14ac:dyDescent="0.3">
      <c r="B2147" s="8"/>
      <c r="C2147" s="8"/>
      <c r="W2147" s="13"/>
      <c r="X2147" s="13"/>
      <c r="Y2147" s="13"/>
      <c r="Z2147" s="13"/>
      <c r="AA2147" s="13"/>
      <c r="AB2147" s="13"/>
      <c r="AC2147" s="13"/>
      <c r="AD2147" s="13"/>
      <c r="AE2147" s="13"/>
      <c r="AF2147" s="13"/>
      <c r="AG2147" s="13"/>
      <c r="AH2147" s="13"/>
      <c r="AI2147" s="13"/>
      <c r="AJ2147" s="13"/>
    </row>
    <row r="2148" spans="2:36" x14ac:dyDescent="0.3">
      <c r="B2148" s="8"/>
      <c r="C2148" s="8"/>
      <c r="W2148" s="13"/>
      <c r="X2148" s="13"/>
      <c r="Y2148" s="13"/>
      <c r="Z2148" s="13"/>
      <c r="AA2148" s="13"/>
      <c r="AB2148" s="13"/>
      <c r="AC2148" s="13"/>
      <c r="AD2148" s="13"/>
      <c r="AE2148" s="13"/>
      <c r="AF2148" s="13"/>
      <c r="AG2148" s="13"/>
      <c r="AH2148" s="13"/>
      <c r="AI2148" s="13"/>
      <c r="AJ2148" s="13"/>
    </row>
    <row r="2149" spans="2:36" x14ac:dyDescent="0.3">
      <c r="B2149" s="8"/>
      <c r="C2149" s="8"/>
      <c r="W2149" s="13"/>
      <c r="X2149" s="13"/>
      <c r="Y2149" s="13"/>
      <c r="Z2149" s="13"/>
      <c r="AA2149" s="13"/>
      <c r="AB2149" s="13"/>
      <c r="AC2149" s="13"/>
      <c r="AD2149" s="13"/>
      <c r="AE2149" s="13"/>
      <c r="AF2149" s="13"/>
      <c r="AG2149" s="13"/>
      <c r="AH2149" s="13"/>
      <c r="AI2149" s="13"/>
      <c r="AJ2149" s="13"/>
    </row>
    <row r="2150" spans="2:36" x14ac:dyDescent="0.3">
      <c r="B2150" s="8"/>
      <c r="C2150" s="8"/>
      <c r="W2150" s="13"/>
      <c r="X2150" s="13"/>
      <c r="Y2150" s="13"/>
      <c r="Z2150" s="13"/>
      <c r="AA2150" s="13"/>
      <c r="AB2150" s="13"/>
      <c r="AC2150" s="13"/>
      <c r="AD2150" s="13"/>
      <c r="AE2150" s="13"/>
      <c r="AF2150" s="13"/>
      <c r="AG2150" s="13"/>
      <c r="AH2150" s="13"/>
      <c r="AI2150" s="13"/>
      <c r="AJ2150" s="13"/>
    </row>
    <row r="2151" spans="2:36" x14ac:dyDescent="0.3">
      <c r="B2151" s="8"/>
      <c r="C2151" s="8"/>
      <c r="W2151" s="13"/>
      <c r="X2151" s="13"/>
      <c r="Y2151" s="13"/>
      <c r="Z2151" s="13"/>
      <c r="AA2151" s="13"/>
      <c r="AB2151" s="13"/>
      <c r="AC2151" s="13"/>
      <c r="AD2151" s="13"/>
      <c r="AE2151" s="13"/>
      <c r="AF2151" s="13"/>
      <c r="AG2151" s="13"/>
      <c r="AH2151" s="13"/>
      <c r="AI2151" s="13"/>
      <c r="AJ2151" s="13"/>
    </row>
    <row r="2152" spans="2:36" x14ac:dyDescent="0.3">
      <c r="B2152" s="8"/>
      <c r="C2152" s="8"/>
      <c r="W2152" s="13"/>
      <c r="X2152" s="13"/>
      <c r="Y2152" s="13"/>
      <c r="Z2152" s="13"/>
      <c r="AA2152" s="13"/>
      <c r="AB2152" s="13"/>
      <c r="AC2152" s="13"/>
      <c r="AD2152" s="13"/>
      <c r="AE2152" s="13"/>
      <c r="AF2152" s="13"/>
      <c r="AG2152" s="13"/>
      <c r="AH2152" s="13"/>
      <c r="AI2152" s="13"/>
      <c r="AJ2152" s="13"/>
    </row>
    <row r="2153" spans="2:36" x14ac:dyDescent="0.3">
      <c r="B2153" s="8"/>
      <c r="C2153" s="8"/>
      <c r="W2153" s="13"/>
      <c r="X2153" s="13"/>
      <c r="Y2153" s="13"/>
      <c r="Z2153" s="13"/>
      <c r="AA2153" s="13"/>
      <c r="AB2153" s="13"/>
      <c r="AC2153" s="13"/>
      <c r="AD2153" s="13"/>
      <c r="AE2153" s="13"/>
      <c r="AF2153" s="13"/>
      <c r="AG2153" s="13"/>
      <c r="AH2153" s="13"/>
      <c r="AI2153" s="13"/>
      <c r="AJ2153" s="13"/>
    </row>
    <row r="2154" spans="2:36" x14ac:dyDescent="0.3">
      <c r="B2154" s="8"/>
      <c r="C2154" s="8"/>
      <c r="W2154" s="13"/>
      <c r="X2154" s="13"/>
      <c r="Y2154" s="13"/>
      <c r="Z2154" s="13"/>
      <c r="AA2154" s="13"/>
      <c r="AB2154" s="13"/>
      <c r="AC2154" s="13"/>
      <c r="AD2154" s="13"/>
      <c r="AE2154" s="13"/>
      <c r="AF2154" s="13"/>
      <c r="AG2154" s="13"/>
      <c r="AH2154" s="13"/>
      <c r="AI2154" s="13"/>
      <c r="AJ2154" s="13"/>
    </row>
    <row r="2155" spans="2:36" x14ac:dyDescent="0.3">
      <c r="B2155" s="8"/>
      <c r="C2155" s="8"/>
      <c r="W2155" s="13"/>
      <c r="X2155" s="13"/>
      <c r="Y2155" s="13"/>
      <c r="Z2155" s="13"/>
      <c r="AA2155" s="13"/>
      <c r="AB2155" s="13"/>
      <c r="AC2155" s="13"/>
      <c r="AD2155" s="13"/>
      <c r="AE2155" s="13"/>
      <c r="AF2155" s="13"/>
      <c r="AG2155" s="13"/>
      <c r="AH2155" s="13"/>
      <c r="AI2155" s="13"/>
      <c r="AJ2155" s="13"/>
    </row>
    <row r="2156" spans="2:36" x14ac:dyDescent="0.3">
      <c r="B2156" s="8"/>
      <c r="C2156" s="8"/>
      <c r="W2156" s="13"/>
      <c r="X2156" s="13"/>
      <c r="Y2156" s="13"/>
      <c r="Z2156" s="13"/>
      <c r="AA2156" s="13"/>
      <c r="AB2156" s="13"/>
      <c r="AC2156" s="13"/>
      <c r="AD2156" s="13"/>
      <c r="AE2156" s="13"/>
      <c r="AF2156" s="13"/>
      <c r="AG2156" s="13"/>
      <c r="AH2156" s="13"/>
      <c r="AI2156" s="13"/>
      <c r="AJ2156" s="13"/>
    </row>
    <row r="2157" spans="2:36" x14ac:dyDescent="0.3">
      <c r="B2157" s="8"/>
      <c r="C2157" s="8"/>
      <c r="W2157" s="13"/>
      <c r="X2157" s="13"/>
      <c r="Y2157" s="13"/>
      <c r="Z2157" s="13"/>
      <c r="AA2157" s="13"/>
      <c r="AB2157" s="13"/>
      <c r="AC2157" s="13"/>
      <c r="AD2157" s="13"/>
      <c r="AE2157" s="13"/>
      <c r="AF2157" s="13"/>
      <c r="AG2157" s="13"/>
      <c r="AH2157" s="13"/>
      <c r="AI2157" s="13"/>
      <c r="AJ2157" s="13"/>
    </row>
    <row r="2158" spans="2:36" x14ac:dyDescent="0.3">
      <c r="B2158" s="8"/>
      <c r="C2158" s="8"/>
      <c r="W2158" s="13"/>
      <c r="X2158" s="13"/>
      <c r="Y2158" s="13"/>
      <c r="Z2158" s="13"/>
      <c r="AA2158" s="13"/>
      <c r="AB2158" s="13"/>
      <c r="AC2158" s="13"/>
      <c r="AD2158" s="13"/>
      <c r="AE2158" s="13"/>
      <c r="AF2158" s="13"/>
      <c r="AG2158" s="13"/>
      <c r="AH2158" s="13"/>
      <c r="AI2158" s="13"/>
      <c r="AJ2158" s="13"/>
    </row>
    <row r="2159" spans="2:36" x14ac:dyDescent="0.3">
      <c r="B2159" s="8"/>
      <c r="C2159" s="8"/>
      <c r="W2159" s="13"/>
      <c r="X2159" s="13"/>
      <c r="Y2159" s="13"/>
      <c r="Z2159" s="13"/>
      <c r="AA2159" s="13"/>
      <c r="AB2159" s="13"/>
      <c r="AC2159" s="13"/>
      <c r="AD2159" s="13"/>
      <c r="AE2159" s="13"/>
      <c r="AF2159" s="13"/>
      <c r="AG2159" s="13"/>
      <c r="AH2159" s="13"/>
      <c r="AI2159" s="13"/>
      <c r="AJ2159" s="13"/>
    </row>
    <row r="2160" spans="2:36" x14ac:dyDescent="0.3">
      <c r="B2160" s="8"/>
      <c r="C2160" s="8"/>
      <c r="W2160" s="13"/>
      <c r="X2160" s="13"/>
      <c r="Y2160" s="13"/>
      <c r="Z2160" s="13"/>
      <c r="AA2160" s="13"/>
      <c r="AB2160" s="13"/>
      <c r="AC2160" s="13"/>
      <c r="AD2160" s="13"/>
      <c r="AE2160" s="13"/>
      <c r="AF2160" s="13"/>
      <c r="AG2160" s="13"/>
      <c r="AH2160" s="13"/>
      <c r="AI2160" s="13"/>
      <c r="AJ2160" s="13"/>
    </row>
    <row r="2161" spans="2:36" x14ac:dyDescent="0.3">
      <c r="B2161" s="8"/>
      <c r="C2161" s="8"/>
      <c r="W2161" s="13"/>
      <c r="X2161" s="13"/>
      <c r="Y2161" s="13"/>
      <c r="Z2161" s="13"/>
      <c r="AA2161" s="13"/>
      <c r="AB2161" s="13"/>
      <c r="AC2161" s="13"/>
      <c r="AD2161" s="13"/>
      <c r="AE2161" s="13"/>
      <c r="AF2161" s="13"/>
      <c r="AG2161" s="13"/>
      <c r="AH2161" s="13"/>
      <c r="AI2161" s="13"/>
      <c r="AJ2161" s="13"/>
    </row>
    <row r="2162" spans="2:36" x14ac:dyDescent="0.3">
      <c r="B2162" s="8"/>
      <c r="C2162" s="8"/>
      <c r="W2162" s="13"/>
      <c r="X2162" s="13"/>
      <c r="Y2162" s="13"/>
      <c r="Z2162" s="13"/>
      <c r="AA2162" s="13"/>
      <c r="AB2162" s="13"/>
      <c r="AC2162" s="13"/>
      <c r="AD2162" s="13"/>
      <c r="AE2162" s="13"/>
      <c r="AF2162" s="13"/>
      <c r="AG2162" s="13"/>
      <c r="AH2162" s="13"/>
      <c r="AI2162" s="13"/>
      <c r="AJ2162" s="13"/>
    </row>
    <row r="2163" spans="2:36" x14ac:dyDescent="0.3">
      <c r="B2163" s="8"/>
      <c r="C2163" s="8"/>
      <c r="W2163" s="13"/>
      <c r="X2163" s="13"/>
      <c r="Y2163" s="13"/>
      <c r="Z2163" s="13"/>
      <c r="AA2163" s="13"/>
      <c r="AB2163" s="13"/>
      <c r="AC2163" s="13"/>
      <c r="AD2163" s="13"/>
      <c r="AE2163" s="13"/>
      <c r="AF2163" s="13"/>
      <c r="AG2163" s="13"/>
      <c r="AH2163" s="13"/>
      <c r="AI2163" s="13"/>
      <c r="AJ2163" s="13"/>
    </row>
    <row r="2164" spans="2:36" x14ac:dyDescent="0.3">
      <c r="B2164" s="8"/>
      <c r="C2164" s="8"/>
      <c r="W2164" s="13"/>
      <c r="X2164" s="13"/>
      <c r="Y2164" s="13"/>
      <c r="Z2164" s="13"/>
      <c r="AA2164" s="13"/>
      <c r="AB2164" s="13"/>
      <c r="AC2164" s="13"/>
      <c r="AD2164" s="13"/>
      <c r="AE2164" s="13"/>
      <c r="AF2164" s="13"/>
      <c r="AG2164" s="13"/>
      <c r="AH2164" s="13"/>
      <c r="AI2164" s="13"/>
      <c r="AJ2164" s="13"/>
    </row>
    <row r="2165" spans="2:36" x14ac:dyDescent="0.3">
      <c r="B2165" s="8"/>
      <c r="C2165" s="8"/>
      <c r="W2165" s="13"/>
      <c r="X2165" s="13"/>
      <c r="Y2165" s="13"/>
      <c r="Z2165" s="13"/>
      <c r="AA2165" s="13"/>
      <c r="AB2165" s="13"/>
      <c r="AC2165" s="13"/>
      <c r="AD2165" s="13"/>
      <c r="AE2165" s="13"/>
      <c r="AF2165" s="13"/>
      <c r="AG2165" s="13"/>
      <c r="AH2165" s="13"/>
      <c r="AI2165" s="13"/>
      <c r="AJ2165" s="13"/>
    </row>
    <row r="2166" spans="2:36" x14ac:dyDescent="0.3">
      <c r="B2166" s="8"/>
      <c r="C2166" s="8"/>
      <c r="W2166" s="13"/>
      <c r="X2166" s="13"/>
      <c r="Y2166" s="13"/>
      <c r="Z2166" s="13"/>
      <c r="AA2166" s="13"/>
      <c r="AB2166" s="13"/>
      <c r="AC2166" s="13"/>
      <c r="AD2166" s="13"/>
      <c r="AE2166" s="13"/>
      <c r="AF2166" s="13"/>
      <c r="AG2166" s="13"/>
      <c r="AH2166" s="13"/>
      <c r="AI2166" s="13"/>
      <c r="AJ2166" s="13"/>
    </row>
    <row r="2167" spans="2:36" x14ac:dyDescent="0.3">
      <c r="B2167" s="8"/>
      <c r="C2167" s="8"/>
      <c r="W2167" s="13"/>
      <c r="X2167" s="13"/>
      <c r="Y2167" s="13"/>
      <c r="Z2167" s="13"/>
      <c r="AA2167" s="13"/>
      <c r="AB2167" s="13"/>
      <c r="AC2167" s="13"/>
      <c r="AD2167" s="13"/>
      <c r="AE2167" s="13"/>
      <c r="AF2167" s="13"/>
      <c r="AG2167" s="13"/>
      <c r="AH2167" s="13"/>
      <c r="AI2167" s="13"/>
      <c r="AJ2167" s="13"/>
    </row>
    <row r="2168" spans="2:36" x14ac:dyDescent="0.3">
      <c r="B2168" s="8"/>
      <c r="C2168" s="8"/>
      <c r="W2168" s="13"/>
      <c r="X2168" s="13"/>
      <c r="Y2168" s="13"/>
      <c r="Z2168" s="13"/>
      <c r="AA2168" s="13"/>
      <c r="AB2168" s="13"/>
      <c r="AC2168" s="13"/>
      <c r="AD2168" s="13"/>
      <c r="AE2168" s="13"/>
      <c r="AF2168" s="13"/>
      <c r="AG2168" s="13"/>
      <c r="AH2168" s="13"/>
      <c r="AI2168" s="13"/>
      <c r="AJ2168" s="13"/>
    </row>
    <row r="2169" spans="2:36" x14ac:dyDescent="0.3">
      <c r="B2169" s="8"/>
      <c r="C2169" s="8"/>
      <c r="W2169" s="13"/>
      <c r="X2169" s="13"/>
      <c r="Y2169" s="13"/>
      <c r="Z2169" s="13"/>
      <c r="AA2169" s="13"/>
      <c r="AB2169" s="13"/>
      <c r="AC2169" s="13"/>
      <c r="AD2169" s="13"/>
      <c r="AE2169" s="13"/>
      <c r="AF2169" s="13"/>
      <c r="AG2169" s="13"/>
      <c r="AH2169" s="13"/>
      <c r="AI2169" s="13"/>
      <c r="AJ2169" s="13"/>
    </row>
    <row r="2170" spans="2:36" x14ac:dyDescent="0.3">
      <c r="B2170" s="8"/>
      <c r="C2170" s="8"/>
      <c r="W2170" s="13"/>
      <c r="X2170" s="13"/>
      <c r="Y2170" s="13"/>
      <c r="Z2170" s="13"/>
      <c r="AA2170" s="13"/>
      <c r="AB2170" s="13"/>
      <c r="AC2170" s="13"/>
      <c r="AD2170" s="13"/>
      <c r="AE2170" s="13"/>
      <c r="AF2170" s="13"/>
      <c r="AG2170" s="13"/>
      <c r="AH2170" s="13"/>
      <c r="AI2170" s="13"/>
      <c r="AJ2170" s="13"/>
    </row>
    <row r="2171" spans="2:36" x14ac:dyDescent="0.3">
      <c r="B2171" s="8"/>
      <c r="C2171" s="8"/>
      <c r="W2171" s="13"/>
      <c r="X2171" s="13"/>
      <c r="Y2171" s="13"/>
      <c r="Z2171" s="13"/>
      <c r="AA2171" s="13"/>
      <c r="AB2171" s="13"/>
      <c r="AC2171" s="13"/>
      <c r="AD2171" s="13"/>
      <c r="AE2171" s="13"/>
      <c r="AF2171" s="13"/>
      <c r="AG2171" s="13"/>
      <c r="AH2171" s="13"/>
      <c r="AI2171" s="13"/>
      <c r="AJ2171" s="13"/>
    </row>
    <row r="2172" spans="2:36" x14ac:dyDescent="0.3">
      <c r="B2172" s="8"/>
      <c r="C2172" s="8"/>
      <c r="W2172" s="13"/>
      <c r="X2172" s="13"/>
      <c r="Y2172" s="13"/>
      <c r="Z2172" s="13"/>
      <c r="AA2172" s="13"/>
      <c r="AB2172" s="13"/>
      <c r="AC2172" s="13"/>
      <c r="AD2172" s="13"/>
      <c r="AE2172" s="13"/>
      <c r="AF2172" s="13"/>
      <c r="AG2172" s="13"/>
      <c r="AH2172" s="13"/>
      <c r="AI2172" s="13"/>
      <c r="AJ2172" s="13"/>
    </row>
    <row r="2173" spans="2:36" x14ac:dyDescent="0.3">
      <c r="B2173" s="8"/>
      <c r="C2173" s="8"/>
      <c r="W2173" s="13"/>
      <c r="X2173" s="13"/>
      <c r="Y2173" s="13"/>
      <c r="Z2173" s="13"/>
      <c r="AA2173" s="13"/>
      <c r="AB2173" s="13"/>
      <c r="AC2173" s="13"/>
      <c r="AD2173" s="13"/>
      <c r="AE2173" s="13"/>
      <c r="AF2173" s="13"/>
      <c r="AG2173" s="13"/>
      <c r="AH2173" s="13"/>
      <c r="AI2173" s="13"/>
      <c r="AJ2173" s="13"/>
    </row>
    <row r="2174" spans="2:36" x14ac:dyDescent="0.3">
      <c r="B2174" s="8"/>
      <c r="C2174" s="8"/>
      <c r="W2174" s="13"/>
      <c r="X2174" s="13"/>
      <c r="Y2174" s="13"/>
      <c r="Z2174" s="13"/>
      <c r="AA2174" s="13"/>
      <c r="AB2174" s="13"/>
      <c r="AC2174" s="13"/>
      <c r="AD2174" s="13"/>
      <c r="AE2174" s="13"/>
      <c r="AF2174" s="13"/>
      <c r="AG2174" s="13"/>
      <c r="AH2174" s="13"/>
      <c r="AI2174" s="13"/>
      <c r="AJ2174" s="13"/>
    </row>
    <row r="2175" spans="2:36" x14ac:dyDescent="0.3">
      <c r="B2175" s="8"/>
      <c r="C2175" s="8"/>
      <c r="W2175" s="13"/>
      <c r="X2175" s="13"/>
      <c r="Y2175" s="13"/>
      <c r="Z2175" s="13"/>
      <c r="AA2175" s="13"/>
      <c r="AB2175" s="13"/>
      <c r="AC2175" s="13"/>
      <c r="AD2175" s="13"/>
      <c r="AE2175" s="13"/>
      <c r="AF2175" s="13"/>
      <c r="AG2175" s="13"/>
      <c r="AH2175" s="13"/>
      <c r="AI2175" s="13"/>
      <c r="AJ2175" s="13"/>
    </row>
    <row r="2176" spans="2:36" x14ac:dyDescent="0.3">
      <c r="B2176" s="8"/>
      <c r="C2176" s="8"/>
      <c r="W2176" s="13"/>
      <c r="X2176" s="13"/>
      <c r="Y2176" s="13"/>
      <c r="Z2176" s="13"/>
      <c r="AA2176" s="13"/>
      <c r="AB2176" s="13"/>
      <c r="AC2176" s="13"/>
      <c r="AD2176" s="13"/>
      <c r="AE2176" s="13"/>
      <c r="AF2176" s="13"/>
      <c r="AG2176" s="13"/>
      <c r="AH2176" s="13"/>
      <c r="AI2176" s="13"/>
      <c r="AJ2176" s="13"/>
    </row>
    <row r="2177" spans="2:36" x14ac:dyDescent="0.3">
      <c r="B2177" s="8"/>
      <c r="C2177" s="8"/>
      <c r="W2177" s="13"/>
      <c r="X2177" s="13"/>
      <c r="Y2177" s="13"/>
      <c r="Z2177" s="13"/>
      <c r="AA2177" s="13"/>
      <c r="AB2177" s="13"/>
      <c r="AC2177" s="13"/>
      <c r="AD2177" s="13"/>
      <c r="AE2177" s="13"/>
      <c r="AF2177" s="13"/>
      <c r="AG2177" s="13"/>
      <c r="AH2177" s="13"/>
      <c r="AI2177" s="13"/>
      <c r="AJ2177" s="13"/>
    </row>
    <row r="2178" spans="2:36" x14ac:dyDescent="0.3">
      <c r="B2178" s="8"/>
      <c r="C2178" s="8"/>
      <c r="W2178" s="13"/>
      <c r="X2178" s="13"/>
      <c r="Y2178" s="13"/>
      <c r="Z2178" s="13"/>
      <c r="AA2178" s="13"/>
      <c r="AB2178" s="13"/>
      <c r="AC2178" s="13"/>
      <c r="AD2178" s="13"/>
      <c r="AE2178" s="13"/>
      <c r="AF2178" s="13"/>
      <c r="AG2178" s="13"/>
      <c r="AH2178" s="13"/>
      <c r="AI2178" s="13"/>
      <c r="AJ2178" s="13"/>
    </row>
    <row r="2179" spans="2:36" x14ac:dyDescent="0.3">
      <c r="B2179" s="8"/>
      <c r="C2179" s="8"/>
      <c r="W2179" s="13"/>
      <c r="X2179" s="13"/>
      <c r="Y2179" s="13"/>
      <c r="Z2179" s="13"/>
      <c r="AA2179" s="13"/>
      <c r="AB2179" s="13"/>
      <c r="AC2179" s="13"/>
      <c r="AD2179" s="13"/>
      <c r="AE2179" s="13"/>
      <c r="AF2179" s="13"/>
      <c r="AG2179" s="13"/>
      <c r="AH2179" s="13"/>
      <c r="AI2179" s="13"/>
      <c r="AJ2179" s="13"/>
    </row>
    <row r="2180" spans="2:36" x14ac:dyDescent="0.3">
      <c r="B2180" s="8"/>
      <c r="C2180" s="8"/>
      <c r="W2180" s="13"/>
      <c r="X2180" s="13"/>
      <c r="Y2180" s="13"/>
      <c r="Z2180" s="13"/>
      <c r="AA2180" s="13"/>
      <c r="AB2180" s="13"/>
      <c r="AC2180" s="13"/>
      <c r="AD2180" s="13"/>
      <c r="AE2180" s="13"/>
      <c r="AF2180" s="13"/>
      <c r="AG2180" s="13"/>
      <c r="AH2180" s="13"/>
      <c r="AI2180" s="13"/>
      <c r="AJ2180" s="13"/>
    </row>
    <row r="2181" spans="2:36" x14ac:dyDescent="0.3">
      <c r="B2181" s="8"/>
      <c r="C2181" s="8"/>
      <c r="W2181" s="13"/>
      <c r="X2181" s="13"/>
      <c r="Y2181" s="13"/>
      <c r="Z2181" s="13"/>
      <c r="AA2181" s="13"/>
      <c r="AB2181" s="13"/>
      <c r="AC2181" s="13"/>
      <c r="AD2181" s="13"/>
      <c r="AE2181" s="13"/>
      <c r="AF2181" s="13"/>
      <c r="AG2181" s="13"/>
      <c r="AH2181" s="13"/>
      <c r="AI2181" s="13"/>
      <c r="AJ2181" s="13"/>
    </row>
    <row r="2182" spans="2:36" x14ac:dyDescent="0.3">
      <c r="B2182" s="8"/>
      <c r="C2182" s="8"/>
      <c r="W2182" s="13"/>
      <c r="X2182" s="13"/>
      <c r="Y2182" s="13"/>
      <c r="Z2182" s="13"/>
      <c r="AA2182" s="13"/>
      <c r="AB2182" s="13"/>
      <c r="AC2182" s="13"/>
      <c r="AD2182" s="13"/>
      <c r="AE2182" s="13"/>
      <c r="AF2182" s="13"/>
      <c r="AG2182" s="13"/>
      <c r="AH2182" s="13"/>
      <c r="AI2182" s="13"/>
      <c r="AJ2182" s="13"/>
    </row>
    <row r="2183" spans="2:36" x14ac:dyDescent="0.3">
      <c r="B2183" s="8"/>
      <c r="C2183" s="8"/>
      <c r="W2183" s="13"/>
      <c r="X2183" s="13"/>
      <c r="Y2183" s="13"/>
      <c r="Z2183" s="13"/>
      <c r="AA2183" s="13"/>
      <c r="AB2183" s="13"/>
      <c r="AC2183" s="13"/>
      <c r="AD2183" s="13"/>
      <c r="AE2183" s="13"/>
      <c r="AF2183" s="13"/>
      <c r="AG2183" s="13"/>
      <c r="AH2183" s="13"/>
      <c r="AI2183" s="13"/>
      <c r="AJ2183" s="13"/>
    </row>
    <row r="2184" spans="2:36" x14ac:dyDescent="0.3">
      <c r="B2184" s="8"/>
      <c r="C2184" s="8"/>
      <c r="W2184" s="13"/>
      <c r="X2184" s="13"/>
      <c r="Y2184" s="13"/>
      <c r="Z2184" s="13"/>
      <c r="AA2184" s="13"/>
      <c r="AB2184" s="13"/>
      <c r="AC2184" s="13"/>
      <c r="AD2184" s="13"/>
      <c r="AE2184" s="13"/>
      <c r="AF2184" s="13"/>
      <c r="AG2184" s="13"/>
      <c r="AH2184" s="13"/>
      <c r="AI2184" s="13"/>
      <c r="AJ2184" s="13"/>
    </row>
    <row r="2185" spans="2:36" x14ac:dyDescent="0.3">
      <c r="B2185" s="8"/>
      <c r="C2185" s="8"/>
      <c r="W2185" s="13"/>
      <c r="X2185" s="13"/>
      <c r="Y2185" s="13"/>
      <c r="Z2185" s="13"/>
      <c r="AA2185" s="13"/>
      <c r="AB2185" s="13"/>
      <c r="AC2185" s="13"/>
      <c r="AD2185" s="13"/>
      <c r="AE2185" s="13"/>
      <c r="AF2185" s="13"/>
      <c r="AG2185" s="13"/>
      <c r="AH2185" s="13"/>
      <c r="AI2185" s="13"/>
      <c r="AJ2185" s="13"/>
    </row>
    <row r="2186" spans="2:36" x14ac:dyDescent="0.3">
      <c r="B2186" s="8"/>
      <c r="C2186" s="8"/>
      <c r="W2186" s="13"/>
      <c r="X2186" s="13"/>
      <c r="Y2186" s="13"/>
      <c r="Z2186" s="13"/>
      <c r="AA2186" s="13"/>
      <c r="AB2186" s="13"/>
      <c r="AC2186" s="13"/>
      <c r="AD2186" s="13"/>
      <c r="AE2186" s="13"/>
      <c r="AF2186" s="13"/>
      <c r="AG2186" s="13"/>
      <c r="AH2186" s="13"/>
      <c r="AI2186" s="13"/>
      <c r="AJ2186" s="13"/>
    </row>
    <row r="2187" spans="2:36" x14ac:dyDescent="0.3">
      <c r="B2187" s="8"/>
      <c r="C2187" s="8"/>
      <c r="W2187" s="13"/>
      <c r="X2187" s="13"/>
      <c r="Y2187" s="13"/>
      <c r="Z2187" s="13"/>
      <c r="AA2187" s="13"/>
      <c r="AB2187" s="13"/>
      <c r="AC2187" s="13"/>
      <c r="AD2187" s="13"/>
      <c r="AE2187" s="13"/>
      <c r="AF2187" s="13"/>
      <c r="AG2187" s="13"/>
      <c r="AH2187" s="13"/>
      <c r="AI2187" s="13"/>
      <c r="AJ2187" s="13"/>
    </row>
    <row r="2188" spans="2:36" x14ac:dyDescent="0.3">
      <c r="B2188" s="8"/>
      <c r="C2188" s="8"/>
      <c r="W2188" s="13"/>
      <c r="X2188" s="13"/>
      <c r="Y2188" s="13"/>
      <c r="Z2188" s="13"/>
      <c r="AA2188" s="13"/>
      <c r="AB2188" s="13"/>
      <c r="AC2188" s="13"/>
      <c r="AD2188" s="13"/>
      <c r="AE2188" s="13"/>
      <c r="AF2188" s="13"/>
      <c r="AG2188" s="13"/>
      <c r="AH2188" s="13"/>
      <c r="AI2188" s="13"/>
      <c r="AJ2188" s="13"/>
    </row>
    <row r="2189" spans="2:36" x14ac:dyDescent="0.3">
      <c r="B2189" s="8"/>
      <c r="C2189" s="8"/>
      <c r="W2189" s="13"/>
      <c r="X2189" s="13"/>
      <c r="Y2189" s="13"/>
      <c r="Z2189" s="13"/>
      <c r="AA2189" s="13"/>
      <c r="AB2189" s="13"/>
      <c r="AC2189" s="13"/>
      <c r="AD2189" s="13"/>
      <c r="AE2189" s="13"/>
      <c r="AF2189" s="13"/>
      <c r="AG2189" s="13"/>
      <c r="AH2189" s="13"/>
      <c r="AI2189" s="13"/>
      <c r="AJ2189" s="13"/>
    </row>
    <row r="2190" spans="2:36" x14ac:dyDescent="0.3">
      <c r="B2190" s="8"/>
      <c r="C2190" s="8"/>
      <c r="W2190" s="13"/>
      <c r="X2190" s="13"/>
      <c r="Y2190" s="13"/>
      <c r="Z2190" s="13"/>
      <c r="AA2190" s="13"/>
      <c r="AB2190" s="13"/>
      <c r="AC2190" s="13"/>
      <c r="AD2190" s="13"/>
      <c r="AE2190" s="13"/>
      <c r="AF2190" s="13"/>
      <c r="AG2190" s="13"/>
      <c r="AH2190" s="13"/>
      <c r="AI2190" s="13"/>
      <c r="AJ2190" s="13"/>
    </row>
    <row r="2191" spans="2:36" x14ac:dyDescent="0.3">
      <c r="B2191" s="8"/>
      <c r="C2191" s="8"/>
      <c r="W2191" s="13"/>
      <c r="X2191" s="13"/>
      <c r="Y2191" s="13"/>
      <c r="Z2191" s="13"/>
      <c r="AA2191" s="13"/>
      <c r="AB2191" s="13"/>
      <c r="AC2191" s="13"/>
      <c r="AD2191" s="13"/>
      <c r="AE2191" s="13"/>
      <c r="AF2191" s="13"/>
      <c r="AG2191" s="13"/>
      <c r="AH2191" s="13"/>
      <c r="AI2191" s="13"/>
      <c r="AJ2191" s="13"/>
    </row>
    <row r="2192" spans="2:36" x14ac:dyDescent="0.3">
      <c r="B2192" s="8"/>
      <c r="C2192" s="8"/>
      <c r="W2192" s="13"/>
      <c r="X2192" s="13"/>
      <c r="Y2192" s="13"/>
      <c r="Z2192" s="13"/>
      <c r="AA2192" s="13"/>
      <c r="AB2192" s="13"/>
      <c r="AC2192" s="13"/>
      <c r="AD2192" s="13"/>
      <c r="AE2192" s="13"/>
      <c r="AF2192" s="13"/>
      <c r="AG2192" s="13"/>
      <c r="AH2192" s="13"/>
      <c r="AI2192" s="13"/>
      <c r="AJ2192" s="13"/>
    </row>
    <row r="2193" spans="2:36" x14ac:dyDescent="0.3">
      <c r="B2193" s="8"/>
      <c r="C2193" s="8"/>
      <c r="W2193" s="13"/>
      <c r="X2193" s="13"/>
      <c r="Y2193" s="13"/>
      <c r="Z2193" s="13"/>
      <c r="AA2193" s="13"/>
      <c r="AB2193" s="13"/>
      <c r="AC2193" s="13"/>
      <c r="AD2193" s="13"/>
      <c r="AE2193" s="13"/>
      <c r="AF2193" s="13"/>
      <c r="AG2193" s="13"/>
      <c r="AH2193" s="13"/>
      <c r="AI2193" s="13"/>
      <c r="AJ2193" s="13"/>
    </row>
    <row r="2194" spans="2:36" x14ac:dyDescent="0.3">
      <c r="B2194" s="8"/>
      <c r="C2194" s="8"/>
      <c r="W2194" s="13"/>
      <c r="X2194" s="13"/>
      <c r="Y2194" s="13"/>
      <c r="Z2194" s="13"/>
      <c r="AA2194" s="13"/>
      <c r="AB2194" s="13"/>
      <c r="AC2194" s="13"/>
      <c r="AD2194" s="13"/>
      <c r="AE2194" s="13"/>
      <c r="AF2194" s="13"/>
      <c r="AG2194" s="13"/>
      <c r="AH2194" s="13"/>
      <c r="AI2194" s="13"/>
      <c r="AJ2194" s="13"/>
    </row>
    <row r="2195" spans="2:36" x14ac:dyDescent="0.3">
      <c r="B2195" s="8"/>
      <c r="C2195" s="8"/>
      <c r="W2195" s="13"/>
      <c r="X2195" s="13"/>
      <c r="Y2195" s="13"/>
      <c r="Z2195" s="13"/>
      <c r="AA2195" s="13"/>
      <c r="AB2195" s="13"/>
      <c r="AC2195" s="13"/>
      <c r="AD2195" s="13"/>
      <c r="AE2195" s="13"/>
      <c r="AF2195" s="13"/>
      <c r="AG2195" s="13"/>
      <c r="AH2195" s="13"/>
      <c r="AI2195" s="13"/>
      <c r="AJ2195" s="13"/>
    </row>
    <row r="2196" spans="2:36" x14ac:dyDescent="0.3">
      <c r="B2196" s="8"/>
      <c r="C2196" s="8"/>
      <c r="W2196" s="13"/>
      <c r="X2196" s="13"/>
      <c r="Y2196" s="13"/>
      <c r="Z2196" s="13"/>
      <c r="AA2196" s="13"/>
      <c r="AB2196" s="13"/>
      <c r="AC2196" s="13"/>
      <c r="AD2196" s="13"/>
      <c r="AE2196" s="13"/>
      <c r="AF2196" s="13"/>
      <c r="AG2196" s="13"/>
      <c r="AH2196" s="13"/>
      <c r="AI2196" s="13"/>
      <c r="AJ2196" s="13"/>
    </row>
    <row r="2197" spans="2:36" x14ac:dyDescent="0.3">
      <c r="B2197" s="8"/>
      <c r="C2197" s="8"/>
      <c r="W2197" s="13"/>
      <c r="X2197" s="13"/>
      <c r="Y2197" s="13"/>
      <c r="Z2197" s="13"/>
      <c r="AA2197" s="13"/>
      <c r="AB2197" s="13"/>
      <c r="AC2197" s="13"/>
      <c r="AD2197" s="13"/>
      <c r="AE2197" s="13"/>
      <c r="AF2197" s="13"/>
      <c r="AG2197" s="13"/>
      <c r="AH2197" s="13"/>
      <c r="AI2197" s="13"/>
      <c r="AJ2197" s="13"/>
    </row>
    <row r="2198" spans="2:36" x14ac:dyDescent="0.3">
      <c r="B2198" s="8"/>
      <c r="C2198" s="8"/>
      <c r="W2198" s="13"/>
      <c r="X2198" s="13"/>
      <c r="Y2198" s="13"/>
      <c r="Z2198" s="13"/>
      <c r="AA2198" s="13"/>
      <c r="AB2198" s="13"/>
      <c r="AC2198" s="13"/>
      <c r="AD2198" s="13"/>
      <c r="AE2198" s="13"/>
      <c r="AF2198" s="13"/>
      <c r="AG2198" s="13"/>
      <c r="AH2198" s="13"/>
      <c r="AI2198" s="13"/>
      <c r="AJ2198" s="13"/>
    </row>
    <row r="2199" spans="2:36" x14ac:dyDescent="0.3">
      <c r="B2199" s="8"/>
      <c r="C2199" s="8"/>
      <c r="W2199" s="13"/>
      <c r="X2199" s="13"/>
      <c r="Y2199" s="13"/>
      <c r="Z2199" s="13"/>
      <c r="AA2199" s="13"/>
      <c r="AB2199" s="13"/>
      <c r="AC2199" s="13"/>
      <c r="AD2199" s="13"/>
      <c r="AE2199" s="13"/>
      <c r="AF2199" s="13"/>
      <c r="AG2199" s="13"/>
      <c r="AH2199" s="13"/>
      <c r="AI2199" s="13"/>
      <c r="AJ2199" s="13"/>
    </row>
    <row r="2200" spans="2:36" x14ac:dyDescent="0.3">
      <c r="B2200" s="8"/>
      <c r="C2200" s="8"/>
      <c r="W2200" s="13"/>
      <c r="X2200" s="13"/>
      <c r="Y2200" s="13"/>
      <c r="Z2200" s="13"/>
      <c r="AA2200" s="13"/>
      <c r="AB2200" s="13"/>
      <c r="AC2200" s="13"/>
      <c r="AD2200" s="13"/>
      <c r="AE2200" s="13"/>
      <c r="AF2200" s="13"/>
      <c r="AG2200" s="13"/>
      <c r="AH2200" s="13"/>
      <c r="AI2200" s="13"/>
      <c r="AJ2200" s="13"/>
    </row>
    <row r="2201" spans="2:36" x14ac:dyDescent="0.3">
      <c r="B2201" s="8"/>
      <c r="C2201" s="8"/>
      <c r="W2201" s="13"/>
      <c r="X2201" s="13"/>
      <c r="Y2201" s="13"/>
      <c r="Z2201" s="13"/>
      <c r="AA2201" s="13"/>
      <c r="AB2201" s="13"/>
      <c r="AC2201" s="13"/>
      <c r="AD2201" s="13"/>
      <c r="AE2201" s="13"/>
      <c r="AF2201" s="13"/>
      <c r="AG2201" s="13"/>
      <c r="AH2201" s="13"/>
      <c r="AI2201" s="13"/>
      <c r="AJ2201" s="13"/>
    </row>
    <row r="2202" spans="2:36" x14ac:dyDescent="0.3">
      <c r="B2202" s="8"/>
      <c r="C2202" s="8"/>
      <c r="W2202" s="13"/>
      <c r="X2202" s="13"/>
      <c r="Y2202" s="13"/>
      <c r="Z2202" s="13"/>
      <c r="AA2202" s="13"/>
      <c r="AB2202" s="13"/>
      <c r="AC2202" s="13"/>
      <c r="AD2202" s="13"/>
      <c r="AE2202" s="13"/>
      <c r="AF2202" s="13"/>
      <c r="AG2202" s="13"/>
      <c r="AH2202" s="13"/>
      <c r="AI2202" s="13"/>
      <c r="AJ2202" s="13"/>
    </row>
    <row r="2203" spans="2:36" x14ac:dyDescent="0.3">
      <c r="B2203" s="8"/>
      <c r="C2203" s="8"/>
      <c r="W2203" s="13"/>
      <c r="X2203" s="13"/>
      <c r="Y2203" s="13"/>
      <c r="Z2203" s="13"/>
      <c r="AA2203" s="13"/>
      <c r="AB2203" s="13"/>
      <c r="AC2203" s="13"/>
      <c r="AD2203" s="13"/>
      <c r="AE2203" s="13"/>
      <c r="AF2203" s="13"/>
      <c r="AG2203" s="13"/>
      <c r="AH2203" s="13"/>
      <c r="AI2203" s="13"/>
      <c r="AJ2203" s="13"/>
    </row>
    <row r="2204" spans="2:36" x14ac:dyDescent="0.3">
      <c r="B2204" s="8"/>
      <c r="C2204" s="8"/>
      <c r="W2204" s="13"/>
      <c r="X2204" s="13"/>
      <c r="Y2204" s="13"/>
      <c r="Z2204" s="13"/>
      <c r="AA2204" s="13"/>
      <c r="AB2204" s="13"/>
      <c r="AC2204" s="13"/>
      <c r="AD2204" s="13"/>
      <c r="AE2204" s="13"/>
      <c r="AF2204" s="13"/>
      <c r="AG2204" s="13"/>
      <c r="AH2204" s="13"/>
      <c r="AI2204" s="13"/>
      <c r="AJ2204" s="13"/>
    </row>
    <row r="2205" spans="2:36" x14ac:dyDescent="0.3">
      <c r="B2205" s="8"/>
      <c r="C2205" s="8"/>
      <c r="W2205" s="13"/>
      <c r="X2205" s="13"/>
      <c r="Y2205" s="13"/>
      <c r="Z2205" s="13"/>
      <c r="AA2205" s="13"/>
      <c r="AB2205" s="13"/>
      <c r="AC2205" s="13"/>
      <c r="AD2205" s="13"/>
      <c r="AE2205" s="13"/>
      <c r="AF2205" s="13"/>
      <c r="AG2205" s="13"/>
      <c r="AH2205" s="13"/>
      <c r="AI2205" s="13"/>
      <c r="AJ2205" s="13"/>
    </row>
    <row r="2206" spans="2:36" x14ac:dyDescent="0.3">
      <c r="B2206" s="8"/>
      <c r="C2206" s="8"/>
      <c r="W2206" s="13"/>
      <c r="X2206" s="13"/>
      <c r="Y2206" s="13"/>
      <c r="Z2206" s="13"/>
      <c r="AA2206" s="13"/>
      <c r="AB2206" s="13"/>
      <c r="AC2206" s="13"/>
      <c r="AD2206" s="13"/>
      <c r="AE2206" s="13"/>
      <c r="AF2206" s="13"/>
      <c r="AG2206" s="13"/>
      <c r="AH2206" s="13"/>
      <c r="AI2206" s="13"/>
      <c r="AJ2206" s="13"/>
    </row>
    <row r="2207" spans="2:36" x14ac:dyDescent="0.3">
      <c r="B2207" s="8"/>
      <c r="C2207" s="8"/>
      <c r="W2207" s="13"/>
      <c r="X2207" s="13"/>
      <c r="Y2207" s="13"/>
      <c r="Z2207" s="13"/>
      <c r="AA2207" s="13"/>
      <c r="AB2207" s="13"/>
      <c r="AC2207" s="13"/>
      <c r="AD2207" s="13"/>
      <c r="AE2207" s="13"/>
      <c r="AF2207" s="13"/>
      <c r="AG2207" s="13"/>
      <c r="AH2207" s="13"/>
      <c r="AI2207" s="13"/>
      <c r="AJ2207" s="13"/>
    </row>
    <row r="2208" spans="2:36" x14ac:dyDescent="0.3">
      <c r="B2208" s="8"/>
      <c r="C2208" s="8"/>
      <c r="W2208" s="13"/>
      <c r="X2208" s="13"/>
      <c r="Y2208" s="13"/>
      <c r="Z2208" s="13"/>
      <c r="AA2208" s="13"/>
      <c r="AB2208" s="13"/>
      <c r="AC2208" s="13"/>
      <c r="AD2208" s="13"/>
      <c r="AE2208" s="13"/>
      <c r="AF2208" s="13"/>
      <c r="AG2208" s="13"/>
      <c r="AH2208" s="13"/>
      <c r="AI2208" s="13"/>
      <c r="AJ2208" s="13"/>
    </row>
    <row r="2209" spans="2:36" x14ac:dyDescent="0.3">
      <c r="B2209" s="8"/>
      <c r="C2209" s="8"/>
      <c r="W2209" s="13"/>
      <c r="X2209" s="13"/>
      <c r="Y2209" s="13"/>
      <c r="Z2209" s="13"/>
      <c r="AA2209" s="13"/>
      <c r="AB2209" s="13"/>
      <c r="AC2209" s="13"/>
      <c r="AD2209" s="13"/>
      <c r="AE2209" s="13"/>
      <c r="AF2209" s="13"/>
      <c r="AG2209" s="13"/>
      <c r="AH2209" s="13"/>
      <c r="AI2209" s="13"/>
      <c r="AJ2209" s="13"/>
    </row>
    <row r="2210" spans="2:36" x14ac:dyDescent="0.3">
      <c r="B2210" s="8"/>
      <c r="C2210" s="8"/>
      <c r="W2210" s="13"/>
      <c r="X2210" s="13"/>
      <c r="Y2210" s="13"/>
      <c r="Z2210" s="13"/>
      <c r="AA2210" s="13"/>
      <c r="AB2210" s="13"/>
      <c r="AC2210" s="13"/>
      <c r="AD2210" s="13"/>
      <c r="AE2210" s="13"/>
      <c r="AF2210" s="13"/>
      <c r="AG2210" s="13"/>
      <c r="AH2210" s="13"/>
      <c r="AI2210" s="13"/>
      <c r="AJ2210" s="13"/>
    </row>
    <row r="2211" spans="2:36" x14ac:dyDescent="0.3">
      <c r="B2211" s="8"/>
      <c r="C2211" s="8"/>
      <c r="W2211" s="13"/>
      <c r="X2211" s="13"/>
      <c r="Y2211" s="13"/>
      <c r="Z2211" s="13"/>
      <c r="AA2211" s="13"/>
      <c r="AB2211" s="13"/>
      <c r="AC2211" s="13"/>
      <c r="AD2211" s="13"/>
      <c r="AE2211" s="13"/>
      <c r="AF2211" s="13"/>
      <c r="AG2211" s="13"/>
      <c r="AH2211" s="13"/>
      <c r="AI2211" s="13"/>
      <c r="AJ2211" s="13"/>
    </row>
    <row r="2212" spans="2:36" x14ac:dyDescent="0.3">
      <c r="B2212" s="8"/>
      <c r="C2212" s="8"/>
      <c r="W2212" s="13"/>
      <c r="X2212" s="13"/>
      <c r="Y2212" s="13"/>
      <c r="Z2212" s="13"/>
      <c r="AA2212" s="13"/>
      <c r="AB2212" s="13"/>
      <c r="AC2212" s="13"/>
      <c r="AD2212" s="13"/>
      <c r="AE2212" s="13"/>
      <c r="AF2212" s="13"/>
      <c r="AG2212" s="13"/>
      <c r="AH2212" s="13"/>
      <c r="AI2212" s="13"/>
      <c r="AJ2212" s="13"/>
    </row>
    <row r="2213" spans="2:36" x14ac:dyDescent="0.3">
      <c r="B2213" s="8"/>
      <c r="C2213" s="8"/>
      <c r="W2213" s="13"/>
      <c r="X2213" s="13"/>
      <c r="Y2213" s="13"/>
      <c r="Z2213" s="13"/>
      <c r="AA2213" s="13"/>
      <c r="AB2213" s="13"/>
      <c r="AC2213" s="13"/>
      <c r="AD2213" s="13"/>
      <c r="AE2213" s="13"/>
      <c r="AF2213" s="13"/>
      <c r="AG2213" s="13"/>
      <c r="AH2213" s="13"/>
      <c r="AI2213" s="13"/>
      <c r="AJ2213" s="13"/>
    </row>
    <row r="2214" spans="2:36" x14ac:dyDescent="0.3">
      <c r="B2214" s="8"/>
      <c r="C2214" s="8"/>
      <c r="W2214" s="13"/>
      <c r="X2214" s="13"/>
      <c r="Y2214" s="13"/>
      <c r="Z2214" s="13"/>
      <c r="AA2214" s="13"/>
      <c r="AB2214" s="13"/>
      <c r="AC2214" s="13"/>
      <c r="AD2214" s="13"/>
      <c r="AE2214" s="13"/>
      <c r="AF2214" s="13"/>
      <c r="AG2214" s="13"/>
      <c r="AH2214" s="13"/>
      <c r="AI2214" s="13"/>
      <c r="AJ2214" s="13"/>
    </row>
    <row r="2215" spans="2:36" x14ac:dyDescent="0.3">
      <c r="B2215" s="8"/>
      <c r="C2215" s="8"/>
      <c r="W2215" s="13"/>
      <c r="X2215" s="13"/>
      <c r="Y2215" s="13"/>
      <c r="Z2215" s="13"/>
      <c r="AA2215" s="13"/>
      <c r="AB2215" s="13"/>
      <c r="AC2215" s="13"/>
      <c r="AD2215" s="13"/>
      <c r="AE2215" s="13"/>
      <c r="AF2215" s="13"/>
      <c r="AG2215" s="13"/>
      <c r="AH2215" s="13"/>
      <c r="AI2215" s="13"/>
      <c r="AJ2215" s="13"/>
    </row>
    <row r="2216" spans="2:36" x14ac:dyDescent="0.3">
      <c r="B2216" s="8"/>
      <c r="C2216" s="8"/>
      <c r="W2216" s="13"/>
      <c r="X2216" s="13"/>
      <c r="Y2216" s="13"/>
      <c r="Z2216" s="13"/>
      <c r="AA2216" s="13"/>
      <c r="AB2216" s="13"/>
      <c r="AC2216" s="13"/>
      <c r="AD2216" s="13"/>
      <c r="AE2216" s="13"/>
      <c r="AF2216" s="13"/>
      <c r="AG2216" s="13"/>
      <c r="AH2216" s="13"/>
      <c r="AI2216" s="13"/>
      <c r="AJ2216" s="13"/>
    </row>
    <row r="2217" spans="2:36" x14ac:dyDescent="0.3">
      <c r="B2217" s="8"/>
      <c r="C2217" s="8"/>
      <c r="W2217" s="13"/>
      <c r="X2217" s="13"/>
      <c r="Y2217" s="13"/>
      <c r="Z2217" s="13"/>
      <c r="AA2217" s="13"/>
      <c r="AB2217" s="13"/>
      <c r="AC2217" s="13"/>
      <c r="AD2217" s="13"/>
      <c r="AE2217" s="13"/>
      <c r="AF2217" s="13"/>
      <c r="AG2217" s="13"/>
      <c r="AH2217" s="13"/>
      <c r="AI2217" s="13"/>
      <c r="AJ2217" s="13"/>
    </row>
    <row r="2218" spans="2:36" x14ac:dyDescent="0.3">
      <c r="B2218" s="8"/>
      <c r="C2218" s="8"/>
      <c r="W2218" s="13"/>
      <c r="X2218" s="13"/>
      <c r="Y2218" s="13"/>
      <c r="Z2218" s="13"/>
      <c r="AA2218" s="13"/>
      <c r="AB2218" s="13"/>
      <c r="AC2218" s="13"/>
      <c r="AD2218" s="13"/>
      <c r="AE2218" s="13"/>
      <c r="AF2218" s="13"/>
      <c r="AG2218" s="13"/>
      <c r="AH2218" s="13"/>
      <c r="AI2218" s="13"/>
      <c r="AJ2218" s="13"/>
    </row>
    <row r="2219" spans="2:36" x14ac:dyDescent="0.3">
      <c r="B2219" s="8"/>
      <c r="C2219" s="8"/>
      <c r="W2219" s="13"/>
      <c r="X2219" s="13"/>
      <c r="Y2219" s="13"/>
      <c r="Z2219" s="13"/>
      <c r="AA2219" s="13"/>
      <c r="AB2219" s="13"/>
      <c r="AC2219" s="13"/>
      <c r="AD2219" s="13"/>
      <c r="AE2219" s="13"/>
      <c r="AF2219" s="13"/>
      <c r="AG2219" s="13"/>
      <c r="AH2219" s="13"/>
      <c r="AI2219" s="13"/>
      <c r="AJ2219" s="13"/>
    </row>
    <row r="2220" spans="2:36" x14ac:dyDescent="0.3">
      <c r="B2220" s="8"/>
      <c r="C2220" s="8"/>
      <c r="W2220" s="13"/>
      <c r="X2220" s="13"/>
      <c r="Y2220" s="13"/>
      <c r="Z2220" s="13"/>
      <c r="AA2220" s="13"/>
      <c r="AB2220" s="13"/>
      <c r="AC2220" s="13"/>
      <c r="AD2220" s="13"/>
      <c r="AE2220" s="13"/>
      <c r="AF2220" s="13"/>
      <c r="AG2220" s="13"/>
      <c r="AH2220" s="13"/>
      <c r="AI2220" s="13"/>
      <c r="AJ2220" s="13"/>
    </row>
    <row r="2221" spans="2:36" x14ac:dyDescent="0.3">
      <c r="B2221" s="8"/>
      <c r="C2221" s="8"/>
      <c r="W2221" s="13"/>
      <c r="X2221" s="13"/>
      <c r="Y2221" s="13"/>
      <c r="Z2221" s="13"/>
      <c r="AA2221" s="13"/>
      <c r="AB2221" s="13"/>
      <c r="AC2221" s="13"/>
      <c r="AD2221" s="13"/>
      <c r="AE2221" s="13"/>
      <c r="AF2221" s="13"/>
      <c r="AG2221" s="13"/>
      <c r="AH2221" s="13"/>
      <c r="AI2221" s="13"/>
      <c r="AJ2221" s="13"/>
    </row>
    <row r="2222" spans="2:36" x14ac:dyDescent="0.3">
      <c r="B2222" s="8"/>
      <c r="C2222" s="8"/>
      <c r="W2222" s="13"/>
      <c r="X2222" s="13"/>
      <c r="Y2222" s="13"/>
      <c r="Z2222" s="13"/>
      <c r="AA2222" s="13"/>
      <c r="AB2222" s="13"/>
      <c r="AC2222" s="13"/>
      <c r="AD2222" s="13"/>
      <c r="AE2222" s="13"/>
      <c r="AF2222" s="13"/>
      <c r="AG2222" s="13"/>
      <c r="AH2222" s="13"/>
      <c r="AI2222" s="13"/>
      <c r="AJ2222" s="13"/>
    </row>
    <row r="2223" spans="2:36" x14ac:dyDescent="0.3">
      <c r="B2223" s="8"/>
      <c r="C2223" s="8"/>
      <c r="W2223" s="13"/>
      <c r="X2223" s="13"/>
      <c r="Y2223" s="13"/>
      <c r="Z2223" s="13"/>
      <c r="AA2223" s="13"/>
      <c r="AB2223" s="13"/>
      <c r="AC2223" s="13"/>
      <c r="AD2223" s="13"/>
      <c r="AE2223" s="13"/>
      <c r="AF2223" s="13"/>
      <c r="AG2223" s="13"/>
      <c r="AH2223" s="13"/>
      <c r="AI2223" s="13"/>
      <c r="AJ2223" s="13"/>
    </row>
    <row r="2224" spans="2:36" x14ac:dyDescent="0.3">
      <c r="B2224" s="8"/>
      <c r="C2224" s="8"/>
      <c r="W2224" s="13"/>
      <c r="X2224" s="13"/>
      <c r="Y2224" s="13"/>
      <c r="Z2224" s="13"/>
      <c r="AA2224" s="13"/>
      <c r="AB2224" s="13"/>
      <c r="AC2224" s="13"/>
      <c r="AD2224" s="13"/>
      <c r="AE2224" s="13"/>
      <c r="AF2224" s="13"/>
      <c r="AG2224" s="13"/>
      <c r="AH2224" s="13"/>
      <c r="AI2224" s="13"/>
      <c r="AJ2224" s="13"/>
    </row>
    <row r="2225" spans="2:36" x14ac:dyDescent="0.3">
      <c r="B2225" s="8"/>
      <c r="C2225" s="8"/>
      <c r="W2225" s="13"/>
      <c r="X2225" s="13"/>
      <c r="Y2225" s="13"/>
      <c r="Z2225" s="13"/>
      <c r="AA2225" s="13"/>
      <c r="AB2225" s="13"/>
      <c r="AC2225" s="13"/>
      <c r="AD2225" s="13"/>
      <c r="AE2225" s="13"/>
      <c r="AF2225" s="13"/>
      <c r="AG2225" s="13"/>
      <c r="AH2225" s="13"/>
      <c r="AI2225" s="13"/>
      <c r="AJ2225" s="13"/>
    </row>
    <row r="2226" spans="2:36" x14ac:dyDescent="0.3">
      <c r="B2226" s="8"/>
      <c r="C2226" s="8"/>
      <c r="W2226" s="13"/>
      <c r="X2226" s="13"/>
      <c r="Y2226" s="13"/>
      <c r="Z2226" s="13"/>
      <c r="AA2226" s="13"/>
      <c r="AB2226" s="13"/>
      <c r="AC2226" s="13"/>
      <c r="AD2226" s="13"/>
      <c r="AE2226" s="13"/>
      <c r="AF2226" s="13"/>
      <c r="AG2226" s="13"/>
      <c r="AH2226" s="13"/>
      <c r="AI2226" s="13"/>
      <c r="AJ2226" s="13"/>
    </row>
    <row r="2227" spans="2:36" x14ac:dyDescent="0.3">
      <c r="B2227" s="8"/>
      <c r="C2227" s="8"/>
      <c r="W2227" s="13"/>
      <c r="X2227" s="13"/>
      <c r="Y2227" s="13"/>
      <c r="Z2227" s="13"/>
      <c r="AA2227" s="13"/>
      <c r="AB2227" s="13"/>
      <c r="AC2227" s="13"/>
      <c r="AD2227" s="13"/>
      <c r="AE2227" s="13"/>
      <c r="AF2227" s="13"/>
      <c r="AG2227" s="13"/>
      <c r="AH2227" s="13"/>
      <c r="AI2227" s="13"/>
      <c r="AJ2227" s="13"/>
    </row>
    <row r="2228" spans="2:36" x14ac:dyDescent="0.3">
      <c r="B2228" s="8"/>
      <c r="C2228" s="8"/>
      <c r="W2228" s="13"/>
      <c r="X2228" s="13"/>
      <c r="Y2228" s="13"/>
      <c r="Z2228" s="13"/>
      <c r="AA2228" s="13"/>
      <c r="AB2228" s="13"/>
      <c r="AC2228" s="13"/>
      <c r="AD2228" s="13"/>
      <c r="AE2228" s="13"/>
      <c r="AF2228" s="13"/>
      <c r="AG2228" s="13"/>
      <c r="AH2228" s="13"/>
      <c r="AI2228" s="13"/>
      <c r="AJ2228" s="13"/>
    </row>
    <row r="2229" spans="2:36" x14ac:dyDescent="0.3">
      <c r="B2229" s="8"/>
      <c r="C2229" s="8"/>
      <c r="W2229" s="13"/>
      <c r="X2229" s="13"/>
      <c r="Y2229" s="13"/>
      <c r="Z2229" s="13"/>
      <c r="AA2229" s="13"/>
      <c r="AB2229" s="13"/>
      <c r="AC2229" s="13"/>
      <c r="AD2229" s="13"/>
      <c r="AE2229" s="13"/>
      <c r="AF2229" s="13"/>
      <c r="AG2229" s="13"/>
      <c r="AH2229" s="13"/>
      <c r="AI2229" s="13"/>
      <c r="AJ2229" s="13"/>
    </row>
    <row r="2230" spans="2:36" x14ac:dyDescent="0.3">
      <c r="B2230" s="8"/>
      <c r="C2230" s="8"/>
      <c r="W2230" s="13"/>
      <c r="X2230" s="13"/>
      <c r="Y2230" s="13"/>
      <c r="Z2230" s="13"/>
      <c r="AA2230" s="13"/>
      <c r="AB2230" s="13"/>
      <c r="AC2230" s="13"/>
      <c r="AD2230" s="13"/>
      <c r="AE2230" s="13"/>
      <c r="AF2230" s="13"/>
      <c r="AG2230" s="13"/>
      <c r="AH2230" s="13"/>
      <c r="AI2230" s="13"/>
      <c r="AJ2230" s="13"/>
    </row>
    <row r="2231" spans="2:36" x14ac:dyDescent="0.3">
      <c r="B2231" s="8"/>
      <c r="C2231" s="8"/>
      <c r="W2231" s="13"/>
      <c r="X2231" s="13"/>
      <c r="Y2231" s="13"/>
      <c r="Z2231" s="13"/>
      <c r="AA2231" s="13"/>
      <c r="AB2231" s="13"/>
      <c r="AC2231" s="13"/>
      <c r="AD2231" s="13"/>
      <c r="AE2231" s="13"/>
      <c r="AF2231" s="13"/>
      <c r="AG2231" s="13"/>
      <c r="AH2231" s="13"/>
      <c r="AI2231" s="13"/>
      <c r="AJ2231" s="13"/>
    </row>
    <row r="2232" spans="2:36" x14ac:dyDescent="0.3">
      <c r="B2232" s="8"/>
      <c r="C2232" s="8"/>
      <c r="W2232" s="13"/>
      <c r="X2232" s="13"/>
      <c r="Y2232" s="13"/>
      <c r="Z2232" s="13"/>
      <c r="AA2232" s="13"/>
      <c r="AB2232" s="13"/>
      <c r="AC2232" s="13"/>
      <c r="AD2232" s="13"/>
      <c r="AE2232" s="13"/>
      <c r="AF2232" s="13"/>
      <c r="AG2232" s="13"/>
      <c r="AH2232" s="13"/>
      <c r="AI2232" s="13"/>
      <c r="AJ2232" s="13"/>
    </row>
    <row r="2233" spans="2:36" x14ac:dyDescent="0.3">
      <c r="B2233" s="8"/>
      <c r="C2233" s="8"/>
      <c r="W2233" s="13"/>
      <c r="X2233" s="13"/>
      <c r="Y2233" s="13"/>
      <c r="Z2233" s="13"/>
      <c r="AA2233" s="13"/>
      <c r="AB2233" s="13"/>
      <c r="AC2233" s="13"/>
      <c r="AD2233" s="13"/>
      <c r="AE2233" s="13"/>
      <c r="AF2233" s="13"/>
      <c r="AG2233" s="13"/>
      <c r="AH2233" s="13"/>
      <c r="AI2233" s="13"/>
      <c r="AJ2233" s="13"/>
    </row>
    <row r="2234" spans="2:36" x14ac:dyDescent="0.3">
      <c r="B2234" s="8"/>
      <c r="C2234" s="8"/>
      <c r="W2234" s="13"/>
      <c r="X2234" s="13"/>
      <c r="Y2234" s="13"/>
      <c r="Z2234" s="13"/>
      <c r="AA2234" s="13"/>
      <c r="AB2234" s="13"/>
      <c r="AC2234" s="13"/>
      <c r="AD2234" s="13"/>
      <c r="AE2234" s="13"/>
      <c r="AF2234" s="13"/>
      <c r="AG2234" s="13"/>
      <c r="AH2234" s="13"/>
      <c r="AI2234" s="13"/>
      <c r="AJ2234" s="13"/>
    </row>
    <row r="2235" spans="2:36" x14ac:dyDescent="0.3">
      <c r="B2235" s="8"/>
      <c r="C2235" s="8"/>
      <c r="W2235" s="13"/>
      <c r="X2235" s="13"/>
      <c r="Y2235" s="13"/>
      <c r="Z2235" s="13"/>
      <c r="AA2235" s="13"/>
      <c r="AB2235" s="13"/>
      <c r="AC2235" s="13"/>
      <c r="AD2235" s="13"/>
      <c r="AE2235" s="13"/>
      <c r="AF2235" s="13"/>
      <c r="AG2235" s="13"/>
      <c r="AH2235" s="13"/>
      <c r="AI2235" s="13"/>
      <c r="AJ2235" s="13"/>
    </row>
    <row r="2236" spans="2:36" x14ac:dyDescent="0.3">
      <c r="B2236" s="8"/>
      <c r="C2236" s="8"/>
      <c r="W2236" s="13"/>
      <c r="X2236" s="13"/>
      <c r="Y2236" s="13"/>
      <c r="Z2236" s="13"/>
      <c r="AA2236" s="13"/>
      <c r="AB2236" s="13"/>
      <c r="AC2236" s="13"/>
      <c r="AD2236" s="13"/>
      <c r="AE2236" s="13"/>
      <c r="AF2236" s="13"/>
      <c r="AG2236" s="13"/>
      <c r="AH2236" s="13"/>
      <c r="AI2236" s="13"/>
      <c r="AJ2236" s="13"/>
    </row>
    <row r="2237" spans="2:36" x14ac:dyDescent="0.3">
      <c r="B2237" s="8"/>
      <c r="C2237" s="8"/>
      <c r="W2237" s="13"/>
      <c r="X2237" s="13"/>
      <c r="Y2237" s="13"/>
      <c r="Z2237" s="13"/>
      <c r="AA2237" s="13"/>
      <c r="AB2237" s="13"/>
      <c r="AC2237" s="13"/>
      <c r="AD2237" s="13"/>
      <c r="AE2237" s="13"/>
      <c r="AF2237" s="13"/>
      <c r="AG2237" s="13"/>
      <c r="AH2237" s="13"/>
      <c r="AI2237" s="13"/>
      <c r="AJ2237" s="13"/>
    </row>
    <row r="2238" spans="2:36" x14ac:dyDescent="0.3">
      <c r="B2238" s="8"/>
      <c r="C2238" s="8"/>
      <c r="W2238" s="13"/>
      <c r="X2238" s="13"/>
      <c r="Y2238" s="13"/>
      <c r="Z2238" s="13"/>
      <c r="AA2238" s="13"/>
      <c r="AB2238" s="13"/>
      <c r="AC2238" s="13"/>
      <c r="AD2238" s="13"/>
      <c r="AE2238" s="13"/>
      <c r="AF2238" s="13"/>
      <c r="AG2238" s="13"/>
      <c r="AH2238" s="13"/>
      <c r="AI2238" s="13"/>
      <c r="AJ2238" s="13"/>
    </row>
    <row r="2239" spans="2:36" x14ac:dyDescent="0.3">
      <c r="B2239" s="8"/>
      <c r="C2239" s="8"/>
      <c r="W2239" s="13"/>
      <c r="X2239" s="13"/>
      <c r="Y2239" s="13"/>
      <c r="Z2239" s="13"/>
      <c r="AA2239" s="13"/>
      <c r="AB2239" s="13"/>
      <c r="AC2239" s="13"/>
      <c r="AD2239" s="13"/>
      <c r="AE2239" s="13"/>
      <c r="AF2239" s="13"/>
      <c r="AG2239" s="13"/>
      <c r="AH2239" s="13"/>
      <c r="AI2239" s="13"/>
      <c r="AJ2239" s="13"/>
    </row>
    <row r="2240" spans="2:36" x14ac:dyDescent="0.3">
      <c r="B2240" s="8"/>
      <c r="C2240" s="8"/>
      <c r="W2240" s="13"/>
      <c r="X2240" s="13"/>
      <c r="Y2240" s="13"/>
      <c r="Z2240" s="13"/>
      <c r="AA2240" s="13"/>
      <c r="AB2240" s="13"/>
      <c r="AC2240" s="13"/>
      <c r="AD2240" s="13"/>
      <c r="AE2240" s="13"/>
      <c r="AF2240" s="13"/>
      <c r="AG2240" s="13"/>
      <c r="AH2240" s="13"/>
      <c r="AI2240" s="13"/>
      <c r="AJ2240" s="13"/>
    </row>
    <row r="2241" spans="2:36" x14ac:dyDescent="0.3">
      <c r="B2241" s="8"/>
      <c r="C2241" s="8"/>
      <c r="W2241" s="13"/>
      <c r="X2241" s="13"/>
      <c r="Y2241" s="13"/>
      <c r="Z2241" s="13"/>
      <c r="AA2241" s="13"/>
      <c r="AB2241" s="13"/>
      <c r="AC2241" s="13"/>
      <c r="AD2241" s="13"/>
      <c r="AE2241" s="13"/>
      <c r="AF2241" s="13"/>
      <c r="AG2241" s="13"/>
      <c r="AH2241" s="13"/>
      <c r="AI2241" s="13"/>
      <c r="AJ2241" s="13"/>
    </row>
    <row r="2242" spans="2:36" x14ac:dyDescent="0.3">
      <c r="B2242" s="8"/>
      <c r="C2242" s="8"/>
      <c r="W2242" s="13"/>
      <c r="X2242" s="13"/>
      <c r="Y2242" s="13"/>
      <c r="Z2242" s="13"/>
      <c r="AA2242" s="13"/>
      <c r="AB2242" s="13"/>
      <c r="AC2242" s="13"/>
      <c r="AD2242" s="13"/>
      <c r="AE2242" s="13"/>
      <c r="AF2242" s="13"/>
      <c r="AG2242" s="13"/>
      <c r="AH2242" s="13"/>
      <c r="AI2242" s="13"/>
      <c r="AJ2242" s="13"/>
    </row>
    <row r="2243" spans="2:36" x14ac:dyDescent="0.3">
      <c r="B2243" s="8"/>
      <c r="C2243" s="8"/>
      <c r="W2243" s="13"/>
      <c r="X2243" s="13"/>
      <c r="Y2243" s="13"/>
      <c r="Z2243" s="13"/>
      <c r="AA2243" s="13"/>
      <c r="AB2243" s="13"/>
      <c r="AC2243" s="13"/>
      <c r="AD2243" s="13"/>
      <c r="AE2243" s="13"/>
      <c r="AF2243" s="13"/>
      <c r="AG2243" s="13"/>
      <c r="AH2243" s="13"/>
      <c r="AI2243" s="13"/>
      <c r="AJ2243" s="13"/>
    </row>
    <row r="2244" spans="2:36" x14ac:dyDescent="0.3">
      <c r="B2244" s="8"/>
      <c r="C2244" s="8"/>
      <c r="W2244" s="13"/>
      <c r="X2244" s="13"/>
      <c r="Y2244" s="13"/>
      <c r="Z2244" s="13"/>
      <c r="AA2244" s="13"/>
      <c r="AB2244" s="13"/>
      <c r="AC2244" s="13"/>
      <c r="AD2244" s="13"/>
      <c r="AE2244" s="13"/>
      <c r="AF2244" s="13"/>
      <c r="AG2244" s="13"/>
      <c r="AH2244" s="13"/>
      <c r="AI2244" s="13"/>
      <c r="AJ2244" s="13"/>
    </row>
    <row r="2245" spans="2:36" x14ac:dyDescent="0.3">
      <c r="B2245" s="8"/>
      <c r="C2245" s="8"/>
      <c r="W2245" s="13"/>
      <c r="X2245" s="13"/>
      <c r="Y2245" s="13"/>
      <c r="Z2245" s="13"/>
      <c r="AA2245" s="13"/>
      <c r="AB2245" s="13"/>
      <c r="AC2245" s="13"/>
      <c r="AD2245" s="13"/>
      <c r="AE2245" s="13"/>
      <c r="AF2245" s="13"/>
      <c r="AG2245" s="13"/>
      <c r="AH2245" s="13"/>
      <c r="AI2245" s="13"/>
      <c r="AJ2245" s="13"/>
    </row>
    <row r="2246" spans="2:36" x14ac:dyDescent="0.3">
      <c r="B2246" s="8"/>
      <c r="C2246" s="8"/>
      <c r="W2246" s="13"/>
      <c r="X2246" s="13"/>
      <c r="Y2246" s="13"/>
      <c r="Z2246" s="13"/>
      <c r="AA2246" s="13"/>
      <c r="AB2246" s="13"/>
      <c r="AC2246" s="13"/>
      <c r="AD2246" s="13"/>
      <c r="AE2246" s="13"/>
      <c r="AF2246" s="13"/>
      <c r="AG2246" s="13"/>
      <c r="AH2246" s="13"/>
      <c r="AI2246" s="13"/>
      <c r="AJ2246" s="13"/>
    </row>
    <row r="2247" spans="2:36" x14ac:dyDescent="0.3">
      <c r="B2247" s="8"/>
      <c r="C2247" s="8"/>
      <c r="W2247" s="13"/>
      <c r="X2247" s="13"/>
      <c r="Y2247" s="13"/>
      <c r="Z2247" s="13"/>
      <c r="AA2247" s="13"/>
      <c r="AB2247" s="13"/>
      <c r="AC2247" s="13"/>
      <c r="AD2247" s="13"/>
      <c r="AE2247" s="13"/>
      <c r="AF2247" s="13"/>
      <c r="AG2247" s="13"/>
      <c r="AH2247" s="13"/>
      <c r="AI2247" s="13"/>
      <c r="AJ2247" s="13"/>
    </row>
    <row r="2248" spans="2:36" x14ac:dyDescent="0.3">
      <c r="B2248" s="8"/>
      <c r="C2248" s="8"/>
      <c r="W2248" s="13"/>
      <c r="X2248" s="13"/>
      <c r="Y2248" s="13"/>
      <c r="Z2248" s="13"/>
      <c r="AA2248" s="13"/>
      <c r="AB2248" s="13"/>
      <c r="AC2248" s="13"/>
      <c r="AD2248" s="13"/>
      <c r="AE2248" s="13"/>
      <c r="AF2248" s="13"/>
      <c r="AG2248" s="13"/>
      <c r="AH2248" s="13"/>
      <c r="AI2248" s="13"/>
      <c r="AJ2248" s="13"/>
    </row>
    <row r="2249" spans="2:36" x14ac:dyDescent="0.3">
      <c r="B2249" s="8"/>
      <c r="C2249" s="8"/>
      <c r="W2249" s="13"/>
      <c r="X2249" s="13"/>
      <c r="Y2249" s="13"/>
      <c r="Z2249" s="13"/>
      <c r="AA2249" s="13"/>
      <c r="AB2249" s="13"/>
      <c r="AC2249" s="13"/>
      <c r="AD2249" s="13"/>
      <c r="AE2249" s="13"/>
      <c r="AF2249" s="13"/>
      <c r="AG2249" s="13"/>
      <c r="AH2249" s="13"/>
      <c r="AI2249" s="13"/>
      <c r="AJ2249" s="13"/>
    </row>
    <row r="2250" spans="2:36" x14ac:dyDescent="0.3">
      <c r="B2250" s="8"/>
      <c r="C2250" s="8"/>
      <c r="W2250" s="13"/>
      <c r="X2250" s="13"/>
      <c r="Y2250" s="13"/>
      <c r="Z2250" s="13"/>
      <c r="AA2250" s="13"/>
      <c r="AB2250" s="13"/>
      <c r="AC2250" s="13"/>
      <c r="AD2250" s="13"/>
      <c r="AE2250" s="13"/>
      <c r="AF2250" s="13"/>
      <c r="AG2250" s="13"/>
      <c r="AH2250" s="13"/>
      <c r="AI2250" s="13"/>
      <c r="AJ2250" s="13"/>
    </row>
    <row r="2251" spans="2:36" x14ac:dyDescent="0.3">
      <c r="B2251" s="8"/>
      <c r="C2251" s="8"/>
      <c r="W2251" s="13"/>
      <c r="X2251" s="13"/>
      <c r="Y2251" s="13"/>
      <c r="Z2251" s="13"/>
      <c r="AA2251" s="13"/>
      <c r="AB2251" s="13"/>
      <c r="AC2251" s="13"/>
      <c r="AD2251" s="13"/>
      <c r="AE2251" s="13"/>
      <c r="AF2251" s="13"/>
      <c r="AG2251" s="13"/>
      <c r="AH2251" s="13"/>
      <c r="AI2251" s="13"/>
      <c r="AJ2251" s="13"/>
    </row>
    <row r="2252" spans="2:36" x14ac:dyDescent="0.3">
      <c r="B2252" s="8"/>
      <c r="C2252" s="8"/>
      <c r="W2252" s="13"/>
      <c r="X2252" s="13"/>
      <c r="Y2252" s="13"/>
      <c r="Z2252" s="13"/>
      <c r="AA2252" s="13"/>
      <c r="AB2252" s="13"/>
      <c r="AC2252" s="13"/>
      <c r="AD2252" s="13"/>
      <c r="AE2252" s="13"/>
      <c r="AF2252" s="13"/>
      <c r="AG2252" s="13"/>
      <c r="AH2252" s="13"/>
      <c r="AI2252" s="13"/>
      <c r="AJ2252" s="13"/>
    </row>
    <row r="2253" spans="2:36" x14ac:dyDescent="0.3">
      <c r="B2253" s="8"/>
      <c r="C2253" s="8"/>
      <c r="W2253" s="13"/>
      <c r="X2253" s="13"/>
      <c r="Y2253" s="13"/>
      <c r="Z2253" s="13"/>
      <c r="AA2253" s="13"/>
      <c r="AB2253" s="13"/>
      <c r="AC2253" s="13"/>
      <c r="AD2253" s="13"/>
      <c r="AE2253" s="13"/>
      <c r="AF2253" s="13"/>
      <c r="AG2253" s="13"/>
      <c r="AH2253" s="13"/>
      <c r="AI2253" s="13"/>
      <c r="AJ2253" s="13"/>
    </row>
    <row r="2254" spans="2:36" x14ac:dyDescent="0.3">
      <c r="B2254" s="8"/>
      <c r="C2254" s="8"/>
      <c r="W2254" s="13"/>
      <c r="X2254" s="13"/>
      <c r="Y2254" s="13"/>
      <c r="Z2254" s="13"/>
      <c r="AA2254" s="13"/>
      <c r="AB2254" s="13"/>
      <c r="AC2254" s="13"/>
      <c r="AD2254" s="13"/>
      <c r="AE2254" s="13"/>
      <c r="AF2254" s="13"/>
      <c r="AG2254" s="13"/>
      <c r="AH2254" s="13"/>
      <c r="AI2254" s="13"/>
      <c r="AJ2254" s="13"/>
    </row>
    <row r="2255" spans="2:36" x14ac:dyDescent="0.3">
      <c r="B2255" s="8"/>
      <c r="C2255" s="8"/>
      <c r="W2255" s="13"/>
      <c r="X2255" s="13"/>
      <c r="Y2255" s="13"/>
      <c r="Z2255" s="13"/>
      <c r="AA2255" s="13"/>
      <c r="AB2255" s="13"/>
      <c r="AC2255" s="13"/>
      <c r="AD2255" s="13"/>
      <c r="AE2255" s="13"/>
      <c r="AF2255" s="13"/>
      <c r="AG2255" s="13"/>
      <c r="AH2255" s="13"/>
      <c r="AI2255" s="13"/>
      <c r="AJ2255" s="13"/>
    </row>
    <row r="2256" spans="2:36" x14ac:dyDescent="0.3">
      <c r="B2256" s="8"/>
      <c r="C2256" s="8"/>
      <c r="W2256" s="13"/>
      <c r="X2256" s="13"/>
      <c r="Y2256" s="13"/>
      <c r="Z2256" s="13"/>
      <c r="AA2256" s="13"/>
      <c r="AB2256" s="13"/>
      <c r="AC2256" s="13"/>
      <c r="AD2256" s="13"/>
      <c r="AE2256" s="13"/>
      <c r="AF2256" s="13"/>
      <c r="AG2256" s="13"/>
      <c r="AH2256" s="13"/>
      <c r="AI2256" s="13"/>
      <c r="AJ2256" s="13"/>
    </row>
    <row r="2257" spans="2:36" x14ac:dyDescent="0.3">
      <c r="B2257" s="8"/>
      <c r="C2257" s="8"/>
      <c r="W2257" s="13"/>
      <c r="X2257" s="13"/>
      <c r="Y2257" s="13"/>
      <c r="Z2257" s="13"/>
      <c r="AA2257" s="13"/>
      <c r="AB2257" s="13"/>
      <c r="AC2257" s="13"/>
      <c r="AD2257" s="13"/>
      <c r="AE2257" s="13"/>
      <c r="AF2257" s="13"/>
      <c r="AG2257" s="13"/>
      <c r="AH2257" s="13"/>
      <c r="AI2257" s="13"/>
      <c r="AJ2257" s="13"/>
    </row>
    <row r="2258" spans="2:36" x14ac:dyDescent="0.3">
      <c r="B2258" s="8"/>
      <c r="C2258" s="8"/>
      <c r="W2258" s="13"/>
      <c r="X2258" s="13"/>
      <c r="Y2258" s="13"/>
      <c r="Z2258" s="13"/>
      <c r="AA2258" s="13"/>
      <c r="AB2258" s="13"/>
      <c r="AC2258" s="13"/>
      <c r="AD2258" s="13"/>
      <c r="AE2258" s="13"/>
      <c r="AF2258" s="13"/>
      <c r="AG2258" s="13"/>
      <c r="AH2258" s="13"/>
      <c r="AI2258" s="13"/>
      <c r="AJ2258" s="13"/>
    </row>
    <row r="2259" spans="2:36" x14ac:dyDescent="0.3">
      <c r="B2259" s="8"/>
      <c r="C2259" s="8"/>
      <c r="W2259" s="13"/>
      <c r="X2259" s="13"/>
      <c r="Y2259" s="13"/>
      <c r="Z2259" s="13"/>
      <c r="AA2259" s="13"/>
      <c r="AB2259" s="13"/>
      <c r="AC2259" s="13"/>
      <c r="AD2259" s="13"/>
      <c r="AE2259" s="13"/>
      <c r="AF2259" s="13"/>
      <c r="AG2259" s="13"/>
      <c r="AH2259" s="13"/>
      <c r="AI2259" s="13"/>
      <c r="AJ2259" s="13"/>
    </row>
    <row r="2260" spans="2:36" x14ac:dyDescent="0.3">
      <c r="B2260" s="8"/>
      <c r="C2260" s="8"/>
      <c r="W2260" s="13"/>
      <c r="X2260" s="13"/>
      <c r="Y2260" s="13"/>
      <c r="Z2260" s="13"/>
      <c r="AA2260" s="13"/>
      <c r="AB2260" s="13"/>
      <c r="AC2260" s="13"/>
      <c r="AD2260" s="13"/>
      <c r="AE2260" s="13"/>
      <c r="AF2260" s="13"/>
      <c r="AG2260" s="13"/>
      <c r="AH2260" s="13"/>
      <c r="AI2260" s="13"/>
      <c r="AJ2260" s="13"/>
    </row>
    <row r="2261" spans="2:36" x14ac:dyDescent="0.3">
      <c r="B2261" s="8"/>
      <c r="C2261" s="8"/>
      <c r="W2261" s="13"/>
      <c r="X2261" s="13"/>
      <c r="Y2261" s="13"/>
      <c r="Z2261" s="13"/>
      <c r="AA2261" s="13"/>
      <c r="AB2261" s="13"/>
      <c r="AC2261" s="13"/>
      <c r="AD2261" s="13"/>
      <c r="AE2261" s="13"/>
      <c r="AF2261" s="13"/>
      <c r="AG2261" s="13"/>
      <c r="AH2261" s="13"/>
      <c r="AI2261" s="13"/>
      <c r="AJ2261" s="13"/>
    </row>
    <row r="2262" spans="2:36" x14ac:dyDescent="0.3">
      <c r="B2262" s="8"/>
      <c r="C2262" s="8"/>
      <c r="W2262" s="13"/>
      <c r="X2262" s="13"/>
      <c r="Y2262" s="13"/>
      <c r="Z2262" s="13"/>
      <c r="AA2262" s="13"/>
      <c r="AB2262" s="13"/>
      <c r="AC2262" s="13"/>
      <c r="AD2262" s="13"/>
      <c r="AE2262" s="13"/>
      <c r="AF2262" s="13"/>
      <c r="AG2262" s="13"/>
      <c r="AH2262" s="13"/>
      <c r="AI2262" s="13"/>
      <c r="AJ2262" s="13"/>
    </row>
    <row r="2263" spans="2:36" x14ac:dyDescent="0.3">
      <c r="B2263" s="8"/>
      <c r="C2263" s="8"/>
      <c r="W2263" s="13"/>
      <c r="X2263" s="13"/>
      <c r="Y2263" s="13"/>
      <c r="Z2263" s="13"/>
      <c r="AA2263" s="13"/>
      <c r="AB2263" s="13"/>
      <c r="AC2263" s="13"/>
      <c r="AD2263" s="13"/>
      <c r="AE2263" s="13"/>
      <c r="AF2263" s="13"/>
      <c r="AG2263" s="13"/>
      <c r="AH2263" s="13"/>
      <c r="AI2263" s="13"/>
      <c r="AJ2263" s="13"/>
    </row>
    <row r="2264" spans="2:36" x14ac:dyDescent="0.3">
      <c r="B2264" s="8"/>
      <c r="C2264" s="8"/>
      <c r="W2264" s="13"/>
      <c r="X2264" s="13"/>
      <c r="Y2264" s="13"/>
      <c r="Z2264" s="13"/>
      <c r="AA2264" s="13"/>
      <c r="AB2264" s="13"/>
      <c r="AC2264" s="13"/>
      <c r="AD2264" s="13"/>
      <c r="AE2264" s="13"/>
      <c r="AF2264" s="13"/>
      <c r="AG2264" s="13"/>
      <c r="AH2264" s="13"/>
      <c r="AI2264" s="13"/>
      <c r="AJ2264" s="13"/>
    </row>
    <row r="2265" spans="2:36" x14ac:dyDescent="0.3">
      <c r="B2265" s="8"/>
      <c r="C2265" s="8"/>
      <c r="W2265" s="13"/>
      <c r="X2265" s="13"/>
      <c r="Y2265" s="13"/>
      <c r="Z2265" s="13"/>
      <c r="AA2265" s="13"/>
      <c r="AB2265" s="13"/>
      <c r="AC2265" s="13"/>
      <c r="AD2265" s="13"/>
      <c r="AE2265" s="13"/>
      <c r="AF2265" s="13"/>
      <c r="AG2265" s="13"/>
      <c r="AH2265" s="13"/>
      <c r="AI2265" s="13"/>
      <c r="AJ2265" s="13"/>
    </row>
    <row r="2266" spans="2:36" x14ac:dyDescent="0.3">
      <c r="B2266" s="8"/>
      <c r="C2266" s="8"/>
      <c r="W2266" s="13"/>
      <c r="X2266" s="13"/>
      <c r="Y2266" s="13"/>
      <c r="Z2266" s="13"/>
      <c r="AA2266" s="13"/>
      <c r="AB2266" s="13"/>
      <c r="AC2266" s="13"/>
      <c r="AD2266" s="13"/>
      <c r="AE2266" s="13"/>
      <c r="AF2266" s="13"/>
      <c r="AG2266" s="13"/>
      <c r="AH2266" s="13"/>
      <c r="AI2266" s="13"/>
      <c r="AJ2266" s="13"/>
    </row>
    <row r="2267" spans="2:36" x14ac:dyDescent="0.3">
      <c r="B2267" s="8"/>
      <c r="C2267" s="8"/>
      <c r="W2267" s="13"/>
      <c r="X2267" s="13"/>
      <c r="Y2267" s="13"/>
      <c r="Z2267" s="13"/>
      <c r="AA2267" s="13"/>
      <c r="AB2267" s="13"/>
      <c r="AC2267" s="13"/>
      <c r="AD2267" s="13"/>
      <c r="AE2267" s="13"/>
      <c r="AF2267" s="13"/>
      <c r="AG2267" s="13"/>
      <c r="AH2267" s="13"/>
      <c r="AI2267" s="13"/>
      <c r="AJ2267" s="13"/>
    </row>
    <row r="2268" spans="2:36" x14ac:dyDescent="0.3">
      <c r="B2268" s="8"/>
      <c r="C2268" s="8"/>
      <c r="W2268" s="13"/>
      <c r="X2268" s="13"/>
      <c r="Y2268" s="13"/>
      <c r="Z2268" s="13"/>
      <c r="AA2268" s="13"/>
      <c r="AB2268" s="13"/>
      <c r="AC2268" s="13"/>
      <c r="AD2268" s="13"/>
      <c r="AE2268" s="13"/>
      <c r="AF2268" s="13"/>
      <c r="AG2268" s="13"/>
      <c r="AH2268" s="13"/>
      <c r="AI2268" s="13"/>
      <c r="AJ2268" s="13"/>
    </row>
    <row r="2269" spans="2:36" x14ac:dyDescent="0.3">
      <c r="B2269" s="8"/>
      <c r="C2269" s="8"/>
      <c r="W2269" s="13"/>
      <c r="X2269" s="13"/>
      <c r="Y2269" s="13"/>
      <c r="Z2269" s="13"/>
      <c r="AA2269" s="13"/>
      <c r="AB2269" s="13"/>
      <c r="AC2269" s="13"/>
      <c r="AD2269" s="13"/>
      <c r="AE2269" s="13"/>
      <c r="AF2269" s="13"/>
      <c r="AG2269" s="13"/>
      <c r="AH2269" s="13"/>
      <c r="AI2269" s="13"/>
      <c r="AJ2269" s="13"/>
    </row>
    <row r="2270" spans="2:36" x14ac:dyDescent="0.3">
      <c r="B2270" s="8"/>
      <c r="C2270" s="8"/>
      <c r="W2270" s="13"/>
      <c r="X2270" s="13"/>
      <c r="Y2270" s="13"/>
      <c r="Z2270" s="13"/>
      <c r="AA2270" s="13"/>
      <c r="AB2270" s="13"/>
      <c r="AC2270" s="13"/>
      <c r="AD2270" s="13"/>
      <c r="AE2270" s="13"/>
      <c r="AF2270" s="13"/>
      <c r="AG2270" s="13"/>
      <c r="AH2270" s="13"/>
      <c r="AI2270" s="13"/>
      <c r="AJ2270" s="13"/>
    </row>
    <row r="2271" spans="2:36" x14ac:dyDescent="0.3">
      <c r="B2271" s="8"/>
      <c r="C2271" s="8"/>
      <c r="W2271" s="13"/>
      <c r="X2271" s="13"/>
      <c r="Y2271" s="13"/>
      <c r="Z2271" s="13"/>
      <c r="AA2271" s="13"/>
      <c r="AB2271" s="13"/>
      <c r="AC2271" s="13"/>
      <c r="AD2271" s="13"/>
      <c r="AE2271" s="13"/>
      <c r="AF2271" s="13"/>
      <c r="AG2271" s="13"/>
      <c r="AH2271" s="13"/>
      <c r="AI2271" s="13"/>
      <c r="AJ2271" s="13"/>
    </row>
    <row r="2272" spans="2:36" x14ac:dyDescent="0.3">
      <c r="B2272" s="8"/>
      <c r="C2272" s="8"/>
      <c r="W2272" s="13"/>
      <c r="X2272" s="13"/>
      <c r="Y2272" s="13"/>
      <c r="Z2272" s="13"/>
      <c r="AA2272" s="13"/>
      <c r="AB2272" s="13"/>
      <c r="AC2272" s="13"/>
      <c r="AD2272" s="13"/>
      <c r="AE2272" s="13"/>
      <c r="AF2272" s="13"/>
      <c r="AG2272" s="13"/>
      <c r="AH2272" s="13"/>
      <c r="AI2272" s="13"/>
      <c r="AJ2272" s="13"/>
    </row>
    <row r="2273" spans="2:36" x14ac:dyDescent="0.3">
      <c r="B2273" s="8"/>
      <c r="C2273" s="8"/>
      <c r="W2273" s="13"/>
      <c r="X2273" s="13"/>
      <c r="Y2273" s="13"/>
      <c r="Z2273" s="13"/>
      <c r="AA2273" s="13"/>
      <c r="AB2273" s="13"/>
      <c r="AC2273" s="13"/>
      <c r="AD2273" s="13"/>
      <c r="AE2273" s="13"/>
      <c r="AF2273" s="13"/>
      <c r="AG2273" s="13"/>
      <c r="AH2273" s="13"/>
      <c r="AI2273" s="13"/>
      <c r="AJ2273" s="13"/>
    </row>
    <row r="2274" spans="2:36" x14ac:dyDescent="0.3">
      <c r="B2274" s="8"/>
      <c r="C2274" s="8"/>
      <c r="W2274" s="13"/>
      <c r="X2274" s="13"/>
      <c r="Y2274" s="13"/>
      <c r="Z2274" s="13"/>
      <c r="AA2274" s="13"/>
      <c r="AB2274" s="13"/>
      <c r="AC2274" s="13"/>
      <c r="AD2274" s="13"/>
      <c r="AE2274" s="13"/>
      <c r="AF2274" s="13"/>
      <c r="AG2274" s="13"/>
      <c r="AH2274" s="13"/>
      <c r="AI2274" s="13"/>
      <c r="AJ2274" s="13"/>
    </row>
    <row r="2275" spans="2:36" x14ac:dyDescent="0.3">
      <c r="B2275" s="8"/>
      <c r="C2275" s="8"/>
      <c r="W2275" s="13"/>
      <c r="X2275" s="13"/>
      <c r="Y2275" s="13"/>
      <c r="Z2275" s="13"/>
      <c r="AA2275" s="13"/>
      <c r="AB2275" s="13"/>
      <c r="AC2275" s="13"/>
      <c r="AD2275" s="13"/>
      <c r="AE2275" s="13"/>
      <c r="AF2275" s="13"/>
      <c r="AG2275" s="13"/>
      <c r="AH2275" s="13"/>
      <c r="AI2275" s="13"/>
      <c r="AJ2275" s="13"/>
    </row>
    <row r="2276" spans="2:36" x14ac:dyDescent="0.3">
      <c r="B2276" s="8"/>
      <c r="C2276" s="8"/>
      <c r="W2276" s="13"/>
      <c r="X2276" s="13"/>
      <c r="Y2276" s="13"/>
      <c r="Z2276" s="13"/>
      <c r="AA2276" s="13"/>
      <c r="AB2276" s="13"/>
      <c r="AC2276" s="13"/>
      <c r="AD2276" s="13"/>
      <c r="AE2276" s="13"/>
      <c r="AF2276" s="13"/>
      <c r="AG2276" s="13"/>
      <c r="AH2276" s="13"/>
      <c r="AI2276" s="13"/>
      <c r="AJ2276" s="13"/>
    </row>
    <row r="2277" spans="2:36" x14ac:dyDescent="0.3">
      <c r="B2277" s="8"/>
      <c r="C2277" s="8"/>
      <c r="W2277" s="13"/>
      <c r="X2277" s="13"/>
      <c r="Y2277" s="13"/>
      <c r="Z2277" s="13"/>
      <c r="AA2277" s="13"/>
      <c r="AB2277" s="13"/>
      <c r="AC2277" s="13"/>
      <c r="AD2277" s="13"/>
      <c r="AE2277" s="13"/>
      <c r="AF2277" s="13"/>
      <c r="AG2277" s="13"/>
      <c r="AH2277" s="13"/>
      <c r="AI2277" s="13"/>
      <c r="AJ2277" s="13"/>
    </row>
    <row r="2278" spans="2:36" x14ac:dyDescent="0.3">
      <c r="B2278" s="8"/>
      <c r="C2278" s="8"/>
      <c r="W2278" s="13"/>
      <c r="X2278" s="13"/>
      <c r="Y2278" s="13"/>
      <c r="Z2278" s="13"/>
      <c r="AA2278" s="13"/>
      <c r="AB2278" s="13"/>
      <c r="AC2278" s="13"/>
      <c r="AD2278" s="13"/>
      <c r="AE2278" s="13"/>
      <c r="AF2278" s="13"/>
      <c r="AG2278" s="13"/>
      <c r="AH2278" s="13"/>
      <c r="AI2278" s="13"/>
      <c r="AJ2278" s="13"/>
    </row>
    <row r="2279" spans="2:36" x14ac:dyDescent="0.3">
      <c r="B2279" s="8"/>
      <c r="C2279" s="8"/>
      <c r="W2279" s="13"/>
      <c r="X2279" s="13"/>
      <c r="Y2279" s="13"/>
      <c r="Z2279" s="13"/>
      <c r="AA2279" s="13"/>
      <c r="AB2279" s="13"/>
      <c r="AC2279" s="13"/>
      <c r="AD2279" s="13"/>
      <c r="AE2279" s="13"/>
      <c r="AF2279" s="13"/>
      <c r="AG2279" s="13"/>
      <c r="AH2279" s="13"/>
      <c r="AI2279" s="13"/>
      <c r="AJ2279" s="13"/>
    </row>
    <row r="2280" spans="2:36" x14ac:dyDescent="0.3">
      <c r="B2280" s="8"/>
      <c r="C2280" s="8"/>
      <c r="W2280" s="13"/>
      <c r="X2280" s="13"/>
      <c r="Y2280" s="13"/>
      <c r="Z2280" s="13"/>
      <c r="AA2280" s="13"/>
      <c r="AB2280" s="13"/>
      <c r="AC2280" s="13"/>
      <c r="AD2280" s="13"/>
      <c r="AE2280" s="13"/>
      <c r="AF2280" s="13"/>
      <c r="AG2280" s="13"/>
      <c r="AH2280" s="13"/>
      <c r="AI2280" s="13"/>
      <c r="AJ2280" s="13"/>
    </row>
    <row r="2281" spans="2:36" x14ac:dyDescent="0.3">
      <c r="B2281" s="8"/>
      <c r="C2281" s="8"/>
      <c r="W2281" s="13"/>
      <c r="X2281" s="13"/>
      <c r="Y2281" s="13"/>
      <c r="Z2281" s="13"/>
      <c r="AA2281" s="13"/>
      <c r="AB2281" s="13"/>
      <c r="AC2281" s="13"/>
      <c r="AD2281" s="13"/>
      <c r="AE2281" s="13"/>
      <c r="AF2281" s="13"/>
      <c r="AG2281" s="13"/>
      <c r="AH2281" s="13"/>
      <c r="AI2281" s="13"/>
      <c r="AJ2281" s="13"/>
    </row>
    <row r="2282" spans="2:36" x14ac:dyDescent="0.3">
      <c r="B2282" s="8"/>
      <c r="C2282" s="8"/>
      <c r="W2282" s="13"/>
      <c r="X2282" s="13"/>
      <c r="Y2282" s="13"/>
      <c r="Z2282" s="13"/>
      <c r="AA2282" s="13"/>
      <c r="AB2282" s="13"/>
      <c r="AC2282" s="13"/>
      <c r="AD2282" s="13"/>
      <c r="AE2282" s="13"/>
      <c r="AF2282" s="13"/>
      <c r="AG2282" s="13"/>
      <c r="AH2282" s="13"/>
      <c r="AI2282" s="13"/>
      <c r="AJ2282" s="13"/>
    </row>
    <row r="2283" spans="2:36" x14ac:dyDescent="0.3">
      <c r="B2283" s="8"/>
      <c r="C2283" s="8"/>
      <c r="W2283" s="13"/>
      <c r="X2283" s="13"/>
      <c r="Y2283" s="13"/>
      <c r="Z2283" s="13"/>
      <c r="AA2283" s="13"/>
      <c r="AB2283" s="13"/>
      <c r="AC2283" s="13"/>
      <c r="AD2283" s="13"/>
      <c r="AE2283" s="13"/>
      <c r="AF2283" s="13"/>
      <c r="AG2283" s="13"/>
      <c r="AH2283" s="13"/>
      <c r="AI2283" s="13"/>
      <c r="AJ2283" s="13"/>
    </row>
    <row r="2284" spans="2:36" x14ac:dyDescent="0.3">
      <c r="B2284" s="8"/>
      <c r="C2284" s="8"/>
      <c r="W2284" s="13"/>
      <c r="X2284" s="13"/>
      <c r="Y2284" s="13"/>
      <c r="Z2284" s="13"/>
      <c r="AA2284" s="13"/>
      <c r="AB2284" s="13"/>
      <c r="AC2284" s="13"/>
      <c r="AD2284" s="13"/>
      <c r="AE2284" s="13"/>
      <c r="AF2284" s="13"/>
      <c r="AG2284" s="13"/>
      <c r="AH2284" s="13"/>
      <c r="AI2284" s="13"/>
      <c r="AJ2284" s="13"/>
    </row>
    <row r="2285" spans="2:36" x14ac:dyDescent="0.3">
      <c r="B2285" s="8"/>
      <c r="C2285" s="8"/>
      <c r="W2285" s="13"/>
      <c r="X2285" s="13"/>
      <c r="Y2285" s="13"/>
      <c r="Z2285" s="13"/>
      <c r="AA2285" s="13"/>
      <c r="AB2285" s="13"/>
      <c r="AC2285" s="13"/>
      <c r="AD2285" s="13"/>
      <c r="AE2285" s="13"/>
      <c r="AF2285" s="13"/>
      <c r="AG2285" s="13"/>
      <c r="AH2285" s="13"/>
      <c r="AI2285" s="13"/>
      <c r="AJ2285" s="13"/>
    </row>
    <row r="2286" spans="2:36" x14ac:dyDescent="0.3">
      <c r="B2286" s="8"/>
      <c r="C2286" s="8"/>
      <c r="W2286" s="13"/>
      <c r="X2286" s="13"/>
      <c r="Y2286" s="13"/>
      <c r="Z2286" s="13"/>
      <c r="AA2286" s="13"/>
      <c r="AB2286" s="13"/>
      <c r="AC2286" s="13"/>
      <c r="AD2286" s="13"/>
      <c r="AE2286" s="13"/>
      <c r="AF2286" s="13"/>
      <c r="AG2286" s="13"/>
      <c r="AH2286" s="13"/>
      <c r="AI2286" s="13"/>
      <c r="AJ2286" s="13"/>
    </row>
    <row r="2287" spans="2:36" x14ac:dyDescent="0.3">
      <c r="B2287" s="8"/>
      <c r="C2287" s="8"/>
      <c r="W2287" s="13"/>
      <c r="X2287" s="13"/>
      <c r="Y2287" s="13"/>
      <c r="Z2287" s="13"/>
      <c r="AA2287" s="13"/>
      <c r="AB2287" s="13"/>
      <c r="AC2287" s="13"/>
      <c r="AD2287" s="13"/>
      <c r="AE2287" s="13"/>
      <c r="AF2287" s="13"/>
      <c r="AG2287" s="13"/>
      <c r="AH2287" s="13"/>
      <c r="AI2287" s="13"/>
      <c r="AJ2287" s="13"/>
    </row>
    <row r="2288" spans="2:36" x14ac:dyDescent="0.3">
      <c r="B2288" s="8"/>
      <c r="C2288" s="8"/>
      <c r="W2288" s="13"/>
      <c r="X2288" s="13"/>
      <c r="Y2288" s="13"/>
      <c r="Z2288" s="13"/>
      <c r="AA2288" s="13"/>
      <c r="AB2288" s="13"/>
      <c r="AC2288" s="13"/>
      <c r="AD2288" s="13"/>
      <c r="AE2288" s="13"/>
      <c r="AF2288" s="13"/>
      <c r="AG2288" s="13"/>
      <c r="AH2288" s="13"/>
      <c r="AI2288" s="13"/>
      <c r="AJ2288" s="13"/>
    </row>
    <row r="2289" spans="2:36" x14ac:dyDescent="0.3">
      <c r="B2289" s="8"/>
      <c r="C2289" s="8"/>
      <c r="W2289" s="13"/>
      <c r="X2289" s="13"/>
      <c r="Y2289" s="13"/>
      <c r="Z2289" s="13"/>
      <c r="AA2289" s="13"/>
      <c r="AB2289" s="13"/>
      <c r="AC2289" s="13"/>
      <c r="AD2289" s="13"/>
      <c r="AE2289" s="13"/>
      <c r="AF2289" s="13"/>
      <c r="AG2289" s="13"/>
      <c r="AH2289" s="13"/>
      <c r="AI2289" s="13"/>
      <c r="AJ2289" s="13"/>
    </row>
    <row r="2290" spans="2:36" x14ac:dyDescent="0.3">
      <c r="B2290" s="8"/>
      <c r="C2290" s="8"/>
      <c r="W2290" s="13"/>
      <c r="X2290" s="13"/>
      <c r="Y2290" s="13"/>
      <c r="Z2290" s="13"/>
      <c r="AA2290" s="13"/>
      <c r="AB2290" s="13"/>
      <c r="AC2290" s="13"/>
      <c r="AD2290" s="13"/>
      <c r="AE2290" s="13"/>
      <c r="AF2290" s="13"/>
      <c r="AG2290" s="13"/>
      <c r="AH2290" s="13"/>
      <c r="AI2290" s="13"/>
      <c r="AJ2290" s="13"/>
    </row>
    <row r="2291" spans="2:36" x14ac:dyDescent="0.3">
      <c r="B2291" s="8"/>
      <c r="C2291" s="8"/>
      <c r="W2291" s="13"/>
      <c r="X2291" s="13"/>
      <c r="Y2291" s="13"/>
      <c r="Z2291" s="13"/>
      <c r="AA2291" s="13"/>
      <c r="AB2291" s="13"/>
      <c r="AC2291" s="13"/>
      <c r="AD2291" s="13"/>
      <c r="AE2291" s="13"/>
      <c r="AF2291" s="13"/>
      <c r="AG2291" s="13"/>
      <c r="AH2291" s="13"/>
      <c r="AI2291" s="13"/>
      <c r="AJ2291" s="13"/>
    </row>
    <row r="2292" spans="2:36" x14ac:dyDescent="0.3">
      <c r="B2292" s="8"/>
      <c r="C2292" s="8"/>
      <c r="W2292" s="13"/>
      <c r="X2292" s="13"/>
      <c r="Y2292" s="13"/>
      <c r="Z2292" s="13"/>
      <c r="AA2292" s="13"/>
      <c r="AB2292" s="13"/>
      <c r="AC2292" s="13"/>
      <c r="AD2292" s="13"/>
      <c r="AE2292" s="13"/>
      <c r="AF2292" s="13"/>
      <c r="AG2292" s="13"/>
      <c r="AH2292" s="13"/>
      <c r="AI2292" s="13"/>
      <c r="AJ2292" s="13"/>
    </row>
    <row r="2293" spans="2:36" x14ac:dyDescent="0.3">
      <c r="B2293" s="8"/>
      <c r="C2293" s="8"/>
      <c r="W2293" s="13"/>
      <c r="X2293" s="13"/>
      <c r="Y2293" s="13"/>
      <c r="Z2293" s="13"/>
      <c r="AA2293" s="13"/>
      <c r="AB2293" s="13"/>
      <c r="AC2293" s="13"/>
      <c r="AD2293" s="13"/>
      <c r="AE2293" s="13"/>
      <c r="AF2293" s="13"/>
      <c r="AG2293" s="13"/>
      <c r="AH2293" s="13"/>
      <c r="AI2293" s="13"/>
      <c r="AJ2293" s="13"/>
    </row>
    <row r="2294" spans="2:36" x14ac:dyDescent="0.3">
      <c r="B2294" s="8"/>
      <c r="C2294" s="8"/>
      <c r="W2294" s="13"/>
      <c r="X2294" s="13"/>
      <c r="Y2294" s="13"/>
      <c r="Z2294" s="13"/>
      <c r="AA2294" s="13"/>
      <c r="AB2294" s="13"/>
      <c r="AC2294" s="13"/>
      <c r="AD2294" s="13"/>
      <c r="AE2294" s="13"/>
      <c r="AF2294" s="13"/>
      <c r="AG2294" s="13"/>
      <c r="AH2294" s="13"/>
      <c r="AI2294" s="13"/>
      <c r="AJ2294" s="13"/>
    </row>
    <row r="2295" spans="2:36" x14ac:dyDescent="0.3">
      <c r="B2295" s="8"/>
      <c r="C2295" s="8"/>
      <c r="W2295" s="13"/>
      <c r="X2295" s="13"/>
      <c r="Y2295" s="13"/>
      <c r="Z2295" s="13"/>
      <c r="AA2295" s="13"/>
      <c r="AB2295" s="13"/>
      <c r="AC2295" s="13"/>
      <c r="AD2295" s="13"/>
      <c r="AE2295" s="13"/>
      <c r="AF2295" s="13"/>
      <c r="AG2295" s="13"/>
      <c r="AH2295" s="13"/>
      <c r="AI2295" s="13"/>
      <c r="AJ2295" s="13"/>
    </row>
    <row r="2296" spans="2:36" x14ac:dyDescent="0.3">
      <c r="B2296" s="8"/>
      <c r="C2296" s="8"/>
      <c r="W2296" s="13"/>
      <c r="X2296" s="13"/>
      <c r="Y2296" s="13"/>
      <c r="Z2296" s="13"/>
      <c r="AA2296" s="13"/>
      <c r="AB2296" s="13"/>
      <c r="AC2296" s="13"/>
      <c r="AD2296" s="13"/>
      <c r="AE2296" s="13"/>
      <c r="AF2296" s="13"/>
      <c r="AG2296" s="13"/>
      <c r="AH2296" s="13"/>
      <c r="AI2296" s="13"/>
      <c r="AJ2296" s="13"/>
    </row>
    <row r="2297" spans="2:36" x14ac:dyDescent="0.3">
      <c r="B2297" s="8"/>
      <c r="C2297" s="8"/>
      <c r="W2297" s="13"/>
      <c r="X2297" s="13"/>
      <c r="Y2297" s="13"/>
      <c r="Z2297" s="13"/>
      <c r="AA2297" s="13"/>
      <c r="AB2297" s="13"/>
      <c r="AC2297" s="13"/>
      <c r="AD2297" s="13"/>
      <c r="AE2297" s="13"/>
      <c r="AF2297" s="13"/>
      <c r="AG2297" s="13"/>
      <c r="AH2297" s="13"/>
      <c r="AI2297" s="13"/>
      <c r="AJ2297" s="13"/>
    </row>
    <row r="2298" spans="2:36" x14ac:dyDescent="0.3">
      <c r="B2298" s="8"/>
      <c r="C2298" s="8"/>
      <c r="W2298" s="13"/>
      <c r="X2298" s="13"/>
      <c r="Y2298" s="13"/>
      <c r="Z2298" s="13"/>
      <c r="AA2298" s="13"/>
      <c r="AB2298" s="13"/>
      <c r="AC2298" s="13"/>
      <c r="AD2298" s="13"/>
      <c r="AE2298" s="13"/>
      <c r="AF2298" s="13"/>
      <c r="AG2298" s="13"/>
      <c r="AH2298" s="13"/>
      <c r="AI2298" s="13"/>
      <c r="AJ2298" s="13"/>
    </row>
    <row r="2299" spans="2:36" x14ac:dyDescent="0.3">
      <c r="B2299" s="8"/>
      <c r="C2299" s="8"/>
      <c r="W2299" s="13"/>
      <c r="X2299" s="13"/>
      <c r="Y2299" s="13"/>
      <c r="Z2299" s="13"/>
      <c r="AA2299" s="13"/>
      <c r="AB2299" s="13"/>
      <c r="AC2299" s="13"/>
      <c r="AD2299" s="13"/>
      <c r="AE2299" s="13"/>
      <c r="AF2299" s="13"/>
      <c r="AG2299" s="13"/>
      <c r="AH2299" s="13"/>
      <c r="AI2299" s="13"/>
      <c r="AJ2299" s="13"/>
    </row>
    <row r="2300" spans="2:36" x14ac:dyDescent="0.3">
      <c r="B2300" s="8"/>
      <c r="C2300" s="8"/>
      <c r="W2300" s="13"/>
      <c r="X2300" s="13"/>
      <c r="Y2300" s="13"/>
      <c r="Z2300" s="13"/>
      <c r="AA2300" s="13"/>
      <c r="AB2300" s="13"/>
      <c r="AC2300" s="13"/>
      <c r="AD2300" s="13"/>
      <c r="AE2300" s="13"/>
      <c r="AF2300" s="13"/>
      <c r="AG2300" s="13"/>
      <c r="AH2300" s="13"/>
      <c r="AI2300" s="13"/>
      <c r="AJ2300" s="13"/>
    </row>
    <row r="2301" spans="2:36" x14ac:dyDescent="0.3">
      <c r="B2301" s="8"/>
      <c r="C2301" s="8"/>
      <c r="W2301" s="13"/>
      <c r="X2301" s="13"/>
      <c r="Y2301" s="13"/>
      <c r="Z2301" s="13"/>
      <c r="AA2301" s="13"/>
      <c r="AB2301" s="13"/>
      <c r="AC2301" s="13"/>
      <c r="AD2301" s="13"/>
      <c r="AE2301" s="13"/>
      <c r="AF2301" s="13"/>
      <c r="AG2301" s="13"/>
      <c r="AH2301" s="13"/>
      <c r="AI2301" s="13"/>
      <c r="AJ2301" s="13"/>
    </row>
    <row r="2302" spans="2:36" x14ac:dyDescent="0.3">
      <c r="B2302" s="8"/>
      <c r="C2302" s="8"/>
      <c r="W2302" s="13"/>
      <c r="X2302" s="13"/>
      <c r="Y2302" s="13"/>
      <c r="Z2302" s="13"/>
      <c r="AA2302" s="13"/>
      <c r="AB2302" s="13"/>
      <c r="AC2302" s="13"/>
      <c r="AD2302" s="13"/>
      <c r="AE2302" s="13"/>
      <c r="AF2302" s="13"/>
      <c r="AG2302" s="13"/>
      <c r="AH2302" s="13"/>
      <c r="AI2302" s="13"/>
      <c r="AJ2302" s="13"/>
    </row>
    <row r="2303" spans="2:36" x14ac:dyDescent="0.3">
      <c r="B2303" s="8"/>
      <c r="C2303" s="8"/>
      <c r="W2303" s="13"/>
      <c r="X2303" s="13"/>
      <c r="Y2303" s="13"/>
      <c r="Z2303" s="13"/>
      <c r="AA2303" s="13"/>
      <c r="AB2303" s="13"/>
      <c r="AC2303" s="13"/>
      <c r="AD2303" s="13"/>
      <c r="AE2303" s="13"/>
      <c r="AF2303" s="13"/>
      <c r="AG2303" s="13"/>
      <c r="AH2303" s="13"/>
      <c r="AI2303" s="13"/>
      <c r="AJ2303" s="13"/>
    </row>
    <row r="2304" spans="2:36" x14ac:dyDescent="0.3">
      <c r="B2304" s="8"/>
      <c r="C2304" s="8"/>
      <c r="W2304" s="13"/>
      <c r="X2304" s="13"/>
      <c r="Y2304" s="13"/>
      <c r="Z2304" s="13"/>
      <c r="AA2304" s="13"/>
      <c r="AB2304" s="13"/>
      <c r="AC2304" s="13"/>
      <c r="AD2304" s="13"/>
      <c r="AE2304" s="13"/>
      <c r="AF2304" s="13"/>
      <c r="AG2304" s="13"/>
      <c r="AH2304" s="13"/>
      <c r="AI2304" s="13"/>
      <c r="AJ2304" s="13"/>
    </row>
    <row r="2305" spans="2:36" x14ac:dyDescent="0.3">
      <c r="B2305" s="8"/>
      <c r="C2305" s="8"/>
      <c r="W2305" s="13"/>
      <c r="X2305" s="13"/>
      <c r="Y2305" s="13"/>
      <c r="Z2305" s="13"/>
      <c r="AA2305" s="13"/>
      <c r="AB2305" s="13"/>
      <c r="AC2305" s="13"/>
      <c r="AD2305" s="13"/>
      <c r="AE2305" s="13"/>
      <c r="AF2305" s="13"/>
      <c r="AG2305" s="13"/>
      <c r="AH2305" s="13"/>
      <c r="AI2305" s="13"/>
      <c r="AJ2305" s="13"/>
    </row>
    <row r="2306" spans="2:36" x14ac:dyDescent="0.3">
      <c r="B2306" s="8"/>
      <c r="C2306" s="8"/>
      <c r="W2306" s="13"/>
      <c r="X2306" s="13"/>
      <c r="Y2306" s="13"/>
      <c r="Z2306" s="13"/>
      <c r="AA2306" s="13"/>
      <c r="AB2306" s="13"/>
      <c r="AC2306" s="13"/>
      <c r="AD2306" s="13"/>
      <c r="AE2306" s="13"/>
      <c r="AF2306" s="13"/>
      <c r="AG2306" s="13"/>
      <c r="AH2306" s="13"/>
      <c r="AI2306" s="13"/>
      <c r="AJ2306" s="13"/>
    </row>
    <row r="2307" spans="2:36" x14ac:dyDescent="0.3">
      <c r="B2307" s="8"/>
      <c r="C2307" s="8"/>
      <c r="W2307" s="13"/>
      <c r="X2307" s="13"/>
      <c r="Y2307" s="13"/>
      <c r="Z2307" s="13"/>
      <c r="AA2307" s="13"/>
      <c r="AB2307" s="13"/>
      <c r="AC2307" s="13"/>
      <c r="AD2307" s="13"/>
      <c r="AE2307" s="13"/>
      <c r="AF2307" s="13"/>
      <c r="AG2307" s="13"/>
      <c r="AH2307" s="13"/>
      <c r="AI2307" s="13"/>
      <c r="AJ2307" s="13"/>
    </row>
    <row r="2308" spans="2:36" x14ac:dyDescent="0.3">
      <c r="B2308" s="8"/>
      <c r="C2308" s="8"/>
      <c r="W2308" s="13"/>
      <c r="X2308" s="13"/>
      <c r="Y2308" s="13"/>
      <c r="Z2308" s="13"/>
      <c r="AA2308" s="13"/>
      <c r="AB2308" s="13"/>
      <c r="AC2308" s="13"/>
      <c r="AD2308" s="13"/>
      <c r="AE2308" s="13"/>
      <c r="AF2308" s="13"/>
      <c r="AG2308" s="13"/>
      <c r="AH2308" s="13"/>
      <c r="AI2308" s="13"/>
      <c r="AJ2308" s="13"/>
    </row>
    <row r="2309" spans="2:36" x14ac:dyDescent="0.3">
      <c r="B2309" s="8"/>
      <c r="C2309" s="8"/>
      <c r="W2309" s="13"/>
      <c r="X2309" s="13"/>
      <c r="Y2309" s="13"/>
      <c r="Z2309" s="13"/>
      <c r="AA2309" s="13"/>
      <c r="AB2309" s="13"/>
      <c r="AC2309" s="13"/>
      <c r="AD2309" s="13"/>
      <c r="AE2309" s="13"/>
      <c r="AF2309" s="13"/>
      <c r="AG2309" s="13"/>
      <c r="AH2309" s="13"/>
      <c r="AI2309" s="13"/>
      <c r="AJ2309" s="13"/>
    </row>
    <row r="2310" spans="2:36" x14ac:dyDescent="0.3">
      <c r="B2310" s="8"/>
      <c r="C2310" s="8"/>
      <c r="W2310" s="13"/>
      <c r="X2310" s="13"/>
      <c r="Y2310" s="13"/>
      <c r="Z2310" s="13"/>
      <c r="AA2310" s="13"/>
      <c r="AB2310" s="13"/>
      <c r="AC2310" s="13"/>
      <c r="AD2310" s="13"/>
      <c r="AE2310" s="13"/>
      <c r="AF2310" s="13"/>
      <c r="AG2310" s="13"/>
      <c r="AH2310" s="13"/>
      <c r="AI2310" s="13"/>
      <c r="AJ2310" s="13"/>
    </row>
    <row r="2311" spans="2:36" x14ac:dyDescent="0.3">
      <c r="B2311" s="8"/>
      <c r="C2311" s="8"/>
      <c r="W2311" s="13"/>
      <c r="X2311" s="13"/>
      <c r="Y2311" s="13"/>
      <c r="Z2311" s="13"/>
      <c r="AA2311" s="13"/>
      <c r="AB2311" s="13"/>
      <c r="AC2311" s="13"/>
      <c r="AD2311" s="13"/>
      <c r="AE2311" s="13"/>
      <c r="AF2311" s="13"/>
      <c r="AG2311" s="13"/>
      <c r="AH2311" s="13"/>
      <c r="AI2311" s="13"/>
      <c r="AJ2311" s="13"/>
    </row>
    <row r="2312" spans="2:36" x14ac:dyDescent="0.3">
      <c r="B2312" s="8"/>
      <c r="C2312" s="8"/>
      <c r="W2312" s="13"/>
      <c r="X2312" s="13"/>
      <c r="Y2312" s="13"/>
      <c r="Z2312" s="13"/>
      <c r="AA2312" s="13"/>
      <c r="AB2312" s="13"/>
      <c r="AC2312" s="13"/>
      <c r="AD2312" s="13"/>
      <c r="AE2312" s="13"/>
      <c r="AF2312" s="13"/>
      <c r="AG2312" s="13"/>
      <c r="AH2312" s="13"/>
      <c r="AI2312" s="13"/>
      <c r="AJ2312" s="13"/>
    </row>
    <row r="2313" spans="2:36" x14ac:dyDescent="0.3">
      <c r="B2313" s="8"/>
      <c r="C2313" s="8"/>
      <c r="W2313" s="13"/>
      <c r="X2313" s="13"/>
      <c r="Y2313" s="13"/>
      <c r="Z2313" s="13"/>
      <c r="AA2313" s="13"/>
      <c r="AB2313" s="13"/>
      <c r="AC2313" s="13"/>
      <c r="AD2313" s="13"/>
      <c r="AE2313" s="13"/>
      <c r="AF2313" s="13"/>
      <c r="AG2313" s="13"/>
      <c r="AH2313" s="13"/>
      <c r="AI2313" s="13"/>
      <c r="AJ2313" s="13"/>
    </row>
    <row r="2314" spans="2:36" x14ac:dyDescent="0.3">
      <c r="B2314" s="8"/>
      <c r="C2314" s="8"/>
      <c r="W2314" s="13"/>
      <c r="X2314" s="13"/>
      <c r="Y2314" s="13"/>
      <c r="Z2314" s="13"/>
      <c r="AA2314" s="13"/>
      <c r="AB2314" s="13"/>
      <c r="AC2314" s="13"/>
      <c r="AD2314" s="13"/>
      <c r="AE2314" s="13"/>
      <c r="AF2314" s="13"/>
      <c r="AG2314" s="13"/>
      <c r="AH2314" s="13"/>
      <c r="AI2314" s="13"/>
      <c r="AJ2314" s="13"/>
    </row>
    <row r="2315" spans="2:36" x14ac:dyDescent="0.3">
      <c r="B2315" s="8"/>
      <c r="C2315" s="8"/>
      <c r="W2315" s="13"/>
      <c r="X2315" s="13"/>
      <c r="Y2315" s="13"/>
      <c r="Z2315" s="13"/>
      <c r="AA2315" s="13"/>
      <c r="AB2315" s="13"/>
      <c r="AC2315" s="13"/>
      <c r="AD2315" s="13"/>
      <c r="AE2315" s="13"/>
      <c r="AF2315" s="13"/>
      <c r="AG2315" s="13"/>
      <c r="AH2315" s="13"/>
      <c r="AI2315" s="13"/>
      <c r="AJ2315" s="13"/>
    </row>
    <row r="2316" spans="2:36" x14ac:dyDescent="0.3">
      <c r="B2316" s="8"/>
      <c r="C2316" s="8"/>
      <c r="W2316" s="13"/>
      <c r="X2316" s="13"/>
      <c r="Y2316" s="13"/>
      <c r="Z2316" s="13"/>
      <c r="AA2316" s="13"/>
      <c r="AB2316" s="13"/>
      <c r="AC2316" s="13"/>
      <c r="AD2316" s="13"/>
      <c r="AE2316" s="13"/>
      <c r="AF2316" s="13"/>
      <c r="AG2316" s="13"/>
      <c r="AH2316" s="13"/>
      <c r="AI2316" s="13"/>
      <c r="AJ2316" s="13"/>
    </row>
    <row r="2317" spans="2:36" x14ac:dyDescent="0.3">
      <c r="B2317" s="8"/>
      <c r="C2317" s="8"/>
      <c r="W2317" s="13"/>
      <c r="X2317" s="13"/>
      <c r="Y2317" s="13"/>
      <c r="Z2317" s="13"/>
      <c r="AA2317" s="13"/>
      <c r="AB2317" s="13"/>
      <c r="AC2317" s="13"/>
      <c r="AD2317" s="13"/>
      <c r="AE2317" s="13"/>
      <c r="AF2317" s="13"/>
      <c r="AG2317" s="13"/>
      <c r="AH2317" s="13"/>
      <c r="AI2317" s="13"/>
      <c r="AJ2317" s="13"/>
    </row>
    <row r="2318" spans="2:36" x14ac:dyDescent="0.3">
      <c r="B2318" s="8"/>
      <c r="C2318" s="8"/>
      <c r="W2318" s="13"/>
      <c r="X2318" s="13"/>
      <c r="Y2318" s="13"/>
      <c r="Z2318" s="13"/>
      <c r="AA2318" s="13"/>
      <c r="AB2318" s="13"/>
      <c r="AC2318" s="13"/>
      <c r="AD2318" s="13"/>
      <c r="AE2318" s="13"/>
      <c r="AF2318" s="13"/>
      <c r="AG2318" s="13"/>
      <c r="AH2318" s="13"/>
      <c r="AI2318" s="13"/>
      <c r="AJ2318" s="13"/>
    </row>
    <row r="2319" spans="2:36" x14ac:dyDescent="0.3">
      <c r="B2319" s="8"/>
      <c r="C2319" s="8"/>
      <c r="W2319" s="13"/>
      <c r="X2319" s="13"/>
      <c r="Y2319" s="13"/>
      <c r="Z2319" s="13"/>
      <c r="AA2319" s="13"/>
      <c r="AB2319" s="13"/>
      <c r="AC2319" s="13"/>
      <c r="AD2319" s="13"/>
      <c r="AE2319" s="13"/>
      <c r="AF2319" s="13"/>
      <c r="AG2319" s="13"/>
      <c r="AH2319" s="13"/>
      <c r="AI2319" s="13"/>
      <c r="AJ2319" s="13"/>
    </row>
    <row r="2320" spans="2:36" x14ac:dyDescent="0.3">
      <c r="B2320" s="8"/>
      <c r="C2320" s="8"/>
      <c r="W2320" s="13"/>
      <c r="X2320" s="13"/>
      <c r="Y2320" s="13"/>
      <c r="Z2320" s="13"/>
      <c r="AA2320" s="13"/>
      <c r="AB2320" s="13"/>
      <c r="AC2320" s="13"/>
      <c r="AD2320" s="13"/>
      <c r="AE2320" s="13"/>
      <c r="AF2320" s="13"/>
      <c r="AG2320" s="13"/>
      <c r="AH2320" s="13"/>
      <c r="AI2320" s="13"/>
      <c r="AJ2320" s="13"/>
    </row>
    <row r="2321" spans="2:36" x14ac:dyDescent="0.3">
      <c r="B2321" s="8"/>
      <c r="C2321" s="8"/>
      <c r="W2321" s="13"/>
      <c r="X2321" s="13"/>
      <c r="Y2321" s="13"/>
      <c r="Z2321" s="13"/>
      <c r="AA2321" s="13"/>
      <c r="AB2321" s="13"/>
      <c r="AC2321" s="13"/>
      <c r="AD2321" s="13"/>
      <c r="AE2321" s="13"/>
      <c r="AF2321" s="13"/>
      <c r="AG2321" s="13"/>
      <c r="AH2321" s="13"/>
      <c r="AI2321" s="13"/>
      <c r="AJ2321" s="13"/>
    </row>
    <row r="2322" spans="2:36" x14ac:dyDescent="0.3">
      <c r="B2322" s="8"/>
      <c r="C2322" s="8"/>
      <c r="W2322" s="13"/>
      <c r="X2322" s="13"/>
      <c r="Y2322" s="13"/>
      <c r="Z2322" s="13"/>
      <c r="AA2322" s="13"/>
      <c r="AB2322" s="13"/>
      <c r="AC2322" s="13"/>
      <c r="AD2322" s="13"/>
      <c r="AE2322" s="13"/>
      <c r="AF2322" s="13"/>
      <c r="AG2322" s="13"/>
      <c r="AH2322" s="13"/>
      <c r="AI2322" s="13"/>
      <c r="AJ2322" s="13"/>
    </row>
    <row r="2323" spans="2:36" x14ac:dyDescent="0.3">
      <c r="B2323" s="8"/>
      <c r="C2323" s="8"/>
      <c r="W2323" s="13"/>
      <c r="X2323" s="13"/>
      <c r="Y2323" s="13"/>
      <c r="Z2323" s="13"/>
      <c r="AA2323" s="13"/>
      <c r="AB2323" s="13"/>
      <c r="AC2323" s="13"/>
      <c r="AD2323" s="13"/>
      <c r="AE2323" s="13"/>
      <c r="AF2323" s="13"/>
      <c r="AG2323" s="13"/>
      <c r="AH2323" s="13"/>
      <c r="AI2323" s="13"/>
      <c r="AJ2323" s="13"/>
    </row>
    <row r="2324" spans="2:36" x14ac:dyDescent="0.3">
      <c r="B2324" s="8"/>
      <c r="C2324" s="8"/>
      <c r="W2324" s="13"/>
      <c r="X2324" s="13"/>
      <c r="Y2324" s="13"/>
      <c r="Z2324" s="13"/>
      <c r="AA2324" s="13"/>
      <c r="AB2324" s="13"/>
      <c r="AC2324" s="13"/>
      <c r="AD2324" s="13"/>
      <c r="AE2324" s="13"/>
      <c r="AF2324" s="13"/>
      <c r="AG2324" s="13"/>
      <c r="AH2324" s="13"/>
      <c r="AI2324" s="13"/>
      <c r="AJ2324" s="13"/>
    </row>
    <row r="2325" spans="2:36" x14ac:dyDescent="0.3">
      <c r="B2325" s="8"/>
      <c r="C2325" s="8"/>
      <c r="W2325" s="13"/>
      <c r="X2325" s="13"/>
      <c r="Y2325" s="13"/>
      <c r="Z2325" s="13"/>
      <c r="AA2325" s="13"/>
      <c r="AB2325" s="13"/>
      <c r="AC2325" s="13"/>
      <c r="AD2325" s="13"/>
      <c r="AE2325" s="13"/>
      <c r="AF2325" s="13"/>
      <c r="AG2325" s="13"/>
      <c r="AH2325" s="13"/>
      <c r="AI2325" s="13"/>
      <c r="AJ2325" s="13"/>
    </row>
    <row r="2326" spans="2:36" x14ac:dyDescent="0.3">
      <c r="B2326" s="8"/>
      <c r="C2326" s="8"/>
      <c r="W2326" s="13"/>
      <c r="X2326" s="13"/>
      <c r="Y2326" s="13"/>
      <c r="Z2326" s="13"/>
      <c r="AA2326" s="13"/>
      <c r="AB2326" s="13"/>
      <c r="AC2326" s="13"/>
      <c r="AD2326" s="13"/>
      <c r="AE2326" s="13"/>
      <c r="AF2326" s="13"/>
      <c r="AG2326" s="13"/>
      <c r="AH2326" s="13"/>
      <c r="AI2326" s="13"/>
      <c r="AJ2326" s="13"/>
    </row>
    <row r="2327" spans="2:36" x14ac:dyDescent="0.3">
      <c r="B2327" s="8"/>
      <c r="C2327" s="8"/>
      <c r="W2327" s="13"/>
      <c r="X2327" s="13"/>
      <c r="Y2327" s="13"/>
      <c r="Z2327" s="13"/>
      <c r="AA2327" s="13"/>
      <c r="AB2327" s="13"/>
      <c r="AC2327" s="13"/>
      <c r="AD2327" s="13"/>
      <c r="AE2327" s="13"/>
      <c r="AF2327" s="13"/>
      <c r="AG2327" s="13"/>
      <c r="AH2327" s="13"/>
      <c r="AI2327" s="13"/>
      <c r="AJ2327" s="13"/>
    </row>
    <row r="2328" spans="2:36" x14ac:dyDescent="0.3">
      <c r="B2328" s="8"/>
      <c r="C2328" s="8"/>
      <c r="W2328" s="13"/>
      <c r="X2328" s="13"/>
      <c r="Y2328" s="13"/>
      <c r="Z2328" s="13"/>
      <c r="AA2328" s="13"/>
      <c r="AB2328" s="13"/>
      <c r="AC2328" s="13"/>
      <c r="AD2328" s="13"/>
      <c r="AE2328" s="13"/>
      <c r="AF2328" s="13"/>
      <c r="AG2328" s="13"/>
      <c r="AH2328" s="13"/>
      <c r="AI2328" s="13"/>
      <c r="AJ2328" s="13"/>
    </row>
    <row r="2329" spans="2:36" x14ac:dyDescent="0.3">
      <c r="B2329" s="8"/>
      <c r="C2329" s="8"/>
      <c r="W2329" s="13"/>
      <c r="X2329" s="13"/>
      <c r="Y2329" s="13"/>
      <c r="Z2329" s="13"/>
      <c r="AA2329" s="13"/>
      <c r="AB2329" s="13"/>
      <c r="AC2329" s="13"/>
      <c r="AD2329" s="13"/>
      <c r="AE2329" s="13"/>
      <c r="AF2329" s="13"/>
      <c r="AG2329" s="13"/>
      <c r="AH2329" s="13"/>
      <c r="AI2329" s="13"/>
      <c r="AJ2329" s="13"/>
    </row>
    <row r="2330" spans="2:36" x14ac:dyDescent="0.3">
      <c r="B2330" s="8"/>
      <c r="C2330" s="8"/>
      <c r="W2330" s="13"/>
      <c r="X2330" s="13"/>
      <c r="Y2330" s="13"/>
      <c r="Z2330" s="13"/>
      <c r="AA2330" s="13"/>
      <c r="AB2330" s="13"/>
      <c r="AC2330" s="13"/>
      <c r="AD2330" s="13"/>
      <c r="AE2330" s="13"/>
      <c r="AF2330" s="13"/>
      <c r="AG2330" s="13"/>
      <c r="AH2330" s="13"/>
      <c r="AI2330" s="13"/>
      <c r="AJ2330" s="13"/>
    </row>
    <row r="2331" spans="2:36" x14ac:dyDescent="0.3">
      <c r="B2331" s="8"/>
      <c r="C2331" s="8"/>
      <c r="W2331" s="13"/>
      <c r="X2331" s="13"/>
      <c r="Y2331" s="13"/>
      <c r="Z2331" s="13"/>
      <c r="AA2331" s="13"/>
      <c r="AB2331" s="13"/>
      <c r="AC2331" s="13"/>
      <c r="AD2331" s="13"/>
      <c r="AE2331" s="13"/>
      <c r="AF2331" s="13"/>
      <c r="AG2331" s="13"/>
      <c r="AH2331" s="13"/>
      <c r="AI2331" s="13"/>
      <c r="AJ2331" s="13"/>
    </row>
    <row r="2332" spans="2:36" x14ac:dyDescent="0.3">
      <c r="B2332" s="8"/>
      <c r="C2332" s="8"/>
      <c r="W2332" s="13"/>
      <c r="X2332" s="13"/>
      <c r="Y2332" s="13"/>
      <c r="Z2332" s="13"/>
      <c r="AA2332" s="13"/>
      <c r="AB2332" s="13"/>
      <c r="AC2332" s="13"/>
      <c r="AD2332" s="13"/>
      <c r="AE2332" s="13"/>
      <c r="AF2332" s="13"/>
      <c r="AG2332" s="13"/>
      <c r="AH2332" s="13"/>
      <c r="AI2332" s="13"/>
      <c r="AJ2332" s="13"/>
    </row>
    <row r="2333" spans="2:36" x14ac:dyDescent="0.3">
      <c r="B2333" s="8"/>
      <c r="C2333" s="8"/>
      <c r="W2333" s="13"/>
      <c r="X2333" s="13"/>
      <c r="Y2333" s="13"/>
      <c r="Z2333" s="13"/>
      <c r="AA2333" s="13"/>
      <c r="AB2333" s="13"/>
      <c r="AC2333" s="13"/>
      <c r="AD2333" s="13"/>
      <c r="AE2333" s="13"/>
      <c r="AF2333" s="13"/>
      <c r="AG2333" s="13"/>
      <c r="AH2333" s="13"/>
      <c r="AI2333" s="13"/>
      <c r="AJ2333" s="13"/>
    </row>
    <row r="2334" spans="2:36" x14ac:dyDescent="0.3">
      <c r="B2334" s="8"/>
      <c r="C2334" s="8"/>
      <c r="W2334" s="13"/>
      <c r="X2334" s="13"/>
      <c r="Y2334" s="13"/>
      <c r="Z2334" s="13"/>
      <c r="AA2334" s="13"/>
      <c r="AB2334" s="13"/>
      <c r="AC2334" s="13"/>
      <c r="AD2334" s="13"/>
      <c r="AE2334" s="13"/>
      <c r="AF2334" s="13"/>
      <c r="AG2334" s="13"/>
      <c r="AH2334" s="13"/>
      <c r="AI2334" s="13"/>
      <c r="AJ2334" s="13"/>
    </row>
    <row r="2335" spans="2:36" x14ac:dyDescent="0.3">
      <c r="B2335" s="8"/>
      <c r="C2335" s="8"/>
      <c r="W2335" s="13"/>
      <c r="X2335" s="13"/>
      <c r="Y2335" s="13"/>
      <c r="Z2335" s="13"/>
      <c r="AA2335" s="13"/>
      <c r="AB2335" s="13"/>
      <c r="AC2335" s="13"/>
      <c r="AD2335" s="13"/>
      <c r="AE2335" s="13"/>
      <c r="AF2335" s="13"/>
      <c r="AG2335" s="13"/>
      <c r="AH2335" s="13"/>
      <c r="AI2335" s="13"/>
      <c r="AJ2335" s="13"/>
    </row>
    <row r="2336" spans="2:36" x14ac:dyDescent="0.3">
      <c r="B2336" s="8"/>
      <c r="C2336" s="8"/>
      <c r="W2336" s="13"/>
      <c r="X2336" s="13"/>
      <c r="Y2336" s="13"/>
      <c r="Z2336" s="13"/>
      <c r="AA2336" s="13"/>
      <c r="AB2336" s="13"/>
      <c r="AC2336" s="13"/>
      <c r="AD2336" s="13"/>
      <c r="AE2336" s="13"/>
      <c r="AF2336" s="13"/>
      <c r="AG2336" s="13"/>
      <c r="AH2336" s="13"/>
      <c r="AI2336" s="13"/>
      <c r="AJ2336" s="13"/>
    </row>
    <row r="2337" spans="2:36" x14ac:dyDescent="0.3">
      <c r="B2337" s="8"/>
      <c r="C2337" s="8"/>
      <c r="W2337" s="13"/>
      <c r="X2337" s="13"/>
      <c r="Y2337" s="13"/>
      <c r="Z2337" s="13"/>
      <c r="AA2337" s="13"/>
      <c r="AB2337" s="13"/>
      <c r="AC2337" s="13"/>
      <c r="AD2337" s="13"/>
      <c r="AE2337" s="13"/>
      <c r="AF2337" s="13"/>
      <c r="AG2337" s="13"/>
      <c r="AH2337" s="13"/>
      <c r="AI2337" s="13"/>
      <c r="AJ2337" s="13"/>
    </row>
    <row r="2338" spans="2:36" x14ac:dyDescent="0.3">
      <c r="B2338" s="8"/>
      <c r="C2338" s="8"/>
      <c r="W2338" s="13"/>
      <c r="X2338" s="13"/>
      <c r="Y2338" s="13"/>
      <c r="Z2338" s="13"/>
      <c r="AA2338" s="13"/>
      <c r="AB2338" s="13"/>
      <c r="AC2338" s="13"/>
      <c r="AD2338" s="13"/>
      <c r="AE2338" s="13"/>
      <c r="AF2338" s="13"/>
      <c r="AG2338" s="13"/>
      <c r="AH2338" s="13"/>
      <c r="AI2338" s="13"/>
      <c r="AJ2338" s="13"/>
    </row>
    <row r="2339" spans="2:36" x14ac:dyDescent="0.3">
      <c r="B2339" s="8"/>
      <c r="C2339" s="8"/>
      <c r="W2339" s="13"/>
      <c r="X2339" s="13"/>
      <c r="Y2339" s="13"/>
      <c r="Z2339" s="13"/>
      <c r="AA2339" s="13"/>
      <c r="AB2339" s="13"/>
      <c r="AC2339" s="13"/>
      <c r="AD2339" s="13"/>
      <c r="AE2339" s="13"/>
      <c r="AF2339" s="13"/>
      <c r="AG2339" s="13"/>
      <c r="AH2339" s="13"/>
      <c r="AI2339" s="13"/>
      <c r="AJ2339" s="13"/>
    </row>
    <row r="2340" spans="2:36" x14ac:dyDescent="0.3">
      <c r="B2340" s="8"/>
      <c r="C2340" s="8"/>
      <c r="W2340" s="13"/>
      <c r="X2340" s="13"/>
      <c r="Y2340" s="13"/>
      <c r="Z2340" s="13"/>
      <c r="AA2340" s="13"/>
      <c r="AB2340" s="13"/>
      <c r="AC2340" s="13"/>
      <c r="AD2340" s="13"/>
      <c r="AE2340" s="13"/>
      <c r="AF2340" s="13"/>
      <c r="AG2340" s="13"/>
      <c r="AH2340" s="13"/>
      <c r="AI2340" s="13"/>
      <c r="AJ2340" s="13"/>
    </row>
    <row r="2341" spans="2:36" x14ac:dyDescent="0.3">
      <c r="B2341" s="8"/>
      <c r="C2341" s="8"/>
      <c r="W2341" s="13"/>
      <c r="X2341" s="13"/>
      <c r="Y2341" s="13"/>
      <c r="Z2341" s="13"/>
      <c r="AA2341" s="13"/>
      <c r="AB2341" s="13"/>
      <c r="AC2341" s="13"/>
      <c r="AD2341" s="13"/>
      <c r="AE2341" s="13"/>
      <c r="AF2341" s="13"/>
      <c r="AG2341" s="13"/>
      <c r="AH2341" s="13"/>
      <c r="AI2341" s="13"/>
      <c r="AJ2341" s="13"/>
    </row>
    <row r="2342" spans="2:36" x14ac:dyDescent="0.3">
      <c r="B2342" s="8"/>
      <c r="C2342" s="8"/>
      <c r="W2342" s="13"/>
      <c r="X2342" s="13"/>
      <c r="Y2342" s="13"/>
      <c r="Z2342" s="13"/>
      <c r="AA2342" s="13"/>
      <c r="AB2342" s="13"/>
      <c r="AC2342" s="13"/>
      <c r="AD2342" s="13"/>
      <c r="AE2342" s="13"/>
      <c r="AF2342" s="13"/>
      <c r="AG2342" s="13"/>
      <c r="AH2342" s="13"/>
      <c r="AI2342" s="13"/>
      <c r="AJ2342" s="13"/>
    </row>
    <row r="2343" spans="2:36" x14ac:dyDescent="0.3">
      <c r="B2343" s="8"/>
      <c r="C2343" s="8"/>
      <c r="W2343" s="13"/>
      <c r="X2343" s="13"/>
      <c r="Y2343" s="13"/>
      <c r="Z2343" s="13"/>
      <c r="AA2343" s="13"/>
      <c r="AB2343" s="13"/>
      <c r="AC2343" s="13"/>
      <c r="AD2343" s="13"/>
      <c r="AE2343" s="13"/>
      <c r="AF2343" s="13"/>
      <c r="AG2343" s="13"/>
      <c r="AH2343" s="13"/>
      <c r="AI2343" s="13"/>
      <c r="AJ2343" s="13"/>
    </row>
    <row r="2344" spans="2:36" x14ac:dyDescent="0.3">
      <c r="B2344" s="8"/>
      <c r="C2344" s="8"/>
      <c r="W2344" s="13"/>
      <c r="X2344" s="13"/>
      <c r="Y2344" s="13"/>
      <c r="Z2344" s="13"/>
      <c r="AA2344" s="13"/>
      <c r="AB2344" s="13"/>
      <c r="AC2344" s="13"/>
      <c r="AD2344" s="13"/>
      <c r="AE2344" s="13"/>
      <c r="AF2344" s="13"/>
      <c r="AG2344" s="13"/>
      <c r="AH2344" s="13"/>
      <c r="AI2344" s="13"/>
      <c r="AJ2344" s="13"/>
    </row>
    <row r="2345" spans="2:36" x14ac:dyDescent="0.3">
      <c r="B2345" s="8"/>
      <c r="C2345" s="8"/>
      <c r="W2345" s="13"/>
      <c r="X2345" s="13"/>
      <c r="Y2345" s="13"/>
      <c r="Z2345" s="13"/>
      <c r="AA2345" s="13"/>
      <c r="AB2345" s="13"/>
      <c r="AC2345" s="13"/>
      <c r="AD2345" s="13"/>
      <c r="AE2345" s="13"/>
      <c r="AF2345" s="13"/>
      <c r="AG2345" s="13"/>
      <c r="AH2345" s="13"/>
      <c r="AI2345" s="13"/>
      <c r="AJ2345" s="13"/>
    </row>
    <row r="2346" spans="2:36" x14ac:dyDescent="0.3">
      <c r="B2346" s="8"/>
      <c r="C2346" s="8"/>
      <c r="W2346" s="13"/>
      <c r="X2346" s="13"/>
      <c r="Y2346" s="13"/>
      <c r="Z2346" s="13"/>
      <c r="AA2346" s="13"/>
      <c r="AB2346" s="13"/>
      <c r="AC2346" s="13"/>
      <c r="AD2346" s="13"/>
      <c r="AE2346" s="13"/>
      <c r="AF2346" s="13"/>
      <c r="AG2346" s="13"/>
      <c r="AH2346" s="13"/>
      <c r="AI2346" s="13"/>
      <c r="AJ2346" s="13"/>
    </row>
    <row r="2347" spans="2:36" x14ac:dyDescent="0.3">
      <c r="B2347" s="8"/>
      <c r="C2347" s="8"/>
      <c r="W2347" s="13"/>
      <c r="X2347" s="13"/>
      <c r="Y2347" s="13"/>
      <c r="Z2347" s="13"/>
      <c r="AA2347" s="13"/>
      <c r="AB2347" s="13"/>
      <c r="AC2347" s="13"/>
      <c r="AD2347" s="13"/>
      <c r="AE2347" s="13"/>
      <c r="AF2347" s="13"/>
      <c r="AG2347" s="13"/>
      <c r="AH2347" s="13"/>
      <c r="AI2347" s="13"/>
      <c r="AJ2347" s="13"/>
    </row>
    <row r="2348" spans="2:36" x14ac:dyDescent="0.3">
      <c r="B2348" s="8"/>
      <c r="C2348" s="8"/>
      <c r="W2348" s="13"/>
      <c r="X2348" s="13"/>
      <c r="Y2348" s="13"/>
      <c r="Z2348" s="13"/>
      <c r="AA2348" s="13"/>
      <c r="AB2348" s="13"/>
      <c r="AC2348" s="13"/>
      <c r="AD2348" s="13"/>
      <c r="AE2348" s="13"/>
      <c r="AF2348" s="13"/>
      <c r="AG2348" s="13"/>
      <c r="AH2348" s="13"/>
      <c r="AI2348" s="13"/>
      <c r="AJ2348" s="13"/>
    </row>
    <row r="2349" spans="2:36" x14ac:dyDescent="0.3">
      <c r="B2349" s="8"/>
      <c r="C2349" s="8"/>
      <c r="W2349" s="13"/>
      <c r="X2349" s="13"/>
      <c r="Y2349" s="13"/>
      <c r="Z2349" s="13"/>
      <c r="AA2349" s="13"/>
      <c r="AB2349" s="13"/>
      <c r="AC2349" s="13"/>
      <c r="AD2349" s="13"/>
      <c r="AE2349" s="13"/>
      <c r="AF2349" s="13"/>
      <c r="AG2349" s="13"/>
      <c r="AH2349" s="13"/>
      <c r="AI2349" s="13"/>
      <c r="AJ2349" s="13"/>
    </row>
    <row r="2350" spans="2:36" x14ac:dyDescent="0.3">
      <c r="B2350" s="8"/>
      <c r="C2350" s="8"/>
      <c r="W2350" s="13"/>
      <c r="X2350" s="13"/>
      <c r="Y2350" s="13"/>
      <c r="Z2350" s="13"/>
      <c r="AA2350" s="13"/>
      <c r="AB2350" s="13"/>
      <c r="AC2350" s="13"/>
      <c r="AD2350" s="13"/>
      <c r="AE2350" s="13"/>
      <c r="AF2350" s="13"/>
      <c r="AG2350" s="13"/>
      <c r="AH2350" s="13"/>
      <c r="AI2350" s="13"/>
      <c r="AJ2350" s="13"/>
    </row>
    <row r="2351" spans="2:36" x14ac:dyDescent="0.3">
      <c r="B2351" s="8"/>
      <c r="C2351" s="8"/>
      <c r="W2351" s="13"/>
      <c r="X2351" s="13"/>
      <c r="Y2351" s="13"/>
      <c r="Z2351" s="13"/>
      <c r="AA2351" s="13"/>
      <c r="AB2351" s="13"/>
      <c r="AC2351" s="13"/>
      <c r="AD2351" s="13"/>
      <c r="AE2351" s="13"/>
      <c r="AF2351" s="13"/>
      <c r="AG2351" s="13"/>
      <c r="AH2351" s="13"/>
      <c r="AI2351" s="13"/>
      <c r="AJ2351" s="13"/>
    </row>
    <row r="2352" spans="2:36" x14ac:dyDescent="0.3">
      <c r="B2352" s="8"/>
      <c r="C2352" s="8"/>
      <c r="W2352" s="13"/>
      <c r="X2352" s="13"/>
      <c r="Y2352" s="13"/>
      <c r="Z2352" s="13"/>
      <c r="AA2352" s="13"/>
      <c r="AB2352" s="13"/>
      <c r="AC2352" s="13"/>
      <c r="AD2352" s="13"/>
      <c r="AE2352" s="13"/>
      <c r="AF2352" s="13"/>
      <c r="AG2352" s="13"/>
      <c r="AH2352" s="13"/>
      <c r="AI2352" s="13"/>
      <c r="AJ2352" s="13"/>
    </row>
    <row r="2353" spans="2:36" x14ac:dyDescent="0.3">
      <c r="B2353" s="8"/>
      <c r="C2353" s="8"/>
      <c r="W2353" s="13"/>
      <c r="X2353" s="13"/>
      <c r="Y2353" s="13"/>
      <c r="Z2353" s="13"/>
      <c r="AA2353" s="13"/>
      <c r="AB2353" s="13"/>
      <c r="AC2353" s="13"/>
      <c r="AD2353" s="13"/>
      <c r="AE2353" s="13"/>
      <c r="AF2353" s="13"/>
      <c r="AG2353" s="13"/>
      <c r="AH2353" s="13"/>
      <c r="AI2353" s="13"/>
      <c r="AJ2353" s="13"/>
    </row>
    <row r="2354" spans="2:36" x14ac:dyDescent="0.3">
      <c r="B2354" s="8"/>
      <c r="C2354" s="8"/>
      <c r="W2354" s="13"/>
      <c r="X2354" s="13"/>
      <c r="Y2354" s="13"/>
      <c r="Z2354" s="13"/>
      <c r="AA2354" s="13"/>
      <c r="AB2354" s="13"/>
      <c r="AC2354" s="13"/>
      <c r="AD2354" s="13"/>
      <c r="AE2354" s="13"/>
      <c r="AF2354" s="13"/>
      <c r="AG2354" s="13"/>
      <c r="AH2354" s="13"/>
      <c r="AI2354" s="13"/>
      <c r="AJ2354" s="13"/>
    </row>
    <row r="2355" spans="2:36" x14ac:dyDescent="0.3">
      <c r="B2355" s="8"/>
      <c r="C2355" s="8"/>
      <c r="W2355" s="13"/>
      <c r="X2355" s="13"/>
      <c r="Y2355" s="13"/>
      <c r="Z2355" s="13"/>
      <c r="AA2355" s="13"/>
      <c r="AB2355" s="13"/>
      <c r="AC2355" s="13"/>
      <c r="AD2355" s="13"/>
      <c r="AE2355" s="13"/>
      <c r="AF2355" s="13"/>
      <c r="AG2355" s="13"/>
      <c r="AH2355" s="13"/>
      <c r="AI2355" s="13"/>
      <c r="AJ2355" s="13"/>
    </row>
    <row r="2356" spans="2:36" x14ac:dyDescent="0.3">
      <c r="B2356" s="8"/>
      <c r="C2356" s="8"/>
      <c r="W2356" s="13"/>
      <c r="X2356" s="13"/>
      <c r="Y2356" s="13"/>
      <c r="Z2356" s="13"/>
      <c r="AA2356" s="13"/>
      <c r="AB2356" s="13"/>
      <c r="AC2356" s="13"/>
      <c r="AD2356" s="13"/>
      <c r="AE2356" s="13"/>
      <c r="AF2356" s="13"/>
      <c r="AG2356" s="13"/>
      <c r="AH2356" s="13"/>
      <c r="AI2356" s="13"/>
      <c r="AJ2356" s="13"/>
    </row>
    <row r="2357" spans="2:36" x14ac:dyDescent="0.3">
      <c r="B2357" s="8"/>
      <c r="C2357" s="8"/>
      <c r="W2357" s="13"/>
      <c r="X2357" s="13"/>
      <c r="Y2357" s="13"/>
      <c r="Z2357" s="13"/>
      <c r="AA2357" s="13"/>
      <c r="AB2357" s="13"/>
      <c r="AC2357" s="13"/>
      <c r="AD2357" s="13"/>
      <c r="AE2357" s="13"/>
      <c r="AF2357" s="13"/>
      <c r="AG2357" s="13"/>
      <c r="AH2357" s="13"/>
      <c r="AI2357" s="13"/>
      <c r="AJ2357" s="13"/>
    </row>
    <row r="2358" spans="2:36" x14ac:dyDescent="0.3">
      <c r="B2358" s="8"/>
      <c r="C2358" s="8"/>
      <c r="W2358" s="13"/>
      <c r="X2358" s="13"/>
      <c r="Y2358" s="13"/>
      <c r="Z2358" s="13"/>
      <c r="AA2358" s="13"/>
      <c r="AB2358" s="13"/>
      <c r="AC2358" s="13"/>
      <c r="AD2358" s="13"/>
      <c r="AE2358" s="13"/>
      <c r="AF2358" s="13"/>
      <c r="AG2358" s="13"/>
      <c r="AH2358" s="13"/>
      <c r="AI2358" s="13"/>
      <c r="AJ2358" s="13"/>
    </row>
    <row r="2359" spans="2:36" x14ac:dyDescent="0.3">
      <c r="B2359" s="8"/>
      <c r="C2359" s="8"/>
      <c r="W2359" s="13"/>
      <c r="X2359" s="13"/>
      <c r="Y2359" s="13"/>
      <c r="Z2359" s="13"/>
      <c r="AA2359" s="13"/>
      <c r="AB2359" s="13"/>
      <c r="AC2359" s="13"/>
      <c r="AD2359" s="13"/>
      <c r="AE2359" s="13"/>
      <c r="AF2359" s="13"/>
      <c r="AG2359" s="13"/>
      <c r="AH2359" s="13"/>
      <c r="AI2359" s="13"/>
      <c r="AJ2359" s="13"/>
    </row>
    <row r="2360" spans="2:36" x14ac:dyDescent="0.3">
      <c r="B2360" s="8"/>
      <c r="C2360" s="8"/>
      <c r="W2360" s="13"/>
      <c r="X2360" s="13"/>
      <c r="Y2360" s="13"/>
      <c r="Z2360" s="13"/>
      <c r="AA2360" s="13"/>
      <c r="AB2360" s="13"/>
      <c r="AC2360" s="13"/>
      <c r="AD2360" s="13"/>
      <c r="AE2360" s="13"/>
      <c r="AF2360" s="13"/>
      <c r="AG2360" s="13"/>
      <c r="AH2360" s="13"/>
      <c r="AI2360" s="13"/>
      <c r="AJ2360" s="13"/>
    </row>
    <row r="2361" spans="2:36" x14ac:dyDescent="0.3">
      <c r="B2361" s="8"/>
      <c r="C2361" s="8"/>
      <c r="W2361" s="13"/>
      <c r="X2361" s="13"/>
      <c r="Y2361" s="13"/>
      <c r="Z2361" s="13"/>
      <c r="AA2361" s="13"/>
      <c r="AB2361" s="13"/>
      <c r="AC2361" s="13"/>
      <c r="AD2361" s="13"/>
      <c r="AE2361" s="13"/>
      <c r="AF2361" s="13"/>
      <c r="AG2361" s="13"/>
      <c r="AH2361" s="13"/>
      <c r="AI2361" s="13"/>
      <c r="AJ2361" s="13"/>
    </row>
    <row r="2362" spans="2:36" x14ac:dyDescent="0.3">
      <c r="B2362" s="8"/>
      <c r="C2362" s="8"/>
      <c r="W2362" s="13"/>
      <c r="X2362" s="13"/>
      <c r="Y2362" s="13"/>
      <c r="Z2362" s="13"/>
      <c r="AA2362" s="13"/>
      <c r="AB2362" s="13"/>
      <c r="AC2362" s="13"/>
      <c r="AD2362" s="13"/>
      <c r="AE2362" s="13"/>
      <c r="AF2362" s="13"/>
      <c r="AG2362" s="13"/>
      <c r="AH2362" s="13"/>
      <c r="AI2362" s="13"/>
      <c r="AJ2362" s="13"/>
    </row>
    <row r="2363" spans="2:36" x14ac:dyDescent="0.3">
      <c r="B2363" s="8"/>
      <c r="C2363" s="8"/>
      <c r="W2363" s="13"/>
      <c r="X2363" s="13"/>
      <c r="Y2363" s="13"/>
      <c r="Z2363" s="13"/>
      <c r="AA2363" s="13"/>
      <c r="AB2363" s="13"/>
      <c r="AC2363" s="13"/>
      <c r="AD2363" s="13"/>
      <c r="AE2363" s="13"/>
      <c r="AF2363" s="13"/>
      <c r="AG2363" s="13"/>
      <c r="AH2363" s="13"/>
      <c r="AI2363" s="13"/>
      <c r="AJ2363" s="13"/>
    </row>
    <row r="2364" spans="2:36" x14ac:dyDescent="0.3">
      <c r="B2364" s="8"/>
      <c r="C2364" s="8"/>
      <c r="W2364" s="13"/>
      <c r="X2364" s="13"/>
      <c r="Y2364" s="13"/>
      <c r="Z2364" s="13"/>
      <c r="AA2364" s="13"/>
      <c r="AB2364" s="13"/>
      <c r="AC2364" s="13"/>
      <c r="AD2364" s="13"/>
      <c r="AE2364" s="13"/>
      <c r="AF2364" s="13"/>
      <c r="AG2364" s="13"/>
      <c r="AH2364" s="13"/>
      <c r="AI2364" s="13"/>
      <c r="AJ2364" s="13"/>
    </row>
    <row r="2365" spans="2:36" x14ac:dyDescent="0.3">
      <c r="B2365" s="8"/>
      <c r="C2365" s="8"/>
      <c r="W2365" s="13"/>
      <c r="X2365" s="13"/>
      <c r="Y2365" s="13"/>
      <c r="Z2365" s="13"/>
      <c r="AA2365" s="13"/>
      <c r="AB2365" s="13"/>
      <c r="AC2365" s="13"/>
      <c r="AD2365" s="13"/>
      <c r="AE2365" s="13"/>
      <c r="AF2365" s="13"/>
      <c r="AG2365" s="13"/>
      <c r="AH2365" s="13"/>
      <c r="AI2365" s="13"/>
      <c r="AJ2365" s="13"/>
    </row>
    <row r="2366" spans="2:36" x14ac:dyDescent="0.3">
      <c r="B2366" s="8"/>
      <c r="C2366" s="8"/>
      <c r="W2366" s="13"/>
      <c r="X2366" s="13"/>
      <c r="Y2366" s="13"/>
      <c r="Z2366" s="13"/>
      <c r="AA2366" s="13"/>
      <c r="AB2366" s="13"/>
      <c r="AC2366" s="13"/>
      <c r="AD2366" s="13"/>
      <c r="AE2366" s="13"/>
      <c r="AF2366" s="13"/>
      <c r="AG2366" s="13"/>
      <c r="AH2366" s="13"/>
      <c r="AI2366" s="13"/>
      <c r="AJ2366" s="13"/>
    </row>
    <row r="2367" spans="2:36" x14ac:dyDescent="0.3">
      <c r="B2367" s="8"/>
      <c r="C2367" s="8"/>
      <c r="W2367" s="13"/>
      <c r="X2367" s="13"/>
      <c r="Y2367" s="13"/>
      <c r="Z2367" s="13"/>
      <c r="AA2367" s="13"/>
      <c r="AB2367" s="13"/>
      <c r="AC2367" s="13"/>
      <c r="AD2367" s="13"/>
      <c r="AE2367" s="13"/>
      <c r="AF2367" s="13"/>
      <c r="AG2367" s="13"/>
      <c r="AH2367" s="13"/>
      <c r="AI2367" s="13"/>
      <c r="AJ2367" s="13"/>
    </row>
    <row r="2368" spans="2:36" x14ac:dyDescent="0.3">
      <c r="B2368" s="8"/>
      <c r="C2368" s="8"/>
      <c r="W2368" s="13"/>
      <c r="X2368" s="13"/>
      <c r="Y2368" s="13"/>
      <c r="Z2368" s="13"/>
      <c r="AA2368" s="13"/>
      <c r="AB2368" s="13"/>
      <c r="AC2368" s="13"/>
      <c r="AD2368" s="13"/>
      <c r="AE2368" s="13"/>
      <c r="AF2368" s="13"/>
      <c r="AG2368" s="13"/>
      <c r="AH2368" s="13"/>
      <c r="AI2368" s="13"/>
      <c r="AJ2368" s="13"/>
    </row>
    <row r="2369" spans="2:36" x14ac:dyDescent="0.3">
      <c r="B2369" s="8"/>
      <c r="C2369" s="8"/>
      <c r="W2369" s="13"/>
      <c r="X2369" s="13"/>
      <c r="Y2369" s="13"/>
      <c r="Z2369" s="13"/>
      <c r="AA2369" s="13"/>
      <c r="AB2369" s="13"/>
      <c r="AC2369" s="13"/>
      <c r="AD2369" s="13"/>
      <c r="AE2369" s="13"/>
      <c r="AF2369" s="13"/>
      <c r="AG2369" s="13"/>
      <c r="AH2369" s="13"/>
      <c r="AI2369" s="13"/>
      <c r="AJ2369" s="13"/>
    </row>
    <row r="2370" spans="2:36" x14ac:dyDescent="0.3">
      <c r="B2370" s="8"/>
      <c r="C2370" s="8"/>
      <c r="W2370" s="13"/>
      <c r="X2370" s="13"/>
      <c r="Y2370" s="13"/>
      <c r="Z2370" s="13"/>
      <c r="AA2370" s="13"/>
      <c r="AB2370" s="13"/>
      <c r="AC2370" s="13"/>
      <c r="AD2370" s="13"/>
      <c r="AE2370" s="13"/>
      <c r="AF2370" s="13"/>
      <c r="AG2370" s="13"/>
      <c r="AH2370" s="13"/>
      <c r="AI2370" s="13"/>
      <c r="AJ2370" s="13"/>
    </row>
    <row r="2371" spans="2:36" x14ac:dyDescent="0.3">
      <c r="B2371" s="8"/>
      <c r="C2371" s="8"/>
      <c r="W2371" s="13"/>
      <c r="X2371" s="13"/>
      <c r="Y2371" s="13"/>
      <c r="Z2371" s="13"/>
      <c r="AA2371" s="13"/>
      <c r="AB2371" s="13"/>
      <c r="AC2371" s="13"/>
      <c r="AD2371" s="13"/>
      <c r="AE2371" s="13"/>
      <c r="AF2371" s="13"/>
      <c r="AG2371" s="13"/>
      <c r="AH2371" s="13"/>
      <c r="AI2371" s="13"/>
      <c r="AJ2371" s="13"/>
    </row>
    <row r="2372" spans="2:36" x14ac:dyDescent="0.3">
      <c r="B2372" s="8"/>
      <c r="C2372" s="8"/>
      <c r="W2372" s="13"/>
      <c r="X2372" s="13"/>
      <c r="Y2372" s="13"/>
      <c r="Z2372" s="13"/>
      <c r="AA2372" s="13"/>
      <c r="AB2372" s="13"/>
      <c r="AC2372" s="13"/>
      <c r="AD2372" s="13"/>
      <c r="AE2372" s="13"/>
      <c r="AF2372" s="13"/>
      <c r="AG2372" s="13"/>
      <c r="AH2372" s="13"/>
      <c r="AI2372" s="13"/>
      <c r="AJ2372" s="13"/>
    </row>
    <row r="2373" spans="2:36" x14ac:dyDescent="0.3">
      <c r="B2373" s="8"/>
      <c r="C2373" s="8"/>
      <c r="W2373" s="13"/>
      <c r="X2373" s="13"/>
      <c r="Y2373" s="13"/>
      <c r="Z2373" s="13"/>
      <c r="AA2373" s="13"/>
      <c r="AB2373" s="13"/>
      <c r="AC2373" s="13"/>
      <c r="AD2373" s="13"/>
      <c r="AE2373" s="13"/>
      <c r="AF2373" s="13"/>
      <c r="AG2373" s="13"/>
      <c r="AH2373" s="13"/>
      <c r="AI2373" s="13"/>
      <c r="AJ2373" s="13"/>
    </row>
    <row r="2374" spans="2:36" x14ac:dyDescent="0.3">
      <c r="B2374" s="8"/>
      <c r="C2374" s="8"/>
      <c r="W2374" s="13"/>
      <c r="X2374" s="13"/>
      <c r="Y2374" s="13"/>
      <c r="Z2374" s="13"/>
      <c r="AA2374" s="13"/>
      <c r="AB2374" s="13"/>
      <c r="AC2374" s="13"/>
      <c r="AD2374" s="13"/>
      <c r="AE2374" s="13"/>
      <c r="AF2374" s="13"/>
      <c r="AG2374" s="13"/>
      <c r="AH2374" s="13"/>
      <c r="AI2374" s="13"/>
      <c r="AJ2374" s="13"/>
    </row>
    <row r="2375" spans="2:36" x14ac:dyDescent="0.3">
      <c r="B2375" s="8"/>
      <c r="C2375" s="8"/>
      <c r="W2375" s="13"/>
      <c r="X2375" s="13"/>
      <c r="Y2375" s="13"/>
      <c r="Z2375" s="13"/>
      <c r="AA2375" s="13"/>
      <c r="AB2375" s="13"/>
      <c r="AC2375" s="13"/>
      <c r="AD2375" s="13"/>
      <c r="AE2375" s="13"/>
      <c r="AF2375" s="13"/>
      <c r="AG2375" s="13"/>
      <c r="AH2375" s="13"/>
      <c r="AI2375" s="13"/>
      <c r="AJ2375" s="13"/>
    </row>
    <row r="2376" spans="2:36" x14ac:dyDescent="0.3">
      <c r="B2376" s="8"/>
      <c r="C2376" s="8"/>
      <c r="W2376" s="13"/>
      <c r="X2376" s="13"/>
      <c r="Y2376" s="13"/>
      <c r="Z2376" s="13"/>
      <c r="AA2376" s="13"/>
      <c r="AB2376" s="13"/>
      <c r="AC2376" s="13"/>
      <c r="AD2376" s="13"/>
      <c r="AE2376" s="13"/>
      <c r="AF2376" s="13"/>
      <c r="AG2376" s="13"/>
      <c r="AH2376" s="13"/>
      <c r="AI2376" s="13"/>
      <c r="AJ2376" s="13"/>
    </row>
    <row r="2377" spans="2:36" x14ac:dyDescent="0.3">
      <c r="B2377" s="8"/>
      <c r="C2377" s="8"/>
      <c r="W2377" s="13"/>
      <c r="X2377" s="13"/>
      <c r="Y2377" s="13"/>
      <c r="Z2377" s="13"/>
      <c r="AA2377" s="13"/>
      <c r="AB2377" s="13"/>
      <c r="AC2377" s="13"/>
      <c r="AD2377" s="13"/>
      <c r="AE2377" s="13"/>
      <c r="AF2377" s="13"/>
      <c r="AG2377" s="13"/>
      <c r="AH2377" s="13"/>
      <c r="AI2377" s="13"/>
      <c r="AJ2377" s="13"/>
    </row>
    <row r="2378" spans="2:36" x14ac:dyDescent="0.3">
      <c r="B2378" s="8"/>
      <c r="C2378" s="8"/>
      <c r="W2378" s="13"/>
      <c r="X2378" s="13"/>
      <c r="Y2378" s="13"/>
      <c r="Z2378" s="13"/>
      <c r="AA2378" s="13"/>
      <c r="AB2378" s="13"/>
      <c r="AC2378" s="13"/>
      <c r="AD2378" s="13"/>
      <c r="AE2378" s="13"/>
      <c r="AF2378" s="13"/>
      <c r="AG2378" s="13"/>
      <c r="AH2378" s="13"/>
      <c r="AI2378" s="13"/>
      <c r="AJ2378" s="13"/>
    </row>
    <row r="2379" spans="2:36" x14ac:dyDescent="0.3">
      <c r="B2379" s="8"/>
      <c r="C2379" s="8"/>
      <c r="W2379" s="13"/>
      <c r="X2379" s="13"/>
      <c r="Y2379" s="13"/>
      <c r="Z2379" s="13"/>
      <c r="AA2379" s="13"/>
      <c r="AB2379" s="13"/>
      <c r="AC2379" s="13"/>
      <c r="AD2379" s="13"/>
      <c r="AE2379" s="13"/>
      <c r="AF2379" s="13"/>
      <c r="AG2379" s="13"/>
      <c r="AH2379" s="13"/>
      <c r="AI2379" s="13"/>
      <c r="AJ2379" s="13"/>
    </row>
    <row r="2380" spans="2:36" x14ac:dyDescent="0.3">
      <c r="B2380" s="8"/>
      <c r="C2380" s="8"/>
      <c r="W2380" s="13"/>
      <c r="X2380" s="13"/>
      <c r="Y2380" s="13"/>
      <c r="Z2380" s="13"/>
      <c r="AA2380" s="13"/>
      <c r="AB2380" s="13"/>
      <c r="AC2380" s="13"/>
      <c r="AD2380" s="13"/>
      <c r="AE2380" s="13"/>
      <c r="AF2380" s="13"/>
      <c r="AG2380" s="13"/>
      <c r="AH2380" s="13"/>
      <c r="AI2380" s="13"/>
      <c r="AJ2380" s="13"/>
    </row>
    <row r="2381" spans="2:36" x14ac:dyDescent="0.3">
      <c r="B2381" s="8"/>
      <c r="C2381" s="8"/>
      <c r="W2381" s="13"/>
      <c r="X2381" s="13"/>
      <c r="Y2381" s="13"/>
      <c r="Z2381" s="13"/>
      <c r="AA2381" s="13"/>
      <c r="AB2381" s="13"/>
      <c r="AC2381" s="13"/>
      <c r="AD2381" s="13"/>
      <c r="AE2381" s="13"/>
      <c r="AF2381" s="13"/>
      <c r="AG2381" s="13"/>
      <c r="AH2381" s="13"/>
      <c r="AI2381" s="13"/>
      <c r="AJ2381" s="13"/>
    </row>
    <row r="2382" spans="2:36" x14ac:dyDescent="0.3">
      <c r="B2382" s="8"/>
      <c r="C2382" s="8"/>
      <c r="W2382" s="13"/>
      <c r="X2382" s="13"/>
      <c r="Y2382" s="13"/>
      <c r="Z2382" s="13"/>
      <c r="AA2382" s="13"/>
      <c r="AB2382" s="13"/>
      <c r="AC2382" s="13"/>
      <c r="AD2382" s="13"/>
      <c r="AE2382" s="13"/>
      <c r="AF2382" s="13"/>
      <c r="AG2382" s="13"/>
      <c r="AH2382" s="13"/>
      <c r="AI2382" s="13"/>
      <c r="AJ2382" s="13"/>
    </row>
    <row r="2383" spans="2:36" x14ac:dyDescent="0.3">
      <c r="B2383" s="8"/>
      <c r="C2383" s="8"/>
      <c r="W2383" s="13"/>
      <c r="X2383" s="13"/>
      <c r="Y2383" s="13"/>
      <c r="Z2383" s="13"/>
      <c r="AA2383" s="13"/>
      <c r="AB2383" s="13"/>
      <c r="AC2383" s="13"/>
      <c r="AD2383" s="13"/>
      <c r="AE2383" s="13"/>
      <c r="AF2383" s="13"/>
      <c r="AG2383" s="13"/>
      <c r="AH2383" s="13"/>
      <c r="AI2383" s="13"/>
      <c r="AJ2383" s="13"/>
    </row>
    <row r="2384" spans="2:36" x14ac:dyDescent="0.3">
      <c r="B2384" s="8"/>
      <c r="C2384" s="8"/>
      <c r="W2384" s="13"/>
      <c r="X2384" s="13"/>
      <c r="Y2384" s="13"/>
      <c r="Z2384" s="13"/>
      <c r="AA2384" s="13"/>
      <c r="AB2384" s="13"/>
      <c r="AC2384" s="13"/>
      <c r="AD2384" s="13"/>
      <c r="AE2384" s="13"/>
      <c r="AF2384" s="13"/>
      <c r="AG2384" s="13"/>
      <c r="AH2384" s="13"/>
      <c r="AI2384" s="13"/>
      <c r="AJ2384" s="13"/>
    </row>
    <row r="2385" spans="2:36" x14ac:dyDescent="0.3">
      <c r="B2385" s="8"/>
      <c r="C2385" s="8"/>
      <c r="W2385" s="13"/>
      <c r="X2385" s="13"/>
      <c r="Y2385" s="13"/>
      <c r="Z2385" s="13"/>
      <c r="AA2385" s="13"/>
      <c r="AB2385" s="13"/>
      <c r="AC2385" s="13"/>
      <c r="AD2385" s="13"/>
      <c r="AE2385" s="13"/>
      <c r="AF2385" s="13"/>
      <c r="AG2385" s="13"/>
      <c r="AH2385" s="13"/>
      <c r="AI2385" s="13"/>
      <c r="AJ2385" s="13"/>
    </row>
    <row r="2386" spans="2:36" x14ac:dyDescent="0.3">
      <c r="B2386" s="8"/>
      <c r="C2386" s="8"/>
      <c r="W2386" s="13"/>
      <c r="X2386" s="13"/>
      <c r="Y2386" s="13"/>
      <c r="Z2386" s="13"/>
      <c r="AA2386" s="13"/>
      <c r="AB2386" s="13"/>
      <c r="AC2386" s="13"/>
      <c r="AD2386" s="13"/>
      <c r="AE2386" s="13"/>
      <c r="AF2386" s="13"/>
      <c r="AG2386" s="13"/>
      <c r="AH2386" s="13"/>
      <c r="AI2386" s="13"/>
      <c r="AJ2386" s="13"/>
    </row>
    <row r="2387" spans="2:36" x14ac:dyDescent="0.3">
      <c r="B2387" s="8"/>
      <c r="C2387" s="8"/>
      <c r="W2387" s="13"/>
      <c r="X2387" s="13"/>
      <c r="Y2387" s="13"/>
      <c r="Z2387" s="13"/>
      <c r="AA2387" s="13"/>
      <c r="AB2387" s="13"/>
      <c r="AC2387" s="13"/>
      <c r="AD2387" s="13"/>
      <c r="AE2387" s="13"/>
      <c r="AF2387" s="13"/>
      <c r="AG2387" s="13"/>
      <c r="AH2387" s="13"/>
      <c r="AI2387" s="13"/>
      <c r="AJ2387" s="13"/>
    </row>
    <row r="2388" spans="2:36" x14ac:dyDescent="0.3">
      <c r="B2388" s="8"/>
      <c r="C2388" s="8"/>
      <c r="W2388" s="13"/>
      <c r="X2388" s="13"/>
      <c r="Y2388" s="13"/>
      <c r="Z2388" s="13"/>
      <c r="AA2388" s="13"/>
      <c r="AB2388" s="13"/>
      <c r="AC2388" s="13"/>
      <c r="AD2388" s="13"/>
      <c r="AE2388" s="13"/>
      <c r="AF2388" s="13"/>
      <c r="AG2388" s="13"/>
      <c r="AH2388" s="13"/>
      <c r="AI2388" s="13"/>
      <c r="AJ2388" s="13"/>
    </row>
    <row r="2389" spans="2:36" x14ac:dyDescent="0.3">
      <c r="B2389" s="8"/>
      <c r="C2389" s="8"/>
      <c r="W2389" s="13"/>
      <c r="X2389" s="13"/>
      <c r="Y2389" s="13"/>
      <c r="Z2389" s="13"/>
      <c r="AA2389" s="13"/>
      <c r="AB2389" s="13"/>
      <c r="AC2389" s="13"/>
      <c r="AD2389" s="13"/>
      <c r="AE2389" s="13"/>
      <c r="AF2389" s="13"/>
      <c r="AG2389" s="13"/>
      <c r="AH2389" s="13"/>
      <c r="AI2389" s="13"/>
      <c r="AJ2389" s="13"/>
    </row>
    <row r="2390" spans="2:36" x14ac:dyDescent="0.3">
      <c r="B2390" s="8"/>
      <c r="C2390" s="8"/>
      <c r="W2390" s="13"/>
      <c r="X2390" s="13"/>
      <c r="Y2390" s="13"/>
      <c r="Z2390" s="13"/>
      <c r="AA2390" s="13"/>
      <c r="AB2390" s="13"/>
      <c r="AC2390" s="13"/>
      <c r="AD2390" s="13"/>
      <c r="AE2390" s="13"/>
      <c r="AF2390" s="13"/>
      <c r="AG2390" s="13"/>
      <c r="AH2390" s="13"/>
      <c r="AI2390" s="13"/>
      <c r="AJ2390" s="13"/>
    </row>
    <row r="2391" spans="2:36" x14ac:dyDescent="0.3">
      <c r="B2391" s="8"/>
      <c r="C2391" s="8"/>
      <c r="W2391" s="13"/>
      <c r="X2391" s="13"/>
      <c r="Y2391" s="13"/>
      <c r="Z2391" s="13"/>
      <c r="AA2391" s="13"/>
      <c r="AB2391" s="13"/>
      <c r="AC2391" s="13"/>
      <c r="AD2391" s="13"/>
      <c r="AE2391" s="13"/>
      <c r="AF2391" s="13"/>
      <c r="AG2391" s="13"/>
      <c r="AH2391" s="13"/>
      <c r="AI2391" s="13"/>
      <c r="AJ2391" s="13"/>
    </row>
    <row r="2392" spans="2:36" x14ac:dyDescent="0.3">
      <c r="B2392" s="8"/>
      <c r="C2392" s="8"/>
      <c r="W2392" s="13"/>
      <c r="X2392" s="13"/>
      <c r="Y2392" s="13"/>
      <c r="Z2392" s="13"/>
      <c r="AA2392" s="13"/>
      <c r="AB2392" s="13"/>
      <c r="AC2392" s="13"/>
      <c r="AD2392" s="13"/>
      <c r="AE2392" s="13"/>
      <c r="AF2392" s="13"/>
      <c r="AG2392" s="13"/>
      <c r="AH2392" s="13"/>
      <c r="AI2392" s="13"/>
      <c r="AJ2392" s="13"/>
    </row>
    <row r="2393" spans="2:36" x14ac:dyDescent="0.3">
      <c r="B2393" s="8"/>
      <c r="C2393" s="8"/>
      <c r="W2393" s="13"/>
      <c r="X2393" s="13"/>
      <c r="Y2393" s="13"/>
      <c r="Z2393" s="13"/>
      <c r="AA2393" s="13"/>
      <c r="AB2393" s="13"/>
      <c r="AC2393" s="13"/>
      <c r="AD2393" s="13"/>
      <c r="AE2393" s="13"/>
      <c r="AF2393" s="13"/>
      <c r="AG2393" s="13"/>
      <c r="AH2393" s="13"/>
      <c r="AI2393" s="13"/>
      <c r="AJ2393" s="13"/>
    </row>
    <row r="2394" spans="2:36" x14ac:dyDescent="0.3">
      <c r="B2394" s="8"/>
      <c r="C2394" s="8"/>
      <c r="W2394" s="13"/>
      <c r="X2394" s="13"/>
      <c r="Y2394" s="13"/>
      <c r="Z2394" s="13"/>
      <c r="AA2394" s="13"/>
      <c r="AB2394" s="13"/>
      <c r="AC2394" s="13"/>
      <c r="AD2394" s="13"/>
      <c r="AE2394" s="13"/>
      <c r="AF2394" s="13"/>
      <c r="AG2394" s="13"/>
      <c r="AH2394" s="13"/>
      <c r="AI2394" s="13"/>
      <c r="AJ2394" s="13"/>
    </row>
    <row r="2395" spans="2:36" x14ac:dyDescent="0.3">
      <c r="B2395" s="8"/>
      <c r="C2395" s="8"/>
      <c r="W2395" s="13"/>
      <c r="X2395" s="13"/>
      <c r="Y2395" s="13"/>
      <c r="Z2395" s="13"/>
      <c r="AA2395" s="13"/>
      <c r="AB2395" s="13"/>
      <c r="AC2395" s="13"/>
      <c r="AD2395" s="13"/>
      <c r="AE2395" s="13"/>
      <c r="AF2395" s="13"/>
      <c r="AG2395" s="13"/>
      <c r="AH2395" s="13"/>
      <c r="AI2395" s="13"/>
      <c r="AJ2395" s="13"/>
    </row>
    <row r="2396" spans="2:36" x14ac:dyDescent="0.3">
      <c r="B2396" s="8"/>
      <c r="C2396" s="8"/>
      <c r="W2396" s="13"/>
      <c r="X2396" s="13"/>
      <c r="Y2396" s="13"/>
      <c r="Z2396" s="13"/>
      <c r="AA2396" s="13"/>
      <c r="AB2396" s="13"/>
      <c r="AC2396" s="13"/>
      <c r="AD2396" s="13"/>
      <c r="AE2396" s="13"/>
      <c r="AF2396" s="13"/>
      <c r="AG2396" s="13"/>
      <c r="AH2396" s="13"/>
      <c r="AI2396" s="13"/>
      <c r="AJ2396" s="13"/>
    </row>
    <row r="2397" spans="2:36" x14ac:dyDescent="0.3">
      <c r="B2397" s="8"/>
      <c r="C2397" s="8"/>
      <c r="W2397" s="13"/>
      <c r="X2397" s="13"/>
      <c r="Y2397" s="13"/>
      <c r="Z2397" s="13"/>
      <c r="AA2397" s="13"/>
      <c r="AB2397" s="13"/>
      <c r="AC2397" s="13"/>
      <c r="AD2397" s="13"/>
      <c r="AE2397" s="13"/>
      <c r="AF2397" s="13"/>
      <c r="AG2397" s="13"/>
      <c r="AH2397" s="13"/>
      <c r="AI2397" s="13"/>
      <c r="AJ2397" s="13"/>
    </row>
    <row r="2398" spans="2:36" x14ac:dyDescent="0.3">
      <c r="B2398" s="8"/>
      <c r="C2398" s="8"/>
      <c r="W2398" s="13"/>
      <c r="X2398" s="13"/>
      <c r="Y2398" s="13"/>
      <c r="Z2398" s="13"/>
      <c r="AA2398" s="13"/>
      <c r="AB2398" s="13"/>
      <c r="AC2398" s="13"/>
      <c r="AD2398" s="13"/>
      <c r="AE2398" s="13"/>
      <c r="AF2398" s="13"/>
      <c r="AG2398" s="13"/>
      <c r="AH2398" s="13"/>
      <c r="AI2398" s="13"/>
      <c r="AJ2398" s="13"/>
    </row>
    <row r="2399" spans="2:36" x14ac:dyDescent="0.3">
      <c r="B2399" s="8"/>
      <c r="C2399" s="8"/>
      <c r="W2399" s="13"/>
      <c r="X2399" s="13"/>
      <c r="Y2399" s="13"/>
      <c r="Z2399" s="13"/>
      <c r="AA2399" s="13"/>
      <c r="AB2399" s="13"/>
      <c r="AC2399" s="13"/>
      <c r="AD2399" s="13"/>
      <c r="AE2399" s="13"/>
      <c r="AF2399" s="13"/>
      <c r="AG2399" s="13"/>
      <c r="AH2399" s="13"/>
      <c r="AI2399" s="13"/>
      <c r="AJ2399" s="13"/>
    </row>
    <row r="2400" spans="2:36" x14ac:dyDescent="0.3">
      <c r="B2400" s="8"/>
      <c r="C2400" s="8"/>
      <c r="W2400" s="13"/>
      <c r="X2400" s="13"/>
      <c r="Y2400" s="13"/>
      <c r="Z2400" s="13"/>
      <c r="AA2400" s="13"/>
      <c r="AB2400" s="13"/>
      <c r="AC2400" s="13"/>
      <c r="AD2400" s="13"/>
      <c r="AE2400" s="13"/>
      <c r="AF2400" s="13"/>
      <c r="AG2400" s="13"/>
      <c r="AH2400" s="13"/>
      <c r="AI2400" s="13"/>
      <c r="AJ2400" s="13"/>
    </row>
    <row r="2401" spans="2:36" x14ac:dyDescent="0.3">
      <c r="B2401" s="8"/>
      <c r="C2401" s="8"/>
      <c r="W2401" s="13"/>
      <c r="X2401" s="13"/>
      <c r="Y2401" s="13"/>
      <c r="Z2401" s="13"/>
      <c r="AA2401" s="13"/>
      <c r="AB2401" s="13"/>
      <c r="AC2401" s="13"/>
      <c r="AD2401" s="13"/>
      <c r="AE2401" s="13"/>
      <c r="AF2401" s="13"/>
      <c r="AG2401" s="13"/>
      <c r="AH2401" s="13"/>
      <c r="AI2401" s="13"/>
      <c r="AJ2401" s="13"/>
    </row>
    <row r="2402" spans="2:36" x14ac:dyDescent="0.3">
      <c r="B2402" s="8"/>
      <c r="C2402" s="8"/>
      <c r="W2402" s="13"/>
      <c r="X2402" s="13"/>
      <c r="Y2402" s="13"/>
      <c r="Z2402" s="13"/>
      <c r="AA2402" s="13"/>
      <c r="AB2402" s="13"/>
      <c r="AC2402" s="13"/>
      <c r="AD2402" s="13"/>
      <c r="AE2402" s="13"/>
      <c r="AF2402" s="13"/>
      <c r="AG2402" s="13"/>
      <c r="AH2402" s="13"/>
      <c r="AI2402" s="13"/>
      <c r="AJ2402" s="13"/>
    </row>
    <row r="2403" spans="2:36" x14ac:dyDescent="0.3">
      <c r="B2403" s="8"/>
      <c r="C2403" s="8"/>
      <c r="W2403" s="13"/>
      <c r="X2403" s="13"/>
      <c r="Y2403" s="13"/>
      <c r="Z2403" s="13"/>
      <c r="AA2403" s="13"/>
      <c r="AB2403" s="13"/>
      <c r="AC2403" s="13"/>
      <c r="AD2403" s="13"/>
      <c r="AE2403" s="13"/>
      <c r="AF2403" s="13"/>
      <c r="AG2403" s="13"/>
      <c r="AH2403" s="13"/>
      <c r="AI2403" s="13"/>
      <c r="AJ2403" s="13"/>
    </row>
    <row r="2404" spans="2:36" x14ac:dyDescent="0.3">
      <c r="B2404" s="8"/>
      <c r="C2404" s="8"/>
      <c r="W2404" s="13"/>
      <c r="X2404" s="13"/>
      <c r="Y2404" s="13"/>
      <c r="Z2404" s="13"/>
      <c r="AA2404" s="13"/>
      <c r="AB2404" s="13"/>
      <c r="AC2404" s="13"/>
      <c r="AD2404" s="13"/>
      <c r="AE2404" s="13"/>
      <c r="AF2404" s="13"/>
      <c r="AG2404" s="13"/>
      <c r="AH2404" s="13"/>
      <c r="AI2404" s="13"/>
      <c r="AJ2404" s="13"/>
    </row>
    <row r="2405" spans="2:36" x14ac:dyDescent="0.3">
      <c r="B2405" s="8"/>
      <c r="C2405" s="8"/>
      <c r="W2405" s="13"/>
      <c r="X2405" s="13"/>
      <c r="Y2405" s="13"/>
      <c r="Z2405" s="13"/>
      <c r="AA2405" s="13"/>
      <c r="AB2405" s="13"/>
      <c r="AC2405" s="13"/>
      <c r="AD2405" s="13"/>
      <c r="AE2405" s="13"/>
      <c r="AF2405" s="13"/>
      <c r="AG2405" s="13"/>
      <c r="AH2405" s="13"/>
      <c r="AI2405" s="13"/>
      <c r="AJ2405" s="13"/>
    </row>
    <row r="2406" spans="2:36" x14ac:dyDescent="0.3">
      <c r="B2406" s="8"/>
      <c r="C2406" s="8"/>
      <c r="W2406" s="13"/>
      <c r="X2406" s="13"/>
      <c r="Y2406" s="13"/>
      <c r="Z2406" s="13"/>
      <c r="AA2406" s="13"/>
      <c r="AB2406" s="13"/>
      <c r="AC2406" s="13"/>
      <c r="AD2406" s="13"/>
      <c r="AE2406" s="13"/>
      <c r="AF2406" s="13"/>
      <c r="AG2406" s="13"/>
      <c r="AH2406" s="13"/>
      <c r="AI2406" s="13"/>
      <c r="AJ2406" s="13"/>
    </row>
    <row r="2407" spans="2:36" x14ac:dyDescent="0.3">
      <c r="B2407" s="8"/>
      <c r="C2407" s="8"/>
      <c r="W2407" s="13"/>
      <c r="X2407" s="13"/>
      <c r="Y2407" s="13"/>
      <c r="Z2407" s="13"/>
      <c r="AA2407" s="13"/>
      <c r="AB2407" s="13"/>
      <c r="AC2407" s="13"/>
      <c r="AD2407" s="13"/>
      <c r="AE2407" s="13"/>
      <c r="AF2407" s="13"/>
      <c r="AG2407" s="13"/>
      <c r="AH2407" s="13"/>
      <c r="AI2407" s="13"/>
      <c r="AJ2407" s="13"/>
    </row>
    <row r="2408" spans="2:36" x14ac:dyDescent="0.3">
      <c r="B2408" s="8"/>
      <c r="C2408" s="8"/>
      <c r="W2408" s="13"/>
      <c r="X2408" s="13"/>
      <c r="Y2408" s="13"/>
      <c r="Z2408" s="13"/>
      <c r="AA2408" s="13"/>
      <c r="AB2408" s="13"/>
      <c r="AC2408" s="13"/>
      <c r="AD2408" s="13"/>
      <c r="AE2408" s="13"/>
      <c r="AF2408" s="13"/>
      <c r="AG2408" s="13"/>
      <c r="AH2408" s="13"/>
      <c r="AI2408" s="13"/>
      <c r="AJ2408" s="13"/>
    </row>
    <row r="2409" spans="2:36" x14ac:dyDescent="0.3">
      <c r="B2409" s="8"/>
      <c r="C2409" s="8"/>
      <c r="W2409" s="13"/>
      <c r="X2409" s="13"/>
      <c r="Y2409" s="13"/>
      <c r="Z2409" s="13"/>
      <c r="AA2409" s="13"/>
      <c r="AB2409" s="13"/>
      <c r="AC2409" s="13"/>
      <c r="AD2409" s="13"/>
      <c r="AE2409" s="13"/>
      <c r="AF2409" s="13"/>
      <c r="AG2409" s="13"/>
      <c r="AH2409" s="13"/>
      <c r="AI2409" s="13"/>
      <c r="AJ2409" s="13"/>
    </row>
    <row r="2410" spans="2:36" x14ac:dyDescent="0.3">
      <c r="B2410" s="8"/>
      <c r="C2410" s="8"/>
      <c r="W2410" s="13"/>
      <c r="X2410" s="13"/>
      <c r="Y2410" s="13"/>
      <c r="Z2410" s="13"/>
      <c r="AA2410" s="13"/>
      <c r="AB2410" s="13"/>
      <c r="AC2410" s="13"/>
      <c r="AD2410" s="13"/>
      <c r="AE2410" s="13"/>
      <c r="AF2410" s="13"/>
      <c r="AG2410" s="13"/>
      <c r="AH2410" s="13"/>
      <c r="AI2410" s="13"/>
      <c r="AJ2410" s="13"/>
    </row>
    <row r="2411" spans="2:36" x14ac:dyDescent="0.3">
      <c r="B2411" s="8"/>
      <c r="C2411" s="8"/>
      <c r="W2411" s="13"/>
      <c r="X2411" s="13"/>
      <c r="Y2411" s="13"/>
      <c r="Z2411" s="13"/>
      <c r="AA2411" s="13"/>
      <c r="AB2411" s="13"/>
      <c r="AC2411" s="13"/>
      <c r="AD2411" s="13"/>
      <c r="AE2411" s="13"/>
      <c r="AF2411" s="13"/>
      <c r="AG2411" s="13"/>
      <c r="AH2411" s="13"/>
      <c r="AI2411" s="13"/>
      <c r="AJ2411" s="13"/>
    </row>
    <row r="2412" spans="2:36" x14ac:dyDescent="0.3">
      <c r="B2412" s="8"/>
      <c r="C2412" s="8"/>
      <c r="W2412" s="13"/>
      <c r="X2412" s="13"/>
      <c r="Y2412" s="13"/>
      <c r="Z2412" s="13"/>
      <c r="AA2412" s="13"/>
      <c r="AB2412" s="13"/>
      <c r="AC2412" s="13"/>
      <c r="AD2412" s="13"/>
      <c r="AE2412" s="13"/>
      <c r="AF2412" s="13"/>
      <c r="AG2412" s="13"/>
      <c r="AH2412" s="13"/>
      <c r="AI2412" s="13"/>
      <c r="AJ2412" s="13"/>
    </row>
    <row r="2413" spans="2:36" x14ac:dyDescent="0.3">
      <c r="B2413" s="8"/>
      <c r="C2413" s="8"/>
      <c r="W2413" s="13"/>
      <c r="X2413" s="13"/>
      <c r="Y2413" s="13"/>
      <c r="Z2413" s="13"/>
      <c r="AA2413" s="13"/>
      <c r="AB2413" s="13"/>
      <c r="AC2413" s="13"/>
      <c r="AD2413" s="13"/>
      <c r="AE2413" s="13"/>
      <c r="AF2413" s="13"/>
      <c r="AG2413" s="13"/>
      <c r="AH2413" s="13"/>
      <c r="AI2413" s="13"/>
      <c r="AJ2413" s="13"/>
    </row>
    <row r="2414" spans="2:36" x14ac:dyDescent="0.3">
      <c r="B2414" s="8"/>
      <c r="C2414" s="8"/>
      <c r="W2414" s="13"/>
      <c r="X2414" s="13"/>
      <c r="Y2414" s="13"/>
      <c r="Z2414" s="13"/>
      <c r="AA2414" s="13"/>
      <c r="AB2414" s="13"/>
      <c r="AC2414" s="13"/>
      <c r="AD2414" s="13"/>
      <c r="AE2414" s="13"/>
      <c r="AF2414" s="13"/>
      <c r="AG2414" s="13"/>
      <c r="AH2414" s="13"/>
      <c r="AI2414" s="13"/>
      <c r="AJ2414" s="13"/>
    </row>
    <row r="2415" spans="2:36" x14ac:dyDescent="0.3">
      <c r="B2415" s="8"/>
      <c r="C2415" s="8"/>
      <c r="W2415" s="13"/>
      <c r="X2415" s="13"/>
      <c r="Y2415" s="13"/>
      <c r="Z2415" s="13"/>
      <c r="AA2415" s="13"/>
      <c r="AB2415" s="13"/>
      <c r="AC2415" s="13"/>
      <c r="AD2415" s="13"/>
      <c r="AE2415" s="13"/>
      <c r="AF2415" s="13"/>
      <c r="AG2415" s="13"/>
      <c r="AH2415" s="13"/>
      <c r="AI2415" s="13"/>
      <c r="AJ2415" s="13"/>
    </row>
    <row r="2416" spans="2:36" x14ac:dyDescent="0.3">
      <c r="B2416" s="8"/>
      <c r="C2416" s="8"/>
      <c r="W2416" s="13"/>
      <c r="X2416" s="13"/>
      <c r="Y2416" s="13"/>
      <c r="Z2416" s="13"/>
      <c r="AA2416" s="13"/>
      <c r="AB2416" s="13"/>
      <c r="AC2416" s="13"/>
      <c r="AD2416" s="13"/>
      <c r="AE2416" s="13"/>
      <c r="AF2416" s="13"/>
      <c r="AG2416" s="13"/>
      <c r="AH2416" s="13"/>
      <c r="AI2416" s="13"/>
      <c r="AJ2416" s="13"/>
    </row>
    <row r="2417" spans="2:36" x14ac:dyDescent="0.3">
      <c r="B2417" s="8"/>
      <c r="C2417" s="8"/>
      <c r="W2417" s="13"/>
      <c r="X2417" s="13"/>
      <c r="Y2417" s="13"/>
      <c r="Z2417" s="13"/>
      <c r="AA2417" s="13"/>
      <c r="AB2417" s="13"/>
      <c r="AC2417" s="13"/>
      <c r="AD2417" s="13"/>
      <c r="AE2417" s="13"/>
      <c r="AF2417" s="13"/>
      <c r="AG2417" s="13"/>
      <c r="AH2417" s="13"/>
      <c r="AI2417" s="13"/>
      <c r="AJ2417" s="13"/>
    </row>
    <row r="2418" spans="2:36" x14ac:dyDescent="0.3">
      <c r="B2418" s="8"/>
      <c r="C2418" s="8"/>
      <c r="W2418" s="13"/>
      <c r="X2418" s="13"/>
      <c r="Y2418" s="13"/>
      <c r="Z2418" s="13"/>
      <c r="AA2418" s="13"/>
      <c r="AB2418" s="13"/>
      <c r="AC2418" s="13"/>
      <c r="AD2418" s="13"/>
      <c r="AE2418" s="13"/>
      <c r="AF2418" s="13"/>
      <c r="AG2418" s="13"/>
      <c r="AH2418" s="13"/>
      <c r="AI2418" s="13"/>
      <c r="AJ2418" s="13"/>
    </row>
    <row r="2419" spans="2:36" x14ac:dyDescent="0.3">
      <c r="B2419" s="8"/>
      <c r="C2419" s="8"/>
      <c r="W2419" s="13"/>
      <c r="X2419" s="13"/>
      <c r="Y2419" s="13"/>
      <c r="Z2419" s="13"/>
      <c r="AA2419" s="13"/>
      <c r="AB2419" s="13"/>
      <c r="AC2419" s="13"/>
      <c r="AD2419" s="13"/>
      <c r="AE2419" s="13"/>
      <c r="AF2419" s="13"/>
      <c r="AG2419" s="13"/>
      <c r="AH2419" s="13"/>
      <c r="AI2419" s="13"/>
      <c r="AJ2419" s="13"/>
    </row>
    <row r="2420" spans="2:36" x14ac:dyDescent="0.3">
      <c r="B2420" s="8"/>
      <c r="C2420" s="8"/>
      <c r="W2420" s="13"/>
      <c r="X2420" s="13"/>
      <c r="Y2420" s="13"/>
      <c r="Z2420" s="13"/>
      <c r="AA2420" s="13"/>
      <c r="AB2420" s="13"/>
      <c r="AC2420" s="13"/>
      <c r="AD2420" s="13"/>
      <c r="AE2420" s="13"/>
      <c r="AF2420" s="13"/>
      <c r="AG2420" s="13"/>
      <c r="AH2420" s="13"/>
      <c r="AI2420" s="13"/>
      <c r="AJ2420" s="13"/>
    </row>
    <row r="2421" spans="2:36" x14ac:dyDescent="0.3">
      <c r="B2421" s="8"/>
      <c r="C2421" s="8"/>
      <c r="W2421" s="13"/>
      <c r="X2421" s="13"/>
      <c r="Y2421" s="13"/>
      <c r="Z2421" s="13"/>
      <c r="AA2421" s="13"/>
      <c r="AB2421" s="13"/>
      <c r="AC2421" s="13"/>
      <c r="AD2421" s="13"/>
      <c r="AE2421" s="13"/>
      <c r="AF2421" s="13"/>
      <c r="AG2421" s="13"/>
      <c r="AH2421" s="13"/>
      <c r="AI2421" s="13"/>
      <c r="AJ2421" s="13"/>
    </row>
    <row r="2422" spans="2:36" x14ac:dyDescent="0.3">
      <c r="B2422" s="8"/>
      <c r="C2422" s="8"/>
      <c r="W2422" s="13"/>
      <c r="X2422" s="13"/>
      <c r="Y2422" s="13"/>
      <c r="Z2422" s="13"/>
      <c r="AA2422" s="13"/>
      <c r="AB2422" s="13"/>
      <c r="AC2422" s="13"/>
      <c r="AD2422" s="13"/>
      <c r="AE2422" s="13"/>
      <c r="AF2422" s="13"/>
      <c r="AG2422" s="13"/>
      <c r="AH2422" s="13"/>
      <c r="AI2422" s="13"/>
      <c r="AJ2422" s="13"/>
    </row>
    <row r="2423" spans="2:36" x14ac:dyDescent="0.3">
      <c r="B2423" s="8"/>
      <c r="C2423" s="8"/>
      <c r="W2423" s="13"/>
      <c r="X2423" s="13"/>
      <c r="Y2423" s="13"/>
      <c r="Z2423" s="13"/>
      <c r="AA2423" s="13"/>
      <c r="AB2423" s="13"/>
      <c r="AC2423" s="13"/>
      <c r="AD2423" s="13"/>
      <c r="AE2423" s="13"/>
      <c r="AF2423" s="13"/>
      <c r="AG2423" s="13"/>
      <c r="AH2423" s="13"/>
      <c r="AI2423" s="13"/>
      <c r="AJ2423" s="13"/>
    </row>
    <row r="2424" spans="2:36" x14ac:dyDescent="0.3">
      <c r="B2424" s="8"/>
      <c r="C2424" s="8"/>
      <c r="W2424" s="13"/>
      <c r="X2424" s="13"/>
      <c r="Y2424" s="13"/>
      <c r="Z2424" s="13"/>
      <c r="AA2424" s="13"/>
      <c r="AB2424" s="13"/>
      <c r="AC2424" s="13"/>
      <c r="AD2424" s="13"/>
      <c r="AE2424" s="13"/>
      <c r="AF2424" s="13"/>
      <c r="AG2424" s="13"/>
      <c r="AH2424" s="13"/>
      <c r="AI2424" s="13"/>
      <c r="AJ2424" s="13"/>
    </row>
    <row r="2425" spans="2:36" x14ac:dyDescent="0.3">
      <c r="B2425" s="8"/>
      <c r="C2425" s="8"/>
      <c r="W2425" s="13"/>
      <c r="X2425" s="13"/>
      <c r="Y2425" s="13"/>
      <c r="Z2425" s="13"/>
      <c r="AA2425" s="13"/>
      <c r="AB2425" s="13"/>
      <c r="AC2425" s="13"/>
      <c r="AD2425" s="13"/>
      <c r="AE2425" s="13"/>
      <c r="AF2425" s="13"/>
      <c r="AG2425" s="13"/>
      <c r="AH2425" s="13"/>
      <c r="AI2425" s="13"/>
      <c r="AJ2425" s="13"/>
    </row>
    <row r="2426" spans="2:36" x14ac:dyDescent="0.3">
      <c r="B2426" s="8"/>
      <c r="C2426" s="8"/>
      <c r="W2426" s="13"/>
      <c r="X2426" s="13"/>
      <c r="Y2426" s="13"/>
      <c r="Z2426" s="13"/>
      <c r="AA2426" s="13"/>
      <c r="AB2426" s="13"/>
      <c r="AC2426" s="13"/>
      <c r="AD2426" s="13"/>
      <c r="AE2426" s="13"/>
      <c r="AF2426" s="13"/>
      <c r="AG2426" s="13"/>
      <c r="AH2426" s="13"/>
      <c r="AI2426" s="13"/>
      <c r="AJ2426" s="13"/>
    </row>
    <row r="2427" spans="2:36" x14ac:dyDescent="0.3">
      <c r="B2427" s="8"/>
      <c r="C2427" s="8"/>
      <c r="W2427" s="13"/>
      <c r="X2427" s="13"/>
      <c r="Y2427" s="13"/>
      <c r="Z2427" s="13"/>
      <c r="AA2427" s="13"/>
      <c r="AB2427" s="13"/>
      <c r="AC2427" s="13"/>
      <c r="AD2427" s="13"/>
      <c r="AE2427" s="13"/>
      <c r="AF2427" s="13"/>
      <c r="AG2427" s="13"/>
      <c r="AH2427" s="13"/>
      <c r="AI2427" s="13"/>
      <c r="AJ2427" s="13"/>
    </row>
    <row r="2428" spans="2:36" x14ac:dyDescent="0.3">
      <c r="B2428" s="8"/>
      <c r="C2428" s="8"/>
      <c r="W2428" s="13"/>
      <c r="X2428" s="13"/>
      <c r="Y2428" s="13"/>
      <c r="Z2428" s="13"/>
      <c r="AA2428" s="13"/>
      <c r="AB2428" s="13"/>
      <c r="AC2428" s="13"/>
      <c r="AD2428" s="13"/>
      <c r="AE2428" s="13"/>
      <c r="AF2428" s="13"/>
      <c r="AG2428" s="13"/>
      <c r="AH2428" s="13"/>
      <c r="AI2428" s="13"/>
      <c r="AJ2428" s="13"/>
    </row>
    <row r="2429" spans="2:36" x14ac:dyDescent="0.3">
      <c r="B2429" s="8"/>
      <c r="C2429" s="8"/>
      <c r="W2429" s="13"/>
      <c r="X2429" s="13"/>
      <c r="Y2429" s="13"/>
      <c r="Z2429" s="13"/>
      <c r="AA2429" s="13"/>
      <c r="AB2429" s="13"/>
      <c r="AC2429" s="13"/>
      <c r="AD2429" s="13"/>
      <c r="AE2429" s="13"/>
      <c r="AF2429" s="13"/>
      <c r="AG2429" s="13"/>
      <c r="AH2429" s="13"/>
      <c r="AI2429" s="13"/>
      <c r="AJ2429" s="13"/>
    </row>
    <row r="2430" spans="2:36" x14ac:dyDescent="0.3">
      <c r="B2430" s="8"/>
      <c r="C2430" s="8"/>
      <c r="W2430" s="13"/>
      <c r="X2430" s="13"/>
      <c r="Y2430" s="13"/>
      <c r="Z2430" s="13"/>
      <c r="AA2430" s="13"/>
      <c r="AB2430" s="13"/>
      <c r="AC2430" s="13"/>
      <c r="AD2430" s="13"/>
      <c r="AE2430" s="13"/>
      <c r="AF2430" s="13"/>
      <c r="AG2430" s="13"/>
      <c r="AH2430" s="13"/>
      <c r="AI2430" s="13"/>
      <c r="AJ2430" s="13"/>
    </row>
    <row r="2431" spans="2:36" x14ac:dyDescent="0.3">
      <c r="B2431" s="8"/>
      <c r="C2431" s="8"/>
      <c r="W2431" s="13"/>
      <c r="X2431" s="13"/>
      <c r="Y2431" s="13"/>
      <c r="Z2431" s="13"/>
      <c r="AA2431" s="13"/>
      <c r="AB2431" s="13"/>
      <c r="AC2431" s="13"/>
      <c r="AD2431" s="13"/>
      <c r="AE2431" s="13"/>
      <c r="AF2431" s="13"/>
      <c r="AG2431" s="13"/>
      <c r="AH2431" s="13"/>
      <c r="AI2431" s="13"/>
      <c r="AJ2431" s="13"/>
    </row>
    <row r="2432" spans="2:36" x14ac:dyDescent="0.3">
      <c r="B2432" s="8"/>
      <c r="C2432" s="8"/>
      <c r="W2432" s="13"/>
      <c r="X2432" s="13"/>
      <c r="Y2432" s="13"/>
      <c r="Z2432" s="13"/>
      <c r="AA2432" s="13"/>
      <c r="AB2432" s="13"/>
      <c r="AC2432" s="13"/>
      <c r="AD2432" s="13"/>
      <c r="AE2432" s="13"/>
      <c r="AF2432" s="13"/>
      <c r="AG2432" s="13"/>
      <c r="AH2432" s="13"/>
      <c r="AI2432" s="13"/>
      <c r="AJ2432" s="13"/>
    </row>
    <row r="2433" spans="2:36" x14ac:dyDescent="0.3">
      <c r="B2433" s="8"/>
      <c r="C2433" s="8"/>
      <c r="W2433" s="13"/>
      <c r="X2433" s="13"/>
      <c r="Y2433" s="13"/>
      <c r="Z2433" s="13"/>
      <c r="AA2433" s="13"/>
      <c r="AB2433" s="13"/>
      <c r="AC2433" s="13"/>
      <c r="AD2433" s="13"/>
      <c r="AE2433" s="13"/>
      <c r="AF2433" s="13"/>
      <c r="AG2433" s="13"/>
      <c r="AH2433" s="13"/>
      <c r="AI2433" s="13"/>
      <c r="AJ2433" s="13"/>
    </row>
    <row r="2434" spans="2:36" x14ac:dyDescent="0.3">
      <c r="B2434" s="8"/>
      <c r="C2434" s="8"/>
      <c r="W2434" s="13"/>
      <c r="X2434" s="13"/>
      <c r="Y2434" s="13"/>
      <c r="Z2434" s="13"/>
      <c r="AA2434" s="13"/>
      <c r="AB2434" s="13"/>
      <c r="AC2434" s="13"/>
      <c r="AD2434" s="13"/>
      <c r="AE2434" s="13"/>
      <c r="AF2434" s="13"/>
      <c r="AG2434" s="13"/>
      <c r="AH2434" s="13"/>
      <c r="AI2434" s="13"/>
      <c r="AJ2434" s="13"/>
    </row>
    <row r="2435" spans="2:36" x14ac:dyDescent="0.3">
      <c r="B2435" s="8"/>
      <c r="C2435" s="8"/>
      <c r="W2435" s="13"/>
      <c r="X2435" s="13"/>
      <c r="Y2435" s="13"/>
      <c r="Z2435" s="13"/>
      <c r="AA2435" s="13"/>
      <c r="AB2435" s="13"/>
      <c r="AC2435" s="13"/>
      <c r="AD2435" s="13"/>
      <c r="AE2435" s="13"/>
      <c r="AF2435" s="13"/>
      <c r="AG2435" s="13"/>
      <c r="AH2435" s="13"/>
      <c r="AI2435" s="13"/>
      <c r="AJ2435" s="13"/>
    </row>
    <row r="2436" spans="2:36" x14ac:dyDescent="0.3">
      <c r="B2436" s="8"/>
      <c r="C2436" s="8"/>
      <c r="W2436" s="13"/>
      <c r="X2436" s="13"/>
      <c r="Y2436" s="13"/>
      <c r="Z2436" s="13"/>
      <c r="AA2436" s="13"/>
      <c r="AB2436" s="13"/>
      <c r="AC2436" s="13"/>
      <c r="AD2436" s="13"/>
      <c r="AE2436" s="13"/>
      <c r="AF2436" s="13"/>
      <c r="AG2436" s="13"/>
      <c r="AH2436" s="13"/>
      <c r="AI2436" s="13"/>
      <c r="AJ2436" s="13"/>
    </row>
    <row r="2437" spans="2:36" x14ac:dyDescent="0.3">
      <c r="B2437" s="8"/>
      <c r="C2437" s="8"/>
      <c r="W2437" s="13"/>
      <c r="X2437" s="13"/>
      <c r="Y2437" s="13"/>
      <c r="Z2437" s="13"/>
      <c r="AA2437" s="13"/>
      <c r="AB2437" s="13"/>
      <c r="AC2437" s="13"/>
      <c r="AD2437" s="13"/>
      <c r="AE2437" s="13"/>
      <c r="AF2437" s="13"/>
      <c r="AG2437" s="13"/>
      <c r="AH2437" s="13"/>
      <c r="AI2437" s="13"/>
      <c r="AJ2437" s="13"/>
    </row>
    <row r="2438" spans="2:36" x14ac:dyDescent="0.3">
      <c r="B2438" s="8"/>
      <c r="C2438" s="8"/>
      <c r="W2438" s="13"/>
      <c r="X2438" s="13"/>
      <c r="Y2438" s="13"/>
      <c r="Z2438" s="13"/>
      <c r="AA2438" s="13"/>
      <c r="AB2438" s="13"/>
      <c r="AC2438" s="13"/>
      <c r="AD2438" s="13"/>
      <c r="AE2438" s="13"/>
      <c r="AF2438" s="13"/>
      <c r="AG2438" s="13"/>
      <c r="AH2438" s="13"/>
      <c r="AI2438" s="13"/>
      <c r="AJ2438" s="13"/>
    </row>
    <row r="2439" spans="2:36" x14ac:dyDescent="0.3">
      <c r="B2439" s="8"/>
      <c r="C2439" s="8"/>
      <c r="W2439" s="13"/>
      <c r="X2439" s="13"/>
      <c r="Y2439" s="13"/>
      <c r="Z2439" s="13"/>
      <c r="AA2439" s="13"/>
      <c r="AB2439" s="13"/>
      <c r="AC2439" s="13"/>
      <c r="AD2439" s="13"/>
      <c r="AE2439" s="13"/>
      <c r="AF2439" s="13"/>
      <c r="AG2439" s="13"/>
      <c r="AH2439" s="13"/>
      <c r="AI2439" s="13"/>
      <c r="AJ2439" s="13"/>
    </row>
    <row r="2440" spans="2:36" x14ac:dyDescent="0.3">
      <c r="B2440" s="8"/>
      <c r="C2440" s="8"/>
      <c r="W2440" s="13"/>
      <c r="X2440" s="13"/>
      <c r="Y2440" s="13"/>
      <c r="Z2440" s="13"/>
      <c r="AA2440" s="13"/>
      <c r="AB2440" s="13"/>
      <c r="AC2440" s="13"/>
      <c r="AD2440" s="13"/>
      <c r="AE2440" s="13"/>
      <c r="AF2440" s="13"/>
      <c r="AG2440" s="13"/>
      <c r="AH2440" s="13"/>
      <c r="AI2440" s="13"/>
      <c r="AJ2440" s="13"/>
    </row>
    <row r="2441" spans="2:36" x14ac:dyDescent="0.3">
      <c r="B2441" s="8"/>
      <c r="C2441" s="8"/>
      <c r="W2441" s="13"/>
      <c r="X2441" s="13"/>
      <c r="Y2441" s="13"/>
      <c r="Z2441" s="13"/>
      <c r="AA2441" s="13"/>
      <c r="AB2441" s="13"/>
      <c r="AC2441" s="13"/>
      <c r="AD2441" s="13"/>
      <c r="AE2441" s="13"/>
      <c r="AF2441" s="13"/>
      <c r="AG2441" s="13"/>
      <c r="AH2441" s="13"/>
      <c r="AI2441" s="13"/>
      <c r="AJ2441" s="13"/>
    </row>
    <row r="2442" spans="2:36" x14ac:dyDescent="0.3">
      <c r="B2442" s="8"/>
      <c r="C2442" s="8"/>
      <c r="W2442" s="13"/>
      <c r="X2442" s="13"/>
      <c r="Y2442" s="13"/>
      <c r="Z2442" s="13"/>
      <c r="AA2442" s="13"/>
      <c r="AB2442" s="13"/>
      <c r="AC2442" s="13"/>
      <c r="AD2442" s="13"/>
      <c r="AE2442" s="13"/>
      <c r="AF2442" s="13"/>
      <c r="AG2442" s="13"/>
      <c r="AH2442" s="13"/>
      <c r="AI2442" s="13"/>
      <c r="AJ2442" s="13"/>
    </row>
    <row r="2443" spans="2:36" x14ac:dyDescent="0.3">
      <c r="B2443" s="8"/>
      <c r="C2443" s="8"/>
      <c r="W2443" s="13"/>
      <c r="X2443" s="13"/>
      <c r="Y2443" s="13"/>
      <c r="Z2443" s="13"/>
      <c r="AA2443" s="13"/>
      <c r="AB2443" s="13"/>
      <c r="AC2443" s="13"/>
      <c r="AD2443" s="13"/>
      <c r="AE2443" s="13"/>
      <c r="AF2443" s="13"/>
      <c r="AG2443" s="13"/>
      <c r="AH2443" s="13"/>
      <c r="AI2443" s="13"/>
      <c r="AJ2443" s="13"/>
    </row>
    <row r="2444" spans="2:36" x14ac:dyDescent="0.3">
      <c r="B2444" s="8"/>
      <c r="C2444" s="8"/>
      <c r="W2444" s="13"/>
      <c r="X2444" s="13"/>
      <c r="Y2444" s="13"/>
      <c r="Z2444" s="13"/>
      <c r="AA2444" s="13"/>
      <c r="AB2444" s="13"/>
      <c r="AC2444" s="13"/>
      <c r="AD2444" s="13"/>
      <c r="AE2444" s="13"/>
      <c r="AF2444" s="13"/>
      <c r="AG2444" s="13"/>
      <c r="AH2444" s="13"/>
      <c r="AI2444" s="13"/>
      <c r="AJ2444" s="13"/>
    </row>
    <row r="2445" spans="2:36" x14ac:dyDescent="0.3">
      <c r="B2445" s="8"/>
      <c r="C2445" s="8"/>
      <c r="W2445" s="13"/>
      <c r="X2445" s="13"/>
      <c r="Y2445" s="13"/>
      <c r="Z2445" s="13"/>
      <c r="AA2445" s="13"/>
      <c r="AB2445" s="13"/>
      <c r="AC2445" s="13"/>
      <c r="AD2445" s="13"/>
      <c r="AE2445" s="13"/>
      <c r="AF2445" s="13"/>
      <c r="AG2445" s="13"/>
      <c r="AH2445" s="13"/>
      <c r="AI2445" s="13"/>
      <c r="AJ2445" s="13"/>
    </row>
    <row r="2446" spans="2:36" x14ac:dyDescent="0.3">
      <c r="B2446" s="8"/>
      <c r="C2446" s="8"/>
      <c r="W2446" s="13"/>
      <c r="X2446" s="13"/>
      <c r="Y2446" s="13"/>
      <c r="Z2446" s="13"/>
      <c r="AA2446" s="13"/>
      <c r="AB2446" s="13"/>
      <c r="AC2446" s="13"/>
      <c r="AD2446" s="13"/>
      <c r="AE2446" s="13"/>
      <c r="AF2446" s="13"/>
      <c r="AG2446" s="13"/>
      <c r="AH2446" s="13"/>
      <c r="AI2446" s="13"/>
      <c r="AJ2446" s="13"/>
    </row>
    <row r="2447" spans="2:36" x14ac:dyDescent="0.3">
      <c r="B2447" s="8"/>
      <c r="C2447" s="8"/>
      <c r="W2447" s="13"/>
      <c r="X2447" s="13"/>
      <c r="Y2447" s="13"/>
      <c r="Z2447" s="13"/>
      <c r="AA2447" s="13"/>
      <c r="AB2447" s="13"/>
      <c r="AC2447" s="13"/>
      <c r="AD2447" s="13"/>
      <c r="AE2447" s="13"/>
      <c r="AF2447" s="13"/>
      <c r="AG2447" s="13"/>
      <c r="AH2447" s="13"/>
      <c r="AI2447" s="13"/>
      <c r="AJ2447" s="13"/>
    </row>
    <row r="2448" spans="2:36" x14ac:dyDescent="0.3">
      <c r="B2448" s="8"/>
      <c r="C2448" s="8"/>
      <c r="W2448" s="13"/>
      <c r="X2448" s="13"/>
      <c r="Y2448" s="13"/>
      <c r="Z2448" s="13"/>
      <c r="AA2448" s="13"/>
      <c r="AB2448" s="13"/>
      <c r="AC2448" s="13"/>
      <c r="AD2448" s="13"/>
      <c r="AE2448" s="13"/>
      <c r="AF2448" s="13"/>
      <c r="AG2448" s="13"/>
      <c r="AH2448" s="13"/>
      <c r="AI2448" s="13"/>
      <c r="AJ2448" s="13"/>
    </row>
    <row r="2449" spans="2:36" x14ac:dyDescent="0.3">
      <c r="B2449" s="8"/>
      <c r="C2449" s="8"/>
      <c r="W2449" s="13"/>
      <c r="X2449" s="13"/>
      <c r="Y2449" s="13"/>
      <c r="Z2449" s="13"/>
      <c r="AA2449" s="13"/>
      <c r="AB2449" s="13"/>
      <c r="AC2449" s="13"/>
      <c r="AD2449" s="13"/>
      <c r="AE2449" s="13"/>
      <c r="AF2449" s="13"/>
      <c r="AG2449" s="13"/>
      <c r="AH2449" s="13"/>
      <c r="AI2449" s="13"/>
      <c r="AJ2449" s="13"/>
    </row>
    <row r="2450" spans="2:36" x14ac:dyDescent="0.3">
      <c r="B2450" s="8"/>
      <c r="C2450" s="8"/>
      <c r="W2450" s="13"/>
      <c r="X2450" s="13"/>
      <c r="Y2450" s="13"/>
      <c r="Z2450" s="13"/>
      <c r="AA2450" s="13"/>
      <c r="AB2450" s="13"/>
      <c r="AC2450" s="13"/>
      <c r="AD2450" s="13"/>
      <c r="AE2450" s="13"/>
      <c r="AF2450" s="13"/>
      <c r="AG2450" s="13"/>
      <c r="AH2450" s="13"/>
      <c r="AI2450" s="13"/>
      <c r="AJ2450" s="13"/>
    </row>
    <row r="2451" spans="2:36" x14ac:dyDescent="0.3">
      <c r="B2451" s="8"/>
      <c r="C2451" s="8"/>
      <c r="W2451" s="13"/>
      <c r="X2451" s="13"/>
      <c r="Y2451" s="13"/>
      <c r="Z2451" s="13"/>
      <c r="AA2451" s="13"/>
      <c r="AB2451" s="13"/>
      <c r="AC2451" s="13"/>
      <c r="AD2451" s="13"/>
      <c r="AE2451" s="13"/>
      <c r="AF2451" s="13"/>
      <c r="AG2451" s="13"/>
      <c r="AH2451" s="13"/>
      <c r="AI2451" s="13"/>
      <c r="AJ2451" s="13"/>
    </row>
    <row r="2452" spans="2:36" x14ac:dyDescent="0.3">
      <c r="B2452" s="8"/>
      <c r="C2452" s="8"/>
      <c r="W2452" s="13"/>
      <c r="X2452" s="13"/>
      <c r="Y2452" s="13"/>
      <c r="Z2452" s="13"/>
      <c r="AA2452" s="13"/>
      <c r="AB2452" s="13"/>
      <c r="AC2452" s="13"/>
      <c r="AD2452" s="13"/>
      <c r="AE2452" s="13"/>
      <c r="AF2452" s="13"/>
      <c r="AG2452" s="13"/>
      <c r="AH2452" s="13"/>
      <c r="AI2452" s="13"/>
      <c r="AJ2452" s="13"/>
    </row>
    <row r="2453" spans="2:36" x14ac:dyDescent="0.3">
      <c r="B2453" s="8"/>
      <c r="C2453" s="8"/>
      <c r="W2453" s="13"/>
      <c r="X2453" s="13"/>
      <c r="Y2453" s="13"/>
      <c r="Z2453" s="13"/>
      <c r="AA2453" s="13"/>
      <c r="AB2453" s="13"/>
      <c r="AC2453" s="13"/>
      <c r="AD2453" s="13"/>
      <c r="AE2453" s="13"/>
      <c r="AF2453" s="13"/>
      <c r="AG2453" s="13"/>
      <c r="AH2453" s="13"/>
      <c r="AI2453" s="13"/>
      <c r="AJ2453" s="13"/>
    </row>
    <row r="2454" spans="2:36" x14ac:dyDescent="0.3">
      <c r="B2454" s="8"/>
      <c r="C2454" s="8"/>
      <c r="W2454" s="13"/>
      <c r="X2454" s="13"/>
      <c r="Y2454" s="13"/>
      <c r="Z2454" s="13"/>
      <c r="AA2454" s="13"/>
      <c r="AB2454" s="13"/>
      <c r="AC2454" s="13"/>
      <c r="AD2454" s="13"/>
      <c r="AE2454" s="13"/>
      <c r="AF2454" s="13"/>
      <c r="AG2454" s="13"/>
      <c r="AH2454" s="13"/>
      <c r="AI2454" s="13"/>
      <c r="AJ2454" s="13"/>
    </row>
    <row r="2455" spans="2:36" x14ac:dyDescent="0.3">
      <c r="B2455" s="8"/>
      <c r="C2455" s="8"/>
      <c r="W2455" s="13"/>
      <c r="X2455" s="13"/>
      <c r="Y2455" s="13"/>
      <c r="Z2455" s="13"/>
      <c r="AA2455" s="13"/>
      <c r="AB2455" s="13"/>
      <c r="AC2455" s="13"/>
      <c r="AD2455" s="13"/>
      <c r="AE2455" s="13"/>
      <c r="AF2455" s="13"/>
      <c r="AG2455" s="13"/>
      <c r="AH2455" s="13"/>
      <c r="AI2455" s="13"/>
      <c r="AJ2455" s="13"/>
    </row>
    <row r="2456" spans="2:36" x14ac:dyDescent="0.3">
      <c r="B2456" s="8"/>
      <c r="C2456" s="8"/>
      <c r="W2456" s="13"/>
      <c r="X2456" s="13"/>
      <c r="Y2456" s="13"/>
      <c r="Z2456" s="13"/>
      <c r="AA2456" s="13"/>
      <c r="AB2456" s="13"/>
      <c r="AC2456" s="13"/>
      <c r="AD2456" s="13"/>
      <c r="AE2456" s="13"/>
      <c r="AF2456" s="13"/>
      <c r="AG2456" s="13"/>
      <c r="AH2456" s="13"/>
      <c r="AI2456" s="13"/>
      <c r="AJ2456" s="13"/>
    </row>
    <row r="2457" spans="2:36" x14ac:dyDescent="0.3">
      <c r="B2457" s="8"/>
      <c r="C2457" s="8"/>
      <c r="W2457" s="13"/>
      <c r="X2457" s="13"/>
      <c r="Y2457" s="13"/>
      <c r="Z2457" s="13"/>
      <c r="AA2457" s="13"/>
      <c r="AB2457" s="13"/>
      <c r="AC2457" s="13"/>
      <c r="AD2457" s="13"/>
      <c r="AE2457" s="13"/>
      <c r="AF2457" s="13"/>
      <c r="AG2457" s="13"/>
      <c r="AH2457" s="13"/>
      <c r="AI2457" s="13"/>
      <c r="AJ2457" s="13"/>
    </row>
    <row r="2458" spans="2:36" x14ac:dyDescent="0.3">
      <c r="B2458" s="8"/>
      <c r="C2458" s="8"/>
      <c r="W2458" s="13"/>
      <c r="X2458" s="13"/>
      <c r="Y2458" s="13"/>
      <c r="Z2458" s="13"/>
      <c r="AA2458" s="13"/>
      <c r="AB2458" s="13"/>
      <c r="AC2458" s="13"/>
      <c r="AD2458" s="13"/>
      <c r="AE2458" s="13"/>
      <c r="AF2458" s="13"/>
      <c r="AG2458" s="13"/>
      <c r="AH2458" s="13"/>
      <c r="AI2458" s="13"/>
      <c r="AJ2458" s="13"/>
    </row>
    <row r="2459" spans="2:36" x14ac:dyDescent="0.3">
      <c r="B2459" s="8"/>
      <c r="C2459" s="8"/>
      <c r="W2459" s="13"/>
      <c r="X2459" s="13"/>
      <c r="Y2459" s="13"/>
      <c r="Z2459" s="13"/>
      <c r="AA2459" s="13"/>
      <c r="AB2459" s="13"/>
      <c r="AC2459" s="13"/>
      <c r="AD2459" s="13"/>
      <c r="AE2459" s="13"/>
      <c r="AF2459" s="13"/>
      <c r="AG2459" s="13"/>
      <c r="AH2459" s="13"/>
      <c r="AI2459" s="13"/>
      <c r="AJ2459" s="13"/>
    </row>
    <row r="2460" spans="2:36" x14ac:dyDescent="0.3">
      <c r="B2460" s="8"/>
      <c r="C2460" s="8"/>
      <c r="W2460" s="13"/>
      <c r="X2460" s="13"/>
      <c r="Y2460" s="13"/>
      <c r="Z2460" s="13"/>
      <c r="AA2460" s="13"/>
      <c r="AB2460" s="13"/>
      <c r="AC2460" s="13"/>
      <c r="AD2460" s="13"/>
      <c r="AE2460" s="13"/>
      <c r="AF2460" s="13"/>
      <c r="AG2460" s="13"/>
      <c r="AH2460" s="13"/>
      <c r="AI2460" s="13"/>
      <c r="AJ2460" s="13"/>
    </row>
    <row r="2461" spans="2:36" x14ac:dyDescent="0.3">
      <c r="B2461" s="8"/>
      <c r="C2461" s="8"/>
      <c r="W2461" s="13"/>
      <c r="X2461" s="13"/>
      <c r="Y2461" s="13"/>
      <c r="Z2461" s="13"/>
      <c r="AA2461" s="13"/>
      <c r="AB2461" s="13"/>
      <c r="AC2461" s="13"/>
      <c r="AD2461" s="13"/>
      <c r="AE2461" s="13"/>
      <c r="AF2461" s="13"/>
      <c r="AG2461" s="13"/>
      <c r="AH2461" s="13"/>
      <c r="AI2461" s="13"/>
      <c r="AJ2461" s="13"/>
    </row>
    <row r="2462" spans="2:36" x14ac:dyDescent="0.3">
      <c r="B2462" s="8"/>
      <c r="C2462" s="8"/>
      <c r="W2462" s="13"/>
      <c r="X2462" s="13"/>
      <c r="Y2462" s="13"/>
      <c r="Z2462" s="13"/>
      <c r="AA2462" s="13"/>
      <c r="AB2462" s="13"/>
      <c r="AC2462" s="13"/>
      <c r="AD2462" s="13"/>
      <c r="AE2462" s="13"/>
      <c r="AF2462" s="13"/>
      <c r="AG2462" s="13"/>
      <c r="AH2462" s="13"/>
      <c r="AI2462" s="13"/>
      <c r="AJ2462" s="13"/>
    </row>
    <row r="2463" spans="2:36" x14ac:dyDescent="0.3">
      <c r="B2463" s="8"/>
      <c r="C2463" s="8"/>
      <c r="W2463" s="13"/>
      <c r="X2463" s="13"/>
      <c r="Y2463" s="13"/>
      <c r="Z2463" s="13"/>
      <c r="AA2463" s="13"/>
      <c r="AB2463" s="13"/>
      <c r="AC2463" s="13"/>
      <c r="AD2463" s="13"/>
      <c r="AE2463" s="13"/>
      <c r="AF2463" s="13"/>
      <c r="AG2463" s="13"/>
      <c r="AH2463" s="13"/>
      <c r="AI2463" s="13"/>
      <c r="AJ2463" s="13"/>
    </row>
    <row r="2464" spans="2:36" x14ac:dyDescent="0.3">
      <c r="B2464" s="8"/>
      <c r="C2464" s="8"/>
      <c r="W2464" s="13"/>
      <c r="X2464" s="13"/>
      <c r="Y2464" s="13"/>
      <c r="Z2464" s="13"/>
      <c r="AA2464" s="13"/>
      <c r="AB2464" s="13"/>
      <c r="AC2464" s="13"/>
      <c r="AD2464" s="13"/>
      <c r="AE2464" s="13"/>
      <c r="AF2464" s="13"/>
      <c r="AG2464" s="13"/>
      <c r="AH2464" s="13"/>
      <c r="AI2464" s="13"/>
      <c r="AJ2464" s="13"/>
    </row>
    <row r="2465" spans="2:36" x14ac:dyDescent="0.3">
      <c r="B2465" s="8"/>
      <c r="C2465" s="8"/>
      <c r="W2465" s="13"/>
      <c r="X2465" s="13"/>
      <c r="Y2465" s="13"/>
      <c r="Z2465" s="13"/>
      <c r="AA2465" s="13"/>
      <c r="AB2465" s="13"/>
      <c r="AC2465" s="13"/>
      <c r="AD2465" s="13"/>
      <c r="AE2465" s="13"/>
      <c r="AF2465" s="13"/>
      <c r="AG2465" s="13"/>
      <c r="AH2465" s="13"/>
      <c r="AI2465" s="13"/>
      <c r="AJ2465" s="13"/>
    </row>
    <row r="2466" spans="2:36" x14ac:dyDescent="0.3">
      <c r="B2466" s="8"/>
      <c r="C2466" s="8"/>
      <c r="W2466" s="13"/>
      <c r="X2466" s="13"/>
      <c r="Y2466" s="13"/>
      <c r="Z2466" s="13"/>
      <c r="AA2466" s="13"/>
      <c r="AB2466" s="13"/>
      <c r="AC2466" s="13"/>
      <c r="AD2466" s="13"/>
      <c r="AE2466" s="13"/>
      <c r="AF2466" s="13"/>
      <c r="AG2466" s="13"/>
      <c r="AH2466" s="13"/>
      <c r="AI2466" s="13"/>
      <c r="AJ2466" s="13"/>
    </row>
    <row r="2467" spans="2:36" x14ac:dyDescent="0.3">
      <c r="B2467" s="8"/>
      <c r="C2467" s="8"/>
      <c r="W2467" s="13"/>
      <c r="X2467" s="13"/>
      <c r="Y2467" s="13"/>
      <c r="Z2467" s="13"/>
      <c r="AA2467" s="13"/>
      <c r="AB2467" s="13"/>
      <c r="AC2467" s="13"/>
      <c r="AD2467" s="13"/>
      <c r="AE2467" s="13"/>
      <c r="AF2467" s="13"/>
      <c r="AG2467" s="13"/>
      <c r="AH2467" s="13"/>
      <c r="AI2467" s="13"/>
      <c r="AJ2467" s="13"/>
    </row>
    <row r="2468" spans="2:36" x14ac:dyDescent="0.3">
      <c r="B2468" s="8"/>
      <c r="C2468" s="8"/>
      <c r="W2468" s="13"/>
      <c r="X2468" s="13"/>
      <c r="Y2468" s="13"/>
      <c r="Z2468" s="13"/>
      <c r="AA2468" s="13"/>
      <c r="AB2468" s="13"/>
      <c r="AC2468" s="13"/>
      <c r="AD2468" s="13"/>
      <c r="AE2468" s="13"/>
      <c r="AF2468" s="13"/>
      <c r="AG2468" s="13"/>
      <c r="AH2468" s="13"/>
      <c r="AI2468" s="13"/>
      <c r="AJ2468" s="13"/>
    </row>
    <row r="2469" spans="2:36" x14ac:dyDescent="0.3">
      <c r="B2469" s="8"/>
      <c r="C2469" s="8"/>
      <c r="W2469" s="13"/>
      <c r="X2469" s="13"/>
      <c r="Y2469" s="13"/>
      <c r="Z2469" s="13"/>
      <c r="AA2469" s="13"/>
      <c r="AB2469" s="13"/>
      <c r="AC2469" s="13"/>
      <c r="AD2469" s="13"/>
      <c r="AE2469" s="13"/>
      <c r="AF2469" s="13"/>
      <c r="AG2469" s="13"/>
      <c r="AH2469" s="13"/>
      <c r="AI2469" s="13"/>
      <c r="AJ2469" s="13"/>
    </row>
    <row r="2470" spans="2:36" x14ac:dyDescent="0.3">
      <c r="B2470" s="8"/>
      <c r="C2470" s="8"/>
      <c r="W2470" s="13"/>
      <c r="X2470" s="13"/>
      <c r="Y2470" s="13"/>
      <c r="Z2470" s="13"/>
      <c r="AA2470" s="13"/>
      <c r="AB2470" s="13"/>
      <c r="AC2470" s="13"/>
      <c r="AD2470" s="13"/>
      <c r="AE2470" s="13"/>
      <c r="AF2470" s="13"/>
      <c r="AG2470" s="13"/>
      <c r="AH2470" s="13"/>
      <c r="AI2470" s="13"/>
      <c r="AJ2470" s="13"/>
    </row>
    <row r="2471" spans="2:36" x14ac:dyDescent="0.3">
      <c r="B2471" s="8"/>
      <c r="C2471" s="8"/>
      <c r="W2471" s="13"/>
      <c r="X2471" s="13"/>
      <c r="Y2471" s="13"/>
      <c r="Z2471" s="13"/>
      <c r="AA2471" s="13"/>
      <c r="AB2471" s="13"/>
      <c r="AC2471" s="13"/>
      <c r="AD2471" s="13"/>
      <c r="AE2471" s="13"/>
      <c r="AF2471" s="13"/>
      <c r="AG2471" s="13"/>
      <c r="AH2471" s="13"/>
      <c r="AI2471" s="13"/>
      <c r="AJ2471" s="13"/>
    </row>
    <row r="2472" spans="2:36" x14ac:dyDescent="0.3">
      <c r="B2472" s="8"/>
      <c r="C2472" s="8"/>
      <c r="W2472" s="13"/>
      <c r="X2472" s="13"/>
      <c r="Y2472" s="13"/>
      <c r="Z2472" s="13"/>
      <c r="AA2472" s="13"/>
      <c r="AB2472" s="13"/>
      <c r="AC2472" s="13"/>
      <c r="AD2472" s="13"/>
      <c r="AE2472" s="13"/>
      <c r="AF2472" s="13"/>
      <c r="AG2472" s="13"/>
      <c r="AH2472" s="13"/>
      <c r="AI2472" s="13"/>
      <c r="AJ2472" s="13"/>
    </row>
    <row r="2473" spans="2:36" x14ac:dyDescent="0.3">
      <c r="B2473" s="8"/>
      <c r="C2473" s="8"/>
      <c r="W2473" s="13"/>
      <c r="X2473" s="13"/>
      <c r="Y2473" s="13"/>
      <c r="Z2473" s="13"/>
      <c r="AA2473" s="13"/>
      <c r="AB2473" s="13"/>
      <c r="AC2473" s="13"/>
      <c r="AD2473" s="13"/>
      <c r="AE2473" s="13"/>
      <c r="AF2473" s="13"/>
      <c r="AG2473" s="13"/>
      <c r="AH2473" s="13"/>
      <c r="AI2473" s="13"/>
      <c r="AJ2473" s="13"/>
    </row>
    <row r="2474" spans="2:36" x14ac:dyDescent="0.3">
      <c r="B2474" s="8"/>
      <c r="C2474" s="8"/>
      <c r="W2474" s="13"/>
      <c r="X2474" s="13"/>
      <c r="Y2474" s="13"/>
      <c r="Z2474" s="13"/>
      <c r="AA2474" s="13"/>
      <c r="AB2474" s="13"/>
      <c r="AC2474" s="13"/>
      <c r="AD2474" s="13"/>
      <c r="AE2474" s="13"/>
      <c r="AF2474" s="13"/>
      <c r="AG2474" s="13"/>
      <c r="AH2474" s="13"/>
      <c r="AI2474" s="13"/>
      <c r="AJ2474" s="13"/>
    </row>
    <row r="2475" spans="2:36" x14ac:dyDescent="0.3">
      <c r="B2475" s="8"/>
      <c r="C2475" s="8"/>
      <c r="W2475" s="13"/>
      <c r="X2475" s="13"/>
      <c r="Y2475" s="13"/>
      <c r="Z2475" s="13"/>
      <c r="AA2475" s="13"/>
      <c r="AB2475" s="13"/>
      <c r="AC2475" s="13"/>
      <c r="AD2475" s="13"/>
      <c r="AE2475" s="13"/>
      <c r="AF2475" s="13"/>
      <c r="AG2475" s="13"/>
      <c r="AH2475" s="13"/>
      <c r="AI2475" s="13"/>
      <c r="AJ2475" s="13"/>
    </row>
    <row r="2476" spans="2:36" x14ac:dyDescent="0.3">
      <c r="B2476" s="8"/>
      <c r="C2476" s="8"/>
      <c r="W2476" s="13"/>
      <c r="X2476" s="13"/>
      <c r="Y2476" s="13"/>
      <c r="Z2476" s="13"/>
      <c r="AA2476" s="13"/>
      <c r="AB2476" s="13"/>
      <c r="AC2476" s="13"/>
      <c r="AD2476" s="13"/>
      <c r="AE2476" s="13"/>
      <c r="AF2476" s="13"/>
      <c r="AG2476" s="13"/>
      <c r="AH2476" s="13"/>
      <c r="AI2476" s="13"/>
      <c r="AJ2476" s="13"/>
    </row>
    <row r="2477" spans="2:36" x14ac:dyDescent="0.3">
      <c r="B2477" s="8"/>
      <c r="C2477" s="8"/>
      <c r="W2477" s="13"/>
      <c r="X2477" s="13"/>
      <c r="Y2477" s="13"/>
      <c r="Z2477" s="13"/>
      <c r="AA2477" s="13"/>
      <c r="AB2477" s="13"/>
      <c r="AC2477" s="13"/>
      <c r="AD2477" s="13"/>
      <c r="AE2477" s="13"/>
      <c r="AF2477" s="13"/>
      <c r="AG2477" s="13"/>
      <c r="AH2477" s="13"/>
      <c r="AI2477" s="13"/>
      <c r="AJ2477" s="13"/>
    </row>
    <row r="2478" spans="2:36" x14ac:dyDescent="0.3">
      <c r="B2478" s="8"/>
      <c r="C2478" s="8"/>
      <c r="W2478" s="13"/>
      <c r="X2478" s="13"/>
      <c r="Y2478" s="13"/>
      <c r="Z2478" s="13"/>
      <c r="AA2478" s="13"/>
      <c r="AB2478" s="13"/>
      <c r="AC2478" s="13"/>
      <c r="AD2478" s="13"/>
      <c r="AE2478" s="13"/>
      <c r="AF2478" s="13"/>
      <c r="AG2478" s="13"/>
      <c r="AH2478" s="13"/>
      <c r="AI2478" s="13"/>
      <c r="AJ2478" s="13"/>
    </row>
    <row r="2479" spans="2:36" x14ac:dyDescent="0.3">
      <c r="B2479" s="8"/>
      <c r="C2479" s="8"/>
      <c r="W2479" s="13"/>
      <c r="X2479" s="13"/>
      <c r="Y2479" s="13"/>
      <c r="Z2479" s="13"/>
      <c r="AA2479" s="13"/>
      <c r="AB2479" s="13"/>
      <c r="AC2479" s="13"/>
      <c r="AD2479" s="13"/>
      <c r="AE2479" s="13"/>
      <c r="AF2479" s="13"/>
      <c r="AG2479" s="13"/>
      <c r="AH2479" s="13"/>
      <c r="AI2479" s="13"/>
      <c r="AJ2479" s="13"/>
    </row>
    <row r="2480" spans="2:36" x14ac:dyDescent="0.3">
      <c r="B2480" s="8"/>
      <c r="C2480" s="8"/>
      <c r="W2480" s="13"/>
      <c r="X2480" s="13"/>
      <c r="Y2480" s="13"/>
      <c r="Z2480" s="13"/>
      <c r="AA2480" s="13"/>
      <c r="AB2480" s="13"/>
      <c r="AC2480" s="13"/>
      <c r="AD2480" s="13"/>
      <c r="AE2480" s="13"/>
      <c r="AF2480" s="13"/>
      <c r="AG2480" s="13"/>
      <c r="AH2480" s="13"/>
      <c r="AI2480" s="13"/>
      <c r="AJ2480" s="13"/>
    </row>
    <row r="2481" spans="2:36" x14ac:dyDescent="0.3">
      <c r="B2481" s="8"/>
      <c r="C2481" s="8"/>
      <c r="W2481" s="13"/>
      <c r="X2481" s="13"/>
      <c r="Y2481" s="13"/>
      <c r="Z2481" s="13"/>
      <c r="AA2481" s="13"/>
      <c r="AB2481" s="13"/>
      <c r="AC2481" s="13"/>
      <c r="AD2481" s="13"/>
      <c r="AE2481" s="13"/>
      <c r="AF2481" s="13"/>
      <c r="AG2481" s="13"/>
      <c r="AH2481" s="13"/>
      <c r="AI2481" s="13"/>
      <c r="AJ2481" s="13"/>
    </row>
    <row r="2482" spans="2:36" x14ac:dyDescent="0.3">
      <c r="B2482" s="8"/>
      <c r="C2482" s="8"/>
      <c r="W2482" s="13"/>
      <c r="X2482" s="13"/>
      <c r="Y2482" s="13"/>
      <c r="Z2482" s="13"/>
      <c r="AA2482" s="13"/>
      <c r="AB2482" s="13"/>
      <c r="AC2482" s="13"/>
      <c r="AD2482" s="13"/>
      <c r="AE2482" s="13"/>
      <c r="AF2482" s="13"/>
      <c r="AG2482" s="13"/>
      <c r="AH2482" s="13"/>
      <c r="AI2482" s="13"/>
      <c r="AJ2482" s="13"/>
    </row>
    <row r="2483" spans="2:36" x14ac:dyDescent="0.3">
      <c r="B2483" s="8"/>
      <c r="C2483" s="8"/>
      <c r="W2483" s="13"/>
      <c r="X2483" s="13"/>
      <c r="Y2483" s="13"/>
      <c r="Z2483" s="13"/>
      <c r="AA2483" s="13"/>
      <c r="AB2483" s="13"/>
      <c r="AC2483" s="13"/>
      <c r="AD2483" s="13"/>
      <c r="AE2483" s="13"/>
      <c r="AF2483" s="13"/>
      <c r="AG2483" s="13"/>
      <c r="AH2483" s="13"/>
      <c r="AI2483" s="13"/>
      <c r="AJ2483" s="13"/>
    </row>
    <row r="2484" spans="2:36" x14ac:dyDescent="0.3">
      <c r="B2484" s="8"/>
      <c r="C2484" s="8"/>
      <c r="W2484" s="13"/>
      <c r="X2484" s="13"/>
      <c r="Y2484" s="13"/>
      <c r="Z2484" s="13"/>
      <c r="AA2484" s="13"/>
      <c r="AB2484" s="13"/>
      <c r="AC2484" s="13"/>
      <c r="AD2484" s="13"/>
      <c r="AE2484" s="13"/>
      <c r="AF2484" s="13"/>
      <c r="AG2484" s="13"/>
      <c r="AH2484" s="13"/>
      <c r="AI2484" s="13"/>
      <c r="AJ2484" s="13"/>
    </row>
    <row r="2485" spans="2:36" x14ac:dyDescent="0.3">
      <c r="B2485" s="8"/>
      <c r="C2485" s="8"/>
      <c r="W2485" s="13"/>
      <c r="X2485" s="13"/>
      <c r="Y2485" s="13"/>
      <c r="Z2485" s="13"/>
      <c r="AA2485" s="13"/>
      <c r="AB2485" s="13"/>
      <c r="AC2485" s="13"/>
      <c r="AD2485" s="13"/>
      <c r="AE2485" s="13"/>
      <c r="AF2485" s="13"/>
      <c r="AG2485" s="13"/>
      <c r="AH2485" s="13"/>
      <c r="AI2485" s="13"/>
      <c r="AJ2485" s="13"/>
    </row>
    <row r="2486" spans="2:36" x14ac:dyDescent="0.3">
      <c r="B2486" s="8"/>
      <c r="C2486" s="8"/>
      <c r="W2486" s="13"/>
      <c r="X2486" s="13"/>
      <c r="Y2486" s="13"/>
      <c r="Z2486" s="13"/>
      <c r="AA2486" s="13"/>
      <c r="AB2486" s="13"/>
      <c r="AC2486" s="13"/>
      <c r="AD2486" s="13"/>
      <c r="AE2486" s="13"/>
      <c r="AF2486" s="13"/>
      <c r="AG2486" s="13"/>
      <c r="AH2486" s="13"/>
      <c r="AI2486" s="13"/>
      <c r="AJ2486" s="13"/>
    </row>
    <row r="2487" spans="2:36" x14ac:dyDescent="0.3">
      <c r="B2487" s="8"/>
      <c r="C2487" s="8"/>
      <c r="W2487" s="13"/>
      <c r="X2487" s="13"/>
      <c r="Y2487" s="13"/>
      <c r="Z2487" s="13"/>
      <c r="AA2487" s="13"/>
      <c r="AB2487" s="13"/>
      <c r="AC2487" s="13"/>
      <c r="AD2487" s="13"/>
      <c r="AE2487" s="13"/>
      <c r="AF2487" s="13"/>
      <c r="AG2487" s="13"/>
      <c r="AH2487" s="13"/>
      <c r="AI2487" s="13"/>
      <c r="AJ2487" s="13"/>
    </row>
    <row r="2488" spans="2:36" x14ac:dyDescent="0.3">
      <c r="B2488" s="8"/>
      <c r="C2488" s="8"/>
      <c r="W2488" s="13"/>
      <c r="X2488" s="13"/>
      <c r="Y2488" s="13"/>
      <c r="Z2488" s="13"/>
      <c r="AA2488" s="13"/>
      <c r="AB2488" s="13"/>
      <c r="AC2488" s="13"/>
      <c r="AD2488" s="13"/>
      <c r="AE2488" s="13"/>
      <c r="AF2488" s="13"/>
      <c r="AG2488" s="13"/>
      <c r="AH2488" s="13"/>
      <c r="AI2488" s="13"/>
      <c r="AJ2488" s="13"/>
    </row>
    <row r="2489" spans="2:36" x14ac:dyDescent="0.3">
      <c r="B2489" s="8"/>
      <c r="C2489" s="8"/>
      <c r="W2489" s="13"/>
      <c r="X2489" s="13"/>
      <c r="Y2489" s="13"/>
      <c r="Z2489" s="13"/>
      <c r="AA2489" s="13"/>
      <c r="AB2489" s="13"/>
      <c r="AC2489" s="13"/>
      <c r="AD2489" s="13"/>
      <c r="AE2489" s="13"/>
      <c r="AF2489" s="13"/>
      <c r="AG2489" s="13"/>
      <c r="AH2489" s="13"/>
      <c r="AI2489" s="13"/>
      <c r="AJ2489" s="13"/>
    </row>
    <row r="2490" spans="2:36" x14ac:dyDescent="0.3">
      <c r="B2490" s="8"/>
      <c r="C2490" s="8"/>
      <c r="W2490" s="13"/>
      <c r="X2490" s="13"/>
      <c r="Y2490" s="13"/>
      <c r="Z2490" s="13"/>
      <c r="AA2490" s="13"/>
      <c r="AB2490" s="13"/>
      <c r="AC2490" s="13"/>
      <c r="AD2490" s="13"/>
      <c r="AE2490" s="13"/>
      <c r="AF2490" s="13"/>
      <c r="AG2490" s="13"/>
      <c r="AH2490" s="13"/>
      <c r="AI2490" s="13"/>
      <c r="AJ2490" s="13"/>
    </row>
    <row r="2491" spans="2:36" x14ac:dyDescent="0.3">
      <c r="B2491" s="8"/>
      <c r="C2491" s="8"/>
      <c r="W2491" s="13"/>
      <c r="X2491" s="13"/>
      <c r="Y2491" s="13"/>
      <c r="Z2491" s="13"/>
      <c r="AA2491" s="13"/>
      <c r="AB2491" s="13"/>
      <c r="AC2491" s="13"/>
      <c r="AD2491" s="13"/>
      <c r="AE2491" s="13"/>
      <c r="AF2491" s="13"/>
      <c r="AG2491" s="13"/>
      <c r="AH2491" s="13"/>
      <c r="AI2491" s="13"/>
      <c r="AJ2491" s="13"/>
    </row>
    <row r="2492" spans="2:36" x14ac:dyDescent="0.3">
      <c r="B2492" s="8"/>
      <c r="C2492" s="8"/>
      <c r="W2492" s="13"/>
      <c r="X2492" s="13"/>
      <c r="Y2492" s="13"/>
      <c r="Z2492" s="13"/>
      <c r="AA2492" s="13"/>
      <c r="AB2492" s="13"/>
      <c r="AC2492" s="13"/>
      <c r="AD2492" s="13"/>
      <c r="AE2492" s="13"/>
      <c r="AF2492" s="13"/>
      <c r="AG2492" s="13"/>
      <c r="AH2492" s="13"/>
      <c r="AI2492" s="13"/>
      <c r="AJ2492" s="13"/>
    </row>
    <row r="2493" spans="2:36" x14ac:dyDescent="0.3">
      <c r="B2493" s="8"/>
      <c r="C2493" s="8"/>
      <c r="W2493" s="13"/>
      <c r="X2493" s="13"/>
      <c r="Y2493" s="13"/>
      <c r="Z2493" s="13"/>
      <c r="AA2493" s="13"/>
      <c r="AB2493" s="13"/>
      <c r="AC2493" s="13"/>
      <c r="AD2493" s="13"/>
      <c r="AE2493" s="13"/>
      <c r="AF2493" s="13"/>
      <c r="AG2493" s="13"/>
      <c r="AH2493" s="13"/>
      <c r="AI2493" s="13"/>
      <c r="AJ2493" s="13"/>
    </row>
    <row r="2494" spans="2:36" x14ac:dyDescent="0.3">
      <c r="B2494" s="8"/>
      <c r="C2494" s="8"/>
      <c r="W2494" s="13"/>
      <c r="X2494" s="13"/>
      <c r="Y2494" s="13"/>
      <c r="Z2494" s="13"/>
      <c r="AA2494" s="13"/>
      <c r="AB2494" s="13"/>
      <c r="AC2494" s="13"/>
      <c r="AD2494" s="13"/>
      <c r="AE2494" s="13"/>
      <c r="AF2494" s="13"/>
      <c r="AG2494" s="13"/>
      <c r="AH2494" s="13"/>
      <c r="AI2494" s="13"/>
      <c r="AJ2494" s="13"/>
    </row>
    <row r="2495" spans="2:36" x14ac:dyDescent="0.3">
      <c r="B2495" s="8"/>
      <c r="C2495" s="8"/>
      <c r="W2495" s="13"/>
      <c r="X2495" s="13"/>
      <c r="Y2495" s="13"/>
      <c r="Z2495" s="13"/>
      <c r="AA2495" s="13"/>
      <c r="AB2495" s="13"/>
      <c r="AC2495" s="13"/>
      <c r="AD2495" s="13"/>
      <c r="AE2495" s="13"/>
      <c r="AF2495" s="13"/>
      <c r="AG2495" s="13"/>
      <c r="AH2495" s="13"/>
      <c r="AI2495" s="13"/>
      <c r="AJ2495" s="13"/>
    </row>
    <row r="2496" spans="2:36" x14ac:dyDescent="0.3">
      <c r="B2496" s="8"/>
      <c r="C2496" s="8"/>
      <c r="W2496" s="13"/>
      <c r="X2496" s="13"/>
      <c r="Y2496" s="13"/>
      <c r="Z2496" s="13"/>
      <c r="AA2496" s="13"/>
      <c r="AB2496" s="13"/>
      <c r="AC2496" s="13"/>
      <c r="AD2496" s="13"/>
      <c r="AE2496" s="13"/>
      <c r="AF2496" s="13"/>
      <c r="AG2496" s="13"/>
      <c r="AH2496" s="13"/>
      <c r="AI2496" s="13"/>
      <c r="AJ2496" s="13"/>
    </row>
    <row r="2497" spans="2:36" x14ac:dyDescent="0.3">
      <c r="B2497" s="8"/>
      <c r="C2497" s="8"/>
      <c r="W2497" s="13"/>
      <c r="X2497" s="13"/>
      <c r="Y2497" s="13"/>
      <c r="Z2497" s="13"/>
      <c r="AA2497" s="13"/>
      <c r="AB2497" s="13"/>
      <c r="AC2497" s="13"/>
      <c r="AD2497" s="13"/>
      <c r="AE2497" s="13"/>
      <c r="AF2497" s="13"/>
      <c r="AG2497" s="13"/>
      <c r="AH2497" s="13"/>
      <c r="AI2497" s="13"/>
      <c r="AJ2497" s="13"/>
    </row>
    <row r="2498" spans="2:36" x14ac:dyDescent="0.3">
      <c r="B2498" s="8"/>
      <c r="C2498" s="8"/>
      <c r="W2498" s="13"/>
      <c r="X2498" s="13"/>
      <c r="Y2498" s="13"/>
      <c r="Z2498" s="13"/>
      <c r="AA2498" s="13"/>
      <c r="AB2498" s="13"/>
      <c r="AC2498" s="13"/>
      <c r="AD2498" s="13"/>
      <c r="AE2498" s="13"/>
      <c r="AF2498" s="13"/>
      <c r="AG2498" s="13"/>
      <c r="AH2498" s="13"/>
      <c r="AI2498" s="13"/>
      <c r="AJ2498" s="13"/>
    </row>
    <row r="2499" spans="2:36" x14ac:dyDescent="0.3">
      <c r="B2499" s="8"/>
      <c r="C2499" s="8"/>
      <c r="W2499" s="13"/>
      <c r="X2499" s="13"/>
      <c r="Y2499" s="13"/>
      <c r="Z2499" s="13"/>
      <c r="AA2499" s="13"/>
      <c r="AB2499" s="13"/>
      <c r="AC2499" s="13"/>
      <c r="AD2499" s="13"/>
      <c r="AE2499" s="13"/>
      <c r="AF2499" s="13"/>
      <c r="AG2499" s="13"/>
      <c r="AH2499" s="13"/>
      <c r="AI2499" s="13"/>
      <c r="AJ2499" s="13"/>
    </row>
    <row r="2500" spans="2:36" x14ac:dyDescent="0.3">
      <c r="B2500" s="8"/>
      <c r="C2500" s="8"/>
      <c r="W2500" s="13"/>
      <c r="X2500" s="13"/>
      <c r="Y2500" s="13"/>
      <c r="Z2500" s="13"/>
      <c r="AA2500" s="13"/>
      <c r="AB2500" s="13"/>
      <c r="AC2500" s="13"/>
      <c r="AD2500" s="13"/>
      <c r="AE2500" s="13"/>
      <c r="AF2500" s="13"/>
      <c r="AG2500" s="13"/>
      <c r="AH2500" s="13"/>
      <c r="AI2500" s="13"/>
      <c r="AJ2500" s="13"/>
    </row>
    <row r="2501" spans="2:36" x14ac:dyDescent="0.3">
      <c r="B2501" s="8"/>
      <c r="C2501" s="8"/>
      <c r="W2501" s="13"/>
      <c r="X2501" s="13"/>
      <c r="Y2501" s="13"/>
      <c r="Z2501" s="13"/>
      <c r="AA2501" s="13"/>
      <c r="AB2501" s="13"/>
      <c r="AC2501" s="13"/>
      <c r="AD2501" s="13"/>
      <c r="AE2501" s="13"/>
      <c r="AF2501" s="13"/>
      <c r="AG2501" s="13"/>
      <c r="AH2501" s="13"/>
      <c r="AI2501" s="13"/>
      <c r="AJ2501" s="13"/>
    </row>
    <row r="2502" spans="2:36" x14ac:dyDescent="0.3">
      <c r="B2502" s="8"/>
      <c r="C2502" s="8"/>
      <c r="W2502" s="13"/>
      <c r="X2502" s="13"/>
      <c r="Y2502" s="13"/>
      <c r="Z2502" s="13"/>
      <c r="AA2502" s="13"/>
      <c r="AB2502" s="13"/>
      <c r="AC2502" s="13"/>
      <c r="AD2502" s="13"/>
      <c r="AE2502" s="13"/>
      <c r="AF2502" s="13"/>
      <c r="AG2502" s="13"/>
      <c r="AH2502" s="13"/>
      <c r="AI2502" s="13"/>
      <c r="AJ2502" s="13"/>
    </row>
    <row r="2503" spans="2:36" x14ac:dyDescent="0.3">
      <c r="B2503" s="8"/>
      <c r="C2503" s="8"/>
      <c r="W2503" s="13"/>
      <c r="X2503" s="13"/>
      <c r="Y2503" s="13"/>
      <c r="Z2503" s="13"/>
      <c r="AA2503" s="13"/>
      <c r="AB2503" s="13"/>
      <c r="AC2503" s="13"/>
      <c r="AD2503" s="13"/>
      <c r="AE2503" s="13"/>
      <c r="AF2503" s="13"/>
      <c r="AG2503" s="13"/>
      <c r="AH2503" s="13"/>
      <c r="AI2503" s="13"/>
      <c r="AJ2503" s="13"/>
    </row>
    <row r="2504" spans="2:36" x14ac:dyDescent="0.3">
      <c r="B2504" s="8"/>
      <c r="C2504" s="8"/>
      <c r="W2504" s="13"/>
      <c r="X2504" s="13"/>
      <c r="Y2504" s="13"/>
      <c r="Z2504" s="13"/>
      <c r="AA2504" s="13"/>
      <c r="AB2504" s="13"/>
      <c r="AC2504" s="13"/>
      <c r="AD2504" s="13"/>
      <c r="AE2504" s="13"/>
      <c r="AF2504" s="13"/>
      <c r="AG2504" s="13"/>
      <c r="AH2504" s="13"/>
      <c r="AI2504" s="13"/>
      <c r="AJ2504" s="13"/>
    </row>
    <row r="2505" spans="2:36" x14ac:dyDescent="0.3">
      <c r="B2505" s="8"/>
      <c r="C2505" s="8"/>
      <c r="W2505" s="13"/>
      <c r="X2505" s="13"/>
      <c r="Y2505" s="13"/>
      <c r="Z2505" s="13"/>
      <c r="AA2505" s="13"/>
      <c r="AB2505" s="13"/>
      <c r="AC2505" s="13"/>
      <c r="AD2505" s="13"/>
      <c r="AE2505" s="13"/>
      <c r="AF2505" s="13"/>
      <c r="AG2505" s="13"/>
      <c r="AH2505" s="13"/>
      <c r="AI2505" s="13"/>
      <c r="AJ2505" s="13"/>
    </row>
    <row r="2506" spans="2:36" x14ac:dyDescent="0.3">
      <c r="B2506" s="8"/>
      <c r="C2506" s="8"/>
      <c r="W2506" s="13"/>
      <c r="X2506" s="13"/>
      <c r="Y2506" s="13"/>
      <c r="Z2506" s="13"/>
      <c r="AA2506" s="13"/>
      <c r="AB2506" s="13"/>
      <c r="AC2506" s="13"/>
      <c r="AD2506" s="13"/>
      <c r="AE2506" s="13"/>
      <c r="AF2506" s="13"/>
      <c r="AG2506" s="13"/>
      <c r="AH2506" s="13"/>
      <c r="AI2506" s="13"/>
      <c r="AJ2506" s="13"/>
    </row>
    <row r="2507" spans="2:36" x14ac:dyDescent="0.3">
      <c r="B2507" s="8"/>
      <c r="C2507" s="8"/>
      <c r="W2507" s="13"/>
      <c r="X2507" s="13"/>
      <c r="Y2507" s="13"/>
      <c r="Z2507" s="13"/>
      <c r="AA2507" s="13"/>
      <c r="AB2507" s="13"/>
      <c r="AC2507" s="13"/>
      <c r="AD2507" s="13"/>
      <c r="AE2507" s="13"/>
      <c r="AF2507" s="13"/>
      <c r="AG2507" s="13"/>
      <c r="AH2507" s="13"/>
      <c r="AI2507" s="13"/>
      <c r="AJ2507" s="13"/>
    </row>
    <row r="2508" spans="2:36" x14ac:dyDescent="0.3">
      <c r="B2508" s="8"/>
      <c r="C2508" s="8"/>
      <c r="W2508" s="13"/>
      <c r="X2508" s="13"/>
      <c r="Y2508" s="13"/>
      <c r="Z2508" s="13"/>
      <c r="AA2508" s="13"/>
      <c r="AB2508" s="13"/>
      <c r="AC2508" s="13"/>
      <c r="AD2508" s="13"/>
      <c r="AE2508" s="13"/>
      <c r="AF2508" s="13"/>
      <c r="AG2508" s="13"/>
      <c r="AH2508" s="13"/>
      <c r="AI2508" s="13"/>
      <c r="AJ2508" s="13"/>
    </row>
    <row r="2509" spans="2:36" x14ac:dyDescent="0.3">
      <c r="B2509" s="8"/>
      <c r="C2509" s="8"/>
      <c r="W2509" s="13"/>
      <c r="X2509" s="13"/>
      <c r="Y2509" s="13"/>
      <c r="Z2509" s="13"/>
      <c r="AA2509" s="13"/>
      <c r="AB2509" s="13"/>
      <c r="AC2509" s="13"/>
      <c r="AD2509" s="13"/>
      <c r="AE2509" s="13"/>
      <c r="AF2509" s="13"/>
      <c r="AG2509" s="13"/>
      <c r="AH2509" s="13"/>
      <c r="AI2509" s="13"/>
      <c r="AJ2509" s="13"/>
    </row>
    <row r="2510" spans="2:36" x14ac:dyDescent="0.3">
      <c r="B2510" s="8"/>
      <c r="C2510" s="8"/>
      <c r="W2510" s="13"/>
      <c r="X2510" s="13"/>
      <c r="Y2510" s="13"/>
      <c r="Z2510" s="13"/>
      <c r="AA2510" s="13"/>
      <c r="AB2510" s="13"/>
      <c r="AC2510" s="13"/>
      <c r="AD2510" s="13"/>
      <c r="AE2510" s="13"/>
      <c r="AF2510" s="13"/>
      <c r="AG2510" s="13"/>
      <c r="AH2510" s="13"/>
      <c r="AI2510" s="13"/>
      <c r="AJ2510" s="13"/>
    </row>
    <row r="2511" spans="2:36" x14ac:dyDescent="0.3">
      <c r="B2511" s="8"/>
      <c r="C2511" s="8"/>
      <c r="W2511" s="13"/>
      <c r="X2511" s="13"/>
      <c r="Y2511" s="13"/>
      <c r="Z2511" s="13"/>
      <c r="AA2511" s="13"/>
      <c r="AB2511" s="13"/>
      <c r="AC2511" s="13"/>
      <c r="AD2511" s="13"/>
      <c r="AE2511" s="13"/>
      <c r="AF2511" s="13"/>
      <c r="AG2511" s="13"/>
      <c r="AH2511" s="13"/>
      <c r="AI2511" s="13"/>
      <c r="AJ2511" s="13"/>
    </row>
    <row r="2512" spans="2:36" x14ac:dyDescent="0.3">
      <c r="B2512" s="8"/>
      <c r="C2512" s="8"/>
      <c r="W2512" s="13"/>
      <c r="X2512" s="13"/>
      <c r="Y2512" s="13"/>
      <c r="Z2512" s="13"/>
      <c r="AA2512" s="13"/>
      <c r="AB2512" s="13"/>
      <c r="AC2512" s="13"/>
      <c r="AD2512" s="13"/>
      <c r="AE2512" s="13"/>
      <c r="AF2512" s="13"/>
      <c r="AG2512" s="13"/>
      <c r="AH2512" s="13"/>
      <c r="AI2512" s="13"/>
      <c r="AJ2512" s="13"/>
    </row>
    <row r="2513" spans="2:36" x14ac:dyDescent="0.3">
      <c r="B2513" s="8"/>
      <c r="C2513" s="8"/>
      <c r="W2513" s="13"/>
      <c r="X2513" s="13"/>
      <c r="Y2513" s="13"/>
      <c r="Z2513" s="13"/>
      <c r="AA2513" s="13"/>
      <c r="AB2513" s="13"/>
      <c r="AC2513" s="13"/>
      <c r="AD2513" s="13"/>
      <c r="AE2513" s="13"/>
      <c r="AF2513" s="13"/>
      <c r="AG2513" s="13"/>
      <c r="AH2513" s="13"/>
      <c r="AI2513" s="13"/>
      <c r="AJ2513" s="13"/>
    </row>
    <row r="2514" spans="2:36" x14ac:dyDescent="0.3">
      <c r="B2514" s="8"/>
      <c r="C2514" s="8"/>
      <c r="W2514" s="13"/>
      <c r="X2514" s="13"/>
      <c r="Y2514" s="13"/>
      <c r="Z2514" s="13"/>
      <c r="AA2514" s="13"/>
      <c r="AB2514" s="13"/>
      <c r="AC2514" s="13"/>
      <c r="AD2514" s="13"/>
      <c r="AE2514" s="13"/>
      <c r="AF2514" s="13"/>
      <c r="AG2514" s="13"/>
      <c r="AH2514" s="13"/>
      <c r="AI2514" s="13"/>
      <c r="AJ2514" s="13"/>
    </row>
    <row r="2515" spans="2:36" x14ac:dyDescent="0.3">
      <c r="B2515" s="8"/>
      <c r="C2515" s="8"/>
      <c r="W2515" s="13"/>
      <c r="X2515" s="13"/>
      <c r="Y2515" s="13"/>
      <c r="Z2515" s="13"/>
      <c r="AA2515" s="13"/>
      <c r="AB2515" s="13"/>
      <c r="AC2515" s="13"/>
      <c r="AD2515" s="13"/>
      <c r="AE2515" s="13"/>
      <c r="AF2515" s="13"/>
      <c r="AG2515" s="13"/>
      <c r="AH2515" s="13"/>
      <c r="AI2515" s="13"/>
      <c r="AJ2515" s="13"/>
    </row>
    <row r="2516" spans="2:36" x14ac:dyDescent="0.3">
      <c r="B2516" s="8"/>
      <c r="C2516" s="8"/>
      <c r="W2516" s="13"/>
      <c r="X2516" s="13"/>
      <c r="Y2516" s="13"/>
      <c r="Z2516" s="13"/>
      <c r="AA2516" s="13"/>
      <c r="AB2516" s="13"/>
      <c r="AC2516" s="13"/>
      <c r="AD2516" s="13"/>
      <c r="AE2516" s="13"/>
      <c r="AF2516" s="13"/>
      <c r="AG2516" s="13"/>
      <c r="AH2516" s="13"/>
      <c r="AI2516" s="13"/>
      <c r="AJ2516" s="13"/>
    </row>
    <row r="2517" spans="2:36" x14ac:dyDescent="0.3">
      <c r="B2517" s="8"/>
      <c r="C2517" s="8"/>
      <c r="W2517" s="13"/>
      <c r="X2517" s="13"/>
      <c r="Y2517" s="13"/>
      <c r="Z2517" s="13"/>
      <c r="AA2517" s="13"/>
      <c r="AB2517" s="13"/>
      <c r="AC2517" s="13"/>
      <c r="AD2517" s="13"/>
      <c r="AE2517" s="13"/>
      <c r="AF2517" s="13"/>
      <c r="AG2517" s="13"/>
      <c r="AH2517" s="13"/>
      <c r="AI2517" s="13"/>
      <c r="AJ2517" s="13"/>
    </row>
    <row r="2518" spans="2:36" x14ac:dyDescent="0.3">
      <c r="B2518" s="8"/>
      <c r="C2518" s="8"/>
      <c r="W2518" s="13"/>
      <c r="X2518" s="13"/>
      <c r="Y2518" s="13"/>
      <c r="Z2518" s="13"/>
      <c r="AA2518" s="13"/>
      <c r="AB2518" s="13"/>
      <c r="AC2518" s="13"/>
      <c r="AD2518" s="13"/>
      <c r="AE2518" s="13"/>
      <c r="AF2518" s="13"/>
      <c r="AG2518" s="13"/>
      <c r="AH2518" s="13"/>
      <c r="AI2518" s="13"/>
      <c r="AJ2518" s="13"/>
    </row>
    <row r="2519" spans="2:36" x14ac:dyDescent="0.3">
      <c r="B2519" s="8"/>
      <c r="C2519" s="8"/>
      <c r="W2519" s="13"/>
      <c r="X2519" s="13"/>
      <c r="Y2519" s="13"/>
      <c r="Z2519" s="13"/>
      <c r="AA2519" s="13"/>
      <c r="AB2519" s="13"/>
      <c r="AC2519" s="13"/>
      <c r="AD2519" s="13"/>
      <c r="AE2519" s="13"/>
      <c r="AF2519" s="13"/>
      <c r="AG2519" s="13"/>
      <c r="AH2519" s="13"/>
      <c r="AI2519" s="13"/>
      <c r="AJ2519" s="13"/>
    </row>
    <row r="2520" spans="2:36" x14ac:dyDescent="0.3">
      <c r="B2520" s="8"/>
      <c r="C2520" s="8"/>
      <c r="W2520" s="13"/>
      <c r="X2520" s="13"/>
      <c r="Y2520" s="13"/>
      <c r="Z2520" s="13"/>
      <c r="AA2520" s="13"/>
      <c r="AB2520" s="13"/>
      <c r="AC2520" s="13"/>
      <c r="AD2520" s="13"/>
      <c r="AE2520" s="13"/>
      <c r="AF2520" s="13"/>
      <c r="AG2520" s="13"/>
      <c r="AH2520" s="13"/>
      <c r="AI2520" s="13"/>
      <c r="AJ2520" s="13"/>
    </row>
    <row r="2521" spans="2:36" x14ac:dyDescent="0.3">
      <c r="B2521" s="8"/>
      <c r="C2521" s="8"/>
      <c r="W2521" s="13"/>
      <c r="X2521" s="13"/>
      <c r="Y2521" s="13"/>
      <c r="Z2521" s="13"/>
      <c r="AA2521" s="13"/>
      <c r="AB2521" s="13"/>
      <c r="AC2521" s="13"/>
      <c r="AD2521" s="13"/>
      <c r="AE2521" s="13"/>
      <c r="AF2521" s="13"/>
      <c r="AG2521" s="13"/>
      <c r="AH2521" s="13"/>
      <c r="AI2521" s="13"/>
      <c r="AJ2521" s="13"/>
    </row>
    <row r="2522" spans="2:36" x14ac:dyDescent="0.3">
      <c r="B2522" s="8"/>
      <c r="C2522" s="8"/>
      <c r="W2522" s="13"/>
      <c r="X2522" s="13"/>
      <c r="Y2522" s="13"/>
      <c r="Z2522" s="13"/>
      <c r="AA2522" s="13"/>
      <c r="AB2522" s="13"/>
      <c r="AC2522" s="13"/>
      <c r="AD2522" s="13"/>
      <c r="AE2522" s="13"/>
      <c r="AF2522" s="13"/>
      <c r="AG2522" s="13"/>
      <c r="AH2522" s="13"/>
      <c r="AI2522" s="13"/>
      <c r="AJ2522" s="13"/>
    </row>
    <row r="2523" spans="2:36" x14ac:dyDescent="0.3">
      <c r="B2523" s="8"/>
      <c r="C2523" s="8"/>
      <c r="W2523" s="13"/>
      <c r="X2523" s="13"/>
      <c r="Y2523" s="13"/>
      <c r="Z2523" s="13"/>
      <c r="AA2523" s="13"/>
      <c r="AB2523" s="13"/>
      <c r="AC2523" s="13"/>
      <c r="AD2523" s="13"/>
      <c r="AE2523" s="13"/>
      <c r="AF2523" s="13"/>
      <c r="AG2523" s="13"/>
      <c r="AH2523" s="13"/>
      <c r="AI2523" s="13"/>
      <c r="AJ2523" s="13"/>
    </row>
    <row r="2524" spans="2:36" x14ac:dyDescent="0.3">
      <c r="B2524" s="8"/>
      <c r="C2524" s="8"/>
      <c r="W2524" s="13"/>
      <c r="X2524" s="13"/>
      <c r="Y2524" s="13"/>
      <c r="Z2524" s="13"/>
      <c r="AA2524" s="13"/>
      <c r="AB2524" s="13"/>
      <c r="AC2524" s="13"/>
      <c r="AD2524" s="13"/>
      <c r="AE2524" s="13"/>
      <c r="AF2524" s="13"/>
      <c r="AG2524" s="13"/>
      <c r="AH2524" s="13"/>
      <c r="AI2524" s="13"/>
      <c r="AJ2524" s="13"/>
    </row>
    <row r="2525" spans="2:36" x14ac:dyDescent="0.3">
      <c r="B2525" s="8"/>
      <c r="C2525" s="8"/>
      <c r="W2525" s="13"/>
      <c r="X2525" s="13"/>
      <c r="Y2525" s="13"/>
      <c r="Z2525" s="13"/>
      <c r="AA2525" s="13"/>
      <c r="AB2525" s="13"/>
      <c r="AC2525" s="13"/>
      <c r="AD2525" s="13"/>
      <c r="AE2525" s="13"/>
      <c r="AF2525" s="13"/>
      <c r="AG2525" s="13"/>
      <c r="AH2525" s="13"/>
      <c r="AI2525" s="13"/>
      <c r="AJ2525" s="13"/>
    </row>
    <row r="2526" spans="2:36" x14ac:dyDescent="0.3">
      <c r="B2526" s="8"/>
      <c r="C2526" s="8"/>
      <c r="W2526" s="13"/>
      <c r="X2526" s="13"/>
      <c r="Y2526" s="13"/>
      <c r="Z2526" s="13"/>
      <c r="AA2526" s="13"/>
      <c r="AB2526" s="13"/>
      <c r="AC2526" s="13"/>
      <c r="AD2526" s="13"/>
      <c r="AE2526" s="13"/>
      <c r="AF2526" s="13"/>
      <c r="AG2526" s="13"/>
      <c r="AH2526" s="13"/>
      <c r="AI2526" s="13"/>
      <c r="AJ2526" s="13"/>
    </row>
    <row r="2527" spans="2:36" x14ac:dyDescent="0.3">
      <c r="B2527" s="8"/>
      <c r="C2527" s="8"/>
      <c r="W2527" s="13"/>
      <c r="X2527" s="13"/>
      <c r="Y2527" s="13"/>
      <c r="Z2527" s="13"/>
      <c r="AA2527" s="13"/>
      <c r="AB2527" s="13"/>
      <c r="AC2527" s="13"/>
      <c r="AD2527" s="13"/>
      <c r="AE2527" s="13"/>
      <c r="AF2527" s="13"/>
      <c r="AG2527" s="13"/>
      <c r="AH2527" s="13"/>
      <c r="AI2527" s="13"/>
      <c r="AJ2527" s="13"/>
    </row>
    <row r="2528" spans="2:36" x14ac:dyDescent="0.3">
      <c r="B2528" s="8"/>
      <c r="C2528" s="8"/>
      <c r="W2528" s="13"/>
      <c r="X2528" s="13"/>
      <c r="Y2528" s="13"/>
      <c r="Z2528" s="13"/>
      <c r="AA2528" s="13"/>
      <c r="AB2528" s="13"/>
      <c r="AC2528" s="13"/>
      <c r="AD2528" s="13"/>
      <c r="AE2528" s="13"/>
      <c r="AF2528" s="13"/>
      <c r="AG2528" s="13"/>
      <c r="AH2528" s="13"/>
      <c r="AI2528" s="13"/>
      <c r="AJ2528" s="13"/>
    </row>
    <row r="2529" spans="2:36" x14ac:dyDescent="0.3">
      <c r="B2529" s="8"/>
      <c r="C2529" s="8"/>
      <c r="W2529" s="13"/>
      <c r="X2529" s="13"/>
      <c r="Y2529" s="13"/>
      <c r="Z2529" s="13"/>
      <c r="AA2529" s="13"/>
      <c r="AB2529" s="13"/>
      <c r="AC2529" s="13"/>
      <c r="AD2529" s="13"/>
      <c r="AE2529" s="13"/>
      <c r="AF2529" s="13"/>
      <c r="AG2529" s="13"/>
      <c r="AH2529" s="13"/>
      <c r="AI2529" s="13"/>
      <c r="AJ2529" s="13"/>
    </row>
    <row r="2530" spans="2:36" x14ac:dyDescent="0.3">
      <c r="B2530" s="8"/>
      <c r="C2530" s="8"/>
      <c r="W2530" s="13"/>
      <c r="X2530" s="13"/>
      <c r="Y2530" s="13"/>
      <c r="Z2530" s="13"/>
      <c r="AA2530" s="13"/>
      <c r="AB2530" s="13"/>
      <c r="AC2530" s="13"/>
      <c r="AD2530" s="13"/>
      <c r="AE2530" s="13"/>
      <c r="AF2530" s="13"/>
      <c r="AG2530" s="13"/>
      <c r="AH2530" s="13"/>
      <c r="AI2530" s="13"/>
      <c r="AJ2530" s="13"/>
    </row>
    <row r="2531" spans="2:36" x14ac:dyDescent="0.3">
      <c r="B2531" s="8"/>
      <c r="C2531" s="8"/>
      <c r="W2531" s="13"/>
      <c r="X2531" s="13"/>
      <c r="Y2531" s="13"/>
      <c r="Z2531" s="13"/>
      <c r="AA2531" s="13"/>
      <c r="AB2531" s="13"/>
      <c r="AC2531" s="13"/>
      <c r="AD2531" s="13"/>
      <c r="AE2531" s="13"/>
      <c r="AF2531" s="13"/>
      <c r="AG2531" s="13"/>
      <c r="AH2531" s="13"/>
      <c r="AI2531" s="13"/>
      <c r="AJ2531" s="13"/>
    </row>
    <row r="2532" spans="2:36" x14ac:dyDescent="0.3">
      <c r="B2532" s="8"/>
      <c r="C2532" s="8"/>
      <c r="W2532" s="13"/>
      <c r="X2532" s="13"/>
      <c r="Y2532" s="13"/>
      <c r="Z2532" s="13"/>
      <c r="AA2532" s="13"/>
      <c r="AB2532" s="13"/>
      <c r="AC2532" s="13"/>
      <c r="AD2532" s="13"/>
      <c r="AE2532" s="13"/>
      <c r="AF2532" s="13"/>
      <c r="AG2532" s="13"/>
      <c r="AH2532" s="13"/>
      <c r="AI2532" s="13"/>
      <c r="AJ2532" s="13"/>
    </row>
    <row r="2533" spans="2:36" x14ac:dyDescent="0.3">
      <c r="B2533" s="8"/>
      <c r="C2533" s="8"/>
      <c r="W2533" s="13"/>
      <c r="X2533" s="13"/>
      <c r="Y2533" s="13"/>
      <c r="Z2533" s="13"/>
      <c r="AA2533" s="13"/>
      <c r="AB2533" s="13"/>
      <c r="AC2533" s="13"/>
      <c r="AD2533" s="13"/>
      <c r="AE2533" s="13"/>
      <c r="AF2533" s="13"/>
      <c r="AG2533" s="13"/>
      <c r="AH2533" s="13"/>
      <c r="AI2533" s="13"/>
      <c r="AJ2533" s="13"/>
    </row>
    <row r="2534" spans="2:36" x14ac:dyDescent="0.3">
      <c r="B2534" s="8"/>
      <c r="C2534" s="8"/>
      <c r="W2534" s="13"/>
      <c r="X2534" s="13"/>
      <c r="Y2534" s="13"/>
      <c r="Z2534" s="13"/>
      <c r="AA2534" s="13"/>
      <c r="AB2534" s="13"/>
      <c r="AC2534" s="13"/>
      <c r="AD2534" s="13"/>
      <c r="AE2534" s="13"/>
      <c r="AF2534" s="13"/>
      <c r="AG2534" s="13"/>
      <c r="AH2534" s="13"/>
      <c r="AI2534" s="13"/>
      <c r="AJ2534" s="13"/>
    </row>
    <row r="2535" spans="2:36" x14ac:dyDescent="0.3">
      <c r="B2535" s="8"/>
      <c r="C2535" s="8"/>
      <c r="W2535" s="13"/>
      <c r="X2535" s="13"/>
      <c r="Y2535" s="13"/>
      <c r="Z2535" s="13"/>
      <c r="AA2535" s="13"/>
      <c r="AB2535" s="13"/>
      <c r="AC2535" s="13"/>
      <c r="AD2535" s="13"/>
      <c r="AE2535" s="13"/>
      <c r="AF2535" s="13"/>
      <c r="AG2535" s="13"/>
      <c r="AH2535" s="13"/>
      <c r="AI2535" s="13"/>
      <c r="AJ2535" s="13"/>
    </row>
    <row r="2536" spans="2:36" x14ac:dyDescent="0.3">
      <c r="B2536" s="8"/>
      <c r="C2536" s="8"/>
      <c r="W2536" s="13"/>
      <c r="X2536" s="13"/>
      <c r="Y2536" s="13"/>
      <c r="Z2536" s="13"/>
      <c r="AA2536" s="13"/>
      <c r="AB2536" s="13"/>
      <c r="AC2536" s="13"/>
      <c r="AD2536" s="13"/>
      <c r="AE2536" s="13"/>
      <c r="AF2536" s="13"/>
      <c r="AG2536" s="13"/>
      <c r="AH2536" s="13"/>
      <c r="AI2536" s="13"/>
      <c r="AJ2536" s="13"/>
    </row>
    <row r="2537" spans="2:36" x14ac:dyDescent="0.3">
      <c r="B2537" s="8"/>
      <c r="C2537" s="8"/>
      <c r="W2537" s="13"/>
      <c r="X2537" s="13"/>
      <c r="Y2537" s="13"/>
      <c r="Z2537" s="13"/>
      <c r="AA2537" s="13"/>
      <c r="AB2537" s="13"/>
      <c r="AC2537" s="13"/>
      <c r="AD2537" s="13"/>
      <c r="AE2537" s="13"/>
      <c r="AF2537" s="13"/>
      <c r="AG2537" s="13"/>
      <c r="AH2537" s="13"/>
      <c r="AI2537" s="13"/>
      <c r="AJ2537" s="13"/>
    </row>
    <row r="2538" spans="2:36" x14ac:dyDescent="0.3">
      <c r="B2538" s="8"/>
      <c r="C2538" s="8"/>
      <c r="W2538" s="13"/>
      <c r="X2538" s="13"/>
      <c r="Y2538" s="13"/>
      <c r="Z2538" s="13"/>
      <c r="AA2538" s="13"/>
      <c r="AB2538" s="13"/>
      <c r="AC2538" s="13"/>
      <c r="AD2538" s="13"/>
      <c r="AE2538" s="13"/>
      <c r="AF2538" s="13"/>
      <c r="AG2538" s="13"/>
      <c r="AH2538" s="13"/>
      <c r="AI2538" s="13"/>
      <c r="AJ2538" s="13"/>
    </row>
    <row r="2539" spans="2:36" x14ac:dyDescent="0.3">
      <c r="B2539" s="8"/>
      <c r="C2539" s="8"/>
      <c r="W2539" s="13"/>
      <c r="X2539" s="13"/>
      <c r="Y2539" s="13"/>
      <c r="Z2539" s="13"/>
      <c r="AA2539" s="13"/>
      <c r="AB2539" s="13"/>
      <c r="AC2539" s="13"/>
      <c r="AD2539" s="13"/>
      <c r="AE2539" s="13"/>
      <c r="AF2539" s="13"/>
      <c r="AG2539" s="13"/>
      <c r="AH2539" s="13"/>
      <c r="AI2539" s="13"/>
      <c r="AJ2539" s="13"/>
    </row>
    <row r="2540" spans="2:36" x14ac:dyDescent="0.3">
      <c r="B2540" s="8"/>
      <c r="C2540" s="8"/>
      <c r="W2540" s="13"/>
      <c r="X2540" s="13"/>
      <c r="Y2540" s="13"/>
      <c r="Z2540" s="13"/>
      <c r="AA2540" s="13"/>
      <c r="AB2540" s="13"/>
      <c r="AC2540" s="13"/>
      <c r="AD2540" s="13"/>
      <c r="AE2540" s="13"/>
      <c r="AF2540" s="13"/>
      <c r="AG2540" s="13"/>
      <c r="AH2540" s="13"/>
      <c r="AI2540" s="13"/>
      <c r="AJ2540" s="13"/>
    </row>
    <row r="2541" spans="2:36" x14ac:dyDescent="0.3">
      <c r="B2541" s="8"/>
      <c r="C2541" s="8"/>
      <c r="W2541" s="13"/>
      <c r="X2541" s="13"/>
      <c r="Y2541" s="13"/>
      <c r="Z2541" s="13"/>
      <c r="AA2541" s="13"/>
      <c r="AB2541" s="13"/>
      <c r="AC2541" s="13"/>
      <c r="AD2541" s="13"/>
      <c r="AE2541" s="13"/>
      <c r="AF2541" s="13"/>
      <c r="AG2541" s="13"/>
      <c r="AH2541" s="13"/>
      <c r="AI2541" s="13"/>
      <c r="AJ2541" s="13"/>
    </row>
    <row r="2542" spans="2:36" x14ac:dyDescent="0.3">
      <c r="B2542" s="8"/>
      <c r="C2542" s="8"/>
      <c r="W2542" s="13"/>
      <c r="X2542" s="13"/>
      <c r="Y2542" s="13"/>
      <c r="Z2542" s="13"/>
      <c r="AA2542" s="13"/>
      <c r="AB2542" s="13"/>
      <c r="AC2542" s="13"/>
      <c r="AD2542" s="13"/>
      <c r="AE2542" s="13"/>
      <c r="AF2542" s="13"/>
      <c r="AG2542" s="13"/>
      <c r="AH2542" s="13"/>
      <c r="AI2542" s="13"/>
      <c r="AJ2542" s="13"/>
    </row>
    <row r="2543" spans="2:36" x14ac:dyDescent="0.3">
      <c r="B2543" s="8"/>
      <c r="C2543" s="8"/>
      <c r="W2543" s="13"/>
      <c r="X2543" s="13"/>
      <c r="Y2543" s="13"/>
      <c r="Z2543" s="13"/>
      <c r="AA2543" s="13"/>
      <c r="AB2543" s="13"/>
      <c r="AC2543" s="13"/>
      <c r="AD2543" s="13"/>
      <c r="AE2543" s="13"/>
      <c r="AF2543" s="13"/>
      <c r="AG2543" s="13"/>
      <c r="AH2543" s="13"/>
      <c r="AI2543" s="13"/>
      <c r="AJ2543" s="13"/>
    </row>
    <row r="2544" spans="2:36" x14ac:dyDescent="0.3">
      <c r="B2544" s="8"/>
      <c r="C2544" s="8"/>
      <c r="W2544" s="13"/>
      <c r="X2544" s="13"/>
      <c r="Y2544" s="13"/>
      <c r="Z2544" s="13"/>
      <c r="AA2544" s="13"/>
      <c r="AB2544" s="13"/>
      <c r="AC2544" s="13"/>
      <c r="AD2544" s="13"/>
      <c r="AE2544" s="13"/>
      <c r="AF2544" s="13"/>
      <c r="AG2544" s="13"/>
      <c r="AH2544" s="13"/>
      <c r="AI2544" s="13"/>
      <c r="AJ2544" s="13"/>
    </row>
    <row r="2545" spans="2:36" x14ac:dyDescent="0.3">
      <c r="B2545" s="8"/>
      <c r="C2545" s="8"/>
      <c r="W2545" s="13"/>
      <c r="X2545" s="13"/>
      <c r="Y2545" s="13"/>
      <c r="Z2545" s="13"/>
      <c r="AA2545" s="13"/>
      <c r="AB2545" s="13"/>
      <c r="AC2545" s="13"/>
      <c r="AD2545" s="13"/>
      <c r="AE2545" s="13"/>
      <c r="AF2545" s="13"/>
      <c r="AG2545" s="13"/>
      <c r="AH2545" s="13"/>
      <c r="AI2545" s="13"/>
      <c r="AJ2545" s="13"/>
    </row>
    <row r="2546" spans="2:36" x14ac:dyDescent="0.3">
      <c r="B2546" s="8"/>
      <c r="C2546" s="8"/>
      <c r="W2546" s="13"/>
      <c r="X2546" s="13"/>
      <c r="Y2546" s="13"/>
      <c r="Z2546" s="13"/>
      <c r="AA2546" s="13"/>
      <c r="AB2546" s="13"/>
      <c r="AC2546" s="13"/>
      <c r="AD2546" s="13"/>
      <c r="AE2546" s="13"/>
      <c r="AF2546" s="13"/>
      <c r="AG2546" s="13"/>
      <c r="AH2546" s="13"/>
      <c r="AI2546" s="13"/>
      <c r="AJ2546" s="13"/>
    </row>
    <row r="2547" spans="2:36" x14ac:dyDescent="0.3">
      <c r="B2547" s="8"/>
      <c r="C2547" s="8"/>
      <c r="W2547" s="13"/>
      <c r="X2547" s="13"/>
      <c r="Y2547" s="13"/>
      <c r="Z2547" s="13"/>
      <c r="AA2547" s="13"/>
      <c r="AB2547" s="13"/>
      <c r="AC2547" s="13"/>
      <c r="AD2547" s="13"/>
      <c r="AE2547" s="13"/>
      <c r="AF2547" s="13"/>
      <c r="AG2547" s="13"/>
      <c r="AH2547" s="13"/>
      <c r="AI2547" s="13"/>
      <c r="AJ2547" s="13"/>
    </row>
    <row r="2548" spans="2:36" x14ac:dyDescent="0.3">
      <c r="B2548" s="8"/>
      <c r="C2548" s="8"/>
      <c r="W2548" s="13"/>
      <c r="X2548" s="13"/>
      <c r="Y2548" s="13"/>
      <c r="Z2548" s="13"/>
      <c r="AA2548" s="13"/>
      <c r="AB2548" s="13"/>
      <c r="AC2548" s="13"/>
      <c r="AD2548" s="13"/>
      <c r="AE2548" s="13"/>
      <c r="AF2548" s="13"/>
      <c r="AG2548" s="13"/>
      <c r="AH2548" s="13"/>
      <c r="AI2548" s="13"/>
      <c r="AJ2548" s="13"/>
    </row>
    <row r="2549" spans="2:36" x14ac:dyDescent="0.3">
      <c r="B2549" s="8"/>
      <c r="C2549" s="8"/>
      <c r="W2549" s="13"/>
      <c r="X2549" s="13"/>
      <c r="Y2549" s="13"/>
      <c r="Z2549" s="13"/>
      <c r="AA2549" s="13"/>
      <c r="AB2549" s="13"/>
      <c r="AC2549" s="13"/>
      <c r="AD2549" s="13"/>
      <c r="AE2549" s="13"/>
      <c r="AF2549" s="13"/>
      <c r="AG2549" s="13"/>
      <c r="AH2549" s="13"/>
      <c r="AI2549" s="13"/>
      <c r="AJ2549" s="13"/>
    </row>
    <row r="2550" spans="2:36" x14ac:dyDescent="0.3">
      <c r="B2550" s="8"/>
      <c r="C2550" s="8"/>
      <c r="W2550" s="13"/>
      <c r="X2550" s="13"/>
      <c r="Y2550" s="13"/>
      <c r="Z2550" s="13"/>
      <c r="AA2550" s="13"/>
      <c r="AB2550" s="13"/>
      <c r="AC2550" s="13"/>
      <c r="AD2550" s="13"/>
      <c r="AE2550" s="13"/>
      <c r="AF2550" s="13"/>
      <c r="AG2550" s="13"/>
      <c r="AH2550" s="13"/>
      <c r="AI2550" s="13"/>
      <c r="AJ2550" s="13"/>
    </row>
    <row r="2551" spans="2:36" x14ac:dyDescent="0.3">
      <c r="B2551" s="8"/>
      <c r="C2551" s="8"/>
      <c r="W2551" s="13"/>
      <c r="X2551" s="13"/>
      <c r="Y2551" s="13"/>
      <c r="Z2551" s="13"/>
      <c r="AA2551" s="13"/>
      <c r="AB2551" s="13"/>
      <c r="AC2551" s="13"/>
      <c r="AD2551" s="13"/>
      <c r="AE2551" s="13"/>
      <c r="AF2551" s="13"/>
      <c r="AG2551" s="13"/>
      <c r="AH2551" s="13"/>
      <c r="AI2551" s="13"/>
      <c r="AJ2551" s="13"/>
    </row>
    <row r="2552" spans="2:36" x14ac:dyDescent="0.3">
      <c r="B2552" s="8"/>
      <c r="C2552" s="8"/>
      <c r="W2552" s="13"/>
      <c r="X2552" s="13"/>
      <c r="Y2552" s="13"/>
      <c r="Z2552" s="13"/>
      <c r="AA2552" s="13"/>
      <c r="AB2552" s="13"/>
      <c r="AC2552" s="13"/>
      <c r="AD2552" s="13"/>
      <c r="AE2552" s="13"/>
      <c r="AF2552" s="13"/>
      <c r="AG2552" s="13"/>
      <c r="AH2552" s="13"/>
      <c r="AI2552" s="13"/>
      <c r="AJ2552" s="13"/>
    </row>
    <row r="2553" spans="2:36" x14ac:dyDescent="0.3">
      <c r="B2553" s="8"/>
      <c r="C2553" s="8"/>
      <c r="W2553" s="13"/>
      <c r="X2553" s="13"/>
      <c r="Y2553" s="13"/>
      <c r="Z2553" s="13"/>
      <c r="AA2553" s="13"/>
      <c r="AB2553" s="13"/>
      <c r="AC2553" s="13"/>
      <c r="AD2553" s="13"/>
      <c r="AE2553" s="13"/>
      <c r="AF2553" s="13"/>
      <c r="AG2553" s="13"/>
      <c r="AH2553" s="13"/>
      <c r="AI2553" s="13"/>
      <c r="AJ2553" s="13"/>
    </row>
    <row r="2554" spans="2:36" x14ac:dyDescent="0.3">
      <c r="B2554" s="8"/>
      <c r="C2554" s="8"/>
      <c r="W2554" s="13"/>
      <c r="X2554" s="13"/>
      <c r="Y2554" s="13"/>
      <c r="Z2554" s="13"/>
      <c r="AA2554" s="13"/>
      <c r="AB2554" s="13"/>
      <c r="AC2554" s="13"/>
      <c r="AD2554" s="13"/>
      <c r="AE2554" s="13"/>
      <c r="AF2554" s="13"/>
      <c r="AG2554" s="13"/>
      <c r="AH2554" s="13"/>
      <c r="AI2554" s="13"/>
      <c r="AJ2554" s="13"/>
    </row>
    <row r="2555" spans="2:36" x14ac:dyDescent="0.3">
      <c r="B2555" s="8"/>
      <c r="C2555" s="8"/>
      <c r="W2555" s="13"/>
      <c r="X2555" s="13"/>
      <c r="Y2555" s="13"/>
      <c r="Z2555" s="13"/>
      <c r="AA2555" s="13"/>
      <c r="AB2555" s="13"/>
      <c r="AC2555" s="13"/>
      <c r="AD2555" s="13"/>
      <c r="AE2555" s="13"/>
      <c r="AF2555" s="13"/>
      <c r="AG2555" s="13"/>
      <c r="AH2555" s="13"/>
      <c r="AI2555" s="13"/>
      <c r="AJ2555" s="13"/>
    </row>
    <row r="2556" spans="2:36" x14ac:dyDescent="0.3">
      <c r="B2556" s="8"/>
      <c r="C2556" s="8"/>
      <c r="W2556" s="13"/>
      <c r="X2556" s="13"/>
      <c r="Y2556" s="13"/>
      <c r="Z2556" s="13"/>
      <c r="AA2556" s="13"/>
      <c r="AB2556" s="13"/>
      <c r="AC2556" s="13"/>
      <c r="AD2556" s="13"/>
      <c r="AE2556" s="13"/>
      <c r="AF2556" s="13"/>
      <c r="AG2556" s="13"/>
      <c r="AH2556" s="13"/>
      <c r="AI2556" s="13"/>
      <c r="AJ2556" s="13"/>
    </row>
    <row r="2557" spans="2:36" x14ac:dyDescent="0.3">
      <c r="B2557" s="8"/>
      <c r="C2557" s="8"/>
      <c r="W2557" s="13"/>
      <c r="X2557" s="13"/>
      <c r="Y2557" s="13"/>
      <c r="Z2557" s="13"/>
      <c r="AA2557" s="13"/>
      <c r="AB2557" s="13"/>
      <c r="AC2557" s="13"/>
      <c r="AD2557" s="13"/>
      <c r="AE2557" s="13"/>
      <c r="AF2557" s="13"/>
      <c r="AG2557" s="13"/>
      <c r="AH2557" s="13"/>
      <c r="AI2557" s="13"/>
      <c r="AJ2557" s="13"/>
    </row>
    <row r="2558" spans="2:36" x14ac:dyDescent="0.3">
      <c r="B2558" s="8"/>
      <c r="C2558" s="8"/>
      <c r="W2558" s="13"/>
      <c r="X2558" s="13"/>
      <c r="Y2558" s="13"/>
      <c r="Z2558" s="13"/>
      <c r="AA2558" s="13"/>
      <c r="AB2558" s="13"/>
      <c r="AC2558" s="13"/>
      <c r="AD2558" s="13"/>
      <c r="AE2558" s="13"/>
      <c r="AF2558" s="13"/>
      <c r="AG2558" s="13"/>
      <c r="AH2558" s="13"/>
      <c r="AI2558" s="13"/>
      <c r="AJ2558" s="13"/>
    </row>
    <row r="2559" spans="2:36" x14ac:dyDescent="0.3">
      <c r="B2559" s="8"/>
      <c r="C2559" s="8"/>
      <c r="W2559" s="13"/>
      <c r="X2559" s="13"/>
      <c r="Y2559" s="13"/>
      <c r="Z2559" s="13"/>
      <c r="AA2559" s="13"/>
      <c r="AB2559" s="13"/>
      <c r="AC2559" s="13"/>
      <c r="AD2559" s="13"/>
      <c r="AE2559" s="13"/>
      <c r="AF2559" s="13"/>
      <c r="AG2559" s="13"/>
      <c r="AH2559" s="13"/>
      <c r="AI2559" s="13"/>
      <c r="AJ2559" s="13"/>
    </row>
    <row r="2560" spans="2:36" x14ac:dyDescent="0.3">
      <c r="B2560" s="8"/>
      <c r="C2560" s="8"/>
      <c r="W2560" s="13"/>
      <c r="X2560" s="13"/>
      <c r="Y2560" s="13"/>
      <c r="Z2560" s="13"/>
      <c r="AA2560" s="13"/>
      <c r="AB2560" s="13"/>
      <c r="AC2560" s="13"/>
      <c r="AD2560" s="13"/>
      <c r="AE2560" s="13"/>
      <c r="AF2560" s="13"/>
      <c r="AG2560" s="13"/>
      <c r="AH2560" s="13"/>
      <c r="AI2560" s="13"/>
      <c r="AJ2560" s="13"/>
    </row>
    <row r="2561" spans="2:36" x14ac:dyDescent="0.3">
      <c r="B2561" s="8"/>
      <c r="C2561" s="8"/>
      <c r="W2561" s="13"/>
      <c r="X2561" s="13"/>
      <c r="Y2561" s="13"/>
      <c r="Z2561" s="13"/>
      <c r="AA2561" s="13"/>
      <c r="AB2561" s="13"/>
      <c r="AC2561" s="13"/>
      <c r="AD2561" s="13"/>
      <c r="AE2561" s="13"/>
      <c r="AF2561" s="13"/>
      <c r="AG2561" s="13"/>
      <c r="AH2561" s="13"/>
      <c r="AI2561" s="13"/>
      <c r="AJ2561" s="13"/>
    </row>
    <row r="2562" spans="2:36" x14ac:dyDescent="0.3">
      <c r="B2562" s="8"/>
      <c r="C2562" s="8"/>
      <c r="W2562" s="13"/>
      <c r="X2562" s="13"/>
      <c r="Y2562" s="13"/>
      <c r="Z2562" s="13"/>
      <c r="AA2562" s="13"/>
      <c r="AB2562" s="13"/>
      <c r="AC2562" s="13"/>
      <c r="AD2562" s="13"/>
      <c r="AE2562" s="13"/>
      <c r="AF2562" s="13"/>
      <c r="AG2562" s="13"/>
      <c r="AH2562" s="13"/>
      <c r="AI2562" s="13"/>
      <c r="AJ2562" s="13"/>
    </row>
    <row r="2563" spans="2:36" x14ac:dyDescent="0.3">
      <c r="B2563" s="8"/>
      <c r="C2563" s="8"/>
      <c r="W2563" s="13"/>
      <c r="X2563" s="13"/>
      <c r="Y2563" s="13"/>
      <c r="Z2563" s="13"/>
      <c r="AA2563" s="13"/>
      <c r="AB2563" s="13"/>
      <c r="AC2563" s="13"/>
      <c r="AD2563" s="13"/>
      <c r="AE2563" s="13"/>
      <c r="AF2563" s="13"/>
      <c r="AG2563" s="13"/>
      <c r="AH2563" s="13"/>
      <c r="AI2563" s="13"/>
      <c r="AJ2563" s="13"/>
    </row>
    <row r="2564" spans="2:36" x14ac:dyDescent="0.3">
      <c r="B2564" s="8"/>
      <c r="C2564" s="8"/>
      <c r="W2564" s="13"/>
      <c r="X2564" s="13"/>
      <c r="Y2564" s="13"/>
      <c r="Z2564" s="13"/>
      <c r="AA2564" s="13"/>
      <c r="AB2564" s="13"/>
      <c r="AC2564" s="13"/>
      <c r="AD2564" s="13"/>
      <c r="AE2564" s="13"/>
      <c r="AF2564" s="13"/>
      <c r="AG2564" s="13"/>
      <c r="AH2564" s="13"/>
      <c r="AI2564" s="13"/>
      <c r="AJ2564" s="13"/>
    </row>
    <row r="2565" spans="2:36" x14ac:dyDescent="0.3">
      <c r="B2565" s="8"/>
      <c r="C2565" s="8"/>
      <c r="W2565" s="13"/>
      <c r="X2565" s="13"/>
      <c r="Y2565" s="13"/>
      <c r="Z2565" s="13"/>
      <c r="AA2565" s="13"/>
      <c r="AB2565" s="13"/>
      <c r="AC2565" s="13"/>
      <c r="AD2565" s="13"/>
      <c r="AE2565" s="13"/>
      <c r="AF2565" s="13"/>
      <c r="AG2565" s="13"/>
      <c r="AH2565" s="13"/>
      <c r="AI2565" s="13"/>
      <c r="AJ2565" s="13"/>
    </row>
    <row r="2566" spans="2:36" x14ac:dyDescent="0.3">
      <c r="B2566" s="8"/>
      <c r="C2566" s="8"/>
      <c r="W2566" s="13"/>
      <c r="X2566" s="13"/>
      <c r="Y2566" s="13"/>
      <c r="Z2566" s="13"/>
      <c r="AA2566" s="13"/>
      <c r="AB2566" s="13"/>
      <c r="AC2566" s="13"/>
      <c r="AD2566" s="13"/>
      <c r="AE2566" s="13"/>
      <c r="AF2566" s="13"/>
      <c r="AG2566" s="13"/>
      <c r="AH2566" s="13"/>
      <c r="AI2566" s="13"/>
      <c r="AJ2566" s="13"/>
    </row>
    <row r="2567" spans="2:36" x14ac:dyDescent="0.3">
      <c r="B2567" s="8"/>
      <c r="C2567" s="8"/>
      <c r="W2567" s="13"/>
      <c r="X2567" s="13"/>
      <c r="Y2567" s="13"/>
      <c r="Z2567" s="13"/>
      <c r="AA2567" s="13"/>
      <c r="AB2567" s="13"/>
      <c r="AC2567" s="13"/>
      <c r="AD2567" s="13"/>
      <c r="AE2567" s="13"/>
      <c r="AF2567" s="13"/>
      <c r="AG2567" s="13"/>
      <c r="AH2567" s="13"/>
      <c r="AI2567" s="13"/>
      <c r="AJ2567" s="13"/>
    </row>
    <row r="2568" spans="2:36" x14ac:dyDescent="0.3">
      <c r="B2568" s="8"/>
      <c r="C2568" s="8"/>
      <c r="W2568" s="13"/>
      <c r="X2568" s="13"/>
      <c r="Y2568" s="13"/>
      <c r="Z2568" s="13"/>
      <c r="AA2568" s="13"/>
      <c r="AB2568" s="13"/>
      <c r="AC2568" s="13"/>
      <c r="AD2568" s="13"/>
      <c r="AE2568" s="13"/>
      <c r="AF2568" s="13"/>
      <c r="AG2568" s="13"/>
      <c r="AH2568" s="13"/>
      <c r="AI2568" s="13"/>
      <c r="AJ2568" s="13"/>
    </row>
    <row r="2569" spans="2:36" x14ac:dyDescent="0.3">
      <c r="B2569" s="8"/>
      <c r="C2569" s="8"/>
      <c r="W2569" s="13"/>
      <c r="X2569" s="13"/>
      <c r="Y2569" s="13"/>
      <c r="Z2569" s="13"/>
      <c r="AA2569" s="13"/>
      <c r="AB2569" s="13"/>
      <c r="AC2569" s="13"/>
      <c r="AD2569" s="13"/>
      <c r="AE2569" s="13"/>
      <c r="AF2569" s="13"/>
      <c r="AG2569" s="13"/>
      <c r="AH2569" s="13"/>
      <c r="AI2569" s="13"/>
      <c r="AJ2569" s="13"/>
    </row>
    <row r="2570" spans="2:36" x14ac:dyDescent="0.3">
      <c r="B2570" s="8"/>
      <c r="C2570" s="8"/>
      <c r="W2570" s="13"/>
      <c r="X2570" s="13"/>
      <c r="Y2570" s="13"/>
      <c r="Z2570" s="13"/>
      <c r="AA2570" s="13"/>
      <c r="AB2570" s="13"/>
      <c r="AC2570" s="13"/>
      <c r="AD2570" s="13"/>
      <c r="AE2570" s="13"/>
      <c r="AF2570" s="13"/>
      <c r="AG2570" s="13"/>
      <c r="AH2570" s="13"/>
      <c r="AI2570" s="13"/>
      <c r="AJ2570" s="13"/>
    </row>
    <row r="2571" spans="2:36" x14ac:dyDescent="0.3">
      <c r="B2571" s="8"/>
      <c r="C2571" s="8"/>
      <c r="W2571" s="13"/>
      <c r="X2571" s="13"/>
      <c r="Y2571" s="13"/>
      <c r="Z2571" s="13"/>
      <c r="AA2571" s="13"/>
      <c r="AB2571" s="13"/>
      <c r="AC2571" s="13"/>
      <c r="AD2571" s="13"/>
      <c r="AE2571" s="13"/>
      <c r="AF2571" s="13"/>
      <c r="AG2571" s="13"/>
      <c r="AH2571" s="13"/>
      <c r="AI2571" s="13"/>
      <c r="AJ2571" s="13"/>
    </row>
    <row r="2572" spans="2:36" x14ac:dyDescent="0.3">
      <c r="B2572" s="8"/>
      <c r="C2572" s="8"/>
      <c r="W2572" s="13"/>
      <c r="X2572" s="13"/>
      <c r="Y2572" s="13"/>
      <c r="Z2572" s="13"/>
      <c r="AA2572" s="13"/>
      <c r="AB2572" s="13"/>
      <c r="AC2572" s="13"/>
      <c r="AD2572" s="13"/>
      <c r="AE2572" s="13"/>
      <c r="AF2572" s="13"/>
      <c r="AG2572" s="13"/>
      <c r="AH2572" s="13"/>
      <c r="AI2572" s="13"/>
      <c r="AJ2572" s="13"/>
    </row>
    <row r="2573" spans="2:36" x14ac:dyDescent="0.3">
      <c r="B2573" s="8"/>
      <c r="C2573" s="8"/>
      <c r="W2573" s="13"/>
      <c r="X2573" s="13"/>
      <c r="Y2573" s="13"/>
      <c r="Z2573" s="13"/>
      <c r="AA2573" s="13"/>
      <c r="AB2573" s="13"/>
      <c r="AC2573" s="13"/>
      <c r="AD2573" s="13"/>
      <c r="AE2573" s="13"/>
      <c r="AF2573" s="13"/>
      <c r="AG2573" s="13"/>
      <c r="AH2573" s="13"/>
      <c r="AI2573" s="13"/>
      <c r="AJ2573" s="13"/>
    </row>
    <row r="2574" spans="2:36" x14ac:dyDescent="0.3">
      <c r="B2574" s="8"/>
      <c r="C2574" s="8"/>
      <c r="W2574" s="13"/>
      <c r="X2574" s="13"/>
      <c r="Y2574" s="13"/>
      <c r="Z2574" s="13"/>
      <c r="AA2574" s="13"/>
      <c r="AB2574" s="13"/>
      <c r="AC2574" s="13"/>
      <c r="AD2574" s="13"/>
      <c r="AE2574" s="13"/>
      <c r="AF2574" s="13"/>
      <c r="AG2574" s="13"/>
      <c r="AH2574" s="13"/>
      <c r="AI2574" s="13"/>
      <c r="AJ2574" s="13"/>
    </row>
    <row r="2575" spans="2:36" x14ac:dyDescent="0.3">
      <c r="B2575" s="8"/>
      <c r="C2575" s="8"/>
      <c r="W2575" s="13"/>
      <c r="X2575" s="13"/>
      <c r="Y2575" s="13"/>
      <c r="Z2575" s="13"/>
      <c r="AA2575" s="13"/>
      <c r="AB2575" s="13"/>
      <c r="AC2575" s="13"/>
      <c r="AD2575" s="13"/>
      <c r="AE2575" s="13"/>
      <c r="AF2575" s="13"/>
      <c r="AG2575" s="13"/>
      <c r="AH2575" s="13"/>
      <c r="AI2575" s="13"/>
      <c r="AJ2575" s="13"/>
    </row>
    <row r="2576" spans="2:36" x14ac:dyDescent="0.3">
      <c r="B2576" s="8"/>
      <c r="C2576" s="8"/>
      <c r="W2576" s="13"/>
      <c r="X2576" s="13"/>
      <c r="Y2576" s="13"/>
      <c r="Z2576" s="13"/>
      <c r="AA2576" s="13"/>
      <c r="AB2576" s="13"/>
      <c r="AC2576" s="13"/>
      <c r="AD2576" s="13"/>
      <c r="AE2576" s="13"/>
      <c r="AF2576" s="13"/>
      <c r="AG2576" s="13"/>
      <c r="AH2576" s="13"/>
      <c r="AI2576" s="13"/>
      <c r="AJ2576" s="13"/>
    </row>
    <row r="2577" spans="2:36" x14ac:dyDescent="0.3">
      <c r="B2577" s="8"/>
      <c r="C2577" s="8"/>
      <c r="W2577" s="13"/>
      <c r="X2577" s="13"/>
      <c r="Y2577" s="13"/>
      <c r="Z2577" s="13"/>
      <c r="AA2577" s="13"/>
      <c r="AB2577" s="13"/>
      <c r="AC2577" s="13"/>
      <c r="AD2577" s="13"/>
      <c r="AE2577" s="13"/>
      <c r="AF2577" s="13"/>
      <c r="AG2577" s="13"/>
      <c r="AH2577" s="13"/>
      <c r="AI2577" s="13"/>
      <c r="AJ2577" s="13"/>
    </row>
    <row r="2578" spans="2:36" x14ac:dyDescent="0.3">
      <c r="B2578" s="8"/>
      <c r="C2578" s="8"/>
      <c r="W2578" s="13"/>
      <c r="X2578" s="13"/>
      <c r="Y2578" s="13"/>
      <c r="Z2578" s="13"/>
      <c r="AA2578" s="13"/>
      <c r="AB2578" s="13"/>
      <c r="AC2578" s="13"/>
      <c r="AD2578" s="13"/>
      <c r="AE2578" s="13"/>
      <c r="AF2578" s="13"/>
      <c r="AG2578" s="13"/>
      <c r="AH2578" s="13"/>
      <c r="AI2578" s="13"/>
      <c r="AJ2578" s="13"/>
    </row>
    <row r="2579" spans="2:36" x14ac:dyDescent="0.3">
      <c r="B2579" s="8"/>
      <c r="C2579" s="8"/>
      <c r="W2579" s="13"/>
      <c r="X2579" s="13"/>
      <c r="Y2579" s="13"/>
      <c r="Z2579" s="13"/>
      <c r="AA2579" s="13"/>
      <c r="AB2579" s="13"/>
      <c r="AC2579" s="13"/>
      <c r="AD2579" s="13"/>
      <c r="AE2579" s="13"/>
      <c r="AF2579" s="13"/>
      <c r="AG2579" s="13"/>
      <c r="AH2579" s="13"/>
      <c r="AI2579" s="13"/>
      <c r="AJ2579" s="13"/>
    </row>
    <row r="2580" spans="2:36" x14ac:dyDescent="0.3">
      <c r="B2580" s="8"/>
      <c r="C2580" s="8"/>
      <c r="W2580" s="13"/>
      <c r="X2580" s="13"/>
      <c r="Y2580" s="13"/>
      <c r="Z2580" s="13"/>
      <c r="AA2580" s="13"/>
      <c r="AB2580" s="13"/>
      <c r="AC2580" s="13"/>
      <c r="AD2580" s="13"/>
      <c r="AE2580" s="13"/>
      <c r="AF2580" s="13"/>
      <c r="AG2580" s="13"/>
      <c r="AH2580" s="13"/>
      <c r="AI2580" s="13"/>
      <c r="AJ2580" s="13"/>
    </row>
    <row r="2581" spans="2:36" x14ac:dyDescent="0.3">
      <c r="B2581" s="8"/>
      <c r="C2581" s="8"/>
      <c r="W2581" s="13"/>
      <c r="X2581" s="13"/>
      <c r="Y2581" s="13"/>
      <c r="Z2581" s="13"/>
      <c r="AA2581" s="13"/>
      <c r="AB2581" s="13"/>
      <c r="AC2581" s="13"/>
      <c r="AD2581" s="13"/>
      <c r="AE2581" s="13"/>
      <c r="AF2581" s="13"/>
      <c r="AG2581" s="13"/>
      <c r="AH2581" s="13"/>
      <c r="AI2581" s="13"/>
      <c r="AJ2581" s="13"/>
    </row>
    <row r="2582" spans="2:36" x14ac:dyDescent="0.3">
      <c r="B2582" s="8"/>
      <c r="C2582" s="8"/>
      <c r="W2582" s="13"/>
      <c r="X2582" s="13"/>
      <c r="Y2582" s="13"/>
      <c r="Z2582" s="13"/>
      <c r="AA2582" s="13"/>
      <c r="AB2582" s="13"/>
      <c r="AC2582" s="13"/>
      <c r="AD2582" s="13"/>
      <c r="AE2582" s="13"/>
      <c r="AF2582" s="13"/>
      <c r="AG2582" s="13"/>
      <c r="AH2582" s="13"/>
      <c r="AI2582" s="13"/>
      <c r="AJ2582" s="13"/>
    </row>
    <row r="2583" spans="2:36" x14ac:dyDescent="0.3">
      <c r="B2583" s="8"/>
      <c r="C2583" s="8"/>
      <c r="W2583" s="13"/>
      <c r="X2583" s="13"/>
      <c r="Y2583" s="13"/>
      <c r="Z2583" s="13"/>
      <c r="AA2583" s="13"/>
      <c r="AB2583" s="13"/>
      <c r="AC2583" s="13"/>
      <c r="AD2583" s="13"/>
      <c r="AE2583" s="13"/>
      <c r="AF2583" s="13"/>
      <c r="AG2583" s="13"/>
      <c r="AH2583" s="13"/>
      <c r="AI2583" s="13"/>
      <c r="AJ2583" s="13"/>
    </row>
    <row r="2584" spans="2:36" x14ac:dyDescent="0.3">
      <c r="B2584" s="8"/>
      <c r="C2584" s="8"/>
      <c r="W2584" s="13"/>
      <c r="X2584" s="13"/>
      <c r="Y2584" s="13"/>
      <c r="Z2584" s="13"/>
      <c r="AA2584" s="13"/>
      <c r="AB2584" s="13"/>
      <c r="AC2584" s="13"/>
      <c r="AD2584" s="13"/>
      <c r="AE2584" s="13"/>
      <c r="AF2584" s="13"/>
      <c r="AG2584" s="13"/>
      <c r="AH2584" s="13"/>
      <c r="AI2584" s="13"/>
      <c r="AJ2584" s="13"/>
    </row>
    <row r="2585" spans="2:36" x14ac:dyDescent="0.3">
      <c r="B2585" s="8"/>
      <c r="C2585" s="8"/>
      <c r="W2585" s="13"/>
      <c r="X2585" s="13"/>
      <c r="Y2585" s="13"/>
      <c r="Z2585" s="13"/>
      <c r="AA2585" s="13"/>
      <c r="AB2585" s="13"/>
      <c r="AC2585" s="13"/>
      <c r="AD2585" s="13"/>
      <c r="AE2585" s="13"/>
      <c r="AF2585" s="13"/>
      <c r="AG2585" s="13"/>
      <c r="AH2585" s="13"/>
      <c r="AI2585" s="13"/>
      <c r="AJ2585" s="13"/>
    </row>
    <row r="2586" spans="2:36" x14ac:dyDescent="0.3">
      <c r="B2586" s="8"/>
      <c r="C2586" s="8"/>
      <c r="W2586" s="13"/>
      <c r="X2586" s="13"/>
      <c r="Y2586" s="13"/>
      <c r="Z2586" s="13"/>
      <c r="AA2586" s="13"/>
      <c r="AB2586" s="13"/>
      <c r="AC2586" s="13"/>
      <c r="AD2586" s="13"/>
      <c r="AE2586" s="13"/>
      <c r="AF2586" s="13"/>
      <c r="AG2586" s="13"/>
      <c r="AH2586" s="13"/>
      <c r="AI2586" s="13"/>
      <c r="AJ2586" s="13"/>
    </row>
    <row r="2587" spans="2:36" x14ac:dyDescent="0.3">
      <c r="B2587" s="8"/>
      <c r="C2587" s="8"/>
      <c r="W2587" s="13"/>
      <c r="X2587" s="13"/>
      <c r="Y2587" s="13"/>
      <c r="Z2587" s="13"/>
      <c r="AA2587" s="13"/>
      <c r="AB2587" s="13"/>
      <c r="AC2587" s="13"/>
      <c r="AD2587" s="13"/>
      <c r="AE2587" s="13"/>
      <c r="AF2587" s="13"/>
      <c r="AG2587" s="13"/>
      <c r="AH2587" s="13"/>
      <c r="AI2587" s="13"/>
      <c r="AJ2587" s="13"/>
    </row>
    <row r="2588" spans="2:36" x14ac:dyDescent="0.3">
      <c r="B2588" s="8"/>
      <c r="C2588" s="8"/>
      <c r="W2588" s="13"/>
      <c r="X2588" s="13"/>
      <c r="Y2588" s="13"/>
      <c r="Z2588" s="13"/>
      <c r="AA2588" s="13"/>
      <c r="AB2588" s="13"/>
      <c r="AC2588" s="13"/>
      <c r="AD2588" s="13"/>
      <c r="AE2588" s="13"/>
      <c r="AF2588" s="13"/>
      <c r="AG2588" s="13"/>
      <c r="AH2588" s="13"/>
      <c r="AI2588" s="13"/>
      <c r="AJ2588" s="13"/>
    </row>
    <row r="2589" spans="2:36" x14ac:dyDescent="0.3">
      <c r="B2589" s="8"/>
      <c r="C2589" s="8"/>
      <c r="W2589" s="13"/>
      <c r="X2589" s="13"/>
      <c r="Y2589" s="13"/>
      <c r="Z2589" s="13"/>
      <c r="AA2589" s="13"/>
      <c r="AB2589" s="13"/>
      <c r="AC2589" s="13"/>
      <c r="AD2589" s="13"/>
      <c r="AE2589" s="13"/>
      <c r="AF2589" s="13"/>
      <c r="AG2589" s="13"/>
      <c r="AH2589" s="13"/>
      <c r="AI2589" s="13"/>
      <c r="AJ2589" s="13"/>
    </row>
    <row r="2590" spans="2:36" x14ac:dyDescent="0.3">
      <c r="B2590" s="8"/>
      <c r="C2590" s="8"/>
      <c r="W2590" s="13"/>
      <c r="X2590" s="13"/>
      <c r="Y2590" s="13"/>
      <c r="Z2590" s="13"/>
      <c r="AA2590" s="13"/>
      <c r="AB2590" s="13"/>
      <c r="AC2590" s="13"/>
      <c r="AD2590" s="13"/>
      <c r="AE2590" s="13"/>
      <c r="AF2590" s="13"/>
      <c r="AG2590" s="13"/>
      <c r="AH2590" s="13"/>
      <c r="AI2590" s="13"/>
      <c r="AJ2590" s="13"/>
    </row>
    <row r="2591" spans="2:36" x14ac:dyDescent="0.3">
      <c r="B2591" s="8"/>
      <c r="C2591" s="8"/>
      <c r="W2591" s="13"/>
      <c r="X2591" s="13"/>
      <c r="Y2591" s="13"/>
      <c r="Z2591" s="13"/>
      <c r="AA2591" s="13"/>
      <c r="AB2591" s="13"/>
      <c r="AC2591" s="13"/>
      <c r="AD2591" s="13"/>
      <c r="AE2591" s="13"/>
      <c r="AF2591" s="13"/>
      <c r="AG2591" s="13"/>
      <c r="AH2591" s="13"/>
      <c r="AI2591" s="13"/>
      <c r="AJ2591" s="13"/>
    </row>
    <row r="2592" spans="2:36" x14ac:dyDescent="0.3">
      <c r="B2592" s="8"/>
      <c r="C2592" s="8"/>
      <c r="W2592" s="13"/>
      <c r="X2592" s="13"/>
      <c r="Y2592" s="13"/>
      <c r="Z2592" s="13"/>
      <c r="AA2592" s="13"/>
      <c r="AB2592" s="13"/>
      <c r="AC2592" s="13"/>
      <c r="AD2592" s="13"/>
      <c r="AE2592" s="13"/>
      <c r="AF2592" s="13"/>
      <c r="AG2592" s="13"/>
      <c r="AH2592" s="13"/>
      <c r="AI2592" s="13"/>
      <c r="AJ2592" s="13"/>
    </row>
    <row r="2593" spans="2:36" x14ac:dyDescent="0.3">
      <c r="B2593" s="8"/>
      <c r="C2593" s="8"/>
      <c r="W2593" s="13"/>
      <c r="X2593" s="13"/>
      <c r="Y2593" s="13"/>
      <c r="Z2593" s="13"/>
      <c r="AA2593" s="13"/>
      <c r="AB2593" s="13"/>
      <c r="AC2593" s="13"/>
      <c r="AD2593" s="13"/>
      <c r="AE2593" s="13"/>
      <c r="AF2593" s="13"/>
      <c r="AG2593" s="13"/>
      <c r="AH2593" s="13"/>
      <c r="AI2593" s="13"/>
      <c r="AJ2593" s="13"/>
    </row>
    <row r="2594" spans="2:36" x14ac:dyDescent="0.3">
      <c r="B2594" s="8"/>
      <c r="C2594" s="8"/>
      <c r="W2594" s="13"/>
      <c r="X2594" s="13"/>
      <c r="Y2594" s="13"/>
      <c r="Z2594" s="13"/>
      <c r="AA2594" s="13"/>
      <c r="AB2594" s="13"/>
      <c r="AC2594" s="13"/>
      <c r="AD2594" s="13"/>
      <c r="AE2594" s="13"/>
      <c r="AF2594" s="13"/>
      <c r="AG2594" s="13"/>
      <c r="AH2594" s="13"/>
      <c r="AI2594" s="13"/>
      <c r="AJ2594" s="13"/>
    </row>
    <row r="2595" spans="2:36" x14ac:dyDescent="0.3">
      <c r="B2595" s="8"/>
      <c r="C2595" s="8"/>
      <c r="W2595" s="13"/>
      <c r="X2595" s="13"/>
      <c r="Y2595" s="13"/>
      <c r="Z2595" s="13"/>
      <c r="AA2595" s="13"/>
      <c r="AB2595" s="13"/>
      <c r="AC2595" s="13"/>
      <c r="AD2595" s="13"/>
      <c r="AE2595" s="13"/>
      <c r="AF2595" s="13"/>
      <c r="AG2595" s="13"/>
      <c r="AH2595" s="13"/>
      <c r="AI2595" s="13"/>
      <c r="AJ2595" s="13"/>
    </row>
    <row r="2596" spans="2:36" x14ac:dyDescent="0.3">
      <c r="B2596" s="8"/>
      <c r="C2596" s="8"/>
      <c r="W2596" s="13"/>
      <c r="X2596" s="13"/>
      <c r="Y2596" s="13"/>
      <c r="Z2596" s="13"/>
      <c r="AA2596" s="13"/>
      <c r="AB2596" s="13"/>
      <c r="AC2596" s="13"/>
      <c r="AD2596" s="13"/>
      <c r="AE2596" s="13"/>
      <c r="AF2596" s="13"/>
      <c r="AG2596" s="13"/>
      <c r="AH2596" s="13"/>
      <c r="AI2596" s="13"/>
      <c r="AJ2596" s="13"/>
    </row>
    <row r="2597" spans="2:36" x14ac:dyDescent="0.3">
      <c r="B2597" s="8"/>
      <c r="C2597" s="8"/>
      <c r="W2597" s="13"/>
      <c r="X2597" s="13"/>
      <c r="Y2597" s="13"/>
      <c r="Z2597" s="13"/>
      <c r="AA2597" s="13"/>
      <c r="AB2597" s="13"/>
      <c r="AC2597" s="13"/>
      <c r="AD2597" s="13"/>
      <c r="AE2597" s="13"/>
      <c r="AF2597" s="13"/>
      <c r="AG2597" s="13"/>
      <c r="AH2597" s="13"/>
      <c r="AI2597" s="13"/>
      <c r="AJ2597" s="13"/>
    </row>
    <row r="2598" spans="2:36" x14ac:dyDescent="0.3">
      <c r="B2598" s="8"/>
      <c r="C2598" s="8"/>
      <c r="W2598" s="13"/>
      <c r="X2598" s="13"/>
      <c r="Y2598" s="13"/>
      <c r="Z2598" s="13"/>
      <c r="AA2598" s="13"/>
      <c r="AB2598" s="13"/>
      <c r="AC2598" s="13"/>
      <c r="AD2598" s="13"/>
      <c r="AE2598" s="13"/>
      <c r="AF2598" s="13"/>
      <c r="AG2598" s="13"/>
      <c r="AH2598" s="13"/>
      <c r="AI2598" s="13"/>
      <c r="AJ2598" s="13"/>
    </row>
    <row r="2599" spans="2:36" x14ac:dyDescent="0.3">
      <c r="B2599" s="8"/>
      <c r="C2599" s="8"/>
      <c r="W2599" s="13"/>
      <c r="X2599" s="13"/>
      <c r="Y2599" s="13"/>
      <c r="Z2599" s="13"/>
      <c r="AA2599" s="13"/>
      <c r="AB2599" s="13"/>
      <c r="AC2599" s="13"/>
      <c r="AD2599" s="13"/>
      <c r="AE2599" s="13"/>
      <c r="AF2599" s="13"/>
      <c r="AG2599" s="13"/>
      <c r="AH2599" s="13"/>
      <c r="AI2599" s="13"/>
      <c r="AJ2599" s="13"/>
    </row>
    <row r="2600" spans="2:36" x14ac:dyDescent="0.3">
      <c r="B2600" s="8"/>
      <c r="C2600" s="8"/>
      <c r="W2600" s="13"/>
      <c r="X2600" s="13"/>
      <c r="Y2600" s="13"/>
      <c r="Z2600" s="13"/>
      <c r="AA2600" s="13"/>
      <c r="AB2600" s="13"/>
      <c r="AC2600" s="13"/>
      <c r="AD2600" s="13"/>
      <c r="AE2600" s="13"/>
      <c r="AF2600" s="13"/>
      <c r="AG2600" s="13"/>
      <c r="AH2600" s="13"/>
      <c r="AI2600" s="13"/>
      <c r="AJ2600" s="13"/>
    </row>
    <row r="2601" spans="2:36" x14ac:dyDescent="0.3">
      <c r="B2601" s="8"/>
      <c r="C2601" s="8"/>
      <c r="W2601" s="13"/>
      <c r="X2601" s="13"/>
      <c r="Y2601" s="13"/>
      <c r="Z2601" s="13"/>
      <c r="AA2601" s="13"/>
      <c r="AB2601" s="13"/>
      <c r="AC2601" s="13"/>
      <c r="AD2601" s="13"/>
      <c r="AE2601" s="13"/>
      <c r="AF2601" s="13"/>
      <c r="AG2601" s="13"/>
      <c r="AH2601" s="13"/>
      <c r="AI2601" s="13"/>
      <c r="AJ2601" s="13"/>
    </row>
    <row r="2602" spans="2:36" x14ac:dyDescent="0.3">
      <c r="B2602" s="8"/>
      <c r="C2602" s="8"/>
      <c r="W2602" s="13"/>
      <c r="X2602" s="13"/>
      <c r="Y2602" s="13"/>
      <c r="Z2602" s="13"/>
      <c r="AA2602" s="13"/>
      <c r="AB2602" s="13"/>
      <c r="AC2602" s="13"/>
      <c r="AD2602" s="13"/>
      <c r="AE2602" s="13"/>
      <c r="AF2602" s="13"/>
      <c r="AG2602" s="13"/>
      <c r="AH2602" s="13"/>
      <c r="AI2602" s="13"/>
      <c r="AJ2602" s="13"/>
    </row>
    <row r="2603" spans="2:36" x14ac:dyDescent="0.3">
      <c r="B2603" s="8"/>
      <c r="C2603" s="8"/>
      <c r="W2603" s="13"/>
      <c r="X2603" s="13"/>
      <c r="Y2603" s="13"/>
      <c r="Z2603" s="13"/>
      <c r="AA2603" s="13"/>
      <c r="AB2603" s="13"/>
      <c r="AC2603" s="13"/>
      <c r="AD2603" s="13"/>
      <c r="AE2603" s="13"/>
      <c r="AF2603" s="13"/>
      <c r="AG2603" s="13"/>
      <c r="AH2603" s="13"/>
      <c r="AI2603" s="13"/>
      <c r="AJ2603" s="13"/>
    </row>
    <row r="2604" spans="2:36" x14ac:dyDescent="0.3">
      <c r="B2604" s="8"/>
      <c r="C2604" s="8"/>
      <c r="W2604" s="13"/>
      <c r="X2604" s="13"/>
      <c r="Y2604" s="13"/>
      <c r="Z2604" s="13"/>
      <c r="AA2604" s="13"/>
      <c r="AB2604" s="13"/>
      <c r="AC2604" s="13"/>
      <c r="AD2604" s="13"/>
      <c r="AE2604" s="13"/>
      <c r="AF2604" s="13"/>
      <c r="AG2604" s="13"/>
      <c r="AH2604" s="13"/>
      <c r="AI2604" s="13"/>
      <c r="AJ2604" s="13"/>
    </row>
    <row r="2605" spans="2:36" x14ac:dyDescent="0.3">
      <c r="B2605" s="8"/>
      <c r="C2605" s="8"/>
      <c r="W2605" s="13"/>
      <c r="X2605" s="13"/>
      <c r="Y2605" s="13"/>
      <c r="Z2605" s="13"/>
      <c r="AA2605" s="13"/>
      <c r="AB2605" s="13"/>
      <c r="AC2605" s="13"/>
      <c r="AD2605" s="13"/>
      <c r="AE2605" s="13"/>
      <c r="AF2605" s="13"/>
      <c r="AG2605" s="13"/>
      <c r="AH2605" s="13"/>
      <c r="AI2605" s="13"/>
      <c r="AJ2605" s="13"/>
    </row>
    <row r="2606" spans="2:36" x14ac:dyDescent="0.3">
      <c r="B2606" s="8"/>
      <c r="C2606" s="8"/>
      <c r="W2606" s="13"/>
      <c r="X2606" s="13"/>
      <c r="Y2606" s="13"/>
      <c r="Z2606" s="13"/>
      <c r="AA2606" s="13"/>
      <c r="AB2606" s="13"/>
      <c r="AC2606" s="13"/>
      <c r="AD2606" s="13"/>
      <c r="AE2606" s="13"/>
      <c r="AF2606" s="13"/>
      <c r="AG2606" s="13"/>
      <c r="AH2606" s="13"/>
      <c r="AI2606" s="13"/>
      <c r="AJ2606" s="13"/>
    </row>
    <row r="2607" spans="2:36" x14ac:dyDescent="0.3">
      <c r="B2607" s="8"/>
      <c r="C2607" s="8"/>
      <c r="W2607" s="13"/>
      <c r="X2607" s="13"/>
      <c r="Y2607" s="13"/>
      <c r="Z2607" s="13"/>
      <c r="AA2607" s="13"/>
      <c r="AB2607" s="13"/>
      <c r="AC2607" s="13"/>
      <c r="AD2607" s="13"/>
      <c r="AE2607" s="13"/>
      <c r="AF2607" s="13"/>
      <c r="AG2607" s="13"/>
      <c r="AH2607" s="13"/>
      <c r="AI2607" s="13"/>
      <c r="AJ2607" s="13"/>
    </row>
    <row r="2608" spans="2:36" x14ac:dyDescent="0.3">
      <c r="B2608" s="8"/>
      <c r="C2608" s="8"/>
      <c r="W2608" s="13"/>
      <c r="X2608" s="13"/>
      <c r="Y2608" s="13"/>
      <c r="Z2608" s="13"/>
      <c r="AA2608" s="13"/>
      <c r="AB2608" s="13"/>
      <c r="AC2608" s="13"/>
      <c r="AD2608" s="13"/>
      <c r="AE2608" s="13"/>
      <c r="AF2608" s="13"/>
      <c r="AG2608" s="13"/>
      <c r="AH2608" s="13"/>
      <c r="AI2608" s="13"/>
      <c r="AJ2608" s="13"/>
    </row>
    <row r="2609" spans="2:36" x14ac:dyDescent="0.3">
      <c r="B2609" s="8"/>
      <c r="C2609" s="8"/>
      <c r="W2609" s="13"/>
      <c r="X2609" s="13"/>
      <c r="Y2609" s="13"/>
      <c r="Z2609" s="13"/>
      <c r="AA2609" s="13"/>
      <c r="AB2609" s="13"/>
      <c r="AC2609" s="13"/>
      <c r="AD2609" s="13"/>
      <c r="AE2609" s="13"/>
      <c r="AF2609" s="13"/>
      <c r="AG2609" s="13"/>
      <c r="AH2609" s="13"/>
      <c r="AI2609" s="13"/>
      <c r="AJ2609" s="13"/>
    </row>
    <row r="2610" spans="2:36" x14ac:dyDescent="0.3">
      <c r="B2610" s="8"/>
      <c r="C2610" s="8"/>
      <c r="W2610" s="13"/>
      <c r="X2610" s="13"/>
      <c r="Y2610" s="13"/>
      <c r="Z2610" s="13"/>
      <c r="AA2610" s="13"/>
      <c r="AB2610" s="13"/>
      <c r="AC2610" s="13"/>
      <c r="AD2610" s="13"/>
      <c r="AE2610" s="13"/>
      <c r="AF2610" s="13"/>
      <c r="AG2610" s="13"/>
      <c r="AH2610" s="13"/>
      <c r="AI2610" s="13"/>
      <c r="AJ2610" s="13"/>
    </row>
    <row r="2611" spans="2:36" x14ac:dyDescent="0.3">
      <c r="B2611" s="8"/>
      <c r="C2611" s="8"/>
      <c r="W2611" s="13"/>
      <c r="X2611" s="13"/>
      <c r="Y2611" s="13"/>
      <c r="Z2611" s="13"/>
      <c r="AA2611" s="13"/>
      <c r="AB2611" s="13"/>
      <c r="AC2611" s="13"/>
      <c r="AD2611" s="13"/>
      <c r="AE2611" s="13"/>
      <c r="AF2611" s="13"/>
      <c r="AG2611" s="13"/>
      <c r="AH2611" s="13"/>
      <c r="AI2611" s="13"/>
      <c r="AJ2611" s="13"/>
    </row>
    <row r="2612" spans="2:36" x14ac:dyDescent="0.3">
      <c r="B2612" s="8"/>
      <c r="C2612" s="8"/>
      <c r="W2612" s="13"/>
      <c r="X2612" s="13"/>
      <c r="Y2612" s="13"/>
      <c r="Z2612" s="13"/>
      <c r="AA2612" s="13"/>
      <c r="AB2612" s="13"/>
      <c r="AC2612" s="13"/>
      <c r="AD2612" s="13"/>
      <c r="AE2612" s="13"/>
      <c r="AF2612" s="13"/>
      <c r="AG2612" s="13"/>
      <c r="AH2612" s="13"/>
      <c r="AI2612" s="13"/>
      <c r="AJ2612" s="13"/>
    </row>
    <row r="2613" spans="2:36" x14ac:dyDescent="0.3">
      <c r="B2613" s="8"/>
      <c r="C2613" s="8"/>
      <c r="W2613" s="13"/>
      <c r="X2613" s="13"/>
      <c r="Y2613" s="13"/>
      <c r="Z2613" s="13"/>
      <c r="AA2613" s="13"/>
      <c r="AB2613" s="13"/>
      <c r="AC2613" s="13"/>
      <c r="AD2613" s="13"/>
      <c r="AE2613" s="13"/>
      <c r="AF2613" s="13"/>
      <c r="AG2613" s="13"/>
      <c r="AH2613" s="13"/>
      <c r="AI2613" s="13"/>
      <c r="AJ2613" s="13"/>
    </row>
    <row r="2614" spans="2:36" x14ac:dyDescent="0.3">
      <c r="B2614" s="8"/>
      <c r="C2614" s="8"/>
      <c r="W2614" s="13"/>
      <c r="X2614" s="13"/>
      <c r="Y2614" s="13"/>
      <c r="Z2614" s="13"/>
      <c r="AA2614" s="13"/>
      <c r="AB2614" s="13"/>
      <c r="AC2614" s="13"/>
      <c r="AD2614" s="13"/>
      <c r="AE2614" s="13"/>
      <c r="AF2614" s="13"/>
      <c r="AG2614" s="13"/>
      <c r="AH2614" s="13"/>
      <c r="AI2614" s="13"/>
      <c r="AJ2614" s="13"/>
    </row>
    <row r="2615" spans="2:36" x14ac:dyDescent="0.3">
      <c r="B2615" s="8"/>
      <c r="C2615" s="8"/>
      <c r="W2615" s="13"/>
      <c r="X2615" s="13"/>
      <c r="Y2615" s="13"/>
      <c r="Z2615" s="13"/>
      <c r="AA2615" s="13"/>
      <c r="AB2615" s="13"/>
      <c r="AC2615" s="13"/>
      <c r="AD2615" s="13"/>
      <c r="AE2615" s="13"/>
      <c r="AF2615" s="13"/>
      <c r="AG2615" s="13"/>
      <c r="AH2615" s="13"/>
      <c r="AI2615" s="13"/>
      <c r="AJ2615" s="13"/>
    </row>
    <row r="2616" spans="2:36" x14ac:dyDescent="0.3">
      <c r="B2616" s="8"/>
      <c r="C2616" s="8"/>
      <c r="W2616" s="13"/>
      <c r="X2616" s="13"/>
      <c r="Y2616" s="13"/>
      <c r="Z2616" s="13"/>
      <c r="AA2616" s="13"/>
      <c r="AB2616" s="13"/>
      <c r="AC2616" s="13"/>
      <c r="AD2616" s="13"/>
      <c r="AE2616" s="13"/>
      <c r="AF2616" s="13"/>
      <c r="AG2616" s="13"/>
      <c r="AH2616" s="13"/>
      <c r="AI2616" s="13"/>
      <c r="AJ2616" s="13"/>
    </row>
    <row r="2617" spans="2:36" x14ac:dyDescent="0.3">
      <c r="B2617" s="8"/>
      <c r="C2617" s="8"/>
      <c r="W2617" s="13"/>
      <c r="X2617" s="13"/>
      <c r="Y2617" s="13"/>
      <c r="Z2617" s="13"/>
      <c r="AA2617" s="13"/>
      <c r="AB2617" s="13"/>
      <c r="AC2617" s="13"/>
      <c r="AD2617" s="13"/>
      <c r="AE2617" s="13"/>
      <c r="AF2617" s="13"/>
      <c r="AG2617" s="13"/>
      <c r="AH2617" s="13"/>
      <c r="AI2617" s="13"/>
      <c r="AJ2617" s="13"/>
    </row>
    <row r="2618" spans="2:36" x14ac:dyDescent="0.3">
      <c r="B2618" s="8"/>
      <c r="C2618" s="8"/>
      <c r="W2618" s="13"/>
      <c r="X2618" s="13"/>
      <c r="Y2618" s="13"/>
      <c r="Z2618" s="13"/>
      <c r="AA2618" s="13"/>
      <c r="AB2618" s="13"/>
      <c r="AC2618" s="13"/>
      <c r="AD2618" s="13"/>
      <c r="AE2618" s="13"/>
      <c r="AF2618" s="13"/>
      <c r="AG2618" s="13"/>
      <c r="AH2618" s="13"/>
      <c r="AI2618" s="13"/>
      <c r="AJ2618" s="13"/>
    </row>
    <row r="2619" spans="2:36" x14ac:dyDescent="0.3">
      <c r="B2619" s="8"/>
      <c r="C2619" s="8"/>
      <c r="W2619" s="13"/>
      <c r="X2619" s="13"/>
      <c r="Y2619" s="13"/>
      <c r="Z2619" s="13"/>
      <c r="AA2619" s="13"/>
      <c r="AB2619" s="13"/>
      <c r="AC2619" s="13"/>
      <c r="AD2619" s="13"/>
      <c r="AE2619" s="13"/>
      <c r="AF2619" s="13"/>
      <c r="AG2619" s="13"/>
      <c r="AH2619" s="13"/>
      <c r="AI2619" s="13"/>
      <c r="AJ2619" s="13"/>
    </row>
    <row r="2620" spans="2:36" x14ac:dyDescent="0.3">
      <c r="B2620" s="8"/>
      <c r="C2620" s="8"/>
      <c r="W2620" s="13"/>
      <c r="X2620" s="13"/>
      <c r="Y2620" s="13"/>
      <c r="Z2620" s="13"/>
      <c r="AA2620" s="13"/>
      <c r="AB2620" s="13"/>
      <c r="AC2620" s="13"/>
      <c r="AD2620" s="13"/>
      <c r="AE2620" s="13"/>
      <c r="AF2620" s="13"/>
      <c r="AG2620" s="13"/>
      <c r="AH2620" s="13"/>
      <c r="AI2620" s="13"/>
      <c r="AJ2620" s="13"/>
    </row>
    <row r="2621" spans="2:36" x14ac:dyDescent="0.3">
      <c r="B2621" s="8"/>
      <c r="C2621" s="8"/>
      <c r="W2621" s="13"/>
      <c r="X2621" s="13"/>
      <c r="Y2621" s="13"/>
      <c r="Z2621" s="13"/>
      <c r="AA2621" s="13"/>
      <c r="AB2621" s="13"/>
      <c r="AC2621" s="13"/>
      <c r="AD2621" s="13"/>
      <c r="AE2621" s="13"/>
      <c r="AF2621" s="13"/>
      <c r="AG2621" s="13"/>
      <c r="AH2621" s="13"/>
      <c r="AI2621" s="13"/>
      <c r="AJ2621" s="13"/>
    </row>
    <row r="2622" spans="2:36" x14ac:dyDescent="0.3">
      <c r="B2622" s="8"/>
      <c r="C2622" s="8"/>
      <c r="W2622" s="13"/>
      <c r="X2622" s="13"/>
      <c r="Y2622" s="13"/>
      <c r="Z2622" s="13"/>
      <c r="AA2622" s="13"/>
      <c r="AB2622" s="13"/>
      <c r="AC2622" s="13"/>
      <c r="AD2622" s="13"/>
      <c r="AE2622" s="13"/>
      <c r="AF2622" s="13"/>
      <c r="AG2622" s="13"/>
      <c r="AH2622" s="13"/>
      <c r="AI2622" s="13"/>
      <c r="AJ2622" s="13"/>
    </row>
    <row r="2623" spans="2:36" x14ac:dyDescent="0.3">
      <c r="B2623" s="8"/>
      <c r="C2623" s="8"/>
      <c r="W2623" s="13"/>
      <c r="X2623" s="13"/>
      <c r="Y2623" s="13"/>
      <c r="Z2623" s="13"/>
      <c r="AA2623" s="13"/>
      <c r="AB2623" s="13"/>
      <c r="AC2623" s="13"/>
      <c r="AD2623" s="13"/>
      <c r="AE2623" s="13"/>
      <c r="AF2623" s="13"/>
      <c r="AG2623" s="13"/>
      <c r="AH2623" s="13"/>
      <c r="AI2623" s="13"/>
      <c r="AJ2623" s="13"/>
    </row>
    <row r="2624" spans="2:36" x14ac:dyDescent="0.3">
      <c r="B2624" s="8"/>
      <c r="C2624" s="8"/>
      <c r="W2624" s="13"/>
      <c r="X2624" s="13"/>
      <c r="Y2624" s="13"/>
      <c r="Z2624" s="13"/>
      <c r="AA2624" s="13"/>
      <c r="AB2624" s="13"/>
      <c r="AC2624" s="13"/>
      <c r="AD2624" s="13"/>
      <c r="AE2624" s="13"/>
      <c r="AF2624" s="13"/>
      <c r="AG2624" s="13"/>
      <c r="AH2624" s="13"/>
      <c r="AI2624" s="13"/>
      <c r="AJ2624" s="13"/>
    </row>
    <row r="2625" spans="2:36" x14ac:dyDescent="0.3">
      <c r="B2625" s="8"/>
      <c r="C2625" s="8"/>
      <c r="W2625" s="13"/>
      <c r="X2625" s="13"/>
      <c r="Y2625" s="13"/>
      <c r="Z2625" s="13"/>
      <c r="AA2625" s="13"/>
      <c r="AB2625" s="13"/>
      <c r="AC2625" s="13"/>
      <c r="AD2625" s="13"/>
      <c r="AE2625" s="13"/>
      <c r="AF2625" s="13"/>
      <c r="AG2625" s="13"/>
      <c r="AH2625" s="13"/>
      <c r="AI2625" s="13"/>
      <c r="AJ2625" s="13"/>
    </row>
    <row r="2626" spans="2:36" x14ac:dyDescent="0.3">
      <c r="B2626" s="8"/>
      <c r="C2626" s="8"/>
      <c r="W2626" s="13"/>
      <c r="X2626" s="13"/>
      <c r="Y2626" s="13"/>
      <c r="Z2626" s="13"/>
      <c r="AA2626" s="13"/>
      <c r="AB2626" s="13"/>
      <c r="AC2626" s="13"/>
      <c r="AD2626" s="13"/>
      <c r="AE2626" s="13"/>
      <c r="AF2626" s="13"/>
      <c r="AG2626" s="13"/>
      <c r="AH2626" s="13"/>
      <c r="AI2626" s="13"/>
      <c r="AJ2626" s="13"/>
    </row>
    <row r="2627" spans="2:36" x14ac:dyDescent="0.3">
      <c r="B2627" s="8"/>
      <c r="C2627" s="8"/>
      <c r="W2627" s="13"/>
      <c r="X2627" s="13"/>
      <c r="Y2627" s="13"/>
      <c r="Z2627" s="13"/>
      <c r="AA2627" s="13"/>
      <c r="AB2627" s="13"/>
      <c r="AC2627" s="13"/>
      <c r="AD2627" s="13"/>
      <c r="AE2627" s="13"/>
      <c r="AF2627" s="13"/>
      <c r="AG2627" s="13"/>
      <c r="AH2627" s="13"/>
      <c r="AI2627" s="13"/>
      <c r="AJ2627" s="13"/>
    </row>
    <row r="2628" spans="2:36" x14ac:dyDescent="0.3">
      <c r="B2628" s="8"/>
      <c r="C2628" s="8"/>
      <c r="W2628" s="13"/>
      <c r="X2628" s="13"/>
      <c r="Y2628" s="13"/>
      <c r="Z2628" s="13"/>
      <c r="AA2628" s="13"/>
      <c r="AB2628" s="13"/>
      <c r="AC2628" s="13"/>
      <c r="AD2628" s="13"/>
      <c r="AE2628" s="13"/>
      <c r="AF2628" s="13"/>
      <c r="AG2628" s="13"/>
      <c r="AH2628" s="13"/>
      <c r="AI2628" s="13"/>
      <c r="AJ2628" s="13"/>
    </row>
    <row r="2629" spans="2:36" x14ac:dyDescent="0.3">
      <c r="B2629" s="8"/>
      <c r="C2629" s="8"/>
      <c r="W2629" s="13"/>
      <c r="X2629" s="13"/>
      <c r="Y2629" s="13"/>
      <c r="Z2629" s="13"/>
      <c r="AA2629" s="13"/>
      <c r="AB2629" s="13"/>
      <c r="AC2629" s="13"/>
      <c r="AD2629" s="13"/>
      <c r="AE2629" s="13"/>
      <c r="AF2629" s="13"/>
      <c r="AG2629" s="13"/>
      <c r="AH2629" s="13"/>
      <c r="AI2629" s="13"/>
      <c r="AJ2629" s="13"/>
    </row>
    <row r="2630" spans="2:36" x14ac:dyDescent="0.3">
      <c r="B2630" s="8"/>
      <c r="C2630" s="8"/>
      <c r="W2630" s="13"/>
      <c r="X2630" s="13"/>
      <c r="Y2630" s="13"/>
      <c r="Z2630" s="13"/>
      <c r="AA2630" s="13"/>
      <c r="AB2630" s="13"/>
      <c r="AC2630" s="13"/>
      <c r="AD2630" s="13"/>
      <c r="AE2630" s="13"/>
      <c r="AF2630" s="13"/>
      <c r="AG2630" s="13"/>
      <c r="AH2630" s="13"/>
      <c r="AI2630" s="13"/>
      <c r="AJ2630" s="13"/>
    </row>
    <row r="2631" spans="2:36" x14ac:dyDescent="0.3">
      <c r="B2631" s="8"/>
      <c r="C2631" s="8"/>
      <c r="W2631" s="13"/>
      <c r="X2631" s="13"/>
      <c r="Y2631" s="13"/>
      <c r="Z2631" s="13"/>
      <c r="AA2631" s="13"/>
      <c r="AB2631" s="13"/>
      <c r="AC2631" s="13"/>
      <c r="AD2631" s="13"/>
      <c r="AE2631" s="13"/>
      <c r="AF2631" s="13"/>
      <c r="AG2631" s="13"/>
      <c r="AH2631" s="13"/>
      <c r="AI2631" s="13"/>
      <c r="AJ2631" s="13"/>
    </row>
    <row r="2632" spans="2:36" x14ac:dyDescent="0.3">
      <c r="B2632" s="8"/>
      <c r="C2632" s="8"/>
      <c r="W2632" s="13"/>
      <c r="X2632" s="13"/>
      <c r="Y2632" s="13"/>
      <c r="Z2632" s="13"/>
      <c r="AA2632" s="13"/>
      <c r="AB2632" s="13"/>
      <c r="AC2632" s="13"/>
      <c r="AD2632" s="13"/>
      <c r="AE2632" s="13"/>
      <c r="AF2632" s="13"/>
      <c r="AG2632" s="13"/>
      <c r="AH2632" s="13"/>
      <c r="AI2632" s="13"/>
      <c r="AJ2632" s="13"/>
    </row>
    <row r="2633" spans="2:36" x14ac:dyDescent="0.3">
      <c r="B2633" s="8"/>
      <c r="C2633" s="8"/>
      <c r="W2633" s="13"/>
      <c r="X2633" s="13"/>
      <c r="Y2633" s="13"/>
      <c r="Z2633" s="13"/>
      <c r="AA2633" s="13"/>
      <c r="AB2633" s="13"/>
      <c r="AC2633" s="13"/>
      <c r="AD2633" s="13"/>
      <c r="AE2633" s="13"/>
      <c r="AF2633" s="13"/>
      <c r="AG2633" s="13"/>
      <c r="AH2633" s="13"/>
      <c r="AI2633" s="13"/>
      <c r="AJ2633" s="13"/>
    </row>
    <row r="2634" spans="2:36" x14ac:dyDescent="0.3">
      <c r="B2634" s="8"/>
      <c r="C2634" s="8"/>
      <c r="W2634" s="13"/>
      <c r="X2634" s="13"/>
      <c r="Y2634" s="13"/>
      <c r="Z2634" s="13"/>
      <c r="AA2634" s="13"/>
      <c r="AB2634" s="13"/>
      <c r="AC2634" s="13"/>
      <c r="AD2634" s="13"/>
      <c r="AE2634" s="13"/>
      <c r="AF2634" s="13"/>
      <c r="AG2634" s="13"/>
      <c r="AH2634" s="13"/>
      <c r="AI2634" s="13"/>
      <c r="AJ2634" s="13"/>
    </row>
    <row r="2635" spans="2:36" x14ac:dyDescent="0.3">
      <c r="B2635" s="8"/>
      <c r="C2635" s="8"/>
      <c r="W2635" s="13"/>
      <c r="X2635" s="13"/>
      <c r="Y2635" s="13"/>
      <c r="Z2635" s="13"/>
      <c r="AA2635" s="13"/>
      <c r="AB2635" s="13"/>
      <c r="AC2635" s="13"/>
      <c r="AD2635" s="13"/>
      <c r="AE2635" s="13"/>
      <c r="AF2635" s="13"/>
      <c r="AG2635" s="13"/>
      <c r="AH2635" s="13"/>
      <c r="AI2635" s="13"/>
      <c r="AJ2635" s="13"/>
    </row>
    <row r="2636" spans="2:36" x14ac:dyDescent="0.3">
      <c r="B2636" s="8"/>
      <c r="C2636" s="8"/>
      <c r="W2636" s="13"/>
      <c r="X2636" s="13"/>
      <c r="Y2636" s="13"/>
      <c r="Z2636" s="13"/>
      <c r="AA2636" s="13"/>
      <c r="AB2636" s="13"/>
      <c r="AC2636" s="13"/>
      <c r="AD2636" s="13"/>
      <c r="AE2636" s="13"/>
      <c r="AF2636" s="13"/>
      <c r="AG2636" s="13"/>
      <c r="AH2636" s="13"/>
      <c r="AI2636" s="13"/>
      <c r="AJ2636" s="13"/>
    </row>
    <row r="2637" spans="2:36" x14ac:dyDescent="0.3">
      <c r="B2637" s="8"/>
      <c r="C2637" s="8"/>
      <c r="W2637" s="13"/>
      <c r="X2637" s="13"/>
      <c r="Y2637" s="13"/>
      <c r="Z2637" s="13"/>
      <c r="AA2637" s="13"/>
      <c r="AB2637" s="13"/>
      <c r="AC2637" s="13"/>
      <c r="AD2637" s="13"/>
      <c r="AE2637" s="13"/>
      <c r="AF2637" s="13"/>
      <c r="AG2637" s="13"/>
      <c r="AH2637" s="13"/>
      <c r="AI2637" s="13"/>
      <c r="AJ2637" s="13"/>
    </row>
    <row r="2638" spans="2:36" x14ac:dyDescent="0.3">
      <c r="B2638" s="8"/>
      <c r="C2638" s="8"/>
      <c r="W2638" s="13"/>
      <c r="X2638" s="13"/>
      <c r="Y2638" s="13"/>
      <c r="Z2638" s="13"/>
      <c r="AA2638" s="13"/>
      <c r="AB2638" s="13"/>
      <c r="AC2638" s="13"/>
      <c r="AD2638" s="13"/>
      <c r="AE2638" s="13"/>
      <c r="AF2638" s="13"/>
      <c r="AG2638" s="13"/>
      <c r="AH2638" s="13"/>
      <c r="AI2638" s="13"/>
      <c r="AJ2638" s="13"/>
    </row>
    <row r="2639" spans="2:36" x14ac:dyDescent="0.3">
      <c r="B2639" s="8"/>
      <c r="C2639" s="8"/>
      <c r="W2639" s="13"/>
      <c r="X2639" s="13"/>
      <c r="Y2639" s="13"/>
      <c r="Z2639" s="13"/>
      <c r="AA2639" s="13"/>
      <c r="AB2639" s="13"/>
      <c r="AC2639" s="13"/>
      <c r="AD2639" s="13"/>
      <c r="AE2639" s="13"/>
      <c r="AF2639" s="13"/>
      <c r="AG2639" s="13"/>
      <c r="AH2639" s="13"/>
      <c r="AI2639" s="13"/>
      <c r="AJ2639" s="13"/>
    </row>
    <row r="2640" spans="2:36" x14ac:dyDescent="0.3">
      <c r="B2640" s="8"/>
      <c r="C2640" s="8"/>
      <c r="W2640" s="13"/>
      <c r="X2640" s="13"/>
      <c r="Y2640" s="13"/>
      <c r="Z2640" s="13"/>
      <c r="AA2640" s="13"/>
      <c r="AB2640" s="13"/>
      <c r="AC2640" s="13"/>
      <c r="AD2640" s="13"/>
      <c r="AE2640" s="13"/>
      <c r="AF2640" s="13"/>
      <c r="AG2640" s="13"/>
      <c r="AH2640" s="13"/>
      <c r="AI2640" s="13"/>
      <c r="AJ2640" s="13"/>
    </row>
    <row r="2641" spans="2:36" x14ac:dyDescent="0.3">
      <c r="B2641" s="8"/>
      <c r="C2641" s="8"/>
      <c r="W2641" s="13"/>
      <c r="X2641" s="13"/>
      <c r="Y2641" s="13"/>
      <c r="Z2641" s="13"/>
      <c r="AA2641" s="13"/>
      <c r="AB2641" s="13"/>
      <c r="AC2641" s="13"/>
      <c r="AD2641" s="13"/>
      <c r="AE2641" s="13"/>
      <c r="AF2641" s="13"/>
      <c r="AG2641" s="13"/>
      <c r="AH2641" s="13"/>
      <c r="AI2641" s="13"/>
      <c r="AJ2641" s="13"/>
    </row>
    <row r="2642" spans="2:36" x14ac:dyDescent="0.3">
      <c r="B2642" s="8"/>
      <c r="C2642" s="8"/>
      <c r="W2642" s="13"/>
      <c r="X2642" s="13"/>
      <c r="Y2642" s="13"/>
      <c r="Z2642" s="13"/>
      <c r="AA2642" s="13"/>
      <c r="AB2642" s="13"/>
      <c r="AC2642" s="13"/>
      <c r="AD2642" s="13"/>
      <c r="AE2642" s="13"/>
      <c r="AF2642" s="13"/>
      <c r="AG2642" s="13"/>
      <c r="AH2642" s="13"/>
      <c r="AI2642" s="13"/>
      <c r="AJ2642" s="13"/>
    </row>
    <row r="2643" spans="2:36" x14ac:dyDescent="0.3">
      <c r="B2643" s="8"/>
      <c r="C2643" s="8"/>
      <c r="W2643" s="13"/>
      <c r="X2643" s="13"/>
      <c r="Y2643" s="13"/>
      <c r="Z2643" s="13"/>
      <c r="AA2643" s="13"/>
      <c r="AB2643" s="13"/>
      <c r="AC2643" s="13"/>
      <c r="AD2643" s="13"/>
      <c r="AE2643" s="13"/>
      <c r="AF2643" s="13"/>
      <c r="AG2643" s="13"/>
      <c r="AH2643" s="13"/>
      <c r="AI2643" s="13"/>
      <c r="AJ2643" s="13"/>
    </row>
    <row r="2644" spans="2:36" x14ac:dyDescent="0.3">
      <c r="B2644" s="8"/>
      <c r="C2644" s="8"/>
      <c r="W2644" s="13"/>
      <c r="X2644" s="13"/>
      <c r="Y2644" s="13"/>
      <c r="Z2644" s="13"/>
      <c r="AA2644" s="13"/>
      <c r="AB2644" s="13"/>
      <c r="AC2644" s="13"/>
      <c r="AD2644" s="13"/>
      <c r="AE2644" s="13"/>
      <c r="AF2644" s="13"/>
      <c r="AG2644" s="13"/>
      <c r="AH2644" s="13"/>
      <c r="AI2644" s="13"/>
      <c r="AJ2644" s="13"/>
    </row>
    <row r="2645" spans="2:36" x14ac:dyDescent="0.3">
      <c r="B2645" s="8"/>
      <c r="C2645" s="8"/>
      <c r="W2645" s="13"/>
      <c r="X2645" s="13"/>
      <c r="Y2645" s="13"/>
      <c r="Z2645" s="13"/>
      <c r="AA2645" s="13"/>
      <c r="AB2645" s="13"/>
      <c r="AC2645" s="13"/>
      <c r="AD2645" s="13"/>
      <c r="AE2645" s="13"/>
      <c r="AF2645" s="13"/>
      <c r="AG2645" s="13"/>
      <c r="AH2645" s="13"/>
      <c r="AI2645" s="13"/>
      <c r="AJ2645" s="13"/>
    </row>
    <row r="2646" spans="2:36" x14ac:dyDescent="0.3">
      <c r="B2646" s="8"/>
      <c r="C2646" s="8"/>
      <c r="W2646" s="13"/>
      <c r="X2646" s="13"/>
      <c r="Y2646" s="13"/>
      <c r="Z2646" s="13"/>
      <c r="AA2646" s="13"/>
      <c r="AB2646" s="13"/>
      <c r="AC2646" s="13"/>
      <c r="AD2646" s="13"/>
      <c r="AE2646" s="13"/>
      <c r="AF2646" s="13"/>
      <c r="AG2646" s="13"/>
      <c r="AH2646" s="13"/>
      <c r="AI2646" s="13"/>
      <c r="AJ2646" s="13"/>
    </row>
    <row r="2647" spans="2:36" x14ac:dyDescent="0.3">
      <c r="B2647" s="8"/>
      <c r="C2647" s="8"/>
      <c r="W2647" s="13"/>
      <c r="X2647" s="13"/>
      <c r="Y2647" s="13"/>
      <c r="Z2647" s="13"/>
      <c r="AA2647" s="13"/>
      <c r="AB2647" s="13"/>
      <c r="AC2647" s="13"/>
      <c r="AD2647" s="13"/>
      <c r="AE2647" s="13"/>
      <c r="AF2647" s="13"/>
      <c r="AG2647" s="13"/>
      <c r="AH2647" s="13"/>
      <c r="AI2647" s="13"/>
      <c r="AJ2647" s="13"/>
    </row>
    <row r="2648" spans="2:36" x14ac:dyDescent="0.3">
      <c r="B2648" s="8"/>
      <c r="C2648" s="8"/>
      <c r="W2648" s="13"/>
      <c r="X2648" s="13"/>
      <c r="Y2648" s="13"/>
      <c r="Z2648" s="13"/>
      <c r="AA2648" s="13"/>
      <c r="AB2648" s="13"/>
      <c r="AC2648" s="13"/>
      <c r="AD2648" s="13"/>
      <c r="AE2648" s="13"/>
      <c r="AF2648" s="13"/>
      <c r="AG2648" s="13"/>
      <c r="AH2648" s="13"/>
      <c r="AI2648" s="13"/>
      <c r="AJ2648" s="13"/>
    </row>
    <row r="2649" spans="2:36" x14ac:dyDescent="0.3">
      <c r="B2649" s="8"/>
      <c r="C2649" s="8"/>
      <c r="W2649" s="13"/>
      <c r="X2649" s="13"/>
      <c r="Y2649" s="13"/>
      <c r="Z2649" s="13"/>
      <c r="AA2649" s="13"/>
      <c r="AB2649" s="13"/>
      <c r="AC2649" s="13"/>
      <c r="AD2649" s="13"/>
      <c r="AE2649" s="13"/>
      <c r="AF2649" s="13"/>
      <c r="AG2649" s="13"/>
      <c r="AH2649" s="13"/>
      <c r="AI2649" s="13"/>
      <c r="AJ2649" s="13"/>
    </row>
    <row r="2650" spans="2:36" x14ac:dyDescent="0.3">
      <c r="B2650" s="8"/>
      <c r="C2650" s="8"/>
      <c r="W2650" s="13"/>
      <c r="X2650" s="13"/>
      <c r="Y2650" s="13"/>
      <c r="Z2650" s="13"/>
      <c r="AA2650" s="13"/>
      <c r="AB2650" s="13"/>
      <c r="AC2650" s="13"/>
      <c r="AD2650" s="13"/>
      <c r="AE2650" s="13"/>
      <c r="AF2650" s="13"/>
      <c r="AG2650" s="13"/>
      <c r="AH2650" s="13"/>
      <c r="AI2650" s="13"/>
      <c r="AJ2650" s="13"/>
    </row>
    <row r="2651" spans="2:36" x14ac:dyDescent="0.3">
      <c r="B2651" s="8"/>
      <c r="C2651" s="8"/>
      <c r="W2651" s="13"/>
      <c r="X2651" s="13"/>
      <c r="Y2651" s="13"/>
      <c r="Z2651" s="13"/>
      <c r="AA2651" s="13"/>
      <c r="AB2651" s="13"/>
      <c r="AC2651" s="13"/>
      <c r="AD2651" s="13"/>
      <c r="AE2651" s="13"/>
      <c r="AF2651" s="13"/>
      <c r="AG2651" s="13"/>
      <c r="AH2651" s="13"/>
      <c r="AI2651" s="13"/>
      <c r="AJ2651" s="13"/>
    </row>
    <row r="2652" spans="2:36" x14ac:dyDescent="0.3">
      <c r="B2652" s="8"/>
      <c r="C2652" s="8"/>
      <c r="W2652" s="13"/>
      <c r="X2652" s="13"/>
      <c r="Y2652" s="13"/>
      <c r="Z2652" s="13"/>
      <c r="AA2652" s="13"/>
      <c r="AB2652" s="13"/>
      <c r="AC2652" s="13"/>
      <c r="AD2652" s="13"/>
      <c r="AE2652" s="13"/>
      <c r="AF2652" s="13"/>
      <c r="AG2652" s="13"/>
      <c r="AH2652" s="13"/>
      <c r="AI2652" s="13"/>
      <c r="AJ2652" s="13"/>
    </row>
    <row r="2653" spans="2:36" x14ac:dyDescent="0.3">
      <c r="B2653" s="8"/>
      <c r="C2653" s="8"/>
      <c r="W2653" s="13"/>
      <c r="X2653" s="13"/>
      <c r="Y2653" s="13"/>
      <c r="Z2653" s="13"/>
      <c r="AA2653" s="13"/>
      <c r="AB2653" s="13"/>
      <c r="AC2653" s="13"/>
      <c r="AD2653" s="13"/>
      <c r="AE2653" s="13"/>
      <c r="AF2653" s="13"/>
      <c r="AG2653" s="13"/>
      <c r="AH2653" s="13"/>
      <c r="AI2653" s="13"/>
      <c r="AJ2653" s="13"/>
    </row>
    <row r="2654" spans="2:36" x14ac:dyDescent="0.3">
      <c r="B2654" s="8"/>
      <c r="C2654" s="8"/>
      <c r="W2654" s="13"/>
      <c r="X2654" s="13"/>
      <c r="Y2654" s="13"/>
      <c r="Z2654" s="13"/>
      <c r="AA2654" s="13"/>
      <c r="AB2654" s="13"/>
      <c r="AC2654" s="13"/>
      <c r="AD2654" s="13"/>
      <c r="AE2654" s="13"/>
      <c r="AF2654" s="13"/>
      <c r="AG2654" s="13"/>
      <c r="AH2654" s="13"/>
      <c r="AI2654" s="13"/>
      <c r="AJ2654" s="13"/>
    </row>
    <row r="2655" spans="2:36" x14ac:dyDescent="0.3">
      <c r="B2655" s="8"/>
      <c r="C2655" s="8"/>
      <c r="W2655" s="13"/>
      <c r="X2655" s="13"/>
      <c r="Y2655" s="13"/>
      <c r="Z2655" s="13"/>
      <c r="AA2655" s="13"/>
      <c r="AB2655" s="13"/>
      <c r="AC2655" s="13"/>
      <c r="AD2655" s="13"/>
      <c r="AE2655" s="13"/>
      <c r="AF2655" s="13"/>
      <c r="AG2655" s="13"/>
      <c r="AH2655" s="13"/>
      <c r="AI2655" s="13"/>
      <c r="AJ2655" s="13"/>
    </row>
    <row r="2656" spans="2:36" x14ac:dyDescent="0.3">
      <c r="B2656" s="8"/>
      <c r="C2656" s="8"/>
      <c r="W2656" s="13"/>
      <c r="X2656" s="13"/>
      <c r="Y2656" s="13"/>
      <c r="Z2656" s="13"/>
      <c r="AA2656" s="13"/>
      <c r="AB2656" s="13"/>
      <c r="AC2656" s="13"/>
      <c r="AD2656" s="13"/>
      <c r="AE2656" s="13"/>
      <c r="AF2656" s="13"/>
      <c r="AG2656" s="13"/>
      <c r="AH2656" s="13"/>
      <c r="AI2656" s="13"/>
      <c r="AJ2656" s="13"/>
    </row>
    <row r="2657" spans="2:36" x14ac:dyDescent="0.3">
      <c r="B2657" s="8"/>
      <c r="C2657" s="8"/>
      <c r="W2657" s="13"/>
      <c r="X2657" s="13"/>
      <c r="Y2657" s="13"/>
      <c r="Z2657" s="13"/>
      <c r="AA2657" s="13"/>
      <c r="AB2657" s="13"/>
      <c r="AC2657" s="13"/>
      <c r="AD2657" s="13"/>
      <c r="AE2657" s="13"/>
      <c r="AF2657" s="13"/>
      <c r="AG2657" s="13"/>
      <c r="AH2657" s="13"/>
      <c r="AI2657" s="13"/>
      <c r="AJ2657" s="13"/>
    </row>
    <row r="2658" spans="2:36" x14ac:dyDescent="0.3">
      <c r="B2658" s="8"/>
      <c r="C2658" s="8"/>
      <c r="W2658" s="13"/>
      <c r="X2658" s="13"/>
      <c r="Y2658" s="13"/>
      <c r="Z2658" s="13"/>
      <c r="AA2658" s="13"/>
      <c r="AB2658" s="13"/>
      <c r="AC2658" s="13"/>
      <c r="AD2658" s="13"/>
      <c r="AE2658" s="13"/>
      <c r="AF2658" s="13"/>
      <c r="AG2658" s="13"/>
      <c r="AH2658" s="13"/>
      <c r="AI2658" s="13"/>
      <c r="AJ2658" s="13"/>
    </row>
    <row r="2659" spans="2:36" x14ac:dyDescent="0.3">
      <c r="B2659" s="8"/>
      <c r="C2659" s="8"/>
      <c r="W2659" s="13"/>
      <c r="X2659" s="13"/>
      <c r="Y2659" s="13"/>
      <c r="Z2659" s="13"/>
      <c r="AA2659" s="13"/>
      <c r="AB2659" s="13"/>
      <c r="AC2659" s="13"/>
      <c r="AD2659" s="13"/>
      <c r="AE2659" s="13"/>
      <c r="AF2659" s="13"/>
      <c r="AG2659" s="13"/>
      <c r="AH2659" s="13"/>
      <c r="AI2659" s="13"/>
      <c r="AJ2659" s="13"/>
    </row>
    <row r="2660" spans="2:36" x14ac:dyDescent="0.3">
      <c r="B2660" s="8"/>
      <c r="C2660" s="8"/>
      <c r="W2660" s="13"/>
      <c r="X2660" s="13"/>
      <c r="Y2660" s="13"/>
      <c r="Z2660" s="13"/>
      <c r="AA2660" s="13"/>
      <c r="AB2660" s="13"/>
      <c r="AC2660" s="13"/>
      <c r="AD2660" s="13"/>
      <c r="AE2660" s="13"/>
      <c r="AF2660" s="13"/>
      <c r="AG2660" s="13"/>
      <c r="AH2660" s="13"/>
      <c r="AI2660" s="13"/>
      <c r="AJ2660" s="13"/>
    </row>
    <row r="2661" spans="2:36" x14ac:dyDescent="0.3">
      <c r="B2661" s="8"/>
      <c r="C2661" s="8"/>
      <c r="W2661" s="13"/>
      <c r="X2661" s="13"/>
      <c r="Y2661" s="13"/>
      <c r="Z2661" s="13"/>
      <c r="AA2661" s="13"/>
      <c r="AB2661" s="13"/>
      <c r="AC2661" s="13"/>
      <c r="AD2661" s="13"/>
      <c r="AE2661" s="13"/>
      <c r="AF2661" s="13"/>
      <c r="AG2661" s="13"/>
      <c r="AH2661" s="13"/>
      <c r="AI2661" s="13"/>
      <c r="AJ2661" s="13"/>
    </row>
    <row r="2662" spans="2:36" x14ac:dyDescent="0.3">
      <c r="B2662" s="8"/>
      <c r="C2662" s="8"/>
      <c r="W2662" s="13"/>
      <c r="X2662" s="13"/>
      <c r="Y2662" s="13"/>
      <c r="Z2662" s="13"/>
      <c r="AA2662" s="13"/>
      <c r="AB2662" s="13"/>
      <c r="AC2662" s="13"/>
      <c r="AD2662" s="13"/>
      <c r="AE2662" s="13"/>
      <c r="AF2662" s="13"/>
      <c r="AG2662" s="13"/>
      <c r="AH2662" s="13"/>
      <c r="AI2662" s="13"/>
      <c r="AJ2662" s="13"/>
    </row>
    <row r="2663" spans="2:36" x14ac:dyDescent="0.3">
      <c r="B2663" s="8"/>
      <c r="C2663" s="8"/>
      <c r="W2663" s="13"/>
      <c r="X2663" s="13"/>
      <c r="Y2663" s="13"/>
      <c r="Z2663" s="13"/>
      <c r="AA2663" s="13"/>
      <c r="AB2663" s="13"/>
      <c r="AC2663" s="13"/>
      <c r="AD2663" s="13"/>
      <c r="AE2663" s="13"/>
      <c r="AF2663" s="13"/>
      <c r="AG2663" s="13"/>
      <c r="AH2663" s="13"/>
      <c r="AI2663" s="13"/>
      <c r="AJ2663" s="13"/>
    </row>
    <row r="2664" spans="2:36" x14ac:dyDescent="0.3">
      <c r="B2664" s="8"/>
      <c r="C2664" s="8"/>
      <c r="W2664" s="13"/>
      <c r="X2664" s="13"/>
      <c r="Y2664" s="13"/>
      <c r="Z2664" s="13"/>
      <c r="AA2664" s="13"/>
      <c r="AB2664" s="13"/>
      <c r="AC2664" s="13"/>
      <c r="AD2664" s="13"/>
      <c r="AE2664" s="13"/>
      <c r="AF2664" s="13"/>
      <c r="AG2664" s="13"/>
      <c r="AH2664" s="13"/>
      <c r="AI2664" s="13"/>
      <c r="AJ2664" s="13"/>
    </row>
    <row r="2665" spans="2:36" x14ac:dyDescent="0.3">
      <c r="B2665" s="8"/>
      <c r="C2665" s="8"/>
      <c r="W2665" s="13"/>
      <c r="X2665" s="13"/>
      <c r="Y2665" s="13"/>
      <c r="Z2665" s="13"/>
      <c r="AA2665" s="13"/>
      <c r="AB2665" s="13"/>
      <c r="AC2665" s="13"/>
      <c r="AD2665" s="13"/>
      <c r="AE2665" s="13"/>
      <c r="AF2665" s="13"/>
      <c r="AG2665" s="13"/>
      <c r="AH2665" s="13"/>
      <c r="AI2665" s="13"/>
      <c r="AJ2665" s="13"/>
    </row>
    <row r="2666" spans="2:36" x14ac:dyDescent="0.3">
      <c r="B2666" s="8"/>
      <c r="C2666" s="8"/>
      <c r="W2666" s="13"/>
      <c r="X2666" s="13"/>
      <c r="Y2666" s="13"/>
      <c r="Z2666" s="13"/>
      <c r="AA2666" s="13"/>
      <c r="AB2666" s="13"/>
      <c r="AC2666" s="13"/>
      <c r="AD2666" s="13"/>
      <c r="AE2666" s="13"/>
      <c r="AF2666" s="13"/>
      <c r="AG2666" s="13"/>
      <c r="AH2666" s="13"/>
      <c r="AI2666" s="13"/>
      <c r="AJ2666" s="13"/>
    </row>
    <row r="2667" spans="2:36" x14ac:dyDescent="0.3">
      <c r="B2667" s="8"/>
      <c r="C2667" s="8"/>
      <c r="W2667" s="13"/>
      <c r="X2667" s="13"/>
      <c r="Y2667" s="13"/>
      <c r="Z2667" s="13"/>
      <c r="AA2667" s="13"/>
      <c r="AB2667" s="13"/>
      <c r="AC2667" s="13"/>
      <c r="AD2667" s="13"/>
      <c r="AE2667" s="13"/>
      <c r="AF2667" s="13"/>
      <c r="AG2667" s="13"/>
      <c r="AH2667" s="13"/>
      <c r="AI2667" s="13"/>
      <c r="AJ2667" s="13"/>
    </row>
    <row r="2668" spans="2:36" x14ac:dyDescent="0.3">
      <c r="B2668" s="8"/>
      <c r="C2668" s="8"/>
      <c r="W2668" s="13"/>
      <c r="X2668" s="13"/>
      <c r="Y2668" s="13"/>
      <c r="Z2668" s="13"/>
      <c r="AA2668" s="13"/>
      <c r="AB2668" s="13"/>
      <c r="AC2668" s="13"/>
      <c r="AD2668" s="13"/>
      <c r="AE2668" s="13"/>
      <c r="AF2668" s="13"/>
      <c r="AG2668" s="13"/>
      <c r="AH2668" s="13"/>
      <c r="AI2668" s="13"/>
      <c r="AJ2668" s="13"/>
    </row>
    <row r="2669" spans="2:36" x14ac:dyDescent="0.3">
      <c r="B2669" s="8"/>
      <c r="C2669" s="8"/>
      <c r="W2669" s="13"/>
      <c r="X2669" s="13"/>
      <c r="Y2669" s="13"/>
      <c r="Z2669" s="13"/>
      <c r="AA2669" s="13"/>
      <c r="AB2669" s="13"/>
      <c r="AC2669" s="13"/>
      <c r="AD2669" s="13"/>
      <c r="AE2669" s="13"/>
      <c r="AF2669" s="13"/>
      <c r="AG2669" s="13"/>
      <c r="AH2669" s="13"/>
      <c r="AI2669" s="13"/>
      <c r="AJ2669" s="13"/>
    </row>
    <row r="2670" spans="2:36" x14ac:dyDescent="0.3">
      <c r="B2670" s="8"/>
      <c r="C2670" s="8"/>
      <c r="W2670" s="13"/>
      <c r="X2670" s="13"/>
      <c r="Y2670" s="13"/>
      <c r="Z2670" s="13"/>
      <c r="AA2670" s="13"/>
      <c r="AB2670" s="13"/>
      <c r="AC2670" s="13"/>
      <c r="AD2670" s="13"/>
      <c r="AE2670" s="13"/>
      <c r="AF2670" s="13"/>
      <c r="AG2670" s="13"/>
      <c r="AH2670" s="13"/>
      <c r="AI2670" s="13"/>
      <c r="AJ2670" s="13"/>
    </row>
    <row r="2671" spans="2:36" x14ac:dyDescent="0.3">
      <c r="B2671" s="8"/>
      <c r="C2671" s="8"/>
      <c r="W2671" s="13"/>
      <c r="X2671" s="13"/>
      <c r="Y2671" s="13"/>
      <c r="Z2671" s="13"/>
      <c r="AA2671" s="13"/>
      <c r="AB2671" s="13"/>
      <c r="AC2671" s="13"/>
      <c r="AD2671" s="13"/>
      <c r="AE2671" s="13"/>
      <c r="AF2671" s="13"/>
      <c r="AG2671" s="13"/>
      <c r="AH2671" s="13"/>
      <c r="AI2671" s="13"/>
      <c r="AJ2671" s="13"/>
    </row>
    <row r="2672" spans="2:36" x14ac:dyDescent="0.3">
      <c r="B2672" s="8"/>
      <c r="C2672" s="8"/>
      <c r="W2672" s="13"/>
      <c r="X2672" s="13"/>
      <c r="Y2672" s="13"/>
      <c r="Z2672" s="13"/>
      <c r="AA2672" s="13"/>
      <c r="AB2672" s="13"/>
      <c r="AC2672" s="13"/>
      <c r="AD2672" s="13"/>
      <c r="AE2672" s="13"/>
      <c r="AF2672" s="13"/>
      <c r="AG2672" s="13"/>
      <c r="AH2672" s="13"/>
      <c r="AI2672" s="13"/>
      <c r="AJ2672" s="13"/>
    </row>
    <row r="2673" spans="2:36" x14ac:dyDescent="0.3">
      <c r="B2673" s="8"/>
      <c r="C2673" s="8"/>
      <c r="W2673" s="13"/>
      <c r="X2673" s="13"/>
      <c r="Y2673" s="13"/>
      <c r="Z2673" s="13"/>
      <c r="AA2673" s="13"/>
      <c r="AB2673" s="13"/>
      <c r="AC2673" s="13"/>
      <c r="AD2673" s="13"/>
      <c r="AE2673" s="13"/>
      <c r="AF2673" s="13"/>
      <c r="AG2673" s="13"/>
      <c r="AH2673" s="13"/>
      <c r="AI2673" s="13"/>
      <c r="AJ2673" s="13"/>
    </row>
    <row r="2674" spans="2:36" x14ac:dyDescent="0.3">
      <c r="B2674" s="8"/>
      <c r="C2674" s="8"/>
      <c r="W2674" s="13"/>
      <c r="X2674" s="13"/>
      <c r="Y2674" s="13"/>
      <c r="Z2674" s="13"/>
      <c r="AA2674" s="13"/>
      <c r="AB2674" s="13"/>
      <c r="AC2674" s="13"/>
      <c r="AD2674" s="13"/>
      <c r="AE2674" s="13"/>
      <c r="AF2674" s="13"/>
      <c r="AG2674" s="13"/>
      <c r="AH2674" s="13"/>
      <c r="AI2674" s="13"/>
      <c r="AJ2674" s="13"/>
    </row>
    <row r="2675" spans="2:36" x14ac:dyDescent="0.3">
      <c r="B2675" s="8"/>
      <c r="C2675" s="8"/>
      <c r="W2675" s="13"/>
      <c r="X2675" s="13"/>
      <c r="Y2675" s="13"/>
      <c r="Z2675" s="13"/>
      <c r="AA2675" s="13"/>
      <c r="AB2675" s="13"/>
      <c r="AC2675" s="13"/>
      <c r="AD2675" s="13"/>
      <c r="AE2675" s="13"/>
      <c r="AF2675" s="13"/>
      <c r="AG2675" s="13"/>
      <c r="AH2675" s="13"/>
      <c r="AI2675" s="13"/>
      <c r="AJ2675" s="13"/>
    </row>
    <row r="2676" spans="2:36" x14ac:dyDescent="0.3">
      <c r="B2676" s="8"/>
      <c r="C2676" s="8"/>
      <c r="W2676" s="13"/>
      <c r="X2676" s="13"/>
      <c r="Y2676" s="13"/>
      <c r="Z2676" s="13"/>
      <c r="AA2676" s="13"/>
      <c r="AB2676" s="13"/>
      <c r="AC2676" s="13"/>
      <c r="AD2676" s="13"/>
      <c r="AE2676" s="13"/>
      <c r="AF2676" s="13"/>
      <c r="AG2676" s="13"/>
      <c r="AH2676" s="13"/>
      <c r="AI2676" s="13"/>
      <c r="AJ2676" s="13"/>
    </row>
    <row r="2677" spans="2:36" x14ac:dyDescent="0.3">
      <c r="B2677" s="8"/>
      <c r="C2677" s="8"/>
      <c r="W2677" s="13"/>
      <c r="X2677" s="13"/>
      <c r="Y2677" s="13"/>
      <c r="Z2677" s="13"/>
      <c r="AA2677" s="13"/>
      <c r="AB2677" s="13"/>
      <c r="AC2677" s="13"/>
      <c r="AD2677" s="13"/>
      <c r="AE2677" s="13"/>
      <c r="AF2677" s="13"/>
      <c r="AG2677" s="13"/>
      <c r="AH2677" s="13"/>
      <c r="AI2677" s="13"/>
      <c r="AJ2677" s="13"/>
    </row>
    <row r="2678" spans="2:36" x14ac:dyDescent="0.3">
      <c r="B2678" s="8"/>
      <c r="C2678" s="8"/>
      <c r="W2678" s="13"/>
      <c r="X2678" s="13"/>
      <c r="Y2678" s="13"/>
      <c r="Z2678" s="13"/>
      <c r="AA2678" s="13"/>
      <c r="AB2678" s="13"/>
      <c r="AC2678" s="13"/>
      <c r="AD2678" s="13"/>
      <c r="AE2678" s="13"/>
      <c r="AF2678" s="13"/>
      <c r="AG2678" s="13"/>
      <c r="AH2678" s="13"/>
      <c r="AI2678" s="13"/>
      <c r="AJ2678" s="13"/>
    </row>
    <row r="2679" spans="2:36" x14ac:dyDescent="0.3">
      <c r="B2679" s="8"/>
      <c r="C2679" s="8"/>
      <c r="W2679" s="13"/>
      <c r="X2679" s="13"/>
      <c r="Y2679" s="13"/>
      <c r="Z2679" s="13"/>
      <c r="AA2679" s="13"/>
      <c r="AB2679" s="13"/>
      <c r="AC2679" s="13"/>
      <c r="AD2679" s="13"/>
      <c r="AE2679" s="13"/>
      <c r="AF2679" s="13"/>
      <c r="AG2679" s="13"/>
      <c r="AH2679" s="13"/>
      <c r="AI2679" s="13"/>
      <c r="AJ2679" s="13"/>
    </row>
    <row r="2680" spans="2:36" x14ac:dyDescent="0.3">
      <c r="B2680" s="8"/>
      <c r="C2680" s="8"/>
      <c r="W2680" s="13"/>
      <c r="X2680" s="13"/>
      <c r="Y2680" s="13"/>
      <c r="Z2680" s="13"/>
      <c r="AA2680" s="13"/>
      <c r="AB2680" s="13"/>
      <c r="AC2680" s="13"/>
      <c r="AD2680" s="13"/>
      <c r="AE2680" s="13"/>
      <c r="AF2680" s="13"/>
      <c r="AG2680" s="13"/>
      <c r="AH2680" s="13"/>
      <c r="AI2680" s="13"/>
      <c r="AJ2680" s="13"/>
    </row>
    <row r="2681" spans="2:36" x14ac:dyDescent="0.3">
      <c r="B2681" s="8"/>
      <c r="C2681" s="8"/>
      <c r="W2681" s="13"/>
      <c r="X2681" s="13"/>
      <c r="Y2681" s="13"/>
      <c r="Z2681" s="13"/>
      <c r="AA2681" s="13"/>
      <c r="AB2681" s="13"/>
      <c r="AC2681" s="13"/>
      <c r="AD2681" s="13"/>
      <c r="AE2681" s="13"/>
      <c r="AF2681" s="13"/>
      <c r="AG2681" s="13"/>
      <c r="AH2681" s="13"/>
      <c r="AI2681" s="13"/>
      <c r="AJ2681" s="13"/>
    </row>
    <row r="2682" spans="2:36" x14ac:dyDescent="0.3">
      <c r="B2682" s="8"/>
      <c r="C2682" s="8"/>
      <c r="W2682" s="13"/>
      <c r="X2682" s="13"/>
      <c r="Y2682" s="13"/>
      <c r="Z2682" s="13"/>
      <c r="AA2682" s="13"/>
      <c r="AB2682" s="13"/>
      <c r="AC2682" s="13"/>
      <c r="AD2682" s="13"/>
      <c r="AE2682" s="13"/>
      <c r="AF2682" s="13"/>
      <c r="AG2682" s="13"/>
      <c r="AH2682" s="13"/>
      <c r="AI2682" s="13"/>
      <c r="AJ2682" s="13"/>
    </row>
    <row r="2683" spans="2:36" x14ac:dyDescent="0.3">
      <c r="B2683" s="8"/>
      <c r="C2683" s="8"/>
      <c r="W2683" s="13"/>
      <c r="X2683" s="13"/>
      <c r="Y2683" s="13"/>
      <c r="Z2683" s="13"/>
      <c r="AA2683" s="13"/>
      <c r="AB2683" s="13"/>
      <c r="AC2683" s="13"/>
      <c r="AD2683" s="13"/>
      <c r="AE2683" s="13"/>
      <c r="AF2683" s="13"/>
      <c r="AG2683" s="13"/>
      <c r="AH2683" s="13"/>
      <c r="AI2683" s="13"/>
      <c r="AJ2683" s="13"/>
    </row>
    <row r="2684" spans="2:36" x14ac:dyDescent="0.3">
      <c r="B2684" s="8"/>
      <c r="C2684" s="8"/>
      <c r="W2684" s="13"/>
      <c r="X2684" s="13"/>
      <c r="Y2684" s="13"/>
      <c r="Z2684" s="13"/>
      <c r="AA2684" s="13"/>
      <c r="AB2684" s="13"/>
      <c r="AC2684" s="13"/>
      <c r="AD2684" s="13"/>
      <c r="AE2684" s="13"/>
      <c r="AF2684" s="13"/>
      <c r="AG2684" s="13"/>
      <c r="AH2684" s="13"/>
      <c r="AI2684" s="13"/>
      <c r="AJ2684" s="13"/>
    </row>
    <row r="2685" spans="2:36" x14ac:dyDescent="0.3">
      <c r="B2685" s="8"/>
      <c r="C2685" s="8"/>
      <c r="W2685" s="13"/>
      <c r="X2685" s="13"/>
      <c r="Y2685" s="13"/>
      <c r="Z2685" s="13"/>
      <c r="AA2685" s="13"/>
      <c r="AB2685" s="13"/>
      <c r="AC2685" s="13"/>
      <c r="AD2685" s="13"/>
      <c r="AE2685" s="13"/>
      <c r="AF2685" s="13"/>
      <c r="AG2685" s="13"/>
      <c r="AH2685" s="13"/>
      <c r="AI2685" s="13"/>
      <c r="AJ2685" s="13"/>
    </row>
    <row r="2686" spans="2:36" x14ac:dyDescent="0.3">
      <c r="B2686" s="8"/>
      <c r="C2686" s="8"/>
      <c r="W2686" s="13"/>
      <c r="X2686" s="13"/>
      <c r="Y2686" s="13"/>
      <c r="Z2686" s="13"/>
      <c r="AA2686" s="13"/>
      <c r="AB2686" s="13"/>
      <c r="AC2686" s="13"/>
      <c r="AD2686" s="13"/>
      <c r="AE2686" s="13"/>
      <c r="AF2686" s="13"/>
      <c r="AG2686" s="13"/>
      <c r="AH2686" s="13"/>
      <c r="AI2686" s="13"/>
      <c r="AJ2686" s="13"/>
    </row>
    <row r="2687" spans="2:36" x14ac:dyDescent="0.3">
      <c r="B2687" s="8"/>
      <c r="C2687" s="8"/>
      <c r="W2687" s="13"/>
      <c r="X2687" s="13"/>
      <c r="Y2687" s="13"/>
      <c r="Z2687" s="13"/>
      <c r="AA2687" s="13"/>
      <c r="AB2687" s="13"/>
      <c r="AC2687" s="13"/>
      <c r="AD2687" s="13"/>
      <c r="AE2687" s="13"/>
      <c r="AF2687" s="13"/>
      <c r="AG2687" s="13"/>
      <c r="AH2687" s="13"/>
      <c r="AI2687" s="13"/>
      <c r="AJ2687" s="13"/>
    </row>
    <row r="2688" spans="2:36" x14ac:dyDescent="0.3">
      <c r="B2688" s="8"/>
      <c r="C2688" s="8"/>
      <c r="W2688" s="13"/>
      <c r="X2688" s="13"/>
      <c r="Y2688" s="13"/>
      <c r="Z2688" s="13"/>
      <c r="AA2688" s="13"/>
      <c r="AB2688" s="13"/>
      <c r="AC2688" s="13"/>
      <c r="AD2688" s="13"/>
      <c r="AE2688" s="13"/>
      <c r="AF2688" s="13"/>
      <c r="AG2688" s="13"/>
      <c r="AH2688" s="13"/>
      <c r="AI2688" s="13"/>
      <c r="AJ2688" s="13"/>
    </row>
    <row r="2689" spans="2:36" x14ac:dyDescent="0.3">
      <c r="B2689" s="8"/>
      <c r="C2689" s="8"/>
      <c r="W2689" s="13"/>
      <c r="X2689" s="13"/>
      <c r="Y2689" s="13"/>
      <c r="Z2689" s="13"/>
      <c r="AA2689" s="13"/>
      <c r="AB2689" s="13"/>
      <c r="AC2689" s="13"/>
      <c r="AD2689" s="13"/>
      <c r="AE2689" s="13"/>
      <c r="AF2689" s="13"/>
      <c r="AG2689" s="13"/>
      <c r="AH2689" s="13"/>
      <c r="AI2689" s="13"/>
      <c r="AJ2689" s="13"/>
    </row>
    <row r="2690" spans="2:36" x14ac:dyDescent="0.3">
      <c r="B2690" s="8"/>
      <c r="C2690" s="8"/>
      <c r="W2690" s="13"/>
      <c r="X2690" s="13"/>
      <c r="Y2690" s="13"/>
      <c r="Z2690" s="13"/>
      <c r="AA2690" s="13"/>
      <c r="AB2690" s="13"/>
      <c r="AC2690" s="13"/>
      <c r="AD2690" s="13"/>
      <c r="AE2690" s="13"/>
      <c r="AF2690" s="13"/>
      <c r="AG2690" s="13"/>
      <c r="AH2690" s="13"/>
      <c r="AI2690" s="13"/>
      <c r="AJ2690" s="13"/>
    </row>
    <row r="2691" spans="2:36" x14ac:dyDescent="0.3">
      <c r="B2691" s="8"/>
      <c r="C2691" s="8"/>
      <c r="W2691" s="13"/>
      <c r="X2691" s="13"/>
      <c r="Y2691" s="13"/>
      <c r="Z2691" s="13"/>
      <c r="AA2691" s="13"/>
      <c r="AB2691" s="13"/>
      <c r="AC2691" s="13"/>
      <c r="AD2691" s="13"/>
      <c r="AE2691" s="13"/>
      <c r="AF2691" s="13"/>
      <c r="AG2691" s="13"/>
      <c r="AH2691" s="13"/>
      <c r="AI2691" s="13"/>
      <c r="AJ2691" s="13"/>
    </row>
    <row r="2692" spans="2:36" x14ac:dyDescent="0.3">
      <c r="B2692" s="8"/>
      <c r="C2692" s="8"/>
      <c r="W2692" s="13"/>
      <c r="X2692" s="13"/>
      <c r="Y2692" s="13"/>
      <c r="Z2692" s="13"/>
      <c r="AA2692" s="13"/>
      <c r="AB2692" s="13"/>
      <c r="AC2692" s="13"/>
      <c r="AD2692" s="13"/>
      <c r="AE2692" s="13"/>
      <c r="AF2692" s="13"/>
      <c r="AG2692" s="13"/>
      <c r="AH2692" s="13"/>
      <c r="AI2692" s="13"/>
      <c r="AJ2692" s="13"/>
    </row>
    <row r="2693" spans="2:36" x14ac:dyDescent="0.3">
      <c r="B2693" s="8"/>
      <c r="C2693" s="8"/>
      <c r="W2693" s="13"/>
      <c r="X2693" s="13"/>
      <c r="Y2693" s="13"/>
      <c r="Z2693" s="13"/>
      <c r="AA2693" s="13"/>
      <c r="AB2693" s="13"/>
      <c r="AC2693" s="13"/>
      <c r="AD2693" s="13"/>
      <c r="AE2693" s="13"/>
      <c r="AF2693" s="13"/>
      <c r="AG2693" s="13"/>
      <c r="AH2693" s="13"/>
      <c r="AI2693" s="13"/>
      <c r="AJ2693" s="13"/>
    </row>
    <row r="2694" spans="2:36" x14ac:dyDescent="0.3">
      <c r="B2694" s="8"/>
      <c r="C2694" s="8"/>
      <c r="W2694" s="13"/>
      <c r="X2694" s="13"/>
      <c r="Y2694" s="13"/>
      <c r="Z2694" s="13"/>
      <c r="AA2694" s="13"/>
      <c r="AB2694" s="13"/>
      <c r="AC2694" s="13"/>
      <c r="AD2694" s="13"/>
      <c r="AE2694" s="13"/>
      <c r="AF2694" s="13"/>
      <c r="AG2694" s="13"/>
      <c r="AH2694" s="13"/>
      <c r="AI2694" s="13"/>
      <c r="AJ2694" s="13"/>
    </row>
    <row r="2695" spans="2:36" x14ac:dyDescent="0.3">
      <c r="B2695" s="8"/>
      <c r="C2695" s="8"/>
      <c r="W2695" s="13"/>
      <c r="X2695" s="13"/>
      <c r="Y2695" s="13"/>
      <c r="Z2695" s="13"/>
      <c r="AA2695" s="13"/>
      <c r="AB2695" s="13"/>
      <c r="AC2695" s="13"/>
      <c r="AD2695" s="13"/>
      <c r="AE2695" s="13"/>
      <c r="AF2695" s="13"/>
      <c r="AG2695" s="13"/>
      <c r="AH2695" s="13"/>
      <c r="AI2695" s="13"/>
      <c r="AJ2695" s="13"/>
    </row>
    <row r="2696" spans="2:36" x14ac:dyDescent="0.3">
      <c r="B2696" s="8"/>
      <c r="C2696" s="8"/>
      <c r="W2696" s="13"/>
      <c r="X2696" s="13"/>
      <c r="Y2696" s="13"/>
      <c r="Z2696" s="13"/>
      <c r="AA2696" s="13"/>
      <c r="AB2696" s="13"/>
      <c r="AC2696" s="13"/>
      <c r="AD2696" s="13"/>
      <c r="AE2696" s="13"/>
      <c r="AF2696" s="13"/>
      <c r="AG2696" s="13"/>
      <c r="AH2696" s="13"/>
      <c r="AI2696" s="13"/>
      <c r="AJ2696" s="13"/>
    </row>
    <row r="2697" spans="2:36" x14ac:dyDescent="0.3">
      <c r="B2697" s="8"/>
      <c r="C2697" s="8"/>
      <c r="W2697" s="13"/>
      <c r="X2697" s="13"/>
      <c r="Y2697" s="13"/>
      <c r="Z2697" s="13"/>
      <c r="AA2697" s="13"/>
      <c r="AB2697" s="13"/>
      <c r="AC2697" s="13"/>
      <c r="AD2697" s="13"/>
      <c r="AE2697" s="13"/>
      <c r="AF2697" s="13"/>
      <c r="AG2697" s="13"/>
      <c r="AH2697" s="13"/>
      <c r="AI2697" s="13"/>
      <c r="AJ2697" s="13"/>
    </row>
    <row r="2698" spans="2:36" x14ac:dyDescent="0.3">
      <c r="B2698" s="8"/>
      <c r="C2698" s="8"/>
      <c r="W2698" s="13"/>
      <c r="X2698" s="13"/>
      <c r="Y2698" s="13"/>
      <c r="Z2698" s="13"/>
      <c r="AA2698" s="13"/>
      <c r="AB2698" s="13"/>
      <c r="AC2698" s="13"/>
      <c r="AD2698" s="13"/>
      <c r="AE2698" s="13"/>
      <c r="AF2698" s="13"/>
      <c r="AG2698" s="13"/>
      <c r="AH2698" s="13"/>
      <c r="AI2698" s="13"/>
      <c r="AJ2698" s="13"/>
    </row>
    <row r="2699" spans="2:36" x14ac:dyDescent="0.3">
      <c r="B2699" s="8"/>
      <c r="C2699" s="8"/>
      <c r="W2699" s="13"/>
      <c r="X2699" s="13"/>
      <c r="Y2699" s="13"/>
      <c r="Z2699" s="13"/>
      <c r="AA2699" s="13"/>
      <c r="AB2699" s="13"/>
      <c r="AC2699" s="13"/>
      <c r="AD2699" s="13"/>
      <c r="AE2699" s="13"/>
      <c r="AF2699" s="13"/>
      <c r="AG2699" s="13"/>
      <c r="AH2699" s="13"/>
      <c r="AI2699" s="13"/>
      <c r="AJ2699" s="13"/>
    </row>
    <row r="2700" spans="2:36" x14ac:dyDescent="0.3">
      <c r="B2700" s="8"/>
      <c r="C2700" s="8"/>
      <c r="W2700" s="13"/>
      <c r="X2700" s="13"/>
      <c r="Y2700" s="13"/>
      <c r="Z2700" s="13"/>
      <c r="AA2700" s="13"/>
      <c r="AB2700" s="13"/>
      <c r="AC2700" s="13"/>
      <c r="AD2700" s="13"/>
      <c r="AE2700" s="13"/>
      <c r="AF2700" s="13"/>
      <c r="AG2700" s="13"/>
      <c r="AH2700" s="13"/>
      <c r="AI2700" s="13"/>
      <c r="AJ2700" s="13"/>
    </row>
    <row r="2701" spans="2:36" x14ac:dyDescent="0.3">
      <c r="B2701" s="8"/>
      <c r="C2701" s="8"/>
      <c r="W2701" s="13"/>
      <c r="X2701" s="13"/>
      <c r="Y2701" s="13"/>
      <c r="Z2701" s="13"/>
      <c r="AA2701" s="13"/>
      <c r="AB2701" s="13"/>
      <c r="AC2701" s="13"/>
      <c r="AD2701" s="13"/>
      <c r="AE2701" s="13"/>
      <c r="AF2701" s="13"/>
      <c r="AG2701" s="13"/>
      <c r="AH2701" s="13"/>
      <c r="AI2701" s="13"/>
      <c r="AJ2701" s="13"/>
    </row>
    <row r="2702" spans="2:36" x14ac:dyDescent="0.3">
      <c r="B2702" s="8"/>
      <c r="C2702" s="8"/>
      <c r="W2702" s="13"/>
      <c r="X2702" s="13"/>
      <c r="Y2702" s="13"/>
      <c r="Z2702" s="13"/>
      <c r="AA2702" s="13"/>
      <c r="AB2702" s="13"/>
      <c r="AC2702" s="13"/>
      <c r="AD2702" s="13"/>
      <c r="AE2702" s="13"/>
      <c r="AF2702" s="13"/>
      <c r="AG2702" s="13"/>
      <c r="AH2702" s="13"/>
      <c r="AI2702" s="13"/>
      <c r="AJ2702" s="13"/>
    </row>
    <row r="2703" spans="2:36" x14ac:dyDescent="0.3">
      <c r="B2703" s="8"/>
      <c r="C2703" s="8"/>
      <c r="W2703" s="13"/>
      <c r="X2703" s="13"/>
      <c r="Y2703" s="13"/>
      <c r="Z2703" s="13"/>
      <c r="AA2703" s="13"/>
      <c r="AB2703" s="13"/>
      <c r="AC2703" s="13"/>
      <c r="AD2703" s="13"/>
      <c r="AE2703" s="13"/>
      <c r="AF2703" s="13"/>
      <c r="AG2703" s="13"/>
      <c r="AH2703" s="13"/>
      <c r="AI2703" s="13"/>
      <c r="AJ2703" s="13"/>
    </row>
    <row r="2704" spans="2:36" x14ac:dyDescent="0.3">
      <c r="B2704" s="8"/>
      <c r="C2704" s="8"/>
      <c r="W2704" s="13"/>
      <c r="X2704" s="13"/>
      <c r="Y2704" s="13"/>
      <c r="Z2704" s="13"/>
      <c r="AA2704" s="13"/>
      <c r="AB2704" s="13"/>
      <c r="AC2704" s="13"/>
      <c r="AD2704" s="13"/>
      <c r="AE2704" s="13"/>
      <c r="AF2704" s="13"/>
      <c r="AG2704" s="13"/>
      <c r="AH2704" s="13"/>
      <c r="AI2704" s="13"/>
      <c r="AJ2704" s="13"/>
    </row>
    <row r="2705" spans="2:36" x14ac:dyDescent="0.3">
      <c r="B2705" s="8"/>
      <c r="C2705" s="8"/>
      <c r="W2705" s="13"/>
      <c r="X2705" s="13"/>
      <c r="Y2705" s="13"/>
      <c r="Z2705" s="13"/>
      <c r="AA2705" s="13"/>
      <c r="AB2705" s="13"/>
      <c r="AC2705" s="13"/>
      <c r="AD2705" s="13"/>
      <c r="AE2705" s="13"/>
      <c r="AF2705" s="13"/>
      <c r="AG2705" s="13"/>
      <c r="AH2705" s="13"/>
      <c r="AI2705" s="13"/>
      <c r="AJ2705" s="13"/>
    </row>
    <row r="2706" spans="2:36" x14ac:dyDescent="0.3">
      <c r="B2706" s="8"/>
      <c r="C2706" s="8"/>
      <c r="W2706" s="13"/>
      <c r="X2706" s="13"/>
      <c r="Y2706" s="13"/>
      <c r="Z2706" s="13"/>
      <c r="AA2706" s="13"/>
      <c r="AB2706" s="13"/>
      <c r="AC2706" s="13"/>
      <c r="AD2706" s="13"/>
      <c r="AE2706" s="13"/>
      <c r="AF2706" s="13"/>
      <c r="AG2706" s="13"/>
      <c r="AH2706" s="13"/>
      <c r="AI2706" s="13"/>
      <c r="AJ2706" s="13"/>
    </row>
    <row r="2707" spans="2:36" x14ac:dyDescent="0.3">
      <c r="B2707" s="8"/>
      <c r="C2707" s="8"/>
      <c r="W2707" s="13"/>
      <c r="X2707" s="13"/>
      <c r="Y2707" s="13"/>
      <c r="Z2707" s="13"/>
      <c r="AA2707" s="13"/>
      <c r="AB2707" s="13"/>
      <c r="AC2707" s="13"/>
      <c r="AD2707" s="13"/>
      <c r="AE2707" s="13"/>
      <c r="AF2707" s="13"/>
      <c r="AG2707" s="13"/>
      <c r="AH2707" s="13"/>
      <c r="AI2707" s="13"/>
      <c r="AJ2707" s="13"/>
    </row>
    <row r="2708" spans="2:36" x14ac:dyDescent="0.3">
      <c r="B2708" s="8"/>
      <c r="C2708" s="8"/>
      <c r="W2708" s="13"/>
      <c r="X2708" s="13"/>
      <c r="Y2708" s="13"/>
      <c r="Z2708" s="13"/>
      <c r="AA2708" s="13"/>
      <c r="AB2708" s="13"/>
      <c r="AC2708" s="13"/>
      <c r="AD2708" s="13"/>
      <c r="AE2708" s="13"/>
      <c r="AF2708" s="13"/>
      <c r="AG2708" s="13"/>
      <c r="AH2708" s="13"/>
      <c r="AI2708" s="13"/>
      <c r="AJ2708" s="13"/>
    </row>
    <row r="2709" spans="2:36" x14ac:dyDescent="0.3">
      <c r="B2709" s="8"/>
      <c r="C2709" s="8"/>
      <c r="W2709" s="13"/>
      <c r="X2709" s="13"/>
      <c r="Y2709" s="13"/>
      <c r="Z2709" s="13"/>
      <c r="AA2709" s="13"/>
      <c r="AB2709" s="13"/>
      <c r="AC2709" s="13"/>
      <c r="AD2709" s="13"/>
      <c r="AE2709" s="13"/>
      <c r="AF2709" s="13"/>
      <c r="AG2709" s="13"/>
      <c r="AH2709" s="13"/>
      <c r="AI2709" s="13"/>
      <c r="AJ2709" s="13"/>
    </row>
    <row r="2710" spans="2:36" x14ac:dyDescent="0.3">
      <c r="B2710" s="8"/>
      <c r="C2710" s="8"/>
      <c r="W2710" s="13"/>
      <c r="X2710" s="13"/>
      <c r="Y2710" s="13"/>
      <c r="Z2710" s="13"/>
      <c r="AA2710" s="13"/>
      <c r="AB2710" s="13"/>
      <c r="AC2710" s="13"/>
      <c r="AD2710" s="13"/>
      <c r="AE2710" s="13"/>
      <c r="AF2710" s="13"/>
      <c r="AG2710" s="13"/>
      <c r="AH2710" s="13"/>
      <c r="AI2710" s="13"/>
      <c r="AJ2710" s="13"/>
    </row>
    <row r="2711" spans="2:36" x14ac:dyDescent="0.3">
      <c r="B2711" s="8"/>
      <c r="C2711" s="8"/>
      <c r="W2711" s="13"/>
      <c r="X2711" s="13"/>
      <c r="Y2711" s="13"/>
      <c r="Z2711" s="13"/>
      <c r="AA2711" s="13"/>
      <c r="AB2711" s="13"/>
      <c r="AC2711" s="13"/>
      <c r="AD2711" s="13"/>
      <c r="AE2711" s="13"/>
      <c r="AF2711" s="13"/>
      <c r="AG2711" s="13"/>
      <c r="AH2711" s="13"/>
      <c r="AI2711" s="13"/>
      <c r="AJ2711" s="13"/>
    </row>
    <row r="2712" spans="2:36" x14ac:dyDescent="0.3">
      <c r="B2712" s="8"/>
      <c r="C2712" s="8"/>
      <c r="W2712" s="13"/>
      <c r="X2712" s="13"/>
      <c r="Y2712" s="13"/>
      <c r="Z2712" s="13"/>
      <c r="AA2712" s="13"/>
      <c r="AB2712" s="13"/>
      <c r="AC2712" s="13"/>
      <c r="AD2712" s="13"/>
      <c r="AE2712" s="13"/>
      <c r="AF2712" s="13"/>
      <c r="AG2712" s="13"/>
      <c r="AH2712" s="13"/>
      <c r="AI2712" s="13"/>
      <c r="AJ2712" s="13"/>
    </row>
    <row r="2713" spans="2:36" x14ac:dyDescent="0.3">
      <c r="B2713" s="8"/>
      <c r="C2713" s="8"/>
      <c r="W2713" s="13"/>
      <c r="X2713" s="13"/>
      <c r="Y2713" s="13"/>
      <c r="Z2713" s="13"/>
      <c r="AA2713" s="13"/>
      <c r="AB2713" s="13"/>
      <c r="AC2713" s="13"/>
      <c r="AD2713" s="13"/>
      <c r="AE2713" s="13"/>
      <c r="AF2713" s="13"/>
      <c r="AG2713" s="13"/>
      <c r="AH2713" s="13"/>
      <c r="AI2713" s="13"/>
      <c r="AJ2713" s="13"/>
    </row>
    <row r="2714" spans="2:36" x14ac:dyDescent="0.3">
      <c r="B2714" s="8"/>
      <c r="C2714" s="8"/>
      <c r="W2714" s="13"/>
      <c r="X2714" s="13"/>
      <c r="Y2714" s="13"/>
      <c r="Z2714" s="13"/>
      <c r="AA2714" s="13"/>
      <c r="AB2714" s="13"/>
      <c r="AC2714" s="13"/>
      <c r="AD2714" s="13"/>
      <c r="AE2714" s="13"/>
      <c r="AF2714" s="13"/>
      <c r="AG2714" s="13"/>
      <c r="AH2714" s="13"/>
      <c r="AI2714" s="13"/>
      <c r="AJ2714" s="13"/>
    </row>
    <row r="2715" spans="2:36" x14ac:dyDescent="0.3">
      <c r="B2715" s="8"/>
      <c r="C2715" s="8"/>
      <c r="W2715" s="13"/>
      <c r="X2715" s="13"/>
      <c r="Y2715" s="13"/>
      <c r="Z2715" s="13"/>
      <c r="AA2715" s="13"/>
      <c r="AB2715" s="13"/>
      <c r="AC2715" s="13"/>
      <c r="AD2715" s="13"/>
      <c r="AE2715" s="13"/>
      <c r="AF2715" s="13"/>
      <c r="AG2715" s="13"/>
      <c r="AH2715" s="13"/>
      <c r="AI2715" s="13"/>
      <c r="AJ2715" s="13"/>
    </row>
    <row r="2716" spans="2:36" x14ac:dyDescent="0.3">
      <c r="B2716" s="8"/>
      <c r="C2716" s="8"/>
      <c r="W2716" s="13"/>
      <c r="X2716" s="13"/>
      <c r="Y2716" s="13"/>
      <c r="Z2716" s="13"/>
      <c r="AA2716" s="13"/>
      <c r="AB2716" s="13"/>
      <c r="AC2716" s="13"/>
      <c r="AD2716" s="13"/>
      <c r="AE2716" s="13"/>
      <c r="AF2716" s="13"/>
      <c r="AG2716" s="13"/>
      <c r="AH2716" s="13"/>
      <c r="AI2716" s="13"/>
      <c r="AJ2716" s="13"/>
    </row>
    <row r="2717" spans="2:36" x14ac:dyDescent="0.3">
      <c r="B2717" s="8"/>
      <c r="C2717" s="8"/>
      <c r="W2717" s="13"/>
      <c r="X2717" s="13"/>
      <c r="Y2717" s="13"/>
      <c r="Z2717" s="13"/>
      <c r="AA2717" s="13"/>
      <c r="AB2717" s="13"/>
      <c r="AC2717" s="13"/>
      <c r="AD2717" s="13"/>
      <c r="AE2717" s="13"/>
      <c r="AF2717" s="13"/>
      <c r="AG2717" s="13"/>
      <c r="AH2717" s="13"/>
      <c r="AI2717" s="13"/>
      <c r="AJ2717" s="13"/>
    </row>
    <row r="2718" spans="2:36" x14ac:dyDescent="0.3">
      <c r="B2718" s="8"/>
      <c r="C2718" s="8"/>
      <c r="W2718" s="13"/>
      <c r="X2718" s="13"/>
      <c r="Y2718" s="13"/>
      <c r="Z2718" s="13"/>
      <c r="AA2718" s="13"/>
      <c r="AB2718" s="13"/>
      <c r="AC2718" s="13"/>
      <c r="AD2718" s="13"/>
      <c r="AE2718" s="13"/>
      <c r="AF2718" s="13"/>
      <c r="AG2718" s="13"/>
      <c r="AH2718" s="13"/>
      <c r="AI2718" s="13"/>
      <c r="AJ2718" s="13"/>
    </row>
    <row r="2719" spans="2:36" x14ac:dyDescent="0.3">
      <c r="B2719" s="8"/>
      <c r="C2719" s="8"/>
      <c r="W2719" s="13"/>
      <c r="X2719" s="13"/>
      <c r="Y2719" s="13"/>
      <c r="Z2719" s="13"/>
      <c r="AA2719" s="13"/>
      <c r="AB2719" s="13"/>
      <c r="AC2719" s="13"/>
      <c r="AD2719" s="13"/>
      <c r="AE2719" s="13"/>
      <c r="AF2719" s="13"/>
      <c r="AG2719" s="13"/>
      <c r="AH2719" s="13"/>
      <c r="AI2719" s="13"/>
      <c r="AJ2719" s="13"/>
    </row>
    <row r="2720" spans="2:36" x14ac:dyDescent="0.3">
      <c r="B2720" s="8"/>
      <c r="C2720" s="8"/>
      <c r="W2720" s="13"/>
      <c r="X2720" s="13"/>
      <c r="Y2720" s="13"/>
      <c r="Z2720" s="13"/>
      <c r="AA2720" s="13"/>
      <c r="AB2720" s="13"/>
      <c r="AC2720" s="13"/>
      <c r="AD2720" s="13"/>
      <c r="AE2720" s="13"/>
      <c r="AF2720" s="13"/>
      <c r="AG2720" s="13"/>
      <c r="AH2720" s="13"/>
      <c r="AI2720" s="13"/>
      <c r="AJ2720" s="13"/>
    </row>
    <row r="2721" spans="2:36" x14ac:dyDescent="0.3">
      <c r="B2721" s="8"/>
      <c r="C2721" s="8"/>
      <c r="W2721" s="13"/>
      <c r="X2721" s="13"/>
      <c r="Y2721" s="13"/>
      <c r="Z2721" s="13"/>
      <c r="AA2721" s="13"/>
      <c r="AB2721" s="13"/>
      <c r="AC2721" s="13"/>
      <c r="AD2721" s="13"/>
      <c r="AE2721" s="13"/>
      <c r="AF2721" s="13"/>
      <c r="AG2721" s="13"/>
      <c r="AH2721" s="13"/>
      <c r="AI2721" s="13"/>
      <c r="AJ2721" s="13"/>
    </row>
    <row r="2722" spans="2:36" x14ac:dyDescent="0.3">
      <c r="B2722" s="8"/>
      <c r="C2722" s="8"/>
      <c r="W2722" s="13"/>
      <c r="X2722" s="13"/>
      <c r="Y2722" s="13"/>
      <c r="Z2722" s="13"/>
      <c r="AA2722" s="13"/>
      <c r="AB2722" s="13"/>
      <c r="AC2722" s="13"/>
      <c r="AD2722" s="13"/>
      <c r="AE2722" s="13"/>
      <c r="AF2722" s="13"/>
      <c r="AG2722" s="13"/>
      <c r="AH2722" s="13"/>
      <c r="AI2722" s="13"/>
      <c r="AJ2722" s="13"/>
    </row>
    <row r="2723" spans="2:36" x14ac:dyDescent="0.3">
      <c r="B2723" s="8"/>
      <c r="C2723" s="8"/>
      <c r="W2723" s="13"/>
      <c r="X2723" s="13"/>
      <c r="Y2723" s="13"/>
      <c r="Z2723" s="13"/>
      <c r="AA2723" s="13"/>
      <c r="AB2723" s="13"/>
      <c r="AC2723" s="13"/>
      <c r="AD2723" s="13"/>
      <c r="AE2723" s="13"/>
      <c r="AF2723" s="13"/>
      <c r="AG2723" s="13"/>
      <c r="AH2723" s="13"/>
      <c r="AI2723" s="13"/>
      <c r="AJ2723" s="13"/>
    </row>
    <row r="2724" spans="2:36" x14ac:dyDescent="0.3">
      <c r="B2724" s="8"/>
      <c r="C2724" s="8"/>
      <c r="W2724" s="13"/>
      <c r="X2724" s="13"/>
      <c r="Y2724" s="13"/>
      <c r="Z2724" s="13"/>
      <c r="AA2724" s="13"/>
      <c r="AB2724" s="13"/>
      <c r="AC2724" s="13"/>
      <c r="AD2724" s="13"/>
      <c r="AE2724" s="13"/>
      <c r="AF2724" s="13"/>
      <c r="AG2724" s="13"/>
      <c r="AH2724" s="13"/>
      <c r="AI2724" s="13"/>
      <c r="AJ2724" s="13"/>
    </row>
    <row r="2725" spans="2:36" x14ac:dyDescent="0.3">
      <c r="B2725" s="8"/>
      <c r="C2725" s="8"/>
      <c r="W2725" s="13"/>
      <c r="X2725" s="13"/>
      <c r="Y2725" s="13"/>
      <c r="Z2725" s="13"/>
      <c r="AA2725" s="13"/>
      <c r="AB2725" s="13"/>
      <c r="AC2725" s="13"/>
      <c r="AD2725" s="13"/>
      <c r="AE2725" s="13"/>
      <c r="AF2725" s="13"/>
      <c r="AG2725" s="13"/>
      <c r="AH2725" s="13"/>
      <c r="AI2725" s="13"/>
      <c r="AJ2725" s="13"/>
    </row>
    <row r="2726" spans="2:36" x14ac:dyDescent="0.3">
      <c r="B2726" s="8"/>
      <c r="C2726" s="8"/>
      <c r="W2726" s="13"/>
      <c r="X2726" s="13"/>
      <c r="Y2726" s="13"/>
      <c r="Z2726" s="13"/>
      <c r="AA2726" s="13"/>
      <c r="AB2726" s="13"/>
      <c r="AC2726" s="13"/>
      <c r="AD2726" s="13"/>
      <c r="AE2726" s="13"/>
      <c r="AF2726" s="13"/>
      <c r="AG2726" s="13"/>
      <c r="AH2726" s="13"/>
      <c r="AI2726" s="13"/>
      <c r="AJ2726" s="13"/>
    </row>
    <row r="2727" spans="2:36" x14ac:dyDescent="0.3">
      <c r="B2727" s="8"/>
      <c r="C2727" s="8"/>
      <c r="W2727" s="13"/>
      <c r="X2727" s="13"/>
      <c r="Y2727" s="13"/>
      <c r="Z2727" s="13"/>
      <c r="AA2727" s="13"/>
      <c r="AB2727" s="13"/>
      <c r="AC2727" s="13"/>
      <c r="AD2727" s="13"/>
      <c r="AE2727" s="13"/>
      <c r="AF2727" s="13"/>
      <c r="AG2727" s="13"/>
      <c r="AH2727" s="13"/>
      <c r="AI2727" s="13"/>
      <c r="AJ2727" s="13"/>
    </row>
    <row r="2728" spans="2:36" x14ac:dyDescent="0.3">
      <c r="B2728" s="8"/>
      <c r="C2728" s="8"/>
      <c r="W2728" s="13"/>
      <c r="X2728" s="13"/>
      <c r="Y2728" s="13"/>
      <c r="Z2728" s="13"/>
      <c r="AA2728" s="13"/>
      <c r="AB2728" s="13"/>
      <c r="AC2728" s="13"/>
      <c r="AD2728" s="13"/>
      <c r="AE2728" s="13"/>
      <c r="AF2728" s="13"/>
      <c r="AG2728" s="13"/>
      <c r="AH2728" s="13"/>
      <c r="AI2728" s="13"/>
      <c r="AJ2728" s="13"/>
    </row>
    <row r="2729" spans="2:36" x14ac:dyDescent="0.3">
      <c r="B2729" s="8"/>
      <c r="C2729" s="8"/>
      <c r="W2729" s="13"/>
      <c r="X2729" s="13"/>
      <c r="Y2729" s="13"/>
      <c r="Z2729" s="13"/>
      <c r="AA2729" s="13"/>
      <c r="AB2729" s="13"/>
      <c r="AC2729" s="13"/>
      <c r="AD2729" s="13"/>
      <c r="AE2729" s="13"/>
      <c r="AF2729" s="13"/>
      <c r="AG2729" s="13"/>
      <c r="AH2729" s="13"/>
      <c r="AI2729" s="13"/>
      <c r="AJ2729" s="13"/>
    </row>
    <row r="2730" spans="2:36" x14ac:dyDescent="0.3">
      <c r="B2730" s="8"/>
      <c r="C2730" s="8"/>
      <c r="W2730" s="13"/>
      <c r="X2730" s="13"/>
      <c r="Y2730" s="13"/>
      <c r="Z2730" s="13"/>
      <c r="AA2730" s="13"/>
      <c r="AB2730" s="13"/>
      <c r="AC2730" s="13"/>
      <c r="AD2730" s="13"/>
      <c r="AE2730" s="13"/>
      <c r="AF2730" s="13"/>
      <c r="AG2730" s="13"/>
      <c r="AH2730" s="13"/>
      <c r="AI2730" s="13"/>
      <c r="AJ2730" s="13"/>
    </row>
    <row r="2731" spans="2:36" x14ac:dyDescent="0.3">
      <c r="B2731" s="8"/>
      <c r="C2731" s="8"/>
      <c r="W2731" s="13"/>
      <c r="X2731" s="13"/>
      <c r="Y2731" s="13"/>
      <c r="Z2731" s="13"/>
      <c r="AA2731" s="13"/>
      <c r="AB2731" s="13"/>
      <c r="AC2731" s="13"/>
      <c r="AD2731" s="13"/>
      <c r="AE2731" s="13"/>
      <c r="AF2731" s="13"/>
      <c r="AG2731" s="13"/>
      <c r="AH2731" s="13"/>
      <c r="AI2731" s="13"/>
      <c r="AJ2731" s="13"/>
    </row>
    <row r="2732" spans="2:36" x14ac:dyDescent="0.3">
      <c r="B2732" s="8"/>
      <c r="C2732" s="8"/>
      <c r="W2732" s="13"/>
      <c r="X2732" s="13"/>
      <c r="Y2732" s="13"/>
      <c r="Z2732" s="13"/>
      <c r="AA2732" s="13"/>
      <c r="AB2732" s="13"/>
      <c r="AC2732" s="13"/>
      <c r="AD2732" s="13"/>
      <c r="AE2732" s="13"/>
      <c r="AF2732" s="13"/>
      <c r="AG2732" s="13"/>
      <c r="AH2732" s="13"/>
      <c r="AI2732" s="13"/>
      <c r="AJ2732" s="13"/>
    </row>
    <row r="2733" spans="2:36" x14ac:dyDescent="0.3">
      <c r="B2733" s="8"/>
      <c r="C2733" s="8"/>
      <c r="W2733" s="13"/>
      <c r="X2733" s="13"/>
      <c r="Y2733" s="13"/>
      <c r="Z2733" s="13"/>
      <c r="AA2733" s="13"/>
      <c r="AB2733" s="13"/>
      <c r="AC2733" s="13"/>
      <c r="AD2733" s="13"/>
      <c r="AE2733" s="13"/>
      <c r="AF2733" s="13"/>
      <c r="AG2733" s="13"/>
      <c r="AH2733" s="13"/>
      <c r="AI2733" s="13"/>
      <c r="AJ2733" s="13"/>
    </row>
    <row r="2734" spans="2:36" x14ac:dyDescent="0.3">
      <c r="B2734" s="8"/>
      <c r="C2734" s="8"/>
      <c r="W2734" s="13"/>
      <c r="X2734" s="13"/>
      <c r="Y2734" s="13"/>
      <c r="Z2734" s="13"/>
      <c r="AA2734" s="13"/>
      <c r="AB2734" s="13"/>
      <c r="AC2734" s="13"/>
      <c r="AD2734" s="13"/>
      <c r="AE2734" s="13"/>
      <c r="AF2734" s="13"/>
      <c r="AG2734" s="13"/>
      <c r="AH2734" s="13"/>
      <c r="AI2734" s="13"/>
      <c r="AJ2734" s="13"/>
    </row>
    <row r="2735" spans="2:36" x14ac:dyDescent="0.3">
      <c r="B2735" s="8"/>
      <c r="C2735" s="8"/>
      <c r="W2735" s="13"/>
      <c r="X2735" s="13"/>
      <c r="Y2735" s="13"/>
      <c r="Z2735" s="13"/>
      <c r="AA2735" s="13"/>
      <c r="AB2735" s="13"/>
      <c r="AC2735" s="13"/>
      <c r="AD2735" s="13"/>
      <c r="AE2735" s="13"/>
      <c r="AF2735" s="13"/>
      <c r="AG2735" s="13"/>
      <c r="AH2735" s="13"/>
      <c r="AI2735" s="13"/>
      <c r="AJ2735" s="13"/>
    </row>
    <row r="2736" spans="2:36" x14ac:dyDescent="0.3">
      <c r="B2736" s="8"/>
      <c r="C2736" s="8"/>
      <c r="W2736" s="13"/>
      <c r="X2736" s="13"/>
      <c r="Y2736" s="13"/>
      <c r="Z2736" s="13"/>
      <c r="AA2736" s="13"/>
      <c r="AB2736" s="13"/>
      <c r="AC2736" s="13"/>
      <c r="AD2736" s="13"/>
      <c r="AE2736" s="13"/>
      <c r="AF2736" s="13"/>
      <c r="AG2736" s="13"/>
      <c r="AH2736" s="13"/>
      <c r="AI2736" s="13"/>
      <c r="AJ2736" s="13"/>
    </row>
    <row r="2737" spans="2:36" x14ac:dyDescent="0.3">
      <c r="B2737" s="8"/>
      <c r="C2737" s="8"/>
      <c r="W2737" s="13"/>
      <c r="X2737" s="13"/>
      <c r="Y2737" s="13"/>
      <c r="Z2737" s="13"/>
      <c r="AA2737" s="13"/>
      <c r="AB2737" s="13"/>
      <c r="AC2737" s="13"/>
      <c r="AD2737" s="13"/>
      <c r="AE2737" s="13"/>
      <c r="AF2737" s="13"/>
      <c r="AG2737" s="13"/>
      <c r="AH2737" s="13"/>
      <c r="AI2737" s="13"/>
      <c r="AJ2737" s="13"/>
    </row>
    <row r="2738" spans="2:36" x14ac:dyDescent="0.3">
      <c r="B2738" s="8"/>
      <c r="C2738" s="8"/>
      <c r="W2738" s="13"/>
      <c r="X2738" s="13"/>
      <c r="Y2738" s="13"/>
      <c r="Z2738" s="13"/>
      <c r="AA2738" s="13"/>
      <c r="AB2738" s="13"/>
      <c r="AC2738" s="13"/>
      <c r="AD2738" s="13"/>
      <c r="AE2738" s="13"/>
      <c r="AF2738" s="13"/>
      <c r="AG2738" s="13"/>
      <c r="AH2738" s="13"/>
      <c r="AI2738" s="13"/>
      <c r="AJ2738" s="13"/>
    </row>
    <row r="2739" spans="2:36" x14ac:dyDescent="0.3">
      <c r="B2739" s="8"/>
      <c r="C2739" s="8"/>
      <c r="W2739" s="13"/>
      <c r="X2739" s="13"/>
      <c r="Y2739" s="13"/>
      <c r="Z2739" s="13"/>
      <c r="AA2739" s="13"/>
      <c r="AB2739" s="13"/>
      <c r="AC2739" s="13"/>
      <c r="AD2739" s="13"/>
      <c r="AE2739" s="13"/>
      <c r="AF2739" s="13"/>
      <c r="AG2739" s="13"/>
      <c r="AH2739" s="13"/>
      <c r="AI2739" s="13"/>
      <c r="AJ2739" s="13"/>
    </row>
    <row r="2740" spans="2:36" x14ac:dyDescent="0.3">
      <c r="B2740" s="8"/>
      <c r="C2740" s="8"/>
      <c r="W2740" s="13"/>
      <c r="X2740" s="13"/>
      <c r="Y2740" s="13"/>
      <c r="Z2740" s="13"/>
      <c r="AA2740" s="13"/>
      <c r="AB2740" s="13"/>
      <c r="AC2740" s="13"/>
      <c r="AD2740" s="13"/>
      <c r="AE2740" s="13"/>
      <c r="AF2740" s="13"/>
      <c r="AG2740" s="13"/>
      <c r="AH2740" s="13"/>
      <c r="AI2740" s="13"/>
      <c r="AJ2740" s="13"/>
    </row>
    <row r="2741" spans="2:36" x14ac:dyDescent="0.3">
      <c r="B2741" s="8"/>
      <c r="C2741" s="8"/>
      <c r="W2741" s="13"/>
      <c r="X2741" s="13"/>
      <c r="Y2741" s="13"/>
      <c r="Z2741" s="13"/>
      <c r="AA2741" s="13"/>
      <c r="AB2741" s="13"/>
      <c r="AC2741" s="13"/>
      <c r="AD2741" s="13"/>
      <c r="AE2741" s="13"/>
      <c r="AF2741" s="13"/>
      <c r="AG2741" s="13"/>
      <c r="AH2741" s="13"/>
      <c r="AI2741" s="13"/>
      <c r="AJ2741" s="13"/>
    </row>
    <row r="2742" spans="2:36" x14ac:dyDescent="0.3">
      <c r="B2742" s="8"/>
      <c r="C2742" s="8"/>
      <c r="W2742" s="13"/>
      <c r="X2742" s="13"/>
      <c r="Y2742" s="13"/>
      <c r="Z2742" s="13"/>
      <c r="AA2742" s="13"/>
      <c r="AB2742" s="13"/>
      <c r="AC2742" s="13"/>
      <c r="AD2742" s="13"/>
      <c r="AE2742" s="13"/>
      <c r="AF2742" s="13"/>
      <c r="AG2742" s="13"/>
      <c r="AH2742" s="13"/>
      <c r="AI2742" s="13"/>
      <c r="AJ2742" s="13"/>
    </row>
    <row r="2743" spans="2:36" x14ac:dyDescent="0.3">
      <c r="B2743" s="8"/>
      <c r="C2743" s="8"/>
      <c r="W2743" s="13"/>
      <c r="X2743" s="13"/>
      <c r="Y2743" s="13"/>
      <c r="Z2743" s="13"/>
      <c r="AA2743" s="13"/>
      <c r="AB2743" s="13"/>
      <c r="AC2743" s="13"/>
      <c r="AD2743" s="13"/>
      <c r="AE2743" s="13"/>
      <c r="AF2743" s="13"/>
      <c r="AG2743" s="13"/>
      <c r="AH2743" s="13"/>
      <c r="AI2743" s="13"/>
      <c r="AJ2743" s="13"/>
    </row>
    <row r="2744" spans="2:36" x14ac:dyDescent="0.3">
      <c r="B2744" s="8"/>
      <c r="C2744" s="8"/>
      <c r="W2744" s="13"/>
      <c r="X2744" s="13"/>
      <c r="Y2744" s="13"/>
      <c r="Z2744" s="13"/>
      <c r="AA2744" s="13"/>
      <c r="AB2744" s="13"/>
      <c r="AC2744" s="13"/>
      <c r="AD2744" s="13"/>
      <c r="AE2744" s="13"/>
      <c r="AF2744" s="13"/>
      <c r="AG2744" s="13"/>
      <c r="AH2744" s="13"/>
      <c r="AI2744" s="13"/>
      <c r="AJ2744" s="13"/>
    </row>
    <row r="2745" spans="2:36" x14ac:dyDescent="0.3">
      <c r="B2745" s="8"/>
      <c r="C2745" s="8"/>
      <c r="W2745" s="13"/>
      <c r="X2745" s="13"/>
      <c r="Y2745" s="13"/>
      <c r="Z2745" s="13"/>
      <c r="AA2745" s="13"/>
      <c r="AB2745" s="13"/>
      <c r="AC2745" s="13"/>
      <c r="AD2745" s="13"/>
      <c r="AE2745" s="13"/>
      <c r="AF2745" s="13"/>
      <c r="AG2745" s="13"/>
      <c r="AH2745" s="13"/>
      <c r="AI2745" s="13"/>
      <c r="AJ2745" s="13"/>
    </row>
    <row r="2746" spans="2:36" x14ac:dyDescent="0.3">
      <c r="B2746" s="8"/>
      <c r="C2746" s="8"/>
      <c r="W2746" s="13"/>
      <c r="X2746" s="13"/>
      <c r="Y2746" s="13"/>
      <c r="Z2746" s="13"/>
      <c r="AA2746" s="13"/>
      <c r="AB2746" s="13"/>
      <c r="AC2746" s="13"/>
      <c r="AD2746" s="13"/>
      <c r="AE2746" s="13"/>
      <c r="AF2746" s="13"/>
      <c r="AG2746" s="13"/>
      <c r="AH2746" s="13"/>
      <c r="AI2746" s="13"/>
      <c r="AJ2746" s="13"/>
    </row>
    <row r="2747" spans="2:36" x14ac:dyDescent="0.3">
      <c r="B2747" s="8"/>
      <c r="C2747" s="8"/>
      <c r="W2747" s="13"/>
      <c r="X2747" s="13"/>
      <c r="Y2747" s="13"/>
      <c r="Z2747" s="13"/>
      <c r="AA2747" s="13"/>
      <c r="AB2747" s="13"/>
      <c r="AC2747" s="13"/>
      <c r="AD2747" s="13"/>
      <c r="AE2747" s="13"/>
      <c r="AF2747" s="13"/>
      <c r="AG2747" s="13"/>
      <c r="AH2747" s="13"/>
      <c r="AI2747" s="13"/>
      <c r="AJ2747" s="13"/>
    </row>
    <row r="2748" spans="2:36" x14ac:dyDescent="0.3">
      <c r="B2748" s="8"/>
      <c r="C2748" s="8"/>
      <c r="W2748" s="13"/>
      <c r="X2748" s="13"/>
      <c r="Y2748" s="13"/>
      <c r="Z2748" s="13"/>
      <c r="AA2748" s="13"/>
      <c r="AB2748" s="13"/>
      <c r="AC2748" s="13"/>
      <c r="AD2748" s="13"/>
      <c r="AE2748" s="13"/>
      <c r="AF2748" s="13"/>
      <c r="AG2748" s="13"/>
      <c r="AH2748" s="13"/>
      <c r="AI2748" s="13"/>
      <c r="AJ2748" s="13"/>
    </row>
    <row r="2749" spans="2:36" x14ac:dyDescent="0.3">
      <c r="B2749" s="8"/>
      <c r="C2749" s="8"/>
      <c r="W2749" s="13"/>
      <c r="X2749" s="13"/>
      <c r="Y2749" s="13"/>
      <c r="Z2749" s="13"/>
      <c r="AA2749" s="13"/>
      <c r="AB2749" s="13"/>
      <c r="AC2749" s="13"/>
      <c r="AD2749" s="13"/>
      <c r="AE2749" s="13"/>
      <c r="AF2749" s="13"/>
      <c r="AG2749" s="13"/>
      <c r="AH2749" s="13"/>
      <c r="AI2749" s="13"/>
      <c r="AJ2749" s="13"/>
    </row>
    <row r="2750" spans="2:36" x14ac:dyDescent="0.3">
      <c r="B2750" s="8"/>
      <c r="C2750" s="8"/>
      <c r="W2750" s="13"/>
      <c r="X2750" s="13"/>
      <c r="Y2750" s="13"/>
      <c r="Z2750" s="13"/>
      <c r="AA2750" s="13"/>
      <c r="AB2750" s="13"/>
      <c r="AC2750" s="13"/>
      <c r="AD2750" s="13"/>
      <c r="AE2750" s="13"/>
      <c r="AF2750" s="13"/>
      <c r="AG2750" s="13"/>
      <c r="AH2750" s="13"/>
      <c r="AI2750" s="13"/>
      <c r="AJ2750" s="13"/>
    </row>
    <row r="2751" spans="2:36" x14ac:dyDescent="0.3">
      <c r="B2751" s="8"/>
      <c r="C2751" s="8"/>
      <c r="W2751" s="13"/>
      <c r="X2751" s="13"/>
      <c r="Y2751" s="13"/>
      <c r="Z2751" s="13"/>
      <c r="AA2751" s="13"/>
      <c r="AB2751" s="13"/>
      <c r="AC2751" s="13"/>
      <c r="AD2751" s="13"/>
      <c r="AE2751" s="13"/>
      <c r="AF2751" s="13"/>
      <c r="AG2751" s="13"/>
      <c r="AH2751" s="13"/>
      <c r="AI2751" s="13"/>
      <c r="AJ2751" s="13"/>
    </row>
    <row r="2752" spans="2:36" x14ac:dyDescent="0.3">
      <c r="B2752" s="8"/>
      <c r="C2752" s="8"/>
      <c r="W2752" s="13"/>
      <c r="X2752" s="13"/>
      <c r="Y2752" s="13"/>
      <c r="Z2752" s="13"/>
      <c r="AA2752" s="13"/>
      <c r="AB2752" s="13"/>
      <c r="AC2752" s="13"/>
      <c r="AD2752" s="13"/>
      <c r="AE2752" s="13"/>
      <c r="AF2752" s="13"/>
      <c r="AG2752" s="13"/>
      <c r="AH2752" s="13"/>
      <c r="AI2752" s="13"/>
      <c r="AJ2752" s="13"/>
    </row>
    <row r="2753" spans="2:36" x14ac:dyDescent="0.3">
      <c r="B2753" s="8"/>
      <c r="C2753" s="8"/>
      <c r="W2753" s="13"/>
      <c r="X2753" s="13"/>
      <c r="Y2753" s="13"/>
      <c r="Z2753" s="13"/>
      <c r="AA2753" s="13"/>
      <c r="AB2753" s="13"/>
      <c r="AC2753" s="13"/>
      <c r="AD2753" s="13"/>
      <c r="AE2753" s="13"/>
      <c r="AF2753" s="13"/>
      <c r="AG2753" s="13"/>
      <c r="AH2753" s="13"/>
      <c r="AI2753" s="13"/>
      <c r="AJ2753" s="13"/>
    </row>
    <row r="2754" spans="2:36" x14ac:dyDescent="0.3">
      <c r="B2754" s="8"/>
      <c r="C2754" s="8"/>
      <c r="W2754" s="13"/>
      <c r="X2754" s="13"/>
      <c r="Y2754" s="13"/>
      <c r="Z2754" s="13"/>
      <c r="AA2754" s="13"/>
      <c r="AB2754" s="13"/>
      <c r="AC2754" s="13"/>
      <c r="AD2754" s="13"/>
      <c r="AE2754" s="13"/>
      <c r="AF2754" s="13"/>
      <c r="AG2754" s="13"/>
      <c r="AH2754" s="13"/>
      <c r="AI2754" s="13"/>
      <c r="AJ2754" s="13"/>
    </row>
    <row r="2755" spans="2:36" x14ac:dyDescent="0.3">
      <c r="B2755" s="8"/>
      <c r="C2755" s="8"/>
      <c r="W2755" s="13"/>
      <c r="X2755" s="13"/>
      <c r="Y2755" s="13"/>
      <c r="Z2755" s="13"/>
      <c r="AA2755" s="13"/>
      <c r="AB2755" s="13"/>
      <c r="AC2755" s="13"/>
      <c r="AD2755" s="13"/>
      <c r="AE2755" s="13"/>
      <c r="AF2755" s="13"/>
      <c r="AG2755" s="13"/>
      <c r="AH2755" s="13"/>
      <c r="AI2755" s="13"/>
      <c r="AJ2755" s="13"/>
    </row>
    <row r="2756" spans="2:36" x14ac:dyDescent="0.3">
      <c r="B2756" s="8"/>
      <c r="C2756" s="8"/>
      <c r="W2756" s="13"/>
      <c r="X2756" s="13"/>
      <c r="Y2756" s="13"/>
      <c r="Z2756" s="13"/>
      <c r="AA2756" s="13"/>
      <c r="AB2756" s="13"/>
      <c r="AC2756" s="13"/>
      <c r="AD2756" s="13"/>
      <c r="AE2756" s="13"/>
      <c r="AF2756" s="13"/>
      <c r="AG2756" s="13"/>
      <c r="AH2756" s="13"/>
      <c r="AI2756" s="13"/>
      <c r="AJ2756" s="13"/>
    </row>
    <row r="2757" spans="2:36" x14ac:dyDescent="0.3">
      <c r="B2757" s="8"/>
      <c r="C2757" s="8"/>
      <c r="W2757" s="13"/>
      <c r="X2757" s="13"/>
      <c r="Y2757" s="13"/>
      <c r="Z2757" s="13"/>
      <c r="AA2757" s="13"/>
      <c r="AB2757" s="13"/>
      <c r="AC2757" s="13"/>
      <c r="AD2757" s="13"/>
      <c r="AE2757" s="13"/>
      <c r="AF2757" s="13"/>
      <c r="AG2757" s="13"/>
      <c r="AH2757" s="13"/>
      <c r="AI2757" s="13"/>
      <c r="AJ2757" s="13"/>
    </row>
    <row r="2758" spans="2:36" x14ac:dyDescent="0.3">
      <c r="B2758" s="8"/>
      <c r="C2758" s="8"/>
      <c r="W2758" s="13"/>
      <c r="X2758" s="13"/>
      <c r="Y2758" s="13"/>
      <c r="Z2758" s="13"/>
      <c r="AA2758" s="13"/>
      <c r="AB2758" s="13"/>
      <c r="AC2758" s="13"/>
      <c r="AD2758" s="13"/>
      <c r="AE2758" s="13"/>
      <c r="AF2758" s="13"/>
      <c r="AG2758" s="13"/>
      <c r="AH2758" s="13"/>
      <c r="AI2758" s="13"/>
      <c r="AJ2758" s="13"/>
    </row>
    <row r="2759" spans="2:36" x14ac:dyDescent="0.3">
      <c r="B2759" s="8"/>
      <c r="C2759" s="8"/>
      <c r="W2759" s="13"/>
      <c r="X2759" s="13"/>
      <c r="Y2759" s="13"/>
      <c r="Z2759" s="13"/>
      <c r="AA2759" s="13"/>
      <c r="AB2759" s="13"/>
      <c r="AC2759" s="13"/>
      <c r="AD2759" s="13"/>
      <c r="AE2759" s="13"/>
      <c r="AF2759" s="13"/>
      <c r="AG2759" s="13"/>
      <c r="AH2759" s="13"/>
      <c r="AI2759" s="13"/>
      <c r="AJ2759" s="13"/>
    </row>
    <row r="2760" spans="2:36" x14ac:dyDescent="0.3">
      <c r="B2760" s="8"/>
      <c r="C2760" s="8"/>
      <c r="W2760" s="13"/>
      <c r="X2760" s="13"/>
      <c r="Y2760" s="13"/>
      <c r="Z2760" s="13"/>
      <c r="AA2760" s="13"/>
      <c r="AB2760" s="13"/>
      <c r="AC2760" s="13"/>
      <c r="AD2760" s="13"/>
      <c r="AE2760" s="13"/>
      <c r="AF2760" s="13"/>
      <c r="AG2760" s="13"/>
      <c r="AH2760" s="13"/>
      <c r="AI2760" s="13"/>
      <c r="AJ2760" s="13"/>
    </row>
    <row r="2761" spans="2:36" x14ac:dyDescent="0.3">
      <c r="B2761" s="8"/>
      <c r="C2761" s="8"/>
      <c r="W2761" s="13"/>
      <c r="X2761" s="13"/>
      <c r="Y2761" s="13"/>
      <c r="Z2761" s="13"/>
      <c r="AA2761" s="13"/>
      <c r="AB2761" s="13"/>
      <c r="AC2761" s="13"/>
      <c r="AD2761" s="13"/>
      <c r="AE2761" s="13"/>
      <c r="AF2761" s="13"/>
      <c r="AG2761" s="13"/>
      <c r="AH2761" s="13"/>
      <c r="AI2761" s="13"/>
      <c r="AJ2761" s="13"/>
    </row>
    <row r="2762" spans="2:36" x14ac:dyDescent="0.3">
      <c r="B2762" s="8"/>
      <c r="C2762" s="8"/>
      <c r="W2762" s="13"/>
      <c r="X2762" s="13"/>
      <c r="Y2762" s="13"/>
      <c r="Z2762" s="13"/>
      <c r="AA2762" s="13"/>
      <c r="AB2762" s="13"/>
      <c r="AC2762" s="13"/>
      <c r="AD2762" s="13"/>
      <c r="AE2762" s="13"/>
      <c r="AF2762" s="13"/>
      <c r="AG2762" s="13"/>
      <c r="AH2762" s="13"/>
      <c r="AI2762" s="13"/>
      <c r="AJ2762" s="13"/>
    </row>
    <row r="2763" spans="2:36" x14ac:dyDescent="0.3">
      <c r="B2763" s="8"/>
      <c r="C2763" s="8"/>
      <c r="W2763" s="13"/>
      <c r="X2763" s="13"/>
      <c r="Y2763" s="13"/>
      <c r="Z2763" s="13"/>
      <c r="AA2763" s="13"/>
      <c r="AB2763" s="13"/>
      <c r="AC2763" s="13"/>
      <c r="AD2763" s="13"/>
      <c r="AE2763" s="13"/>
      <c r="AF2763" s="13"/>
      <c r="AG2763" s="13"/>
      <c r="AH2763" s="13"/>
      <c r="AI2763" s="13"/>
      <c r="AJ2763" s="13"/>
    </row>
    <row r="2764" spans="2:36" x14ac:dyDescent="0.3">
      <c r="B2764" s="8"/>
      <c r="C2764" s="8"/>
      <c r="W2764" s="13"/>
      <c r="X2764" s="13"/>
      <c r="Y2764" s="13"/>
      <c r="Z2764" s="13"/>
      <c r="AA2764" s="13"/>
      <c r="AB2764" s="13"/>
      <c r="AC2764" s="13"/>
      <c r="AD2764" s="13"/>
      <c r="AE2764" s="13"/>
      <c r="AF2764" s="13"/>
      <c r="AG2764" s="13"/>
      <c r="AH2764" s="13"/>
      <c r="AI2764" s="13"/>
      <c r="AJ2764" s="13"/>
    </row>
    <row r="2765" spans="2:36" x14ac:dyDescent="0.3">
      <c r="B2765" s="8"/>
      <c r="C2765" s="8"/>
      <c r="W2765" s="13"/>
      <c r="X2765" s="13"/>
      <c r="Y2765" s="13"/>
      <c r="Z2765" s="13"/>
      <c r="AA2765" s="13"/>
      <c r="AB2765" s="13"/>
      <c r="AC2765" s="13"/>
      <c r="AD2765" s="13"/>
      <c r="AE2765" s="13"/>
      <c r="AF2765" s="13"/>
      <c r="AG2765" s="13"/>
      <c r="AH2765" s="13"/>
      <c r="AI2765" s="13"/>
      <c r="AJ2765" s="13"/>
    </row>
    <row r="2766" spans="2:36" x14ac:dyDescent="0.3">
      <c r="B2766" s="8"/>
      <c r="C2766" s="8"/>
      <c r="W2766" s="13"/>
      <c r="X2766" s="13"/>
      <c r="Y2766" s="13"/>
      <c r="Z2766" s="13"/>
      <c r="AA2766" s="13"/>
      <c r="AB2766" s="13"/>
      <c r="AC2766" s="13"/>
      <c r="AD2766" s="13"/>
      <c r="AE2766" s="13"/>
      <c r="AF2766" s="13"/>
      <c r="AG2766" s="13"/>
      <c r="AH2766" s="13"/>
      <c r="AI2766" s="13"/>
      <c r="AJ2766" s="13"/>
    </row>
    <row r="2767" spans="2:36" x14ac:dyDescent="0.3">
      <c r="B2767" s="8"/>
      <c r="C2767" s="8"/>
      <c r="W2767" s="13"/>
      <c r="X2767" s="13"/>
      <c r="Y2767" s="13"/>
      <c r="Z2767" s="13"/>
      <c r="AA2767" s="13"/>
      <c r="AB2767" s="13"/>
      <c r="AC2767" s="13"/>
      <c r="AD2767" s="13"/>
      <c r="AE2767" s="13"/>
      <c r="AF2767" s="13"/>
      <c r="AG2767" s="13"/>
      <c r="AH2767" s="13"/>
      <c r="AI2767" s="13"/>
      <c r="AJ2767" s="13"/>
    </row>
    <row r="2768" spans="2:36" x14ac:dyDescent="0.3">
      <c r="B2768" s="8"/>
      <c r="C2768" s="8"/>
      <c r="W2768" s="13"/>
      <c r="X2768" s="13"/>
      <c r="Y2768" s="13"/>
      <c r="Z2768" s="13"/>
      <c r="AA2768" s="13"/>
      <c r="AB2768" s="13"/>
      <c r="AC2768" s="13"/>
      <c r="AD2768" s="13"/>
      <c r="AE2768" s="13"/>
      <c r="AF2768" s="13"/>
      <c r="AG2768" s="13"/>
      <c r="AH2768" s="13"/>
      <c r="AI2768" s="13"/>
      <c r="AJ2768" s="13"/>
    </row>
    <row r="2769" spans="2:36" x14ac:dyDescent="0.3">
      <c r="B2769" s="8"/>
      <c r="C2769" s="8"/>
      <c r="W2769" s="13"/>
      <c r="X2769" s="13"/>
      <c r="Y2769" s="13"/>
      <c r="Z2769" s="13"/>
      <c r="AA2769" s="13"/>
      <c r="AB2769" s="13"/>
      <c r="AC2769" s="13"/>
      <c r="AD2769" s="13"/>
      <c r="AE2769" s="13"/>
      <c r="AF2769" s="13"/>
      <c r="AG2769" s="13"/>
      <c r="AH2769" s="13"/>
      <c r="AI2769" s="13"/>
      <c r="AJ2769" s="13"/>
    </row>
    <row r="2770" spans="2:36" x14ac:dyDescent="0.3">
      <c r="B2770" s="8"/>
      <c r="C2770" s="8"/>
      <c r="W2770" s="13"/>
      <c r="X2770" s="13"/>
      <c r="Y2770" s="13"/>
      <c r="Z2770" s="13"/>
      <c r="AA2770" s="13"/>
      <c r="AB2770" s="13"/>
      <c r="AC2770" s="13"/>
      <c r="AD2770" s="13"/>
      <c r="AE2770" s="13"/>
      <c r="AF2770" s="13"/>
      <c r="AG2770" s="13"/>
      <c r="AH2770" s="13"/>
      <c r="AI2770" s="13"/>
      <c r="AJ2770" s="13"/>
    </row>
    <row r="2771" spans="2:36" x14ac:dyDescent="0.3">
      <c r="B2771" s="8"/>
      <c r="C2771" s="8"/>
      <c r="W2771" s="13"/>
      <c r="X2771" s="13"/>
      <c r="Y2771" s="13"/>
      <c r="Z2771" s="13"/>
      <c r="AA2771" s="13"/>
      <c r="AB2771" s="13"/>
      <c r="AC2771" s="13"/>
      <c r="AD2771" s="13"/>
      <c r="AE2771" s="13"/>
      <c r="AF2771" s="13"/>
      <c r="AG2771" s="13"/>
      <c r="AH2771" s="13"/>
      <c r="AI2771" s="13"/>
      <c r="AJ2771" s="13"/>
    </row>
    <row r="2772" spans="2:36" x14ac:dyDescent="0.3">
      <c r="B2772" s="8"/>
      <c r="C2772" s="8"/>
      <c r="W2772" s="13"/>
      <c r="X2772" s="13"/>
      <c r="Y2772" s="13"/>
      <c r="Z2772" s="13"/>
      <c r="AA2772" s="13"/>
      <c r="AB2772" s="13"/>
      <c r="AC2772" s="13"/>
      <c r="AD2772" s="13"/>
      <c r="AE2772" s="13"/>
      <c r="AF2772" s="13"/>
      <c r="AG2772" s="13"/>
      <c r="AH2772" s="13"/>
      <c r="AI2772" s="13"/>
      <c r="AJ2772" s="13"/>
    </row>
    <row r="2773" spans="2:36" x14ac:dyDescent="0.3">
      <c r="B2773" s="8"/>
      <c r="C2773" s="8"/>
      <c r="W2773" s="13"/>
      <c r="X2773" s="13"/>
      <c r="Y2773" s="13"/>
      <c r="Z2773" s="13"/>
      <c r="AA2773" s="13"/>
      <c r="AB2773" s="13"/>
      <c r="AC2773" s="13"/>
      <c r="AD2773" s="13"/>
      <c r="AE2773" s="13"/>
      <c r="AF2773" s="13"/>
      <c r="AG2773" s="13"/>
      <c r="AH2773" s="13"/>
      <c r="AI2773" s="13"/>
      <c r="AJ2773" s="13"/>
    </row>
    <row r="2774" spans="2:36" x14ac:dyDescent="0.3">
      <c r="B2774" s="8"/>
      <c r="C2774" s="8"/>
      <c r="W2774" s="13"/>
      <c r="X2774" s="13"/>
      <c r="Y2774" s="13"/>
      <c r="Z2774" s="13"/>
      <c r="AA2774" s="13"/>
      <c r="AB2774" s="13"/>
      <c r="AC2774" s="13"/>
      <c r="AD2774" s="13"/>
      <c r="AE2774" s="13"/>
      <c r="AF2774" s="13"/>
      <c r="AG2774" s="13"/>
      <c r="AH2774" s="13"/>
      <c r="AI2774" s="13"/>
      <c r="AJ2774" s="13"/>
    </row>
    <row r="2775" spans="2:36" x14ac:dyDescent="0.3">
      <c r="B2775" s="8"/>
      <c r="C2775" s="8"/>
      <c r="W2775" s="13"/>
      <c r="X2775" s="13"/>
      <c r="Y2775" s="13"/>
      <c r="Z2775" s="13"/>
      <c r="AA2775" s="13"/>
      <c r="AB2775" s="13"/>
      <c r="AC2775" s="13"/>
      <c r="AD2775" s="13"/>
      <c r="AE2775" s="13"/>
      <c r="AF2775" s="13"/>
      <c r="AG2775" s="13"/>
      <c r="AH2775" s="13"/>
      <c r="AI2775" s="13"/>
      <c r="AJ2775" s="13"/>
    </row>
    <row r="2776" spans="2:36" x14ac:dyDescent="0.3">
      <c r="B2776" s="8"/>
      <c r="C2776" s="8"/>
      <c r="W2776" s="13"/>
      <c r="X2776" s="13"/>
      <c r="Y2776" s="13"/>
      <c r="Z2776" s="13"/>
      <c r="AA2776" s="13"/>
      <c r="AB2776" s="13"/>
      <c r="AC2776" s="13"/>
      <c r="AD2776" s="13"/>
      <c r="AE2776" s="13"/>
      <c r="AF2776" s="13"/>
      <c r="AG2776" s="13"/>
      <c r="AH2776" s="13"/>
      <c r="AI2776" s="13"/>
      <c r="AJ2776" s="13"/>
    </row>
    <row r="2777" spans="2:36" x14ac:dyDescent="0.3">
      <c r="B2777" s="8"/>
      <c r="C2777" s="8"/>
      <c r="W2777" s="13"/>
      <c r="X2777" s="13"/>
      <c r="Y2777" s="13"/>
      <c r="Z2777" s="13"/>
      <c r="AA2777" s="13"/>
      <c r="AB2777" s="13"/>
      <c r="AC2777" s="13"/>
      <c r="AD2777" s="13"/>
      <c r="AE2777" s="13"/>
      <c r="AF2777" s="13"/>
      <c r="AG2777" s="13"/>
      <c r="AH2777" s="13"/>
      <c r="AI2777" s="13"/>
      <c r="AJ2777" s="13"/>
    </row>
    <row r="2778" spans="2:36" x14ac:dyDescent="0.3">
      <c r="B2778" s="8"/>
      <c r="C2778" s="8"/>
      <c r="W2778" s="13"/>
      <c r="X2778" s="13"/>
      <c r="Y2778" s="13"/>
      <c r="Z2778" s="13"/>
      <c r="AA2778" s="13"/>
      <c r="AB2778" s="13"/>
      <c r="AC2778" s="13"/>
      <c r="AD2778" s="13"/>
      <c r="AE2778" s="13"/>
      <c r="AF2778" s="13"/>
      <c r="AG2778" s="13"/>
      <c r="AH2778" s="13"/>
      <c r="AI2778" s="13"/>
      <c r="AJ2778" s="13"/>
    </row>
    <row r="2779" spans="2:36" x14ac:dyDescent="0.3">
      <c r="B2779" s="8"/>
      <c r="C2779" s="8"/>
      <c r="W2779" s="13"/>
      <c r="X2779" s="13"/>
      <c r="Y2779" s="13"/>
      <c r="Z2779" s="13"/>
      <c r="AA2779" s="13"/>
      <c r="AB2779" s="13"/>
      <c r="AC2779" s="13"/>
      <c r="AD2779" s="13"/>
      <c r="AE2779" s="13"/>
      <c r="AF2779" s="13"/>
      <c r="AG2779" s="13"/>
      <c r="AH2779" s="13"/>
      <c r="AI2779" s="13"/>
      <c r="AJ2779" s="13"/>
    </row>
    <row r="2780" spans="2:36" x14ac:dyDescent="0.3">
      <c r="B2780" s="8"/>
      <c r="C2780" s="8"/>
      <c r="W2780" s="13"/>
      <c r="X2780" s="13"/>
      <c r="Y2780" s="13"/>
      <c r="Z2780" s="13"/>
      <c r="AA2780" s="13"/>
      <c r="AB2780" s="13"/>
      <c r="AC2780" s="13"/>
      <c r="AD2780" s="13"/>
      <c r="AE2780" s="13"/>
      <c r="AF2780" s="13"/>
      <c r="AG2780" s="13"/>
      <c r="AH2780" s="13"/>
      <c r="AI2780" s="13"/>
      <c r="AJ2780" s="13"/>
    </row>
    <row r="2781" spans="2:36" x14ac:dyDescent="0.3">
      <c r="B2781" s="8"/>
      <c r="C2781" s="8"/>
      <c r="W2781" s="13"/>
      <c r="X2781" s="13"/>
      <c r="Y2781" s="13"/>
      <c r="Z2781" s="13"/>
      <c r="AA2781" s="13"/>
      <c r="AB2781" s="13"/>
      <c r="AC2781" s="13"/>
      <c r="AD2781" s="13"/>
      <c r="AE2781" s="13"/>
      <c r="AF2781" s="13"/>
      <c r="AG2781" s="13"/>
      <c r="AH2781" s="13"/>
      <c r="AI2781" s="13"/>
      <c r="AJ2781" s="13"/>
    </row>
    <row r="2782" spans="2:36" x14ac:dyDescent="0.3">
      <c r="B2782" s="8"/>
      <c r="C2782" s="8"/>
      <c r="W2782" s="13"/>
      <c r="X2782" s="13"/>
      <c r="Y2782" s="13"/>
      <c r="Z2782" s="13"/>
      <c r="AA2782" s="13"/>
      <c r="AB2782" s="13"/>
      <c r="AC2782" s="13"/>
      <c r="AD2782" s="13"/>
      <c r="AE2782" s="13"/>
      <c r="AF2782" s="13"/>
      <c r="AG2782" s="13"/>
      <c r="AH2782" s="13"/>
      <c r="AI2782" s="13"/>
      <c r="AJ2782" s="13"/>
    </row>
    <row r="2783" spans="2:36" x14ac:dyDescent="0.3">
      <c r="B2783" s="8"/>
      <c r="C2783" s="8"/>
      <c r="W2783" s="13"/>
      <c r="X2783" s="13"/>
      <c r="Y2783" s="13"/>
      <c r="Z2783" s="13"/>
      <c r="AA2783" s="13"/>
      <c r="AB2783" s="13"/>
      <c r="AC2783" s="13"/>
      <c r="AD2783" s="13"/>
      <c r="AE2783" s="13"/>
      <c r="AF2783" s="13"/>
      <c r="AG2783" s="13"/>
      <c r="AH2783" s="13"/>
      <c r="AI2783" s="13"/>
      <c r="AJ2783" s="13"/>
    </row>
    <row r="2784" spans="2:36" x14ac:dyDescent="0.3">
      <c r="B2784" s="8"/>
      <c r="C2784" s="8"/>
      <c r="W2784" s="13"/>
      <c r="X2784" s="13"/>
      <c r="Y2784" s="13"/>
      <c r="Z2784" s="13"/>
      <c r="AA2784" s="13"/>
      <c r="AB2784" s="13"/>
      <c r="AC2784" s="13"/>
      <c r="AD2784" s="13"/>
      <c r="AE2784" s="13"/>
      <c r="AF2784" s="13"/>
      <c r="AG2784" s="13"/>
      <c r="AH2784" s="13"/>
      <c r="AI2784" s="13"/>
      <c r="AJ2784" s="13"/>
    </row>
    <row r="2785" spans="2:36" x14ac:dyDescent="0.3">
      <c r="B2785" s="8"/>
      <c r="C2785" s="8"/>
      <c r="W2785" s="13"/>
      <c r="X2785" s="13"/>
      <c r="Y2785" s="13"/>
      <c r="Z2785" s="13"/>
      <c r="AA2785" s="13"/>
      <c r="AB2785" s="13"/>
      <c r="AC2785" s="13"/>
      <c r="AD2785" s="13"/>
      <c r="AE2785" s="13"/>
      <c r="AF2785" s="13"/>
      <c r="AG2785" s="13"/>
      <c r="AH2785" s="13"/>
      <c r="AI2785" s="13"/>
      <c r="AJ2785" s="13"/>
    </row>
    <row r="2786" spans="2:36" x14ac:dyDescent="0.3">
      <c r="B2786" s="8"/>
      <c r="C2786" s="8"/>
      <c r="W2786" s="13"/>
      <c r="X2786" s="13"/>
      <c r="Y2786" s="13"/>
      <c r="Z2786" s="13"/>
      <c r="AA2786" s="13"/>
      <c r="AB2786" s="13"/>
      <c r="AC2786" s="13"/>
      <c r="AD2786" s="13"/>
      <c r="AE2786" s="13"/>
      <c r="AF2786" s="13"/>
      <c r="AG2786" s="13"/>
      <c r="AH2786" s="13"/>
      <c r="AI2786" s="13"/>
      <c r="AJ2786" s="13"/>
    </row>
    <row r="2787" spans="2:36" x14ac:dyDescent="0.3">
      <c r="B2787" s="8"/>
      <c r="C2787" s="8"/>
      <c r="W2787" s="13"/>
      <c r="X2787" s="13"/>
      <c r="Y2787" s="13"/>
      <c r="Z2787" s="13"/>
      <c r="AA2787" s="13"/>
      <c r="AB2787" s="13"/>
      <c r="AC2787" s="13"/>
      <c r="AD2787" s="13"/>
      <c r="AE2787" s="13"/>
      <c r="AF2787" s="13"/>
      <c r="AG2787" s="13"/>
      <c r="AH2787" s="13"/>
      <c r="AI2787" s="13"/>
      <c r="AJ2787" s="13"/>
    </row>
    <row r="2788" spans="2:36" x14ac:dyDescent="0.3">
      <c r="B2788" s="8"/>
      <c r="C2788" s="8"/>
      <c r="W2788" s="13"/>
      <c r="X2788" s="13"/>
      <c r="Y2788" s="13"/>
      <c r="Z2788" s="13"/>
      <c r="AA2788" s="13"/>
      <c r="AB2788" s="13"/>
      <c r="AC2788" s="13"/>
      <c r="AD2788" s="13"/>
      <c r="AE2788" s="13"/>
      <c r="AF2788" s="13"/>
      <c r="AG2788" s="13"/>
      <c r="AH2788" s="13"/>
      <c r="AI2788" s="13"/>
      <c r="AJ2788" s="13"/>
    </row>
    <row r="2789" spans="2:36" x14ac:dyDescent="0.3">
      <c r="B2789" s="8"/>
      <c r="C2789" s="8"/>
      <c r="W2789" s="13"/>
      <c r="X2789" s="13"/>
      <c r="Y2789" s="13"/>
      <c r="Z2789" s="13"/>
      <c r="AA2789" s="13"/>
      <c r="AB2789" s="13"/>
      <c r="AC2789" s="13"/>
      <c r="AD2789" s="13"/>
      <c r="AE2789" s="13"/>
      <c r="AF2789" s="13"/>
      <c r="AG2789" s="13"/>
      <c r="AH2789" s="13"/>
      <c r="AI2789" s="13"/>
      <c r="AJ2789" s="13"/>
    </row>
    <row r="2790" spans="2:36" x14ac:dyDescent="0.3">
      <c r="B2790" s="8"/>
      <c r="C2790" s="8"/>
      <c r="W2790" s="13"/>
      <c r="X2790" s="13"/>
      <c r="Y2790" s="13"/>
      <c r="Z2790" s="13"/>
      <c r="AA2790" s="13"/>
      <c r="AB2790" s="13"/>
      <c r="AC2790" s="13"/>
      <c r="AD2790" s="13"/>
      <c r="AE2790" s="13"/>
      <c r="AF2790" s="13"/>
      <c r="AG2790" s="13"/>
      <c r="AH2790" s="13"/>
      <c r="AI2790" s="13"/>
      <c r="AJ2790" s="13"/>
    </row>
    <row r="2791" spans="2:36" x14ac:dyDescent="0.3">
      <c r="B2791" s="8"/>
      <c r="C2791" s="8"/>
      <c r="W2791" s="13"/>
      <c r="X2791" s="13"/>
      <c r="Y2791" s="13"/>
      <c r="Z2791" s="13"/>
      <c r="AA2791" s="13"/>
      <c r="AB2791" s="13"/>
      <c r="AC2791" s="13"/>
      <c r="AD2791" s="13"/>
      <c r="AE2791" s="13"/>
      <c r="AF2791" s="13"/>
      <c r="AG2791" s="13"/>
      <c r="AH2791" s="13"/>
      <c r="AI2791" s="13"/>
      <c r="AJ2791" s="13"/>
    </row>
    <row r="2792" spans="2:36" x14ac:dyDescent="0.3">
      <c r="B2792" s="8"/>
      <c r="C2792" s="8"/>
      <c r="W2792" s="13"/>
      <c r="X2792" s="13"/>
      <c r="Y2792" s="13"/>
      <c r="Z2792" s="13"/>
      <c r="AA2792" s="13"/>
      <c r="AB2792" s="13"/>
      <c r="AC2792" s="13"/>
      <c r="AD2792" s="13"/>
      <c r="AE2792" s="13"/>
      <c r="AF2792" s="13"/>
      <c r="AG2792" s="13"/>
      <c r="AH2792" s="13"/>
      <c r="AI2792" s="13"/>
      <c r="AJ2792" s="13"/>
    </row>
    <row r="2793" spans="2:36" x14ac:dyDescent="0.3">
      <c r="B2793" s="8"/>
      <c r="C2793" s="8"/>
      <c r="W2793" s="13"/>
      <c r="X2793" s="13"/>
      <c r="Y2793" s="13"/>
      <c r="Z2793" s="13"/>
      <c r="AA2793" s="13"/>
      <c r="AB2793" s="13"/>
      <c r="AC2793" s="13"/>
      <c r="AD2793" s="13"/>
      <c r="AE2793" s="13"/>
      <c r="AF2793" s="13"/>
      <c r="AG2793" s="13"/>
      <c r="AH2793" s="13"/>
      <c r="AI2793" s="13"/>
      <c r="AJ2793" s="13"/>
    </row>
    <row r="2794" spans="2:36" x14ac:dyDescent="0.3">
      <c r="B2794" s="8"/>
      <c r="C2794" s="8"/>
      <c r="W2794" s="13"/>
      <c r="X2794" s="13"/>
      <c r="Y2794" s="13"/>
      <c r="Z2794" s="13"/>
      <c r="AA2794" s="13"/>
      <c r="AB2794" s="13"/>
      <c r="AC2794" s="13"/>
      <c r="AD2794" s="13"/>
      <c r="AE2794" s="13"/>
      <c r="AF2794" s="13"/>
      <c r="AG2794" s="13"/>
      <c r="AH2794" s="13"/>
      <c r="AI2794" s="13"/>
      <c r="AJ2794" s="13"/>
    </row>
    <row r="2795" spans="2:36" x14ac:dyDescent="0.3">
      <c r="B2795" s="8"/>
      <c r="C2795" s="8"/>
      <c r="W2795" s="13"/>
      <c r="X2795" s="13"/>
      <c r="Y2795" s="13"/>
      <c r="Z2795" s="13"/>
      <c r="AA2795" s="13"/>
      <c r="AB2795" s="13"/>
      <c r="AC2795" s="13"/>
      <c r="AD2795" s="13"/>
      <c r="AE2795" s="13"/>
      <c r="AF2795" s="13"/>
      <c r="AG2795" s="13"/>
      <c r="AH2795" s="13"/>
      <c r="AI2795" s="13"/>
      <c r="AJ2795" s="13"/>
    </row>
    <row r="2796" spans="2:36" x14ac:dyDescent="0.3">
      <c r="B2796" s="8"/>
      <c r="C2796" s="8"/>
      <c r="W2796" s="13"/>
      <c r="X2796" s="13"/>
      <c r="Y2796" s="13"/>
      <c r="Z2796" s="13"/>
      <c r="AA2796" s="13"/>
      <c r="AB2796" s="13"/>
      <c r="AC2796" s="13"/>
      <c r="AD2796" s="13"/>
      <c r="AE2796" s="13"/>
      <c r="AF2796" s="13"/>
      <c r="AG2796" s="13"/>
      <c r="AH2796" s="13"/>
      <c r="AI2796" s="13"/>
      <c r="AJ2796" s="13"/>
    </row>
    <row r="2797" spans="2:36" x14ac:dyDescent="0.3">
      <c r="B2797" s="8"/>
      <c r="C2797" s="8"/>
      <c r="W2797" s="13"/>
      <c r="X2797" s="13"/>
      <c r="Y2797" s="13"/>
      <c r="Z2797" s="13"/>
      <c r="AA2797" s="13"/>
      <c r="AB2797" s="13"/>
      <c r="AC2797" s="13"/>
      <c r="AD2797" s="13"/>
      <c r="AE2797" s="13"/>
      <c r="AF2797" s="13"/>
      <c r="AG2797" s="13"/>
      <c r="AH2797" s="13"/>
      <c r="AI2797" s="13"/>
      <c r="AJ2797" s="13"/>
    </row>
    <row r="2798" spans="2:36" x14ac:dyDescent="0.3">
      <c r="B2798" s="8"/>
      <c r="C2798" s="8"/>
      <c r="W2798" s="13"/>
      <c r="X2798" s="13"/>
      <c r="Y2798" s="13"/>
      <c r="Z2798" s="13"/>
      <c r="AA2798" s="13"/>
      <c r="AB2798" s="13"/>
      <c r="AC2798" s="13"/>
      <c r="AD2798" s="13"/>
      <c r="AE2798" s="13"/>
      <c r="AF2798" s="13"/>
      <c r="AG2798" s="13"/>
      <c r="AH2798" s="13"/>
      <c r="AI2798" s="13"/>
      <c r="AJ2798" s="13"/>
    </row>
    <row r="2799" spans="2:36" x14ac:dyDescent="0.3">
      <c r="B2799" s="8"/>
      <c r="C2799" s="8"/>
      <c r="W2799" s="13"/>
      <c r="X2799" s="13"/>
      <c r="Y2799" s="13"/>
      <c r="Z2799" s="13"/>
      <c r="AA2799" s="13"/>
      <c r="AB2799" s="13"/>
      <c r="AC2799" s="13"/>
      <c r="AD2799" s="13"/>
      <c r="AE2799" s="13"/>
      <c r="AF2799" s="13"/>
      <c r="AG2799" s="13"/>
      <c r="AH2799" s="13"/>
      <c r="AI2799" s="13"/>
      <c r="AJ2799" s="13"/>
    </row>
    <row r="2800" spans="2:36" x14ac:dyDescent="0.3">
      <c r="B2800" s="8"/>
      <c r="C2800" s="8"/>
      <c r="W2800" s="13"/>
      <c r="X2800" s="13"/>
      <c r="Y2800" s="13"/>
      <c r="Z2800" s="13"/>
      <c r="AA2800" s="13"/>
      <c r="AB2800" s="13"/>
      <c r="AC2800" s="13"/>
      <c r="AD2800" s="13"/>
      <c r="AE2800" s="13"/>
      <c r="AF2800" s="13"/>
      <c r="AG2800" s="13"/>
      <c r="AH2800" s="13"/>
      <c r="AI2800" s="13"/>
      <c r="AJ2800" s="13"/>
    </row>
    <row r="2801" spans="2:36" x14ac:dyDescent="0.3">
      <c r="B2801" s="8"/>
      <c r="C2801" s="8"/>
      <c r="W2801" s="13"/>
      <c r="X2801" s="13"/>
      <c r="Y2801" s="13"/>
      <c r="Z2801" s="13"/>
      <c r="AA2801" s="13"/>
      <c r="AB2801" s="13"/>
      <c r="AC2801" s="13"/>
      <c r="AD2801" s="13"/>
      <c r="AE2801" s="13"/>
      <c r="AF2801" s="13"/>
      <c r="AG2801" s="13"/>
      <c r="AH2801" s="13"/>
      <c r="AI2801" s="13"/>
      <c r="AJ2801" s="13"/>
    </row>
    <row r="2802" spans="2:36" x14ac:dyDescent="0.3">
      <c r="B2802" s="8"/>
      <c r="C2802" s="8"/>
      <c r="W2802" s="13"/>
      <c r="X2802" s="13"/>
      <c r="Y2802" s="13"/>
      <c r="Z2802" s="13"/>
      <c r="AA2802" s="13"/>
      <c r="AB2802" s="13"/>
      <c r="AC2802" s="13"/>
      <c r="AD2802" s="13"/>
      <c r="AE2802" s="13"/>
      <c r="AF2802" s="13"/>
      <c r="AG2802" s="13"/>
      <c r="AH2802" s="13"/>
      <c r="AI2802" s="13"/>
      <c r="AJ2802" s="13"/>
    </row>
    <row r="2803" spans="2:36" x14ac:dyDescent="0.3">
      <c r="B2803" s="8"/>
      <c r="C2803" s="8"/>
      <c r="W2803" s="13"/>
      <c r="X2803" s="13"/>
      <c r="Y2803" s="13"/>
      <c r="Z2803" s="13"/>
      <c r="AA2803" s="13"/>
      <c r="AB2803" s="13"/>
      <c r="AC2803" s="13"/>
      <c r="AD2803" s="13"/>
      <c r="AE2803" s="13"/>
      <c r="AF2803" s="13"/>
      <c r="AG2803" s="13"/>
      <c r="AH2803" s="13"/>
      <c r="AI2803" s="13"/>
      <c r="AJ2803" s="13"/>
    </row>
    <row r="2804" spans="2:36" x14ac:dyDescent="0.3">
      <c r="B2804" s="8"/>
      <c r="C2804" s="8"/>
      <c r="W2804" s="13"/>
      <c r="X2804" s="13"/>
      <c r="Y2804" s="13"/>
      <c r="Z2804" s="13"/>
      <c r="AA2804" s="13"/>
      <c r="AB2804" s="13"/>
      <c r="AC2804" s="13"/>
      <c r="AD2804" s="13"/>
      <c r="AE2804" s="13"/>
      <c r="AF2804" s="13"/>
      <c r="AG2804" s="13"/>
      <c r="AH2804" s="13"/>
      <c r="AI2804" s="13"/>
      <c r="AJ2804" s="13"/>
    </row>
    <row r="2805" spans="2:36" x14ac:dyDescent="0.3">
      <c r="B2805" s="8"/>
      <c r="C2805" s="8"/>
      <c r="W2805" s="13"/>
      <c r="X2805" s="13"/>
      <c r="Y2805" s="13"/>
      <c r="Z2805" s="13"/>
      <c r="AA2805" s="13"/>
      <c r="AB2805" s="13"/>
      <c r="AC2805" s="13"/>
      <c r="AD2805" s="13"/>
      <c r="AE2805" s="13"/>
      <c r="AF2805" s="13"/>
      <c r="AG2805" s="13"/>
      <c r="AH2805" s="13"/>
      <c r="AI2805" s="13"/>
      <c r="AJ2805" s="13"/>
    </row>
    <row r="2806" spans="2:36" x14ac:dyDescent="0.3">
      <c r="B2806" s="8"/>
      <c r="C2806" s="8"/>
      <c r="W2806" s="13"/>
      <c r="X2806" s="13"/>
      <c r="Y2806" s="13"/>
      <c r="Z2806" s="13"/>
      <c r="AA2806" s="13"/>
      <c r="AB2806" s="13"/>
      <c r="AC2806" s="13"/>
      <c r="AD2806" s="13"/>
      <c r="AE2806" s="13"/>
      <c r="AF2806" s="13"/>
      <c r="AG2806" s="13"/>
      <c r="AH2806" s="13"/>
      <c r="AI2806" s="13"/>
      <c r="AJ2806" s="13"/>
    </row>
    <row r="2807" spans="2:36" x14ac:dyDescent="0.3">
      <c r="B2807" s="8"/>
      <c r="C2807" s="8"/>
      <c r="W2807" s="13"/>
      <c r="X2807" s="13"/>
      <c r="Y2807" s="13"/>
      <c r="Z2807" s="13"/>
      <c r="AA2807" s="13"/>
      <c r="AB2807" s="13"/>
      <c r="AC2807" s="13"/>
      <c r="AD2807" s="13"/>
      <c r="AE2807" s="13"/>
      <c r="AF2807" s="13"/>
      <c r="AG2807" s="13"/>
      <c r="AH2807" s="13"/>
      <c r="AI2807" s="13"/>
      <c r="AJ2807" s="13"/>
    </row>
    <row r="2808" spans="2:36" x14ac:dyDescent="0.3">
      <c r="B2808" s="8"/>
      <c r="C2808" s="8"/>
      <c r="W2808" s="13"/>
      <c r="X2808" s="13"/>
      <c r="Y2808" s="13"/>
      <c r="Z2808" s="13"/>
      <c r="AA2808" s="13"/>
      <c r="AB2808" s="13"/>
      <c r="AC2808" s="13"/>
      <c r="AD2808" s="13"/>
      <c r="AE2808" s="13"/>
      <c r="AF2808" s="13"/>
      <c r="AG2808" s="13"/>
      <c r="AH2808" s="13"/>
      <c r="AI2808" s="13"/>
      <c r="AJ2808" s="13"/>
    </row>
    <row r="2809" spans="2:36" x14ac:dyDescent="0.3">
      <c r="B2809" s="8"/>
      <c r="C2809" s="8"/>
      <c r="W2809" s="13"/>
      <c r="X2809" s="13"/>
      <c r="Y2809" s="13"/>
      <c r="Z2809" s="13"/>
      <c r="AA2809" s="13"/>
      <c r="AB2809" s="13"/>
      <c r="AC2809" s="13"/>
      <c r="AD2809" s="13"/>
      <c r="AE2809" s="13"/>
      <c r="AF2809" s="13"/>
      <c r="AG2809" s="13"/>
      <c r="AH2809" s="13"/>
      <c r="AI2809" s="13"/>
      <c r="AJ2809" s="13"/>
    </row>
    <row r="2810" spans="2:36" x14ac:dyDescent="0.3">
      <c r="B2810" s="8"/>
      <c r="C2810" s="8"/>
      <c r="W2810" s="13"/>
      <c r="X2810" s="13"/>
      <c r="Y2810" s="13"/>
      <c r="Z2810" s="13"/>
      <c r="AA2810" s="13"/>
      <c r="AB2810" s="13"/>
      <c r="AC2810" s="13"/>
      <c r="AD2810" s="13"/>
      <c r="AE2810" s="13"/>
      <c r="AF2810" s="13"/>
      <c r="AG2810" s="13"/>
      <c r="AH2810" s="13"/>
      <c r="AI2810" s="13"/>
      <c r="AJ2810" s="13"/>
    </row>
    <row r="2811" spans="2:36" x14ac:dyDescent="0.3">
      <c r="B2811" s="8"/>
      <c r="C2811" s="8"/>
      <c r="W2811" s="13"/>
      <c r="X2811" s="13"/>
      <c r="Y2811" s="13"/>
      <c r="Z2811" s="13"/>
      <c r="AA2811" s="13"/>
      <c r="AB2811" s="13"/>
      <c r="AC2811" s="13"/>
      <c r="AD2811" s="13"/>
      <c r="AE2811" s="13"/>
      <c r="AF2811" s="13"/>
      <c r="AG2811" s="13"/>
      <c r="AH2811" s="13"/>
      <c r="AI2811" s="13"/>
      <c r="AJ2811" s="13"/>
    </row>
    <row r="2812" spans="2:36" x14ac:dyDescent="0.3">
      <c r="B2812" s="8"/>
      <c r="C2812" s="8"/>
      <c r="W2812" s="13"/>
      <c r="X2812" s="13"/>
      <c r="Y2812" s="13"/>
      <c r="Z2812" s="13"/>
      <c r="AA2812" s="13"/>
      <c r="AB2812" s="13"/>
      <c r="AC2812" s="13"/>
      <c r="AD2812" s="13"/>
      <c r="AE2812" s="13"/>
      <c r="AF2812" s="13"/>
      <c r="AG2812" s="13"/>
      <c r="AH2812" s="13"/>
      <c r="AI2812" s="13"/>
      <c r="AJ2812" s="13"/>
    </row>
    <row r="2813" spans="2:36" x14ac:dyDescent="0.3">
      <c r="B2813" s="8"/>
      <c r="C2813" s="8"/>
      <c r="W2813" s="13"/>
      <c r="X2813" s="13"/>
      <c r="Y2813" s="13"/>
      <c r="Z2813" s="13"/>
      <c r="AA2813" s="13"/>
      <c r="AB2813" s="13"/>
      <c r="AC2813" s="13"/>
      <c r="AD2813" s="13"/>
      <c r="AE2813" s="13"/>
      <c r="AF2813" s="13"/>
      <c r="AG2813" s="13"/>
      <c r="AH2813" s="13"/>
      <c r="AI2813" s="13"/>
      <c r="AJ2813" s="13"/>
    </row>
    <row r="2814" spans="2:36" x14ac:dyDescent="0.3">
      <c r="B2814" s="8"/>
      <c r="C2814" s="8"/>
      <c r="W2814" s="13"/>
      <c r="X2814" s="13"/>
      <c r="Y2814" s="13"/>
      <c r="Z2814" s="13"/>
      <c r="AA2814" s="13"/>
      <c r="AB2814" s="13"/>
      <c r="AC2814" s="13"/>
      <c r="AD2814" s="13"/>
      <c r="AE2814" s="13"/>
      <c r="AF2814" s="13"/>
      <c r="AG2814" s="13"/>
      <c r="AH2814" s="13"/>
      <c r="AI2814" s="13"/>
      <c r="AJ2814" s="13"/>
    </row>
    <row r="2815" spans="2:36" x14ac:dyDescent="0.3">
      <c r="B2815" s="8"/>
      <c r="C2815" s="8"/>
      <c r="W2815" s="13"/>
      <c r="X2815" s="13"/>
      <c r="Y2815" s="13"/>
      <c r="Z2815" s="13"/>
      <c r="AA2815" s="13"/>
      <c r="AB2815" s="13"/>
      <c r="AC2815" s="13"/>
      <c r="AD2815" s="13"/>
      <c r="AE2815" s="13"/>
      <c r="AF2815" s="13"/>
      <c r="AG2815" s="13"/>
      <c r="AH2815" s="13"/>
      <c r="AI2815" s="13"/>
      <c r="AJ2815" s="13"/>
    </row>
    <row r="2816" spans="2:36" x14ac:dyDescent="0.3">
      <c r="B2816" s="8"/>
      <c r="C2816" s="8"/>
      <c r="W2816" s="13"/>
      <c r="X2816" s="13"/>
      <c r="Y2816" s="13"/>
      <c r="Z2816" s="13"/>
      <c r="AA2816" s="13"/>
      <c r="AB2816" s="13"/>
      <c r="AC2816" s="13"/>
      <c r="AD2816" s="13"/>
      <c r="AE2816" s="13"/>
      <c r="AF2816" s="13"/>
      <c r="AG2816" s="13"/>
      <c r="AH2816" s="13"/>
      <c r="AI2816" s="13"/>
      <c r="AJ2816" s="13"/>
    </row>
    <row r="2817" spans="2:36" x14ac:dyDescent="0.3">
      <c r="B2817" s="8"/>
      <c r="C2817" s="8"/>
      <c r="W2817" s="13"/>
      <c r="X2817" s="13"/>
      <c r="Y2817" s="13"/>
      <c r="Z2817" s="13"/>
      <c r="AA2817" s="13"/>
      <c r="AB2817" s="13"/>
      <c r="AC2817" s="13"/>
      <c r="AD2817" s="13"/>
      <c r="AE2817" s="13"/>
      <c r="AF2817" s="13"/>
      <c r="AG2817" s="13"/>
      <c r="AH2817" s="13"/>
      <c r="AI2817" s="13"/>
      <c r="AJ2817" s="13"/>
    </row>
    <row r="2818" spans="2:36" x14ac:dyDescent="0.3">
      <c r="B2818" s="8"/>
      <c r="C2818" s="8"/>
      <c r="W2818" s="13"/>
      <c r="X2818" s="13"/>
      <c r="Y2818" s="13"/>
      <c r="Z2818" s="13"/>
      <c r="AA2818" s="13"/>
      <c r="AB2818" s="13"/>
      <c r="AC2818" s="13"/>
      <c r="AD2818" s="13"/>
      <c r="AE2818" s="13"/>
      <c r="AF2818" s="13"/>
      <c r="AG2818" s="13"/>
      <c r="AH2818" s="13"/>
      <c r="AI2818" s="13"/>
      <c r="AJ2818" s="13"/>
    </row>
    <row r="2819" spans="2:36" x14ac:dyDescent="0.3">
      <c r="B2819" s="8"/>
      <c r="C2819" s="8"/>
      <c r="W2819" s="13"/>
      <c r="X2819" s="13"/>
      <c r="Y2819" s="13"/>
      <c r="Z2819" s="13"/>
      <c r="AA2819" s="13"/>
      <c r="AB2819" s="13"/>
      <c r="AC2819" s="13"/>
      <c r="AD2819" s="13"/>
      <c r="AE2819" s="13"/>
      <c r="AF2819" s="13"/>
      <c r="AG2819" s="13"/>
      <c r="AH2819" s="13"/>
      <c r="AI2819" s="13"/>
      <c r="AJ2819" s="13"/>
    </row>
    <row r="2820" spans="2:36" x14ac:dyDescent="0.3">
      <c r="B2820" s="8"/>
      <c r="C2820" s="8"/>
      <c r="W2820" s="13"/>
      <c r="X2820" s="13"/>
      <c r="Y2820" s="13"/>
      <c r="Z2820" s="13"/>
      <c r="AA2820" s="13"/>
      <c r="AB2820" s="13"/>
      <c r="AC2820" s="13"/>
      <c r="AD2820" s="13"/>
      <c r="AE2820" s="13"/>
      <c r="AF2820" s="13"/>
      <c r="AG2820" s="13"/>
      <c r="AH2820" s="13"/>
      <c r="AI2820" s="13"/>
      <c r="AJ2820" s="13"/>
    </row>
    <row r="2821" spans="2:36" x14ac:dyDescent="0.3">
      <c r="B2821" s="8"/>
      <c r="C2821" s="8"/>
      <c r="W2821" s="13"/>
      <c r="X2821" s="13"/>
      <c r="Y2821" s="13"/>
      <c r="Z2821" s="13"/>
      <c r="AA2821" s="13"/>
      <c r="AB2821" s="13"/>
      <c r="AC2821" s="13"/>
      <c r="AD2821" s="13"/>
      <c r="AE2821" s="13"/>
      <c r="AF2821" s="13"/>
      <c r="AG2821" s="13"/>
      <c r="AH2821" s="13"/>
      <c r="AI2821" s="13"/>
      <c r="AJ2821" s="13"/>
    </row>
    <row r="2822" spans="2:36" x14ac:dyDescent="0.3">
      <c r="B2822" s="8"/>
      <c r="C2822" s="8"/>
      <c r="W2822" s="13"/>
      <c r="X2822" s="13"/>
      <c r="Y2822" s="13"/>
      <c r="Z2822" s="13"/>
      <c r="AA2822" s="13"/>
      <c r="AB2822" s="13"/>
      <c r="AC2822" s="13"/>
      <c r="AD2822" s="13"/>
      <c r="AE2822" s="13"/>
      <c r="AF2822" s="13"/>
      <c r="AG2822" s="13"/>
      <c r="AH2822" s="13"/>
      <c r="AI2822" s="13"/>
      <c r="AJ2822" s="13"/>
    </row>
    <row r="2823" spans="2:36" x14ac:dyDescent="0.3">
      <c r="B2823" s="8"/>
      <c r="C2823" s="8"/>
      <c r="W2823" s="13"/>
      <c r="X2823" s="13"/>
      <c r="Y2823" s="13"/>
      <c r="Z2823" s="13"/>
      <c r="AA2823" s="13"/>
      <c r="AB2823" s="13"/>
      <c r="AC2823" s="13"/>
      <c r="AD2823" s="13"/>
      <c r="AE2823" s="13"/>
      <c r="AF2823" s="13"/>
      <c r="AG2823" s="13"/>
      <c r="AH2823" s="13"/>
      <c r="AI2823" s="13"/>
      <c r="AJ2823" s="13"/>
    </row>
    <row r="2824" spans="2:36" x14ac:dyDescent="0.3">
      <c r="B2824" s="8"/>
      <c r="C2824" s="8"/>
      <c r="W2824" s="13"/>
      <c r="X2824" s="13"/>
      <c r="Y2824" s="13"/>
      <c r="Z2824" s="13"/>
      <c r="AA2824" s="13"/>
      <c r="AB2824" s="13"/>
      <c r="AC2824" s="13"/>
      <c r="AD2824" s="13"/>
      <c r="AE2824" s="13"/>
      <c r="AF2824" s="13"/>
      <c r="AG2824" s="13"/>
      <c r="AH2824" s="13"/>
      <c r="AI2824" s="13"/>
      <c r="AJ2824" s="13"/>
    </row>
    <row r="2825" spans="2:36" x14ac:dyDescent="0.3">
      <c r="B2825" s="8"/>
      <c r="C2825" s="8"/>
      <c r="W2825" s="13"/>
      <c r="X2825" s="13"/>
      <c r="Y2825" s="13"/>
      <c r="Z2825" s="13"/>
      <c r="AA2825" s="13"/>
      <c r="AB2825" s="13"/>
      <c r="AC2825" s="13"/>
      <c r="AD2825" s="13"/>
      <c r="AE2825" s="13"/>
      <c r="AF2825" s="13"/>
      <c r="AG2825" s="13"/>
      <c r="AH2825" s="13"/>
      <c r="AI2825" s="13"/>
      <c r="AJ2825" s="13"/>
    </row>
    <row r="2826" spans="2:36" x14ac:dyDescent="0.3">
      <c r="B2826" s="8"/>
      <c r="C2826" s="8"/>
      <c r="W2826" s="13"/>
      <c r="X2826" s="13"/>
      <c r="Y2826" s="13"/>
      <c r="Z2826" s="13"/>
      <c r="AA2826" s="13"/>
      <c r="AB2826" s="13"/>
      <c r="AC2826" s="13"/>
      <c r="AD2826" s="13"/>
      <c r="AE2826" s="13"/>
      <c r="AF2826" s="13"/>
      <c r="AG2826" s="13"/>
      <c r="AH2826" s="13"/>
      <c r="AI2826" s="13"/>
      <c r="AJ2826" s="13"/>
    </row>
    <row r="2827" spans="2:36" x14ac:dyDescent="0.3">
      <c r="B2827" s="8"/>
      <c r="C2827" s="8"/>
      <c r="W2827" s="13"/>
      <c r="X2827" s="13"/>
      <c r="Y2827" s="13"/>
      <c r="Z2827" s="13"/>
      <c r="AA2827" s="13"/>
      <c r="AB2827" s="13"/>
      <c r="AC2827" s="13"/>
      <c r="AD2827" s="13"/>
      <c r="AE2827" s="13"/>
      <c r="AF2827" s="13"/>
      <c r="AG2827" s="13"/>
      <c r="AH2827" s="13"/>
      <c r="AI2827" s="13"/>
      <c r="AJ2827" s="13"/>
    </row>
    <row r="2828" spans="2:36" x14ac:dyDescent="0.3">
      <c r="B2828" s="8"/>
      <c r="C2828" s="8"/>
      <c r="W2828" s="13"/>
      <c r="X2828" s="13"/>
      <c r="Y2828" s="13"/>
      <c r="Z2828" s="13"/>
      <c r="AA2828" s="13"/>
      <c r="AB2828" s="13"/>
      <c r="AC2828" s="13"/>
      <c r="AD2828" s="13"/>
      <c r="AE2828" s="13"/>
      <c r="AF2828" s="13"/>
      <c r="AG2828" s="13"/>
      <c r="AH2828" s="13"/>
      <c r="AI2828" s="13"/>
      <c r="AJ2828" s="13"/>
    </row>
    <row r="2829" spans="2:36" x14ac:dyDescent="0.3">
      <c r="B2829" s="8"/>
      <c r="C2829" s="8"/>
      <c r="W2829" s="13"/>
      <c r="X2829" s="13"/>
      <c r="Y2829" s="13"/>
      <c r="Z2829" s="13"/>
      <c r="AA2829" s="13"/>
      <c r="AB2829" s="13"/>
      <c r="AC2829" s="13"/>
      <c r="AD2829" s="13"/>
      <c r="AE2829" s="13"/>
      <c r="AF2829" s="13"/>
      <c r="AG2829" s="13"/>
      <c r="AH2829" s="13"/>
      <c r="AI2829" s="13"/>
      <c r="AJ2829" s="13"/>
    </row>
    <row r="2830" spans="2:36" x14ac:dyDescent="0.3">
      <c r="B2830" s="8"/>
      <c r="C2830" s="8"/>
      <c r="W2830" s="13"/>
      <c r="X2830" s="13"/>
      <c r="Y2830" s="13"/>
      <c r="Z2830" s="13"/>
      <c r="AA2830" s="13"/>
      <c r="AB2830" s="13"/>
      <c r="AC2830" s="13"/>
      <c r="AD2830" s="13"/>
      <c r="AE2830" s="13"/>
      <c r="AF2830" s="13"/>
      <c r="AG2830" s="13"/>
      <c r="AH2830" s="13"/>
      <c r="AI2830" s="13"/>
      <c r="AJ2830" s="13"/>
    </row>
    <row r="2831" spans="2:36" x14ac:dyDescent="0.3">
      <c r="B2831" s="8"/>
      <c r="C2831" s="8"/>
      <c r="W2831" s="13"/>
      <c r="X2831" s="13"/>
      <c r="Y2831" s="13"/>
      <c r="Z2831" s="13"/>
      <c r="AA2831" s="13"/>
      <c r="AB2831" s="13"/>
      <c r="AC2831" s="13"/>
      <c r="AD2831" s="13"/>
      <c r="AE2831" s="13"/>
      <c r="AF2831" s="13"/>
      <c r="AG2831" s="13"/>
      <c r="AH2831" s="13"/>
      <c r="AI2831" s="13"/>
      <c r="AJ2831" s="13"/>
    </row>
    <row r="2832" spans="2:36" x14ac:dyDescent="0.3">
      <c r="B2832" s="8"/>
      <c r="C2832" s="8"/>
      <c r="W2832" s="13"/>
      <c r="X2832" s="13"/>
      <c r="Y2832" s="13"/>
      <c r="Z2832" s="13"/>
      <c r="AA2832" s="13"/>
      <c r="AB2832" s="13"/>
      <c r="AC2832" s="13"/>
      <c r="AD2832" s="13"/>
      <c r="AE2832" s="13"/>
      <c r="AF2832" s="13"/>
      <c r="AG2832" s="13"/>
      <c r="AH2832" s="13"/>
      <c r="AI2832" s="13"/>
      <c r="AJ2832" s="13"/>
    </row>
    <row r="2833" spans="2:36" x14ac:dyDescent="0.3">
      <c r="B2833" s="8"/>
      <c r="C2833" s="8"/>
      <c r="W2833" s="13"/>
      <c r="X2833" s="13"/>
      <c r="Y2833" s="13"/>
      <c r="Z2833" s="13"/>
      <c r="AA2833" s="13"/>
      <c r="AB2833" s="13"/>
      <c r="AC2833" s="13"/>
      <c r="AD2833" s="13"/>
      <c r="AE2833" s="13"/>
      <c r="AF2833" s="13"/>
      <c r="AG2833" s="13"/>
      <c r="AH2833" s="13"/>
      <c r="AI2833" s="13"/>
      <c r="AJ2833" s="13"/>
    </row>
    <row r="2834" spans="2:36" x14ac:dyDescent="0.3">
      <c r="B2834" s="8"/>
      <c r="C2834" s="8"/>
      <c r="W2834" s="13"/>
      <c r="X2834" s="13"/>
      <c r="Y2834" s="13"/>
      <c r="Z2834" s="13"/>
      <c r="AA2834" s="13"/>
      <c r="AB2834" s="13"/>
      <c r="AC2834" s="13"/>
      <c r="AD2834" s="13"/>
      <c r="AE2834" s="13"/>
      <c r="AF2834" s="13"/>
      <c r="AG2834" s="13"/>
      <c r="AH2834" s="13"/>
      <c r="AI2834" s="13"/>
      <c r="AJ2834" s="13"/>
    </row>
    <row r="2835" spans="2:36" x14ac:dyDescent="0.3">
      <c r="B2835" s="8"/>
      <c r="C2835" s="8"/>
      <c r="W2835" s="13"/>
      <c r="X2835" s="13"/>
      <c r="Y2835" s="13"/>
      <c r="Z2835" s="13"/>
      <c r="AA2835" s="13"/>
      <c r="AB2835" s="13"/>
      <c r="AC2835" s="13"/>
      <c r="AD2835" s="13"/>
      <c r="AE2835" s="13"/>
      <c r="AF2835" s="13"/>
      <c r="AG2835" s="13"/>
      <c r="AH2835" s="13"/>
      <c r="AI2835" s="13"/>
      <c r="AJ2835" s="13"/>
    </row>
    <row r="2836" spans="2:36" x14ac:dyDescent="0.3">
      <c r="B2836" s="8"/>
      <c r="C2836" s="8"/>
      <c r="W2836" s="13"/>
      <c r="X2836" s="13"/>
      <c r="Y2836" s="13"/>
      <c r="Z2836" s="13"/>
      <c r="AA2836" s="13"/>
      <c r="AB2836" s="13"/>
      <c r="AC2836" s="13"/>
      <c r="AD2836" s="13"/>
      <c r="AE2836" s="13"/>
      <c r="AF2836" s="13"/>
      <c r="AG2836" s="13"/>
      <c r="AH2836" s="13"/>
      <c r="AI2836" s="13"/>
      <c r="AJ2836" s="13"/>
    </row>
    <row r="2837" spans="2:36" x14ac:dyDescent="0.3">
      <c r="B2837" s="8"/>
      <c r="C2837" s="8"/>
      <c r="W2837" s="13"/>
      <c r="X2837" s="13"/>
      <c r="Y2837" s="13"/>
      <c r="Z2837" s="13"/>
      <c r="AA2837" s="13"/>
      <c r="AB2837" s="13"/>
      <c r="AC2837" s="13"/>
      <c r="AD2837" s="13"/>
      <c r="AE2837" s="13"/>
      <c r="AF2837" s="13"/>
      <c r="AG2837" s="13"/>
      <c r="AH2837" s="13"/>
      <c r="AI2837" s="13"/>
      <c r="AJ2837" s="13"/>
    </row>
    <row r="2838" spans="2:36" x14ac:dyDescent="0.3">
      <c r="B2838" s="8"/>
      <c r="C2838" s="8"/>
      <c r="W2838" s="13"/>
      <c r="X2838" s="13"/>
      <c r="Y2838" s="13"/>
      <c r="Z2838" s="13"/>
      <c r="AA2838" s="13"/>
      <c r="AB2838" s="13"/>
      <c r="AC2838" s="13"/>
      <c r="AD2838" s="13"/>
      <c r="AE2838" s="13"/>
      <c r="AF2838" s="13"/>
      <c r="AG2838" s="13"/>
      <c r="AH2838" s="13"/>
      <c r="AI2838" s="13"/>
      <c r="AJ2838" s="13"/>
    </row>
    <row r="2839" spans="2:36" x14ac:dyDescent="0.3">
      <c r="B2839" s="8"/>
      <c r="C2839" s="8"/>
      <c r="W2839" s="13"/>
      <c r="X2839" s="13"/>
      <c r="Y2839" s="13"/>
      <c r="Z2839" s="13"/>
      <c r="AA2839" s="13"/>
      <c r="AB2839" s="13"/>
      <c r="AC2839" s="13"/>
      <c r="AD2839" s="13"/>
      <c r="AE2839" s="13"/>
      <c r="AF2839" s="13"/>
      <c r="AG2839" s="13"/>
      <c r="AH2839" s="13"/>
      <c r="AI2839" s="13"/>
      <c r="AJ2839" s="13"/>
    </row>
    <row r="2840" spans="2:36" x14ac:dyDescent="0.3">
      <c r="B2840" s="8"/>
      <c r="C2840" s="8"/>
      <c r="W2840" s="13"/>
      <c r="X2840" s="13"/>
      <c r="Y2840" s="13"/>
      <c r="Z2840" s="13"/>
      <c r="AA2840" s="13"/>
      <c r="AB2840" s="13"/>
      <c r="AC2840" s="13"/>
      <c r="AD2840" s="13"/>
      <c r="AE2840" s="13"/>
      <c r="AF2840" s="13"/>
      <c r="AG2840" s="13"/>
      <c r="AH2840" s="13"/>
      <c r="AI2840" s="13"/>
      <c r="AJ2840" s="13"/>
    </row>
    <row r="2841" spans="2:36" x14ac:dyDescent="0.3">
      <c r="B2841" s="8"/>
      <c r="C2841" s="8"/>
      <c r="W2841" s="13"/>
      <c r="X2841" s="13"/>
      <c r="Y2841" s="13"/>
      <c r="Z2841" s="13"/>
      <c r="AA2841" s="13"/>
      <c r="AB2841" s="13"/>
      <c r="AC2841" s="13"/>
      <c r="AD2841" s="13"/>
      <c r="AE2841" s="13"/>
      <c r="AF2841" s="13"/>
      <c r="AG2841" s="13"/>
      <c r="AH2841" s="13"/>
      <c r="AI2841" s="13"/>
      <c r="AJ2841" s="13"/>
    </row>
    <row r="2842" spans="2:36" x14ac:dyDescent="0.3">
      <c r="B2842" s="8"/>
      <c r="C2842" s="8"/>
      <c r="W2842" s="13"/>
      <c r="X2842" s="13"/>
      <c r="Y2842" s="13"/>
      <c r="Z2842" s="13"/>
      <c r="AA2842" s="13"/>
      <c r="AB2842" s="13"/>
      <c r="AC2842" s="13"/>
      <c r="AD2842" s="13"/>
      <c r="AE2842" s="13"/>
      <c r="AF2842" s="13"/>
      <c r="AG2842" s="13"/>
      <c r="AH2842" s="13"/>
      <c r="AI2842" s="13"/>
      <c r="AJ2842" s="13"/>
    </row>
    <row r="2843" spans="2:36" x14ac:dyDescent="0.3">
      <c r="B2843" s="8"/>
      <c r="C2843" s="8"/>
      <c r="W2843" s="13"/>
      <c r="X2843" s="13"/>
      <c r="Y2843" s="13"/>
      <c r="Z2843" s="13"/>
      <c r="AA2843" s="13"/>
      <c r="AB2843" s="13"/>
      <c r="AC2843" s="13"/>
      <c r="AD2843" s="13"/>
      <c r="AE2843" s="13"/>
      <c r="AF2843" s="13"/>
      <c r="AG2843" s="13"/>
      <c r="AH2843" s="13"/>
      <c r="AI2843" s="13"/>
      <c r="AJ2843" s="13"/>
    </row>
    <row r="2844" spans="2:36" x14ac:dyDescent="0.3">
      <c r="B2844" s="8"/>
      <c r="C2844" s="8"/>
      <c r="W2844" s="13"/>
      <c r="X2844" s="13"/>
      <c r="Y2844" s="13"/>
      <c r="Z2844" s="13"/>
      <c r="AA2844" s="13"/>
      <c r="AB2844" s="13"/>
      <c r="AC2844" s="13"/>
      <c r="AD2844" s="13"/>
      <c r="AE2844" s="13"/>
      <c r="AF2844" s="13"/>
      <c r="AG2844" s="13"/>
      <c r="AH2844" s="13"/>
      <c r="AI2844" s="13"/>
      <c r="AJ2844" s="13"/>
    </row>
    <row r="2845" spans="2:36" x14ac:dyDescent="0.3">
      <c r="B2845" s="8"/>
      <c r="C2845" s="8"/>
      <c r="W2845" s="13"/>
      <c r="X2845" s="13"/>
      <c r="Y2845" s="13"/>
      <c r="Z2845" s="13"/>
      <c r="AA2845" s="13"/>
      <c r="AB2845" s="13"/>
      <c r="AC2845" s="13"/>
      <c r="AD2845" s="13"/>
      <c r="AE2845" s="13"/>
      <c r="AF2845" s="13"/>
      <c r="AG2845" s="13"/>
      <c r="AH2845" s="13"/>
      <c r="AI2845" s="13"/>
      <c r="AJ2845" s="13"/>
    </row>
    <row r="2846" spans="2:36" x14ac:dyDescent="0.3">
      <c r="B2846" s="8"/>
      <c r="C2846" s="8"/>
      <c r="W2846" s="13"/>
      <c r="X2846" s="13"/>
      <c r="Y2846" s="13"/>
      <c r="Z2846" s="13"/>
      <c r="AA2846" s="13"/>
      <c r="AB2846" s="13"/>
      <c r="AC2846" s="13"/>
      <c r="AD2846" s="13"/>
      <c r="AE2846" s="13"/>
      <c r="AF2846" s="13"/>
      <c r="AG2846" s="13"/>
      <c r="AH2846" s="13"/>
      <c r="AI2846" s="13"/>
      <c r="AJ2846" s="13"/>
    </row>
    <row r="2847" spans="2:36" x14ac:dyDescent="0.3">
      <c r="B2847" s="8"/>
      <c r="C2847" s="8"/>
      <c r="W2847" s="13"/>
      <c r="X2847" s="13"/>
      <c r="Y2847" s="13"/>
      <c r="Z2847" s="13"/>
      <c r="AA2847" s="13"/>
      <c r="AB2847" s="13"/>
      <c r="AC2847" s="13"/>
      <c r="AD2847" s="13"/>
      <c r="AE2847" s="13"/>
      <c r="AF2847" s="13"/>
      <c r="AG2847" s="13"/>
      <c r="AH2847" s="13"/>
      <c r="AI2847" s="13"/>
      <c r="AJ2847" s="13"/>
    </row>
    <row r="2848" spans="2:36" x14ac:dyDescent="0.3">
      <c r="B2848" s="8"/>
      <c r="C2848" s="8"/>
      <c r="W2848" s="13"/>
      <c r="X2848" s="13"/>
      <c r="Y2848" s="13"/>
      <c r="Z2848" s="13"/>
      <c r="AA2848" s="13"/>
      <c r="AB2848" s="13"/>
      <c r="AC2848" s="13"/>
      <c r="AD2848" s="13"/>
      <c r="AE2848" s="13"/>
      <c r="AF2848" s="13"/>
      <c r="AG2848" s="13"/>
      <c r="AH2848" s="13"/>
      <c r="AI2848" s="13"/>
      <c r="AJ2848" s="13"/>
    </row>
    <row r="2849" spans="2:36" x14ac:dyDescent="0.3">
      <c r="B2849" s="8"/>
      <c r="C2849" s="8"/>
      <c r="W2849" s="13"/>
      <c r="X2849" s="13"/>
      <c r="Y2849" s="13"/>
      <c r="Z2849" s="13"/>
      <c r="AA2849" s="13"/>
      <c r="AB2849" s="13"/>
      <c r="AC2849" s="13"/>
      <c r="AD2849" s="13"/>
      <c r="AE2849" s="13"/>
      <c r="AF2849" s="13"/>
      <c r="AG2849" s="13"/>
      <c r="AH2849" s="13"/>
      <c r="AI2849" s="13"/>
      <c r="AJ2849" s="13"/>
    </row>
    <row r="2850" spans="2:36" x14ac:dyDescent="0.3">
      <c r="B2850" s="8"/>
      <c r="C2850" s="8"/>
      <c r="W2850" s="13"/>
      <c r="X2850" s="13"/>
      <c r="Y2850" s="13"/>
      <c r="Z2850" s="13"/>
      <c r="AA2850" s="13"/>
      <c r="AB2850" s="13"/>
      <c r="AC2850" s="13"/>
      <c r="AD2850" s="13"/>
      <c r="AE2850" s="13"/>
      <c r="AF2850" s="13"/>
      <c r="AG2850" s="13"/>
      <c r="AH2850" s="13"/>
      <c r="AI2850" s="13"/>
      <c r="AJ2850" s="13"/>
    </row>
    <row r="2851" spans="2:36" x14ac:dyDescent="0.3">
      <c r="B2851" s="8"/>
      <c r="C2851" s="8"/>
      <c r="W2851" s="13"/>
      <c r="X2851" s="13"/>
      <c r="Y2851" s="13"/>
      <c r="Z2851" s="13"/>
      <c r="AA2851" s="13"/>
      <c r="AB2851" s="13"/>
      <c r="AC2851" s="13"/>
      <c r="AD2851" s="13"/>
      <c r="AE2851" s="13"/>
      <c r="AF2851" s="13"/>
      <c r="AG2851" s="13"/>
      <c r="AH2851" s="13"/>
      <c r="AI2851" s="13"/>
      <c r="AJ2851" s="13"/>
    </row>
    <row r="2852" spans="2:36" x14ac:dyDescent="0.3">
      <c r="B2852" s="8"/>
      <c r="C2852" s="8"/>
      <c r="W2852" s="13"/>
      <c r="X2852" s="13"/>
      <c r="Y2852" s="13"/>
      <c r="Z2852" s="13"/>
      <c r="AA2852" s="13"/>
      <c r="AB2852" s="13"/>
      <c r="AC2852" s="13"/>
      <c r="AD2852" s="13"/>
      <c r="AE2852" s="13"/>
      <c r="AF2852" s="13"/>
      <c r="AG2852" s="13"/>
      <c r="AH2852" s="13"/>
      <c r="AI2852" s="13"/>
      <c r="AJ2852" s="13"/>
    </row>
    <row r="2853" spans="2:36" x14ac:dyDescent="0.3">
      <c r="B2853" s="8"/>
      <c r="C2853" s="8"/>
      <c r="W2853" s="13"/>
      <c r="X2853" s="13"/>
      <c r="Y2853" s="13"/>
      <c r="Z2853" s="13"/>
      <c r="AA2853" s="13"/>
      <c r="AB2853" s="13"/>
      <c r="AC2853" s="13"/>
      <c r="AD2853" s="13"/>
      <c r="AE2853" s="13"/>
      <c r="AF2853" s="13"/>
      <c r="AG2853" s="13"/>
      <c r="AH2853" s="13"/>
      <c r="AI2853" s="13"/>
      <c r="AJ2853" s="13"/>
    </row>
    <row r="2854" spans="2:36" x14ac:dyDescent="0.3">
      <c r="B2854" s="8"/>
      <c r="C2854" s="8"/>
      <c r="W2854" s="13"/>
      <c r="X2854" s="13"/>
      <c r="Y2854" s="13"/>
      <c r="Z2854" s="13"/>
      <c r="AA2854" s="13"/>
      <c r="AB2854" s="13"/>
      <c r="AC2854" s="13"/>
      <c r="AD2854" s="13"/>
      <c r="AE2854" s="13"/>
      <c r="AF2854" s="13"/>
      <c r="AG2854" s="13"/>
      <c r="AH2854" s="13"/>
      <c r="AI2854" s="13"/>
      <c r="AJ2854" s="13"/>
    </row>
    <row r="2855" spans="2:36" x14ac:dyDescent="0.3">
      <c r="B2855" s="8"/>
      <c r="C2855" s="8"/>
      <c r="W2855" s="13"/>
      <c r="X2855" s="13"/>
      <c r="Y2855" s="13"/>
      <c r="Z2855" s="13"/>
      <c r="AA2855" s="13"/>
      <c r="AB2855" s="13"/>
      <c r="AC2855" s="13"/>
      <c r="AD2855" s="13"/>
      <c r="AE2855" s="13"/>
      <c r="AF2855" s="13"/>
      <c r="AG2855" s="13"/>
      <c r="AH2855" s="13"/>
      <c r="AI2855" s="13"/>
      <c r="AJ2855" s="13"/>
    </row>
    <row r="2856" spans="2:36" x14ac:dyDescent="0.3">
      <c r="B2856" s="8"/>
      <c r="C2856" s="8"/>
      <c r="W2856" s="13"/>
      <c r="X2856" s="13"/>
      <c r="Y2856" s="13"/>
      <c r="Z2856" s="13"/>
      <c r="AA2856" s="13"/>
      <c r="AB2856" s="13"/>
      <c r="AC2856" s="13"/>
      <c r="AD2856" s="13"/>
      <c r="AE2856" s="13"/>
      <c r="AF2856" s="13"/>
      <c r="AG2856" s="13"/>
      <c r="AH2856" s="13"/>
      <c r="AI2856" s="13"/>
      <c r="AJ2856" s="13"/>
    </row>
    <row r="2857" spans="2:36" x14ac:dyDescent="0.3">
      <c r="B2857" s="8"/>
      <c r="C2857" s="8"/>
      <c r="W2857" s="13"/>
      <c r="X2857" s="13"/>
      <c r="Y2857" s="13"/>
      <c r="Z2857" s="13"/>
      <c r="AA2857" s="13"/>
      <c r="AB2857" s="13"/>
      <c r="AC2857" s="13"/>
      <c r="AD2857" s="13"/>
      <c r="AE2857" s="13"/>
      <c r="AF2857" s="13"/>
      <c r="AG2857" s="13"/>
      <c r="AH2857" s="13"/>
      <c r="AI2857" s="13"/>
      <c r="AJ2857" s="13"/>
    </row>
    <row r="2858" spans="2:36" x14ac:dyDescent="0.3">
      <c r="B2858" s="8"/>
      <c r="C2858" s="8"/>
      <c r="W2858" s="13"/>
      <c r="X2858" s="13"/>
      <c r="Y2858" s="13"/>
      <c r="Z2858" s="13"/>
      <c r="AA2858" s="13"/>
      <c r="AB2858" s="13"/>
      <c r="AC2858" s="13"/>
      <c r="AD2858" s="13"/>
      <c r="AE2858" s="13"/>
      <c r="AF2858" s="13"/>
      <c r="AG2858" s="13"/>
      <c r="AH2858" s="13"/>
      <c r="AI2858" s="13"/>
      <c r="AJ2858" s="13"/>
    </row>
    <row r="2859" spans="2:36" x14ac:dyDescent="0.3">
      <c r="B2859" s="8"/>
      <c r="C2859" s="8"/>
      <c r="W2859" s="13"/>
      <c r="X2859" s="13"/>
      <c r="Y2859" s="13"/>
      <c r="Z2859" s="13"/>
      <c r="AA2859" s="13"/>
      <c r="AB2859" s="13"/>
      <c r="AC2859" s="13"/>
      <c r="AD2859" s="13"/>
      <c r="AE2859" s="13"/>
      <c r="AF2859" s="13"/>
      <c r="AG2859" s="13"/>
      <c r="AH2859" s="13"/>
      <c r="AI2859" s="13"/>
      <c r="AJ2859" s="13"/>
    </row>
    <row r="2860" spans="2:36" x14ac:dyDescent="0.3">
      <c r="B2860" s="8"/>
      <c r="C2860" s="8"/>
      <c r="W2860" s="13"/>
      <c r="X2860" s="13"/>
      <c r="Y2860" s="13"/>
      <c r="Z2860" s="13"/>
      <c r="AA2860" s="13"/>
      <c r="AB2860" s="13"/>
      <c r="AC2860" s="13"/>
      <c r="AD2860" s="13"/>
      <c r="AE2860" s="13"/>
      <c r="AF2860" s="13"/>
      <c r="AG2860" s="13"/>
      <c r="AH2860" s="13"/>
      <c r="AI2860" s="13"/>
      <c r="AJ2860" s="13"/>
    </row>
    <row r="2861" spans="2:36" x14ac:dyDescent="0.3">
      <c r="B2861" s="8"/>
      <c r="C2861" s="8"/>
      <c r="W2861" s="13"/>
      <c r="X2861" s="13"/>
      <c r="Y2861" s="13"/>
      <c r="Z2861" s="13"/>
      <c r="AA2861" s="13"/>
      <c r="AB2861" s="13"/>
      <c r="AC2861" s="13"/>
      <c r="AD2861" s="13"/>
      <c r="AE2861" s="13"/>
      <c r="AF2861" s="13"/>
      <c r="AG2861" s="13"/>
      <c r="AH2861" s="13"/>
      <c r="AI2861" s="13"/>
      <c r="AJ2861" s="13"/>
    </row>
    <row r="2862" spans="2:36" x14ac:dyDescent="0.3">
      <c r="B2862" s="8"/>
      <c r="C2862" s="8"/>
      <c r="W2862" s="13"/>
      <c r="X2862" s="13"/>
      <c r="Y2862" s="13"/>
      <c r="Z2862" s="13"/>
      <c r="AA2862" s="13"/>
      <c r="AB2862" s="13"/>
      <c r="AC2862" s="13"/>
      <c r="AD2862" s="13"/>
      <c r="AE2862" s="13"/>
      <c r="AF2862" s="13"/>
      <c r="AG2862" s="13"/>
      <c r="AH2862" s="13"/>
      <c r="AI2862" s="13"/>
      <c r="AJ2862" s="13"/>
    </row>
    <row r="2863" spans="2:36" x14ac:dyDescent="0.3">
      <c r="B2863" s="8"/>
      <c r="C2863" s="8"/>
      <c r="W2863" s="13"/>
      <c r="X2863" s="13"/>
      <c r="Y2863" s="13"/>
      <c r="Z2863" s="13"/>
      <c r="AA2863" s="13"/>
      <c r="AB2863" s="13"/>
      <c r="AC2863" s="13"/>
      <c r="AD2863" s="13"/>
      <c r="AE2863" s="13"/>
      <c r="AF2863" s="13"/>
      <c r="AG2863" s="13"/>
      <c r="AH2863" s="13"/>
      <c r="AI2863" s="13"/>
      <c r="AJ2863" s="13"/>
    </row>
    <row r="2864" spans="2:36" x14ac:dyDescent="0.3">
      <c r="B2864" s="8"/>
      <c r="C2864" s="8"/>
      <c r="W2864" s="13"/>
      <c r="X2864" s="13"/>
      <c r="Y2864" s="13"/>
      <c r="Z2864" s="13"/>
      <c r="AA2864" s="13"/>
      <c r="AB2864" s="13"/>
      <c r="AC2864" s="13"/>
      <c r="AD2864" s="13"/>
      <c r="AE2864" s="13"/>
      <c r="AF2864" s="13"/>
      <c r="AG2864" s="13"/>
      <c r="AH2864" s="13"/>
      <c r="AI2864" s="13"/>
      <c r="AJ2864" s="13"/>
    </row>
    <row r="2865" spans="2:36" x14ac:dyDescent="0.3">
      <c r="B2865" s="8"/>
      <c r="C2865" s="8"/>
      <c r="W2865" s="13"/>
      <c r="X2865" s="13"/>
      <c r="Y2865" s="13"/>
      <c r="Z2865" s="13"/>
      <c r="AA2865" s="13"/>
      <c r="AB2865" s="13"/>
      <c r="AC2865" s="13"/>
      <c r="AD2865" s="13"/>
      <c r="AE2865" s="13"/>
      <c r="AF2865" s="13"/>
      <c r="AG2865" s="13"/>
      <c r="AH2865" s="13"/>
      <c r="AI2865" s="13"/>
      <c r="AJ2865" s="13"/>
    </row>
    <row r="2866" spans="2:36" x14ac:dyDescent="0.3">
      <c r="B2866" s="8"/>
      <c r="C2866" s="8"/>
      <c r="W2866" s="13"/>
      <c r="X2866" s="13"/>
      <c r="Y2866" s="13"/>
      <c r="Z2866" s="13"/>
      <c r="AA2866" s="13"/>
      <c r="AB2866" s="13"/>
      <c r="AC2866" s="13"/>
      <c r="AD2866" s="13"/>
      <c r="AE2866" s="13"/>
      <c r="AF2866" s="13"/>
      <c r="AG2866" s="13"/>
      <c r="AH2866" s="13"/>
      <c r="AI2866" s="13"/>
      <c r="AJ2866" s="13"/>
    </row>
    <row r="2867" spans="2:36" x14ac:dyDescent="0.3">
      <c r="B2867" s="8"/>
      <c r="C2867" s="8"/>
      <c r="W2867" s="13"/>
      <c r="X2867" s="13"/>
      <c r="Y2867" s="13"/>
      <c r="Z2867" s="13"/>
      <c r="AA2867" s="13"/>
      <c r="AB2867" s="13"/>
      <c r="AC2867" s="13"/>
      <c r="AD2867" s="13"/>
      <c r="AE2867" s="13"/>
      <c r="AF2867" s="13"/>
      <c r="AG2867" s="13"/>
      <c r="AH2867" s="13"/>
      <c r="AI2867" s="13"/>
      <c r="AJ2867" s="13"/>
    </row>
    <row r="2868" spans="2:36" x14ac:dyDescent="0.3">
      <c r="B2868" s="8"/>
      <c r="C2868" s="8"/>
      <c r="W2868" s="13"/>
      <c r="X2868" s="13"/>
      <c r="Y2868" s="13"/>
      <c r="Z2868" s="13"/>
      <c r="AA2868" s="13"/>
      <c r="AB2868" s="13"/>
      <c r="AC2868" s="13"/>
      <c r="AD2868" s="13"/>
      <c r="AE2868" s="13"/>
      <c r="AF2868" s="13"/>
      <c r="AG2868" s="13"/>
      <c r="AH2868" s="13"/>
      <c r="AI2868" s="13"/>
      <c r="AJ2868" s="13"/>
    </row>
    <row r="2869" spans="2:36" x14ac:dyDescent="0.3">
      <c r="B2869" s="8"/>
      <c r="C2869" s="8"/>
      <c r="W2869" s="13"/>
      <c r="X2869" s="13"/>
      <c r="Y2869" s="13"/>
      <c r="Z2869" s="13"/>
      <c r="AA2869" s="13"/>
      <c r="AB2869" s="13"/>
      <c r="AC2869" s="13"/>
      <c r="AD2869" s="13"/>
      <c r="AE2869" s="13"/>
      <c r="AF2869" s="13"/>
      <c r="AG2869" s="13"/>
      <c r="AH2869" s="13"/>
      <c r="AI2869" s="13"/>
      <c r="AJ2869" s="13"/>
    </row>
    <row r="2870" spans="2:36" x14ac:dyDescent="0.3">
      <c r="B2870" s="8"/>
      <c r="C2870" s="8"/>
      <c r="W2870" s="13"/>
      <c r="X2870" s="13"/>
      <c r="Y2870" s="13"/>
      <c r="Z2870" s="13"/>
      <c r="AA2870" s="13"/>
      <c r="AB2870" s="13"/>
      <c r="AC2870" s="13"/>
      <c r="AD2870" s="13"/>
      <c r="AE2870" s="13"/>
      <c r="AF2870" s="13"/>
      <c r="AG2870" s="13"/>
      <c r="AH2870" s="13"/>
      <c r="AI2870" s="13"/>
      <c r="AJ2870" s="13"/>
    </row>
    <row r="2871" spans="2:36" x14ac:dyDescent="0.3">
      <c r="B2871" s="8"/>
      <c r="C2871" s="8"/>
      <c r="W2871" s="13"/>
      <c r="X2871" s="13"/>
      <c r="Y2871" s="13"/>
      <c r="Z2871" s="13"/>
      <c r="AA2871" s="13"/>
      <c r="AB2871" s="13"/>
      <c r="AC2871" s="13"/>
      <c r="AD2871" s="13"/>
      <c r="AE2871" s="13"/>
      <c r="AF2871" s="13"/>
      <c r="AG2871" s="13"/>
      <c r="AH2871" s="13"/>
      <c r="AI2871" s="13"/>
      <c r="AJ2871" s="13"/>
    </row>
    <row r="2872" spans="2:36" x14ac:dyDescent="0.3">
      <c r="B2872" s="8"/>
      <c r="C2872" s="8"/>
      <c r="W2872" s="13"/>
      <c r="X2872" s="13"/>
      <c r="Y2872" s="13"/>
      <c r="Z2872" s="13"/>
      <c r="AA2872" s="13"/>
      <c r="AB2872" s="13"/>
      <c r="AC2872" s="13"/>
      <c r="AD2872" s="13"/>
      <c r="AE2872" s="13"/>
      <c r="AF2872" s="13"/>
      <c r="AG2872" s="13"/>
      <c r="AH2872" s="13"/>
      <c r="AI2872" s="13"/>
      <c r="AJ2872" s="13"/>
    </row>
    <row r="2873" spans="2:36" x14ac:dyDescent="0.3">
      <c r="B2873" s="8"/>
      <c r="C2873" s="8"/>
      <c r="W2873" s="13"/>
      <c r="X2873" s="13"/>
      <c r="Y2873" s="13"/>
      <c r="Z2873" s="13"/>
      <c r="AA2873" s="13"/>
      <c r="AB2873" s="13"/>
      <c r="AC2873" s="13"/>
      <c r="AD2873" s="13"/>
      <c r="AE2873" s="13"/>
      <c r="AF2873" s="13"/>
      <c r="AG2873" s="13"/>
      <c r="AH2873" s="13"/>
      <c r="AI2873" s="13"/>
      <c r="AJ2873" s="13"/>
    </row>
    <row r="2874" spans="2:36" x14ac:dyDescent="0.3">
      <c r="B2874" s="8"/>
      <c r="C2874" s="8"/>
      <c r="W2874" s="13"/>
      <c r="X2874" s="13"/>
      <c r="Y2874" s="13"/>
      <c r="Z2874" s="13"/>
      <c r="AA2874" s="13"/>
      <c r="AB2874" s="13"/>
      <c r="AC2874" s="13"/>
      <c r="AD2874" s="13"/>
      <c r="AE2874" s="13"/>
      <c r="AF2874" s="13"/>
      <c r="AG2874" s="13"/>
      <c r="AH2874" s="13"/>
      <c r="AI2874" s="13"/>
      <c r="AJ2874" s="13"/>
    </row>
    <row r="2875" spans="2:36" x14ac:dyDescent="0.3">
      <c r="B2875" s="8"/>
      <c r="C2875" s="8"/>
      <c r="W2875" s="13"/>
      <c r="X2875" s="13"/>
      <c r="Y2875" s="13"/>
      <c r="Z2875" s="13"/>
      <c r="AA2875" s="13"/>
      <c r="AB2875" s="13"/>
      <c r="AC2875" s="13"/>
      <c r="AD2875" s="13"/>
      <c r="AE2875" s="13"/>
      <c r="AF2875" s="13"/>
      <c r="AG2875" s="13"/>
      <c r="AH2875" s="13"/>
      <c r="AI2875" s="13"/>
      <c r="AJ2875" s="13"/>
    </row>
    <row r="2876" spans="2:36" x14ac:dyDescent="0.3">
      <c r="B2876" s="8"/>
      <c r="C2876" s="8"/>
      <c r="W2876" s="13"/>
      <c r="X2876" s="13"/>
      <c r="Y2876" s="13"/>
      <c r="Z2876" s="13"/>
      <c r="AA2876" s="13"/>
      <c r="AB2876" s="13"/>
      <c r="AC2876" s="13"/>
      <c r="AD2876" s="13"/>
      <c r="AE2876" s="13"/>
      <c r="AF2876" s="13"/>
      <c r="AG2876" s="13"/>
      <c r="AH2876" s="13"/>
      <c r="AI2876" s="13"/>
      <c r="AJ2876" s="13"/>
    </row>
    <row r="2877" spans="2:36" x14ac:dyDescent="0.3">
      <c r="B2877" s="8"/>
      <c r="C2877" s="8"/>
      <c r="W2877" s="13"/>
      <c r="X2877" s="13"/>
      <c r="Y2877" s="13"/>
      <c r="Z2877" s="13"/>
      <c r="AA2877" s="13"/>
      <c r="AB2877" s="13"/>
      <c r="AC2877" s="13"/>
      <c r="AD2877" s="13"/>
      <c r="AE2877" s="13"/>
      <c r="AF2877" s="13"/>
      <c r="AG2877" s="13"/>
      <c r="AH2877" s="13"/>
      <c r="AI2877" s="13"/>
      <c r="AJ2877" s="13"/>
    </row>
    <row r="2878" spans="2:36" x14ac:dyDescent="0.3">
      <c r="B2878" s="8"/>
      <c r="C2878" s="8"/>
      <c r="W2878" s="13"/>
      <c r="X2878" s="13"/>
      <c r="Y2878" s="13"/>
      <c r="Z2878" s="13"/>
      <c r="AA2878" s="13"/>
      <c r="AB2878" s="13"/>
      <c r="AC2878" s="13"/>
      <c r="AD2878" s="13"/>
      <c r="AE2878" s="13"/>
      <c r="AF2878" s="13"/>
      <c r="AG2878" s="13"/>
      <c r="AH2878" s="13"/>
      <c r="AI2878" s="13"/>
      <c r="AJ2878" s="13"/>
    </row>
    <row r="2879" spans="2:36" x14ac:dyDescent="0.3">
      <c r="B2879" s="8"/>
      <c r="C2879" s="8"/>
      <c r="W2879" s="13"/>
      <c r="X2879" s="13"/>
      <c r="Y2879" s="13"/>
      <c r="Z2879" s="13"/>
      <c r="AA2879" s="13"/>
      <c r="AB2879" s="13"/>
      <c r="AC2879" s="13"/>
      <c r="AD2879" s="13"/>
      <c r="AE2879" s="13"/>
      <c r="AF2879" s="13"/>
      <c r="AG2879" s="13"/>
      <c r="AH2879" s="13"/>
      <c r="AI2879" s="13"/>
      <c r="AJ2879" s="13"/>
    </row>
    <row r="2880" spans="2:36" x14ac:dyDescent="0.3">
      <c r="B2880" s="8"/>
      <c r="C2880" s="8"/>
      <c r="W2880" s="13"/>
      <c r="X2880" s="13"/>
      <c r="Y2880" s="13"/>
      <c r="Z2880" s="13"/>
      <c r="AA2880" s="13"/>
      <c r="AB2880" s="13"/>
      <c r="AC2880" s="13"/>
      <c r="AD2880" s="13"/>
      <c r="AE2880" s="13"/>
      <c r="AF2880" s="13"/>
      <c r="AG2880" s="13"/>
      <c r="AH2880" s="13"/>
      <c r="AI2880" s="13"/>
      <c r="AJ2880" s="13"/>
    </row>
    <row r="2881" spans="2:36" x14ac:dyDescent="0.3">
      <c r="B2881" s="8"/>
      <c r="C2881" s="8"/>
      <c r="W2881" s="13"/>
      <c r="X2881" s="13"/>
      <c r="Y2881" s="13"/>
      <c r="Z2881" s="13"/>
      <c r="AA2881" s="13"/>
      <c r="AB2881" s="13"/>
      <c r="AC2881" s="13"/>
      <c r="AD2881" s="13"/>
      <c r="AE2881" s="13"/>
      <c r="AF2881" s="13"/>
      <c r="AG2881" s="13"/>
      <c r="AH2881" s="13"/>
      <c r="AI2881" s="13"/>
      <c r="AJ2881" s="13"/>
    </row>
    <row r="2882" spans="2:36" x14ac:dyDescent="0.3">
      <c r="B2882" s="8"/>
      <c r="C2882" s="8"/>
      <c r="W2882" s="13"/>
      <c r="X2882" s="13"/>
      <c r="Y2882" s="13"/>
      <c r="Z2882" s="13"/>
      <c r="AA2882" s="13"/>
      <c r="AB2882" s="13"/>
      <c r="AC2882" s="13"/>
      <c r="AD2882" s="13"/>
      <c r="AE2882" s="13"/>
      <c r="AF2882" s="13"/>
      <c r="AG2882" s="13"/>
      <c r="AH2882" s="13"/>
      <c r="AI2882" s="13"/>
      <c r="AJ2882" s="13"/>
    </row>
    <row r="2883" spans="2:36" x14ac:dyDescent="0.3">
      <c r="B2883" s="8"/>
      <c r="C2883" s="8"/>
      <c r="W2883" s="13"/>
      <c r="X2883" s="13"/>
      <c r="Y2883" s="13"/>
      <c r="Z2883" s="13"/>
      <c r="AA2883" s="13"/>
      <c r="AB2883" s="13"/>
      <c r="AC2883" s="13"/>
      <c r="AD2883" s="13"/>
      <c r="AE2883" s="13"/>
      <c r="AF2883" s="13"/>
      <c r="AG2883" s="13"/>
      <c r="AH2883" s="13"/>
      <c r="AI2883" s="13"/>
      <c r="AJ2883" s="13"/>
    </row>
    <row r="2884" spans="2:36" x14ac:dyDescent="0.3">
      <c r="B2884" s="8"/>
      <c r="C2884" s="8"/>
      <c r="W2884" s="13"/>
      <c r="X2884" s="13"/>
      <c r="Y2884" s="13"/>
      <c r="Z2884" s="13"/>
      <c r="AA2884" s="13"/>
      <c r="AB2884" s="13"/>
      <c r="AC2884" s="13"/>
      <c r="AD2884" s="13"/>
      <c r="AE2884" s="13"/>
      <c r="AF2884" s="13"/>
      <c r="AG2884" s="13"/>
      <c r="AH2884" s="13"/>
      <c r="AI2884" s="13"/>
      <c r="AJ2884" s="13"/>
    </row>
    <row r="2885" spans="2:36" x14ac:dyDescent="0.3">
      <c r="B2885" s="8"/>
      <c r="C2885" s="8"/>
      <c r="W2885" s="13"/>
      <c r="X2885" s="13"/>
      <c r="Y2885" s="13"/>
      <c r="Z2885" s="13"/>
      <c r="AA2885" s="13"/>
      <c r="AB2885" s="13"/>
      <c r="AC2885" s="13"/>
      <c r="AD2885" s="13"/>
      <c r="AE2885" s="13"/>
      <c r="AF2885" s="13"/>
      <c r="AG2885" s="13"/>
      <c r="AH2885" s="13"/>
      <c r="AI2885" s="13"/>
      <c r="AJ2885" s="13"/>
    </row>
    <row r="2886" spans="2:36" x14ac:dyDescent="0.3">
      <c r="B2886" s="8"/>
      <c r="C2886" s="8"/>
      <c r="W2886" s="13"/>
      <c r="X2886" s="13"/>
      <c r="Y2886" s="13"/>
      <c r="Z2886" s="13"/>
      <c r="AA2886" s="13"/>
      <c r="AB2886" s="13"/>
      <c r="AC2886" s="13"/>
      <c r="AD2886" s="13"/>
      <c r="AE2886" s="13"/>
      <c r="AF2886" s="13"/>
      <c r="AG2886" s="13"/>
      <c r="AH2886" s="13"/>
      <c r="AI2886" s="13"/>
      <c r="AJ2886" s="13"/>
    </row>
    <row r="2887" spans="2:36" x14ac:dyDescent="0.3">
      <c r="B2887" s="8"/>
      <c r="C2887" s="8"/>
      <c r="W2887" s="13"/>
      <c r="X2887" s="13"/>
      <c r="Y2887" s="13"/>
      <c r="Z2887" s="13"/>
      <c r="AA2887" s="13"/>
      <c r="AB2887" s="13"/>
      <c r="AC2887" s="13"/>
      <c r="AD2887" s="13"/>
      <c r="AE2887" s="13"/>
      <c r="AF2887" s="13"/>
      <c r="AG2887" s="13"/>
      <c r="AH2887" s="13"/>
      <c r="AI2887" s="13"/>
      <c r="AJ2887" s="13"/>
    </row>
    <row r="2888" spans="2:36" x14ac:dyDescent="0.3">
      <c r="B2888" s="8"/>
      <c r="C2888" s="8"/>
      <c r="W2888" s="13"/>
      <c r="X2888" s="13"/>
      <c r="Y2888" s="13"/>
      <c r="Z2888" s="13"/>
      <c r="AA2888" s="13"/>
      <c r="AB2888" s="13"/>
      <c r="AC2888" s="13"/>
      <c r="AD2888" s="13"/>
      <c r="AE2888" s="13"/>
      <c r="AF2888" s="13"/>
      <c r="AG2888" s="13"/>
      <c r="AH2888" s="13"/>
      <c r="AI2888" s="13"/>
      <c r="AJ2888" s="13"/>
    </row>
    <row r="2889" spans="2:36" x14ac:dyDescent="0.3">
      <c r="B2889" s="8"/>
      <c r="C2889" s="8"/>
      <c r="W2889" s="13"/>
      <c r="X2889" s="13"/>
      <c r="Y2889" s="13"/>
      <c r="Z2889" s="13"/>
      <c r="AA2889" s="13"/>
      <c r="AB2889" s="13"/>
      <c r="AC2889" s="13"/>
      <c r="AD2889" s="13"/>
      <c r="AE2889" s="13"/>
      <c r="AF2889" s="13"/>
      <c r="AG2889" s="13"/>
      <c r="AH2889" s="13"/>
      <c r="AI2889" s="13"/>
      <c r="AJ2889" s="13"/>
    </row>
    <row r="2890" spans="2:36" x14ac:dyDescent="0.3">
      <c r="B2890" s="8"/>
      <c r="C2890" s="8"/>
      <c r="W2890" s="13"/>
      <c r="X2890" s="13"/>
      <c r="Y2890" s="13"/>
      <c r="Z2890" s="13"/>
      <c r="AA2890" s="13"/>
      <c r="AB2890" s="13"/>
      <c r="AC2890" s="13"/>
      <c r="AD2890" s="13"/>
      <c r="AE2890" s="13"/>
      <c r="AF2890" s="13"/>
      <c r="AG2890" s="13"/>
      <c r="AH2890" s="13"/>
      <c r="AI2890" s="13"/>
      <c r="AJ2890" s="13"/>
    </row>
    <row r="2891" spans="2:36" x14ac:dyDescent="0.3">
      <c r="B2891" s="8"/>
      <c r="C2891" s="8"/>
      <c r="W2891" s="13"/>
      <c r="X2891" s="13"/>
      <c r="Y2891" s="13"/>
      <c r="Z2891" s="13"/>
      <c r="AA2891" s="13"/>
      <c r="AB2891" s="13"/>
      <c r="AC2891" s="13"/>
      <c r="AD2891" s="13"/>
      <c r="AE2891" s="13"/>
      <c r="AF2891" s="13"/>
      <c r="AG2891" s="13"/>
      <c r="AH2891" s="13"/>
      <c r="AI2891" s="13"/>
      <c r="AJ2891" s="13"/>
    </row>
    <row r="2892" spans="2:36" x14ac:dyDescent="0.3">
      <c r="B2892" s="8"/>
      <c r="C2892" s="8"/>
      <c r="W2892" s="13"/>
      <c r="X2892" s="13"/>
      <c r="Y2892" s="13"/>
      <c r="Z2892" s="13"/>
      <c r="AA2892" s="13"/>
      <c r="AB2892" s="13"/>
      <c r="AC2892" s="13"/>
      <c r="AD2892" s="13"/>
      <c r="AE2892" s="13"/>
      <c r="AF2892" s="13"/>
      <c r="AG2892" s="13"/>
      <c r="AH2892" s="13"/>
      <c r="AI2892" s="13"/>
      <c r="AJ2892" s="13"/>
    </row>
    <row r="2893" spans="2:36" x14ac:dyDescent="0.3">
      <c r="B2893" s="8"/>
      <c r="C2893" s="8"/>
      <c r="W2893" s="13"/>
      <c r="X2893" s="13"/>
      <c r="Y2893" s="13"/>
      <c r="Z2893" s="13"/>
      <c r="AA2893" s="13"/>
      <c r="AB2893" s="13"/>
      <c r="AC2893" s="13"/>
      <c r="AD2893" s="13"/>
      <c r="AE2893" s="13"/>
      <c r="AF2893" s="13"/>
      <c r="AG2893" s="13"/>
      <c r="AH2893" s="13"/>
      <c r="AI2893" s="13"/>
      <c r="AJ2893" s="13"/>
    </row>
    <row r="2894" spans="2:36" x14ac:dyDescent="0.3">
      <c r="B2894" s="8"/>
      <c r="C2894" s="8"/>
      <c r="W2894" s="13"/>
      <c r="X2894" s="13"/>
      <c r="Y2894" s="13"/>
      <c r="Z2894" s="13"/>
      <c r="AA2894" s="13"/>
      <c r="AB2894" s="13"/>
      <c r="AC2894" s="13"/>
      <c r="AD2894" s="13"/>
      <c r="AE2894" s="13"/>
      <c r="AF2894" s="13"/>
      <c r="AG2894" s="13"/>
      <c r="AH2894" s="13"/>
      <c r="AI2894" s="13"/>
      <c r="AJ2894" s="13"/>
    </row>
    <row r="2895" spans="2:36" x14ac:dyDescent="0.3">
      <c r="B2895" s="8"/>
      <c r="C2895" s="8"/>
      <c r="W2895" s="13"/>
      <c r="X2895" s="13"/>
      <c r="Y2895" s="13"/>
      <c r="Z2895" s="13"/>
      <c r="AA2895" s="13"/>
      <c r="AB2895" s="13"/>
      <c r="AC2895" s="13"/>
      <c r="AD2895" s="13"/>
      <c r="AE2895" s="13"/>
      <c r="AF2895" s="13"/>
      <c r="AG2895" s="13"/>
      <c r="AH2895" s="13"/>
      <c r="AI2895" s="13"/>
      <c r="AJ2895" s="13"/>
    </row>
    <row r="2896" spans="2:36" x14ac:dyDescent="0.3">
      <c r="B2896" s="8"/>
      <c r="C2896" s="8"/>
      <c r="W2896" s="13"/>
      <c r="X2896" s="13"/>
      <c r="Y2896" s="13"/>
      <c r="Z2896" s="13"/>
      <c r="AA2896" s="13"/>
      <c r="AB2896" s="13"/>
      <c r="AC2896" s="13"/>
      <c r="AD2896" s="13"/>
      <c r="AE2896" s="13"/>
      <c r="AF2896" s="13"/>
      <c r="AG2896" s="13"/>
      <c r="AH2896" s="13"/>
      <c r="AI2896" s="13"/>
      <c r="AJ2896" s="13"/>
    </row>
    <row r="2897" spans="2:36" x14ac:dyDescent="0.3">
      <c r="B2897" s="8"/>
      <c r="C2897" s="8"/>
      <c r="W2897" s="13"/>
      <c r="X2897" s="13"/>
      <c r="Y2897" s="13"/>
      <c r="Z2897" s="13"/>
      <c r="AA2897" s="13"/>
      <c r="AB2897" s="13"/>
      <c r="AC2897" s="13"/>
      <c r="AD2897" s="13"/>
      <c r="AE2897" s="13"/>
      <c r="AF2897" s="13"/>
      <c r="AG2897" s="13"/>
      <c r="AH2897" s="13"/>
      <c r="AI2897" s="13"/>
      <c r="AJ2897" s="13"/>
    </row>
    <row r="2898" spans="2:36" x14ac:dyDescent="0.3">
      <c r="B2898" s="8"/>
      <c r="C2898" s="8"/>
      <c r="W2898" s="13"/>
      <c r="X2898" s="13"/>
      <c r="Y2898" s="13"/>
      <c r="Z2898" s="13"/>
      <c r="AA2898" s="13"/>
      <c r="AB2898" s="13"/>
      <c r="AC2898" s="13"/>
      <c r="AD2898" s="13"/>
      <c r="AE2898" s="13"/>
      <c r="AF2898" s="13"/>
      <c r="AG2898" s="13"/>
      <c r="AH2898" s="13"/>
      <c r="AI2898" s="13"/>
      <c r="AJ2898" s="13"/>
    </row>
    <row r="2899" spans="2:36" x14ac:dyDescent="0.3">
      <c r="B2899" s="8"/>
      <c r="C2899" s="8"/>
      <c r="W2899" s="13"/>
      <c r="X2899" s="13"/>
      <c r="Y2899" s="13"/>
      <c r="Z2899" s="13"/>
      <c r="AA2899" s="13"/>
      <c r="AB2899" s="13"/>
      <c r="AC2899" s="13"/>
      <c r="AD2899" s="13"/>
      <c r="AE2899" s="13"/>
      <c r="AF2899" s="13"/>
      <c r="AG2899" s="13"/>
      <c r="AH2899" s="13"/>
      <c r="AI2899" s="13"/>
      <c r="AJ2899" s="13"/>
    </row>
    <row r="2900" spans="2:36" x14ac:dyDescent="0.3">
      <c r="B2900" s="8"/>
      <c r="C2900" s="8"/>
      <c r="W2900" s="13"/>
      <c r="X2900" s="13"/>
      <c r="Y2900" s="13"/>
      <c r="Z2900" s="13"/>
      <c r="AA2900" s="13"/>
      <c r="AB2900" s="13"/>
      <c r="AC2900" s="13"/>
      <c r="AD2900" s="13"/>
      <c r="AE2900" s="13"/>
      <c r="AF2900" s="13"/>
      <c r="AG2900" s="13"/>
      <c r="AH2900" s="13"/>
      <c r="AI2900" s="13"/>
      <c r="AJ2900" s="13"/>
    </row>
    <row r="2901" spans="2:36" x14ac:dyDescent="0.3">
      <c r="B2901" s="8"/>
      <c r="C2901" s="8"/>
      <c r="W2901" s="13"/>
      <c r="X2901" s="13"/>
      <c r="Y2901" s="13"/>
      <c r="Z2901" s="13"/>
      <c r="AA2901" s="13"/>
      <c r="AB2901" s="13"/>
      <c r="AC2901" s="13"/>
      <c r="AD2901" s="13"/>
      <c r="AE2901" s="13"/>
      <c r="AF2901" s="13"/>
      <c r="AG2901" s="13"/>
      <c r="AH2901" s="13"/>
      <c r="AI2901" s="13"/>
      <c r="AJ2901" s="13"/>
    </row>
    <row r="2902" spans="2:36" x14ac:dyDescent="0.3">
      <c r="B2902" s="8"/>
      <c r="C2902" s="8"/>
      <c r="W2902" s="13"/>
      <c r="X2902" s="13"/>
      <c r="Y2902" s="13"/>
      <c r="Z2902" s="13"/>
      <c r="AA2902" s="13"/>
      <c r="AB2902" s="13"/>
      <c r="AC2902" s="13"/>
      <c r="AD2902" s="13"/>
      <c r="AE2902" s="13"/>
      <c r="AF2902" s="13"/>
      <c r="AG2902" s="13"/>
      <c r="AH2902" s="13"/>
      <c r="AI2902" s="13"/>
      <c r="AJ2902" s="13"/>
    </row>
    <row r="2903" spans="2:36" x14ac:dyDescent="0.3">
      <c r="B2903" s="8"/>
      <c r="C2903" s="8"/>
      <c r="W2903" s="13"/>
      <c r="X2903" s="13"/>
      <c r="Y2903" s="13"/>
      <c r="Z2903" s="13"/>
      <c r="AA2903" s="13"/>
      <c r="AB2903" s="13"/>
      <c r="AC2903" s="13"/>
      <c r="AD2903" s="13"/>
      <c r="AE2903" s="13"/>
      <c r="AF2903" s="13"/>
      <c r="AG2903" s="13"/>
      <c r="AH2903" s="13"/>
      <c r="AI2903" s="13"/>
      <c r="AJ2903" s="13"/>
    </row>
    <row r="2904" spans="2:36" x14ac:dyDescent="0.3">
      <c r="B2904" s="8"/>
      <c r="C2904" s="8"/>
      <c r="W2904" s="13"/>
      <c r="X2904" s="13"/>
      <c r="Y2904" s="13"/>
      <c r="Z2904" s="13"/>
      <c r="AA2904" s="13"/>
      <c r="AB2904" s="13"/>
      <c r="AC2904" s="13"/>
      <c r="AD2904" s="13"/>
      <c r="AE2904" s="13"/>
      <c r="AF2904" s="13"/>
      <c r="AG2904" s="13"/>
      <c r="AH2904" s="13"/>
      <c r="AI2904" s="13"/>
      <c r="AJ2904" s="13"/>
    </row>
    <row r="2905" spans="2:36" x14ac:dyDescent="0.3">
      <c r="B2905" s="8"/>
      <c r="C2905" s="8"/>
      <c r="W2905" s="13"/>
      <c r="X2905" s="13"/>
      <c r="Y2905" s="13"/>
      <c r="Z2905" s="13"/>
      <c r="AA2905" s="13"/>
      <c r="AB2905" s="13"/>
      <c r="AC2905" s="13"/>
      <c r="AD2905" s="13"/>
      <c r="AE2905" s="13"/>
      <c r="AF2905" s="13"/>
      <c r="AG2905" s="13"/>
      <c r="AH2905" s="13"/>
      <c r="AI2905" s="13"/>
      <c r="AJ2905" s="13"/>
    </row>
    <row r="2906" spans="2:36" x14ac:dyDescent="0.3">
      <c r="B2906" s="8"/>
      <c r="C2906" s="8"/>
      <c r="W2906" s="13"/>
      <c r="X2906" s="13"/>
      <c r="Y2906" s="13"/>
      <c r="Z2906" s="13"/>
      <c r="AA2906" s="13"/>
      <c r="AB2906" s="13"/>
      <c r="AC2906" s="13"/>
      <c r="AD2906" s="13"/>
      <c r="AE2906" s="13"/>
      <c r="AF2906" s="13"/>
      <c r="AG2906" s="13"/>
      <c r="AH2906" s="13"/>
      <c r="AI2906" s="13"/>
      <c r="AJ2906" s="13"/>
    </row>
    <row r="2907" spans="2:36" x14ac:dyDescent="0.3">
      <c r="B2907" s="8"/>
      <c r="C2907" s="8"/>
      <c r="W2907" s="13"/>
      <c r="X2907" s="13"/>
      <c r="Y2907" s="13"/>
      <c r="Z2907" s="13"/>
      <c r="AA2907" s="13"/>
      <c r="AB2907" s="13"/>
      <c r="AC2907" s="13"/>
      <c r="AD2907" s="13"/>
      <c r="AE2907" s="13"/>
      <c r="AF2907" s="13"/>
      <c r="AG2907" s="13"/>
      <c r="AH2907" s="13"/>
      <c r="AI2907" s="13"/>
      <c r="AJ2907" s="13"/>
    </row>
    <row r="2908" spans="2:36" x14ac:dyDescent="0.3">
      <c r="B2908" s="8"/>
      <c r="C2908" s="8"/>
      <c r="W2908" s="13"/>
      <c r="X2908" s="13"/>
      <c r="Y2908" s="13"/>
      <c r="Z2908" s="13"/>
      <c r="AA2908" s="13"/>
      <c r="AB2908" s="13"/>
      <c r="AC2908" s="13"/>
      <c r="AD2908" s="13"/>
      <c r="AE2908" s="13"/>
      <c r="AF2908" s="13"/>
      <c r="AG2908" s="13"/>
      <c r="AH2908" s="13"/>
      <c r="AI2908" s="13"/>
      <c r="AJ2908" s="13"/>
    </row>
    <row r="2909" spans="2:36" x14ac:dyDescent="0.3">
      <c r="B2909" s="8"/>
      <c r="C2909" s="8"/>
      <c r="W2909" s="13"/>
      <c r="X2909" s="13"/>
      <c r="Y2909" s="13"/>
      <c r="Z2909" s="13"/>
      <c r="AA2909" s="13"/>
      <c r="AB2909" s="13"/>
      <c r="AC2909" s="13"/>
      <c r="AD2909" s="13"/>
      <c r="AE2909" s="13"/>
      <c r="AF2909" s="13"/>
      <c r="AG2909" s="13"/>
      <c r="AH2909" s="13"/>
      <c r="AI2909" s="13"/>
      <c r="AJ2909" s="13"/>
    </row>
    <row r="2910" spans="2:36" x14ac:dyDescent="0.3">
      <c r="B2910" s="8"/>
      <c r="C2910" s="8"/>
      <c r="W2910" s="13"/>
      <c r="X2910" s="13"/>
      <c r="Y2910" s="13"/>
      <c r="Z2910" s="13"/>
      <c r="AA2910" s="13"/>
      <c r="AB2910" s="13"/>
      <c r="AC2910" s="13"/>
      <c r="AD2910" s="13"/>
      <c r="AE2910" s="13"/>
      <c r="AF2910" s="13"/>
      <c r="AG2910" s="13"/>
      <c r="AH2910" s="13"/>
      <c r="AI2910" s="13"/>
      <c r="AJ2910" s="13"/>
    </row>
    <row r="2911" spans="2:36" x14ac:dyDescent="0.3">
      <c r="B2911" s="8"/>
      <c r="C2911" s="8"/>
      <c r="W2911" s="13"/>
      <c r="X2911" s="13"/>
      <c r="Y2911" s="13"/>
      <c r="Z2911" s="13"/>
      <c r="AA2911" s="13"/>
      <c r="AB2911" s="13"/>
      <c r="AC2911" s="13"/>
      <c r="AD2911" s="13"/>
      <c r="AE2911" s="13"/>
      <c r="AF2911" s="13"/>
      <c r="AG2911" s="13"/>
      <c r="AH2911" s="13"/>
      <c r="AI2911" s="13"/>
      <c r="AJ2911" s="13"/>
    </row>
    <row r="2912" spans="2:36" x14ac:dyDescent="0.3">
      <c r="B2912" s="8"/>
      <c r="C2912" s="8"/>
      <c r="W2912" s="13"/>
      <c r="X2912" s="13"/>
      <c r="Y2912" s="13"/>
      <c r="Z2912" s="13"/>
      <c r="AA2912" s="13"/>
      <c r="AB2912" s="13"/>
      <c r="AC2912" s="13"/>
      <c r="AD2912" s="13"/>
      <c r="AE2912" s="13"/>
      <c r="AF2912" s="13"/>
      <c r="AG2912" s="13"/>
      <c r="AH2912" s="13"/>
      <c r="AI2912" s="13"/>
      <c r="AJ2912" s="13"/>
    </row>
    <row r="2913" spans="2:36" x14ac:dyDescent="0.3">
      <c r="B2913" s="8"/>
      <c r="C2913" s="8"/>
      <c r="W2913" s="13"/>
      <c r="X2913" s="13"/>
      <c r="Y2913" s="13"/>
      <c r="Z2913" s="13"/>
      <c r="AA2913" s="13"/>
      <c r="AB2913" s="13"/>
      <c r="AC2913" s="13"/>
      <c r="AD2913" s="13"/>
      <c r="AE2913" s="13"/>
      <c r="AF2913" s="13"/>
      <c r="AG2913" s="13"/>
      <c r="AH2913" s="13"/>
      <c r="AI2913" s="13"/>
      <c r="AJ2913" s="13"/>
    </row>
    <row r="2914" spans="2:36" x14ac:dyDescent="0.3">
      <c r="B2914" s="8"/>
      <c r="C2914" s="8"/>
      <c r="W2914" s="13"/>
      <c r="X2914" s="13"/>
      <c r="Y2914" s="13"/>
      <c r="Z2914" s="13"/>
      <c r="AA2914" s="13"/>
      <c r="AB2914" s="13"/>
      <c r="AC2914" s="13"/>
      <c r="AD2914" s="13"/>
      <c r="AE2914" s="13"/>
      <c r="AF2914" s="13"/>
      <c r="AG2914" s="13"/>
      <c r="AH2914" s="13"/>
      <c r="AI2914" s="13"/>
      <c r="AJ2914" s="13"/>
    </row>
    <row r="2915" spans="2:36" x14ac:dyDescent="0.3">
      <c r="B2915" s="8"/>
      <c r="C2915" s="8"/>
      <c r="W2915" s="13"/>
      <c r="X2915" s="13"/>
      <c r="Y2915" s="13"/>
      <c r="Z2915" s="13"/>
      <c r="AA2915" s="13"/>
      <c r="AB2915" s="13"/>
      <c r="AC2915" s="13"/>
      <c r="AD2915" s="13"/>
      <c r="AE2915" s="13"/>
      <c r="AF2915" s="13"/>
      <c r="AG2915" s="13"/>
      <c r="AH2915" s="13"/>
      <c r="AI2915" s="13"/>
      <c r="AJ2915" s="13"/>
    </row>
    <row r="2916" spans="2:36" x14ac:dyDescent="0.3">
      <c r="B2916" s="8"/>
      <c r="C2916" s="8"/>
      <c r="W2916" s="13"/>
      <c r="X2916" s="13"/>
      <c r="Y2916" s="13"/>
      <c r="Z2916" s="13"/>
      <c r="AA2916" s="13"/>
      <c r="AB2916" s="13"/>
      <c r="AC2916" s="13"/>
      <c r="AD2916" s="13"/>
      <c r="AE2916" s="13"/>
      <c r="AF2916" s="13"/>
      <c r="AG2916" s="13"/>
      <c r="AH2916" s="13"/>
      <c r="AI2916" s="13"/>
      <c r="AJ2916" s="13"/>
    </row>
    <row r="2917" spans="2:36" x14ac:dyDescent="0.3">
      <c r="B2917" s="8"/>
      <c r="C2917" s="8"/>
      <c r="W2917" s="13"/>
      <c r="X2917" s="13"/>
      <c r="Y2917" s="13"/>
      <c r="Z2917" s="13"/>
      <c r="AA2917" s="13"/>
      <c r="AB2917" s="13"/>
      <c r="AC2917" s="13"/>
      <c r="AD2917" s="13"/>
      <c r="AE2917" s="13"/>
      <c r="AF2917" s="13"/>
      <c r="AG2917" s="13"/>
      <c r="AH2917" s="13"/>
      <c r="AI2917" s="13"/>
      <c r="AJ2917" s="13"/>
    </row>
    <row r="2918" spans="2:36" x14ac:dyDescent="0.3">
      <c r="B2918" s="8"/>
      <c r="C2918" s="8"/>
      <c r="W2918" s="13"/>
      <c r="X2918" s="13"/>
      <c r="Y2918" s="13"/>
      <c r="Z2918" s="13"/>
      <c r="AA2918" s="13"/>
      <c r="AB2918" s="13"/>
      <c r="AC2918" s="13"/>
      <c r="AD2918" s="13"/>
      <c r="AE2918" s="13"/>
      <c r="AF2918" s="13"/>
      <c r="AG2918" s="13"/>
      <c r="AH2918" s="13"/>
      <c r="AI2918" s="13"/>
      <c r="AJ2918" s="13"/>
    </row>
    <row r="2919" spans="2:36" x14ac:dyDescent="0.3">
      <c r="B2919" s="8"/>
      <c r="C2919" s="8"/>
      <c r="W2919" s="13"/>
      <c r="X2919" s="13"/>
      <c r="Y2919" s="13"/>
      <c r="Z2919" s="13"/>
      <c r="AA2919" s="13"/>
      <c r="AB2919" s="13"/>
      <c r="AC2919" s="13"/>
      <c r="AD2919" s="13"/>
      <c r="AE2919" s="13"/>
      <c r="AF2919" s="13"/>
      <c r="AG2919" s="13"/>
      <c r="AH2919" s="13"/>
      <c r="AI2919" s="13"/>
      <c r="AJ2919" s="13"/>
    </row>
    <row r="2920" spans="2:36" x14ac:dyDescent="0.3">
      <c r="B2920" s="8"/>
      <c r="C2920" s="8"/>
      <c r="W2920" s="13"/>
      <c r="X2920" s="13"/>
      <c r="Y2920" s="13"/>
      <c r="Z2920" s="13"/>
      <c r="AA2920" s="13"/>
      <c r="AB2920" s="13"/>
      <c r="AC2920" s="13"/>
      <c r="AD2920" s="13"/>
      <c r="AE2920" s="13"/>
      <c r="AF2920" s="13"/>
      <c r="AG2920" s="13"/>
      <c r="AH2920" s="13"/>
      <c r="AI2920" s="13"/>
      <c r="AJ2920" s="13"/>
    </row>
    <row r="2921" spans="2:36" x14ac:dyDescent="0.3">
      <c r="B2921" s="8"/>
      <c r="C2921" s="8"/>
      <c r="W2921" s="13"/>
      <c r="X2921" s="13"/>
      <c r="Y2921" s="13"/>
      <c r="Z2921" s="13"/>
      <c r="AA2921" s="13"/>
      <c r="AB2921" s="13"/>
      <c r="AC2921" s="13"/>
      <c r="AD2921" s="13"/>
      <c r="AE2921" s="13"/>
      <c r="AF2921" s="13"/>
      <c r="AG2921" s="13"/>
      <c r="AH2921" s="13"/>
      <c r="AI2921" s="13"/>
      <c r="AJ2921" s="13"/>
    </row>
    <row r="2922" spans="2:36" x14ac:dyDescent="0.3">
      <c r="B2922" s="8"/>
      <c r="C2922" s="8"/>
      <c r="W2922" s="13"/>
      <c r="X2922" s="13"/>
      <c r="Y2922" s="13"/>
      <c r="Z2922" s="13"/>
      <c r="AA2922" s="13"/>
      <c r="AB2922" s="13"/>
      <c r="AC2922" s="13"/>
      <c r="AD2922" s="13"/>
      <c r="AE2922" s="13"/>
      <c r="AF2922" s="13"/>
      <c r="AG2922" s="13"/>
      <c r="AH2922" s="13"/>
      <c r="AI2922" s="13"/>
      <c r="AJ2922" s="13"/>
    </row>
    <row r="2923" spans="2:36" x14ac:dyDescent="0.3">
      <c r="B2923" s="8"/>
      <c r="C2923" s="8"/>
      <c r="W2923" s="13"/>
      <c r="X2923" s="13"/>
      <c r="Y2923" s="13"/>
      <c r="Z2923" s="13"/>
      <c r="AA2923" s="13"/>
      <c r="AB2923" s="13"/>
      <c r="AC2923" s="13"/>
      <c r="AD2923" s="13"/>
      <c r="AE2923" s="13"/>
      <c r="AF2923" s="13"/>
      <c r="AG2923" s="13"/>
      <c r="AH2923" s="13"/>
      <c r="AI2923" s="13"/>
      <c r="AJ2923" s="13"/>
    </row>
    <row r="2924" spans="2:36" x14ac:dyDescent="0.3">
      <c r="B2924" s="8"/>
      <c r="C2924" s="8"/>
      <c r="W2924" s="13"/>
      <c r="X2924" s="13"/>
      <c r="Y2924" s="13"/>
      <c r="Z2924" s="13"/>
      <c r="AA2924" s="13"/>
      <c r="AB2924" s="13"/>
      <c r="AC2924" s="13"/>
      <c r="AD2924" s="13"/>
      <c r="AE2924" s="13"/>
      <c r="AF2924" s="13"/>
      <c r="AG2924" s="13"/>
      <c r="AH2924" s="13"/>
      <c r="AI2924" s="13"/>
      <c r="AJ2924" s="13"/>
    </row>
    <row r="2925" spans="2:36" x14ac:dyDescent="0.3">
      <c r="B2925" s="8"/>
      <c r="C2925" s="8"/>
      <c r="W2925" s="13"/>
      <c r="X2925" s="13"/>
      <c r="Y2925" s="13"/>
      <c r="Z2925" s="13"/>
      <c r="AA2925" s="13"/>
      <c r="AB2925" s="13"/>
      <c r="AC2925" s="13"/>
      <c r="AD2925" s="13"/>
      <c r="AE2925" s="13"/>
      <c r="AF2925" s="13"/>
      <c r="AG2925" s="13"/>
      <c r="AH2925" s="13"/>
      <c r="AI2925" s="13"/>
      <c r="AJ2925" s="13"/>
    </row>
    <row r="2926" spans="2:36" x14ac:dyDescent="0.3">
      <c r="B2926" s="8"/>
      <c r="C2926" s="8"/>
      <c r="W2926" s="13"/>
      <c r="X2926" s="13"/>
      <c r="Y2926" s="13"/>
      <c r="Z2926" s="13"/>
      <c r="AA2926" s="13"/>
      <c r="AB2926" s="13"/>
      <c r="AC2926" s="13"/>
      <c r="AD2926" s="13"/>
      <c r="AE2926" s="13"/>
      <c r="AF2926" s="13"/>
      <c r="AG2926" s="13"/>
      <c r="AH2926" s="13"/>
      <c r="AI2926" s="13"/>
      <c r="AJ2926" s="13"/>
    </row>
    <row r="2927" spans="2:36" x14ac:dyDescent="0.3">
      <c r="B2927" s="8"/>
      <c r="C2927" s="8"/>
      <c r="W2927" s="13"/>
      <c r="X2927" s="13"/>
      <c r="Y2927" s="13"/>
      <c r="Z2927" s="13"/>
      <c r="AA2927" s="13"/>
      <c r="AB2927" s="13"/>
      <c r="AC2927" s="13"/>
      <c r="AD2927" s="13"/>
      <c r="AE2927" s="13"/>
      <c r="AF2927" s="13"/>
      <c r="AG2927" s="13"/>
      <c r="AH2927" s="13"/>
      <c r="AI2927" s="13"/>
      <c r="AJ2927" s="13"/>
    </row>
    <row r="2928" spans="2:36" x14ac:dyDescent="0.3">
      <c r="B2928" s="8"/>
      <c r="C2928" s="8"/>
      <c r="W2928" s="13"/>
      <c r="X2928" s="13"/>
      <c r="Y2928" s="13"/>
      <c r="Z2928" s="13"/>
      <c r="AA2928" s="13"/>
      <c r="AB2928" s="13"/>
      <c r="AC2928" s="13"/>
      <c r="AD2928" s="13"/>
      <c r="AE2928" s="13"/>
      <c r="AF2928" s="13"/>
      <c r="AG2928" s="13"/>
      <c r="AH2928" s="13"/>
      <c r="AI2928" s="13"/>
      <c r="AJ2928" s="13"/>
    </row>
    <row r="2929" spans="2:36" x14ac:dyDescent="0.3">
      <c r="B2929" s="8"/>
      <c r="C2929" s="8"/>
      <c r="W2929" s="13"/>
      <c r="X2929" s="13"/>
      <c r="Y2929" s="13"/>
      <c r="Z2929" s="13"/>
      <c r="AA2929" s="13"/>
      <c r="AB2929" s="13"/>
      <c r="AC2929" s="13"/>
      <c r="AD2929" s="13"/>
      <c r="AE2929" s="13"/>
      <c r="AF2929" s="13"/>
      <c r="AG2929" s="13"/>
      <c r="AH2929" s="13"/>
      <c r="AI2929" s="13"/>
      <c r="AJ2929" s="13"/>
    </row>
    <row r="2930" spans="2:36" x14ac:dyDescent="0.3">
      <c r="B2930" s="8"/>
      <c r="C2930" s="8"/>
      <c r="W2930" s="13"/>
      <c r="X2930" s="13"/>
      <c r="Y2930" s="13"/>
      <c r="Z2930" s="13"/>
      <c r="AA2930" s="13"/>
      <c r="AB2930" s="13"/>
      <c r="AC2930" s="13"/>
      <c r="AD2930" s="13"/>
      <c r="AE2930" s="13"/>
      <c r="AF2930" s="13"/>
      <c r="AG2930" s="13"/>
      <c r="AH2930" s="13"/>
      <c r="AI2930" s="13"/>
      <c r="AJ2930" s="13"/>
    </row>
    <row r="2931" spans="2:36" x14ac:dyDescent="0.3">
      <c r="B2931" s="8"/>
      <c r="C2931" s="8"/>
      <c r="W2931" s="13"/>
      <c r="X2931" s="13"/>
      <c r="Y2931" s="13"/>
      <c r="Z2931" s="13"/>
      <c r="AA2931" s="13"/>
      <c r="AB2931" s="13"/>
      <c r="AC2931" s="13"/>
      <c r="AD2931" s="13"/>
      <c r="AE2931" s="13"/>
      <c r="AF2931" s="13"/>
      <c r="AG2931" s="13"/>
      <c r="AH2931" s="13"/>
      <c r="AI2931" s="13"/>
      <c r="AJ2931" s="13"/>
    </row>
    <row r="2932" spans="2:36" x14ac:dyDescent="0.3">
      <c r="B2932" s="8"/>
      <c r="C2932" s="8"/>
      <c r="W2932" s="13"/>
      <c r="X2932" s="13"/>
      <c r="Y2932" s="13"/>
      <c r="Z2932" s="13"/>
      <c r="AA2932" s="13"/>
      <c r="AB2932" s="13"/>
      <c r="AC2932" s="13"/>
      <c r="AD2932" s="13"/>
      <c r="AE2932" s="13"/>
      <c r="AF2932" s="13"/>
      <c r="AG2932" s="13"/>
      <c r="AH2932" s="13"/>
      <c r="AI2932" s="13"/>
      <c r="AJ2932" s="13"/>
    </row>
    <row r="2933" spans="2:36" x14ac:dyDescent="0.3">
      <c r="B2933" s="8"/>
      <c r="C2933" s="8"/>
      <c r="W2933" s="13"/>
      <c r="X2933" s="13"/>
      <c r="Y2933" s="13"/>
      <c r="Z2933" s="13"/>
      <c r="AA2933" s="13"/>
      <c r="AB2933" s="13"/>
      <c r="AC2933" s="13"/>
      <c r="AD2933" s="13"/>
      <c r="AE2933" s="13"/>
      <c r="AF2933" s="13"/>
      <c r="AG2933" s="13"/>
      <c r="AH2933" s="13"/>
      <c r="AI2933" s="13"/>
      <c r="AJ2933" s="13"/>
    </row>
    <row r="2934" spans="2:36" x14ac:dyDescent="0.3">
      <c r="B2934" s="8"/>
      <c r="C2934" s="8"/>
      <c r="W2934" s="13"/>
      <c r="X2934" s="13"/>
      <c r="Y2934" s="13"/>
      <c r="Z2934" s="13"/>
      <c r="AA2934" s="13"/>
      <c r="AB2934" s="13"/>
      <c r="AC2934" s="13"/>
      <c r="AD2934" s="13"/>
      <c r="AE2934" s="13"/>
      <c r="AF2934" s="13"/>
      <c r="AG2934" s="13"/>
      <c r="AH2934" s="13"/>
      <c r="AI2934" s="13"/>
      <c r="AJ2934" s="13"/>
    </row>
    <row r="2935" spans="2:36" x14ac:dyDescent="0.3">
      <c r="B2935" s="8"/>
      <c r="C2935" s="8"/>
      <c r="W2935" s="13"/>
      <c r="X2935" s="13"/>
      <c r="Y2935" s="13"/>
      <c r="Z2935" s="13"/>
      <c r="AA2935" s="13"/>
      <c r="AB2935" s="13"/>
      <c r="AC2935" s="13"/>
      <c r="AD2935" s="13"/>
      <c r="AE2935" s="13"/>
      <c r="AF2935" s="13"/>
      <c r="AG2935" s="13"/>
      <c r="AH2935" s="13"/>
      <c r="AI2935" s="13"/>
      <c r="AJ2935" s="13"/>
    </row>
    <row r="2936" spans="2:36" x14ac:dyDescent="0.3">
      <c r="B2936" s="8"/>
      <c r="C2936" s="8"/>
      <c r="W2936" s="13"/>
      <c r="X2936" s="13"/>
      <c r="Y2936" s="13"/>
      <c r="Z2936" s="13"/>
      <c r="AA2936" s="13"/>
      <c r="AB2936" s="13"/>
      <c r="AC2936" s="13"/>
      <c r="AD2936" s="13"/>
      <c r="AE2936" s="13"/>
      <c r="AF2936" s="13"/>
      <c r="AG2936" s="13"/>
      <c r="AH2936" s="13"/>
      <c r="AI2936" s="13"/>
      <c r="AJ2936" s="13"/>
    </row>
    <row r="2937" spans="2:36" x14ac:dyDescent="0.3">
      <c r="B2937" s="8"/>
      <c r="C2937" s="8"/>
      <c r="W2937" s="13"/>
      <c r="X2937" s="13"/>
      <c r="Y2937" s="13"/>
      <c r="Z2937" s="13"/>
      <c r="AA2937" s="13"/>
      <c r="AB2937" s="13"/>
      <c r="AC2937" s="13"/>
      <c r="AD2937" s="13"/>
      <c r="AE2937" s="13"/>
      <c r="AF2937" s="13"/>
      <c r="AG2937" s="13"/>
      <c r="AH2937" s="13"/>
      <c r="AI2937" s="13"/>
      <c r="AJ2937" s="13"/>
    </row>
    <row r="2938" spans="2:36" x14ac:dyDescent="0.3">
      <c r="B2938" s="8"/>
      <c r="C2938" s="8"/>
      <c r="W2938" s="13"/>
      <c r="X2938" s="13"/>
      <c r="Y2938" s="13"/>
      <c r="Z2938" s="13"/>
      <c r="AA2938" s="13"/>
      <c r="AB2938" s="13"/>
      <c r="AC2938" s="13"/>
      <c r="AD2938" s="13"/>
      <c r="AE2938" s="13"/>
      <c r="AF2938" s="13"/>
      <c r="AG2938" s="13"/>
      <c r="AH2938" s="13"/>
      <c r="AI2938" s="13"/>
      <c r="AJ2938" s="13"/>
    </row>
    <row r="2939" spans="2:36" x14ac:dyDescent="0.3">
      <c r="B2939" s="8"/>
      <c r="C2939" s="8"/>
      <c r="W2939" s="13"/>
      <c r="X2939" s="13"/>
      <c r="Y2939" s="13"/>
      <c r="Z2939" s="13"/>
      <c r="AA2939" s="13"/>
      <c r="AB2939" s="13"/>
      <c r="AC2939" s="13"/>
      <c r="AD2939" s="13"/>
      <c r="AE2939" s="13"/>
      <c r="AF2939" s="13"/>
      <c r="AG2939" s="13"/>
      <c r="AH2939" s="13"/>
      <c r="AI2939" s="13"/>
      <c r="AJ2939" s="13"/>
    </row>
    <row r="2940" spans="2:36" x14ac:dyDescent="0.3">
      <c r="B2940" s="8"/>
      <c r="C2940" s="8"/>
      <c r="W2940" s="13"/>
      <c r="X2940" s="13"/>
      <c r="Y2940" s="13"/>
      <c r="Z2940" s="13"/>
      <c r="AA2940" s="13"/>
      <c r="AB2940" s="13"/>
      <c r="AC2940" s="13"/>
      <c r="AD2940" s="13"/>
      <c r="AE2940" s="13"/>
      <c r="AF2940" s="13"/>
      <c r="AG2940" s="13"/>
      <c r="AH2940" s="13"/>
      <c r="AI2940" s="13"/>
      <c r="AJ2940" s="13"/>
    </row>
    <row r="2941" spans="2:36" x14ac:dyDescent="0.3">
      <c r="B2941" s="8"/>
      <c r="C2941" s="8"/>
      <c r="W2941" s="13"/>
      <c r="X2941" s="13"/>
      <c r="Y2941" s="13"/>
      <c r="Z2941" s="13"/>
      <c r="AA2941" s="13"/>
      <c r="AB2941" s="13"/>
      <c r="AC2941" s="13"/>
      <c r="AD2941" s="13"/>
      <c r="AE2941" s="13"/>
      <c r="AF2941" s="13"/>
      <c r="AG2941" s="13"/>
      <c r="AH2941" s="13"/>
      <c r="AI2941" s="13"/>
      <c r="AJ2941" s="13"/>
    </row>
    <row r="2942" spans="2:36" x14ac:dyDescent="0.3">
      <c r="B2942" s="8"/>
      <c r="C2942" s="8"/>
      <c r="W2942" s="13"/>
      <c r="X2942" s="13"/>
      <c r="Y2942" s="13"/>
      <c r="Z2942" s="13"/>
      <c r="AA2942" s="13"/>
      <c r="AB2942" s="13"/>
      <c r="AC2942" s="13"/>
      <c r="AD2942" s="13"/>
      <c r="AE2942" s="13"/>
      <c r="AF2942" s="13"/>
      <c r="AG2942" s="13"/>
      <c r="AH2942" s="13"/>
      <c r="AI2942" s="13"/>
      <c r="AJ2942" s="13"/>
    </row>
    <row r="2943" spans="2:36" x14ac:dyDescent="0.3">
      <c r="B2943" s="8"/>
      <c r="C2943" s="8"/>
      <c r="W2943" s="13"/>
      <c r="X2943" s="13"/>
      <c r="Y2943" s="13"/>
      <c r="Z2943" s="13"/>
      <c r="AA2943" s="13"/>
      <c r="AB2943" s="13"/>
      <c r="AC2943" s="13"/>
      <c r="AD2943" s="13"/>
      <c r="AE2943" s="13"/>
      <c r="AF2943" s="13"/>
      <c r="AG2943" s="13"/>
      <c r="AH2943" s="13"/>
      <c r="AI2943" s="13"/>
      <c r="AJ2943" s="13"/>
    </row>
    <row r="2944" spans="2:36" x14ac:dyDescent="0.3">
      <c r="B2944" s="8"/>
      <c r="C2944" s="8"/>
      <c r="W2944" s="13"/>
      <c r="X2944" s="13"/>
      <c r="Y2944" s="13"/>
      <c r="Z2944" s="13"/>
      <c r="AA2944" s="13"/>
      <c r="AB2944" s="13"/>
      <c r="AC2944" s="13"/>
      <c r="AD2944" s="13"/>
      <c r="AE2944" s="13"/>
      <c r="AF2944" s="13"/>
      <c r="AG2944" s="13"/>
      <c r="AH2944" s="13"/>
      <c r="AI2944" s="13"/>
      <c r="AJ2944" s="13"/>
    </row>
    <row r="2945" spans="2:36" x14ac:dyDescent="0.3">
      <c r="B2945" s="8"/>
      <c r="C2945" s="8"/>
      <c r="W2945" s="13"/>
      <c r="X2945" s="13"/>
      <c r="Y2945" s="13"/>
      <c r="Z2945" s="13"/>
      <c r="AA2945" s="13"/>
      <c r="AB2945" s="13"/>
      <c r="AC2945" s="13"/>
      <c r="AD2945" s="13"/>
      <c r="AE2945" s="13"/>
      <c r="AF2945" s="13"/>
      <c r="AG2945" s="13"/>
      <c r="AH2945" s="13"/>
      <c r="AI2945" s="13"/>
      <c r="AJ2945" s="13"/>
    </row>
    <row r="2946" spans="2:36" x14ac:dyDescent="0.3">
      <c r="B2946" s="8"/>
      <c r="C2946" s="8"/>
      <c r="W2946" s="13"/>
      <c r="X2946" s="13"/>
      <c r="Y2946" s="13"/>
      <c r="Z2946" s="13"/>
      <c r="AA2946" s="13"/>
      <c r="AB2946" s="13"/>
      <c r="AC2946" s="13"/>
      <c r="AD2946" s="13"/>
      <c r="AE2946" s="13"/>
      <c r="AF2946" s="13"/>
      <c r="AG2946" s="13"/>
      <c r="AH2946" s="13"/>
      <c r="AI2946" s="13"/>
      <c r="AJ2946" s="13"/>
    </row>
    <row r="2947" spans="2:36" x14ac:dyDescent="0.3">
      <c r="B2947" s="8"/>
      <c r="C2947" s="8"/>
      <c r="W2947" s="13"/>
      <c r="X2947" s="13"/>
      <c r="Y2947" s="13"/>
      <c r="Z2947" s="13"/>
      <c r="AA2947" s="13"/>
      <c r="AB2947" s="13"/>
      <c r="AC2947" s="13"/>
      <c r="AD2947" s="13"/>
      <c r="AE2947" s="13"/>
      <c r="AF2947" s="13"/>
      <c r="AG2947" s="13"/>
      <c r="AH2947" s="13"/>
      <c r="AI2947" s="13"/>
      <c r="AJ2947" s="13"/>
    </row>
    <row r="2948" spans="2:36" x14ac:dyDescent="0.3">
      <c r="B2948" s="8"/>
      <c r="C2948" s="8"/>
      <c r="W2948" s="13"/>
      <c r="X2948" s="13"/>
      <c r="Y2948" s="13"/>
      <c r="Z2948" s="13"/>
      <c r="AA2948" s="13"/>
      <c r="AB2948" s="13"/>
      <c r="AC2948" s="13"/>
      <c r="AD2948" s="13"/>
      <c r="AE2948" s="13"/>
      <c r="AF2948" s="13"/>
      <c r="AG2948" s="13"/>
      <c r="AH2948" s="13"/>
      <c r="AI2948" s="13"/>
      <c r="AJ2948" s="13"/>
    </row>
    <row r="2949" spans="2:36" x14ac:dyDescent="0.3">
      <c r="B2949" s="8"/>
      <c r="C2949" s="8"/>
      <c r="W2949" s="13"/>
      <c r="X2949" s="13"/>
      <c r="Y2949" s="13"/>
      <c r="Z2949" s="13"/>
      <c r="AA2949" s="13"/>
      <c r="AB2949" s="13"/>
      <c r="AC2949" s="13"/>
      <c r="AD2949" s="13"/>
      <c r="AE2949" s="13"/>
      <c r="AF2949" s="13"/>
      <c r="AG2949" s="13"/>
      <c r="AH2949" s="13"/>
      <c r="AI2949" s="13"/>
      <c r="AJ2949" s="13"/>
    </row>
    <row r="2950" spans="2:36" x14ac:dyDescent="0.3">
      <c r="B2950" s="8"/>
      <c r="C2950" s="8"/>
      <c r="W2950" s="13"/>
      <c r="X2950" s="13"/>
      <c r="Y2950" s="13"/>
      <c r="Z2950" s="13"/>
      <c r="AA2950" s="13"/>
      <c r="AB2950" s="13"/>
      <c r="AC2950" s="13"/>
      <c r="AD2950" s="13"/>
      <c r="AE2950" s="13"/>
      <c r="AF2950" s="13"/>
      <c r="AG2950" s="13"/>
      <c r="AH2950" s="13"/>
      <c r="AI2950" s="13"/>
      <c r="AJ2950" s="13"/>
    </row>
    <row r="2951" spans="2:36" x14ac:dyDescent="0.3">
      <c r="B2951" s="8"/>
      <c r="C2951" s="8"/>
      <c r="W2951" s="13"/>
      <c r="X2951" s="13"/>
      <c r="Y2951" s="13"/>
      <c r="Z2951" s="13"/>
      <c r="AA2951" s="13"/>
      <c r="AB2951" s="13"/>
      <c r="AC2951" s="13"/>
      <c r="AD2951" s="13"/>
      <c r="AE2951" s="13"/>
      <c r="AF2951" s="13"/>
      <c r="AG2951" s="13"/>
      <c r="AH2951" s="13"/>
      <c r="AI2951" s="13"/>
      <c r="AJ2951" s="13"/>
    </row>
    <row r="2952" spans="2:36" x14ac:dyDescent="0.3">
      <c r="B2952" s="8"/>
      <c r="C2952" s="8"/>
      <c r="W2952" s="13"/>
      <c r="X2952" s="13"/>
      <c r="Y2952" s="13"/>
      <c r="Z2952" s="13"/>
      <c r="AA2952" s="13"/>
      <c r="AB2952" s="13"/>
      <c r="AC2952" s="13"/>
      <c r="AD2952" s="13"/>
      <c r="AE2952" s="13"/>
      <c r="AF2952" s="13"/>
      <c r="AG2952" s="13"/>
      <c r="AH2952" s="13"/>
      <c r="AI2952" s="13"/>
      <c r="AJ2952" s="13"/>
    </row>
    <row r="2953" spans="2:36" x14ac:dyDescent="0.3">
      <c r="B2953" s="8"/>
      <c r="C2953" s="8"/>
      <c r="W2953" s="13"/>
      <c r="X2953" s="13"/>
      <c r="Y2953" s="13"/>
      <c r="Z2953" s="13"/>
      <c r="AA2953" s="13"/>
      <c r="AB2953" s="13"/>
      <c r="AC2953" s="13"/>
      <c r="AD2953" s="13"/>
      <c r="AE2953" s="13"/>
      <c r="AF2953" s="13"/>
      <c r="AG2953" s="13"/>
      <c r="AH2953" s="13"/>
      <c r="AI2953" s="13"/>
      <c r="AJ2953" s="13"/>
    </row>
    <row r="2954" spans="2:36" x14ac:dyDescent="0.3">
      <c r="B2954" s="8"/>
      <c r="C2954" s="8"/>
      <c r="W2954" s="13"/>
      <c r="X2954" s="13"/>
      <c r="Y2954" s="13"/>
      <c r="Z2954" s="13"/>
      <c r="AA2954" s="13"/>
      <c r="AB2954" s="13"/>
      <c r="AC2954" s="13"/>
      <c r="AD2954" s="13"/>
      <c r="AE2954" s="13"/>
      <c r="AF2954" s="13"/>
      <c r="AG2954" s="13"/>
      <c r="AH2954" s="13"/>
      <c r="AI2954" s="13"/>
      <c r="AJ2954" s="13"/>
    </row>
    <row r="2955" spans="2:36" x14ac:dyDescent="0.3">
      <c r="B2955" s="8"/>
      <c r="C2955" s="8"/>
      <c r="W2955" s="13"/>
      <c r="X2955" s="13"/>
      <c r="Y2955" s="13"/>
      <c r="Z2955" s="13"/>
      <c r="AA2955" s="13"/>
      <c r="AB2955" s="13"/>
      <c r="AC2955" s="13"/>
      <c r="AD2955" s="13"/>
      <c r="AE2955" s="13"/>
      <c r="AF2955" s="13"/>
      <c r="AG2955" s="13"/>
      <c r="AH2955" s="13"/>
      <c r="AI2955" s="13"/>
      <c r="AJ2955" s="13"/>
    </row>
    <row r="2956" spans="2:36" x14ac:dyDescent="0.3">
      <c r="B2956" s="8"/>
      <c r="C2956" s="8"/>
      <c r="W2956" s="13"/>
      <c r="X2956" s="13"/>
      <c r="Y2956" s="13"/>
      <c r="Z2956" s="13"/>
      <c r="AA2956" s="13"/>
      <c r="AB2956" s="13"/>
      <c r="AC2956" s="13"/>
      <c r="AD2956" s="13"/>
      <c r="AE2956" s="13"/>
      <c r="AF2956" s="13"/>
      <c r="AG2956" s="13"/>
      <c r="AH2956" s="13"/>
      <c r="AI2956" s="13"/>
      <c r="AJ2956" s="13"/>
    </row>
    <row r="2957" spans="2:36" x14ac:dyDescent="0.3">
      <c r="B2957" s="8"/>
      <c r="C2957" s="8"/>
      <c r="W2957" s="13"/>
      <c r="X2957" s="13"/>
      <c r="Y2957" s="13"/>
      <c r="Z2957" s="13"/>
      <c r="AA2957" s="13"/>
      <c r="AB2957" s="13"/>
      <c r="AC2957" s="13"/>
      <c r="AD2957" s="13"/>
      <c r="AE2957" s="13"/>
      <c r="AF2957" s="13"/>
      <c r="AG2957" s="13"/>
      <c r="AH2957" s="13"/>
      <c r="AI2957" s="13"/>
      <c r="AJ2957" s="13"/>
    </row>
    <row r="2958" spans="2:36" x14ac:dyDescent="0.3">
      <c r="B2958" s="8"/>
      <c r="C2958" s="8"/>
      <c r="W2958" s="13"/>
      <c r="X2958" s="13"/>
      <c r="Y2958" s="13"/>
      <c r="Z2958" s="13"/>
      <c r="AA2958" s="13"/>
      <c r="AB2958" s="13"/>
      <c r="AC2958" s="13"/>
      <c r="AD2958" s="13"/>
      <c r="AE2958" s="13"/>
      <c r="AF2958" s="13"/>
      <c r="AG2958" s="13"/>
      <c r="AH2958" s="13"/>
      <c r="AI2958" s="13"/>
      <c r="AJ2958" s="13"/>
    </row>
    <row r="2959" spans="2:36" x14ac:dyDescent="0.3">
      <c r="B2959" s="8"/>
      <c r="C2959" s="8"/>
      <c r="W2959" s="13"/>
      <c r="X2959" s="13"/>
      <c r="Y2959" s="13"/>
      <c r="Z2959" s="13"/>
      <c r="AA2959" s="13"/>
      <c r="AB2959" s="13"/>
      <c r="AC2959" s="13"/>
      <c r="AD2959" s="13"/>
      <c r="AE2959" s="13"/>
      <c r="AF2959" s="13"/>
      <c r="AG2959" s="13"/>
      <c r="AH2959" s="13"/>
      <c r="AI2959" s="13"/>
      <c r="AJ2959" s="13"/>
    </row>
    <row r="2960" spans="2:36" x14ac:dyDescent="0.3">
      <c r="B2960" s="8"/>
      <c r="C2960" s="8"/>
      <c r="W2960" s="13"/>
      <c r="X2960" s="13"/>
      <c r="Y2960" s="13"/>
      <c r="Z2960" s="13"/>
      <c r="AA2960" s="13"/>
      <c r="AB2960" s="13"/>
      <c r="AC2960" s="13"/>
      <c r="AD2960" s="13"/>
      <c r="AE2960" s="13"/>
      <c r="AF2960" s="13"/>
      <c r="AG2960" s="13"/>
      <c r="AH2960" s="13"/>
      <c r="AI2960" s="13"/>
      <c r="AJ2960" s="13"/>
    </row>
    <row r="2961" spans="2:36" x14ac:dyDescent="0.3">
      <c r="B2961" s="8"/>
      <c r="C2961" s="8"/>
      <c r="W2961" s="13"/>
      <c r="X2961" s="13"/>
      <c r="Y2961" s="13"/>
      <c r="Z2961" s="13"/>
      <c r="AA2961" s="13"/>
      <c r="AB2961" s="13"/>
      <c r="AC2961" s="13"/>
      <c r="AD2961" s="13"/>
      <c r="AE2961" s="13"/>
      <c r="AF2961" s="13"/>
      <c r="AG2961" s="13"/>
      <c r="AH2961" s="13"/>
      <c r="AI2961" s="13"/>
      <c r="AJ2961" s="13"/>
    </row>
    <row r="2962" spans="2:36" x14ac:dyDescent="0.3">
      <c r="B2962" s="8"/>
      <c r="C2962" s="8"/>
      <c r="W2962" s="13"/>
      <c r="X2962" s="13"/>
      <c r="Y2962" s="13"/>
      <c r="Z2962" s="13"/>
      <c r="AA2962" s="13"/>
      <c r="AB2962" s="13"/>
      <c r="AC2962" s="13"/>
      <c r="AD2962" s="13"/>
      <c r="AE2962" s="13"/>
      <c r="AF2962" s="13"/>
      <c r="AG2962" s="13"/>
      <c r="AH2962" s="13"/>
      <c r="AI2962" s="13"/>
      <c r="AJ2962" s="13"/>
    </row>
    <row r="2963" spans="2:36" x14ac:dyDescent="0.3">
      <c r="B2963" s="8"/>
      <c r="C2963" s="8"/>
      <c r="W2963" s="13"/>
      <c r="X2963" s="13"/>
      <c r="Y2963" s="13"/>
      <c r="Z2963" s="13"/>
      <c r="AA2963" s="13"/>
      <c r="AB2963" s="13"/>
      <c r="AC2963" s="13"/>
      <c r="AD2963" s="13"/>
      <c r="AE2963" s="13"/>
      <c r="AF2963" s="13"/>
      <c r="AG2963" s="13"/>
      <c r="AH2963" s="13"/>
      <c r="AI2963" s="13"/>
      <c r="AJ2963" s="13"/>
    </row>
    <row r="2964" spans="2:36" x14ac:dyDescent="0.3">
      <c r="B2964" s="8"/>
      <c r="C2964" s="8"/>
      <c r="W2964" s="13"/>
      <c r="X2964" s="13"/>
      <c r="Y2964" s="13"/>
      <c r="Z2964" s="13"/>
      <c r="AA2964" s="13"/>
      <c r="AB2964" s="13"/>
      <c r="AC2964" s="13"/>
      <c r="AD2964" s="13"/>
      <c r="AE2964" s="13"/>
      <c r="AF2964" s="13"/>
      <c r="AG2964" s="13"/>
      <c r="AH2964" s="13"/>
      <c r="AI2964" s="13"/>
      <c r="AJ2964" s="13"/>
    </row>
    <row r="2965" spans="2:36" x14ac:dyDescent="0.3">
      <c r="B2965" s="8"/>
      <c r="C2965" s="8"/>
      <c r="W2965" s="13"/>
      <c r="X2965" s="13"/>
      <c r="Y2965" s="13"/>
      <c r="Z2965" s="13"/>
      <c r="AA2965" s="13"/>
      <c r="AB2965" s="13"/>
      <c r="AC2965" s="13"/>
      <c r="AD2965" s="13"/>
      <c r="AE2965" s="13"/>
      <c r="AF2965" s="13"/>
      <c r="AG2965" s="13"/>
      <c r="AH2965" s="13"/>
      <c r="AI2965" s="13"/>
      <c r="AJ2965" s="13"/>
    </row>
    <row r="2966" spans="2:36" x14ac:dyDescent="0.3">
      <c r="B2966" s="8"/>
      <c r="C2966" s="8"/>
      <c r="W2966" s="13"/>
      <c r="X2966" s="13"/>
      <c r="Y2966" s="13"/>
      <c r="Z2966" s="13"/>
      <c r="AA2966" s="13"/>
      <c r="AB2966" s="13"/>
      <c r="AC2966" s="13"/>
      <c r="AD2966" s="13"/>
      <c r="AE2966" s="13"/>
      <c r="AF2966" s="13"/>
      <c r="AG2966" s="13"/>
      <c r="AH2966" s="13"/>
      <c r="AI2966" s="13"/>
      <c r="AJ2966" s="13"/>
    </row>
    <row r="2967" spans="2:36" x14ac:dyDescent="0.3">
      <c r="B2967" s="8"/>
      <c r="C2967" s="8"/>
      <c r="W2967" s="13"/>
      <c r="X2967" s="13"/>
      <c r="Y2967" s="13"/>
      <c r="Z2967" s="13"/>
      <c r="AA2967" s="13"/>
      <c r="AB2967" s="13"/>
      <c r="AC2967" s="13"/>
      <c r="AD2967" s="13"/>
      <c r="AE2967" s="13"/>
      <c r="AF2967" s="13"/>
      <c r="AG2967" s="13"/>
      <c r="AH2967" s="13"/>
      <c r="AI2967" s="13"/>
      <c r="AJ2967" s="13"/>
    </row>
    <row r="2968" spans="2:36" x14ac:dyDescent="0.3">
      <c r="B2968" s="8"/>
      <c r="C2968" s="8"/>
      <c r="W2968" s="13"/>
      <c r="X2968" s="13"/>
      <c r="Y2968" s="13"/>
      <c r="Z2968" s="13"/>
      <c r="AA2968" s="13"/>
      <c r="AB2968" s="13"/>
      <c r="AC2968" s="13"/>
      <c r="AD2968" s="13"/>
      <c r="AE2968" s="13"/>
      <c r="AF2968" s="13"/>
      <c r="AG2968" s="13"/>
      <c r="AH2968" s="13"/>
      <c r="AI2968" s="13"/>
      <c r="AJ2968" s="13"/>
    </row>
    <row r="2969" spans="2:36" x14ac:dyDescent="0.3">
      <c r="B2969" s="8"/>
      <c r="C2969" s="8"/>
      <c r="W2969" s="13"/>
      <c r="X2969" s="13"/>
      <c r="Y2969" s="13"/>
      <c r="Z2969" s="13"/>
      <c r="AA2969" s="13"/>
      <c r="AB2969" s="13"/>
      <c r="AC2969" s="13"/>
      <c r="AD2969" s="13"/>
      <c r="AE2969" s="13"/>
      <c r="AF2969" s="13"/>
      <c r="AG2969" s="13"/>
      <c r="AH2969" s="13"/>
      <c r="AI2969" s="13"/>
      <c r="AJ2969" s="13"/>
    </row>
    <row r="2970" spans="2:36" x14ac:dyDescent="0.3">
      <c r="B2970" s="8"/>
      <c r="C2970" s="8"/>
      <c r="W2970" s="13"/>
      <c r="X2970" s="13"/>
      <c r="Y2970" s="13"/>
      <c r="Z2970" s="13"/>
      <c r="AA2970" s="13"/>
      <c r="AB2970" s="13"/>
      <c r="AC2970" s="13"/>
      <c r="AD2970" s="13"/>
      <c r="AE2970" s="13"/>
      <c r="AF2970" s="13"/>
      <c r="AG2970" s="13"/>
      <c r="AH2970" s="13"/>
      <c r="AI2970" s="13"/>
      <c r="AJ2970" s="13"/>
    </row>
    <row r="2971" spans="2:36" x14ac:dyDescent="0.3">
      <c r="B2971" s="8"/>
      <c r="C2971" s="8"/>
      <c r="W2971" s="13"/>
      <c r="X2971" s="13"/>
      <c r="Y2971" s="13"/>
      <c r="Z2971" s="13"/>
      <c r="AA2971" s="13"/>
      <c r="AB2971" s="13"/>
      <c r="AC2971" s="13"/>
      <c r="AD2971" s="13"/>
      <c r="AE2971" s="13"/>
      <c r="AF2971" s="13"/>
      <c r="AG2971" s="13"/>
      <c r="AH2971" s="13"/>
      <c r="AI2971" s="13"/>
      <c r="AJ2971" s="13"/>
    </row>
    <row r="2972" spans="2:36" x14ac:dyDescent="0.3">
      <c r="B2972" s="8"/>
      <c r="C2972" s="8"/>
      <c r="W2972" s="13"/>
      <c r="X2972" s="13"/>
      <c r="Y2972" s="13"/>
      <c r="Z2972" s="13"/>
      <c r="AA2972" s="13"/>
      <c r="AB2972" s="13"/>
      <c r="AC2972" s="13"/>
      <c r="AD2972" s="13"/>
      <c r="AE2972" s="13"/>
      <c r="AF2972" s="13"/>
      <c r="AG2972" s="13"/>
      <c r="AH2972" s="13"/>
      <c r="AI2972" s="13"/>
      <c r="AJ2972" s="13"/>
    </row>
    <row r="2973" spans="2:36" x14ac:dyDescent="0.3">
      <c r="B2973" s="8"/>
      <c r="C2973" s="8"/>
      <c r="W2973" s="13"/>
      <c r="X2973" s="13"/>
      <c r="Y2973" s="13"/>
      <c r="Z2973" s="13"/>
      <c r="AA2973" s="13"/>
      <c r="AB2973" s="13"/>
      <c r="AC2973" s="13"/>
      <c r="AD2973" s="13"/>
      <c r="AE2973" s="13"/>
      <c r="AF2973" s="13"/>
      <c r="AG2973" s="13"/>
      <c r="AH2973" s="13"/>
      <c r="AI2973" s="13"/>
      <c r="AJ2973" s="13"/>
    </row>
    <row r="2974" spans="2:36" x14ac:dyDescent="0.3">
      <c r="B2974" s="8"/>
      <c r="C2974" s="8"/>
      <c r="W2974" s="13"/>
      <c r="X2974" s="13"/>
      <c r="Y2974" s="13"/>
      <c r="Z2974" s="13"/>
      <c r="AA2974" s="13"/>
      <c r="AB2974" s="13"/>
      <c r="AC2974" s="13"/>
      <c r="AD2974" s="13"/>
      <c r="AE2974" s="13"/>
      <c r="AF2974" s="13"/>
      <c r="AG2974" s="13"/>
      <c r="AH2974" s="13"/>
      <c r="AI2974" s="13"/>
      <c r="AJ2974" s="13"/>
    </row>
    <row r="2975" spans="2:36" x14ac:dyDescent="0.3">
      <c r="B2975" s="8"/>
      <c r="C2975" s="8"/>
      <c r="W2975" s="13"/>
      <c r="X2975" s="13"/>
      <c r="Y2975" s="13"/>
      <c r="Z2975" s="13"/>
      <c r="AA2975" s="13"/>
      <c r="AB2975" s="13"/>
      <c r="AC2975" s="13"/>
      <c r="AD2975" s="13"/>
      <c r="AE2975" s="13"/>
      <c r="AF2975" s="13"/>
      <c r="AG2975" s="13"/>
      <c r="AH2975" s="13"/>
      <c r="AI2975" s="13"/>
      <c r="AJ2975" s="13"/>
    </row>
    <row r="2976" spans="2:36" x14ac:dyDescent="0.3">
      <c r="B2976" s="8"/>
      <c r="C2976" s="8"/>
      <c r="W2976" s="13"/>
      <c r="X2976" s="13"/>
      <c r="Y2976" s="13"/>
      <c r="Z2976" s="13"/>
      <c r="AA2976" s="13"/>
      <c r="AB2976" s="13"/>
      <c r="AC2976" s="13"/>
      <c r="AD2976" s="13"/>
      <c r="AE2976" s="13"/>
      <c r="AF2976" s="13"/>
      <c r="AG2976" s="13"/>
      <c r="AH2976" s="13"/>
      <c r="AI2976" s="13"/>
      <c r="AJ2976" s="13"/>
    </row>
    <row r="2977" spans="2:36" x14ac:dyDescent="0.3">
      <c r="B2977" s="8"/>
      <c r="C2977" s="8"/>
      <c r="W2977" s="13"/>
      <c r="X2977" s="13"/>
      <c r="Y2977" s="13"/>
      <c r="Z2977" s="13"/>
      <c r="AA2977" s="13"/>
      <c r="AB2977" s="13"/>
      <c r="AC2977" s="13"/>
      <c r="AD2977" s="13"/>
      <c r="AE2977" s="13"/>
      <c r="AF2977" s="13"/>
      <c r="AG2977" s="13"/>
      <c r="AH2977" s="13"/>
      <c r="AI2977" s="13"/>
      <c r="AJ2977" s="13"/>
    </row>
    <row r="2978" spans="2:36" x14ac:dyDescent="0.3">
      <c r="B2978" s="8"/>
      <c r="C2978" s="8"/>
      <c r="W2978" s="13"/>
      <c r="X2978" s="13"/>
      <c r="Y2978" s="13"/>
      <c r="Z2978" s="13"/>
      <c r="AA2978" s="13"/>
      <c r="AB2978" s="13"/>
      <c r="AC2978" s="13"/>
      <c r="AD2978" s="13"/>
      <c r="AE2978" s="13"/>
      <c r="AF2978" s="13"/>
      <c r="AG2978" s="13"/>
      <c r="AH2978" s="13"/>
      <c r="AI2978" s="13"/>
      <c r="AJ2978" s="13"/>
    </row>
    <row r="2979" spans="2:36" x14ac:dyDescent="0.3">
      <c r="B2979" s="8"/>
      <c r="C2979" s="8"/>
      <c r="W2979" s="13"/>
      <c r="X2979" s="13"/>
      <c r="Y2979" s="13"/>
      <c r="Z2979" s="13"/>
      <c r="AA2979" s="13"/>
      <c r="AB2979" s="13"/>
      <c r="AC2979" s="13"/>
      <c r="AD2979" s="13"/>
      <c r="AE2979" s="13"/>
      <c r="AF2979" s="13"/>
      <c r="AG2979" s="13"/>
      <c r="AH2979" s="13"/>
      <c r="AI2979" s="13"/>
      <c r="AJ2979" s="13"/>
    </row>
    <row r="2980" spans="2:36" x14ac:dyDescent="0.3">
      <c r="B2980" s="8"/>
      <c r="C2980" s="8"/>
      <c r="W2980" s="13"/>
      <c r="X2980" s="13"/>
      <c r="Y2980" s="13"/>
      <c r="Z2980" s="13"/>
      <c r="AA2980" s="13"/>
      <c r="AB2980" s="13"/>
      <c r="AC2980" s="13"/>
      <c r="AD2980" s="13"/>
      <c r="AE2980" s="13"/>
      <c r="AF2980" s="13"/>
      <c r="AG2980" s="13"/>
      <c r="AH2980" s="13"/>
      <c r="AI2980" s="13"/>
      <c r="AJ2980" s="13"/>
    </row>
    <row r="2981" spans="2:36" x14ac:dyDescent="0.3">
      <c r="B2981" s="8"/>
      <c r="C2981" s="8"/>
      <c r="W2981" s="13"/>
      <c r="X2981" s="13"/>
      <c r="Y2981" s="13"/>
      <c r="Z2981" s="13"/>
      <c r="AA2981" s="13"/>
      <c r="AB2981" s="13"/>
      <c r="AC2981" s="13"/>
      <c r="AD2981" s="13"/>
      <c r="AE2981" s="13"/>
      <c r="AF2981" s="13"/>
      <c r="AG2981" s="13"/>
      <c r="AH2981" s="13"/>
      <c r="AI2981" s="13"/>
      <c r="AJ2981" s="13"/>
    </row>
    <row r="2982" spans="2:36" x14ac:dyDescent="0.3">
      <c r="B2982" s="8"/>
      <c r="C2982" s="8"/>
      <c r="W2982" s="13"/>
      <c r="X2982" s="13"/>
      <c r="Y2982" s="13"/>
      <c r="Z2982" s="13"/>
      <c r="AA2982" s="13"/>
      <c r="AB2982" s="13"/>
      <c r="AC2982" s="13"/>
      <c r="AD2982" s="13"/>
      <c r="AE2982" s="13"/>
      <c r="AF2982" s="13"/>
      <c r="AG2982" s="13"/>
      <c r="AH2982" s="13"/>
      <c r="AI2982" s="13"/>
      <c r="AJ2982" s="13"/>
    </row>
    <row r="2983" spans="2:36" x14ac:dyDescent="0.3">
      <c r="B2983" s="8"/>
      <c r="C2983" s="8"/>
      <c r="W2983" s="13"/>
      <c r="X2983" s="13"/>
      <c r="Y2983" s="13"/>
      <c r="Z2983" s="13"/>
      <c r="AA2983" s="13"/>
      <c r="AB2983" s="13"/>
      <c r="AC2983" s="13"/>
      <c r="AD2983" s="13"/>
      <c r="AE2983" s="13"/>
      <c r="AF2983" s="13"/>
      <c r="AG2983" s="13"/>
      <c r="AH2983" s="13"/>
      <c r="AI2983" s="13"/>
      <c r="AJ2983" s="13"/>
    </row>
    <row r="2984" spans="2:36" x14ac:dyDescent="0.3">
      <c r="B2984" s="8"/>
      <c r="C2984" s="8"/>
      <c r="W2984" s="13"/>
      <c r="X2984" s="13"/>
      <c r="Y2984" s="13"/>
      <c r="Z2984" s="13"/>
      <c r="AA2984" s="13"/>
      <c r="AB2984" s="13"/>
      <c r="AC2984" s="13"/>
      <c r="AD2984" s="13"/>
      <c r="AE2984" s="13"/>
      <c r="AF2984" s="13"/>
      <c r="AG2984" s="13"/>
      <c r="AH2984" s="13"/>
      <c r="AI2984" s="13"/>
      <c r="AJ2984" s="13"/>
    </row>
    <row r="2985" spans="2:36" x14ac:dyDescent="0.3">
      <c r="B2985" s="8"/>
      <c r="C2985" s="8"/>
      <c r="W2985" s="13"/>
      <c r="X2985" s="13"/>
      <c r="Y2985" s="13"/>
      <c r="Z2985" s="13"/>
      <c r="AA2985" s="13"/>
      <c r="AB2985" s="13"/>
      <c r="AC2985" s="13"/>
      <c r="AD2985" s="13"/>
      <c r="AE2985" s="13"/>
      <c r="AF2985" s="13"/>
      <c r="AG2985" s="13"/>
      <c r="AH2985" s="13"/>
      <c r="AI2985" s="13"/>
      <c r="AJ2985" s="13"/>
    </row>
    <row r="2986" spans="2:36" x14ac:dyDescent="0.3">
      <c r="B2986" s="8"/>
      <c r="C2986" s="8"/>
      <c r="W2986" s="13"/>
      <c r="X2986" s="13"/>
      <c r="Y2986" s="13"/>
      <c r="Z2986" s="13"/>
      <c r="AA2986" s="13"/>
      <c r="AB2986" s="13"/>
      <c r="AC2986" s="13"/>
      <c r="AD2986" s="13"/>
      <c r="AE2986" s="13"/>
      <c r="AF2986" s="13"/>
      <c r="AG2986" s="13"/>
      <c r="AH2986" s="13"/>
      <c r="AI2986" s="13"/>
      <c r="AJ2986" s="13"/>
    </row>
    <row r="2987" spans="2:36" x14ac:dyDescent="0.3">
      <c r="B2987" s="8"/>
      <c r="C2987" s="8"/>
      <c r="W2987" s="13"/>
      <c r="X2987" s="13"/>
      <c r="Y2987" s="13"/>
      <c r="Z2987" s="13"/>
      <c r="AA2987" s="13"/>
      <c r="AB2987" s="13"/>
      <c r="AC2987" s="13"/>
      <c r="AD2987" s="13"/>
      <c r="AE2987" s="13"/>
      <c r="AF2987" s="13"/>
      <c r="AG2987" s="13"/>
      <c r="AH2987" s="13"/>
      <c r="AI2987" s="13"/>
      <c r="AJ2987" s="13"/>
    </row>
    <row r="2988" spans="2:36" x14ac:dyDescent="0.3">
      <c r="B2988" s="8"/>
      <c r="C2988" s="8"/>
      <c r="W2988" s="13"/>
      <c r="X2988" s="13"/>
      <c r="Y2988" s="13"/>
      <c r="Z2988" s="13"/>
      <c r="AA2988" s="13"/>
      <c r="AB2988" s="13"/>
      <c r="AC2988" s="13"/>
      <c r="AD2988" s="13"/>
      <c r="AE2988" s="13"/>
      <c r="AF2988" s="13"/>
      <c r="AG2988" s="13"/>
      <c r="AH2988" s="13"/>
      <c r="AI2988" s="13"/>
      <c r="AJ2988" s="13"/>
    </row>
    <row r="2989" spans="2:36" x14ac:dyDescent="0.3">
      <c r="B2989" s="8"/>
      <c r="C2989" s="8"/>
      <c r="W2989" s="13"/>
      <c r="X2989" s="13"/>
      <c r="Y2989" s="13"/>
      <c r="Z2989" s="13"/>
      <c r="AA2989" s="13"/>
      <c r="AB2989" s="13"/>
      <c r="AC2989" s="13"/>
      <c r="AD2989" s="13"/>
      <c r="AE2989" s="13"/>
      <c r="AF2989" s="13"/>
      <c r="AG2989" s="13"/>
      <c r="AH2989" s="13"/>
      <c r="AI2989" s="13"/>
      <c r="AJ2989" s="13"/>
    </row>
    <row r="2990" spans="2:36" x14ac:dyDescent="0.3">
      <c r="B2990" s="8"/>
      <c r="C2990" s="8"/>
      <c r="W2990" s="13"/>
      <c r="X2990" s="13"/>
      <c r="Y2990" s="13"/>
      <c r="Z2990" s="13"/>
      <c r="AA2990" s="13"/>
      <c r="AB2990" s="13"/>
      <c r="AC2990" s="13"/>
      <c r="AD2990" s="13"/>
      <c r="AE2990" s="13"/>
      <c r="AF2990" s="13"/>
      <c r="AG2990" s="13"/>
      <c r="AH2990" s="13"/>
      <c r="AI2990" s="13"/>
      <c r="AJ2990" s="13"/>
    </row>
    <row r="2991" spans="2:36" x14ac:dyDescent="0.3">
      <c r="B2991" s="8"/>
      <c r="C2991" s="8"/>
      <c r="W2991" s="13"/>
      <c r="X2991" s="13"/>
      <c r="Y2991" s="13"/>
      <c r="Z2991" s="13"/>
      <c r="AA2991" s="13"/>
      <c r="AB2991" s="13"/>
      <c r="AC2991" s="13"/>
      <c r="AD2991" s="13"/>
      <c r="AE2991" s="13"/>
      <c r="AF2991" s="13"/>
      <c r="AG2991" s="13"/>
      <c r="AH2991" s="13"/>
      <c r="AI2991" s="13"/>
      <c r="AJ2991" s="13"/>
    </row>
    <row r="2992" spans="2:36" x14ac:dyDescent="0.3">
      <c r="B2992" s="8"/>
      <c r="C2992" s="8"/>
      <c r="W2992" s="13"/>
      <c r="X2992" s="13"/>
      <c r="Y2992" s="13"/>
      <c r="Z2992" s="13"/>
      <c r="AA2992" s="13"/>
      <c r="AB2992" s="13"/>
      <c r="AC2992" s="13"/>
      <c r="AD2992" s="13"/>
      <c r="AE2992" s="13"/>
      <c r="AF2992" s="13"/>
      <c r="AG2992" s="13"/>
      <c r="AH2992" s="13"/>
      <c r="AI2992" s="13"/>
      <c r="AJ2992" s="13"/>
    </row>
    <row r="2993" spans="2:36" x14ac:dyDescent="0.3">
      <c r="B2993" s="8"/>
      <c r="C2993" s="8"/>
      <c r="W2993" s="13"/>
      <c r="X2993" s="13"/>
      <c r="Y2993" s="13"/>
      <c r="Z2993" s="13"/>
      <c r="AA2993" s="13"/>
      <c r="AB2993" s="13"/>
      <c r="AC2993" s="13"/>
      <c r="AD2993" s="13"/>
      <c r="AE2993" s="13"/>
      <c r="AF2993" s="13"/>
      <c r="AG2993" s="13"/>
      <c r="AH2993" s="13"/>
      <c r="AI2993" s="13"/>
      <c r="AJ2993" s="13"/>
    </row>
    <row r="2994" spans="2:36" x14ac:dyDescent="0.3">
      <c r="B2994" s="8"/>
      <c r="C2994" s="8"/>
      <c r="W2994" s="13"/>
      <c r="X2994" s="13"/>
      <c r="Y2994" s="13"/>
      <c r="Z2994" s="13"/>
      <c r="AA2994" s="13"/>
      <c r="AB2994" s="13"/>
      <c r="AC2994" s="13"/>
      <c r="AD2994" s="13"/>
      <c r="AE2994" s="13"/>
      <c r="AF2994" s="13"/>
      <c r="AG2994" s="13"/>
      <c r="AH2994" s="13"/>
      <c r="AI2994" s="13"/>
      <c r="AJ2994" s="13"/>
    </row>
    <row r="2995" spans="2:36" x14ac:dyDescent="0.3">
      <c r="B2995" s="8"/>
      <c r="C2995" s="8"/>
      <c r="W2995" s="13"/>
      <c r="X2995" s="13"/>
      <c r="Y2995" s="13"/>
      <c r="Z2995" s="13"/>
      <c r="AA2995" s="13"/>
      <c r="AB2995" s="13"/>
      <c r="AC2995" s="13"/>
      <c r="AD2995" s="13"/>
      <c r="AE2995" s="13"/>
      <c r="AF2995" s="13"/>
      <c r="AG2995" s="13"/>
      <c r="AH2995" s="13"/>
      <c r="AI2995" s="13"/>
      <c r="AJ2995" s="13"/>
    </row>
    <row r="2996" spans="2:36" x14ac:dyDescent="0.3">
      <c r="B2996" s="8"/>
      <c r="C2996" s="8"/>
      <c r="W2996" s="13"/>
      <c r="X2996" s="13"/>
      <c r="Y2996" s="13"/>
      <c r="Z2996" s="13"/>
      <c r="AA2996" s="13"/>
      <c r="AB2996" s="13"/>
      <c r="AC2996" s="13"/>
      <c r="AD2996" s="13"/>
      <c r="AE2996" s="13"/>
      <c r="AF2996" s="13"/>
      <c r="AG2996" s="13"/>
      <c r="AH2996" s="13"/>
      <c r="AI2996" s="13"/>
      <c r="AJ2996" s="13"/>
    </row>
    <row r="2997" spans="2:36" x14ac:dyDescent="0.3">
      <c r="B2997" s="8"/>
      <c r="C2997" s="8"/>
      <c r="W2997" s="13"/>
      <c r="X2997" s="13"/>
      <c r="Y2997" s="13"/>
      <c r="Z2997" s="13"/>
      <c r="AA2997" s="13"/>
      <c r="AB2997" s="13"/>
      <c r="AC2997" s="13"/>
      <c r="AD2997" s="13"/>
      <c r="AE2997" s="13"/>
      <c r="AF2997" s="13"/>
      <c r="AG2997" s="13"/>
      <c r="AH2997" s="13"/>
      <c r="AI2997" s="13"/>
      <c r="AJ2997" s="13"/>
    </row>
    <row r="2998" spans="2:36" x14ac:dyDescent="0.3">
      <c r="B2998" s="8"/>
      <c r="C2998" s="8"/>
      <c r="W2998" s="13"/>
      <c r="X2998" s="13"/>
      <c r="Y2998" s="13"/>
      <c r="Z2998" s="13"/>
      <c r="AA2998" s="13"/>
      <c r="AB2998" s="13"/>
      <c r="AC2998" s="13"/>
      <c r="AD2998" s="13"/>
      <c r="AE2998" s="13"/>
      <c r="AF2998" s="13"/>
      <c r="AG2998" s="13"/>
      <c r="AH2998" s="13"/>
      <c r="AI2998" s="13"/>
      <c r="AJ2998" s="13"/>
    </row>
    <row r="2999" spans="2:36" x14ac:dyDescent="0.3">
      <c r="B2999" s="8"/>
      <c r="C2999" s="8"/>
      <c r="W2999" s="13"/>
      <c r="X2999" s="13"/>
      <c r="Y2999" s="13"/>
      <c r="Z2999" s="13"/>
      <c r="AA2999" s="13"/>
      <c r="AB2999" s="13"/>
      <c r="AC2999" s="13"/>
      <c r="AD2999" s="13"/>
      <c r="AE2999" s="13"/>
      <c r="AF2999" s="13"/>
      <c r="AG2999" s="13"/>
      <c r="AH2999" s="13"/>
      <c r="AI2999" s="13"/>
      <c r="AJ2999" s="13"/>
    </row>
    <row r="3000" spans="2:36" x14ac:dyDescent="0.3">
      <c r="B3000" s="8"/>
      <c r="C3000" s="8"/>
      <c r="W3000" s="13"/>
      <c r="X3000" s="13"/>
      <c r="Y3000" s="13"/>
      <c r="Z3000" s="13"/>
      <c r="AA3000" s="13"/>
      <c r="AB3000" s="13"/>
      <c r="AC3000" s="13"/>
      <c r="AD3000" s="13"/>
      <c r="AE3000" s="13"/>
      <c r="AF3000" s="13"/>
      <c r="AG3000" s="13"/>
      <c r="AH3000" s="13"/>
      <c r="AI3000" s="13"/>
      <c r="AJ3000" s="13"/>
    </row>
    <row r="3001" spans="2:36" x14ac:dyDescent="0.3">
      <c r="B3001" s="8"/>
      <c r="C3001" s="8"/>
      <c r="W3001" s="13"/>
      <c r="X3001" s="13"/>
      <c r="Y3001" s="13"/>
      <c r="Z3001" s="13"/>
      <c r="AA3001" s="13"/>
      <c r="AB3001" s="13"/>
      <c r="AC3001" s="13"/>
      <c r="AD3001" s="13"/>
      <c r="AE3001" s="13"/>
      <c r="AF3001" s="13"/>
      <c r="AG3001" s="13"/>
      <c r="AH3001" s="13"/>
      <c r="AI3001" s="13"/>
      <c r="AJ3001" s="13"/>
    </row>
    <row r="3002" spans="2:36" x14ac:dyDescent="0.3">
      <c r="B3002" s="8"/>
      <c r="C3002" s="8"/>
      <c r="W3002" s="13"/>
      <c r="X3002" s="13"/>
      <c r="Y3002" s="13"/>
      <c r="Z3002" s="13"/>
      <c r="AA3002" s="13"/>
      <c r="AB3002" s="13"/>
      <c r="AC3002" s="13"/>
      <c r="AD3002" s="13"/>
      <c r="AE3002" s="13"/>
      <c r="AF3002" s="13"/>
      <c r="AG3002" s="13"/>
      <c r="AH3002" s="13"/>
      <c r="AI3002" s="13"/>
      <c r="AJ3002" s="13"/>
    </row>
    <row r="3003" spans="2:36" x14ac:dyDescent="0.3">
      <c r="B3003" s="8"/>
      <c r="C3003" s="8"/>
      <c r="W3003" s="13"/>
      <c r="X3003" s="13"/>
      <c r="Y3003" s="13"/>
      <c r="Z3003" s="13"/>
      <c r="AA3003" s="13"/>
      <c r="AB3003" s="13"/>
      <c r="AC3003" s="13"/>
      <c r="AD3003" s="13"/>
      <c r="AE3003" s="13"/>
      <c r="AF3003" s="13"/>
      <c r="AG3003" s="13"/>
      <c r="AH3003" s="13"/>
      <c r="AI3003" s="13"/>
      <c r="AJ3003" s="13"/>
    </row>
    <row r="3004" spans="2:36" x14ac:dyDescent="0.3">
      <c r="B3004" s="8"/>
      <c r="C3004" s="8"/>
      <c r="W3004" s="13"/>
      <c r="X3004" s="13"/>
      <c r="Y3004" s="13"/>
      <c r="Z3004" s="13"/>
      <c r="AA3004" s="13"/>
      <c r="AB3004" s="13"/>
      <c r="AC3004" s="13"/>
      <c r="AD3004" s="13"/>
      <c r="AE3004" s="13"/>
      <c r="AF3004" s="13"/>
      <c r="AG3004" s="13"/>
      <c r="AH3004" s="13"/>
      <c r="AI3004" s="13"/>
      <c r="AJ3004" s="13"/>
    </row>
    <row r="3005" spans="2:36" x14ac:dyDescent="0.3">
      <c r="B3005" s="8"/>
      <c r="C3005" s="8"/>
      <c r="W3005" s="13"/>
      <c r="X3005" s="13"/>
      <c r="Y3005" s="13"/>
      <c r="Z3005" s="13"/>
      <c r="AA3005" s="13"/>
      <c r="AB3005" s="13"/>
      <c r="AC3005" s="13"/>
      <c r="AD3005" s="13"/>
      <c r="AE3005" s="13"/>
      <c r="AF3005" s="13"/>
      <c r="AG3005" s="13"/>
      <c r="AH3005" s="13"/>
      <c r="AI3005" s="13"/>
      <c r="AJ3005" s="13"/>
    </row>
    <row r="3006" spans="2:36" x14ac:dyDescent="0.3">
      <c r="B3006" s="8"/>
      <c r="C3006" s="8"/>
      <c r="W3006" s="13"/>
      <c r="X3006" s="13"/>
      <c r="Y3006" s="13"/>
      <c r="Z3006" s="13"/>
      <c r="AA3006" s="13"/>
      <c r="AB3006" s="13"/>
      <c r="AC3006" s="13"/>
      <c r="AD3006" s="13"/>
      <c r="AE3006" s="13"/>
      <c r="AF3006" s="13"/>
      <c r="AG3006" s="13"/>
      <c r="AH3006" s="13"/>
      <c r="AI3006" s="13"/>
      <c r="AJ3006" s="13"/>
    </row>
    <row r="3007" spans="2:36" x14ac:dyDescent="0.3">
      <c r="B3007" s="8"/>
      <c r="C3007" s="8"/>
      <c r="W3007" s="13"/>
      <c r="X3007" s="13"/>
      <c r="Y3007" s="13"/>
      <c r="Z3007" s="13"/>
      <c r="AA3007" s="13"/>
      <c r="AB3007" s="13"/>
      <c r="AC3007" s="13"/>
      <c r="AD3007" s="13"/>
      <c r="AE3007" s="13"/>
      <c r="AF3007" s="13"/>
      <c r="AG3007" s="13"/>
      <c r="AH3007" s="13"/>
      <c r="AI3007" s="13"/>
      <c r="AJ3007" s="13"/>
    </row>
    <row r="3008" spans="2:36" x14ac:dyDescent="0.3">
      <c r="B3008" s="8"/>
      <c r="C3008" s="8"/>
      <c r="W3008" s="13"/>
      <c r="X3008" s="13"/>
      <c r="Y3008" s="13"/>
      <c r="Z3008" s="13"/>
      <c r="AA3008" s="13"/>
      <c r="AB3008" s="13"/>
      <c r="AC3008" s="13"/>
      <c r="AD3008" s="13"/>
      <c r="AE3008" s="13"/>
      <c r="AF3008" s="13"/>
      <c r="AG3008" s="13"/>
      <c r="AH3008" s="13"/>
      <c r="AI3008" s="13"/>
      <c r="AJ3008" s="13"/>
    </row>
    <row r="3009" spans="2:36" x14ac:dyDescent="0.3">
      <c r="B3009" s="8"/>
      <c r="C3009" s="8"/>
      <c r="W3009" s="13"/>
      <c r="X3009" s="13"/>
      <c r="Y3009" s="13"/>
      <c r="Z3009" s="13"/>
      <c r="AA3009" s="13"/>
      <c r="AB3009" s="13"/>
      <c r="AC3009" s="13"/>
      <c r="AD3009" s="13"/>
      <c r="AE3009" s="13"/>
      <c r="AF3009" s="13"/>
      <c r="AG3009" s="13"/>
      <c r="AH3009" s="13"/>
      <c r="AI3009" s="13"/>
      <c r="AJ3009" s="13"/>
    </row>
    <row r="3010" spans="2:36" x14ac:dyDescent="0.3">
      <c r="B3010" s="8"/>
      <c r="C3010" s="8"/>
      <c r="W3010" s="13"/>
      <c r="X3010" s="13"/>
      <c r="Y3010" s="13"/>
      <c r="Z3010" s="13"/>
      <c r="AA3010" s="13"/>
      <c r="AB3010" s="13"/>
      <c r="AC3010" s="13"/>
      <c r="AD3010" s="13"/>
      <c r="AE3010" s="13"/>
      <c r="AF3010" s="13"/>
      <c r="AG3010" s="13"/>
      <c r="AH3010" s="13"/>
      <c r="AI3010" s="13"/>
      <c r="AJ3010" s="13"/>
    </row>
    <row r="3011" spans="2:36" x14ac:dyDescent="0.3">
      <c r="B3011" s="8"/>
      <c r="C3011" s="8"/>
      <c r="W3011" s="13"/>
      <c r="X3011" s="13"/>
      <c r="Y3011" s="13"/>
      <c r="Z3011" s="13"/>
      <c r="AA3011" s="13"/>
      <c r="AB3011" s="13"/>
      <c r="AC3011" s="13"/>
      <c r="AD3011" s="13"/>
      <c r="AE3011" s="13"/>
      <c r="AF3011" s="13"/>
      <c r="AG3011" s="13"/>
      <c r="AH3011" s="13"/>
      <c r="AI3011" s="13"/>
      <c r="AJ3011" s="13"/>
    </row>
    <row r="3012" spans="2:36" x14ac:dyDescent="0.3">
      <c r="B3012" s="8"/>
      <c r="C3012" s="8"/>
      <c r="W3012" s="13"/>
      <c r="X3012" s="13"/>
      <c r="Y3012" s="13"/>
      <c r="Z3012" s="13"/>
      <c r="AA3012" s="13"/>
      <c r="AB3012" s="13"/>
      <c r="AC3012" s="13"/>
      <c r="AD3012" s="13"/>
      <c r="AE3012" s="13"/>
      <c r="AF3012" s="13"/>
      <c r="AG3012" s="13"/>
      <c r="AH3012" s="13"/>
      <c r="AI3012" s="13"/>
      <c r="AJ3012" s="13"/>
    </row>
    <row r="3013" spans="2:36" x14ac:dyDescent="0.3">
      <c r="B3013" s="8"/>
      <c r="C3013" s="8"/>
      <c r="W3013" s="13"/>
      <c r="X3013" s="13"/>
      <c r="Y3013" s="13"/>
      <c r="Z3013" s="13"/>
      <c r="AA3013" s="13"/>
      <c r="AB3013" s="13"/>
      <c r="AC3013" s="13"/>
      <c r="AD3013" s="13"/>
      <c r="AE3013" s="13"/>
      <c r="AF3013" s="13"/>
      <c r="AG3013" s="13"/>
      <c r="AH3013" s="13"/>
      <c r="AI3013" s="13"/>
      <c r="AJ3013" s="13"/>
    </row>
    <row r="3014" spans="2:36" x14ac:dyDescent="0.3">
      <c r="B3014" s="8"/>
      <c r="C3014" s="8"/>
      <c r="W3014" s="13"/>
      <c r="X3014" s="13"/>
      <c r="Y3014" s="13"/>
      <c r="Z3014" s="13"/>
      <c r="AA3014" s="13"/>
      <c r="AB3014" s="13"/>
      <c r="AC3014" s="13"/>
      <c r="AD3014" s="13"/>
      <c r="AE3014" s="13"/>
      <c r="AF3014" s="13"/>
      <c r="AG3014" s="13"/>
      <c r="AH3014" s="13"/>
      <c r="AI3014" s="13"/>
      <c r="AJ3014" s="13"/>
    </row>
    <row r="3015" spans="2:36" x14ac:dyDescent="0.3">
      <c r="B3015" s="8"/>
      <c r="C3015" s="8"/>
      <c r="W3015" s="13"/>
      <c r="X3015" s="13"/>
      <c r="Y3015" s="13"/>
      <c r="Z3015" s="13"/>
      <c r="AA3015" s="13"/>
      <c r="AB3015" s="13"/>
      <c r="AC3015" s="13"/>
      <c r="AD3015" s="13"/>
      <c r="AE3015" s="13"/>
      <c r="AF3015" s="13"/>
      <c r="AG3015" s="13"/>
      <c r="AH3015" s="13"/>
      <c r="AI3015" s="13"/>
      <c r="AJ3015" s="13"/>
    </row>
    <row r="3016" spans="2:36" x14ac:dyDescent="0.3">
      <c r="B3016" s="8"/>
      <c r="C3016" s="8"/>
      <c r="W3016" s="13"/>
      <c r="X3016" s="13"/>
      <c r="Y3016" s="13"/>
      <c r="Z3016" s="13"/>
      <c r="AA3016" s="13"/>
      <c r="AB3016" s="13"/>
      <c r="AC3016" s="13"/>
      <c r="AD3016" s="13"/>
      <c r="AE3016" s="13"/>
      <c r="AF3016" s="13"/>
      <c r="AG3016" s="13"/>
      <c r="AH3016" s="13"/>
      <c r="AI3016" s="13"/>
      <c r="AJ3016" s="13"/>
    </row>
    <row r="3017" spans="2:36" x14ac:dyDescent="0.3">
      <c r="B3017" s="8"/>
      <c r="C3017" s="8"/>
      <c r="W3017" s="13"/>
      <c r="X3017" s="13"/>
      <c r="Y3017" s="13"/>
      <c r="Z3017" s="13"/>
      <c r="AA3017" s="13"/>
      <c r="AB3017" s="13"/>
      <c r="AC3017" s="13"/>
      <c r="AD3017" s="13"/>
      <c r="AE3017" s="13"/>
      <c r="AF3017" s="13"/>
      <c r="AG3017" s="13"/>
      <c r="AH3017" s="13"/>
      <c r="AI3017" s="13"/>
      <c r="AJ3017" s="13"/>
    </row>
    <row r="3018" spans="2:36" x14ac:dyDescent="0.3">
      <c r="B3018" s="8"/>
      <c r="C3018" s="8"/>
      <c r="W3018" s="13"/>
      <c r="X3018" s="13"/>
      <c r="Y3018" s="13"/>
      <c r="Z3018" s="13"/>
      <c r="AA3018" s="13"/>
      <c r="AB3018" s="13"/>
      <c r="AC3018" s="13"/>
      <c r="AD3018" s="13"/>
      <c r="AE3018" s="13"/>
      <c r="AF3018" s="13"/>
      <c r="AG3018" s="13"/>
      <c r="AH3018" s="13"/>
      <c r="AI3018" s="13"/>
      <c r="AJ3018" s="13"/>
    </row>
    <row r="3019" spans="2:36" x14ac:dyDescent="0.3">
      <c r="B3019" s="8"/>
      <c r="C3019" s="8"/>
      <c r="W3019" s="13"/>
      <c r="X3019" s="13"/>
      <c r="Y3019" s="13"/>
      <c r="Z3019" s="13"/>
      <c r="AA3019" s="13"/>
      <c r="AB3019" s="13"/>
      <c r="AC3019" s="13"/>
      <c r="AD3019" s="13"/>
      <c r="AE3019" s="13"/>
      <c r="AF3019" s="13"/>
      <c r="AG3019" s="13"/>
      <c r="AH3019" s="13"/>
      <c r="AI3019" s="13"/>
      <c r="AJ3019" s="13"/>
    </row>
    <row r="3020" spans="2:36" x14ac:dyDescent="0.3">
      <c r="B3020" s="8"/>
      <c r="C3020" s="8"/>
      <c r="W3020" s="13"/>
      <c r="X3020" s="13"/>
      <c r="Y3020" s="13"/>
      <c r="Z3020" s="13"/>
      <c r="AA3020" s="13"/>
      <c r="AB3020" s="13"/>
      <c r="AC3020" s="13"/>
      <c r="AD3020" s="13"/>
      <c r="AE3020" s="13"/>
      <c r="AF3020" s="13"/>
      <c r="AG3020" s="13"/>
      <c r="AH3020" s="13"/>
      <c r="AI3020" s="13"/>
      <c r="AJ3020" s="13"/>
    </row>
    <row r="3021" spans="2:36" x14ac:dyDescent="0.3">
      <c r="B3021" s="8"/>
      <c r="C3021" s="8"/>
      <c r="W3021" s="13"/>
      <c r="X3021" s="13"/>
      <c r="Y3021" s="13"/>
      <c r="Z3021" s="13"/>
      <c r="AA3021" s="13"/>
      <c r="AB3021" s="13"/>
      <c r="AC3021" s="13"/>
      <c r="AD3021" s="13"/>
      <c r="AE3021" s="13"/>
      <c r="AF3021" s="13"/>
      <c r="AG3021" s="13"/>
      <c r="AH3021" s="13"/>
      <c r="AI3021" s="13"/>
      <c r="AJ3021" s="13"/>
    </row>
    <row r="3022" spans="2:36" x14ac:dyDescent="0.3">
      <c r="B3022" s="8"/>
      <c r="C3022" s="8"/>
      <c r="W3022" s="13"/>
      <c r="X3022" s="13"/>
      <c r="Y3022" s="13"/>
      <c r="Z3022" s="13"/>
      <c r="AA3022" s="13"/>
      <c r="AB3022" s="13"/>
      <c r="AC3022" s="13"/>
      <c r="AD3022" s="13"/>
      <c r="AE3022" s="13"/>
      <c r="AF3022" s="13"/>
      <c r="AG3022" s="13"/>
      <c r="AH3022" s="13"/>
      <c r="AI3022" s="13"/>
      <c r="AJ3022" s="13"/>
    </row>
    <row r="3023" spans="2:36" x14ac:dyDescent="0.3">
      <c r="B3023" s="8"/>
      <c r="C3023" s="8"/>
      <c r="W3023" s="13"/>
      <c r="X3023" s="13"/>
      <c r="Y3023" s="13"/>
      <c r="Z3023" s="13"/>
      <c r="AA3023" s="13"/>
      <c r="AB3023" s="13"/>
      <c r="AC3023" s="13"/>
      <c r="AD3023" s="13"/>
      <c r="AE3023" s="13"/>
      <c r="AF3023" s="13"/>
      <c r="AG3023" s="13"/>
      <c r="AH3023" s="13"/>
      <c r="AI3023" s="13"/>
      <c r="AJ3023" s="13"/>
    </row>
    <row r="3024" spans="2:36" x14ac:dyDescent="0.3">
      <c r="B3024" s="8"/>
      <c r="C3024" s="8"/>
      <c r="W3024" s="13"/>
      <c r="X3024" s="13"/>
      <c r="Y3024" s="13"/>
      <c r="Z3024" s="13"/>
      <c r="AA3024" s="13"/>
      <c r="AB3024" s="13"/>
      <c r="AC3024" s="13"/>
      <c r="AD3024" s="13"/>
      <c r="AE3024" s="13"/>
      <c r="AF3024" s="13"/>
      <c r="AG3024" s="13"/>
      <c r="AH3024" s="13"/>
      <c r="AI3024" s="13"/>
      <c r="AJ3024" s="13"/>
    </row>
    <row r="3025" spans="2:36" x14ac:dyDescent="0.3">
      <c r="B3025" s="8"/>
      <c r="C3025" s="8"/>
      <c r="W3025" s="13"/>
      <c r="X3025" s="13"/>
      <c r="Y3025" s="13"/>
      <c r="Z3025" s="13"/>
      <c r="AA3025" s="13"/>
      <c r="AB3025" s="13"/>
      <c r="AC3025" s="13"/>
      <c r="AD3025" s="13"/>
      <c r="AE3025" s="13"/>
      <c r="AF3025" s="13"/>
      <c r="AG3025" s="13"/>
      <c r="AH3025" s="13"/>
      <c r="AI3025" s="13"/>
      <c r="AJ3025" s="13"/>
    </row>
    <row r="3026" spans="2:36" x14ac:dyDescent="0.3">
      <c r="B3026" s="8"/>
      <c r="C3026" s="8"/>
      <c r="W3026" s="13"/>
      <c r="X3026" s="13"/>
      <c r="Y3026" s="13"/>
      <c r="Z3026" s="13"/>
      <c r="AA3026" s="13"/>
      <c r="AB3026" s="13"/>
      <c r="AC3026" s="13"/>
      <c r="AD3026" s="13"/>
      <c r="AE3026" s="13"/>
      <c r="AF3026" s="13"/>
      <c r="AG3026" s="13"/>
      <c r="AH3026" s="13"/>
      <c r="AI3026" s="13"/>
      <c r="AJ3026" s="13"/>
    </row>
    <row r="3027" spans="2:36" x14ac:dyDescent="0.3">
      <c r="B3027" s="8"/>
      <c r="C3027" s="8"/>
      <c r="W3027" s="13"/>
      <c r="X3027" s="13"/>
      <c r="Y3027" s="13"/>
      <c r="Z3027" s="13"/>
      <c r="AA3027" s="13"/>
      <c r="AB3027" s="13"/>
      <c r="AC3027" s="13"/>
      <c r="AD3027" s="13"/>
      <c r="AE3027" s="13"/>
      <c r="AF3027" s="13"/>
      <c r="AG3027" s="13"/>
      <c r="AH3027" s="13"/>
      <c r="AI3027" s="13"/>
      <c r="AJ3027" s="13"/>
    </row>
    <row r="3028" spans="2:36" x14ac:dyDescent="0.3">
      <c r="B3028" s="8"/>
      <c r="C3028" s="8"/>
      <c r="W3028" s="13"/>
      <c r="X3028" s="13"/>
      <c r="Y3028" s="13"/>
      <c r="Z3028" s="13"/>
      <c r="AA3028" s="13"/>
      <c r="AB3028" s="13"/>
      <c r="AC3028" s="13"/>
      <c r="AD3028" s="13"/>
      <c r="AE3028" s="13"/>
      <c r="AF3028" s="13"/>
      <c r="AG3028" s="13"/>
      <c r="AH3028" s="13"/>
      <c r="AI3028" s="13"/>
      <c r="AJ3028" s="13"/>
    </row>
    <row r="3029" spans="2:36" x14ac:dyDescent="0.3">
      <c r="B3029" s="8"/>
      <c r="C3029" s="8"/>
      <c r="W3029" s="13"/>
      <c r="X3029" s="13"/>
      <c r="Y3029" s="13"/>
      <c r="Z3029" s="13"/>
      <c r="AA3029" s="13"/>
      <c r="AB3029" s="13"/>
      <c r="AC3029" s="13"/>
      <c r="AD3029" s="13"/>
      <c r="AE3029" s="13"/>
      <c r="AF3029" s="13"/>
      <c r="AG3029" s="13"/>
      <c r="AH3029" s="13"/>
      <c r="AI3029" s="13"/>
      <c r="AJ3029" s="13"/>
    </row>
    <row r="3030" spans="2:36" x14ac:dyDescent="0.3">
      <c r="B3030" s="8"/>
      <c r="C3030" s="8"/>
      <c r="W3030" s="13"/>
      <c r="X3030" s="13"/>
      <c r="Y3030" s="13"/>
      <c r="Z3030" s="13"/>
      <c r="AA3030" s="13"/>
      <c r="AB3030" s="13"/>
      <c r="AC3030" s="13"/>
      <c r="AD3030" s="13"/>
      <c r="AE3030" s="13"/>
      <c r="AF3030" s="13"/>
      <c r="AG3030" s="13"/>
      <c r="AH3030" s="13"/>
      <c r="AI3030" s="13"/>
      <c r="AJ3030" s="13"/>
    </row>
    <row r="3031" spans="2:36" x14ac:dyDescent="0.3">
      <c r="B3031" s="8"/>
      <c r="C3031" s="8"/>
      <c r="W3031" s="13"/>
      <c r="X3031" s="13"/>
      <c r="Y3031" s="13"/>
      <c r="Z3031" s="13"/>
      <c r="AA3031" s="13"/>
      <c r="AB3031" s="13"/>
      <c r="AC3031" s="13"/>
      <c r="AD3031" s="13"/>
      <c r="AE3031" s="13"/>
      <c r="AF3031" s="13"/>
      <c r="AG3031" s="13"/>
      <c r="AH3031" s="13"/>
      <c r="AI3031" s="13"/>
      <c r="AJ3031" s="13"/>
    </row>
    <row r="3032" spans="2:36" x14ac:dyDescent="0.3">
      <c r="B3032" s="8"/>
      <c r="C3032" s="8"/>
      <c r="W3032" s="13"/>
      <c r="X3032" s="13"/>
      <c r="Y3032" s="13"/>
      <c r="Z3032" s="13"/>
      <c r="AA3032" s="13"/>
      <c r="AB3032" s="13"/>
      <c r="AC3032" s="13"/>
      <c r="AD3032" s="13"/>
      <c r="AE3032" s="13"/>
      <c r="AF3032" s="13"/>
      <c r="AG3032" s="13"/>
      <c r="AH3032" s="13"/>
      <c r="AI3032" s="13"/>
      <c r="AJ3032" s="13"/>
    </row>
    <row r="3033" spans="2:36" x14ac:dyDescent="0.3">
      <c r="B3033" s="8"/>
      <c r="C3033" s="8"/>
      <c r="W3033" s="13"/>
      <c r="X3033" s="13"/>
      <c r="Y3033" s="13"/>
      <c r="Z3033" s="13"/>
      <c r="AA3033" s="13"/>
      <c r="AB3033" s="13"/>
      <c r="AC3033" s="13"/>
      <c r="AD3033" s="13"/>
      <c r="AE3033" s="13"/>
      <c r="AF3033" s="13"/>
      <c r="AG3033" s="13"/>
      <c r="AH3033" s="13"/>
      <c r="AI3033" s="13"/>
      <c r="AJ3033" s="13"/>
    </row>
    <row r="3034" spans="2:36" x14ac:dyDescent="0.3">
      <c r="B3034" s="8"/>
      <c r="C3034" s="8"/>
      <c r="W3034" s="13"/>
      <c r="X3034" s="13"/>
      <c r="Y3034" s="13"/>
      <c r="Z3034" s="13"/>
      <c r="AA3034" s="13"/>
      <c r="AB3034" s="13"/>
      <c r="AC3034" s="13"/>
      <c r="AD3034" s="13"/>
      <c r="AE3034" s="13"/>
      <c r="AF3034" s="13"/>
      <c r="AG3034" s="13"/>
      <c r="AH3034" s="13"/>
      <c r="AI3034" s="13"/>
      <c r="AJ3034" s="13"/>
    </row>
    <row r="3035" spans="2:36" x14ac:dyDescent="0.3">
      <c r="B3035" s="8"/>
      <c r="C3035" s="8"/>
      <c r="W3035" s="13"/>
      <c r="X3035" s="13"/>
      <c r="Y3035" s="13"/>
      <c r="Z3035" s="13"/>
      <c r="AA3035" s="13"/>
      <c r="AB3035" s="13"/>
      <c r="AC3035" s="13"/>
      <c r="AD3035" s="13"/>
      <c r="AE3035" s="13"/>
      <c r="AF3035" s="13"/>
      <c r="AG3035" s="13"/>
      <c r="AH3035" s="13"/>
      <c r="AI3035" s="13"/>
      <c r="AJ3035" s="13"/>
    </row>
    <row r="3036" spans="2:36" x14ac:dyDescent="0.3">
      <c r="B3036" s="8"/>
      <c r="C3036" s="8"/>
      <c r="W3036" s="13"/>
      <c r="X3036" s="13"/>
      <c r="Y3036" s="13"/>
      <c r="Z3036" s="13"/>
      <c r="AA3036" s="13"/>
      <c r="AB3036" s="13"/>
      <c r="AC3036" s="13"/>
      <c r="AD3036" s="13"/>
      <c r="AE3036" s="13"/>
      <c r="AF3036" s="13"/>
      <c r="AG3036" s="13"/>
      <c r="AH3036" s="13"/>
      <c r="AI3036" s="13"/>
      <c r="AJ3036" s="13"/>
    </row>
    <row r="3037" spans="2:36" x14ac:dyDescent="0.3">
      <c r="B3037" s="8"/>
      <c r="C3037" s="8"/>
      <c r="W3037" s="13"/>
      <c r="X3037" s="13"/>
      <c r="Y3037" s="13"/>
      <c r="Z3037" s="13"/>
      <c r="AA3037" s="13"/>
      <c r="AB3037" s="13"/>
      <c r="AC3037" s="13"/>
      <c r="AD3037" s="13"/>
      <c r="AE3037" s="13"/>
      <c r="AF3037" s="13"/>
      <c r="AG3037" s="13"/>
      <c r="AH3037" s="13"/>
      <c r="AI3037" s="13"/>
      <c r="AJ3037" s="13"/>
    </row>
    <row r="3038" spans="2:36" x14ac:dyDescent="0.3">
      <c r="B3038" s="8"/>
      <c r="C3038" s="8"/>
      <c r="W3038" s="13"/>
      <c r="X3038" s="13"/>
      <c r="Y3038" s="13"/>
      <c r="Z3038" s="13"/>
      <c r="AA3038" s="13"/>
      <c r="AB3038" s="13"/>
      <c r="AC3038" s="13"/>
      <c r="AD3038" s="13"/>
      <c r="AE3038" s="13"/>
      <c r="AF3038" s="13"/>
      <c r="AG3038" s="13"/>
      <c r="AH3038" s="13"/>
      <c r="AI3038" s="13"/>
      <c r="AJ3038" s="13"/>
    </row>
    <row r="3039" spans="2:36" x14ac:dyDescent="0.3">
      <c r="B3039" s="8"/>
      <c r="C3039" s="8"/>
      <c r="W3039" s="13"/>
      <c r="X3039" s="13"/>
      <c r="Y3039" s="13"/>
      <c r="Z3039" s="13"/>
      <c r="AA3039" s="13"/>
      <c r="AB3039" s="13"/>
      <c r="AC3039" s="13"/>
      <c r="AD3039" s="13"/>
      <c r="AE3039" s="13"/>
      <c r="AF3039" s="13"/>
      <c r="AG3039" s="13"/>
      <c r="AH3039" s="13"/>
      <c r="AI3039" s="13"/>
      <c r="AJ3039" s="13"/>
    </row>
    <row r="3040" spans="2:36" x14ac:dyDescent="0.3">
      <c r="B3040" s="8"/>
      <c r="C3040" s="8"/>
      <c r="W3040" s="13"/>
      <c r="X3040" s="13"/>
      <c r="Y3040" s="13"/>
      <c r="Z3040" s="13"/>
      <c r="AA3040" s="13"/>
      <c r="AB3040" s="13"/>
      <c r="AC3040" s="13"/>
      <c r="AD3040" s="13"/>
      <c r="AE3040" s="13"/>
      <c r="AF3040" s="13"/>
      <c r="AG3040" s="13"/>
      <c r="AH3040" s="13"/>
      <c r="AI3040" s="13"/>
      <c r="AJ3040" s="13"/>
    </row>
    <row r="3041" spans="2:36" x14ac:dyDescent="0.3">
      <c r="B3041" s="8"/>
      <c r="C3041" s="8"/>
      <c r="W3041" s="13"/>
      <c r="X3041" s="13"/>
      <c r="Y3041" s="13"/>
      <c r="Z3041" s="13"/>
      <c r="AA3041" s="13"/>
      <c r="AB3041" s="13"/>
      <c r="AC3041" s="13"/>
      <c r="AD3041" s="13"/>
      <c r="AE3041" s="13"/>
      <c r="AF3041" s="13"/>
      <c r="AG3041" s="13"/>
      <c r="AH3041" s="13"/>
      <c r="AI3041" s="13"/>
      <c r="AJ3041" s="13"/>
    </row>
    <row r="3042" spans="2:36" x14ac:dyDescent="0.3">
      <c r="B3042" s="8"/>
      <c r="C3042" s="8"/>
      <c r="W3042" s="13"/>
      <c r="X3042" s="13"/>
      <c r="Y3042" s="13"/>
      <c r="Z3042" s="13"/>
      <c r="AA3042" s="13"/>
      <c r="AB3042" s="13"/>
      <c r="AC3042" s="13"/>
      <c r="AD3042" s="13"/>
      <c r="AE3042" s="13"/>
      <c r="AF3042" s="13"/>
      <c r="AG3042" s="13"/>
      <c r="AH3042" s="13"/>
      <c r="AI3042" s="13"/>
      <c r="AJ3042" s="13"/>
    </row>
    <row r="3043" spans="2:36" x14ac:dyDescent="0.3">
      <c r="B3043" s="8"/>
      <c r="C3043" s="8"/>
      <c r="W3043" s="13"/>
      <c r="X3043" s="13"/>
      <c r="Y3043" s="13"/>
      <c r="Z3043" s="13"/>
      <c r="AA3043" s="13"/>
      <c r="AB3043" s="13"/>
      <c r="AC3043" s="13"/>
      <c r="AD3043" s="13"/>
      <c r="AE3043" s="13"/>
      <c r="AF3043" s="13"/>
      <c r="AG3043" s="13"/>
      <c r="AH3043" s="13"/>
      <c r="AI3043" s="13"/>
      <c r="AJ3043" s="13"/>
    </row>
    <row r="3044" spans="2:36" x14ac:dyDescent="0.3">
      <c r="B3044" s="8"/>
      <c r="C3044" s="8"/>
      <c r="W3044" s="13"/>
      <c r="X3044" s="13"/>
      <c r="Y3044" s="13"/>
      <c r="Z3044" s="13"/>
      <c r="AA3044" s="13"/>
      <c r="AB3044" s="13"/>
      <c r="AC3044" s="13"/>
      <c r="AD3044" s="13"/>
      <c r="AE3044" s="13"/>
      <c r="AF3044" s="13"/>
      <c r="AG3044" s="13"/>
      <c r="AH3044" s="13"/>
      <c r="AI3044" s="13"/>
      <c r="AJ3044" s="13"/>
    </row>
    <row r="3045" spans="2:36" x14ac:dyDescent="0.3">
      <c r="B3045" s="8"/>
      <c r="C3045" s="8"/>
      <c r="W3045" s="13"/>
      <c r="X3045" s="13"/>
      <c r="Y3045" s="13"/>
      <c r="Z3045" s="13"/>
      <c r="AA3045" s="13"/>
      <c r="AB3045" s="13"/>
      <c r="AC3045" s="13"/>
      <c r="AD3045" s="13"/>
      <c r="AE3045" s="13"/>
      <c r="AF3045" s="13"/>
      <c r="AG3045" s="13"/>
      <c r="AH3045" s="13"/>
      <c r="AI3045" s="13"/>
      <c r="AJ3045" s="13"/>
    </row>
    <row r="3046" spans="2:36" x14ac:dyDescent="0.3">
      <c r="B3046" s="8"/>
      <c r="C3046" s="8"/>
      <c r="W3046" s="13"/>
      <c r="X3046" s="13"/>
      <c r="Y3046" s="13"/>
      <c r="Z3046" s="13"/>
      <c r="AA3046" s="13"/>
      <c r="AB3046" s="13"/>
      <c r="AC3046" s="13"/>
      <c r="AD3046" s="13"/>
      <c r="AE3046" s="13"/>
      <c r="AF3046" s="13"/>
      <c r="AG3046" s="13"/>
      <c r="AH3046" s="13"/>
      <c r="AI3046" s="13"/>
      <c r="AJ3046" s="13"/>
    </row>
    <row r="3047" spans="2:36" x14ac:dyDescent="0.3">
      <c r="B3047" s="8"/>
      <c r="C3047" s="8"/>
      <c r="W3047" s="13"/>
      <c r="X3047" s="13"/>
      <c r="Y3047" s="13"/>
      <c r="Z3047" s="13"/>
      <c r="AA3047" s="13"/>
      <c r="AB3047" s="13"/>
      <c r="AC3047" s="13"/>
      <c r="AD3047" s="13"/>
      <c r="AE3047" s="13"/>
      <c r="AF3047" s="13"/>
      <c r="AG3047" s="13"/>
      <c r="AH3047" s="13"/>
      <c r="AI3047" s="13"/>
      <c r="AJ3047" s="13"/>
    </row>
    <row r="3048" spans="2:36" x14ac:dyDescent="0.3">
      <c r="B3048" s="8"/>
      <c r="C3048" s="8"/>
      <c r="W3048" s="13"/>
      <c r="X3048" s="13"/>
      <c r="Y3048" s="13"/>
      <c r="Z3048" s="13"/>
      <c r="AA3048" s="13"/>
      <c r="AB3048" s="13"/>
      <c r="AC3048" s="13"/>
      <c r="AD3048" s="13"/>
      <c r="AE3048" s="13"/>
      <c r="AF3048" s="13"/>
      <c r="AG3048" s="13"/>
      <c r="AH3048" s="13"/>
      <c r="AI3048" s="13"/>
      <c r="AJ3048" s="13"/>
    </row>
    <row r="3049" spans="2:36" x14ac:dyDescent="0.3">
      <c r="B3049" s="8"/>
      <c r="C3049" s="8"/>
      <c r="W3049" s="13"/>
      <c r="X3049" s="13"/>
      <c r="Y3049" s="13"/>
      <c r="Z3049" s="13"/>
      <c r="AA3049" s="13"/>
      <c r="AB3049" s="13"/>
      <c r="AC3049" s="13"/>
      <c r="AD3049" s="13"/>
      <c r="AE3049" s="13"/>
      <c r="AF3049" s="13"/>
      <c r="AG3049" s="13"/>
      <c r="AH3049" s="13"/>
      <c r="AI3049" s="13"/>
      <c r="AJ3049" s="13"/>
    </row>
    <row r="3050" spans="2:36" x14ac:dyDescent="0.3">
      <c r="B3050" s="8"/>
      <c r="C3050" s="8"/>
      <c r="W3050" s="13"/>
      <c r="X3050" s="13"/>
      <c r="Y3050" s="13"/>
      <c r="Z3050" s="13"/>
      <c r="AA3050" s="13"/>
      <c r="AB3050" s="13"/>
      <c r="AC3050" s="13"/>
      <c r="AD3050" s="13"/>
      <c r="AE3050" s="13"/>
      <c r="AF3050" s="13"/>
      <c r="AG3050" s="13"/>
      <c r="AH3050" s="13"/>
      <c r="AI3050" s="13"/>
      <c r="AJ3050" s="13"/>
    </row>
    <row r="3051" spans="2:36" x14ac:dyDescent="0.3">
      <c r="B3051" s="8"/>
      <c r="C3051" s="8"/>
      <c r="W3051" s="13"/>
      <c r="X3051" s="13"/>
      <c r="Y3051" s="13"/>
      <c r="Z3051" s="13"/>
      <c r="AA3051" s="13"/>
      <c r="AB3051" s="13"/>
      <c r="AC3051" s="13"/>
      <c r="AD3051" s="13"/>
      <c r="AE3051" s="13"/>
      <c r="AF3051" s="13"/>
      <c r="AG3051" s="13"/>
      <c r="AH3051" s="13"/>
      <c r="AI3051" s="13"/>
      <c r="AJ3051" s="13"/>
    </row>
    <row r="3052" spans="2:36" x14ac:dyDescent="0.3">
      <c r="B3052" s="8"/>
      <c r="C3052" s="8"/>
      <c r="W3052" s="13"/>
      <c r="X3052" s="13"/>
      <c r="Y3052" s="13"/>
      <c r="Z3052" s="13"/>
      <c r="AA3052" s="13"/>
      <c r="AB3052" s="13"/>
      <c r="AC3052" s="13"/>
      <c r="AD3052" s="13"/>
      <c r="AE3052" s="13"/>
      <c r="AF3052" s="13"/>
      <c r="AG3052" s="13"/>
      <c r="AH3052" s="13"/>
      <c r="AI3052" s="13"/>
      <c r="AJ3052" s="13"/>
    </row>
    <row r="3053" spans="2:36" x14ac:dyDescent="0.3">
      <c r="B3053" s="8"/>
      <c r="C3053" s="8"/>
      <c r="W3053" s="13"/>
      <c r="X3053" s="13"/>
      <c r="Y3053" s="13"/>
      <c r="Z3053" s="13"/>
      <c r="AA3053" s="13"/>
      <c r="AB3053" s="13"/>
      <c r="AC3053" s="13"/>
      <c r="AD3053" s="13"/>
      <c r="AE3053" s="13"/>
      <c r="AF3053" s="13"/>
      <c r="AG3053" s="13"/>
      <c r="AH3053" s="13"/>
      <c r="AI3053" s="13"/>
      <c r="AJ3053" s="13"/>
    </row>
    <row r="3054" spans="2:36" x14ac:dyDescent="0.3">
      <c r="B3054" s="8"/>
      <c r="C3054" s="8"/>
      <c r="W3054" s="13"/>
      <c r="X3054" s="13"/>
      <c r="Y3054" s="13"/>
      <c r="Z3054" s="13"/>
      <c r="AA3054" s="13"/>
      <c r="AB3054" s="13"/>
      <c r="AC3054" s="13"/>
      <c r="AD3054" s="13"/>
      <c r="AE3054" s="13"/>
      <c r="AF3054" s="13"/>
      <c r="AG3054" s="13"/>
      <c r="AH3054" s="13"/>
      <c r="AI3054" s="13"/>
      <c r="AJ3054" s="13"/>
    </row>
    <row r="3055" spans="2:36" x14ac:dyDescent="0.3">
      <c r="B3055" s="8"/>
      <c r="C3055" s="8"/>
      <c r="W3055" s="13"/>
      <c r="X3055" s="13"/>
      <c r="Y3055" s="13"/>
      <c r="Z3055" s="13"/>
      <c r="AA3055" s="13"/>
      <c r="AB3055" s="13"/>
      <c r="AC3055" s="13"/>
      <c r="AD3055" s="13"/>
      <c r="AE3055" s="13"/>
      <c r="AF3055" s="13"/>
      <c r="AG3055" s="13"/>
      <c r="AH3055" s="13"/>
      <c r="AI3055" s="13"/>
      <c r="AJ3055" s="13"/>
    </row>
    <row r="3056" spans="2:36" x14ac:dyDescent="0.3">
      <c r="B3056" s="8"/>
      <c r="C3056" s="8"/>
      <c r="W3056" s="13"/>
      <c r="X3056" s="13"/>
      <c r="Y3056" s="13"/>
      <c r="Z3056" s="13"/>
      <c r="AA3056" s="13"/>
      <c r="AB3056" s="13"/>
      <c r="AC3056" s="13"/>
      <c r="AD3056" s="13"/>
      <c r="AE3056" s="13"/>
      <c r="AF3056" s="13"/>
      <c r="AG3056" s="13"/>
      <c r="AH3056" s="13"/>
      <c r="AI3056" s="13"/>
      <c r="AJ3056" s="13"/>
    </row>
    <row r="3057" spans="2:36" x14ac:dyDescent="0.3">
      <c r="B3057" s="8"/>
      <c r="C3057" s="8"/>
      <c r="W3057" s="13"/>
      <c r="X3057" s="13"/>
      <c r="Y3057" s="13"/>
      <c r="Z3057" s="13"/>
      <c r="AA3057" s="13"/>
      <c r="AB3057" s="13"/>
      <c r="AC3057" s="13"/>
      <c r="AD3057" s="13"/>
      <c r="AE3057" s="13"/>
      <c r="AF3057" s="13"/>
      <c r="AG3057" s="13"/>
      <c r="AH3057" s="13"/>
      <c r="AI3057" s="13"/>
      <c r="AJ3057" s="13"/>
    </row>
    <row r="3058" spans="2:36" x14ac:dyDescent="0.3">
      <c r="B3058" s="8"/>
      <c r="C3058" s="8"/>
      <c r="W3058" s="13"/>
      <c r="X3058" s="13"/>
      <c r="Y3058" s="13"/>
      <c r="Z3058" s="13"/>
      <c r="AA3058" s="13"/>
      <c r="AB3058" s="13"/>
      <c r="AC3058" s="13"/>
      <c r="AD3058" s="13"/>
      <c r="AE3058" s="13"/>
      <c r="AF3058" s="13"/>
      <c r="AG3058" s="13"/>
      <c r="AH3058" s="13"/>
      <c r="AI3058" s="13"/>
      <c r="AJ3058" s="13"/>
    </row>
    <row r="3059" spans="2:36" x14ac:dyDescent="0.3">
      <c r="B3059" s="8"/>
      <c r="C3059" s="8"/>
      <c r="W3059" s="13"/>
      <c r="X3059" s="13"/>
      <c r="Y3059" s="13"/>
      <c r="Z3059" s="13"/>
      <c r="AA3059" s="13"/>
      <c r="AB3059" s="13"/>
      <c r="AC3059" s="13"/>
      <c r="AD3059" s="13"/>
      <c r="AE3059" s="13"/>
      <c r="AF3059" s="13"/>
      <c r="AG3059" s="13"/>
      <c r="AH3059" s="13"/>
      <c r="AI3059" s="13"/>
      <c r="AJ3059" s="13"/>
    </row>
    <row r="3060" spans="2:36" x14ac:dyDescent="0.3">
      <c r="B3060" s="8"/>
      <c r="C3060" s="8"/>
      <c r="W3060" s="13"/>
      <c r="X3060" s="13"/>
      <c r="Y3060" s="13"/>
      <c r="Z3060" s="13"/>
      <c r="AA3060" s="13"/>
      <c r="AB3060" s="13"/>
      <c r="AC3060" s="13"/>
      <c r="AD3060" s="13"/>
      <c r="AE3060" s="13"/>
      <c r="AF3060" s="13"/>
      <c r="AG3060" s="13"/>
      <c r="AH3060" s="13"/>
      <c r="AI3060" s="13"/>
      <c r="AJ3060" s="13"/>
    </row>
    <row r="3061" spans="2:36" x14ac:dyDescent="0.3">
      <c r="B3061" s="8"/>
      <c r="C3061" s="8"/>
      <c r="W3061" s="13"/>
      <c r="X3061" s="13"/>
      <c r="Y3061" s="13"/>
      <c r="Z3061" s="13"/>
      <c r="AA3061" s="13"/>
      <c r="AB3061" s="13"/>
      <c r="AC3061" s="13"/>
      <c r="AD3061" s="13"/>
      <c r="AE3061" s="13"/>
      <c r="AF3061" s="13"/>
      <c r="AG3061" s="13"/>
      <c r="AH3061" s="13"/>
      <c r="AI3061" s="13"/>
      <c r="AJ3061" s="13"/>
    </row>
    <row r="3062" spans="2:36" x14ac:dyDescent="0.3">
      <c r="B3062" s="8"/>
      <c r="C3062" s="8"/>
      <c r="W3062" s="13"/>
      <c r="X3062" s="13"/>
      <c r="Y3062" s="13"/>
      <c r="Z3062" s="13"/>
      <c r="AA3062" s="13"/>
      <c r="AB3062" s="13"/>
      <c r="AC3062" s="13"/>
      <c r="AD3062" s="13"/>
      <c r="AE3062" s="13"/>
      <c r="AF3062" s="13"/>
      <c r="AG3062" s="13"/>
      <c r="AH3062" s="13"/>
      <c r="AI3062" s="13"/>
      <c r="AJ3062" s="13"/>
    </row>
    <row r="3063" spans="2:36" x14ac:dyDescent="0.3">
      <c r="B3063" s="8"/>
      <c r="C3063" s="8"/>
      <c r="W3063" s="13"/>
      <c r="X3063" s="13"/>
      <c r="Y3063" s="13"/>
      <c r="Z3063" s="13"/>
      <c r="AA3063" s="13"/>
      <c r="AB3063" s="13"/>
      <c r="AC3063" s="13"/>
      <c r="AD3063" s="13"/>
      <c r="AE3063" s="13"/>
      <c r="AF3063" s="13"/>
      <c r="AG3063" s="13"/>
      <c r="AH3063" s="13"/>
      <c r="AI3063" s="13"/>
      <c r="AJ3063" s="13"/>
    </row>
    <row r="3064" spans="2:36" x14ac:dyDescent="0.3">
      <c r="B3064" s="8"/>
      <c r="C3064" s="8"/>
      <c r="W3064" s="13"/>
      <c r="X3064" s="13"/>
      <c r="Y3064" s="13"/>
      <c r="Z3064" s="13"/>
      <c r="AA3064" s="13"/>
      <c r="AB3064" s="13"/>
      <c r="AC3064" s="13"/>
      <c r="AD3064" s="13"/>
      <c r="AE3064" s="13"/>
      <c r="AF3064" s="13"/>
      <c r="AG3064" s="13"/>
      <c r="AH3064" s="13"/>
      <c r="AI3064" s="13"/>
      <c r="AJ3064" s="13"/>
    </row>
    <row r="3065" spans="2:36" x14ac:dyDescent="0.3">
      <c r="B3065" s="8"/>
      <c r="C3065" s="8"/>
      <c r="W3065" s="13"/>
      <c r="X3065" s="13"/>
      <c r="Y3065" s="13"/>
      <c r="Z3065" s="13"/>
      <c r="AA3065" s="13"/>
      <c r="AB3065" s="13"/>
      <c r="AC3065" s="13"/>
      <c r="AD3065" s="13"/>
      <c r="AE3065" s="13"/>
      <c r="AF3065" s="13"/>
      <c r="AG3065" s="13"/>
      <c r="AH3065" s="13"/>
      <c r="AI3065" s="13"/>
      <c r="AJ3065" s="13"/>
    </row>
    <row r="3066" spans="2:36" x14ac:dyDescent="0.3">
      <c r="B3066" s="8"/>
      <c r="C3066" s="8"/>
      <c r="W3066" s="13"/>
      <c r="X3066" s="13"/>
      <c r="Y3066" s="13"/>
      <c r="Z3066" s="13"/>
      <c r="AA3066" s="13"/>
      <c r="AB3066" s="13"/>
      <c r="AC3066" s="13"/>
      <c r="AD3066" s="13"/>
      <c r="AE3066" s="13"/>
      <c r="AF3066" s="13"/>
      <c r="AG3066" s="13"/>
      <c r="AH3066" s="13"/>
      <c r="AI3066" s="13"/>
      <c r="AJ3066" s="13"/>
    </row>
    <row r="3067" spans="2:36" x14ac:dyDescent="0.3">
      <c r="B3067" s="8"/>
      <c r="C3067" s="8"/>
      <c r="W3067" s="13"/>
      <c r="X3067" s="13"/>
      <c r="Y3067" s="13"/>
      <c r="Z3067" s="13"/>
      <c r="AA3067" s="13"/>
      <c r="AB3067" s="13"/>
      <c r="AC3067" s="13"/>
      <c r="AD3067" s="13"/>
      <c r="AE3067" s="13"/>
      <c r="AF3067" s="13"/>
      <c r="AG3067" s="13"/>
      <c r="AH3067" s="13"/>
      <c r="AI3067" s="13"/>
      <c r="AJ3067" s="13"/>
    </row>
    <row r="3068" spans="2:36" x14ac:dyDescent="0.3">
      <c r="B3068" s="8"/>
      <c r="C3068" s="8"/>
      <c r="W3068" s="13"/>
      <c r="X3068" s="13"/>
      <c r="Y3068" s="13"/>
      <c r="Z3068" s="13"/>
      <c r="AA3068" s="13"/>
      <c r="AB3068" s="13"/>
      <c r="AC3068" s="13"/>
      <c r="AD3068" s="13"/>
      <c r="AE3068" s="13"/>
      <c r="AF3068" s="13"/>
      <c r="AG3068" s="13"/>
      <c r="AH3068" s="13"/>
      <c r="AI3068" s="13"/>
      <c r="AJ3068" s="13"/>
    </row>
    <row r="3069" spans="2:36" x14ac:dyDescent="0.3">
      <c r="B3069" s="8"/>
      <c r="C3069" s="8"/>
      <c r="W3069" s="13"/>
      <c r="X3069" s="13"/>
      <c r="Y3069" s="13"/>
      <c r="Z3069" s="13"/>
      <c r="AA3069" s="13"/>
      <c r="AB3069" s="13"/>
      <c r="AC3069" s="13"/>
      <c r="AD3069" s="13"/>
      <c r="AE3069" s="13"/>
      <c r="AF3069" s="13"/>
      <c r="AG3069" s="13"/>
      <c r="AH3069" s="13"/>
      <c r="AI3069" s="13"/>
      <c r="AJ3069" s="13"/>
    </row>
    <row r="3070" spans="2:36" x14ac:dyDescent="0.3">
      <c r="B3070" s="8"/>
      <c r="C3070" s="8"/>
      <c r="W3070" s="13"/>
      <c r="X3070" s="13"/>
      <c r="Y3070" s="13"/>
      <c r="Z3070" s="13"/>
      <c r="AA3070" s="13"/>
      <c r="AB3070" s="13"/>
      <c r="AC3070" s="13"/>
      <c r="AD3070" s="13"/>
      <c r="AE3070" s="13"/>
      <c r="AF3070" s="13"/>
      <c r="AG3070" s="13"/>
      <c r="AH3070" s="13"/>
      <c r="AI3070" s="13"/>
      <c r="AJ3070" s="13"/>
    </row>
    <row r="3071" spans="2:36" x14ac:dyDescent="0.3">
      <c r="B3071" s="8"/>
      <c r="C3071" s="8"/>
      <c r="W3071" s="13"/>
      <c r="X3071" s="13"/>
      <c r="Y3071" s="13"/>
      <c r="Z3071" s="13"/>
      <c r="AA3071" s="13"/>
      <c r="AB3071" s="13"/>
      <c r="AC3071" s="13"/>
      <c r="AD3071" s="13"/>
      <c r="AE3071" s="13"/>
      <c r="AF3071" s="13"/>
      <c r="AG3071" s="13"/>
      <c r="AH3071" s="13"/>
      <c r="AI3071" s="13"/>
      <c r="AJ3071" s="13"/>
    </row>
    <row r="3072" spans="2:36" x14ac:dyDescent="0.3">
      <c r="B3072" s="8"/>
      <c r="C3072" s="8"/>
      <c r="W3072" s="13"/>
      <c r="X3072" s="13"/>
      <c r="Y3072" s="13"/>
      <c r="Z3072" s="13"/>
      <c r="AA3072" s="13"/>
      <c r="AB3072" s="13"/>
      <c r="AC3072" s="13"/>
      <c r="AD3072" s="13"/>
      <c r="AE3072" s="13"/>
      <c r="AF3072" s="13"/>
      <c r="AG3072" s="13"/>
      <c r="AH3072" s="13"/>
      <c r="AI3072" s="13"/>
      <c r="AJ3072" s="13"/>
    </row>
    <row r="3073" spans="2:36" x14ac:dyDescent="0.3">
      <c r="B3073" s="8"/>
      <c r="C3073" s="8"/>
      <c r="W3073" s="13"/>
      <c r="X3073" s="13"/>
      <c r="Y3073" s="13"/>
      <c r="Z3073" s="13"/>
      <c r="AA3073" s="13"/>
      <c r="AB3073" s="13"/>
      <c r="AC3073" s="13"/>
      <c r="AD3073" s="13"/>
      <c r="AE3073" s="13"/>
      <c r="AF3073" s="13"/>
      <c r="AG3073" s="13"/>
      <c r="AH3073" s="13"/>
      <c r="AI3073" s="13"/>
      <c r="AJ3073" s="13"/>
    </row>
    <row r="3074" spans="2:36" x14ac:dyDescent="0.3">
      <c r="B3074" s="8"/>
      <c r="C3074" s="8"/>
      <c r="W3074" s="13"/>
      <c r="X3074" s="13"/>
      <c r="Y3074" s="13"/>
      <c r="Z3074" s="13"/>
      <c r="AA3074" s="13"/>
      <c r="AB3074" s="13"/>
      <c r="AC3074" s="13"/>
      <c r="AD3074" s="13"/>
      <c r="AE3074" s="13"/>
      <c r="AF3074" s="13"/>
      <c r="AG3074" s="13"/>
      <c r="AH3074" s="13"/>
      <c r="AI3074" s="13"/>
      <c r="AJ3074" s="13"/>
    </row>
    <row r="3075" spans="2:36" x14ac:dyDescent="0.3">
      <c r="B3075" s="8"/>
      <c r="C3075" s="8"/>
      <c r="W3075" s="13"/>
      <c r="X3075" s="13"/>
      <c r="Y3075" s="13"/>
      <c r="Z3075" s="13"/>
      <c r="AA3075" s="13"/>
      <c r="AB3075" s="13"/>
      <c r="AC3075" s="13"/>
      <c r="AD3075" s="13"/>
      <c r="AE3075" s="13"/>
      <c r="AF3075" s="13"/>
      <c r="AG3075" s="13"/>
      <c r="AH3075" s="13"/>
      <c r="AI3075" s="13"/>
      <c r="AJ3075" s="13"/>
    </row>
    <row r="3076" spans="2:36" x14ac:dyDescent="0.3">
      <c r="B3076" s="8"/>
      <c r="C3076" s="8"/>
      <c r="W3076" s="13"/>
      <c r="X3076" s="13"/>
      <c r="Y3076" s="13"/>
      <c r="Z3076" s="13"/>
      <c r="AA3076" s="13"/>
      <c r="AB3076" s="13"/>
      <c r="AC3076" s="13"/>
      <c r="AD3076" s="13"/>
      <c r="AE3076" s="13"/>
      <c r="AF3076" s="13"/>
      <c r="AG3076" s="13"/>
      <c r="AH3076" s="13"/>
      <c r="AI3076" s="13"/>
      <c r="AJ3076" s="13"/>
    </row>
    <row r="3077" spans="2:36" x14ac:dyDescent="0.3">
      <c r="B3077" s="8"/>
      <c r="C3077" s="8"/>
      <c r="W3077" s="13"/>
      <c r="X3077" s="13"/>
      <c r="Y3077" s="13"/>
      <c r="Z3077" s="13"/>
      <c r="AA3077" s="13"/>
      <c r="AB3077" s="13"/>
      <c r="AC3077" s="13"/>
      <c r="AD3077" s="13"/>
      <c r="AE3077" s="13"/>
      <c r="AF3077" s="13"/>
      <c r="AG3077" s="13"/>
      <c r="AH3077" s="13"/>
      <c r="AI3077" s="13"/>
      <c r="AJ3077" s="13"/>
    </row>
    <row r="3078" spans="2:36" x14ac:dyDescent="0.3">
      <c r="B3078" s="8"/>
      <c r="C3078" s="8"/>
      <c r="W3078" s="13"/>
      <c r="X3078" s="13"/>
      <c r="Y3078" s="13"/>
      <c r="Z3078" s="13"/>
      <c r="AA3078" s="13"/>
      <c r="AB3078" s="13"/>
      <c r="AC3078" s="13"/>
      <c r="AD3078" s="13"/>
      <c r="AE3078" s="13"/>
      <c r="AF3078" s="13"/>
      <c r="AG3078" s="13"/>
      <c r="AH3078" s="13"/>
      <c r="AI3078" s="13"/>
      <c r="AJ3078" s="13"/>
    </row>
    <row r="3079" spans="2:36" x14ac:dyDescent="0.3">
      <c r="B3079" s="8"/>
      <c r="C3079" s="8"/>
      <c r="W3079" s="13"/>
      <c r="X3079" s="13"/>
      <c r="Y3079" s="13"/>
      <c r="Z3079" s="13"/>
      <c r="AA3079" s="13"/>
      <c r="AB3079" s="13"/>
      <c r="AC3079" s="13"/>
      <c r="AD3079" s="13"/>
      <c r="AE3079" s="13"/>
      <c r="AF3079" s="13"/>
      <c r="AG3079" s="13"/>
      <c r="AH3079" s="13"/>
      <c r="AI3079" s="13"/>
      <c r="AJ3079" s="13"/>
    </row>
    <row r="3080" spans="2:36" x14ac:dyDescent="0.3">
      <c r="B3080" s="8"/>
      <c r="C3080" s="8"/>
      <c r="W3080" s="13"/>
      <c r="X3080" s="13"/>
      <c r="Y3080" s="13"/>
      <c r="Z3080" s="13"/>
      <c r="AA3080" s="13"/>
      <c r="AB3080" s="13"/>
      <c r="AC3080" s="13"/>
      <c r="AD3080" s="13"/>
      <c r="AE3080" s="13"/>
      <c r="AF3080" s="13"/>
      <c r="AG3080" s="13"/>
      <c r="AH3080" s="13"/>
      <c r="AI3080" s="13"/>
      <c r="AJ3080" s="13"/>
    </row>
    <row r="3081" spans="2:36" x14ac:dyDescent="0.3">
      <c r="B3081" s="8"/>
      <c r="C3081" s="8"/>
      <c r="W3081" s="13"/>
      <c r="X3081" s="13"/>
      <c r="Y3081" s="13"/>
      <c r="Z3081" s="13"/>
      <c r="AA3081" s="13"/>
      <c r="AB3081" s="13"/>
      <c r="AC3081" s="13"/>
      <c r="AD3081" s="13"/>
      <c r="AE3081" s="13"/>
      <c r="AF3081" s="13"/>
      <c r="AG3081" s="13"/>
      <c r="AH3081" s="13"/>
      <c r="AI3081" s="13"/>
      <c r="AJ3081" s="13"/>
    </row>
    <row r="3082" spans="2:36" x14ac:dyDescent="0.3">
      <c r="B3082" s="8"/>
      <c r="C3082" s="8"/>
      <c r="W3082" s="13"/>
      <c r="X3082" s="13"/>
      <c r="Y3082" s="13"/>
      <c r="Z3082" s="13"/>
      <c r="AA3082" s="13"/>
      <c r="AB3082" s="13"/>
      <c r="AC3082" s="13"/>
      <c r="AD3082" s="13"/>
      <c r="AE3082" s="13"/>
      <c r="AF3082" s="13"/>
      <c r="AG3082" s="13"/>
      <c r="AH3082" s="13"/>
      <c r="AI3082" s="13"/>
      <c r="AJ3082" s="13"/>
    </row>
    <row r="3083" spans="2:36" x14ac:dyDescent="0.3">
      <c r="B3083" s="8"/>
      <c r="C3083" s="8"/>
      <c r="W3083" s="13"/>
      <c r="X3083" s="13"/>
      <c r="Y3083" s="13"/>
      <c r="Z3083" s="13"/>
      <c r="AA3083" s="13"/>
      <c r="AB3083" s="13"/>
      <c r="AC3083" s="13"/>
      <c r="AD3083" s="13"/>
      <c r="AE3083" s="13"/>
      <c r="AF3083" s="13"/>
      <c r="AG3083" s="13"/>
      <c r="AH3083" s="13"/>
      <c r="AI3083" s="13"/>
      <c r="AJ3083" s="13"/>
    </row>
    <row r="3084" spans="2:36" x14ac:dyDescent="0.3">
      <c r="B3084" s="8"/>
      <c r="C3084" s="8"/>
      <c r="W3084" s="13"/>
      <c r="X3084" s="13"/>
      <c r="Y3084" s="13"/>
      <c r="Z3084" s="13"/>
      <c r="AA3084" s="13"/>
      <c r="AB3084" s="13"/>
      <c r="AC3084" s="13"/>
      <c r="AD3084" s="13"/>
      <c r="AE3084" s="13"/>
      <c r="AF3084" s="13"/>
      <c r="AG3084" s="13"/>
      <c r="AH3084" s="13"/>
      <c r="AI3084" s="13"/>
      <c r="AJ3084" s="13"/>
    </row>
    <row r="3085" spans="2:36" x14ac:dyDescent="0.3">
      <c r="B3085" s="8"/>
      <c r="C3085" s="8"/>
      <c r="W3085" s="13"/>
      <c r="X3085" s="13"/>
      <c r="Y3085" s="13"/>
      <c r="Z3085" s="13"/>
      <c r="AA3085" s="13"/>
      <c r="AB3085" s="13"/>
      <c r="AC3085" s="13"/>
      <c r="AD3085" s="13"/>
      <c r="AE3085" s="13"/>
      <c r="AF3085" s="13"/>
      <c r="AG3085" s="13"/>
      <c r="AH3085" s="13"/>
      <c r="AI3085" s="13"/>
      <c r="AJ3085" s="13"/>
    </row>
    <row r="3086" spans="2:36" x14ac:dyDescent="0.3">
      <c r="B3086" s="8"/>
      <c r="C3086" s="8"/>
      <c r="W3086" s="13"/>
      <c r="X3086" s="13"/>
      <c r="Y3086" s="13"/>
      <c r="Z3086" s="13"/>
      <c r="AA3086" s="13"/>
      <c r="AB3086" s="13"/>
      <c r="AC3086" s="13"/>
      <c r="AD3086" s="13"/>
      <c r="AE3086" s="13"/>
      <c r="AF3086" s="13"/>
      <c r="AG3086" s="13"/>
      <c r="AH3086" s="13"/>
      <c r="AI3086" s="13"/>
      <c r="AJ3086" s="13"/>
    </row>
    <row r="3087" spans="2:36" x14ac:dyDescent="0.3">
      <c r="B3087" s="8"/>
      <c r="C3087" s="8"/>
      <c r="W3087" s="13"/>
      <c r="X3087" s="13"/>
      <c r="Y3087" s="13"/>
      <c r="Z3087" s="13"/>
      <c r="AA3087" s="13"/>
      <c r="AB3087" s="13"/>
      <c r="AC3087" s="13"/>
      <c r="AD3087" s="13"/>
      <c r="AE3087" s="13"/>
      <c r="AF3087" s="13"/>
      <c r="AG3087" s="13"/>
      <c r="AH3087" s="13"/>
      <c r="AI3087" s="13"/>
      <c r="AJ3087" s="13"/>
    </row>
    <row r="3088" spans="2:36" x14ac:dyDescent="0.3">
      <c r="B3088" s="8"/>
      <c r="C3088" s="8"/>
      <c r="W3088" s="13"/>
      <c r="X3088" s="13"/>
      <c r="Y3088" s="13"/>
      <c r="Z3088" s="13"/>
      <c r="AA3088" s="13"/>
      <c r="AB3088" s="13"/>
      <c r="AC3088" s="13"/>
      <c r="AD3088" s="13"/>
      <c r="AE3088" s="13"/>
      <c r="AF3088" s="13"/>
      <c r="AG3088" s="13"/>
      <c r="AH3088" s="13"/>
      <c r="AI3088" s="13"/>
      <c r="AJ3088" s="13"/>
    </row>
    <row r="3089" spans="2:36" x14ac:dyDescent="0.3">
      <c r="B3089" s="8"/>
      <c r="C3089" s="8"/>
      <c r="W3089" s="13"/>
      <c r="X3089" s="13"/>
      <c r="Y3089" s="13"/>
      <c r="Z3089" s="13"/>
      <c r="AA3089" s="13"/>
      <c r="AB3089" s="13"/>
      <c r="AC3089" s="13"/>
      <c r="AD3089" s="13"/>
      <c r="AE3089" s="13"/>
      <c r="AF3089" s="13"/>
      <c r="AG3089" s="13"/>
      <c r="AH3089" s="13"/>
      <c r="AI3089" s="13"/>
      <c r="AJ3089" s="13"/>
    </row>
    <row r="3090" spans="2:36" x14ac:dyDescent="0.3">
      <c r="B3090" s="8"/>
      <c r="C3090" s="8"/>
      <c r="W3090" s="13"/>
      <c r="X3090" s="13"/>
      <c r="Y3090" s="13"/>
      <c r="Z3090" s="13"/>
      <c r="AA3090" s="13"/>
      <c r="AB3090" s="13"/>
      <c r="AC3090" s="13"/>
      <c r="AD3090" s="13"/>
      <c r="AE3090" s="13"/>
      <c r="AF3090" s="13"/>
      <c r="AG3090" s="13"/>
      <c r="AH3090" s="13"/>
      <c r="AI3090" s="13"/>
      <c r="AJ3090" s="13"/>
    </row>
    <row r="3091" spans="2:36" x14ac:dyDescent="0.3">
      <c r="B3091" s="8"/>
      <c r="C3091" s="8"/>
      <c r="W3091" s="13"/>
      <c r="X3091" s="13"/>
      <c r="Y3091" s="13"/>
      <c r="Z3091" s="13"/>
      <c r="AA3091" s="13"/>
      <c r="AB3091" s="13"/>
      <c r="AC3091" s="13"/>
      <c r="AD3091" s="13"/>
      <c r="AE3091" s="13"/>
      <c r="AF3091" s="13"/>
      <c r="AG3091" s="13"/>
      <c r="AH3091" s="13"/>
      <c r="AI3091" s="13"/>
      <c r="AJ3091" s="13"/>
    </row>
    <row r="3092" spans="2:36" x14ac:dyDescent="0.3">
      <c r="B3092" s="8"/>
      <c r="C3092" s="8"/>
      <c r="W3092" s="13"/>
      <c r="X3092" s="13"/>
      <c r="Y3092" s="13"/>
      <c r="Z3092" s="13"/>
      <c r="AA3092" s="13"/>
      <c r="AB3092" s="13"/>
      <c r="AC3092" s="13"/>
      <c r="AD3092" s="13"/>
      <c r="AE3092" s="13"/>
      <c r="AF3092" s="13"/>
      <c r="AG3092" s="13"/>
      <c r="AH3092" s="13"/>
      <c r="AI3092" s="13"/>
      <c r="AJ3092" s="13"/>
    </row>
    <row r="3093" spans="2:36" x14ac:dyDescent="0.3">
      <c r="B3093" s="8"/>
      <c r="C3093" s="8"/>
      <c r="W3093" s="13"/>
      <c r="X3093" s="13"/>
      <c r="Y3093" s="13"/>
      <c r="Z3093" s="13"/>
      <c r="AA3093" s="13"/>
      <c r="AB3093" s="13"/>
      <c r="AC3093" s="13"/>
      <c r="AD3093" s="13"/>
      <c r="AE3093" s="13"/>
      <c r="AF3093" s="13"/>
      <c r="AG3093" s="13"/>
      <c r="AH3093" s="13"/>
      <c r="AI3093" s="13"/>
      <c r="AJ3093" s="13"/>
    </row>
    <row r="3094" spans="2:36" x14ac:dyDescent="0.3">
      <c r="B3094" s="8"/>
      <c r="C3094" s="8"/>
      <c r="W3094" s="13"/>
      <c r="X3094" s="13"/>
      <c r="Y3094" s="13"/>
      <c r="Z3094" s="13"/>
      <c r="AA3094" s="13"/>
      <c r="AB3094" s="13"/>
      <c r="AC3094" s="13"/>
      <c r="AD3094" s="13"/>
      <c r="AE3094" s="13"/>
      <c r="AF3094" s="13"/>
      <c r="AG3094" s="13"/>
      <c r="AH3094" s="13"/>
      <c r="AI3094" s="13"/>
      <c r="AJ3094" s="13"/>
    </row>
    <row r="3095" spans="2:36" x14ac:dyDescent="0.3">
      <c r="B3095" s="8"/>
      <c r="C3095" s="8"/>
      <c r="W3095" s="13"/>
      <c r="X3095" s="13"/>
      <c r="Y3095" s="13"/>
      <c r="Z3095" s="13"/>
      <c r="AA3095" s="13"/>
      <c r="AB3095" s="13"/>
      <c r="AC3095" s="13"/>
      <c r="AD3095" s="13"/>
      <c r="AE3095" s="13"/>
      <c r="AF3095" s="13"/>
      <c r="AG3095" s="13"/>
      <c r="AH3095" s="13"/>
      <c r="AI3095" s="13"/>
      <c r="AJ3095" s="13"/>
    </row>
    <row r="3096" spans="2:36" x14ac:dyDescent="0.3">
      <c r="B3096" s="8"/>
      <c r="C3096" s="8"/>
      <c r="W3096" s="13"/>
      <c r="X3096" s="13"/>
      <c r="Y3096" s="13"/>
      <c r="Z3096" s="13"/>
      <c r="AA3096" s="13"/>
      <c r="AB3096" s="13"/>
      <c r="AC3096" s="13"/>
      <c r="AD3096" s="13"/>
      <c r="AE3096" s="13"/>
      <c r="AF3096" s="13"/>
      <c r="AG3096" s="13"/>
      <c r="AH3096" s="13"/>
      <c r="AI3096" s="13"/>
      <c r="AJ3096" s="13"/>
    </row>
    <row r="3097" spans="2:36" x14ac:dyDescent="0.3">
      <c r="B3097" s="8"/>
      <c r="C3097" s="8"/>
      <c r="W3097" s="13"/>
      <c r="X3097" s="13"/>
      <c r="Y3097" s="13"/>
      <c r="Z3097" s="13"/>
      <c r="AA3097" s="13"/>
      <c r="AB3097" s="13"/>
      <c r="AC3097" s="13"/>
      <c r="AD3097" s="13"/>
      <c r="AE3097" s="13"/>
      <c r="AF3097" s="13"/>
      <c r="AG3097" s="13"/>
      <c r="AH3097" s="13"/>
      <c r="AI3097" s="13"/>
      <c r="AJ3097" s="13"/>
    </row>
    <row r="3098" spans="2:36" x14ac:dyDescent="0.3">
      <c r="B3098" s="8"/>
      <c r="C3098" s="8"/>
      <c r="W3098" s="13"/>
      <c r="X3098" s="13"/>
      <c r="Y3098" s="13"/>
      <c r="Z3098" s="13"/>
      <c r="AA3098" s="13"/>
      <c r="AB3098" s="13"/>
      <c r="AC3098" s="13"/>
      <c r="AD3098" s="13"/>
      <c r="AE3098" s="13"/>
      <c r="AF3098" s="13"/>
      <c r="AG3098" s="13"/>
      <c r="AH3098" s="13"/>
      <c r="AI3098" s="13"/>
      <c r="AJ3098" s="13"/>
    </row>
    <row r="3099" spans="2:36" x14ac:dyDescent="0.3">
      <c r="B3099" s="8"/>
      <c r="C3099" s="8"/>
      <c r="W3099" s="13"/>
      <c r="X3099" s="13"/>
      <c r="Y3099" s="13"/>
      <c r="Z3099" s="13"/>
      <c r="AA3099" s="13"/>
      <c r="AB3099" s="13"/>
      <c r="AC3099" s="13"/>
      <c r="AD3099" s="13"/>
      <c r="AE3099" s="13"/>
      <c r="AF3099" s="13"/>
      <c r="AG3099" s="13"/>
      <c r="AH3099" s="13"/>
      <c r="AI3099" s="13"/>
      <c r="AJ3099" s="13"/>
    </row>
    <row r="3100" spans="2:36" x14ac:dyDescent="0.3">
      <c r="B3100" s="8"/>
      <c r="C3100" s="8"/>
      <c r="W3100" s="13"/>
      <c r="X3100" s="13"/>
      <c r="Y3100" s="13"/>
      <c r="Z3100" s="13"/>
      <c r="AA3100" s="13"/>
      <c r="AB3100" s="13"/>
      <c r="AC3100" s="13"/>
      <c r="AD3100" s="13"/>
      <c r="AE3100" s="13"/>
      <c r="AF3100" s="13"/>
      <c r="AG3100" s="13"/>
      <c r="AH3100" s="13"/>
      <c r="AI3100" s="13"/>
      <c r="AJ3100" s="13"/>
    </row>
    <row r="3101" spans="2:36" x14ac:dyDescent="0.3">
      <c r="B3101" s="8"/>
      <c r="C3101" s="8"/>
      <c r="W3101" s="13"/>
      <c r="X3101" s="13"/>
      <c r="Y3101" s="13"/>
      <c r="Z3101" s="13"/>
      <c r="AA3101" s="13"/>
      <c r="AB3101" s="13"/>
      <c r="AC3101" s="13"/>
      <c r="AD3101" s="13"/>
      <c r="AE3101" s="13"/>
      <c r="AF3101" s="13"/>
      <c r="AG3101" s="13"/>
      <c r="AH3101" s="13"/>
      <c r="AI3101" s="13"/>
      <c r="AJ3101" s="13"/>
    </row>
    <row r="3102" spans="2:36" x14ac:dyDescent="0.3">
      <c r="B3102" s="8"/>
      <c r="C3102" s="8"/>
      <c r="W3102" s="13"/>
      <c r="X3102" s="13"/>
      <c r="Y3102" s="13"/>
      <c r="Z3102" s="13"/>
      <c r="AA3102" s="13"/>
      <c r="AB3102" s="13"/>
      <c r="AC3102" s="13"/>
      <c r="AD3102" s="13"/>
      <c r="AE3102" s="13"/>
      <c r="AF3102" s="13"/>
      <c r="AG3102" s="13"/>
      <c r="AH3102" s="13"/>
      <c r="AI3102" s="13"/>
      <c r="AJ3102" s="13"/>
    </row>
    <row r="3103" spans="2:36" x14ac:dyDescent="0.3">
      <c r="B3103" s="8"/>
      <c r="C3103" s="8"/>
      <c r="W3103" s="13"/>
      <c r="X3103" s="13"/>
      <c r="Y3103" s="13"/>
      <c r="Z3103" s="13"/>
      <c r="AA3103" s="13"/>
      <c r="AB3103" s="13"/>
      <c r="AC3103" s="13"/>
      <c r="AD3103" s="13"/>
      <c r="AE3103" s="13"/>
      <c r="AF3103" s="13"/>
      <c r="AG3103" s="13"/>
      <c r="AH3103" s="13"/>
      <c r="AI3103" s="13"/>
      <c r="AJ3103" s="13"/>
    </row>
    <row r="3104" spans="2:36" x14ac:dyDescent="0.3">
      <c r="B3104" s="8"/>
      <c r="C3104" s="8"/>
      <c r="W3104" s="13"/>
      <c r="X3104" s="13"/>
      <c r="Y3104" s="13"/>
      <c r="Z3104" s="13"/>
      <c r="AA3104" s="13"/>
      <c r="AB3104" s="13"/>
      <c r="AC3104" s="13"/>
      <c r="AD3104" s="13"/>
      <c r="AE3104" s="13"/>
      <c r="AF3104" s="13"/>
      <c r="AG3104" s="13"/>
      <c r="AH3104" s="13"/>
      <c r="AI3104" s="13"/>
      <c r="AJ3104" s="13"/>
    </row>
    <row r="3105" spans="2:36" x14ac:dyDescent="0.3">
      <c r="B3105" s="8"/>
      <c r="C3105" s="8"/>
      <c r="W3105" s="13"/>
      <c r="X3105" s="13"/>
      <c r="Y3105" s="13"/>
      <c r="Z3105" s="13"/>
      <c r="AA3105" s="13"/>
      <c r="AB3105" s="13"/>
      <c r="AC3105" s="13"/>
      <c r="AD3105" s="13"/>
      <c r="AE3105" s="13"/>
      <c r="AF3105" s="13"/>
      <c r="AG3105" s="13"/>
      <c r="AH3105" s="13"/>
      <c r="AI3105" s="13"/>
      <c r="AJ3105" s="13"/>
    </row>
    <row r="3106" spans="2:36" x14ac:dyDescent="0.3">
      <c r="B3106" s="8"/>
      <c r="C3106" s="8"/>
      <c r="W3106" s="13"/>
      <c r="X3106" s="13"/>
      <c r="Y3106" s="13"/>
      <c r="Z3106" s="13"/>
      <c r="AA3106" s="13"/>
      <c r="AB3106" s="13"/>
      <c r="AC3106" s="13"/>
      <c r="AD3106" s="13"/>
      <c r="AE3106" s="13"/>
      <c r="AF3106" s="13"/>
      <c r="AG3106" s="13"/>
      <c r="AH3106" s="13"/>
      <c r="AI3106" s="13"/>
      <c r="AJ3106" s="13"/>
    </row>
    <row r="3107" spans="2:36" x14ac:dyDescent="0.3">
      <c r="B3107" s="8"/>
      <c r="C3107" s="8"/>
      <c r="W3107" s="13"/>
      <c r="X3107" s="13"/>
      <c r="Y3107" s="13"/>
      <c r="Z3107" s="13"/>
      <c r="AA3107" s="13"/>
      <c r="AB3107" s="13"/>
      <c r="AC3107" s="13"/>
      <c r="AD3107" s="13"/>
      <c r="AE3107" s="13"/>
      <c r="AF3107" s="13"/>
      <c r="AG3107" s="13"/>
      <c r="AH3107" s="13"/>
      <c r="AI3107" s="13"/>
      <c r="AJ3107" s="13"/>
    </row>
    <row r="3108" spans="2:36" x14ac:dyDescent="0.3">
      <c r="B3108" s="8"/>
      <c r="C3108" s="8"/>
      <c r="W3108" s="13"/>
      <c r="X3108" s="13"/>
      <c r="Y3108" s="13"/>
      <c r="Z3108" s="13"/>
      <c r="AA3108" s="13"/>
      <c r="AB3108" s="13"/>
      <c r="AC3108" s="13"/>
      <c r="AD3108" s="13"/>
      <c r="AE3108" s="13"/>
      <c r="AF3108" s="13"/>
      <c r="AG3108" s="13"/>
      <c r="AH3108" s="13"/>
      <c r="AI3108" s="13"/>
      <c r="AJ3108" s="13"/>
    </row>
    <row r="3109" spans="2:36" x14ac:dyDescent="0.3">
      <c r="B3109" s="8"/>
      <c r="C3109" s="8"/>
      <c r="W3109" s="13"/>
      <c r="X3109" s="13"/>
      <c r="Y3109" s="13"/>
      <c r="Z3109" s="13"/>
      <c r="AA3109" s="13"/>
      <c r="AB3109" s="13"/>
      <c r="AC3109" s="13"/>
      <c r="AD3109" s="13"/>
      <c r="AE3109" s="13"/>
      <c r="AF3109" s="13"/>
      <c r="AG3109" s="13"/>
      <c r="AH3109" s="13"/>
      <c r="AI3109" s="13"/>
      <c r="AJ3109" s="13"/>
    </row>
    <row r="3110" spans="2:36" x14ac:dyDescent="0.3">
      <c r="B3110" s="8"/>
      <c r="C3110" s="8"/>
      <c r="W3110" s="13"/>
      <c r="X3110" s="13"/>
      <c r="Y3110" s="13"/>
      <c r="Z3110" s="13"/>
      <c r="AA3110" s="13"/>
      <c r="AB3110" s="13"/>
      <c r="AC3110" s="13"/>
      <c r="AD3110" s="13"/>
      <c r="AE3110" s="13"/>
      <c r="AF3110" s="13"/>
      <c r="AG3110" s="13"/>
      <c r="AH3110" s="13"/>
      <c r="AI3110" s="13"/>
      <c r="AJ3110" s="13"/>
    </row>
    <row r="3111" spans="2:36" x14ac:dyDescent="0.3">
      <c r="B3111" s="8"/>
      <c r="C3111" s="8"/>
      <c r="W3111" s="13"/>
      <c r="X3111" s="13"/>
      <c r="Y3111" s="13"/>
      <c r="Z3111" s="13"/>
      <c r="AA3111" s="13"/>
      <c r="AB3111" s="13"/>
      <c r="AC3111" s="13"/>
      <c r="AD3111" s="13"/>
      <c r="AE3111" s="13"/>
      <c r="AF3111" s="13"/>
      <c r="AG3111" s="13"/>
      <c r="AH3111" s="13"/>
      <c r="AI3111" s="13"/>
      <c r="AJ3111" s="13"/>
    </row>
    <row r="3112" spans="2:36" x14ac:dyDescent="0.3">
      <c r="B3112" s="8"/>
      <c r="C3112" s="8"/>
      <c r="W3112" s="13"/>
      <c r="X3112" s="13"/>
      <c r="Y3112" s="13"/>
      <c r="Z3112" s="13"/>
      <c r="AA3112" s="13"/>
      <c r="AB3112" s="13"/>
      <c r="AC3112" s="13"/>
      <c r="AD3112" s="13"/>
      <c r="AE3112" s="13"/>
      <c r="AF3112" s="13"/>
      <c r="AG3112" s="13"/>
      <c r="AH3112" s="13"/>
      <c r="AI3112" s="13"/>
      <c r="AJ3112" s="13"/>
    </row>
    <row r="3113" spans="2:36" x14ac:dyDescent="0.3">
      <c r="B3113" s="8"/>
      <c r="C3113" s="8"/>
      <c r="W3113" s="13"/>
      <c r="X3113" s="13"/>
      <c r="Y3113" s="13"/>
      <c r="Z3113" s="13"/>
      <c r="AA3113" s="13"/>
      <c r="AB3113" s="13"/>
      <c r="AC3113" s="13"/>
      <c r="AD3113" s="13"/>
      <c r="AE3113" s="13"/>
      <c r="AF3113" s="13"/>
      <c r="AG3113" s="13"/>
      <c r="AH3113" s="13"/>
      <c r="AI3113" s="13"/>
      <c r="AJ3113" s="13"/>
    </row>
    <row r="3114" spans="2:36" x14ac:dyDescent="0.3">
      <c r="B3114" s="8"/>
      <c r="C3114" s="8"/>
      <c r="W3114" s="13"/>
      <c r="X3114" s="13"/>
      <c r="Y3114" s="13"/>
      <c r="Z3114" s="13"/>
      <c r="AA3114" s="13"/>
      <c r="AB3114" s="13"/>
      <c r="AC3114" s="13"/>
      <c r="AD3114" s="13"/>
      <c r="AE3114" s="13"/>
      <c r="AF3114" s="13"/>
      <c r="AG3114" s="13"/>
      <c r="AH3114" s="13"/>
      <c r="AI3114" s="13"/>
      <c r="AJ3114" s="13"/>
    </row>
    <row r="3115" spans="2:36" x14ac:dyDescent="0.3">
      <c r="B3115" s="8"/>
      <c r="C3115" s="8"/>
      <c r="W3115" s="13"/>
      <c r="X3115" s="13"/>
      <c r="Y3115" s="13"/>
      <c r="Z3115" s="13"/>
      <c r="AA3115" s="13"/>
      <c r="AB3115" s="13"/>
      <c r="AC3115" s="13"/>
      <c r="AD3115" s="13"/>
      <c r="AE3115" s="13"/>
      <c r="AF3115" s="13"/>
      <c r="AG3115" s="13"/>
      <c r="AH3115" s="13"/>
      <c r="AI3115" s="13"/>
      <c r="AJ3115" s="13"/>
    </row>
    <row r="3116" spans="2:36" x14ac:dyDescent="0.3">
      <c r="B3116" s="8"/>
      <c r="C3116" s="8"/>
      <c r="W3116" s="13"/>
      <c r="X3116" s="13"/>
      <c r="Y3116" s="13"/>
      <c r="Z3116" s="13"/>
      <c r="AA3116" s="13"/>
      <c r="AB3116" s="13"/>
      <c r="AC3116" s="13"/>
      <c r="AD3116" s="13"/>
      <c r="AE3116" s="13"/>
      <c r="AF3116" s="13"/>
      <c r="AG3116" s="13"/>
      <c r="AH3116" s="13"/>
      <c r="AI3116" s="13"/>
      <c r="AJ3116" s="13"/>
    </row>
    <row r="3117" spans="2:36" x14ac:dyDescent="0.3">
      <c r="B3117" s="8"/>
      <c r="C3117" s="8"/>
      <c r="W3117" s="13"/>
      <c r="X3117" s="13"/>
      <c r="Y3117" s="13"/>
      <c r="Z3117" s="13"/>
      <c r="AA3117" s="13"/>
      <c r="AB3117" s="13"/>
      <c r="AC3117" s="13"/>
      <c r="AD3117" s="13"/>
      <c r="AE3117" s="13"/>
      <c r="AF3117" s="13"/>
      <c r="AG3117" s="13"/>
      <c r="AH3117" s="13"/>
      <c r="AI3117" s="13"/>
      <c r="AJ3117" s="13"/>
    </row>
    <row r="3118" spans="2:36" x14ac:dyDescent="0.3">
      <c r="B3118" s="8"/>
      <c r="C3118" s="8"/>
      <c r="W3118" s="13"/>
      <c r="X3118" s="13"/>
      <c r="Y3118" s="13"/>
      <c r="Z3118" s="13"/>
      <c r="AA3118" s="13"/>
      <c r="AB3118" s="13"/>
      <c r="AC3118" s="13"/>
      <c r="AD3118" s="13"/>
      <c r="AE3118" s="13"/>
      <c r="AF3118" s="13"/>
      <c r="AG3118" s="13"/>
      <c r="AH3118" s="13"/>
      <c r="AI3118" s="13"/>
      <c r="AJ3118" s="13"/>
    </row>
    <row r="3119" spans="2:36" x14ac:dyDescent="0.3">
      <c r="B3119" s="8"/>
      <c r="C3119" s="8"/>
      <c r="W3119" s="13"/>
      <c r="X3119" s="13"/>
      <c r="Y3119" s="13"/>
      <c r="Z3119" s="13"/>
      <c r="AA3119" s="13"/>
      <c r="AB3119" s="13"/>
      <c r="AC3119" s="13"/>
      <c r="AD3119" s="13"/>
      <c r="AE3119" s="13"/>
      <c r="AF3119" s="13"/>
      <c r="AG3119" s="13"/>
      <c r="AH3119" s="13"/>
      <c r="AI3119" s="13"/>
      <c r="AJ3119" s="13"/>
    </row>
    <row r="3120" spans="2:36" x14ac:dyDescent="0.3">
      <c r="B3120" s="8"/>
      <c r="C3120" s="8"/>
      <c r="W3120" s="13"/>
      <c r="X3120" s="13"/>
      <c r="Y3120" s="13"/>
      <c r="Z3120" s="13"/>
      <c r="AA3120" s="13"/>
      <c r="AB3120" s="13"/>
      <c r="AC3120" s="13"/>
      <c r="AD3120" s="13"/>
      <c r="AE3120" s="13"/>
      <c r="AF3120" s="13"/>
      <c r="AG3120" s="13"/>
      <c r="AH3120" s="13"/>
      <c r="AI3120" s="13"/>
      <c r="AJ3120" s="13"/>
    </row>
    <row r="3121" spans="2:36" x14ac:dyDescent="0.3">
      <c r="B3121" s="8"/>
      <c r="C3121" s="8"/>
      <c r="W3121" s="13"/>
      <c r="X3121" s="13"/>
      <c r="Y3121" s="13"/>
      <c r="Z3121" s="13"/>
      <c r="AA3121" s="13"/>
      <c r="AB3121" s="13"/>
      <c r="AC3121" s="13"/>
      <c r="AD3121" s="13"/>
      <c r="AE3121" s="13"/>
      <c r="AF3121" s="13"/>
      <c r="AG3121" s="13"/>
      <c r="AH3121" s="13"/>
      <c r="AI3121" s="13"/>
      <c r="AJ3121" s="13"/>
    </row>
    <row r="3122" spans="2:36" x14ac:dyDescent="0.3">
      <c r="B3122" s="8"/>
      <c r="C3122" s="8"/>
      <c r="W3122" s="13"/>
      <c r="X3122" s="13"/>
      <c r="Y3122" s="13"/>
      <c r="Z3122" s="13"/>
      <c r="AA3122" s="13"/>
      <c r="AB3122" s="13"/>
      <c r="AC3122" s="13"/>
      <c r="AD3122" s="13"/>
      <c r="AE3122" s="13"/>
      <c r="AF3122" s="13"/>
      <c r="AG3122" s="13"/>
      <c r="AH3122" s="13"/>
      <c r="AI3122" s="13"/>
      <c r="AJ3122" s="13"/>
    </row>
    <row r="3123" spans="2:36" x14ac:dyDescent="0.3">
      <c r="B3123" s="8"/>
      <c r="C3123" s="8"/>
      <c r="W3123" s="13"/>
      <c r="X3123" s="13"/>
      <c r="Y3123" s="13"/>
      <c r="Z3123" s="13"/>
      <c r="AA3123" s="13"/>
      <c r="AB3123" s="13"/>
      <c r="AC3123" s="13"/>
      <c r="AD3123" s="13"/>
      <c r="AE3123" s="13"/>
      <c r="AF3123" s="13"/>
      <c r="AG3123" s="13"/>
      <c r="AH3123" s="13"/>
      <c r="AI3123" s="13"/>
      <c r="AJ3123" s="13"/>
    </row>
    <row r="3124" spans="2:36" x14ac:dyDescent="0.3">
      <c r="B3124" s="8"/>
      <c r="C3124" s="8"/>
      <c r="W3124" s="13"/>
      <c r="X3124" s="13"/>
      <c r="Y3124" s="13"/>
      <c r="Z3124" s="13"/>
      <c r="AA3124" s="13"/>
      <c r="AB3124" s="13"/>
      <c r="AC3124" s="13"/>
      <c r="AD3124" s="13"/>
      <c r="AE3124" s="13"/>
      <c r="AF3124" s="13"/>
      <c r="AG3124" s="13"/>
      <c r="AH3124" s="13"/>
      <c r="AI3124" s="13"/>
      <c r="AJ3124" s="13"/>
    </row>
    <row r="3125" spans="2:36" x14ac:dyDescent="0.3">
      <c r="B3125" s="8"/>
      <c r="C3125" s="8"/>
      <c r="W3125" s="13"/>
      <c r="X3125" s="13"/>
      <c r="Y3125" s="13"/>
      <c r="Z3125" s="13"/>
      <c r="AA3125" s="13"/>
      <c r="AB3125" s="13"/>
      <c r="AC3125" s="13"/>
      <c r="AD3125" s="13"/>
      <c r="AE3125" s="13"/>
      <c r="AF3125" s="13"/>
      <c r="AG3125" s="13"/>
      <c r="AH3125" s="13"/>
      <c r="AI3125" s="13"/>
      <c r="AJ3125" s="13"/>
    </row>
    <row r="3126" spans="2:36" x14ac:dyDescent="0.3">
      <c r="B3126" s="8"/>
      <c r="C3126" s="8"/>
      <c r="W3126" s="13"/>
      <c r="X3126" s="13"/>
      <c r="Y3126" s="13"/>
      <c r="Z3126" s="13"/>
      <c r="AA3126" s="13"/>
      <c r="AB3126" s="13"/>
      <c r="AC3126" s="13"/>
      <c r="AD3126" s="13"/>
      <c r="AE3126" s="13"/>
      <c r="AF3126" s="13"/>
      <c r="AG3126" s="13"/>
      <c r="AH3126" s="13"/>
      <c r="AI3126" s="13"/>
      <c r="AJ3126" s="13"/>
    </row>
    <row r="3127" spans="2:36" x14ac:dyDescent="0.3">
      <c r="B3127" s="8"/>
      <c r="C3127" s="8"/>
      <c r="W3127" s="13"/>
      <c r="X3127" s="13"/>
      <c r="Y3127" s="13"/>
      <c r="Z3127" s="13"/>
      <c r="AA3127" s="13"/>
      <c r="AB3127" s="13"/>
      <c r="AC3127" s="13"/>
      <c r="AD3127" s="13"/>
      <c r="AE3127" s="13"/>
      <c r="AF3127" s="13"/>
      <c r="AG3127" s="13"/>
      <c r="AH3127" s="13"/>
      <c r="AI3127" s="13"/>
      <c r="AJ3127" s="13"/>
    </row>
    <row r="3128" spans="2:36" x14ac:dyDescent="0.3">
      <c r="B3128" s="8"/>
      <c r="C3128" s="8"/>
      <c r="W3128" s="13"/>
      <c r="X3128" s="13"/>
      <c r="Y3128" s="13"/>
      <c r="Z3128" s="13"/>
      <c r="AA3128" s="13"/>
      <c r="AB3128" s="13"/>
      <c r="AC3128" s="13"/>
      <c r="AD3128" s="13"/>
      <c r="AE3128" s="13"/>
      <c r="AF3128" s="13"/>
      <c r="AG3128" s="13"/>
      <c r="AH3128" s="13"/>
      <c r="AI3128" s="13"/>
      <c r="AJ3128" s="13"/>
    </row>
    <row r="3129" spans="2:36" x14ac:dyDescent="0.3">
      <c r="B3129" s="8"/>
      <c r="C3129" s="8"/>
      <c r="W3129" s="13"/>
      <c r="X3129" s="13"/>
      <c r="Y3129" s="13"/>
      <c r="Z3129" s="13"/>
      <c r="AA3129" s="13"/>
      <c r="AB3129" s="13"/>
      <c r="AC3129" s="13"/>
      <c r="AD3129" s="13"/>
      <c r="AE3129" s="13"/>
      <c r="AF3129" s="13"/>
      <c r="AG3129" s="13"/>
      <c r="AH3129" s="13"/>
      <c r="AI3129" s="13"/>
      <c r="AJ3129" s="13"/>
    </row>
    <row r="3130" spans="2:36" x14ac:dyDescent="0.3">
      <c r="B3130" s="8"/>
      <c r="C3130" s="8"/>
      <c r="W3130" s="13"/>
      <c r="X3130" s="13"/>
      <c r="Y3130" s="13"/>
      <c r="Z3130" s="13"/>
      <c r="AA3130" s="13"/>
      <c r="AB3130" s="13"/>
      <c r="AC3130" s="13"/>
      <c r="AD3130" s="13"/>
      <c r="AE3130" s="13"/>
      <c r="AF3130" s="13"/>
      <c r="AG3130" s="13"/>
      <c r="AH3130" s="13"/>
      <c r="AI3130" s="13"/>
      <c r="AJ3130" s="13"/>
    </row>
    <row r="3131" spans="2:36" x14ac:dyDescent="0.3">
      <c r="B3131" s="8"/>
      <c r="C3131" s="8"/>
      <c r="W3131" s="13"/>
      <c r="X3131" s="13"/>
      <c r="Y3131" s="13"/>
      <c r="Z3131" s="13"/>
      <c r="AA3131" s="13"/>
      <c r="AB3131" s="13"/>
      <c r="AC3131" s="13"/>
      <c r="AD3131" s="13"/>
      <c r="AE3131" s="13"/>
      <c r="AF3131" s="13"/>
      <c r="AG3131" s="13"/>
      <c r="AH3131" s="13"/>
      <c r="AI3131" s="13"/>
      <c r="AJ3131" s="13"/>
    </row>
    <row r="3132" spans="2:36" x14ac:dyDescent="0.3">
      <c r="B3132" s="8"/>
      <c r="C3132" s="8"/>
      <c r="W3132" s="13"/>
      <c r="X3132" s="13"/>
      <c r="Y3132" s="13"/>
      <c r="Z3132" s="13"/>
      <c r="AA3132" s="13"/>
      <c r="AB3132" s="13"/>
      <c r="AC3132" s="13"/>
      <c r="AD3132" s="13"/>
      <c r="AE3132" s="13"/>
      <c r="AF3132" s="13"/>
      <c r="AG3132" s="13"/>
      <c r="AH3132" s="13"/>
      <c r="AI3132" s="13"/>
      <c r="AJ3132" s="13"/>
    </row>
    <row r="3133" spans="2:36" x14ac:dyDescent="0.3">
      <c r="B3133" s="8"/>
      <c r="C3133" s="8"/>
      <c r="W3133" s="13"/>
      <c r="X3133" s="13"/>
      <c r="Y3133" s="13"/>
      <c r="Z3133" s="13"/>
      <c r="AA3133" s="13"/>
      <c r="AB3133" s="13"/>
      <c r="AC3133" s="13"/>
      <c r="AD3133" s="13"/>
      <c r="AE3133" s="13"/>
      <c r="AF3133" s="13"/>
      <c r="AG3133" s="13"/>
      <c r="AH3133" s="13"/>
      <c r="AI3133" s="13"/>
      <c r="AJ3133" s="13"/>
    </row>
    <row r="3134" spans="2:36" x14ac:dyDescent="0.3">
      <c r="B3134" s="8"/>
      <c r="C3134" s="8"/>
      <c r="W3134" s="13"/>
      <c r="X3134" s="13"/>
      <c r="Y3134" s="13"/>
      <c r="Z3134" s="13"/>
      <c r="AA3134" s="13"/>
      <c r="AB3134" s="13"/>
      <c r="AC3134" s="13"/>
      <c r="AD3134" s="13"/>
      <c r="AE3134" s="13"/>
      <c r="AF3134" s="13"/>
      <c r="AG3134" s="13"/>
      <c r="AH3134" s="13"/>
      <c r="AI3134" s="13"/>
      <c r="AJ3134" s="13"/>
    </row>
    <row r="3135" spans="2:36" x14ac:dyDescent="0.3">
      <c r="B3135" s="8"/>
      <c r="C3135" s="8"/>
      <c r="W3135" s="13"/>
      <c r="X3135" s="13"/>
      <c r="Y3135" s="13"/>
      <c r="Z3135" s="13"/>
      <c r="AA3135" s="13"/>
      <c r="AB3135" s="13"/>
      <c r="AC3135" s="13"/>
      <c r="AD3135" s="13"/>
      <c r="AE3135" s="13"/>
      <c r="AF3135" s="13"/>
      <c r="AG3135" s="13"/>
      <c r="AH3135" s="13"/>
      <c r="AI3135" s="13"/>
      <c r="AJ3135" s="13"/>
    </row>
    <row r="3136" spans="2:36" x14ac:dyDescent="0.3">
      <c r="B3136" s="8"/>
      <c r="C3136" s="8"/>
      <c r="W3136" s="13"/>
      <c r="X3136" s="13"/>
      <c r="Y3136" s="13"/>
      <c r="Z3136" s="13"/>
      <c r="AA3136" s="13"/>
      <c r="AB3136" s="13"/>
      <c r="AC3136" s="13"/>
      <c r="AD3136" s="13"/>
      <c r="AE3136" s="13"/>
      <c r="AF3136" s="13"/>
      <c r="AG3136" s="13"/>
      <c r="AH3136" s="13"/>
      <c r="AI3136" s="13"/>
      <c r="AJ3136" s="13"/>
    </row>
    <row r="3137" spans="2:36" x14ac:dyDescent="0.3">
      <c r="B3137" s="8"/>
      <c r="C3137" s="8"/>
      <c r="W3137" s="13"/>
      <c r="X3137" s="13"/>
      <c r="Y3137" s="13"/>
      <c r="Z3137" s="13"/>
      <c r="AA3137" s="13"/>
      <c r="AB3137" s="13"/>
      <c r="AC3137" s="13"/>
      <c r="AD3137" s="13"/>
      <c r="AE3137" s="13"/>
      <c r="AF3137" s="13"/>
      <c r="AG3137" s="13"/>
      <c r="AH3137" s="13"/>
      <c r="AI3137" s="13"/>
      <c r="AJ3137" s="13"/>
    </row>
    <row r="3138" spans="2:36" x14ac:dyDescent="0.3">
      <c r="B3138" s="8"/>
      <c r="C3138" s="8"/>
      <c r="W3138" s="13"/>
      <c r="X3138" s="13"/>
      <c r="Y3138" s="13"/>
      <c r="Z3138" s="13"/>
      <c r="AA3138" s="13"/>
      <c r="AB3138" s="13"/>
      <c r="AC3138" s="13"/>
      <c r="AD3138" s="13"/>
      <c r="AE3138" s="13"/>
      <c r="AF3138" s="13"/>
      <c r="AG3138" s="13"/>
      <c r="AH3138" s="13"/>
      <c r="AI3138" s="13"/>
      <c r="AJ3138" s="13"/>
    </row>
    <row r="3139" spans="2:36" x14ac:dyDescent="0.3">
      <c r="B3139" s="8"/>
      <c r="C3139" s="8"/>
      <c r="W3139" s="13"/>
      <c r="X3139" s="13"/>
      <c r="Y3139" s="13"/>
      <c r="Z3139" s="13"/>
      <c r="AA3139" s="13"/>
      <c r="AB3139" s="13"/>
      <c r="AC3139" s="13"/>
      <c r="AD3139" s="13"/>
      <c r="AE3139" s="13"/>
      <c r="AF3139" s="13"/>
      <c r="AG3139" s="13"/>
      <c r="AH3139" s="13"/>
      <c r="AI3139" s="13"/>
      <c r="AJ3139" s="13"/>
    </row>
    <row r="3140" spans="2:36" x14ac:dyDescent="0.3">
      <c r="B3140" s="8"/>
      <c r="C3140" s="8"/>
      <c r="W3140" s="13"/>
      <c r="X3140" s="13"/>
      <c r="Y3140" s="13"/>
      <c r="Z3140" s="13"/>
      <c r="AA3140" s="13"/>
      <c r="AB3140" s="13"/>
      <c r="AC3140" s="13"/>
      <c r="AD3140" s="13"/>
      <c r="AE3140" s="13"/>
      <c r="AF3140" s="13"/>
      <c r="AG3140" s="13"/>
      <c r="AH3140" s="13"/>
      <c r="AI3140" s="13"/>
      <c r="AJ3140" s="13"/>
    </row>
    <row r="3141" spans="2:36" x14ac:dyDescent="0.3">
      <c r="B3141" s="8"/>
      <c r="C3141" s="8"/>
      <c r="W3141" s="13"/>
      <c r="X3141" s="13"/>
      <c r="Y3141" s="13"/>
      <c r="Z3141" s="13"/>
      <c r="AA3141" s="13"/>
      <c r="AB3141" s="13"/>
      <c r="AC3141" s="13"/>
      <c r="AD3141" s="13"/>
      <c r="AE3141" s="13"/>
      <c r="AF3141" s="13"/>
      <c r="AG3141" s="13"/>
      <c r="AH3141" s="13"/>
      <c r="AI3141" s="13"/>
      <c r="AJ3141" s="13"/>
    </row>
    <row r="3142" spans="2:36" x14ac:dyDescent="0.3">
      <c r="B3142" s="8"/>
      <c r="C3142" s="8"/>
      <c r="W3142" s="13"/>
      <c r="X3142" s="13"/>
      <c r="Y3142" s="13"/>
      <c r="Z3142" s="13"/>
      <c r="AA3142" s="13"/>
      <c r="AB3142" s="13"/>
      <c r="AC3142" s="13"/>
      <c r="AD3142" s="13"/>
      <c r="AE3142" s="13"/>
      <c r="AF3142" s="13"/>
      <c r="AG3142" s="13"/>
      <c r="AH3142" s="13"/>
      <c r="AI3142" s="13"/>
      <c r="AJ3142" s="13"/>
    </row>
    <row r="3143" spans="2:36" x14ac:dyDescent="0.3">
      <c r="B3143" s="8"/>
      <c r="C3143" s="8"/>
      <c r="W3143" s="13"/>
      <c r="X3143" s="13"/>
      <c r="Y3143" s="13"/>
      <c r="Z3143" s="13"/>
      <c r="AA3143" s="13"/>
      <c r="AB3143" s="13"/>
      <c r="AC3143" s="13"/>
      <c r="AD3143" s="13"/>
      <c r="AE3143" s="13"/>
      <c r="AF3143" s="13"/>
      <c r="AG3143" s="13"/>
      <c r="AH3143" s="13"/>
      <c r="AI3143" s="13"/>
      <c r="AJ3143" s="13"/>
    </row>
    <row r="3144" spans="2:36" x14ac:dyDescent="0.3">
      <c r="B3144" s="8"/>
      <c r="C3144" s="8"/>
      <c r="W3144" s="13"/>
      <c r="X3144" s="13"/>
      <c r="Y3144" s="13"/>
      <c r="Z3144" s="13"/>
      <c r="AA3144" s="13"/>
      <c r="AB3144" s="13"/>
      <c r="AC3144" s="13"/>
      <c r="AD3144" s="13"/>
      <c r="AE3144" s="13"/>
      <c r="AF3144" s="13"/>
      <c r="AG3144" s="13"/>
      <c r="AH3144" s="13"/>
      <c r="AI3144" s="13"/>
      <c r="AJ3144" s="13"/>
    </row>
    <row r="3145" spans="2:36" x14ac:dyDescent="0.3">
      <c r="B3145" s="8"/>
      <c r="C3145" s="8"/>
      <c r="W3145" s="13"/>
      <c r="X3145" s="13"/>
      <c r="Y3145" s="13"/>
      <c r="Z3145" s="13"/>
      <c r="AA3145" s="13"/>
      <c r="AB3145" s="13"/>
      <c r="AC3145" s="13"/>
      <c r="AD3145" s="13"/>
      <c r="AE3145" s="13"/>
      <c r="AF3145" s="13"/>
      <c r="AG3145" s="13"/>
      <c r="AH3145" s="13"/>
      <c r="AI3145" s="13"/>
      <c r="AJ3145" s="13"/>
    </row>
    <row r="3146" spans="2:36" x14ac:dyDescent="0.3">
      <c r="B3146" s="8"/>
      <c r="C3146" s="8"/>
      <c r="W3146" s="13"/>
      <c r="X3146" s="13"/>
      <c r="Y3146" s="13"/>
      <c r="Z3146" s="13"/>
      <c r="AA3146" s="13"/>
      <c r="AB3146" s="13"/>
      <c r="AC3146" s="13"/>
      <c r="AD3146" s="13"/>
      <c r="AE3146" s="13"/>
      <c r="AF3146" s="13"/>
      <c r="AG3146" s="13"/>
      <c r="AH3146" s="13"/>
      <c r="AI3146" s="13"/>
      <c r="AJ3146" s="13"/>
    </row>
    <row r="3147" spans="2:36" x14ac:dyDescent="0.3">
      <c r="B3147" s="8"/>
      <c r="C3147" s="8"/>
      <c r="W3147" s="13"/>
      <c r="X3147" s="13"/>
      <c r="Y3147" s="13"/>
      <c r="Z3147" s="13"/>
      <c r="AA3147" s="13"/>
      <c r="AB3147" s="13"/>
      <c r="AC3147" s="13"/>
      <c r="AD3147" s="13"/>
      <c r="AE3147" s="13"/>
      <c r="AF3147" s="13"/>
      <c r="AG3147" s="13"/>
      <c r="AH3147" s="13"/>
      <c r="AI3147" s="13"/>
      <c r="AJ3147" s="13"/>
    </row>
    <row r="3148" spans="2:36" x14ac:dyDescent="0.3">
      <c r="B3148" s="8"/>
      <c r="C3148" s="8"/>
      <c r="W3148" s="13"/>
      <c r="X3148" s="13"/>
      <c r="Y3148" s="13"/>
      <c r="Z3148" s="13"/>
      <c r="AA3148" s="13"/>
      <c r="AB3148" s="13"/>
      <c r="AC3148" s="13"/>
      <c r="AD3148" s="13"/>
      <c r="AE3148" s="13"/>
      <c r="AF3148" s="13"/>
      <c r="AG3148" s="13"/>
      <c r="AH3148" s="13"/>
      <c r="AI3148" s="13"/>
      <c r="AJ3148" s="13"/>
    </row>
    <row r="3149" spans="2:36" x14ac:dyDescent="0.3">
      <c r="B3149" s="8"/>
      <c r="C3149" s="8"/>
      <c r="W3149" s="13"/>
      <c r="X3149" s="13"/>
      <c r="Y3149" s="13"/>
      <c r="Z3149" s="13"/>
      <c r="AA3149" s="13"/>
      <c r="AB3149" s="13"/>
      <c r="AC3149" s="13"/>
      <c r="AD3149" s="13"/>
      <c r="AE3149" s="13"/>
      <c r="AF3149" s="13"/>
      <c r="AG3149" s="13"/>
      <c r="AH3149" s="13"/>
      <c r="AI3149" s="13"/>
      <c r="AJ3149" s="13"/>
    </row>
    <row r="3150" spans="2:36" x14ac:dyDescent="0.3">
      <c r="B3150" s="8"/>
      <c r="C3150" s="8"/>
      <c r="W3150" s="13"/>
      <c r="X3150" s="13"/>
      <c r="Y3150" s="13"/>
      <c r="Z3150" s="13"/>
      <c r="AA3150" s="13"/>
      <c r="AB3150" s="13"/>
      <c r="AC3150" s="13"/>
      <c r="AD3150" s="13"/>
      <c r="AE3150" s="13"/>
      <c r="AF3150" s="13"/>
      <c r="AG3150" s="13"/>
      <c r="AH3150" s="13"/>
      <c r="AI3150" s="13"/>
      <c r="AJ3150" s="13"/>
    </row>
    <row r="3151" spans="2:36" x14ac:dyDescent="0.3">
      <c r="B3151" s="8"/>
      <c r="C3151" s="8"/>
      <c r="W3151" s="13"/>
      <c r="X3151" s="13"/>
      <c r="Y3151" s="13"/>
      <c r="Z3151" s="13"/>
      <c r="AA3151" s="13"/>
      <c r="AB3151" s="13"/>
      <c r="AC3151" s="13"/>
      <c r="AD3151" s="13"/>
      <c r="AE3151" s="13"/>
      <c r="AF3151" s="13"/>
      <c r="AG3151" s="13"/>
      <c r="AH3151" s="13"/>
      <c r="AI3151" s="13"/>
      <c r="AJ3151" s="13"/>
    </row>
    <row r="3152" spans="2:36" x14ac:dyDescent="0.3">
      <c r="B3152" s="8"/>
      <c r="C3152" s="8"/>
      <c r="W3152" s="13"/>
      <c r="X3152" s="13"/>
      <c r="Y3152" s="13"/>
      <c r="Z3152" s="13"/>
      <c r="AA3152" s="13"/>
      <c r="AB3152" s="13"/>
      <c r="AC3152" s="13"/>
      <c r="AD3152" s="13"/>
      <c r="AE3152" s="13"/>
      <c r="AF3152" s="13"/>
      <c r="AG3152" s="13"/>
      <c r="AH3152" s="13"/>
      <c r="AI3152" s="13"/>
      <c r="AJ3152" s="13"/>
    </row>
    <row r="3153" spans="2:36" x14ac:dyDescent="0.3">
      <c r="B3153" s="8"/>
      <c r="C3153" s="8"/>
      <c r="W3153" s="13"/>
      <c r="X3153" s="13"/>
      <c r="Y3153" s="13"/>
      <c r="Z3153" s="13"/>
      <c r="AA3153" s="13"/>
      <c r="AB3153" s="13"/>
      <c r="AC3153" s="13"/>
      <c r="AD3153" s="13"/>
      <c r="AE3153" s="13"/>
      <c r="AF3153" s="13"/>
      <c r="AG3153" s="13"/>
      <c r="AH3153" s="13"/>
      <c r="AI3153" s="13"/>
      <c r="AJ3153" s="13"/>
    </row>
    <row r="3154" spans="2:36" x14ac:dyDescent="0.3">
      <c r="B3154" s="8"/>
      <c r="C3154" s="8"/>
      <c r="W3154" s="13"/>
      <c r="X3154" s="13"/>
      <c r="Y3154" s="13"/>
      <c r="Z3154" s="13"/>
      <c r="AA3154" s="13"/>
      <c r="AB3154" s="13"/>
      <c r="AC3154" s="13"/>
      <c r="AD3154" s="13"/>
      <c r="AE3154" s="13"/>
      <c r="AF3154" s="13"/>
      <c r="AG3154" s="13"/>
      <c r="AH3154" s="13"/>
      <c r="AI3154" s="13"/>
      <c r="AJ3154" s="13"/>
    </row>
    <row r="3155" spans="2:36" x14ac:dyDescent="0.3">
      <c r="B3155" s="8"/>
      <c r="C3155" s="8"/>
      <c r="W3155" s="13"/>
      <c r="X3155" s="13"/>
      <c r="Y3155" s="13"/>
      <c r="Z3155" s="13"/>
      <c r="AA3155" s="13"/>
      <c r="AB3155" s="13"/>
      <c r="AC3155" s="13"/>
      <c r="AD3155" s="13"/>
      <c r="AE3155" s="13"/>
      <c r="AF3155" s="13"/>
      <c r="AG3155" s="13"/>
      <c r="AH3155" s="13"/>
      <c r="AI3155" s="13"/>
      <c r="AJ3155" s="13"/>
    </row>
    <row r="3156" spans="2:36" x14ac:dyDescent="0.3">
      <c r="B3156" s="8"/>
      <c r="C3156" s="8"/>
      <c r="W3156" s="13"/>
      <c r="X3156" s="13"/>
      <c r="Y3156" s="13"/>
      <c r="Z3156" s="13"/>
      <c r="AA3156" s="13"/>
      <c r="AB3156" s="13"/>
      <c r="AC3156" s="13"/>
      <c r="AD3156" s="13"/>
      <c r="AE3156" s="13"/>
      <c r="AF3156" s="13"/>
      <c r="AG3156" s="13"/>
      <c r="AH3156" s="13"/>
      <c r="AI3156" s="13"/>
      <c r="AJ3156" s="13"/>
    </row>
    <row r="3157" spans="2:36" x14ac:dyDescent="0.3">
      <c r="B3157" s="8"/>
      <c r="C3157" s="8"/>
      <c r="W3157" s="13"/>
      <c r="X3157" s="13"/>
      <c r="Y3157" s="13"/>
      <c r="Z3157" s="13"/>
      <c r="AA3157" s="13"/>
      <c r="AB3157" s="13"/>
      <c r="AC3157" s="13"/>
      <c r="AD3157" s="13"/>
      <c r="AE3157" s="13"/>
      <c r="AF3157" s="13"/>
      <c r="AG3157" s="13"/>
      <c r="AH3157" s="13"/>
      <c r="AI3157" s="13"/>
      <c r="AJ3157" s="13"/>
    </row>
    <row r="3158" spans="2:36" x14ac:dyDescent="0.3">
      <c r="B3158" s="8"/>
      <c r="C3158" s="8"/>
      <c r="W3158" s="13"/>
      <c r="X3158" s="13"/>
      <c r="Y3158" s="13"/>
      <c r="Z3158" s="13"/>
      <c r="AA3158" s="13"/>
      <c r="AB3158" s="13"/>
      <c r="AC3158" s="13"/>
      <c r="AD3158" s="13"/>
      <c r="AE3158" s="13"/>
      <c r="AF3158" s="13"/>
      <c r="AG3158" s="13"/>
      <c r="AH3158" s="13"/>
      <c r="AI3158" s="13"/>
      <c r="AJ3158" s="13"/>
    </row>
    <row r="3159" spans="2:36" x14ac:dyDescent="0.3">
      <c r="B3159" s="8"/>
      <c r="C3159" s="8"/>
      <c r="W3159" s="13"/>
      <c r="X3159" s="13"/>
      <c r="Y3159" s="13"/>
      <c r="Z3159" s="13"/>
      <c r="AA3159" s="13"/>
      <c r="AB3159" s="13"/>
      <c r="AC3159" s="13"/>
      <c r="AD3159" s="13"/>
      <c r="AE3159" s="13"/>
      <c r="AF3159" s="13"/>
      <c r="AG3159" s="13"/>
      <c r="AH3159" s="13"/>
      <c r="AI3159" s="13"/>
      <c r="AJ3159" s="13"/>
    </row>
    <row r="3160" spans="2:36" x14ac:dyDescent="0.3">
      <c r="B3160" s="8"/>
      <c r="C3160" s="8"/>
      <c r="W3160" s="13"/>
      <c r="X3160" s="13"/>
      <c r="Y3160" s="13"/>
      <c r="Z3160" s="13"/>
      <c r="AA3160" s="13"/>
      <c r="AB3160" s="13"/>
      <c r="AC3160" s="13"/>
      <c r="AD3160" s="13"/>
      <c r="AE3160" s="13"/>
      <c r="AF3160" s="13"/>
      <c r="AG3160" s="13"/>
      <c r="AH3160" s="13"/>
      <c r="AI3160" s="13"/>
      <c r="AJ3160" s="13"/>
    </row>
    <row r="3161" spans="2:36" x14ac:dyDescent="0.3">
      <c r="B3161" s="8"/>
      <c r="C3161" s="8"/>
      <c r="W3161" s="13"/>
      <c r="X3161" s="13"/>
      <c r="Y3161" s="13"/>
      <c r="Z3161" s="13"/>
      <c r="AA3161" s="13"/>
      <c r="AB3161" s="13"/>
      <c r="AC3161" s="13"/>
      <c r="AD3161" s="13"/>
      <c r="AE3161" s="13"/>
      <c r="AF3161" s="13"/>
      <c r="AG3161" s="13"/>
      <c r="AH3161" s="13"/>
      <c r="AI3161" s="13"/>
      <c r="AJ3161" s="13"/>
    </row>
    <row r="3162" spans="2:36" x14ac:dyDescent="0.3">
      <c r="B3162" s="8"/>
      <c r="C3162" s="8"/>
      <c r="W3162" s="13"/>
      <c r="X3162" s="13"/>
      <c r="Y3162" s="13"/>
      <c r="Z3162" s="13"/>
      <c r="AA3162" s="13"/>
      <c r="AB3162" s="13"/>
      <c r="AC3162" s="13"/>
      <c r="AD3162" s="13"/>
      <c r="AE3162" s="13"/>
      <c r="AF3162" s="13"/>
      <c r="AG3162" s="13"/>
      <c r="AH3162" s="13"/>
      <c r="AI3162" s="13"/>
      <c r="AJ3162" s="13"/>
    </row>
    <row r="3163" spans="2:36" x14ac:dyDescent="0.3">
      <c r="B3163" s="8"/>
      <c r="C3163" s="8"/>
      <c r="W3163" s="13"/>
      <c r="X3163" s="13"/>
      <c r="Y3163" s="13"/>
      <c r="Z3163" s="13"/>
      <c r="AA3163" s="13"/>
      <c r="AB3163" s="13"/>
      <c r="AC3163" s="13"/>
      <c r="AD3163" s="13"/>
      <c r="AE3163" s="13"/>
      <c r="AF3163" s="13"/>
      <c r="AG3163" s="13"/>
      <c r="AH3163" s="13"/>
      <c r="AI3163" s="13"/>
      <c r="AJ3163" s="13"/>
    </row>
    <row r="3164" spans="2:36" x14ac:dyDescent="0.3">
      <c r="B3164" s="8"/>
      <c r="C3164" s="8"/>
      <c r="W3164" s="13"/>
      <c r="X3164" s="13"/>
      <c r="Y3164" s="13"/>
      <c r="Z3164" s="13"/>
      <c r="AA3164" s="13"/>
      <c r="AB3164" s="13"/>
      <c r="AC3164" s="13"/>
      <c r="AD3164" s="13"/>
      <c r="AE3164" s="13"/>
      <c r="AF3164" s="13"/>
      <c r="AG3164" s="13"/>
      <c r="AH3164" s="13"/>
      <c r="AI3164" s="13"/>
      <c r="AJ3164" s="13"/>
    </row>
    <row r="3165" spans="2:36" x14ac:dyDescent="0.3">
      <c r="B3165" s="8"/>
      <c r="C3165" s="8"/>
      <c r="W3165" s="13"/>
      <c r="X3165" s="13"/>
      <c r="Y3165" s="13"/>
      <c r="Z3165" s="13"/>
      <c r="AA3165" s="13"/>
      <c r="AB3165" s="13"/>
      <c r="AC3165" s="13"/>
      <c r="AD3165" s="13"/>
      <c r="AE3165" s="13"/>
      <c r="AF3165" s="13"/>
      <c r="AG3165" s="13"/>
      <c r="AH3165" s="13"/>
      <c r="AI3165" s="13"/>
      <c r="AJ3165" s="13"/>
    </row>
    <row r="3166" spans="2:36" x14ac:dyDescent="0.3">
      <c r="B3166" s="8"/>
      <c r="C3166" s="8"/>
      <c r="W3166" s="13"/>
      <c r="X3166" s="13"/>
      <c r="Y3166" s="13"/>
      <c r="Z3166" s="13"/>
      <c r="AA3166" s="13"/>
      <c r="AB3166" s="13"/>
      <c r="AC3166" s="13"/>
      <c r="AD3166" s="13"/>
      <c r="AE3166" s="13"/>
      <c r="AF3166" s="13"/>
      <c r="AG3166" s="13"/>
      <c r="AH3166" s="13"/>
      <c r="AI3166" s="13"/>
      <c r="AJ3166" s="13"/>
    </row>
    <row r="3167" spans="2:36" x14ac:dyDescent="0.3">
      <c r="B3167" s="8"/>
      <c r="C3167" s="8"/>
      <c r="W3167" s="13"/>
      <c r="X3167" s="13"/>
      <c r="Y3167" s="13"/>
      <c r="Z3167" s="13"/>
      <c r="AA3167" s="13"/>
      <c r="AB3167" s="13"/>
      <c r="AC3167" s="13"/>
      <c r="AD3167" s="13"/>
      <c r="AE3167" s="13"/>
      <c r="AF3167" s="13"/>
      <c r="AG3167" s="13"/>
      <c r="AH3167" s="13"/>
      <c r="AI3167" s="13"/>
      <c r="AJ3167" s="13"/>
    </row>
    <row r="3168" spans="2:36" x14ac:dyDescent="0.3">
      <c r="B3168" s="8"/>
      <c r="C3168" s="8"/>
      <c r="W3168" s="13"/>
      <c r="X3168" s="13"/>
      <c r="Y3168" s="13"/>
      <c r="Z3168" s="13"/>
      <c r="AA3168" s="13"/>
      <c r="AB3168" s="13"/>
      <c r="AC3168" s="13"/>
      <c r="AD3168" s="13"/>
      <c r="AE3168" s="13"/>
      <c r="AF3168" s="13"/>
      <c r="AG3168" s="13"/>
      <c r="AH3168" s="13"/>
      <c r="AI3168" s="13"/>
      <c r="AJ3168" s="13"/>
    </row>
    <row r="3169" spans="2:36" x14ac:dyDescent="0.3">
      <c r="B3169" s="8"/>
      <c r="C3169" s="8"/>
      <c r="W3169" s="13"/>
      <c r="X3169" s="13"/>
      <c r="Y3169" s="13"/>
      <c r="Z3169" s="13"/>
      <c r="AA3169" s="13"/>
      <c r="AB3169" s="13"/>
      <c r="AC3169" s="13"/>
      <c r="AD3169" s="13"/>
      <c r="AE3169" s="13"/>
      <c r="AF3169" s="13"/>
      <c r="AG3169" s="13"/>
      <c r="AH3169" s="13"/>
      <c r="AI3169" s="13"/>
      <c r="AJ3169" s="13"/>
    </row>
    <row r="3170" spans="2:36" x14ac:dyDescent="0.3">
      <c r="B3170" s="8"/>
      <c r="C3170" s="8"/>
      <c r="W3170" s="13"/>
      <c r="X3170" s="13"/>
      <c r="Y3170" s="13"/>
      <c r="Z3170" s="13"/>
      <c r="AA3170" s="13"/>
      <c r="AB3170" s="13"/>
      <c r="AC3170" s="13"/>
      <c r="AD3170" s="13"/>
      <c r="AE3170" s="13"/>
      <c r="AF3170" s="13"/>
      <c r="AG3170" s="13"/>
      <c r="AH3170" s="13"/>
      <c r="AI3170" s="13"/>
      <c r="AJ3170" s="13"/>
    </row>
    <row r="3171" spans="2:36" x14ac:dyDescent="0.3">
      <c r="B3171" s="8"/>
      <c r="C3171" s="8"/>
      <c r="W3171" s="13"/>
      <c r="X3171" s="13"/>
      <c r="Y3171" s="13"/>
      <c r="Z3171" s="13"/>
      <c r="AA3171" s="13"/>
      <c r="AB3171" s="13"/>
      <c r="AC3171" s="13"/>
      <c r="AD3171" s="13"/>
      <c r="AE3171" s="13"/>
      <c r="AF3171" s="13"/>
      <c r="AG3171" s="13"/>
      <c r="AH3171" s="13"/>
      <c r="AI3171" s="13"/>
      <c r="AJ3171" s="13"/>
    </row>
    <row r="3172" spans="2:36" x14ac:dyDescent="0.3">
      <c r="B3172" s="8"/>
      <c r="C3172" s="8"/>
      <c r="W3172" s="13"/>
      <c r="X3172" s="13"/>
      <c r="Y3172" s="13"/>
      <c r="Z3172" s="13"/>
      <c r="AA3172" s="13"/>
      <c r="AB3172" s="13"/>
      <c r="AC3172" s="13"/>
      <c r="AD3172" s="13"/>
      <c r="AE3172" s="13"/>
      <c r="AF3172" s="13"/>
      <c r="AG3172" s="13"/>
      <c r="AH3172" s="13"/>
      <c r="AI3172" s="13"/>
      <c r="AJ3172" s="13"/>
    </row>
    <row r="3173" spans="2:36" x14ac:dyDescent="0.3">
      <c r="B3173" s="8"/>
      <c r="C3173" s="8"/>
      <c r="W3173" s="13"/>
      <c r="X3173" s="13"/>
      <c r="Y3173" s="13"/>
      <c r="Z3173" s="13"/>
      <c r="AA3173" s="13"/>
      <c r="AB3173" s="13"/>
      <c r="AC3173" s="13"/>
      <c r="AD3173" s="13"/>
      <c r="AE3173" s="13"/>
      <c r="AF3173" s="13"/>
      <c r="AG3173" s="13"/>
      <c r="AH3173" s="13"/>
      <c r="AI3173" s="13"/>
      <c r="AJ3173" s="13"/>
    </row>
    <row r="3174" spans="2:36" x14ac:dyDescent="0.3">
      <c r="B3174" s="8"/>
      <c r="C3174" s="8"/>
      <c r="W3174" s="13"/>
      <c r="X3174" s="13"/>
      <c r="Y3174" s="13"/>
      <c r="Z3174" s="13"/>
      <c r="AA3174" s="13"/>
      <c r="AB3174" s="13"/>
      <c r="AC3174" s="13"/>
      <c r="AD3174" s="13"/>
      <c r="AE3174" s="13"/>
      <c r="AF3174" s="13"/>
      <c r="AG3174" s="13"/>
      <c r="AH3174" s="13"/>
      <c r="AI3174" s="13"/>
      <c r="AJ3174" s="13"/>
    </row>
    <row r="3175" spans="2:36" x14ac:dyDescent="0.3">
      <c r="B3175" s="8"/>
      <c r="C3175" s="8"/>
      <c r="W3175" s="13"/>
      <c r="X3175" s="13"/>
      <c r="Y3175" s="13"/>
      <c r="Z3175" s="13"/>
      <c r="AA3175" s="13"/>
      <c r="AB3175" s="13"/>
      <c r="AC3175" s="13"/>
      <c r="AD3175" s="13"/>
      <c r="AE3175" s="13"/>
      <c r="AF3175" s="13"/>
      <c r="AG3175" s="13"/>
      <c r="AH3175" s="13"/>
      <c r="AI3175" s="13"/>
      <c r="AJ3175" s="13"/>
    </row>
    <row r="3176" spans="2:36" x14ac:dyDescent="0.3">
      <c r="B3176" s="8"/>
      <c r="C3176" s="8"/>
      <c r="W3176" s="13"/>
      <c r="X3176" s="13"/>
      <c r="Y3176" s="13"/>
      <c r="Z3176" s="13"/>
      <c r="AA3176" s="13"/>
      <c r="AB3176" s="13"/>
      <c r="AC3176" s="13"/>
      <c r="AD3176" s="13"/>
      <c r="AE3176" s="13"/>
      <c r="AF3176" s="13"/>
      <c r="AG3176" s="13"/>
      <c r="AH3176" s="13"/>
      <c r="AI3176" s="13"/>
      <c r="AJ3176" s="13"/>
    </row>
    <row r="3177" spans="2:36" x14ac:dyDescent="0.3">
      <c r="B3177" s="8"/>
      <c r="C3177" s="8"/>
      <c r="W3177" s="13"/>
      <c r="X3177" s="13"/>
      <c r="Y3177" s="13"/>
      <c r="Z3177" s="13"/>
      <c r="AA3177" s="13"/>
      <c r="AB3177" s="13"/>
      <c r="AC3177" s="13"/>
      <c r="AD3177" s="13"/>
      <c r="AE3177" s="13"/>
      <c r="AF3177" s="13"/>
      <c r="AG3177" s="13"/>
      <c r="AH3177" s="13"/>
      <c r="AI3177" s="13"/>
      <c r="AJ3177" s="13"/>
    </row>
    <row r="3178" spans="2:36" x14ac:dyDescent="0.3">
      <c r="B3178" s="8"/>
      <c r="C3178" s="8"/>
      <c r="W3178" s="13"/>
      <c r="X3178" s="13"/>
      <c r="Y3178" s="13"/>
      <c r="Z3178" s="13"/>
      <c r="AA3178" s="13"/>
      <c r="AB3178" s="13"/>
      <c r="AC3178" s="13"/>
      <c r="AD3178" s="13"/>
      <c r="AE3178" s="13"/>
      <c r="AF3178" s="13"/>
      <c r="AG3178" s="13"/>
      <c r="AH3178" s="13"/>
      <c r="AI3178" s="13"/>
      <c r="AJ3178" s="13"/>
    </row>
    <row r="3179" spans="2:36" x14ac:dyDescent="0.3">
      <c r="B3179" s="8"/>
      <c r="C3179" s="8"/>
      <c r="W3179" s="13"/>
      <c r="X3179" s="13"/>
      <c r="Y3179" s="13"/>
      <c r="Z3179" s="13"/>
      <c r="AA3179" s="13"/>
      <c r="AB3179" s="13"/>
      <c r="AC3179" s="13"/>
      <c r="AD3179" s="13"/>
      <c r="AE3179" s="13"/>
      <c r="AF3179" s="13"/>
      <c r="AG3179" s="13"/>
      <c r="AH3179" s="13"/>
      <c r="AI3179" s="13"/>
      <c r="AJ3179" s="13"/>
    </row>
    <row r="3180" spans="2:36" x14ac:dyDescent="0.3">
      <c r="B3180" s="8"/>
      <c r="C3180" s="8"/>
      <c r="W3180" s="13"/>
      <c r="X3180" s="13"/>
      <c r="Y3180" s="13"/>
      <c r="Z3180" s="13"/>
      <c r="AA3180" s="13"/>
      <c r="AB3180" s="13"/>
      <c r="AC3180" s="13"/>
      <c r="AD3180" s="13"/>
      <c r="AE3180" s="13"/>
      <c r="AF3180" s="13"/>
      <c r="AG3180" s="13"/>
      <c r="AH3180" s="13"/>
      <c r="AI3180" s="13"/>
      <c r="AJ3180" s="13"/>
    </row>
    <row r="3181" spans="2:36" x14ac:dyDescent="0.3">
      <c r="B3181" s="8"/>
      <c r="C3181" s="8"/>
      <c r="W3181" s="13"/>
      <c r="X3181" s="13"/>
      <c r="Y3181" s="13"/>
      <c r="Z3181" s="13"/>
      <c r="AA3181" s="13"/>
      <c r="AB3181" s="13"/>
      <c r="AC3181" s="13"/>
      <c r="AD3181" s="13"/>
      <c r="AE3181" s="13"/>
      <c r="AF3181" s="13"/>
      <c r="AG3181" s="13"/>
      <c r="AH3181" s="13"/>
      <c r="AI3181" s="13"/>
      <c r="AJ3181" s="13"/>
    </row>
    <row r="3182" spans="2:36" x14ac:dyDescent="0.3">
      <c r="B3182" s="8"/>
      <c r="C3182" s="8"/>
      <c r="W3182" s="13"/>
      <c r="X3182" s="13"/>
      <c r="Y3182" s="13"/>
      <c r="Z3182" s="13"/>
      <c r="AA3182" s="13"/>
      <c r="AB3182" s="13"/>
      <c r="AC3182" s="13"/>
      <c r="AD3182" s="13"/>
      <c r="AE3182" s="13"/>
      <c r="AF3182" s="13"/>
      <c r="AG3182" s="13"/>
      <c r="AH3182" s="13"/>
      <c r="AI3182" s="13"/>
      <c r="AJ3182" s="13"/>
    </row>
    <row r="3183" spans="2:36" x14ac:dyDescent="0.3">
      <c r="B3183" s="8"/>
      <c r="C3183" s="8"/>
      <c r="W3183" s="13"/>
      <c r="X3183" s="13"/>
      <c r="Y3183" s="13"/>
      <c r="Z3183" s="13"/>
      <c r="AA3183" s="13"/>
      <c r="AB3183" s="13"/>
      <c r="AC3183" s="13"/>
      <c r="AD3183" s="13"/>
      <c r="AE3183" s="13"/>
      <c r="AF3183" s="13"/>
      <c r="AG3183" s="13"/>
      <c r="AH3183" s="13"/>
      <c r="AI3183" s="13"/>
      <c r="AJ3183" s="13"/>
    </row>
    <row r="3184" spans="2:36" x14ac:dyDescent="0.3">
      <c r="B3184" s="8"/>
      <c r="C3184" s="8"/>
      <c r="W3184" s="13"/>
      <c r="X3184" s="13"/>
      <c r="Y3184" s="13"/>
      <c r="Z3184" s="13"/>
      <c r="AA3184" s="13"/>
      <c r="AB3184" s="13"/>
      <c r="AC3184" s="13"/>
      <c r="AD3184" s="13"/>
      <c r="AE3184" s="13"/>
      <c r="AF3184" s="13"/>
      <c r="AG3184" s="13"/>
      <c r="AH3184" s="13"/>
      <c r="AI3184" s="13"/>
      <c r="AJ3184" s="13"/>
    </row>
    <row r="3185" spans="2:36" x14ac:dyDescent="0.3">
      <c r="B3185" s="8"/>
      <c r="C3185" s="8"/>
      <c r="W3185" s="13"/>
      <c r="X3185" s="13"/>
      <c r="Y3185" s="13"/>
      <c r="Z3185" s="13"/>
      <c r="AA3185" s="13"/>
      <c r="AB3185" s="13"/>
      <c r="AC3185" s="13"/>
      <c r="AD3185" s="13"/>
      <c r="AE3185" s="13"/>
      <c r="AF3185" s="13"/>
      <c r="AG3185" s="13"/>
      <c r="AH3185" s="13"/>
      <c r="AI3185" s="13"/>
      <c r="AJ3185" s="13"/>
    </row>
    <row r="3186" spans="2:36" x14ac:dyDescent="0.3">
      <c r="B3186" s="8"/>
      <c r="C3186" s="8"/>
      <c r="W3186" s="13"/>
      <c r="X3186" s="13"/>
      <c r="Y3186" s="13"/>
      <c r="Z3186" s="13"/>
      <c r="AA3186" s="13"/>
      <c r="AB3186" s="13"/>
      <c r="AC3186" s="13"/>
      <c r="AD3186" s="13"/>
      <c r="AE3186" s="13"/>
      <c r="AF3186" s="13"/>
      <c r="AG3186" s="13"/>
      <c r="AH3186" s="13"/>
      <c r="AI3186" s="13"/>
      <c r="AJ3186" s="13"/>
    </row>
    <row r="3187" spans="2:36" x14ac:dyDescent="0.3">
      <c r="B3187" s="8"/>
      <c r="C3187" s="8"/>
      <c r="W3187" s="13"/>
      <c r="X3187" s="13"/>
      <c r="Y3187" s="13"/>
      <c r="Z3187" s="13"/>
      <c r="AA3187" s="13"/>
      <c r="AB3187" s="13"/>
      <c r="AC3187" s="13"/>
      <c r="AD3187" s="13"/>
      <c r="AE3187" s="13"/>
      <c r="AF3187" s="13"/>
      <c r="AG3187" s="13"/>
      <c r="AH3187" s="13"/>
      <c r="AI3187" s="13"/>
      <c r="AJ3187" s="13"/>
    </row>
    <row r="3188" spans="2:36" x14ac:dyDescent="0.3">
      <c r="B3188" s="8"/>
      <c r="C3188" s="8"/>
      <c r="W3188" s="13"/>
      <c r="X3188" s="13"/>
      <c r="Y3188" s="13"/>
      <c r="Z3188" s="13"/>
      <c r="AA3188" s="13"/>
      <c r="AB3188" s="13"/>
      <c r="AC3188" s="13"/>
      <c r="AD3188" s="13"/>
      <c r="AE3188" s="13"/>
      <c r="AF3188" s="13"/>
      <c r="AG3188" s="13"/>
      <c r="AH3188" s="13"/>
      <c r="AI3188" s="13"/>
      <c r="AJ3188" s="13"/>
    </row>
    <row r="3189" spans="2:36" x14ac:dyDescent="0.3">
      <c r="B3189" s="8"/>
      <c r="C3189" s="8"/>
      <c r="W3189" s="13"/>
      <c r="X3189" s="13"/>
      <c r="Y3189" s="13"/>
      <c r="Z3189" s="13"/>
      <c r="AA3189" s="13"/>
      <c r="AB3189" s="13"/>
      <c r="AC3189" s="13"/>
      <c r="AD3189" s="13"/>
      <c r="AE3189" s="13"/>
      <c r="AF3189" s="13"/>
      <c r="AG3189" s="13"/>
      <c r="AH3189" s="13"/>
      <c r="AI3189" s="13"/>
      <c r="AJ3189" s="13"/>
    </row>
    <row r="3190" spans="2:36" x14ac:dyDescent="0.3">
      <c r="B3190" s="8"/>
      <c r="C3190" s="8"/>
      <c r="W3190" s="13"/>
      <c r="X3190" s="13"/>
      <c r="Y3190" s="13"/>
      <c r="Z3190" s="13"/>
      <c r="AA3190" s="13"/>
      <c r="AB3190" s="13"/>
      <c r="AC3190" s="13"/>
      <c r="AD3190" s="13"/>
      <c r="AE3190" s="13"/>
      <c r="AF3190" s="13"/>
      <c r="AG3190" s="13"/>
      <c r="AH3190" s="13"/>
      <c r="AI3190" s="13"/>
      <c r="AJ3190" s="13"/>
    </row>
    <row r="3191" spans="2:36" x14ac:dyDescent="0.3">
      <c r="B3191" s="8"/>
      <c r="C3191" s="8"/>
      <c r="W3191" s="13"/>
      <c r="X3191" s="13"/>
      <c r="Y3191" s="13"/>
      <c r="Z3191" s="13"/>
      <c r="AA3191" s="13"/>
      <c r="AB3191" s="13"/>
      <c r="AC3191" s="13"/>
      <c r="AD3191" s="13"/>
      <c r="AE3191" s="13"/>
      <c r="AF3191" s="13"/>
      <c r="AG3191" s="13"/>
      <c r="AH3191" s="13"/>
      <c r="AI3191" s="13"/>
      <c r="AJ3191" s="13"/>
    </row>
    <row r="3192" spans="2:36" x14ac:dyDescent="0.3">
      <c r="B3192" s="8"/>
      <c r="C3192" s="8"/>
      <c r="W3192" s="13"/>
      <c r="X3192" s="13"/>
      <c r="Y3192" s="13"/>
      <c r="Z3192" s="13"/>
      <c r="AA3192" s="13"/>
      <c r="AB3192" s="13"/>
      <c r="AC3192" s="13"/>
      <c r="AD3192" s="13"/>
      <c r="AE3192" s="13"/>
      <c r="AF3192" s="13"/>
      <c r="AG3192" s="13"/>
      <c r="AH3192" s="13"/>
      <c r="AI3192" s="13"/>
      <c r="AJ3192" s="13"/>
    </row>
    <row r="3193" spans="2:36" x14ac:dyDescent="0.3">
      <c r="B3193" s="8"/>
      <c r="C3193" s="8"/>
      <c r="W3193" s="13"/>
      <c r="X3193" s="13"/>
      <c r="Y3193" s="13"/>
      <c r="Z3193" s="13"/>
      <c r="AA3193" s="13"/>
      <c r="AB3193" s="13"/>
      <c r="AC3193" s="13"/>
      <c r="AD3193" s="13"/>
      <c r="AE3193" s="13"/>
      <c r="AF3193" s="13"/>
      <c r="AG3193" s="13"/>
      <c r="AH3193" s="13"/>
      <c r="AI3193" s="13"/>
      <c r="AJ3193" s="13"/>
    </row>
    <row r="3194" spans="2:36" x14ac:dyDescent="0.3">
      <c r="B3194" s="8"/>
      <c r="C3194" s="8"/>
      <c r="W3194" s="13"/>
      <c r="X3194" s="13"/>
      <c r="Y3194" s="13"/>
      <c r="Z3194" s="13"/>
      <c r="AA3194" s="13"/>
      <c r="AB3194" s="13"/>
      <c r="AC3194" s="13"/>
      <c r="AD3194" s="13"/>
      <c r="AE3194" s="13"/>
      <c r="AF3194" s="13"/>
      <c r="AG3194" s="13"/>
      <c r="AH3194" s="13"/>
      <c r="AI3194" s="13"/>
      <c r="AJ3194" s="13"/>
    </row>
    <row r="3195" spans="2:36" x14ac:dyDescent="0.3">
      <c r="B3195" s="8"/>
      <c r="C3195" s="8"/>
      <c r="W3195" s="13"/>
      <c r="X3195" s="13"/>
      <c r="Y3195" s="13"/>
      <c r="Z3195" s="13"/>
      <c r="AA3195" s="13"/>
      <c r="AB3195" s="13"/>
      <c r="AC3195" s="13"/>
      <c r="AD3195" s="13"/>
      <c r="AE3195" s="13"/>
      <c r="AF3195" s="13"/>
      <c r="AG3195" s="13"/>
      <c r="AH3195" s="13"/>
      <c r="AI3195" s="13"/>
      <c r="AJ3195" s="13"/>
    </row>
    <row r="3196" spans="2:36" x14ac:dyDescent="0.3">
      <c r="B3196" s="8"/>
      <c r="C3196" s="8"/>
      <c r="W3196" s="13"/>
      <c r="X3196" s="13"/>
      <c r="Y3196" s="13"/>
      <c r="Z3196" s="13"/>
      <c r="AA3196" s="13"/>
      <c r="AB3196" s="13"/>
      <c r="AC3196" s="13"/>
      <c r="AD3196" s="13"/>
      <c r="AE3196" s="13"/>
      <c r="AF3196" s="13"/>
      <c r="AG3196" s="13"/>
      <c r="AH3196" s="13"/>
      <c r="AI3196" s="13"/>
      <c r="AJ3196" s="13"/>
    </row>
    <row r="3197" spans="2:36" x14ac:dyDescent="0.3">
      <c r="B3197" s="8"/>
      <c r="C3197" s="8"/>
      <c r="W3197" s="13"/>
      <c r="X3197" s="13"/>
      <c r="Y3197" s="13"/>
      <c r="Z3197" s="13"/>
      <c r="AA3197" s="13"/>
      <c r="AB3197" s="13"/>
      <c r="AC3197" s="13"/>
      <c r="AD3197" s="13"/>
      <c r="AE3197" s="13"/>
      <c r="AF3197" s="13"/>
      <c r="AG3197" s="13"/>
      <c r="AH3197" s="13"/>
      <c r="AI3197" s="13"/>
      <c r="AJ3197" s="13"/>
    </row>
    <row r="3198" spans="2:36" x14ac:dyDescent="0.3">
      <c r="B3198" s="8"/>
      <c r="C3198" s="8"/>
      <c r="W3198" s="13"/>
      <c r="X3198" s="13"/>
      <c r="Y3198" s="13"/>
      <c r="Z3198" s="13"/>
      <c r="AA3198" s="13"/>
      <c r="AB3198" s="13"/>
      <c r="AC3198" s="13"/>
      <c r="AD3198" s="13"/>
      <c r="AE3198" s="13"/>
      <c r="AF3198" s="13"/>
      <c r="AG3198" s="13"/>
      <c r="AH3198" s="13"/>
      <c r="AI3198" s="13"/>
      <c r="AJ3198" s="13"/>
    </row>
    <row r="3199" spans="2:36" x14ac:dyDescent="0.3">
      <c r="B3199" s="8"/>
      <c r="C3199" s="8"/>
      <c r="W3199" s="13"/>
      <c r="X3199" s="13"/>
      <c r="Y3199" s="13"/>
      <c r="Z3199" s="13"/>
      <c r="AA3199" s="13"/>
      <c r="AB3199" s="13"/>
      <c r="AC3199" s="13"/>
      <c r="AD3199" s="13"/>
      <c r="AE3199" s="13"/>
      <c r="AF3199" s="13"/>
      <c r="AG3199" s="13"/>
      <c r="AH3199" s="13"/>
      <c r="AI3199" s="13"/>
      <c r="AJ3199" s="13"/>
    </row>
    <row r="3200" spans="2:36" x14ac:dyDescent="0.3">
      <c r="B3200" s="8"/>
      <c r="C3200" s="8"/>
      <c r="W3200" s="13"/>
      <c r="X3200" s="13"/>
      <c r="Y3200" s="13"/>
      <c r="Z3200" s="13"/>
      <c r="AA3200" s="13"/>
      <c r="AB3200" s="13"/>
      <c r="AC3200" s="13"/>
      <c r="AD3200" s="13"/>
      <c r="AE3200" s="13"/>
      <c r="AF3200" s="13"/>
      <c r="AG3200" s="13"/>
      <c r="AH3200" s="13"/>
      <c r="AI3200" s="13"/>
      <c r="AJ3200" s="13"/>
    </row>
    <row r="3201" spans="2:36" x14ac:dyDescent="0.3">
      <c r="B3201" s="8"/>
      <c r="C3201" s="8"/>
      <c r="W3201" s="13"/>
      <c r="X3201" s="13"/>
      <c r="Y3201" s="13"/>
      <c r="Z3201" s="13"/>
      <c r="AA3201" s="13"/>
      <c r="AB3201" s="13"/>
      <c r="AC3201" s="13"/>
      <c r="AD3201" s="13"/>
      <c r="AE3201" s="13"/>
      <c r="AF3201" s="13"/>
      <c r="AG3201" s="13"/>
      <c r="AH3201" s="13"/>
      <c r="AI3201" s="13"/>
      <c r="AJ3201" s="13"/>
    </row>
    <row r="3202" spans="2:36" x14ac:dyDescent="0.3">
      <c r="B3202" s="8"/>
      <c r="C3202" s="8"/>
      <c r="W3202" s="13"/>
      <c r="X3202" s="13"/>
      <c r="Y3202" s="13"/>
      <c r="Z3202" s="13"/>
      <c r="AA3202" s="13"/>
      <c r="AB3202" s="13"/>
      <c r="AC3202" s="13"/>
      <c r="AD3202" s="13"/>
      <c r="AE3202" s="13"/>
      <c r="AF3202" s="13"/>
      <c r="AG3202" s="13"/>
      <c r="AH3202" s="13"/>
      <c r="AI3202" s="13"/>
      <c r="AJ3202" s="13"/>
    </row>
    <row r="3203" spans="2:36" x14ac:dyDescent="0.3">
      <c r="B3203" s="8"/>
      <c r="C3203" s="8"/>
      <c r="W3203" s="13"/>
      <c r="X3203" s="13"/>
      <c r="Y3203" s="13"/>
      <c r="Z3203" s="13"/>
      <c r="AA3203" s="13"/>
      <c r="AB3203" s="13"/>
      <c r="AC3203" s="13"/>
      <c r="AD3203" s="13"/>
      <c r="AE3203" s="13"/>
      <c r="AF3203" s="13"/>
      <c r="AG3203" s="13"/>
      <c r="AH3203" s="13"/>
      <c r="AI3203" s="13"/>
      <c r="AJ3203" s="13"/>
    </row>
    <row r="3204" spans="2:36" x14ac:dyDescent="0.3">
      <c r="B3204" s="8"/>
      <c r="C3204" s="8"/>
      <c r="W3204" s="13"/>
      <c r="X3204" s="13"/>
      <c r="Y3204" s="13"/>
      <c r="Z3204" s="13"/>
      <c r="AA3204" s="13"/>
      <c r="AB3204" s="13"/>
      <c r="AC3204" s="13"/>
      <c r="AD3204" s="13"/>
      <c r="AE3204" s="13"/>
      <c r="AF3204" s="13"/>
      <c r="AG3204" s="13"/>
      <c r="AH3204" s="13"/>
      <c r="AI3204" s="13"/>
      <c r="AJ3204" s="13"/>
    </row>
    <row r="3205" spans="2:36" x14ac:dyDescent="0.3">
      <c r="B3205" s="8"/>
      <c r="C3205" s="8"/>
      <c r="W3205" s="13"/>
      <c r="X3205" s="13"/>
      <c r="Y3205" s="13"/>
      <c r="Z3205" s="13"/>
      <c r="AA3205" s="13"/>
      <c r="AB3205" s="13"/>
      <c r="AC3205" s="13"/>
      <c r="AD3205" s="13"/>
      <c r="AE3205" s="13"/>
      <c r="AF3205" s="13"/>
      <c r="AG3205" s="13"/>
      <c r="AH3205" s="13"/>
      <c r="AI3205" s="13"/>
      <c r="AJ3205" s="13"/>
    </row>
    <row r="3206" spans="2:36" x14ac:dyDescent="0.3">
      <c r="B3206" s="8"/>
      <c r="C3206" s="8"/>
      <c r="W3206" s="13"/>
      <c r="X3206" s="13"/>
      <c r="Y3206" s="13"/>
      <c r="Z3206" s="13"/>
      <c r="AA3206" s="13"/>
      <c r="AB3206" s="13"/>
      <c r="AC3206" s="13"/>
      <c r="AD3206" s="13"/>
      <c r="AE3206" s="13"/>
      <c r="AF3206" s="13"/>
      <c r="AG3206" s="13"/>
      <c r="AH3206" s="13"/>
      <c r="AI3206" s="13"/>
      <c r="AJ3206" s="13"/>
    </row>
    <row r="3207" spans="2:36" x14ac:dyDescent="0.3">
      <c r="B3207" s="8"/>
      <c r="C3207" s="8"/>
      <c r="W3207" s="13"/>
      <c r="X3207" s="13"/>
      <c r="Y3207" s="13"/>
      <c r="Z3207" s="13"/>
      <c r="AA3207" s="13"/>
      <c r="AB3207" s="13"/>
      <c r="AC3207" s="13"/>
      <c r="AD3207" s="13"/>
      <c r="AE3207" s="13"/>
      <c r="AF3207" s="13"/>
      <c r="AG3207" s="13"/>
      <c r="AH3207" s="13"/>
      <c r="AI3207" s="13"/>
      <c r="AJ3207" s="13"/>
    </row>
    <row r="3208" spans="2:36" x14ac:dyDescent="0.3">
      <c r="B3208" s="8"/>
      <c r="C3208" s="8"/>
      <c r="W3208" s="13"/>
      <c r="X3208" s="13"/>
      <c r="Y3208" s="13"/>
      <c r="Z3208" s="13"/>
      <c r="AA3208" s="13"/>
      <c r="AB3208" s="13"/>
      <c r="AC3208" s="13"/>
      <c r="AD3208" s="13"/>
      <c r="AE3208" s="13"/>
      <c r="AF3208" s="13"/>
      <c r="AG3208" s="13"/>
      <c r="AH3208" s="13"/>
      <c r="AI3208" s="13"/>
      <c r="AJ3208" s="13"/>
    </row>
    <row r="3209" spans="2:36" x14ac:dyDescent="0.3">
      <c r="B3209" s="8"/>
      <c r="C3209" s="8"/>
      <c r="W3209" s="13"/>
      <c r="X3209" s="13"/>
      <c r="Y3209" s="13"/>
      <c r="Z3209" s="13"/>
      <c r="AA3209" s="13"/>
      <c r="AB3209" s="13"/>
      <c r="AC3209" s="13"/>
      <c r="AD3209" s="13"/>
      <c r="AE3209" s="13"/>
      <c r="AF3209" s="13"/>
      <c r="AG3209" s="13"/>
      <c r="AH3209" s="13"/>
      <c r="AI3209" s="13"/>
      <c r="AJ3209" s="13"/>
    </row>
    <row r="3210" spans="2:36" x14ac:dyDescent="0.3">
      <c r="B3210" s="8"/>
      <c r="C3210" s="8"/>
      <c r="W3210" s="13"/>
      <c r="X3210" s="13"/>
      <c r="Y3210" s="13"/>
      <c r="Z3210" s="13"/>
      <c r="AA3210" s="13"/>
      <c r="AB3210" s="13"/>
      <c r="AC3210" s="13"/>
      <c r="AD3210" s="13"/>
      <c r="AE3210" s="13"/>
      <c r="AF3210" s="13"/>
      <c r="AG3210" s="13"/>
      <c r="AH3210" s="13"/>
      <c r="AI3210" s="13"/>
      <c r="AJ3210" s="13"/>
    </row>
    <row r="3211" spans="2:36" x14ac:dyDescent="0.3">
      <c r="B3211" s="8"/>
      <c r="C3211" s="8"/>
      <c r="W3211" s="13"/>
      <c r="X3211" s="13"/>
      <c r="Y3211" s="13"/>
      <c r="Z3211" s="13"/>
      <c r="AA3211" s="13"/>
      <c r="AB3211" s="13"/>
      <c r="AC3211" s="13"/>
      <c r="AD3211" s="13"/>
      <c r="AE3211" s="13"/>
      <c r="AF3211" s="13"/>
      <c r="AG3211" s="13"/>
      <c r="AH3211" s="13"/>
      <c r="AI3211" s="13"/>
      <c r="AJ3211" s="13"/>
    </row>
    <row r="3212" spans="2:36" x14ac:dyDescent="0.3">
      <c r="B3212" s="8"/>
      <c r="C3212" s="8"/>
      <c r="W3212" s="13"/>
      <c r="X3212" s="13"/>
      <c r="Y3212" s="13"/>
      <c r="Z3212" s="13"/>
      <c r="AA3212" s="13"/>
      <c r="AB3212" s="13"/>
      <c r="AC3212" s="13"/>
      <c r="AD3212" s="13"/>
      <c r="AE3212" s="13"/>
      <c r="AF3212" s="13"/>
      <c r="AG3212" s="13"/>
      <c r="AH3212" s="13"/>
      <c r="AI3212" s="13"/>
      <c r="AJ3212" s="13"/>
    </row>
    <row r="3213" spans="2:36" x14ac:dyDescent="0.3">
      <c r="B3213" s="8"/>
      <c r="C3213" s="8"/>
      <c r="W3213" s="13"/>
      <c r="X3213" s="13"/>
      <c r="Y3213" s="13"/>
      <c r="Z3213" s="13"/>
      <c r="AA3213" s="13"/>
      <c r="AB3213" s="13"/>
      <c r="AC3213" s="13"/>
      <c r="AD3213" s="13"/>
      <c r="AE3213" s="13"/>
      <c r="AF3213" s="13"/>
      <c r="AG3213" s="13"/>
      <c r="AH3213" s="13"/>
      <c r="AI3213" s="13"/>
      <c r="AJ3213" s="13"/>
    </row>
    <row r="3214" spans="2:36" x14ac:dyDescent="0.3">
      <c r="B3214" s="8"/>
      <c r="C3214" s="8"/>
      <c r="W3214" s="13"/>
      <c r="X3214" s="13"/>
      <c r="Y3214" s="13"/>
      <c r="Z3214" s="13"/>
      <c r="AA3214" s="13"/>
      <c r="AB3214" s="13"/>
      <c r="AC3214" s="13"/>
      <c r="AD3214" s="13"/>
      <c r="AE3214" s="13"/>
      <c r="AF3214" s="13"/>
      <c r="AG3214" s="13"/>
      <c r="AH3214" s="13"/>
      <c r="AI3214" s="13"/>
      <c r="AJ3214" s="13"/>
    </row>
    <row r="3215" spans="2:36" x14ac:dyDescent="0.3">
      <c r="B3215" s="8"/>
      <c r="C3215" s="8"/>
      <c r="W3215" s="13"/>
      <c r="X3215" s="13"/>
      <c r="Y3215" s="13"/>
      <c r="Z3215" s="13"/>
      <c r="AA3215" s="13"/>
      <c r="AB3215" s="13"/>
      <c r="AC3215" s="13"/>
      <c r="AD3215" s="13"/>
      <c r="AE3215" s="13"/>
      <c r="AF3215" s="13"/>
      <c r="AG3215" s="13"/>
      <c r="AH3215" s="13"/>
      <c r="AI3215" s="13"/>
      <c r="AJ3215" s="13"/>
    </row>
    <row r="3216" spans="2:36" x14ac:dyDescent="0.3">
      <c r="B3216" s="8"/>
      <c r="C3216" s="8"/>
      <c r="W3216" s="13"/>
      <c r="X3216" s="13"/>
      <c r="Y3216" s="13"/>
      <c r="Z3216" s="13"/>
      <c r="AA3216" s="13"/>
      <c r="AB3216" s="13"/>
      <c r="AC3216" s="13"/>
      <c r="AD3216" s="13"/>
      <c r="AE3216" s="13"/>
      <c r="AF3216" s="13"/>
      <c r="AG3216" s="13"/>
      <c r="AH3216" s="13"/>
      <c r="AI3216" s="13"/>
      <c r="AJ3216" s="13"/>
    </row>
    <row r="3217" spans="2:36" x14ac:dyDescent="0.3">
      <c r="B3217" s="8"/>
      <c r="C3217" s="8"/>
      <c r="W3217" s="13"/>
      <c r="X3217" s="13"/>
      <c r="Y3217" s="13"/>
      <c r="Z3217" s="13"/>
      <c r="AA3217" s="13"/>
      <c r="AB3217" s="13"/>
      <c r="AC3217" s="13"/>
      <c r="AD3217" s="13"/>
      <c r="AE3217" s="13"/>
      <c r="AF3217" s="13"/>
      <c r="AG3217" s="13"/>
      <c r="AH3217" s="13"/>
      <c r="AI3217" s="13"/>
      <c r="AJ3217" s="13"/>
    </row>
    <row r="3218" spans="2:36" x14ac:dyDescent="0.3">
      <c r="B3218" s="8"/>
      <c r="C3218" s="8"/>
      <c r="W3218" s="13"/>
      <c r="X3218" s="13"/>
      <c r="Y3218" s="13"/>
      <c r="Z3218" s="13"/>
      <c r="AA3218" s="13"/>
      <c r="AB3218" s="13"/>
      <c r="AC3218" s="13"/>
      <c r="AD3218" s="13"/>
      <c r="AE3218" s="13"/>
      <c r="AF3218" s="13"/>
      <c r="AG3218" s="13"/>
      <c r="AH3218" s="13"/>
      <c r="AI3218" s="13"/>
      <c r="AJ3218" s="13"/>
    </row>
    <row r="3219" spans="2:36" x14ac:dyDescent="0.3">
      <c r="B3219" s="8"/>
      <c r="C3219" s="8"/>
      <c r="W3219" s="13"/>
      <c r="X3219" s="13"/>
      <c r="Y3219" s="13"/>
      <c r="Z3219" s="13"/>
      <c r="AA3219" s="13"/>
      <c r="AB3219" s="13"/>
      <c r="AC3219" s="13"/>
      <c r="AD3219" s="13"/>
      <c r="AE3219" s="13"/>
      <c r="AF3219" s="13"/>
      <c r="AG3219" s="13"/>
      <c r="AH3219" s="13"/>
      <c r="AI3219" s="13"/>
      <c r="AJ3219" s="13"/>
    </row>
    <row r="3220" spans="2:36" x14ac:dyDescent="0.3">
      <c r="B3220" s="8"/>
      <c r="C3220" s="8"/>
      <c r="W3220" s="13"/>
      <c r="X3220" s="13"/>
      <c r="Y3220" s="13"/>
      <c r="Z3220" s="13"/>
      <c r="AA3220" s="13"/>
      <c r="AB3220" s="13"/>
      <c r="AC3220" s="13"/>
      <c r="AD3220" s="13"/>
      <c r="AE3220" s="13"/>
      <c r="AF3220" s="13"/>
      <c r="AG3220" s="13"/>
      <c r="AH3220" s="13"/>
      <c r="AI3220" s="13"/>
      <c r="AJ3220" s="13"/>
    </row>
    <row r="3221" spans="2:36" x14ac:dyDescent="0.3">
      <c r="B3221" s="8"/>
      <c r="C3221" s="8"/>
      <c r="W3221" s="13"/>
      <c r="X3221" s="13"/>
      <c r="Y3221" s="13"/>
      <c r="Z3221" s="13"/>
      <c r="AA3221" s="13"/>
      <c r="AB3221" s="13"/>
      <c r="AC3221" s="13"/>
      <c r="AD3221" s="13"/>
      <c r="AE3221" s="13"/>
      <c r="AF3221" s="13"/>
      <c r="AG3221" s="13"/>
      <c r="AH3221" s="13"/>
      <c r="AI3221" s="13"/>
      <c r="AJ3221" s="13"/>
    </row>
    <row r="3222" spans="2:36" x14ac:dyDescent="0.3">
      <c r="B3222" s="8"/>
      <c r="C3222" s="8"/>
      <c r="W3222" s="13"/>
      <c r="X3222" s="13"/>
      <c r="Y3222" s="13"/>
      <c r="Z3222" s="13"/>
      <c r="AA3222" s="13"/>
      <c r="AB3222" s="13"/>
      <c r="AC3222" s="13"/>
      <c r="AD3222" s="13"/>
      <c r="AE3222" s="13"/>
      <c r="AF3222" s="13"/>
      <c r="AG3222" s="13"/>
      <c r="AH3222" s="13"/>
      <c r="AI3222" s="13"/>
      <c r="AJ3222" s="13"/>
    </row>
    <row r="3223" spans="2:36" x14ac:dyDescent="0.3">
      <c r="B3223" s="8"/>
      <c r="C3223" s="8"/>
      <c r="W3223" s="13"/>
      <c r="X3223" s="13"/>
      <c r="Y3223" s="13"/>
      <c r="Z3223" s="13"/>
      <c r="AA3223" s="13"/>
      <c r="AB3223" s="13"/>
      <c r="AC3223" s="13"/>
      <c r="AD3223" s="13"/>
      <c r="AE3223" s="13"/>
      <c r="AF3223" s="13"/>
      <c r="AG3223" s="13"/>
      <c r="AH3223" s="13"/>
      <c r="AI3223" s="13"/>
      <c r="AJ3223" s="13"/>
    </row>
    <row r="3224" spans="2:36" x14ac:dyDescent="0.3">
      <c r="B3224" s="8"/>
      <c r="C3224" s="8"/>
      <c r="W3224" s="13"/>
      <c r="X3224" s="13"/>
      <c r="Y3224" s="13"/>
      <c r="Z3224" s="13"/>
      <c r="AA3224" s="13"/>
      <c r="AB3224" s="13"/>
      <c r="AC3224" s="13"/>
      <c r="AD3224" s="13"/>
      <c r="AE3224" s="13"/>
      <c r="AF3224" s="13"/>
      <c r="AG3224" s="13"/>
      <c r="AH3224" s="13"/>
      <c r="AI3224" s="13"/>
      <c r="AJ3224" s="13"/>
    </row>
    <row r="3225" spans="2:36" x14ac:dyDescent="0.3">
      <c r="B3225" s="8"/>
      <c r="C3225" s="8"/>
      <c r="W3225" s="13"/>
      <c r="X3225" s="13"/>
      <c r="Y3225" s="13"/>
      <c r="Z3225" s="13"/>
      <c r="AA3225" s="13"/>
      <c r="AB3225" s="13"/>
      <c r="AC3225" s="13"/>
      <c r="AD3225" s="13"/>
      <c r="AE3225" s="13"/>
      <c r="AF3225" s="13"/>
      <c r="AG3225" s="13"/>
      <c r="AH3225" s="13"/>
      <c r="AI3225" s="13"/>
      <c r="AJ3225" s="13"/>
    </row>
    <row r="3226" spans="2:36" x14ac:dyDescent="0.3">
      <c r="B3226" s="8"/>
      <c r="C3226" s="8"/>
      <c r="W3226" s="13"/>
      <c r="X3226" s="13"/>
      <c r="Y3226" s="13"/>
      <c r="Z3226" s="13"/>
      <c r="AA3226" s="13"/>
      <c r="AB3226" s="13"/>
      <c r="AC3226" s="13"/>
      <c r="AD3226" s="13"/>
      <c r="AE3226" s="13"/>
      <c r="AF3226" s="13"/>
      <c r="AG3226" s="13"/>
      <c r="AH3226" s="13"/>
      <c r="AI3226" s="13"/>
      <c r="AJ3226" s="13"/>
    </row>
    <row r="3227" spans="2:36" x14ac:dyDescent="0.3">
      <c r="B3227" s="8"/>
      <c r="C3227" s="8"/>
      <c r="W3227" s="13"/>
      <c r="X3227" s="13"/>
      <c r="Y3227" s="13"/>
      <c r="Z3227" s="13"/>
      <c r="AA3227" s="13"/>
      <c r="AB3227" s="13"/>
      <c r="AC3227" s="13"/>
      <c r="AD3227" s="13"/>
      <c r="AE3227" s="13"/>
      <c r="AF3227" s="13"/>
      <c r="AG3227" s="13"/>
      <c r="AH3227" s="13"/>
      <c r="AI3227" s="13"/>
      <c r="AJ3227" s="13"/>
    </row>
    <row r="3228" spans="2:36" x14ac:dyDescent="0.3">
      <c r="B3228" s="8"/>
      <c r="C3228" s="8"/>
      <c r="W3228" s="13"/>
      <c r="X3228" s="13"/>
      <c r="Y3228" s="13"/>
      <c r="Z3228" s="13"/>
      <c r="AA3228" s="13"/>
      <c r="AB3228" s="13"/>
      <c r="AC3228" s="13"/>
      <c r="AD3228" s="13"/>
      <c r="AE3228" s="13"/>
      <c r="AF3228" s="13"/>
      <c r="AG3228" s="13"/>
      <c r="AH3228" s="13"/>
      <c r="AI3228" s="13"/>
      <c r="AJ3228" s="13"/>
    </row>
    <row r="3229" spans="2:36" x14ac:dyDescent="0.3">
      <c r="B3229" s="8"/>
      <c r="C3229" s="8"/>
      <c r="W3229" s="13"/>
      <c r="X3229" s="13"/>
      <c r="Y3229" s="13"/>
      <c r="Z3229" s="13"/>
      <c r="AA3229" s="13"/>
      <c r="AB3229" s="13"/>
      <c r="AC3229" s="13"/>
      <c r="AD3229" s="13"/>
      <c r="AE3229" s="13"/>
      <c r="AF3229" s="13"/>
      <c r="AG3229" s="13"/>
      <c r="AH3229" s="13"/>
      <c r="AI3229" s="13"/>
      <c r="AJ3229" s="13"/>
    </row>
    <row r="3230" spans="2:36" x14ac:dyDescent="0.3">
      <c r="B3230" s="8"/>
      <c r="C3230" s="8"/>
      <c r="W3230" s="13"/>
      <c r="X3230" s="13"/>
      <c r="Y3230" s="13"/>
      <c r="Z3230" s="13"/>
      <c r="AA3230" s="13"/>
      <c r="AB3230" s="13"/>
      <c r="AC3230" s="13"/>
      <c r="AD3230" s="13"/>
      <c r="AE3230" s="13"/>
      <c r="AF3230" s="13"/>
      <c r="AG3230" s="13"/>
      <c r="AH3230" s="13"/>
      <c r="AI3230" s="13"/>
      <c r="AJ3230" s="13"/>
    </row>
    <row r="3231" spans="2:36" x14ac:dyDescent="0.3">
      <c r="B3231" s="8"/>
      <c r="C3231" s="8"/>
      <c r="W3231" s="13"/>
      <c r="X3231" s="13"/>
      <c r="Y3231" s="13"/>
      <c r="Z3231" s="13"/>
      <c r="AA3231" s="13"/>
      <c r="AB3231" s="13"/>
      <c r="AC3231" s="13"/>
      <c r="AD3231" s="13"/>
      <c r="AE3231" s="13"/>
      <c r="AF3231" s="13"/>
      <c r="AG3231" s="13"/>
      <c r="AH3231" s="13"/>
      <c r="AI3231" s="13"/>
      <c r="AJ3231" s="13"/>
    </row>
    <row r="3232" spans="2:36" x14ac:dyDescent="0.3">
      <c r="B3232" s="8"/>
      <c r="C3232" s="8"/>
      <c r="W3232" s="13"/>
      <c r="X3232" s="13"/>
      <c r="Y3232" s="13"/>
      <c r="Z3232" s="13"/>
      <c r="AA3232" s="13"/>
      <c r="AB3232" s="13"/>
      <c r="AC3232" s="13"/>
      <c r="AD3232" s="13"/>
      <c r="AE3232" s="13"/>
      <c r="AF3232" s="13"/>
      <c r="AG3232" s="13"/>
      <c r="AH3232" s="13"/>
      <c r="AI3232" s="13"/>
      <c r="AJ3232" s="13"/>
    </row>
    <row r="3233" spans="2:36" x14ac:dyDescent="0.3">
      <c r="B3233" s="8"/>
      <c r="C3233" s="8"/>
      <c r="W3233" s="13"/>
      <c r="X3233" s="13"/>
      <c r="Y3233" s="13"/>
      <c r="Z3233" s="13"/>
      <c r="AA3233" s="13"/>
      <c r="AB3233" s="13"/>
      <c r="AC3233" s="13"/>
      <c r="AD3233" s="13"/>
      <c r="AE3233" s="13"/>
      <c r="AF3233" s="13"/>
      <c r="AG3233" s="13"/>
      <c r="AH3233" s="13"/>
      <c r="AI3233" s="13"/>
      <c r="AJ3233" s="13"/>
    </row>
    <row r="3234" spans="2:36" x14ac:dyDescent="0.3">
      <c r="B3234" s="8"/>
      <c r="C3234" s="8"/>
      <c r="W3234" s="13"/>
      <c r="X3234" s="13"/>
      <c r="Y3234" s="13"/>
      <c r="Z3234" s="13"/>
      <c r="AA3234" s="13"/>
      <c r="AB3234" s="13"/>
      <c r="AC3234" s="13"/>
      <c r="AD3234" s="13"/>
      <c r="AE3234" s="13"/>
      <c r="AF3234" s="13"/>
      <c r="AG3234" s="13"/>
      <c r="AH3234" s="13"/>
      <c r="AI3234" s="13"/>
      <c r="AJ3234" s="13"/>
    </row>
    <row r="3235" spans="2:36" x14ac:dyDescent="0.3">
      <c r="B3235" s="8"/>
      <c r="C3235" s="8"/>
      <c r="W3235" s="13"/>
      <c r="X3235" s="13"/>
      <c r="Y3235" s="13"/>
      <c r="Z3235" s="13"/>
      <c r="AA3235" s="13"/>
      <c r="AB3235" s="13"/>
      <c r="AC3235" s="13"/>
      <c r="AD3235" s="13"/>
      <c r="AE3235" s="13"/>
      <c r="AF3235" s="13"/>
      <c r="AG3235" s="13"/>
      <c r="AH3235" s="13"/>
      <c r="AI3235" s="13"/>
      <c r="AJ3235" s="13"/>
    </row>
    <row r="3236" spans="2:36" x14ac:dyDescent="0.3">
      <c r="B3236" s="8"/>
      <c r="C3236" s="8"/>
      <c r="W3236" s="13"/>
      <c r="X3236" s="13"/>
      <c r="Y3236" s="13"/>
      <c r="Z3236" s="13"/>
      <c r="AA3236" s="13"/>
      <c r="AB3236" s="13"/>
      <c r="AC3236" s="13"/>
      <c r="AD3236" s="13"/>
      <c r="AE3236" s="13"/>
      <c r="AF3236" s="13"/>
      <c r="AG3236" s="13"/>
      <c r="AH3236" s="13"/>
      <c r="AI3236" s="13"/>
      <c r="AJ3236" s="13"/>
    </row>
    <row r="3237" spans="2:36" x14ac:dyDescent="0.3">
      <c r="B3237" s="8"/>
      <c r="C3237" s="8"/>
      <c r="W3237" s="13"/>
      <c r="X3237" s="13"/>
      <c r="Y3237" s="13"/>
      <c r="Z3237" s="13"/>
      <c r="AA3237" s="13"/>
      <c r="AB3237" s="13"/>
      <c r="AC3237" s="13"/>
      <c r="AD3237" s="13"/>
      <c r="AE3237" s="13"/>
      <c r="AF3237" s="13"/>
      <c r="AG3237" s="13"/>
      <c r="AH3237" s="13"/>
      <c r="AI3237" s="13"/>
      <c r="AJ3237" s="13"/>
    </row>
    <row r="3238" spans="2:36" x14ac:dyDescent="0.3">
      <c r="B3238" s="8"/>
      <c r="C3238" s="8"/>
      <c r="W3238" s="13"/>
      <c r="X3238" s="13"/>
      <c r="Y3238" s="13"/>
      <c r="Z3238" s="13"/>
      <c r="AA3238" s="13"/>
      <c r="AB3238" s="13"/>
      <c r="AC3238" s="13"/>
      <c r="AD3238" s="13"/>
      <c r="AE3238" s="13"/>
      <c r="AF3238" s="13"/>
      <c r="AG3238" s="13"/>
      <c r="AH3238" s="13"/>
      <c r="AI3238" s="13"/>
      <c r="AJ3238" s="13"/>
    </row>
    <row r="3239" spans="2:36" x14ac:dyDescent="0.3">
      <c r="B3239" s="8"/>
      <c r="C3239" s="8"/>
      <c r="W3239" s="13"/>
      <c r="X3239" s="13"/>
      <c r="Y3239" s="13"/>
      <c r="Z3239" s="13"/>
      <c r="AA3239" s="13"/>
      <c r="AB3239" s="13"/>
      <c r="AC3239" s="13"/>
      <c r="AD3239" s="13"/>
      <c r="AE3239" s="13"/>
      <c r="AF3239" s="13"/>
      <c r="AG3239" s="13"/>
      <c r="AH3239" s="13"/>
      <c r="AI3239" s="13"/>
      <c r="AJ3239" s="13"/>
    </row>
    <row r="3240" spans="2:36" x14ac:dyDescent="0.3">
      <c r="B3240" s="8"/>
      <c r="C3240" s="8"/>
      <c r="W3240" s="13"/>
      <c r="X3240" s="13"/>
      <c r="Y3240" s="13"/>
      <c r="Z3240" s="13"/>
      <c r="AA3240" s="13"/>
      <c r="AB3240" s="13"/>
      <c r="AC3240" s="13"/>
      <c r="AD3240" s="13"/>
      <c r="AE3240" s="13"/>
      <c r="AF3240" s="13"/>
      <c r="AG3240" s="13"/>
      <c r="AH3240" s="13"/>
      <c r="AI3240" s="13"/>
      <c r="AJ3240" s="13"/>
    </row>
    <row r="3241" spans="2:36" x14ac:dyDescent="0.3">
      <c r="B3241" s="8"/>
      <c r="C3241" s="8"/>
      <c r="W3241" s="13"/>
      <c r="X3241" s="13"/>
      <c r="Y3241" s="13"/>
      <c r="Z3241" s="13"/>
      <c r="AA3241" s="13"/>
      <c r="AB3241" s="13"/>
      <c r="AC3241" s="13"/>
      <c r="AD3241" s="13"/>
      <c r="AE3241" s="13"/>
      <c r="AF3241" s="13"/>
      <c r="AG3241" s="13"/>
      <c r="AH3241" s="13"/>
      <c r="AI3241" s="13"/>
      <c r="AJ3241" s="13"/>
    </row>
    <row r="3242" spans="2:36" x14ac:dyDescent="0.3">
      <c r="B3242" s="8"/>
      <c r="C3242" s="8"/>
      <c r="W3242" s="13"/>
      <c r="X3242" s="13"/>
      <c r="Y3242" s="13"/>
      <c r="Z3242" s="13"/>
      <c r="AA3242" s="13"/>
      <c r="AB3242" s="13"/>
      <c r="AC3242" s="13"/>
      <c r="AD3242" s="13"/>
      <c r="AE3242" s="13"/>
      <c r="AF3242" s="13"/>
      <c r="AG3242" s="13"/>
      <c r="AH3242" s="13"/>
      <c r="AI3242" s="13"/>
      <c r="AJ3242" s="13"/>
    </row>
    <row r="3243" spans="2:36" x14ac:dyDescent="0.3">
      <c r="B3243" s="8"/>
      <c r="C3243" s="8"/>
      <c r="W3243" s="13"/>
      <c r="X3243" s="13"/>
      <c r="Y3243" s="13"/>
      <c r="Z3243" s="13"/>
      <c r="AA3243" s="13"/>
      <c r="AB3243" s="13"/>
      <c r="AC3243" s="13"/>
      <c r="AD3243" s="13"/>
      <c r="AE3243" s="13"/>
      <c r="AF3243" s="13"/>
      <c r="AG3243" s="13"/>
      <c r="AH3243" s="13"/>
      <c r="AI3243" s="13"/>
      <c r="AJ3243" s="13"/>
    </row>
    <row r="3244" spans="2:36" x14ac:dyDescent="0.3">
      <c r="B3244" s="8"/>
      <c r="C3244" s="8"/>
      <c r="W3244" s="13"/>
      <c r="X3244" s="13"/>
      <c r="Y3244" s="13"/>
      <c r="Z3244" s="13"/>
      <c r="AA3244" s="13"/>
      <c r="AB3244" s="13"/>
      <c r="AC3244" s="13"/>
      <c r="AD3244" s="13"/>
      <c r="AE3244" s="13"/>
      <c r="AF3244" s="13"/>
      <c r="AG3244" s="13"/>
      <c r="AH3244" s="13"/>
      <c r="AI3244" s="13"/>
      <c r="AJ3244" s="13"/>
    </row>
    <row r="3245" spans="2:36" x14ac:dyDescent="0.3">
      <c r="B3245" s="8"/>
      <c r="C3245" s="8"/>
      <c r="W3245" s="13"/>
      <c r="X3245" s="13"/>
      <c r="Y3245" s="13"/>
      <c r="Z3245" s="13"/>
      <c r="AA3245" s="13"/>
      <c r="AB3245" s="13"/>
      <c r="AC3245" s="13"/>
      <c r="AD3245" s="13"/>
      <c r="AE3245" s="13"/>
      <c r="AF3245" s="13"/>
      <c r="AG3245" s="13"/>
      <c r="AH3245" s="13"/>
      <c r="AI3245" s="13"/>
      <c r="AJ3245" s="13"/>
    </row>
    <row r="3246" spans="2:36" x14ac:dyDescent="0.3">
      <c r="B3246" s="8"/>
      <c r="C3246" s="8"/>
      <c r="W3246" s="13"/>
      <c r="X3246" s="13"/>
      <c r="Y3246" s="13"/>
      <c r="Z3246" s="13"/>
      <c r="AA3246" s="13"/>
      <c r="AB3246" s="13"/>
      <c r="AC3246" s="13"/>
      <c r="AD3246" s="13"/>
      <c r="AE3246" s="13"/>
      <c r="AF3246" s="13"/>
      <c r="AG3246" s="13"/>
      <c r="AH3246" s="13"/>
      <c r="AI3246" s="13"/>
      <c r="AJ3246" s="13"/>
    </row>
    <row r="3247" spans="2:36" x14ac:dyDescent="0.3">
      <c r="B3247" s="8"/>
      <c r="C3247" s="8"/>
      <c r="W3247" s="13"/>
      <c r="X3247" s="13"/>
      <c r="Y3247" s="13"/>
      <c r="Z3247" s="13"/>
      <c r="AA3247" s="13"/>
      <c r="AB3247" s="13"/>
      <c r="AC3247" s="13"/>
      <c r="AD3247" s="13"/>
      <c r="AE3247" s="13"/>
      <c r="AF3247" s="13"/>
      <c r="AG3247" s="13"/>
      <c r="AH3247" s="13"/>
      <c r="AI3247" s="13"/>
      <c r="AJ3247" s="13"/>
    </row>
    <row r="3248" spans="2:36" x14ac:dyDescent="0.3">
      <c r="B3248" s="8"/>
      <c r="C3248" s="8"/>
      <c r="W3248" s="13"/>
      <c r="X3248" s="13"/>
      <c r="Y3248" s="13"/>
      <c r="Z3248" s="13"/>
      <c r="AA3248" s="13"/>
      <c r="AB3248" s="13"/>
      <c r="AC3248" s="13"/>
      <c r="AD3248" s="13"/>
      <c r="AE3248" s="13"/>
      <c r="AF3248" s="13"/>
      <c r="AG3248" s="13"/>
      <c r="AH3248" s="13"/>
      <c r="AI3248" s="13"/>
      <c r="AJ3248" s="13"/>
    </row>
    <row r="3249" spans="2:36" x14ac:dyDescent="0.3">
      <c r="B3249" s="8"/>
      <c r="C3249" s="8"/>
      <c r="W3249" s="13"/>
      <c r="X3249" s="13"/>
      <c r="Y3249" s="13"/>
      <c r="Z3249" s="13"/>
      <c r="AA3249" s="13"/>
      <c r="AB3249" s="13"/>
      <c r="AC3249" s="13"/>
      <c r="AD3249" s="13"/>
      <c r="AE3249" s="13"/>
      <c r="AF3249" s="13"/>
      <c r="AG3249" s="13"/>
      <c r="AH3249" s="13"/>
      <c r="AI3249" s="13"/>
      <c r="AJ3249" s="13"/>
    </row>
    <row r="3250" spans="2:36" x14ac:dyDescent="0.3">
      <c r="B3250" s="8"/>
      <c r="C3250" s="8"/>
      <c r="W3250" s="13"/>
      <c r="X3250" s="13"/>
      <c r="Y3250" s="13"/>
      <c r="Z3250" s="13"/>
      <c r="AA3250" s="13"/>
      <c r="AB3250" s="13"/>
      <c r="AC3250" s="13"/>
      <c r="AD3250" s="13"/>
      <c r="AE3250" s="13"/>
      <c r="AF3250" s="13"/>
      <c r="AG3250" s="13"/>
      <c r="AH3250" s="13"/>
      <c r="AI3250" s="13"/>
      <c r="AJ3250" s="13"/>
    </row>
    <row r="3251" spans="2:36" x14ac:dyDescent="0.3">
      <c r="B3251" s="8"/>
      <c r="C3251" s="8"/>
      <c r="W3251" s="13"/>
      <c r="X3251" s="13"/>
      <c r="Y3251" s="13"/>
      <c r="Z3251" s="13"/>
      <c r="AA3251" s="13"/>
      <c r="AB3251" s="13"/>
      <c r="AC3251" s="13"/>
      <c r="AD3251" s="13"/>
      <c r="AE3251" s="13"/>
      <c r="AF3251" s="13"/>
      <c r="AG3251" s="13"/>
      <c r="AH3251" s="13"/>
      <c r="AI3251" s="13"/>
      <c r="AJ3251" s="13"/>
    </row>
    <row r="3252" spans="2:36" x14ac:dyDescent="0.3">
      <c r="B3252" s="8"/>
      <c r="C3252" s="8"/>
      <c r="W3252" s="13"/>
      <c r="X3252" s="13"/>
      <c r="Y3252" s="13"/>
      <c r="Z3252" s="13"/>
      <c r="AA3252" s="13"/>
      <c r="AB3252" s="13"/>
      <c r="AC3252" s="13"/>
      <c r="AD3252" s="13"/>
      <c r="AE3252" s="13"/>
      <c r="AF3252" s="13"/>
      <c r="AG3252" s="13"/>
      <c r="AH3252" s="13"/>
      <c r="AI3252" s="13"/>
      <c r="AJ3252" s="13"/>
    </row>
    <row r="3253" spans="2:36" x14ac:dyDescent="0.3">
      <c r="B3253" s="8"/>
      <c r="C3253" s="8"/>
      <c r="W3253" s="13"/>
      <c r="X3253" s="13"/>
      <c r="Y3253" s="13"/>
      <c r="Z3253" s="13"/>
      <c r="AA3253" s="13"/>
      <c r="AB3253" s="13"/>
      <c r="AC3253" s="13"/>
      <c r="AD3253" s="13"/>
      <c r="AE3253" s="13"/>
      <c r="AF3253" s="13"/>
      <c r="AG3253" s="13"/>
      <c r="AH3253" s="13"/>
      <c r="AI3253" s="13"/>
      <c r="AJ3253" s="13"/>
    </row>
    <row r="3254" spans="2:36" x14ac:dyDescent="0.3">
      <c r="B3254" s="8"/>
      <c r="C3254" s="8"/>
      <c r="W3254" s="13"/>
      <c r="X3254" s="13"/>
      <c r="Y3254" s="13"/>
      <c r="Z3254" s="13"/>
      <c r="AA3254" s="13"/>
      <c r="AB3254" s="13"/>
      <c r="AC3254" s="13"/>
      <c r="AD3254" s="13"/>
      <c r="AE3254" s="13"/>
      <c r="AF3254" s="13"/>
      <c r="AG3254" s="13"/>
      <c r="AH3254" s="13"/>
      <c r="AI3254" s="13"/>
      <c r="AJ3254" s="13"/>
    </row>
    <row r="3255" spans="2:36" x14ac:dyDescent="0.3">
      <c r="B3255" s="8"/>
      <c r="C3255" s="8"/>
      <c r="W3255" s="13"/>
      <c r="X3255" s="13"/>
      <c r="Y3255" s="13"/>
      <c r="Z3255" s="13"/>
      <c r="AA3255" s="13"/>
      <c r="AB3255" s="13"/>
      <c r="AC3255" s="13"/>
      <c r="AD3255" s="13"/>
      <c r="AE3255" s="13"/>
      <c r="AF3255" s="13"/>
      <c r="AG3255" s="13"/>
      <c r="AH3255" s="13"/>
      <c r="AI3255" s="13"/>
      <c r="AJ3255" s="13"/>
    </row>
    <row r="3256" spans="2:36" x14ac:dyDescent="0.3">
      <c r="B3256" s="8"/>
      <c r="C3256" s="8"/>
      <c r="W3256" s="13"/>
      <c r="X3256" s="13"/>
      <c r="Y3256" s="13"/>
      <c r="Z3256" s="13"/>
      <c r="AA3256" s="13"/>
      <c r="AB3256" s="13"/>
      <c r="AC3256" s="13"/>
      <c r="AD3256" s="13"/>
      <c r="AE3256" s="13"/>
      <c r="AF3256" s="13"/>
      <c r="AG3256" s="13"/>
      <c r="AH3256" s="13"/>
      <c r="AI3256" s="13"/>
      <c r="AJ3256" s="13"/>
    </row>
    <row r="3257" spans="2:36" x14ac:dyDescent="0.3">
      <c r="B3257" s="8"/>
      <c r="C3257" s="8"/>
      <c r="W3257" s="13"/>
      <c r="X3257" s="13"/>
      <c r="Y3257" s="13"/>
      <c r="Z3257" s="13"/>
      <c r="AA3257" s="13"/>
      <c r="AB3257" s="13"/>
      <c r="AC3257" s="13"/>
      <c r="AD3257" s="13"/>
      <c r="AE3257" s="13"/>
      <c r="AF3257" s="13"/>
      <c r="AG3257" s="13"/>
      <c r="AH3257" s="13"/>
      <c r="AI3257" s="13"/>
      <c r="AJ3257" s="13"/>
    </row>
    <row r="3258" spans="2:36" x14ac:dyDescent="0.3">
      <c r="B3258" s="8"/>
      <c r="C3258" s="8"/>
      <c r="W3258" s="13"/>
      <c r="X3258" s="13"/>
      <c r="Y3258" s="13"/>
      <c r="Z3258" s="13"/>
      <c r="AA3258" s="13"/>
      <c r="AB3258" s="13"/>
      <c r="AC3258" s="13"/>
      <c r="AD3258" s="13"/>
      <c r="AE3258" s="13"/>
      <c r="AF3258" s="13"/>
      <c r="AG3258" s="13"/>
      <c r="AH3258" s="13"/>
      <c r="AI3258" s="13"/>
      <c r="AJ3258" s="13"/>
    </row>
    <row r="3259" spans="2:36" x14ac:dyDescent="0.3">
      <c r="B3259" s="8"/>
      <c r="C3259" s="8"/>
      <c r="W3259" s="13"/>
      <c r="X3259" s="13"/>
      <c r="Y3259" s="13"/>
      <c r="Z3259" s="13"/>
      <c r="AA3259" s="13"/>
      <c r="AB3259" s="13"/>
      <c r="AC3259" s="13"/>
      <c r="AD3259" s="13"/>
      <c r="AE3259" s="13"/>
      <c r="AF3259" s="13"/>
      <c r="AG3259" s="13"/>
      <c r="AH3259" s="13"/>
      <c r="AI3259" s="13"/>
      <c r="AJ3259" s="13"/>
    </row>
    <row r="3260" spans="2:36" x14ac:dyDescent="0.3">
      <c r="B3260" s="8"/>
      <c r="C3260" s="8"/>
      <c r="W3260" s="13"/>
      <c r="X3260" s="13"/>
      <c r="Y3260" s="13"/>
      <c r="Z3260" s="13"/>
      <c r="AA3260" s="13"/>
      <c r="AB3260" s="13"/>
      <c r="AC3260" s="13"/>
      <c r="AD3260" s="13"/>
      <c r="AE3260" s="13"/>
      <c r="AF3260" s="13"/>
      <c r="AG3260" s="13"/>
      <c r="AH3260" s="13"/>
      <c r="AI3260" s="13"/>
      <c r="AJ3260" s="13"/>
    </row>
    <row r="3261" spans="2:36" x14ac:dyDescent="0.3">
      <c r="B3261" s="8"/>
      <c r="C3261" s="8"/>
      <c r="W3261" s="13"/>
      <c r="X3261" s="13"/>
      <c r="Y3261" s="13"/>
      <c r="Z3261" s="13"/>
      <c r="AA3261" s="13"/>
      <c r="AB3261" s="13"/>
      <c r="AC3261" s="13"/>
      <c r="AD3261" s="13"/>
      <c r="AE3261" s="13"/>
      <c r="AF3261" s="13"/>
      <c r="AG3261" s="13"/>
      <c r="AH3261" s="13"/>
      <c r="AI3261" s="13"/>
      <c r="AJ3261" s="13"/>
    </row>
    <row r="3262" spans="2:36" x14ac:dyDescent="0.3">
      <c r="B3262" s="8"/>
      <c r="C3262" s="8"/>
      <c r="W3262" s="13"/>
      <c r="X3262" s="13"/>
      <c r="Y3262" s="13"/>
      <c r="Z3262" s="13"/>
      <c r="AA3262" s="13"/>
      <c r="AB3262" s="13"/>
      <c r="AC3262" s="13"/>
      <c r="AD3262" s="13"/>
      <c r="AE3262" s="13"/>
      <c r="AF3262" s="13"/>
      <c r="AG3262" s="13"/>
      <c r="AH3262" s="13"/>
      <c r="AI3262" s="13"/>
      <c r="AJ3262" s="13"/>
    </row>
    <row r="3263" spans="2:36" x14ac:dyDescent="0.3">
      <c r="B3263" s="8"/>
      <c r="C3263" s="8"/>
      <c r="W3263" s="13"/>
      <c r="X3263" s="13"/>
      <c r="Y3263" s="13"/>
      <c r="Z3263" s="13"/>
      <c r="AA3263" s="13"/>
      <c r="AB3263" s="13"/>
      <c r="AC3263" s="13"/>
      <c r="AD3263" s="13"/>
      <c r="AE3263" s="13"/>
      <c r="AF3263" s="13"/>
      <c r="AG3263" s="13"/>
      <c r="AH3263" s="13"/>
      <c r="AI3263" s="13"/>
      <c r="AJ3263" s="13"/>
    </row>
    <row r="3264" spans="2:36" x14ac:dyDescent="0.3">
      <c r="B3264" s="8"/>
      <c r="C3264" s="8"/>
      <c r="W3264" s="13"/>
      <c r="X3264" s="13"/>
      <c r="Y3264" s="13"/>
      <c r="Z3264" s="13"/>
      <c r="AA3264" s="13"/>
      <c r="AB3264" s="13"/>
      <c r="AC3264" s="13"/>
      <c r="AD3264" s="13"/>
      <c r="AE3264" s="13"/>
      <c r="AF3264" s="13"/>
      <c r="AG3264" s="13"/>
      <c r="AH3264" s="13"/>
      <c r="AI3264" s="13"/>
      <c r="AJ3264" s="13"/>
    </row>
    <row r="3265" spans="2:36" x14ac:dyDescent="0.3">
      <c r="B3265" s="8"/>
      <c r="C3265" s="8"/>
      <c r="W3265" s="13"/>
      <c r="X3265" s="13"/>
      <c r="Y3265" s="13"/>
      <c r="Z3265" s="13"/>
      <c r="AA3265" s="13"/>
      <c r="AB3265" s="13"/>
      <c r="AC3265" s="13"/>
      <c r="AD3265" s="13"/>
      <c r="AE3265" s="13"/>
      <c r="AF3265" s="13"/>
      <c r="AG3265" s="13"/>
      <c r="AH3265" s="13"/>
      <c r="AI3265" s="13"/>
      <c r="AJ3265" s="13"/>
    </row>
    <row r="3266" spans="2:36" x14ac:dyDescent="0.3">
      <c r="B3266" s="8"/>
      <c r="C3266" s="8"/>
      <c r="W3266" s="13"/>
      <c r="X3266" s="13"/>
      <c r="Y3266" s="13"/>
      <c r="Z3266" s="13"/>
      <c r="AA3266" s="13"/>
      <c r="AB3266" s="13"/>
      <c r="AC3266" s="13"/>
      <c r="AD3266" s="13"/>
      <c r="AE3266" s="13"/>
      <c r="AF3266" s="13"/>
      <c r="AG3266" s="13"/>
      <c r="AH3266" s="13"/>
      <c r="AI3266" s="13"/>
      <c r="AJ3266" s="13"/>
    </row>
    <row r="3267" spans="2:36" x14ac:dyDescent="0.3">
      <c r="B3267" s="8"/>
      <c r="C3267" s="8"/>
      <c r="W3267" s="13"/>
      <c r="X3267" s="13"/>
      <c r="Y3267" s="13"/>
      <c r="Z3267" s="13"/>
      <c r="AA3267" s="13"/>
      <c r="AB3267" s="13"/>
      <c r="AC3267" s="13"/>
      <c r="AD3267" s="13"/>
      <c r="AE3267" s="13"/>
      <c r="AF3267" s="13"/>
      <c r="AG3267" s="13"/>
      <c r="AH3267" s="13"/>
      <c r="AI3267" s="13"/>
      <c r="AJ3267" s="13"/>
    </row>
    <row r="3268" spans="2:36" x14ac:dyDescent="0.3">
      <c r="B3268" s="8"/>
      <c r="C3268" s="8"/>
      <c r="W3268" s="13"/>
      <c r="X3268" s="13"/>
      <c r="Y3268" s="13"/>
      <c r="Z3268" s="13"/>
      <c r="AA3268" s="13"/>
      <c r="AB3268" s="13"/>
      <c r="AC3268" s="13"/>
      <c r="AD3268" s="13"/>
      <c r="AE3268" s="13"/>
      <c r="AF3268" s="13"/>
      <c r="AG3268" s="13"/>
      <c r="AH3268" s="13"/>
      <c r="AI3268" s="13"/>
      <c r="AJ3268" s="13"/>
    </row>
    <row r="3269" spans="2:36" x14ac:dyDescent="0.3">
      <c r="B3269" s="8"/>
      <c r="C3269" s="8"/>
      <c r="W3269" s="13"/>
      <c r="X3269" s="13"/>
      <c r="Y3269" s="13"/>
      <c r="Z3269" s="13"/>
      <c r="AA3269" s="13"/>
      <c r="AB3269" s="13"/>
      <c r="AC3269" s="13"/>
      <c r="AD3269" s="13"/>
      <c r="AE3269" s="13"/>
      <c r="AF3269" s="13"/>
      <c r="AG3269" s="13"/>
      <c r="AH3269" s="13"/>
      <c r="AI3269" s="13"/>
      <c r="AJ3269" s="13"/>
    </row>
    <row r="3270" spans="2:36" x14ac:dyDescent="0.3">
      <c r="B3270" s="8"/>
      <c r="C3270" s="8"/>
      <c r="W3270" s="13"/>
      <c r="X3270" s="13"/>
      <c r="Y3270" s="13"/>
      <c r="Z3270" s="13"/>
      <c r="AA3270" s="13"/>
      <c r="AB3270" s="13"/>
      <c r="AC3270" s="13"/>
      <c r="AD3270" s="13"/>
      <c r="AE3270" s="13"/>
      <c r="AF3270" s="13"/>
      <c r="AG3270" s="13"/>
      <c r="AH3270" s="13"/>
      <c r="AI3270" s="13"/>
      <c r="AJ3270" s="13"/>
    </row>
    <row r="3271" spans="2:36" x14ac:dyDescent="0.3">
      <c r="B3271" s="8"/>
      <c r="C3271" s="8"/>
      <c r="W3271" s="13"/>
      <c r="X3271" s="13"/>
      <c r="Y3271" s="13"/>
      <c r="Z3271" s="13"/>
      <c r="AA3271" s="13"/>
      <c r="AB3271" s="13"/>
      <c r="AC3271" s="13"/>
      <c r="AD3271" s="13"/>
      <c r="AE3271" s="13"/>
      <c r="AF3271" s="13"/>
      <c r="AG3271" s="13"/>
      <c r="AH3271" s="13"/>
      <c r="AI3271" s="13"/>
      <c r="AJ3271" s="13"/>
    </row>
    <row r="3272" spans="2:36" x14ac:dyDescent="0.3">
      <c r="B3272" s="8"/>
      <c r="C3272" s="8"/>
      <c r="W3272" s="13"/>
      <c r="X3272" s="13"/>
      <c r="Y3272" s="13"/>
      <c r="Z3272" s="13"/>
      <c r="AA3272" s="13"/>
      <c r="AB3272" s="13"/>
      <c r="AC3272" s="13"/>
      <c r="AD3272" s="13"/>
      <c r="AE3272" s="13"/>
      <c r="AF3272" s="13"/>
      <c r="AG3272" s="13"/>
      <c r="AH3272" s="13"/>
      <c r="AI3272" s="13"/>
      <c r="AJ3272" s="13"/>
    </row>
    <row r="3273" spans="2:36" x14ac:dyDescent="0.3">
      <c r="B3273" s="8"/>
      <c r="C3273" s="8"/>
      <c r="W3273" s="13"/>
      <c r="X3273" s="13"/>
      <c r="Y3273" s="13"/>
      <c r="Z3273" s="13"/>
      <c r="AA3273" s="13"/>
      <c r="AB3273" s="13"/>
      <c r="AC3273" s="13"/>
      <c r="AD3273" s="13"/>
      <c r="AE3273" s="13"/>
      <c r="AF3273" s="13"/>
      <c r="AG3273" s="13"/>
      <c r="AH3273" s="13"/>
      <c r="AI3273" s="13"/>
      <c r="AJ3273" s="13"/>
    </row>
    <row r="3274" spans="2:36" x14ac:dyDescent="0.3">
      <c r="B3274" s="8"/>
      <c r="C3274" s="8"/>
      <c r="W3274" s="13"/>
      <c r="X3274" s="13"/>
      <c r="Y3274" s="13"/>
      <c r="Z3274" s="13"/>
      <c r="AA3274" s="13"/>
      <c r="AB3274" s="13"/>
      <c r="AC3274" s="13"/>
      <c r="AD3274" s="13"/>
      <c r="AE3274" s="13"/>
      <c r="AF3274" s="13"/>
      <c r="AG3274" s="13"/>
      <c r="AH3274" s="13"/>
      <c r="AI3274" s="13"/>
      <c r="AJ3274" s="13"/>
    </row>
    <row r="3275" spans="2:36" x14ac:dyDescent="0.3">
      <c r="B3275" s="8"/>
      <c r="C3275" s="8"/>
      <c r="W3275" s="13"/>
      <c r="X3275" s="13"/>
      <c r="Y3275" s="13"/>
      <c r="Z3275" s="13"/>
      <c r="AA3275" s="13"/>
      <c r="AB3275" s="13"/>
      <c r="AC3275" s="13"/>
      <c r="AD3275" s="13"/>
      <c r="AE3275" s="13"/>
      <c r="AF3275" s="13"/>
      <c r="AG3275" s="13"/>
      <c r="AH3275" s="13"/>
      <c r="AI3275" s="13"/>
      <c r="AJ3275" s="13"/>
    </row>
    <row r="3276" spans="2:36" x14ac:dyDescent="0.3">
      <c r="B3276" s="8"/>
      <c r="C3276" s="8"/>
      <c r="W3276" s="13"/>
      <c r="X3276" s="13"/>
      <c r="Y3276" s="13"/>
      <c r="Z3276" s="13"/>
      <c r="AA3276" s="13"/>
      <c r="AB3276" s="13"/>
      <c r="AC3276" s="13"/>
      <c r="AD3276" s="13"/>
      <c r="AE3276" s="13"/>
      <c r="AF3276" s="13"/>
      <c r="AG3276" s="13"/>
      <c r="AH3276" s="13"/>
      <c r="AI3276" s="13"/>
      <c r="AJ3276" s="13"/>
    </row>
    <row r="3277" spans="2:36" x14ac:dyDescent="0.3">
      <c r="B3277" s="8"/>
      <c r="C3277" s="8"/>
      <c r="W3277" s="13"/>
      <c r="X3277" s="13"/>
      <c r="Y3277" s="13"/>
      <c r="Z3277" s="13"/>
      <c r="AA3277" s="13"/>
      <c r="AB3277" s="13"/>
      <c r="AC3277" s="13"/>
      <c r="AD3277" s="13"/>
      <c r="AE3277" s="13"/>
      <c r="AF3277" s="13"/>
      <c r="AG3277" s="13"/>
      <c r="AH3277" s="13"/>
      <c r="AI3277" s="13"/>
      <c r="AJ3277" s="13"/>
    </row>
    <row r="3278" spans="2:36" x14ac:dyDescent="0.3">
      <c r="B3278" s="8"/>
      <c r="C3278" s="8"/>
      <c r="W3278" s="13"/>
      <c r="X3278" s="13"/>
      <c r="Y3278" s="13"/>
      <c r="Z3278" s="13"/>
      <c r="AA3278" s="13"/>
      <c r="AB3278" s="13"/>
      <c r="AC3278" s="13"/>
      <c r="AD3278" s="13"/>
      <c r="AE3278" s="13"/>
      <c r="AF3278" s="13"/>
      <c r="AG3278" s="13"/>
      <c r="AH3278" s="13"/>
      <c r="AI3278" s="13"/>
      <c r="AJ3278" s="13"/>
    </row>
    <row r="3279" spans="2:36" x14ac:dyDescent="0.3">
      <c r="B3279" s="8"/>
      <c r="C3279" s="8"/>
      <c r="W3279" s="13"/>
      <c r="X3279" s="13"/>
      <c r="Y3279" s="13"/>
      <c r="Z3279" s="13"/>
      <c r="AA3279" s="13"/>
      <c r="AB3279" s="13"/>
      <c r="AC3279" s="13"/>
      <c r="AD3279" s="13"/>
      <c r="AE3279" s="13"/>
      <c r="AF3279" s="13"/>
      <c r="AG3279" s="13"/>
      <c r="AH3279" s="13"/>
      <c r="AI3279" s="13"/>
      <c r="AJ3279" s="13"/>
    </row>
    <row r="3280" spans="2:36" x14ac:dyDescent="0.3">
      <c r="B3280" s="8"/>
      <c r="C3280" s="8"/>
      <c r="W3280" s="13"/>
      <c r="X3280" s="13"/>
      <c r="Y3280" s="13"/>
      <c r="Z3280" s="13"/>
      <c r="AA3280" s="13"/>
      <c r="AB3280" s="13"/>
      <c r="AC3280" s="13"/>
      <c r="AD3280" s="13"/>
      <c r="AE3280" s="13"/>
      <c r="AF3280" s="13"/>
      <c r="AG3280" s="13"/>
      <c r="AH3280" s="13"/>
      <c r="AI3280" s="13"/>
      <c r="AJ3280" s="13"/>
    </row>
    <row r="3281" spans="2:36" x14ac:dyDescent="0.3">
      <c r="B3281" s="8"/>
      <c r="C3281" s="8"/>
      <c r="W3281" s="13"/>
      <c r="X3281" s="13"/>
      <c r="Y3281" s="13"/>
      <c r="Z3281" s="13"/>
      <c r="AA3281" s="13"/>
      <c r="AB3281" s="13"/>
      <c r="AC3281" s="13"/>
      <c r="AD3281" s="13"/>
      <c r="AE3281" s="13"/>
      <c r="AF3281" s="13"/>
      <c r="AG3281" s="13"/>
      <c r="AH3281" s="13"/>
      <c r="AI3281" s="13"/>
      <c r="AJ3281" s="13"/>
    </row>
    <row r="3282" spans="2:36" x14ac:dyDescent="0.3">
      <c r="B3282" s="8"/>
      <c r="C3282" s="8"/>
      <c r="W3282" s="13"/>
      <c r="X3282" s="13"/>
      <c r="Y3282" s="13"/>
      <c r="Z3282" s="13"/>
      <c r="AA3282" s="13"/>
      <c r="AB3282" s="13"/>
      <c r="AC3282" s="13"/>
      <c r="AD3282" s="13"/>
      <c r="AE3282" s="13"/>
      <c r="AF3282" s="13"/>
      <c r="AG3282" s="13"/>
      <c r="AH3282" s="13"/>
      <c r="AI3282" s="13"/>
      <c r="AJ3282" s="13"/>
    </row>
    <row r="3283" spans="2:36" x14ac:dyDescent="0.3">
      <c r="B3283" s="8"/>
      <c r="C3283" s="8"/>
      <c r="W3283" s="13"/>
      <c r="X3283" s="13"/>
      <c r="Y3283" s="13"/>
      <c r="Z3283" s="13"/>
      <c r="AA3283" s="13"/>
      <c r="AB3283" s="13"/>
      <c r="AC3283" s="13"/>
      <c r="AD3283" s="13"/>
      <c r="AE3283" s="13"/>
      <c r="AF3283" s="13"/>
      <c r="AG3283" s="13"/>
      <c r="AH3283" s="13"/>
      <c r="AI3283" s="13"/>
      <c r="AJ3283" s="13"/>
    </row>
    <row r="3284" spans="2:36" x14ac:dyDescent="0.3">
      <c r="B3284" s="8"/>
      <c r="C3284" s="8"/>
      <c r="W3284" s="13"/>
      <c r="X3284" s="13"/>
      <c r="Y3284" s="13"/>
      <c r="Z3284" s="13"/>
      <c r="AA3284" s="13"/>
      <c r="AB3284" s="13"/>
      <c r="AC3284" s="13"/>
      <c r="AD3284" s="13"/>
      <c r="AE3284" s="13"/>
      <c r="AF3284" s="13"/>
      <c r="AG3284" s="13"/>
      <c r="AH3284" s="13"/>
      <c r="AI3284" s="13"/>
      <c r="AJ3284" s="13"/>
    </row>
    <row r="3285" spans="2:36" x14ac:dyDescent="0.3">
      <c r="B3285" s="8"/>
      <c r="C3285" s="8"/>
      <c r="W3285" s="13"/>
      <c r="X3285" s="13"/>
      <c r="Y3285" s="13"/>
      <c r="Z3285" s="13"/>
      <c r="AA3285" s="13"/>
      <c r="AB3285" s="13"/>
      <c r="AC3285" s="13"/>
      <c r="AD3285" s="13"/>
      <c r="AE3285" s="13"/>
      <c r="AF3285" s="13"/>
      <c r="AG3285" s="13"/>
      <c r="AH3285" s="13"/>
      <c r="AI3285" s="13"/>
      <c r="AJ3285" s="13"/>
    </row>
    <row r="3286" spans="2:36" x14ac:dyDescent="0.3">
      <c r="B3286" s="8"/>
      <c r="C3286" s="8"/>
      <c r="W3286" s="13"/>
      <c r="X3286" s="13"/>
      <c r="Y3286" s="13"/>
      <c r="Z3286" s="13"/>
      <c r="AA3286" s="13"/>
      <c r="AB3286" s="13"/>
      <c r="AC3286" s="13"/>
      <c r="AD3286" s="13"/>
      <c r="AE3286" s="13"/>
      <c r="AF3286" s="13"/>
      <c r="AG3286" s="13"/>
      <c r="AH3286" s="13"/>
      <c r="AI3286" s="13"/>
      <c r="AJ3286" s="13"/>
    </row>
    <row r="3287" spans="2:36" x14ac:dyDescent="0.3">
      <c r="B3287" s="8"/>
      <c r="C3287" s="8"/>
      <c r="W3287" s="13"/>
      <c r="X3287" s="13"/>
      <c r="Y3287" s="13"/>
      <c r="Z3287" s="13"/>
      <c r="AA3287" s="13"/>
      <c r="AB3287" s="13"/>
      <c r="AC3287" s="13"/>
      <c r="AD3287" s="13"/>
      <c r="AE3287" s="13"/>
      <c r="AF3287" s="13"/>
      <c r="AG3287" s="13"/>
      <c r="AH3287" s="13"/>
      <c r="AI3287" s="13"/>
      <c r="AJ3287" s="13"/>
    </row>
    <row r="3288" spans="2:36" x14ac:dyDescent="0.3">
      <c r="B3288" s="8"/>
      <c r="C3288" s="8"/>
      <c r="W3288" s="13"/>
      <c r="X3288" s="13"/>
      <c r="Y3288" s="13"/>
      <c r="Z3288" s="13"/>
      <c r="AA3288" s="13"/>
      <c r="AB3288" s="13"/>
      <c r="AC3288" s="13"/>
      <c r="AD3288" s="13"/>
      <c r="AE3288" s="13"/>
      <c r="AF3288" s="13"/>
      <c r="AG3288" s="13"/>
      <c r="AH3288" s="13"/>
      <c r="AI3288" s="13"/>
      <c r="AJ3288" s="13"/>
    </row>
    <row r="3289" spans="2:36" x14ac:dyDescent="0.3">
      <c r="B3289" s="8"/>
      <c r="C3289" s="8"/>
      <c r="W3289" s="13"/>
      <c r="X3289" s="13"/>
      <c r="Y3289" s="13"/>
      <c r="Z3289" s="13"/>
      <c r="AA3289" s="13"/>
      <c r="AB3289" s="13"/>
      <c r="AC3289" s="13"/>
      <c r="AD3289" s="13"/>
      <c r="AE3289" s="13"/>
      <c r="AF3289" s="13"/>
      <c r="AG3289" s="13"/>
      <c r="AH3289" s="13"/>
      <c r="AI3289" s="13"/>
      <c r="AJ3289" s="13"/>
    </row>
    <row r="3290" spans="2:36" x14ac:dyDescent="0.3">
      <c r="B3290" s="8"/>
      <c r="C3290" s="8"/>
      <c r="W3290" s="13"/>
      <c r="X3290" s="13"/>
      <c r="Y3290" s="13"/>
      <c r="Z3290" s="13"/>
      <c r="AA3290" s="13"/>
      <c r="AB3290" s="13"/>
      <c r="AC3290" s="13"/>
      <c r="AD3290" s="13"/>
      <c r="AE3290" s="13"/>
      <c r="AF3290" s="13"/>
      <c r="AG3290" s="13"/>
      <c r="AH3290" s="13"/>
      <c r="AI3290" s="13"/>
      <c r="AJ3290" s="13"/>
    </row>
    <row r="3291" spans="2:36" x14ac:dyDescent="0.3">
      <c r="B3291" s="8"/>
      <c r="C3291" s="8"/>
      <c r="W3291" s="13"/>
      <c r="X3291" s="13"/>
      <c r="Y3291" s="13"/>
      <c r="Z3291" s="13"/>
      <c r="AA3291" s="13"/>
      <c r="AB3291" s="13"/>
      <c r="AC3291" s="13"/>
      <c r="AD3291" s="13"/>
      <c r="AE3291" s="13"/>
      <c r="AF3291" s="13"/>
      <c r="AG3291" s="13"/>
      <c r="AH3291" s="13"/>
      <c r="AI3291" s="13"/>
      <c r="AJ3291" s="13"/>
    </row>
    <row r="3292" spans="2:36" x14ac:dyDescent="0.3">
      <c r="B3292" s="8"/>
      <c r="C3292" s="8"/>
      <c r="W3292" s="13"/>
      <c r="X3292" s="13"/>
      <c r="Y3292" s="13"/>
      <c r="Z3292" s="13"/>
      <c r="AA3292" s="13"/>
      <c r="AB3292" s="13"/>
      <c r="AC3292" s="13"/>
      <c r="AD3292" s="13"/>
      <c r="AE3292" s="13"/>
      <c r="AF3292" s="13"/>
      <c r="AG3292" s="13"/>
      <c r="AH3292" s="13"/>
      <c r="AI3292" s="13"/>
      <c r="AJ3292" s="13"/>
    </row>
    <row r="3293" spans="2:36" x14ac:dyDescent="0.3">
      <c r="B3293" s="8"/>
      <c r="C3293" s="8"/>
      <c r="W3293" s="13"/>
      <c r="X3293" s="13"/>
      <c r="Y3293" s="13"/>
      <c r="Z3293" s="13"/>
      <c r="AA3293" s="13"/>
      <c r="AB3293" s="13"/>
      <c r="AC3293" s="13"/>
      <c r="AD3293" s="13"/>
      <c r="AE3293" s="13"/>
      <c r="AF3293" s="13"/>
      <c r="AG3293" s="13"/>
      <c r="AH3293" s="13"/>
      <c r="AI3293" s="13"/>
      <c r="AJ3293" s="13"/>
    </row>
    <row r="3294" spans="2:36" x14ac:dyDescent="0.3">
      <c r="B3294" s="8"/>
      <c r="C3294" s="8"/>
      <c r="W3294" s="13"/>
      <c r="X3294" s="13"/>
      <c r="Y3294" s="13"/>
      <c r="Z3294" s="13"/>
      <c r="AA3294" s="13"/>
      <c r="AB3294" s="13"/>
      <c r="AC3294" s="13"/>
      <c r="AD3294" s="13"/>
      <c r="AE3294" s="13"/>
      <c r="AF3294" s="13"/>
      <c r="AG3294" s="13"/>
      <c r="AH3294" s="13"/>
      <c r="AI3294" s="13"/>
      <c r="AJ3294" s="13"/>
    </row>
    <row r="3295" spans="2:36" x14ac:dyDescent="0.3">
      <c r="B3295" s="8"/>
      <c r="C3295" s="8"/>
      <c r="W3295" s="13"/>
      <c r="X3295" s="13"/>
      <c r="Y3295" s="13"/>
      <c r="Z3295" s="13"/>
      <c r="AA3295" s="13"/>
      <c r="AB3295" s="13"/>
      <c r="AC3295" s="13"/>
      <c r="AD3295" s="13"/>
      <c r="AE3295" s="13"/>
      <c r="AF3295" s="13"/>
      <c r="AG3295" s="13"/>
      <c r="AH3295" s="13"/>
      <c r="AI3295" s="13"/>
      <c r="AJ3295" s="13"/>
    </row>
    <row r="3296" spans="2:36" x14ac:dyDescent="0.3">
      <c r="B3296" s="8"/>
      <c r="C3296" s="8"/>
      <c r="W3296" s="13"/>
      <c r="X3296" s="13"/>
      <c r="Y3296" s="13"/>
      <c r="Z3296" s="13"/>
      <c r="AA3296" s="13"/>
      <c r="AB3296" s="13"/>
      <c r="AC3296" s="13"/>
      <c r="AD3296" s="13"/>
      <c r="AE3296" s="13"/>
      <c r="AF3296" s="13"/>
      <c r="AG3296" s="13"/>
      <c r="AH3296" s="13"/>
      <c r="AI3296" s="13"/>
      <c r="AJ3296" s="13"/>
    </row>
    <row r="3297" spans="2:36" x14ac:dyDescent="0.3">
      <c r="B3297" s="8"/>
      <c r="C3297" s="8"/>
      <c r="W3297" s="13"/>
      <c r="X3297" s="13"/>
      <c r="Y3297" s="13"/>
      <c r="Z3297" s="13"/>
      <c r="AA3297" s="13"/>
      <c r="AB3297" s="13"/>
      <c r="AC3297" s="13"/>
      <c r="AD3297" s="13"/>
      <c r="AE3297" s="13"/>
      <c r="AF3297" s="13"/>
      <c r="AG3297" s="13"/>
      <c r="AH3297" s="13"/>
      <c r="AI3297" s="13"/>
      <c r="AJ3297" s="13"/>
    </row>
    <row r="3298" spans="2:36" x14ac:dyDescent="0.3">
      <c r="B3298" s="8"/>
      <c r="C3298" s="8"/>
      <c r="W3298" s="13"/>
      <c r="X3298" s="13"/>
      <c r="Y3298" s="13"/>
      <c r="Z3298" s="13"/>
      <c r="AA3298" s="13"/>
      <c r="AB3298" s="13"/>
      <c r="AC3298" s="13"/>
      <c r="AD3298" s="13"/>
      <c r="AE3298" s="13"/>
      <c r="AF3298" s="13"/>
      <c r="AG3298" s="13"/>
      <c r="AH3298" s="13"/>
      <c r="AI3298" s="13"/>
      <c r="AJ3298" s="13"/>
    </row>
    <row r="3299" spans="2:36" x14ac:dyDescent="0.3">
      <c r="B3299" s="8"/>
      <c r="C3299" s="8"/>
      <c r="W3299" s="13"/>
      <c r="X3299" s="13"/>
      <c r="Y3299" s="13"/>
      <c r="Z3299" s="13"/>
      <c r="AA3299" s="13"/>
      <c r="AB3299" s="13"/>
      <c r="AC3299" s="13"/>
      <c r="AD3299" s="13"/>
      <c r="AE3299" s="13"/>
      <c r="AF3299" s="13"/>
      <c r="AG3299" s="13"/>
      <c r="AH3299" s="13"/>
      <c r="AI3299" s="13"/>
      <c r="AJ3299" s="13"/>
    </row>
    <row r="3300" spans="2:36" x14ac:dyDescent="0.3">
      <c r="B3300" s="8"/>
      <c r="C3300" s="8"/>
      <c r="W3300" s="13"/>
      <c r="X3300" s="13"/>
      <c r="Y3300" s="13"/>
      <c r="Z3300" s="13"/>
      <c r="AA3300" s="13"/>
      <c r="AB3300" s="13"/>
      <c r="AC3300" s="13"/>
      <c r="AD3300" s="13"/>
      <c r="AE3300" s="13"/>
      <c r="AF3300" s="13"/>
      <c r="AG3300" s="13"/>
      <c r="AH3300" s="13"/>
      <c r="AI3300" s="13"/>
      <c r="AJ3300" s="13"/>
    </row>
    <row r="3301" spans="2:36" x14ac:dyDescent="0.3">
      <c r="B3301" s="8"/>
      <c r="C3301" s="8"/>
      <c r="W3301" s="13"/>
      <c r="X3301" s="13"/>
      <c r="Y3301" s="13"/>
      <c r="Z3301" s="13"/>
      <c r="AA3301" s="13"/>
      <c r="AB3301" s="13"/>
      <c r="AC3301" s="13"/>
      <c r="AD3301" s="13"/>
      <c r="AE3301" s="13"/>
      <c r="AF3301" s="13"/>
      <c r="AG3301" s="13"/>
      <c r="AH3301" s="13"/>
      <c r="AI3301" s="13"/>
      <c r="AJ3301" s="13"/>
    </row>
    <row r="3302" spans="2:36" x14ac:dyDescent="0.3">
      <c r="B3302" s="8"/>
      <c r="C3302" s="8"/>
      <c r="W3302" s="13"/>
      <c r="X3302" s="13"/>
      <c r="Y3302" s="13"/>
      <c r="Z3302" s="13"/>
      <c r="AA3302" s="13"/>
      <c r="AB3302" s="13"/>
      <c r="AC3302" s="13"/>
      <c r="AD3302" s="13"/>
      <c r="AE3302" s="13"/>
      <c r="AF3302" s="13"/>
      <c r="AG3302" s="13"/>
      <c r="AH3302" s="13"/>
      <c r="AI3302" s="13"/>
      <c r="AJ3302" s="13"/>
    </row>
    <row r="3303" spans="2:36" x14ac:dyDescent="0.3">
      <c r="B3303" s="8"/>
      <c r="C3303" s="8"/>
      <c r="W3303" s="13"/>
      <c r="X3303" s="13"/>
      <c r="Y3303" s="13"/>
      <c r="Z3303" s="13"/>
      <c r="AA3303" s="13"/>
      <c r="AB3303" s="13"/>
      <c r="AC3303" s="13"/>
      <c r="AD3303" s="13"/>
      <c r="AE3303" s="13"/>
      <c r="AF3303" s="13"/>
      <c r="AG3303" s="13"/>
      <c r="AH3303" s="13"/>
      <c r="AI3303" s="13"/>
      <c r="AJ3303" s="13"/>
    </row>
    <row r="3304" spans="2:36" x14ac:dyDescent="0.3">
      <c r="B3304" s="8"/>
      <c r="C3304" s="8"/>
      <c r="W3304" s="13"/>
      <c r="X3304" s="13"/>
      <c r="Y3304" s="13"/>
      <c r="Z3304" s="13"/>
      <c r="AA3304" s="13"/>
      <c r="AB3304" s="13"/>
      <c r="AC3304" s="13"/>
      <c r="AD3304" s="13"/>
      <c r="AE3304" s="13"/>
      <c r="AF3304" s="13"/>
      <c r="AG3304" s="13"/>
      <c r="AH3304" s="13"/>
      <c r="AI3304" s="13"/>
      <c r="AJ3304" s="13"/>
    </row>
    <row r="3305" spans="2:36" x14ac:dyDescent="0.3">
      <c r="B3305" s="8"/>
      <c r="C3305" s="8"/>
      <c r="W3305" s="13"/>
      <c r="X3305" s="13"/>
      <c r="Y3305" s="13"/>
      <c r="Z3305" s="13"/>
      <c r="AA3305" s="13"/>
      <c r="AB3305" s="13"/>
      <c r="AC3305" s="13"/>
      <c r="AD3305" s="13"/>
      <c r="AE3305" s="13"/>
      <c r="AF3305" s="13"/>
      <c r="AG3305" s="13"/>
      <c r="AH3305" s="13"/>
      <c r="AI3305" s="13"/>
      <c r="AJ3305" s="13"/>
    </row>
    <row r="3306" spans="2:36" x14ac:dyDescent="0.3">
      <c r="B3306" s="8"/>
      <c r="C3306" s="8"/>
      <c r="W3306" s="13"/>
      <c r="X3306" s="13"/>
      <c r="Y3306" s="13"/>
      <c r="Z3306" s="13"/>
      <c r="AA3306" s="13"/>
      <c r="AB3306" s="13"/>
      <c r="AC3306" s="13"/>
      <c r="AD3306" s="13"/>
      <c r="AE3306" s="13"/>
      <c r="AF3306" s="13"/>
      <c r="AG3306" s="13"/>
      <c r="AH3306" s="13"/>
      <c r="AI3306" s="13"/>
      <c r="AJ3306" s="13"/>
    </row>
    <row r="3307" spans="2:36" x14ac:dyDescent="0.3">
      <c r="B3307" s="8"/>
      <c r="C3307" s="8"/>
      <c r="W3307" s="13"/>
      <c r="X3307" s="13"/>
      <c r="Y3307" s="13"/>
      <c r="Z3307" s="13"/>
      <c r="AA3307" s="13"/>
      <c r="AB3307" s="13"/>
      <c r="AC3307" s="13"/>
      <c r="AD3307" s="13"/>
      <c r="AE3307" s="13"/>
      <c r="AF3307" s="13"/>
      <c r="AG3307" s="13"/>
      <c r="AH3307" s="13"/>
      <c r="AI3307" s="13"/>
      <c r="AJ3307" s="13"/>
    </row>
    <row r="3308" spans="2:36" x14ac:dyDescent="0.3">
      <c r="B3308" s="8"/>
      <c r="C3308" s="8"/>
      <c r="W3308" s="13"/>
      <c r="X3308" s="13"/>
      <c r="Y3308" s="13"/>
      <c r="Z3308" s="13"/>
      <c r="AA3308" s="13"/>
      <c r="AB3308" s="13"/>
      <c r="AC3308" s="13"/>
      <c r="AD3308" s="13"/>
      <c r="AE3308" s="13"/>
      <c r="AF3308" s="13"/>
      <c r="AG3308" s="13"/>
      <c r="AH3308" s="13"/>
      <c r="AI3308" s="13"/>
      <c r="AJ3308" s="13"/>
    </row>
    <row r="3309" spans="2:36" x14ac:dyDescent="0.3">
      <c r="B3309" s="8"/>
      <c r="C3309" s="8"/>
      <c r="W3309" s="13"/>
      <c r="X3309" s="13"/>
      <c r="Y3309" s="13"/>
      <c r="Z3309" s="13"/>
      <c r="AA3309" s="13"/>
      <c r="AB3309" s="13"/>
      <c r="AC3309" s="13"/>
      <c r="AD3309" s="13"/>
      <c r="AE3309" s="13"/>
      <c r="AF3309" s="13"/>
      <c r="AG3309" s="13"/>
      <c r="AH3309" s="13"/>
      <c r="AI3309" s="13"/>
      <c r="AJ3309" s="13"/>
    </row>
    <row r="3310" spans="2:36" x14ac:dyDescent="0.3">
      <c r="B3310" s="8"/>
      <c r="C3310" s="8"/>
      <c r="W3310" s="13"/>
      <c r="X3310" s="13"/>
      <c r="Y3310" s="13"/>
      <c r="Z3310" s="13"/>
      <c r="AA3310" s="13"/>
      <c r="AB3310" s="13"/>
      <c r="AC3310" s="13"/>
      <c r="AD3310" s="13"/>
      <c r="AE3310" s="13"/>
      <c r="AF3310" s="13"/>
      <c r="AG3310" s="13"/>
      <c r="AH3310" s="13"/>
      <c r="AI3310" s="13"/>
      <c r="AJ3310" s="13"/>
    </row>
    <row r="3311" spans="2:36" x14ac:dyDescent="0.3">
      <c r="B3311" s="8"/>
      <c r="C3311" s="8"/>
      <c r="W3311" s="13"/>
      <c r="X3311" s="13"/>
      <c r="Y3311" s="13"/>
      <c r="Z3311" s="13"/>
      <c r="AA3311" s="13"/>
      <c r="AB3311" s="13"/>
      <c r="AC3311" s="13"/>
      <c r="AD3311" s="13"/>
      <c r="AE3311" s="13"/>
      <c r="AF3311" s="13"/>
      <c r="AG3311" s="13"/>
      <c r="AH3311" s="13"/>
      <c r="AI3311" s="13"/>
      <c r="AJ3311" s="13"/>
    </row>
    <row r="3312" spans="2:36" x14ac:dyDescent="0.3">
      <c r="B3312" s="8"/>
      <c r="C3312" s="8"/>
      <c r="W3312" s="13"/>
      <c r="X3312" s="13"/>
      <c r="Y3312" s="13"/>
      <c r="Z3312" s="13"/>
      <c r="AA3312" s="13"/>
      <c r="AB3312" s="13"/>
      <c r="AC3312" s="13"/>
      <c r="AD3312" s="13"/>
      <c r="AE3312" s="13"/>
      <c r="AF3312" s="13"/>
      <c r="AG3312" s="13"/>
      <c r="AH3312" s="13"/>
      <c r="AI3312" s="13"/>
      <c r="AJ3312" s="13"/>
    </row>
    <row r="3313" spans="2:36" x14ac:dyDescent="0.3">
      <c r="B3313" s="8"/>
      <c r="C3313" s="8"/>
      <c r="W3313" s="13"/>
      <c r="X3313" s="13"/>
      <c r="Y3313" s="13"/>
      <c r="Z3313" s="13"/>
      <c r="AA3313" s="13"/>
      <c r="AB3313" s="13"/>
      <c r="AC3313" s="13"/>
      <c r="AD3313" s="13"/>
      <c r="AE3313" s="13"/>
      <c r="AF3313" s="13"/>
      <c r="AG3313" s="13"/>
      <c r="AH3313" s="13"/>
      <c r="AI3313" s="13"/>
      <c r="AJ3313" s="13"/>
    </row>
    <row r="3314" spans="2:36" x14ac:dyDescent="0.3">
      <c r="B3314" s="8"/>
      <c r="C3314" s="8"/>
      <c r="W3314" s="13"/>
      <c r="X3314" s="13"/>
      <c r="Y3314" s="13"/>
      <c r="Z3314" s="13"/>
      <c r="AA3314" s="13"/>
      <c r="AB3314" s="13"/>
      <c r="AC3314" s="13"/>
      <c r="AD3314" s="13"/>
      <c r="AE3314" s="13"/>
      <c r="AF3314" s="13"/>
      <c r="AG3314" s="13"/>
      <c r="AH3314" s="13"/>
      <c r="AI3314" s="13"/>
      <c r="AJ3314" s="13"/>
    </row>
    <row r="3315" spans="2:36" x14ac:dyDescent="0.3">
      <c r="B3315" s="8"/>
      <c r="C3315" s="8"/>
      <c r="W3315" s="13"/>
      <c r="X3315" s="13"/>
      <c r="Y3315" s="13"/>
      <c r="Z3315" s="13"/>
      <c r="AA3315" s="13"/>
      <c r="AB3315" s="13"/>
      <c r="AC3315" s="13"/>
      <c r="AD3315" s="13"/>
      <c r="AE3315" s="13"/>
      <c r="AF3315" s="13"/>
      <c r="AG3315" s="13"/>
      <c r="AH3315" s="13"/>
      <c r="AI3315" s="13"/>
      <c r="AJ3315" s="13"/>
    </row>
    <row r="3316" spans="2:36" x14ac:dyDescent="0.3">
      <c r="B3316" s="8"/>
      <c r="C3316" s="8"/>
      <c r="W3316" s="13"/>
      <c r="X3316" s="13"/>
      <c r="Y3316" s="13"/>
      <c r="Z3316" s="13"/>
      <c r="AA3316" s="13"/>
      <c r="AB3316" s="13"/>
      <c r="AC3316" s="13"/>
      <c r="AD3316" s="13"/>
      <c r="AE3316" s="13"/>
      <c r="AF3316" s="13"/>
      <c r="AG3316" s="13"/>
      <c r="AH3316" s="13"/>
      <c r="AI3316" s="13"/>
      <c r="AJ3316" s="13"/>
    </row>
    <row r="3317" spans="2:36" x14ac:dyDescent="0.3">
      <c r="B3317" s="8"/>
      <c r="C3317" s="8"/>
      <c r="W3317" s="13"/>
      <c r="X3317" s="13"/>
      <c r="Y3317" s="13"/>
      <c r="Z3317" s="13"/>
      <c r="AA3317" s="13"/>
      <c r="AB3317" s="13"/>
      <c r="AC3317" s="13"/>
      <c r="AD3317" s="13"/>
      <c r="AE3317" s="13"/>
      <c r="AF3317" s="13"/>
      <c r="AG3317" s="13"/>
      <c r="AH3317" s="13"/>
      <c r="AI3317" s="13"/>
      <c r="AJ3317" s="13"/>
    </row>
    <row r="3318" spans="2:36" x14ac:dyDescent="0.3">
      <c r="B3318" s="8"/>
      <c r="C3318" s="8"/>
      <c r="W3318" s="13"/>
      <c r="X3318" s="13"/>
      <c r="Y3318" s="13"/>
      <c r="Z3318" s="13"/>
      <c r="AA3318" s="13"/>
      <c r="AB3318" s="13"/>
      <c r="AC3318" s="13"/>
      <c r="AD3318" s="13"/>
      <c r="AE3318" s="13"/>
      <c r="AF3318" s="13"/>
      <c r="AG3318" s="13"/>
      <c r="AH3318" s="13"/>
      <c r="AI3318" s="13"/>
      <c r="AJ3318" s="13"/>
    </row>
    <row r="3319" spans="2:36" x14ac:dyDescent="0.3">
      <c r="B3319" s="8"/>
      <c r="C3319" s="8"/>
      <c r="W3319" s="13"/>
      <c r="X3319" s="13"/>
      <c r="Y3319" s="13"/>
      <c r="Z3319" s="13"/>
      <c r="AA3319" s="13"/>
      <c r="AB3319" s="13"/>
      <c r="AC3319" s="13"/>
      <c r="AD3319" s="13"/>
      <c r="AE3319" s="13"/>
      <c r="AF3319" s="13"/>
      <c r="AG3319" s="13"/>
      <c r="AH3319" s="13"/>
      <c r="AI3319" s="13"/>
      <c r="AJ3319" s="13"/>
    </row>
    <row r="3320" spans="2:36" x14ac:dyDescent="0.3">
      <c r="B3320" s="8"/>
      <c r="C3320" s="8"/>
      <c r="W3320" s="13"/>
      <c r="X3320" s="13"/>
      <c r="Y3320" s="13"/>
      <c r="Z3320" s="13"/>
      <c r="AA3320" s="13"/>
      <c r="AB3320" s="13"/>
      <c r="AC3320" s="13"/>
      <c r="AD3320" s="13"/>
      <c r="AE3320" s="13"/>
      <c r="AF3320" s="13"/>
      <c r="AG3320" s="13"/>
      <c r="AH3320" s="13"/>
      <c r="AI3320" s="13"/>
      <c r="AJ3320" s="13"/>
    </row>
    <row r="3321" spans="2:36" x14ac:dyDescent="0.3">
      <c r="B3321" s="8"/>
      <c r="C3321" s="8"/>
      <c r="W3321" s="13"/>
      <c r="X3321" s="13"/>
      <c r="Y3321" s="13"/>
      <c r="Z3321" s="13"/>
      <c r="AA3321" s="13"/>
      <c r="AB3321" s="13"/>
      <c r="AC3321" s="13"/>
      <c r="AD3321" s="13"/>
      <c r="AE3321" s="13"/>
      <c r="AF3321" s="13"/>
      <c r="AG3321" s="13"/>
      <c r="AH3321" s="13"/>
      <c r="AI3321" s="13"/>
      <c r="AJ3321" s="13"/>
    </row>
    <row r="3322" spans="2:36" x14ac:dyDescent="0.3">
      <c r="B3322" s="8"/>
      <c r="C3322" s="8"/>
      <c r="W3322" s="13"/>
      <c r="X3322" s="13"/>
      <c r="Y3322" s="13"/>
      <c r="Z3322" s="13"/>
      <c r="AA3322" s="13"/>
      <c r="AB3322" s="13"/>
      <c r="AC3322" s="13"/>
      <c r="AD3322" s="13"/>
      <c r="AE3322" s="13"/>
      <c r="AF3322" s="13"/>
      <c r="AG3322" s="13"/>
      <c r="AH3322" s="13"/>
      <c r="AI3322" s="13"/>
      <c r="AJ3322" s="13"/>
    </row>
    <row r="3323" spans="2:36" x14ac:dyDescent="0.3">
      <c r="B3323" s="8"/>
      <c r="C3323" s="8"/>
      <c r="W3323" s="13"/>
      <c r="X3323" s="13"/>
      <c r="Y3323" s="13"/>
      <c r="Z3323" s="13"/>
      <c r="AA3323" s="13"/>
      <c r="AB3323" s="13"/>
      <c r="AC3323" s="13"/>
      <c r="AD3323" s="13"/>
      <c r="AE3323" s="13"/>
      <c r="AF3323" s="13"/>
      <c r="AG3323" s="13"/>
      <c r="AH3323" s="13"/>
      <c r="AI3323" s="13"/>
      <c r="AJ3323" s="13"/>
    </row>
    <row r="3324" spans="2:36" x14ac:dyDescent="0.3">
      <c r="B3324" s="8"/>
      <c r="C3324" s="8"/>
      <c r="W3324" s="13"/>
      <c r="X3324" s="13"/>
      <c r="Y3324" s="13"/>
      <c r="Z3324" s="13"/>
      <c r="AA3324" s="13"/>
      <c r="AB3324" s="13"/>
      <c r="AC3324" s="13"/>
      <c r="AD3324" s="13"/>
      <c r="AE3324" s="13"/>
      <c r="AF3324" s="13"/>
      <c r="AG3324" s="13"/>
      <c r="AH3324" s="13"/>
      <c r="AI3324" s="13"/>
      <c r="AJ3324" s="13"/>
    </row>
    <row r="3325" spans="2:36" x14ac:dyDescent="0.3">
      <c r="B3325" s="8"/>
      <c r="C3325" s="8"/>
      <c r="W3325" s="13"/>
      <c r="X3325" s="13"/>
      <c r="Y3325" s="13"/>
      <c r="Z3325" s="13"/>
      <c r="AA3325" s="13"/>
      <c r="AB3325" s="13"/>
      <c r="AC3325" s="13"/>
      <c r="AD3325" s="13"/>
      <c r="AE3325" s="13"/>
      <c r="AF3325" s="13"/>
      <c r="AG3325" s="13"/>
      <c r="AH3325" s="13"/>
      <c r="AI3325" s="13"/>
      <c r="AJ3325" s="13"/>
    </row>
    <row r="3326" spans="2:36" x14ac:dyDescent="0.3">
      <c r="B3326" s="8"/>
      <c r="C3326" s="8"/>
      <c r="W3326" s="13"/>
      <c r="X3326" s="13"/>
      <c r="Y3326" s="13"/>
      <c r="Z3326" s="13"/>
      <c r="AA3326" s="13"/>
      <c r="AB3326" s="13"/>
      <c r="AC3326" s="13"/>
      <c r="AD3326" s="13"/>
      <c r="AE3326" s="13"/>
      <c r="AF3326" s="13"/>
      <c r="AG3326" s="13"/>
      <c r="AH3326" s="13"/>
      <c r="AI3326" s="13"/>
      <c r="AJ3326" s="13"/>
    </row>
    <row r="3327" spans="2:36" x14ac:dyDescent="0.3">
      <c r="B3327" s="8"/>
      <c r="C3327" s="8"/>
      <c r="W3327" s="13"/>
      <c r="X3327" s="13"/>
      <c r="Y3327" s="13"/>
      <c r="Z3327" s="13"/>
      <c r="AA3327" s="13"/>
      <c r="AB3327" s="13"/>
      <c r="AC3327" s="13"/>
      <c r="AD3327" s="13"/>
      <c r="AE3327" s="13"/>
      <c r="AF3327" s="13"/>
      <c r="AG3327" s="13"/>
      <c r="AH3327" s="13"/>
      <c r="AI3327" s="13"/>
      <c r="AJ3327" s="13"/>
    </row>
    <row r="3328" spans="2:36" x14ac:dyDescent="0.3">
      <c r="B3328" s="8"/>
      <c r="C3328" s="8"/>
      <c r="W3328" s="13"/>
      <c r="X3328" s="13"/>
      <c r="Y3328" s="13"/>
      <c r="Z3328" s="13"/>
      <c r="AA3328" s="13"/>
      <c r="AB3328" s="13"/>
      <c r="AC3328" s="13"/>
      <c r="AD3328" s="13"/>
      <c r="AE3328" s="13"/>
      <c r="AF3328" s="13"/>
      <c r="AG3328" s="13"/>
      <c r="AH3328" s="13"/>
      <c r="AI3328" s="13"/>
      <c r="AJ3328" s="13"/>
    </row>
    <row r="3329" spans="2:36" x14ac:dyDescent="0.3">
      <c r="B3329" s="8"/>
      <c r="C3329" s="8"/>
      <c r="W3329" s="13"/>
      <c r="X3329" s="13"/>
      <c r="Y3329" s="13"/>
      <c r="Z3329" s="13"/>
      <c r="AA3329" s="13"/>
      <c r="AB3329" s="13"/>
      <c r="AC3329" s="13"/>
      <c r="AD3329" s="13"/>
      <c r="AE3329" s="13"/>
      <c r="AF3329" s="13"/>
      <c r="AG3329" s="13"/>
      <c r="AH3329" s="13"/>
      <c r="AI3329" s="13"/>
      <c r="AJ3329" s="13"/>
    </row>
    <row r="3330" spans="2:36" x14ac:dyDescent="0.3">
      <c r="B3330" s="8"/>
      <c r="C3330" s="8"/>
      <c r="W3330" s="13"/>
      <c r="X3330" s="13"/>
      <c r="Y3330" s="13"/>
      <c r="Z3330" s="13"/>
      <c r="AA3330" s="13"/>
      <c r="AB3330" s="13"/>
      <c r="AC3330" s="13"/>
      <c r="AD3330" s="13"/>
      <c r="AE3330" s="13"/>
      <c r="AF3330" s="13"/>
      <c r="AG3330" s="13"/>
      <c r="AH3330" s="13"/>
      <c r="AI3330" s="13"/>
      <c r="AJ3330" s="13"/>
    </row>
    <row r="3331" spans="2:36" x14ac:dyDescent="0.3">
      <c r="B3331" s="8"/>
      <c r="C3331" s="8"/>
      <c r="W3331" s="13"/>
      <c r="X3331" s="13"/>
      <c r="Y3331" s="13"/>
      <c r="Z3331" s="13"/>
      <c r="AA3331" s="13"/>
      <c r="AB3331" s="13"/>
      <c r="AC3331" s="13"/>
      <c r="AD3331" s="13"/>
      <c r="AE3331" s="13"/>
      <c r="AF3331" s="13"/>
      <c r="AG3331" s="13"/>
      <c r="AH3331" s="13"/>
      <c r="AI3331" s="13"/>
      <c r="AJ3331" s="13"/>
    </row>
    <row r="3332" spans="2:36" x14ac:dyDescent="0.3">
      <c r="B3332" s="8"/>
      <c r="C3332" s="8"/>
      <c r="W3332" s="13"/>
      <c r="X3332" s="13"/>
      <c r="Y3332" s="13"/>
      <c r="Z3332" s="13"/>
      <c r="AA3332" s="13"/>
      <c r="AB3332" s="13"/>
      <c r="AC3332" s="13"/>
      <c r="AD3332" s="13"/>
      <c r="AE3332" s="13"/>
      <c r="AF3332" s="13"/>
      <c r="AG3332" s="13"/>
      <c r="AH3332" s="13"/>
      <c r="AI3332" s="13"/>
      <c r="AJ3332" s="13"/>
    </row>
    <row r="3333" spans="2:36" x14ac:dyDescent="0.3">
      <c r="B3333" s="8"/>
      <c r="C3333" s="8"/>
      <c r="W3333" s="13"/>
      <c r="X3333" s="13"/>
      <c r="Y3333" s="13"/>
      <c r="Z3333" s="13"/>
      <c r="AA3333" s="13"/>
      <c r="AB3333" s="13"/>
      <c r="AC3333" s="13"/>
      <c r="AD3333" s="13"/>
      <c r="AE3333" s="13"/>
      <c r="AF3333" s="13"/>
      <c r="AG3333" s="13"/>
      <c r="AH3333" s="13"/>
      <c r="AI3333" s="13"/>
      <c r="AJ3333" s="13"/>
    </row>
    <row r="3334" spans="2:36" x14ac:dyDescent="0.3">
      <c r="B3334" s="8"/>
      <c r="C3334" s="8"/>
      <c r="W3334" s="13"/>
      <c r="X3334" s="13"/>
      <c r="Y3334" s="13"/>
      <c r="Z3334" s="13"/>
      <c r="AA3334" s="13"/>
      <c r="AB3334" s="13"/>
      <c r="AC3334" s="13"/>
      <c r="AD3334" s="13"/>
      <c r="AE3334" s="13"/>
      <c r="AF3334" s="13"/>
      <c r="AG3334" s="13"/>
      <c r="AH3334" s="13"/>
      <c r="AI3334" s="13"/>
      <c r="AJ3334" s="13"/>
    </row>
    <row r="3335" spans="2:36" x14ac:dyDescent="0.3">
      <c r="B3335" s="8"/>
      <c r="C3335" s="8"/>
      <c r="W3335" s="13"/>
      <c r="X3335" s="13"/>
      <c r="Y3335" s="13"/>
      <c r="Z3335" s="13"/>
      <c r="AA3335" s="13"/>
      <c r="AB3335" s="13"/>
      <c r="AC3335" s="13"/>
      <c r="AD3335" s="13"/>
      <c r="AE3335" s="13"/>
      <c r="AF3335" s="13"/>
      <c r="AG3335" s="13"/>
      <c r="AH3335" s="13"/>
      <c r="AI3335" s="13"/>
      <c r="AJ3335" s="13"/>
    </row>
    <row r="3336" spans="2:36" x14ac:dyDescent="0.3">
      <c r="B3336" s="8"/>
      <c r="C3336" s="8"/>
      <c r="W3336" s="13"/>
      <c r="X3336" s="13"/>
      <c r="Y3336" s="13"/>
      <c r="Z3336" s="13"/>
      <c r="AA3336" s="13"/>
      <c r="AB3336" s="13"/>
      <c r="AC3336" s="13"/>
      <c r="AD3336" s="13"/>
      <c r="AE3336" s="13"/>
      <c r="AF3336" s="13"/>
      <c r="AG3336" s="13"/>
      <c r="AH3336" s="13"/>
      <c r="AI3336" s="13"/>
      <c r="AJ3336" s="13"/>
    </row>
    <row r="3337" spans="2:36" x14ac:dyDescent="0.3">
      <c r="B3337" s="8"/>
      <c r="C3337" s="8"/>
      <c r="W3337" s="13"/>
      <c r="X3337" s="13"/>
      <c r="Y3337" s="13"/>
      <c r="Z3337" s="13"/>
      <c r="AA3337" s="13"/>
      <c r="AB3337" s="13"/>
      <c r="AC3337" s="13"/>
      <c r="AD3337" s="13"/>
      <c r="AE3337" s="13"/>
      <c r="AF3337" s="13"/>
      <c r="AG3337" s="13"/>
      <c r="AH3337" s="13"/>
      <c r="AI3337" s="13"/>
      <c r="AJ3337" s="13"/>
    </row>
    <row r="3338" spans="2:36" x14ac:dyDescent="0.3">
      <c r="B3338" s="8"/>
      <c r="C3338" s="8"/>
      <c r="W3338" s="13"/>
      <c r="X3338" s="13"/>
      <c r="Y3338" s="13"/>
      <c r="Z3338" s="13"/>
      <c r="AA3338" s="13"/>
      <c r="AB3338" s="13"/>
      <c r="AC3338" s="13"/>
      <c r="AD3338" s="13"/>
      <c r="AE3338" s="13"/>
      <c r="AF3338" s="13"/>
      <c r="AG3338" s="13"/>
      <c r="AH3338" s="13"/>
      <c r="AI3338" s="13"/>
      <c r="AJ3338" s="13"/>
    </row>
    <row r="3339" spans="2:36" x14ac:dyDescent="0.3">
      <c r="B3339" s="8"/>
      <c r="C3339" s="8"/>
      <c r="W3339" s="13"/>
      <c r="X3339" s="13"/>
      <c r="Y3339" s="13"/>
      <c r="Z3339" s="13"/>
      <c r="AA3339" s="13"/>
      <c r="AB3339" s="13"/>
      <c r="AC3339" s="13"/>
      <c r="AD3339" s="13"/>
      <c r="AE3339" s="13"/>
      <c r="AF3339" s="13"/>
      <c r="AG3339" s="13"/>
      <c r="AH3339" s="13"/>
      <c r="AI3339" s="13"/>
      <c r="AJ3339" s="13"/>
    </row>
    <row r="3340" spans="2:36" x14ac:dyDescent="0.3">
      <c r="B3340" s="8"/>
      <c r="C3340" s="8"/>
      <c r="W3340" s="13"/>
      <c r="X3340" s="13"/>
      <c r="Y3340" s="13"/>
      <c r="Z3340" s="13"/>
      <c r="AA3340" s="13"/>
      <c r="AB3340" s="13"/>
      <c r="AC3340" s="13"/>
      <c r="AD3340" s="13"/>
      <c r="AE3340" s="13"/>
      <c r="AF3340" s="13"/>
      <c r="AG3340" s="13"/>
      <c r="AH3340" s="13"/>
      <c r="AI3340" s="13"/>
      <c r="AJ3340" s="13"/>
    </row>
    <row r="3341" spans="2:36" x14ac:dyDescent="0.3">
      <c r="B3341" s="8"/>
      <c r="C3341" s="8"/>
      <c r="W3341" s="13"/>
      <c r="X3341" s="13"/>
      <c r="Y3341" s="13"/>
      <c r="Z3341" s="13"/>
      <c r="AA3341" s="13"/>
      <c r="AB3341" s="13"/>
      <c r="AC3341" s="13"/>
      <c r="AD3341" s="13"/>
      <c r="AE3341" s="13"/>
      <c r="AF3341" s="13"/>
      <c r="AG3341" s="13"/>
      <c r="AH3341" s="13"/>
      <c r="AI3341" s="13"/>
      <c r="AJ3341" s="13"/>
    </row>
    <row r="3342" spans="2:36" x14ac:dyDescent="0.3">
      <c r="B3342" s="8"/>
      <c r="C3342" s="8"/>
      <c r="W3342" s="13"/>
      <c r="X3342" s="13"/>
      <c r="Y3342" s="13"/>
      <c r="Z3342" s="13"/>
      <c r="AA3342" s="13"/>
      <c r="AB3342" s="13"/>
      <c r="AC3342" s="13"/>
      <c r="AD3342" s="13"/>
      <c r="AE3342" s="13"/>
      <c r="AF3342" s="13"/>
      <c r="AG3342" s="13"/>
      <c r="AH3342" s="13"/>
      <c r="AI3342" s="13"/>
      <c r="AJ3342" s="13"/>
    </row>
    <row r="3343" spans="2:36" x14ac:dyDescent="0.3">
      <c r="B3343" s="8"/>
      <c r="C3343" s="8"/>
      <c r="W3343" s="13"/>
      <c r="X3343" s="13"/>
      <c r="Y3343" s="13"/>
      <c r="Z3343" s="13"/>
      <c r="AA3343" s="13"/>
      <c r="AB3343" s="13"/>
      <c r="AC3343" s="13"/>
      <c r="AD3343" s="13"/>
      <c r="AE3343" s="13"/>
      <c r="AF3343" s="13"/>
      <c r="AG3343" s="13"/>
      <c r="AH3343" s="13"/>
      <c r="AI3343" s="13"/>
      <c r="AJ3343" s="13"/>
    </row>
    <row r="3344" spans="2:36" x14ac:dyDescent="0.3">
      <c r="B3344" s="8"/>
      <c r="C3344" s="8"/>
      <c r="W3344" s="13"/>
      <c r="X3344" s="13"/>
      <c r="Y3344" s="13"/>
      <c r="Z3344" s="13"/>
      <c r="AA3344" s="13"/>
      <c r="AB3344" s="13"/>
      <c r="AC3344" s="13"/>
      <c r="AD3344" s="13"/>
      <c r="AE3344" s="13"/>
      <c r="AF3344" s="13"/>
      <c r="AG3344" s="13"/>
      <c r="AH3344" s="13"/>
      <c r="AI3344" s="13"/>
      <c r="AJ3344" s="13"/>
    </row>
    <row r="3345" spans="2:36" x14ac:dyDescent="0.3">
      <c r="B3345" s="8"/>
      <c r="C3345" s="8"/>
      <c r="W3345" s="13"/>
      <c r="X3345" s="13"/>
      <c r="Y3345" s="13"/>
      <c r="Z3345" s="13"/>
      <c r="AA3345" s="13"/>
      <c r="AB3345" s="13"/>
      <c r="AC3345" s="13"/>
      <c r="AD3345" s="13"/>
      <c r="AE3345" s="13"/>
      <c r="AF3345" s="13"/>
      <c r="AG3345" s="13"/>
      <c r="AH3345" s="13"/>
      <c r="AI3345" s="13"/>
      <c r="AJ3345" s="13"/>
    </row>
    <row r="3346" spans="2:36" x14ac:dyDescent="0.3">
      <c r="B3346" s="8"/>
      <c r="C3346" s="8"/>
      <c r="W3346" s="13"/>
      <c r="X3346" s="13"/>
      <c r="Y3346" s="13"/>
      <c r="Z3346" s="13"/>
      <c r="AA3346" s="13"/>
      <c r="AB3346" s="13"/>
      <c r="AC3346" s="13"/>
      <c r="AD3346" s="13"/>
      <c r="AE3346" s="13"/>
      <c r="AF3346" s="13"/>
      <c r="AG3346" s="13"/>
      <c r="AH3346" s="13"/>
      <c r="AI3346" s="13"/>
      <c r="AJ3346" s="13"/>
    </row>
    <row r="3347" spans="2:36" x14ac:dyDescent="0.3">
      <c r="B3347" s="8"/>
      <c r="C3347" s="8"/>
      <c r="W3347" s="13"/>
      <c r="X3347" s="13"/>
      <c r="Y3347" s="13"/>
      <c r="Z3347" s="13"/>
      <c r="AA3347" s="13"/>
      <c r="AB3347" s="13"/>
      <c r="AC3347" s="13"/>
      <c r="AD3347" s="13"/>
      <c r="AE3347" s="13"/>
      <c r="AF3347" s="13"/>
      <c r="AG3347" s="13"/>
      <c r="AH3347" s="13"/>
      <c r="AI3347" s="13"/>
      <c r="AJ3347" s="13"/>
    </row>
    <row r="3348" spans="2:36" x14ac:dyDescent="0.3">
      <c r="B3348" s="8"/>
      <c r="C3348" s="8"/>
      <c r="W3348" s="13"/>
      <c r="X3348" s="13"/>
      <c r="Y3348" s="13"/>
      <c r="Z3348" s="13"/>
      <c r="AA3348" s="13"/>
      <c r="AB3348" s="13"/>
      <c r="AC3348" s="13"/>
      <c r="AD3348" s="13"/>
      <c r="AE3348" s="13"/>
      <c r="AF3348" s="13"/>
      <c r="AG3348" s="13"/>
      <c r="AH3348" s="13"/>
      <c r="AI3348" s="13"/>
      <c r="AJ3348" s="13"/>
    </row>
    <row r="3349" spans="2:36" x14ac:dyDescent="0.3">
      <c r="B3349" s="8"/>
      <c r="C3349" s="8"/>
      <c r="W3349" s="13"/>
      <c r="X3349" s="13"/>
      <c r="Y3349" s="13"/>
      <c r="Z3349" s="13"/>
      <c r="AA3349" s="13"/>
      <c r="AB3349" s="13"/>
      <c r="AC3349" s="13"/>
      <c r="AD3349" s="13"/>
      <c r="AE3349" s="13"/>
      <c r="AF3349" s="13"/>
      <c r="AG3349" s="13"/>
      <c r="AH3349" s="13"/>
      <c r="AI3349" s="13"/>
      <c r="AJ3349" s="13"/>
    </row>
    <row r="3350" spans="2:36" x14ac:dyDescent="0.3">
      <c r="B3350" s="8"/>
      <c r="C3350" s="8"/>
      <c r="W3350" s="13"/>
      <c r="X3350" s="13"/>
      <c r="Y3350" s="13"/>
      <c r="Z3350" s="13"/>
      <c r="AA3350" s="13"/>
      <c r="AB3350" s="13"/>
      <c r="AC3350" s="13"/>
      <c r="AD3350" s="13"/>
      <c r="AE3350" s="13"/>
      <c r="AF3350" s="13"/>
      <c r="AG3350" s="13"/>
      <c r="AH3350" s="13"/>
      <c r="AI3350" s="13"/>
      <c r="AJ3350" s="13"/>
    </row>
    <row r="3351" spans="2:36" x14ac:dyDescent="0.3">
      <c r="B3351" s="8"/>
      <c r="C3351" s="8"/>
      <c r="W3351" s="13"/>
      <c r="X3351" s="13"/>
      <c r="Y3351" s="13"/>
      <c r="Z3351" s="13"/>
      <c r="AA3351" s="13"/>
      <c r="AB3351" s="13"/>
      <c r="AC3351" s="13"/>
      <c r="AD3351" s="13"/>
      <c r="AE3351" s="13"/>
      <c r="AF3351" s="13"/>
      <c r="AG3351" s="13"/>
      <c r="AH3351" s="13"/>
      <c r="AI3351" s="13"/>
      <c r="AJ3351" s="13"/>
    </row>
    <row r="3352" spans="2:36" x14ac:dyDescent="0.3">
      <c r="B3352" s="8"/>
      <c r="C3352" s="8"/>
      <c r="W3352" s="13"/>
      <c r="X3352" s="13"/>
      <c r="Y3352" s="13"/>
      <c r="Z3352" s="13"/>
      <c r="AA3352" s="13"/>
      <c r="AB3352" s="13"/>
      <c r="AC3352" s="13"/>
      <c r="AD3352" s="13"/>
      <c r="AE3352" s="13"/>
      <c r="AF3352" s="13"/>
      <c r="AG3352" s="13"/>
      <c r="AH3352" s="13"/>
      <c r="AI3352" s="13"/>
      <c r="AJ3352" s="13"/>
    </row>
    <row r="3353" spans="2:36" x14ac:dyDescent="0.3">
      <c r="B3353" s="8"/>
      <c r="C3353" s="8"/>
      <c r="W3353" s="13"/>
      <c r="X3353" s="13"/>
      <c r="Y3353" s="13"/>
      <c r="Z3353" s="13"/>
      <c r="AA3353" s="13"/>
      <c r="AB3353" s="13"/>
      <c r="AC3353" s="13"/>
      <c r="AD3353" s="13"/>
      <c r="AE3353" s="13"/>
      <c r="AF3353" s="13"/>
      <c r="AG3353" s="13"/>
      <c r="AH3353" s="13"/>
      <c r="AI3353" s="13"/>
      <c r="AJ3353" s="13"/>
    </row>
    <row r="3354" spans="2:36" x14ac:dyDescent="0.3">
      <c r="B3354" s="8"/>
      <c r="C3354" s="8"/>
      <c r="W3354" s="13"/>
      <c r="X3354" s="13"/>
      <c r="Y3354" s="13"/>
      <c r="Z3354" s="13"/>
      <c r="AA3354" s="13"/>
      <c r="AB3354" s="13"/>
      <c r="AC3354" s="13"/>
      <c r="AD3354" s="13"/>
      <c r="AE3354" s="13"/>
      <c r="AF3354" s="13"/>
      <c r="AG3354" s="13"/>
      <c r="AH3354" s="13"/>
      <c r="AI3354" s="13"/>
      <c r="AJ3354" s="13"/>
    </row>
    <row r="3355" spans="2:36" x14ac:dyDescent="0.3">
      <c r="B3355" s="8"/>
      <c r="C3355" s="8"/>
      <c r="W3355" s="13"/>
      <c r="X3355" s="13"/>
      <c r="Y3355" s="13"/>
      <c r="Z3355" s="13"/>
      <c r="AA3355" s="13"/>
      <c r="AB3355" s="13"/>
      <c r="AC3355" s="13"/>
      <c r="AD3355" s="13"/>
      <c r="AE3355" s="13"/>
      <c r="AF3355" s="13"/>
      <c r="AG3355" s="13"/>
      <c r="AH3355" s="13"/>
      <c r="AI3355" s="13"/>
      <c r="AJ3355" s="13"/>
    </row>
    <row r="3356" spans="2:36" x14ac:dyDescent="0.3">
      <c r="B3356" s="8"/>
      <c r="C3356" s="8"/>
      <c r="W3356" s="13"/>
      <c r="X3356" s="13"/>
      <c r="Y3356" s="13"/>
      <c r="Z3356" s="13"/>
      <c r="AA3356" s="13"/>
      <c r="AB3356" s="13"/>
      <c r="AC3356" s="13"/>
      <c r="AD3356" s="13"/>
      <c r="AE3356" s="13"/>
      <c r="AF3356" s="13"/>
      <c r="AG3356" s="13"/>
      <c r="AH3356" s="13"/>
      <c r="AI3356" s="13"/>
      <c r="AJ3356" s="13"/>
    </row>
    <row r="3357" spans="2:36" x14ac:dyDescent="0.3">
      <c r="B3357" s="8"/>
      <c r="C3357" s="8"/>
      <c r="W3357" s="13"/>
      <c r="X3357" s="13"/>
      <c r="Y3357" s="13"/>
      <c r="Z3357" s="13"/>
      <c r="AA3357" s="13"/>
      <c r="AB3357" s="13"/>
      <c r="AC3357" s="13"/>
      <c r="AD3357" s="13"/>
      <c r="AE3357" s="13"/>
      <c r="AF3357" s="13"/>
      <c r="AG3357" s="13"/>
      <c r="AH3357" s="13"/>
      <c r="AI3357" s="13"/>
      <c r="AJ3357" s="13"/>
    </row>
    <row r="3358" spans="2:36" x14ac:dyDescent="0.3">
      <c r="B3358" s="8"/>
      <c r="C3358" s="8"/>
      <c r="W3358" s="13"/>
      <c r="X3358" s="13"/>
      <c r="Y3358" s="13"/>
      <c r="Z3358" s="13"/>
      <c r="AA3358" s="13"/>
      <c r="AB3358" s="13"/>
      <c r="AC3358" s="13"/>
      <c r="AD3358" s="13"/>
      <c r="AE3358" s="13"/>
      <c r="AF3358" s="13"/>
      <c r="AG3358" s="13"/>
      <c r="AH3358" s="13"/>
      <c r="AI3358" s="13"/>
      <c r="AJ3358" s="13"/>
    </row>
    <row r="3359" spans="2:36" x14ac:dyDescent="0.3">
      <c r="B3359" s="8"/>
      <c r="C3359" s="8"/>
      <c r="W3359" s="13"/>
      <c r="X3359" s="13"/>
      <c r="Y3359" s="13"/>
      <c r="Z3359" s="13"/>
      <c r="AA3359" s="13"/>
      <c r="AB3359" s="13"/>
      <c r="AC3359" s="13"/>
      <c r="AD3359" s="13"/>
      <c r="AE3359" s="13"/>
      <c r="AF3359" s="13"/>
      <c r="AG3359" s="13"/>
      <c r="AH3359" s="13"/>
      <c r="AI3359" s="13"/>
      <c r="AJ3359" s="13"/>
    </row>
    <row r="3360" spans="2:36" x14ac:dyDescent="0.3">
      <c r="B3360" s="8"/>
      <c r="C3360" s="8"/>
      <c r="W3360" s="13"/>
      <c r="X3360" s="13"/>
      <c r="Y3360" s="13"/>
      <c r="Z3360" s="13"/>
      <c r="AA3360" s="13"/>
      <c r="AB3360" s="13"/>
      <c r="AC3360" s="13"/>
      <c r="AD3360" s="13"/>
      <c r="AE3360" s="13"/>
      <c r="AF3360" s="13"/>
      <c r="AG3360" s="13"/>
      <c r="AH3360" s="13"/>
      <c r="AI3360" s="13"/>
      <c r="AJ3360" s="13"/>
    </row>
    <row r="3361" spans="2:36" x14ac:dyDescent="0.3">
      <c r="B3361" s="8"/>
      <c r="C3361" s="8"/>
      <c r="W3361" s="13"/>
      <c r="X3361" s="13"/>
      <c r="Y3361" s="13"/>
      <c r="Z3361" s="13"/>
      <c r="AA3361" s="13"/>
      <c r="AB3361" s="13"/>
      <c r="AC3361" s="13"/>
      <c r="AD3361" s="13"/>
      <c r="AE3361" s="13"/>
      <c r="AF3361" s="13"/>
      <c r="AG3361" s="13"/>
      <c r="AH3361" s="13"/>
      <c r="AI3361" s="13"/>
      <c r="AJ3361" s="13"/>
    </row>
    <row r="3362" spans="2:36" x14ac:dyDescent="0.3">
      <c r="B3362" s="8"/>
      <c r="C3362" s="8"/>
      <c r="W3362" s="13"/>
      <c r="X3362" s="13"/>
      <c r="Y3362" s="13"/>
      <c r="Z3362" s="13"/>
      <c r="AA3362" s="13"/>
      <c r="AB3362" s="13"/>
      <c r="AC3362" s="13"/>
      <c r="AD3362" s="13"/>
      <c r="AE3362" s="13"/>
      <c r="AF3362" s="13"/>
      <c r="AG3362" s="13"/>
      <c r="AH3362" s="13"/>
      <c r="AI3362" s="13"/>
      <c r="AJ3362" s="13"/>
    </row>
    <row r="3363" spans="2:36" x14ac:dyDescent="0.3">
      <c r="B3363" s="8"/>
      <c r="C3363" s="8"/>
      <c r="W3363" s="13"/>
      <c r="X3363" s="13"/>
      <c r="Y3363" s="13"/>
      <c r="Z3363" s="13"/>
      <c r="AA3363" s="13"/>
      <c r="AB3363" s="13"/>
      <c r="AC3363" s="13"/>
      <c r="AD3363" s="13"/>
      <c r="AE3363" s="13"/>
      <c r="AF3363" s="13"/>
      <c r="AG3363" s="13"/>
      <c r="AH3363" s="13"/>
      <c r="AI3363" s="13"/>
      <c r="AJ3363" s="13"/>
    </row>
    <row r="3364" spans="2:36" x14ac:dyDescent="0.3">
      <c r="B3364" s="8"/>
      <c r="C3364" s="8"/>
      <c r="W3364" s="13"/>
      <c r="X3364" s="13"/>
      <c r="Y3364" s="13"/>
      <c r="Z3364" s="13"/>
      <c r="AA3364" s="13"/>
      <c r="AB3364" s="13"/>
      <c r="AC3364" s="13"/>
      <c r="AD3364" s="13"/>
      <c r="AE3364" s="13"/>
      <c r="AF3364" s="13"/>
      <c r="AG3364" s="13"/>
      <c r="AH3364" s="13"/>
      <c r="AI3364" s="13"/>
      <c r="AJ3364" s="13"/>
    </row>
    <row r="3365" spans="2:36" x14ac:dyDescent="0.3">
      <c r="B3365" s="8"/>
      <c r="C3365" s="8"/>
      <c r="W3365" s="13"/>
      <c r="X3365" s="13"/>
      <c r="Y3365" s="13"/>
      <c r="Z3365" s="13"/>
      <c r="AA3365" s="13"/>
      <c r="AB3365" s="13"/>
      <c r="AC3365" s="13"/>
      <c r="AD3365" s="13"/>
      <c r="AE3365" s="13"/>
      <c r="AF3365" s="13"/>
      <c r="AG3365" s="13"/>
      <c r="AH3365" s="13"/>
      <c r="AI3365" s="13"/>
      <c r="AJ3365" s="13"/>
    </row>
    <row r="3366" spans="2:36" x14ac:dyDescent="0.3">
      <c r="B3366" s="8"/>
      <c r="C3366" s="8"/>
      <c r="W3366" s="13"/>
      <c r="X3366" s="13"/>
      <c r="Y3366" s="13"/>
      <c r="Z3366" s="13"/>
      <c r="AA3366" s="13"/>
      <c r="AB3366" s="13"/>
      <c r="AC3366" s="13"/>
      <c r="AD3366" s="13"/>
      <c r="AE3366" s="13"/>
      <c r="AF3366" s="13"/>
      <c r="AG3366" s="13"/>
      <c r="AH3366" s="13"/>
      <c r="AI3366" s="13"/>
      <c r="AJ3366" s="13"/>
    </row>
    <row r="3367" spans="2:36" x14ac:dyDescent="0.3">
      <c r="B3367" s="8"/>
      <c r="C3367" s="8"/>
      <c r="W3367" s="13"/>
      <c r="X3367" s="13"/>
      <c r="Y3367" s="13"/>
      <c r="Z3367" s="13"/>
      <c r="AA3367" s="13"/>
      <c r="AB3367" s="13"/>
      <c r="AC3367" s="13"/>
      <c r="AD3367" s="13"/>
      <c r="AE3367" s="13"/>
      <c r="AF3367" s="13"/>
      <c r="AG3367" s="13"/>
      <c r="AH3367" s="13"/>
      <c r="AI3367" s="13"/>
      <c r="AJ3367" s="13"/>
    </row>
    <row r="3368" spans="2:36" x14ac:dyDescent="0.3">
      <c r="B3368" s="8"/>
      <c r="C3368" s="8"/>
      <c r="W3368" s="13"/>
      <c r="X3368" s="13"/>
      <c r="Y3368" s="13"/>
      <c r="Z3368" s="13"/>
      <c r="AA3368" s="13"/>
      <c r="AB3368" s="13"/>
      <c r="AC3368" s="13"/>
      <c r="AD3368" s="13"/>
      <c r="AE3368" s="13"/>
      <c r="AF3368" s="13"/>
      <c r="AG3368" s="13"/>
      <c r="AH3368" s="13"/>
      <c r="AI3368" s="13"/>
      <c r="AJ3368" s="13"/>
    </row>
    <row r="3369" spans="2:36" x14ac:dyDescent="0.3">
      <c r="B3369" s="8"/>
      <c r="C3369" s="8"/>
      <c r="W3369" s="13"/>
      <c r="X3369" s="13"/>
      <c r="Y3369" s="13"/>
      <c r="Z3369" s="13"/>
      <c r="AA3369" s="13"/>
      <c r="AB3369" s="13"/>
      <c r="AC3369" s="13"/>
      <c r="AD3369" s="13"/>
      <c r="AE3369" s="13"/>
      <c r="AF3369" s="13"/>
      <c r="AG3369" s="13"/>
      <c r="AH3369" s="13"/>
      <c r="AI3369" s="13"/>
      <c r="AJ3369" s="13"/>
    </row>
    <row r="3370" spans="2:36" x14ac:dyDescent="0.3">
      <c r="B3370" s="8"/>
      <c r="C3370" s="8"/>
      <c r="W3370" s="13"/>
      <c r="X3370" s="13"/>
      <c r="Y3370" s="13"/>
      <c r="Z3370" s="13"/>
      <c r="AA3370" s="13"/>
      <c r="AB3370" s="13"/>
      <c r="AC3370" s="13"/>
      <c r="AD3370" s="13"/>
      <c r="AE3370" s="13"/>
      <c r="AF3370" s="13"/>
      <c r="AG3370" s="13"/>
      <c r="AH3370" s="13"/>
      <c r="AI3370" s="13"/>
      <c r="AJ3370" s="13"/>
    </row>
    <row r="3371" spans="2:36" x14ac:dyDescent="0.3">
      <c r="B3371" s="8"/>
      <c r="C3371" s="8"/>
      <c r="W3371" s="13"/>
      <c r="X3371" s="13"/>
      <c r="Y3371" s="13"/>
      <c r="Z3371" s="13"/>
      <c r="AA3371" s="13"/>
      <c r="AB3371" s="13"/>
      <c r="AC3371" s="13"/>
      <c r="AD3371" s="13"/>
      <c r="AE3371" s="13"/>
      <c r="AF3371" s="13"/>
      <c r="AG3371" s="13"/>
      <c r="AH3371" s="13"/>
      <c r="AI3371" s="13"/>
      <c r="AJ3371" s="13"/>
    </row>
    <row r="3372" spans="2:36" x14ac:dyDescent="0.3">
      <c r="B3372" s="8"/>
      <c r="C3372" s="8"/>
      <c r="W3372" s="13"/>
      <c r="X3372" s="13"/>
      <c r="Y3372" s="13"/>
      <c r="Z3372" s="13"/>
      <c r="AA3372" s="13"/>
      <c r="AB3372" s="13"/>
      <c r="AC3372" s="13"/>
      <c r="AD3372" s="13"/>
      <c r="AE3372" s="13"/>
      <c r="AF3372" s="13"/>
      <c r="AG3372" s="13"/>
      <c r="AH3372" s="13"/>
      <c r="AI3372" s="13"/>
      <c r="AJ3372" s="13"/>
    </row>
    <row r="3373" spans="2:36" x14ac:dyDescent="0.3">
      <c r="B3373" s="8"/>
      <c r="C3373" s="8"/>
      <c r="W3373" s="13"/>
      <c r="X3373" s="13"/>
      <c r="Y3373" s="13"/>
      <c r="Z3373" s="13"/>
      <c r="AA3373" s="13"/>
      <c r="AB3373" s="13"/>
      <c r="AC3373" s="13"/>
      <c r="AD3373" s="13"/>
      <c r="AE3373" s="13"/>
      <c r="AF3373" s="13"/>
      <c r="AG3373" s="13"/>
      <c r="AH3373" s="13"/>
      <c r="AI3373" s="13"/>
      <c r="AJ3373" s="13"/>
    </row>
    <row r="3374" spans="2:36" x14ac:dyDescent="0.3">
      <c r="B3374" s="8"/>
      <c r="C3374" s="8"/>
      <c r="W3374" s="13"/>
      <c r="X3374" s="13"/>
      <c r="Y3374" s="13"/>
      <c r="Z3374" s="13"/>
      <c r="AA3374" s="13"/>
      <c r="AB3374" s="13"/>
      <c r="AC3374" s="13"/>
      <c r="AD3374" s="13"/>
      <c r="AE3374" s="13"/>
      <c r="AF3374" s="13"/>
      <c r="AG3374" s="13"/>
      <c r="AH3374" s="13"/>
      <c r="AI3374" s="13"/>
      <c r="AJ3374" s="13"/>
    </row>
    <row r="3375" spans="2:36" x14ac:dyDescent="0.3">
      <c r="B3375" s="8"/>
      <c r="C3375" s="8"/>
      <c r="W3375" s="13"/>
      <c r="X3375" s="13"/>
      <c r="Y3375" s="13"/>
      <c r="Z3375" s="13"/>
      <c r="AA3375" s="13"/>
      <c r="AB3375" s="13"/>
      <c r="AC3375" s="13"/>
      <c r="AD3375" s="13"/>
      <c r="AE3375" s="13"/>
      <c r="AF3375" s="13"/>
      <c r="AG3375" s="13"/>
      <c r="AH3375" s="13"/>
      <c r="AI3375" s="13"/>
      <c r="AJ3375" s="13"/>
    </row>
    <row r="3376" spans="2:36" x14ac:dyDescent="0.3">
      <c r="B3376" s="8"/>
      <c r="C3376" s="8"/>
      <c r="W3376" s="13"/>
      <c r="X3376" s="13"/>
      <c r="Y3376" s="13"/>
      <c r="Z3376" s="13"/>
      <c r="AA3376" s="13"/>
      <c r="AB3376" s="13"/>
      <c r="AC3376" s="13"/>
      <c r="AD3376" s="13"/>
      <c r="AE3376" s="13"/>
      <c r="AF3376" s="13"/>
      <c r="AG3376" s="13"/>
      <c r="AH3376" s="13"/>
      <c r="AI3376" s="13"/>
      <c r="AJ3376" s="13"/>
    </row>
    <row r="3377" spans="2:36" x14ac:dyDescent="0.3">
      <c r="B3377" s="8"/>
      <c r="C3377" s="8"/>
      <c r="W3377" s="13"/>
      <c r="X3377" s="13"/>
      <c r="Y3377" s="13"/>
      <c r="Z3377" s="13"/>
      <c r="AA3377" s="13"/>
      <c r="AB3377" s="13"/>
      <c r="AC3377" s="13"/>
      <c r="AD3377" s="13"/>
      <c r="AE3377" s="13"/>
      <c r="AF3377" s="13"/>
      <c r="AG3377" s="13"/>
      <c r="AH3377" s="13"/>
      <c r="AI3377" s="13"/>
      <c r="AJ3377" s="13"/>
    </row>
    <row r="3378" spans="2:36" x14ac:dyDescent="0.3">
      <c r="B3378" s="8"/>
      <c r="C3378" s="8"/>
      <c r="W3378" s="13"/>
      <c r="X3378" s="13"/>
      <c r="Y3378" s="13"/>
      <c r="Z3378" s="13"/>
      <c r="AA3378" s="13"/>
      <c r="AB3378" s="13"/>
      <c r="AC3378" s="13"/>
      <c r="AD3378" s="13"/>
      <c r="AE3378" s="13"/>
      <c r="AF3378" s="13"/>
      <c r="AG3378" s="13"/>
      <c r="AH3378" s="13"/>
      <c r="AI3378" s="13"/>
      <c r="AJ3378" s="13"/>
    </row>
    <row r="3379" spans="2:36" x14ac:dyDescent="0.3">
      <c r="B3379" s="8"/>
      <c r="C3379" s="8"/>
      <c r="W3379" s="13"/>
      <c r="X3379" s="13"/>
      <c r="Y3379" s="13"/>
      <c r="Z3379" s="13"/>
      <c r="AA3379" s="13"/>
      <c r="AB3379" s="13"/>
      <c r="AC3379" s="13"/>
      <c r="AD3379" s="13"/>
      <c r="AE3379" s="13"/>
      <c r="AF3379" s="13"/>
      <c r="AG3379" s="13"/>
      <c r="AH3379" s="13"/>
      <c r="AI3379" s="13"/>
      <c r="AJ3379" s="13"/>
    </row>
    <row r="3380" spans="2:36" x14ac:dyDescent="0.3">
      <c r="B3380" s="8"/>
      <c r="C3380" s="8"/>
      <c r="W3380" s="13"/>
      <c r="X3380" s="13"/>
      <c r="Y3380" s="13"/>
      <c r="Z3380" s="13"/>
      <c r="AA3380" s="13"/>
      <c r="AB3380" s="13"/>
      <c r="AC3380" s="13"/>
      <c r="AD3380" s="13"/>
      <c r="AE3380" s="13"/>
      <c r="AF3380" s="13"/>
      <c r="AG3380" s="13"/>
      <c r="AH3380" s="13"/>
      <c r="AI3380" s="13"/>
      <c r="AJ3380" s="13"/>
    </row>
    <row r="3381" spans="2:36" x14ac:dyDescent="0.3">
      <c r="B3381" s="8"/>
      <c r="C3381" s="8"/>
      <c r="W3381" s="13"/>
      <c r="X3381" s="13"/>
      <c r="Y3381" s="13"/>
      <c r="Z3381" s="13"/>
      <c r="AA3381" s="13"/>
      <c r="AB3381" s="13"/>
      <c r="AC3381" s="13"/>
      <c r="AD3381" s="13"/>
      <c r="AE3381" s="13"/>
      <c r="AF3381" s="13"/>
      <c r="AG3381" s="13"/>
      <c r="AH3381" s="13"/>
      <c r="AI3381" s="13"/>
      <c r="AJ3381" s="13"/>
    </row>
    <row r="3382" spans="2:36" x14ac:dyDescent="0.3">
      <c r="B3382" s="8"/>
      <c r="C3382" s="8"/>
      <c r="W3382" s="13"/>
      <c r="X3382" s="13"/>
      <c r="Y3382" s="13"/>
      <c r="Z3382" s="13"/>
      <c r="AA3382" s="13"/>
      <c r="AB3382" s="13"/>
      <c r="AC3382" s="13"/>
      <c r="AD3382" s="13"/>
      <c r="AE3382" s="13"/>
      <c r="AF3382" s="13"/>
      <c r="AG3382" s="13"/>
      <c r="AH3382" s="13"/>
      <c r="AI3382" s="13"/>
      <c r="AJ3382" s="13"/>
    </row>
    <row r="3383" spans="2:36" x14ac:dyDescent="0.3">
      <c r="B3383" s="8"/>
      <c r="C3383" s="8"/>
      <c r="W3383" s="13"/>
      <c r="X3383" s="13"/>
      <c r="Y3383" s="13"/>
      <c r="Z3383" s="13"/>
      <c r="AA3383" s="13"/>
      <c r="AB3383" s="13"/>
      <c r="AC3383" s="13"/>
      <c r="AD3383" s="13"/>
      <c r="AE3383" s="13"/>
      <c r="AF3383" s="13"/>
      <c r="AG3383" s="13"/>
      <c r="AH3383" s="13"/>
      <c r="AI3383" s="13"/>
      <c r="AJ3383" s="13"/>
    </row>
    <row r="3384" spans="2:36" x14ac:dyDescent="0.3">
      <c r="B3384" s="8"/>
      <c r="C3384" s="8"/>
      <c r="W3384" s="13"/>
      <c r="X3384" s="13"/>
      <c r="Y3384" s="13"/>
      <c r="Z3384" s="13"/>
      <c r="AA3384" s="13"/>
      <c r="AB3384" s="13"/>
      <c r="AC3384" s="13"/>
      <c r="AD3384" s="13"/>
      <c r="AE3384" s="13"/>
      <c r="AF3384" s="13"/>
      <c r="AG3384" s="13"/>
      <c r="AH3384" s="13"/>
      <c r="AI3384" s="13"/>
      <c r="AJ3384" s="13"/>
    </row>
    <row r="3385" spans="2:36" x14ac:dyDescent="0.3">
      <c r="B3385" s="8"/>
      <c r="C3385" s="8"/>
      <c r="W3385" s="13"/>
      <c r="X3385" s="13"/>
      <c r="Y3385" s="13"/>
      <c r="Z3385" s="13"/>
      <c r="AA3385" s="13"/>
      <c r="AB3385" s="13"/>
      <c r="AC3385" s="13"/>
      <c r="AD3385" s="13"/>
      <c r="AE3385" s="13"/>
      <c r="AF3385" s="13"/>
      <c r="AG3385" s="13"/>
      <c r="AH3385" s="13"/>
      <c r="AI3385" s="13"/>
      <c r="AJ3385" s="13"/>
    </row>
    <row r="3386" spans="2:36" x14ac:dyDescent="0.3">
      <c r="B3386" s="8"/>
      <c r="C3386" s="8"/>
      <c r="W3386" s="13"/>
      <c r="X3386" s="13"/>
      <c r="Y3386" s="13"/>
      <c r="Z3386" s="13"/>
      <c r="AA3386" s="13"/>
      <c r="AB3386" s="13"/>
      <c r="AC3386" s="13"/>
      <c r="AD3386" s="13"/>
      <c r="AE3386" s="13"/>
      <c r="AF3386" s="13"/>
      <c r="AG3386" s="13"/>
      <c r="AH3386" s="13"/>
      <c r="AI3386" s="13"/>
      <c r="AJ3386" s="13"/>
    </row>
    <row r="3387" spans="2:36" x14ac:dyDescent="0.3">
      <c r="B3387" s="8"/>
      <c r="C3387" s="8"/>
      <c r="W3387" s="13"/>
      <c r="X3387" s="13"/>
      <c r="Y3387" s="13"/>
      <c r="Z3387" s="13"/>
      <c r="AA3387" s="13"/>
      <c r="AB3387" s="13"/>
      <c r="AC3387" s="13"/>
      <c r="AD3387" s="13"/>
      <c r="AE3387" s="13"/>
      <c r="AF3387" s="13"/>
      <c r="AG3387" s="13"/>
      <c r="AH3387" s="13"/>
      <c r="AI3387" s="13"/>
      <c r="AJ3387" s="13"/>
    </row>
    <row r="3388" spans="2:36" x14ac:dyDescent="0.3">
      <c r="B3388" s="8"/>
      <c r="C3388" s="8"/>
      <c r="W3388" s="13"/>
      <c r="X3388" s="13"/>
      <c r="Y3388" s="13"/>
      <c r="Z3388" s="13"/>
      <c r="AA3388" s="13"/>
      <c r="AB3388" s="13"/>
      <c r="AC3388" s="13"/>
      <c r="AD3388" s="13"/>
      <c r="AE3388" s="13"/>
      <c r="AF3388" s="13"/>
      <c r="AG3388" s="13"/>
      <c r="AH3388" s="13"/>
      <c r="AI3388" s="13"/>
      <c r="AJ3388" s="13"/>
    </row>
    <row r="3389" spans="2:36" x14ac:dyDescent="0.3">
      <c r="B3389" s="8"/>
      <c r="C3389" s="8"/>
      <c r="W3389" s="13"/>
      <c r="X3389" s="13"/>
      <c r="Y3389" s="13"/>
      <c r="Z3389" s="13"/>
      <c r="AA3389" s="13"/>
      <c r="AB3389" s="13"/>
      <c r="AC3389" s="13"/>
      <c r="AD3389" s="13"/>
      <c r="AE3389" s="13"/>
      <c r="AF3389" s="13"/>
      <c r="AG3389" s="13"/>
      <c r="AH3389" s="13"/>
      <c r="AI3389" s="13"/>
      <c r="AJ3389" s="13"/>
    </row>
    <row r="3390" spans="2:36" x14ac:dyDescent="0.3">
      <c r="B3390" s="8"/>
      <c r="C3390" s="8"/>
      <c r="W3390" s="13"/>
      <c r="X3390" s="13"/>
      <c r="Y3390" s="13"/>
      <c r="Z3390" s="13"/>
      <c r="AA3390" s="13"/>
      <c r="AB3390" s="13"/>
      <c r="AC3390" s="13"/>
      <c r="AD3390" s="13"/>
      <c r="AE3390" s="13"/>
      <c r="AF3390" s="13"/>
      <c r="AG3390" s="13"/>
      <c r="AH3390" s="13"/>
      <c r="AI3390" s="13"/>
      <c r="AJ3390" s="13"/>
    </row>
    <row r="3391" spans="2:36" x14ac:dyDescent="0.3">
      <c r="B3391" s="8"/>
      <c r="C3391" s="8"/>
      <c r="W3391" s="13"/>
      <c r="X3391" s="13"/>
      <c r="Y3391" s="13"/>
      <c r="Z3391" s="13"/>
      <c r="AA3391" s="13"/>
      <c r="AB3391" s="13"/>
      <c r="AC3391" s="13"/>
      <c r="AD3391" s="13"/>
      <c r="AE3391" s="13"/>
      <c r="AF3391" s="13"/>
      <c r="AG3391" s="13"/>
      <c r="AH3391" s="13"/>
      <c r="AI3391" s="13"/>
      <c r="AJ3391" s="13"/>
    </row>
    <row r="3392" spans="2:36" x14ac:dyDescent="0.3">
      <c r="B3392" s="8"/>
      <c r="C3392" s="8"/>
      <c r="W3392" s="13"/>
      <c r="X3392" s="13"/>
      <c r="Y3392" s="13"/>
      <c r="Z3392" s="13"/>
      <c r="AA3392" s="13"/>
      <c r="AB3392" s="13"/>
      <c r="AC3392" s="13"/>
      <c r="AD3392" s="13"/>
      <c r="AE3392" s="13"/>
      <c r="AF3392" s="13"/>
      <c r="AG3392" s="13"/>
      <c r="AH3392" s="13"/>
      <c r="AI3392" s="13"/>
      <c r="AJ3392" s="13"/>
    </row>
    <row r="3393" spans="2:36" x14ac:dyDescent="0.3">
      <c r="B3393" s="8"/>
      <c r="C3393" s="8"/>
      <c r="W3393" s="13"/>
      <c r="X3393" s="13"/>
      <c r="Y3393" s="13"/>
      <c r="Z3393" s="13"/>
      <c r="AA3393" s="13"/>
      <c r="AB3393" s="13"/>
      <c r="AC3393" s="13"/>
      <c r="AD3393" s="13"/>
      <c r="AE3393" s="13"/>
      <c r="AF3393" s="13"/>
      <c r="AG3393" s="13"/>
      <c r="AH3393" s="13"/>
      <c r="AI3393" s="13"/>
      <c r="AJ3393" s="13"/>
    </row>
    <row r="3394" spans="2:36" x14ac:dyDescent="0.3">
      <c r="B3394" s="8"/>
      <c r="C3394" s="8"/>
      <c r="W3394" s="13"/>
      <c r="X3394" s="13"/>
      <c r="Y3394" s="13"/>
      <c r="Z3394" s="13"/>
      <c r="AA3394" s="13"/>
      <c r="AB3394" s="13"/>
      <c r="AC3394" s="13"/>
      <c r="AD3394" s="13"/>
      <c r="AE3394" s="13"/>
      <c r="AF3394" s="13"/>
      <c r="AG3394" s="13"/>
      <c r="AH3394" s="13"/>
      <c r="AI3394" s="13"/>
      <c r="AJ3394" s="13"/>
    </row>
    <row r="3395" spans="2:36" x14ac:dyDescent="0.3">
      <c r="B3395" s="8"/>
      <c r="C3395" s="8"/>
      <c r="W3395" s="13"/>
      <c r="X3395" s="13"/>
      <c r="Y3395" s="13"/>
      <c r="Z3395" s="13"/>
      <c r="AA3395" s="13"/>
      <c r="AB3395" s="13"/>
      <c r="AC3395" s="13"/>
      <c r="AD3395" s="13"/>
      <c r="AE3395" s="13"/>
      <c r="AF3395" s="13"/>
      <c r="AG3395" s="13"/>
      <c r="AH3395" s="13"/>
      <c r="AI3395" s="13"/>
      <c r="AJ3395" s="13"/>
    </row>
    <row r="3396" spans="2:36" x14ac:dyDescent="0.3">
      <c r="B3396" s="8"/>
      <c r="C3396" s="8"/>
      <c r="W3396" s="13"/>
      <c r="X3396" s="13"/>
      <c r="Y3396" s="13"/>
      <c r="Z3396" s="13"/>
      <c r="AA3396" s="13"/>
      <c r="AB3396" s="13"/>
      <c r="AC3396" s="13"/>
      <c r="AD3396" s="13"/>
      <c r="AE3396" s="13"/>
      <c r="AF3396" s="13"/>
      <c r="AG3396" s="13"/>
      <c r="AH3396" s="13"/>
      <c r="AI3396" s="13"/>
      <c r="AJ3396" s="13"/>
    </row>
    <row r="3397" spans="2:36" x14ac:dyDescent="0.3">
      <c r="B3397" s="8"/>
      <c r="C3397" s="8"/>
      <c r="W3397" s="13"/>
      <c r="X3397" s="13"/>
      <c r="Y3397" s="13"/>
      <c r="Z3397" s="13"/>
      <c r="AA3397" s="13"/>
      <c r="AB3397" s="13"/>
      <c r="AC3397" s="13"/>
      <c r="AD3397" s="13"/>
      <c r="AE3397" s="13"/>
      <c r="AF3397" s="13"/>
      <c r="AG3397" s="13"/>
      <c r="AH3397" s="13"/>
      <c r="AI3397" s="13"/>
      <c r="AJ3397" s="13"/>
    </row>
    <row r="3398" spans="2:36" x14ac:dyDescent="0.3">
      <c r="B3398" s="8"/>
      <c r="C3398" s="8"/>
      <c r="W3398" s="13"/>
      <c r="X3398" s="13"/>
      <c r="Y3398" s="13"/>
      <c r="Z3398" s="13"/>
      <c r="AA3398" s="13"/>
      <c r="AB3398" s="13"/>
      <c r="AC3398" s="13"/>
      <c r="AD3398" s="13"/>
      <c r="AE3398" s="13"/>
      <c r="AF3398" s="13"/>
      <c r="AG3398" s="13"/>
      <c r="AH3398" s="13"/>
      <c r="AI3398" s="13"/>
      <c r="AJ3398" s="13"/>
    </row>
    <row r="3399" spans="2:36" x14ac:dyDescent="0.3">
      <c r="B3399" s="8"/>
      <c r="C3399" s="8"/>
      <c r="W3399" s="13"/>
      <c r="X3399" s="13"/>
      <c r="Y3399" s="13"/>
      <c r="Z3399" s="13"/>
      <c r="AA3399" s="13"/>
      <c r="AB3399" s="13"/>
      <c r="AC3399" s="13"/>
      <c r="AD3399" s="13"/>
      <c r="AE3399" s="13"/>
      <c r="AF3399" s="13"/>
      <c r="AG3399" s="13"/>
      <c r="AH3399" s="13"/>
      <c r="AI3399" s="13"/>
      <c r="AJ3399" s="13"/>
    </row>
    <row r="3400" spans="2:36" x14ac:dyDescent="0.3">
      <c r="B3400" s="8"/>
      <c r="C3400" s="8"/>
      <c r="W3400" s="13"/>
      <c r="X3400" s="13"/>
      <c r="Y3400" s="13"/>
      <c r="Z3400" s="13"/>
      <c r="AA3400" s="13"/>
      <c r="AB3400" s="13"/>
      <c r="AC3400" s="13"/>
      <c r="AD3400" s="13"/>
      <c r="AE3400" s="13"/>
      <c r="AF3400" s="13"/>
      <c r="AG3400" s="13"/>
      <c r="AH3400" s="13"/>
      <c r="AI3400" s="13"/>
      <c r="AJ3400" s="13"/>
    </row>
    <row r="3401" spans="2:36" x14ac:dyDescent="0.3">
      <c r="B3401" s="8"/>
      <c r="C3401" s="8"/>
      <c r="W3401" s="13"/>
      <c r="X3401" s="13"/>
      <c r="Y3401" s="13"/>
      <c r="Z3401" s="13"/>
      <c r="AA3401" s="13"/>
      <c r="AB3401" s="13"/>
      <c r="AC3401" s="13"/>
      <c r="AD3401" s="13"/>
      <c r="AE3401" s="13"/>
      <c r="AF3401" s="13"/>
      <c r="AG3401" s="13"/>
      <c r="AH3401" s="13"/>
      <c r="AI3401" s="13"/>
      <c r="AJ3401" s="13"/>
    </row>
    <row r="3402" spans="2:36" x14ac:dyDescent="0.3">
      <c r="B3402" s="8"/>
      <c r="C3402" s="8"/>
      <c r="W3402" s="13"/>
      <c r="X3402" s="13"/>
      <c r="Y3402" s="13"/>
      <c r="Z3402" s="13"/>
      <c r="AA3402" s="13"/>
      <c r="AB3402" s="13"/>
      <c r="AC3402" s="13"/>
      <c r="AD3402" s="13"/>
      <c r="AE3402" s="13"/>
      <c r="AF3402" s="13"/>
      <c r="AG3402" s="13"/>
      <c r="AH3402" s="13"/>
      <c r="AI3402" s="13"/>
      <c r="AJ3402" s="13"/>
    </row>
    <row r="3403" spans="2:36" x14ac:dyDescent="0.3">
      <c r="B3403" s="8"/>
      <c r="C3403" s="8"/>
      <c r="W3403" s="13"/>
      <c r="X3403" s="13"/>
      <c r="Y3403" s="13"/>
      <c r="Z3403" s="13"/>
      <c r="AA3403" s="13"/>
      <c r="AB3403" s="13"/>
      <c r="AC3403" s="13"/>
      <c r="AD3403" s="13"/>
      <c r="AE3403" s="13"/>
      <c r="AF3403" s="13"/>
      <c r="AG3403" s="13"/>
      <c r="AH3403" s="13"/>
      <c r="AI3403" s="13"/>
      <c r="AJ3403" s="13"/>
    </row>
    <row r="3404" spans="2:36" x14ac:dyDescent="0.3">
      <c r="B3404" s="8"/>
      <c r="C3404" s="8"/>
      <c r="W3404" s="13"/>
      <c r="X3404" s="13"/>
      <c r="Y3404" s="13"/>
      <c r="Z3404" s="13"/>
      <c r="AA3404" s="13"/>
      <c r="AB3404" s="13"/>
      <c r="AC3404" s="13"/>
      <c r="AD3404" s="13"/>
      <c r="AE3404" s="13"/>
      <c r="AF3404" s="13"/>
      <c r="AG3404" s="13"/>
      <c r="AH3404" s="13"/>
      <c r="AI3404" s="13"/>
      <c r="AJ3404" s="13"/>
    </row>
    <row r="3405" spans="2:36" x14ac:dyDescent="0.3">
      <c r="B3405" s="8"/>
      <c r="C3405" s="8"/>
      <c r="W3405" s="13"/>
      <c r="X3405" s="13"/>
      <c r="Y3405" s="13"/>
      <c r="Z3405" s="13"/>
      <c r="AA3405" s="13"/>
      <c r="AB3405" s="13"/>
      <c r="AC3405" s="13"/>
      <c r="AD3405" s="13"/>
      <c r="AE3405" s="13"/>
      <c r="AF3405" s="13"/>
      <c r="AG3405" s="13"/>
      <c r="AH3405" s="13"/>
      <c r="AI3405" s="13"/>
      <c r="AJ3405" s="13"/>
    </row>
    <row r="3406" spans="2:36" x14ac:dyDescent="0.3">
      <c r="B3406" s="8"/>
      <c r="C3406" s="8"/>
      <c r="W3406" s="13"/>
      <c r="X3406" s="13"/>
      <c r="Y3406" s="13"/>
      <c r="Z3406" s="13"/>
      <c r="AA3406" s="13"/>
      <c r="AB3406" s="13"/>
      <c r="AC3406" s="13"/>
      <c r="AD3406" s="13"/>
      <c r="AE3406" s="13"/>
      <c r="AF3406" s="13"/>
      <c r="AG3406" s="13"/>
      <c r="AH3406" s="13"/>
      <c r="AI3406" s="13"/>
      <c r="AJ3406" s="13"/>
    </row>
    <row r="3407" spans="2:36" x14ac:dyDescent="0.3">
      <c r="B3407" s="8"/>
      <c r="C3407" s="8"/>
      <c r="W3407" s="13"/>
      <c r="X3407" s="13"/>
      <c r="Y3407" s="13"/>
      <c r="Z3407" s="13"/>
      <c r="AA3407" s="13"/>
      <c r="AB3407" s="13"/>
      <c r="AC3407" s="13"/>
      <c r="AD3407" s="13"/>
      <c r="AE3407" s="13"/>
      <c r="AF3407" s="13"/>
      <c r="AG3407" s="13"/>
      <c r="AH3407" s="13"/>
      <c r="AI3407" s="13"/>
      <c r="AJ3407" s="13"/>
    </row>
    <row r="3408" spans="2:36" x14ac:dyDescent="0.3">
      <c r="B3408" s="8"/>
      <c r="C3408" s="8"/>
      <c r="W3408" s="13"/>
      <c r="X3408" s="13"/>
      <c r="Y3408" s="13"/>
      <c r="Z3408" s="13"/>
      <c r="AA3408" s="13"/>
      <c r="AB3408" s="13"/>
      <c r="AC3408" s="13"/>
      <c r="AD3408" s="13"/>
      <c r="AE3408" s="13"/>
      <c r="AF3408" s="13"/>
      <c r="AG3408" s="13"/>
      <c r="AH3408" s="13"/>
      <c r="AI3408" s="13"/>
      <c r="AJ3408" s="13"/>
    </row>
    <row r="3409" spans="2:36" x14ac:dyDescent="0.3">
      <c r="B3409" s="8"/>
      <c r="C3409" s="8"/>
      <c r="W3409" s="13"/>
      <c r="X3409" s="13"/>
      <c r="Y3409" s="13"/>
      <c r="Z3409" s="13"/>
      <c r="AA3409" s="13"/>
      <c r="AB3409" s="13"/>
      <c r="AC3409" s="13"/>
      <c r="AD3409" s="13"/>
      <c r="AE3409" s="13"/>
      <c r="AF3409" s="13"/>
      <c r="AG3409" s="13"/>
      <c r="AH3409" s="13"/>
      <c r="AI3409" s="13"/>
      <c r="AJ3409" s="13"/>
    </row>
    <row r="3410" spans="2:36" x14ac:dyDescent="0.3">
      <c r="B3410" s="8"/>
      <c r="C3410" s="8"/>
      <c r="W3410" s="13"/>
      <c r="X3410" s="13"/>
      <c r="Y3410" s="13"/>
      <c r="Z3410" s="13"/>
      <c r="AA3410" s="13"/>
      <c r="AB3410" s="13"/>
      <c r="AC3410" s="13"/>
      <c r="AD3410" s="13"/>
      <c r="AE3410" s="13"/>
      <c r="AF3410" s="13"/>
      <c r="AG3410" s="13"/>
      <c r="AH3410" s="13"/>
      <c r="AI3410" s="13"/>
      <c r="AJ3410" s="13"/>
    </row>
    <row r="3411" spans="2:36" x14ac:dyDescent="0.3">
      <c r="B3411" s="8"/>
      <c r="C3411" s="8"/>
      <c r="W3411" s="13"/>
      <c r="X3411" s="13"/>
      <c r="Y3411" s="13"/>
      <c r="Z3411" s="13"/>
      <c r="AA3411" s="13"/>
      <c r="AB3411" s="13"/>
      <c r="AC3411" s="13"/>
      <c r="AD3411" s="13"/>
      <c r="AE3411" s="13"/>
      <c r="AF3411" s="13"/>
      <c r="AG3411" s="13"/>
      <c r="AH3411" s="13"/>
      <c r="AI3411" s="13"/>
      <c r="AJ3411" s="13"/>
    </row>
    <row r="3412" spans="2:36" x14ac:dyDescent="0.3">
      <c r="B3412" s="8"/>
      <c r="C3412" s="8"/>
      <c r="W3412" s="13"/>
      <c r="X3412" s="13"/>
      <c r="Y3412" s="13"/>
      <c r="Z3412" s="13"/>
      <c r="AA3412" s="13"/>
      <c r="AB3412" s="13"/>
      <c r="AC3412" s="13"/>
      <c r="AD3412" s="13"/>
      <c r="AE3412" s="13"/>
      <c r="AF3412" s="13"/>
      <c r="AG3412" s="13"/>
      <c r="AH3412" s="13"/>
      <c r="AI3412" s="13"/>
      <c r="AJ3412" s="13"/>
    </row>
    <row r="3413" spans="2:36" x14ac:dyDescent="0.3">
      <c r="B3413" s="8"/>
      <c r="C3413" s="8"/>
      <c r="W3413" s="13"/>
      <c r="X3413" s="13"/>
      <c r="Y3413" s="13"/>
      <c r="Z3413" s="13"/>
      <c r="AA3413" s="13"/>
      <c r="AB3413" s="13"/>
      <c r="AC3413" s="13"/>
      <c r="AD3413" s="13"/>
      <c r="AE3413" s="13"/>
      <c r="AF3413" s="13"/>
      <c r="AG3413" s="13"/>
      <c r="AH3413" s="13"/>
      <c r="AI3413" s="13"/>
      <c r="AJ3413" s="13"/>
    </row>
    <row r="3414" spans="2:36" x14ac:dyDescent="0.3">
      <c r="B3414" s="8"/>
      <c r="C3414" s="8"/>
      <c r="W3414" s="13"/>
      <c r="X3414" s="13"/>
      <c r="Y3414" s="13"/>
      <c r="Z3414" s="13"/>
      <c r="AA3414" s="13"/>
      <c r="AB3414" s="13"/>
      <c r="AC3414" s="13"/>
      <c r="AD3414" s="13"/>
      <c r="AE3414" s="13"/>
      <c r="AF3414" s="13"/>
      <c r="AG3414" s="13"/>
      <c r="AH3414" s="13"/>
      <c r="AI3414" s="13"/>
      <c r="AJ3414" s="13"/>
    </row>
    <row r="3415" spans="2:36" x14ac:dyDescent="0.3">
      <c r="B3415" s="8"/>
      <c r="C3415" s="8"/>
      <c r="W3415" s="13"/>
      <c r="X3415" s="13"/>
      <c r="Y3415" s="13"/>
      <c r="Z3415" s="13"/>
      <c r="AA3415" s="13"/>
      <c r="AB3415" s="13"/>
      <c r="AC3415" s="13"/>
      <c r="AD3415" s="13"/>
      <c r="AE3415" s="13"/>
      <c r="AF3415" s="13"/>
      <c r="AG3415" s="13"/>
      <c r="AH3415" s="13"/>
      <c r="AI3415" s="13"/>
      <c r="AJ3415" s="13"/>
    </row>
    <row r="3416" spans="2:36" x14ac:dyDescent="0.3">
      <c r="B3416" s="8"/>
      <c r="C3416" s="8"/>
      <c r="W3416" s="13"/>
      <c r="X3416" s="13"/>
      <c r="Y3416" s="13"/>
      <c r="Z3416" s="13"/>
      <c r="AA3416" s="13"/>
      <c r="AB3416" s="13"/>
      <c r="AC3416" s="13"/>
      <c r="AD3416" s="13"/>
      <c r="AE3416" s="13"/>
      <c r="AF3416" s="13"/>
      <c r="AG3416" s="13"/>
      <c r="AH3416" s="13"/>
      <c r="AI3416" s="13"/>
      <c r="AJ3416" s="13"/>
    </row>
    <row r="3417" spans="2:36" x14ac:dyDescent="0.3">
      <c r="B3417" s="8"/>
      <c r="C3417" s="8"/>
      <c r="W3417" s="13"/>
      <c r="X3417" s="13"/>
      <c r="Y3417" s="13"/>
      <c r="Z3417" s="13"/>
      <c r="AA3417" s="13"/>
      <c r="AB3417" s="13"/>
      <c r="AC3417" s="13"/>
      <c r="AD3417" s="13"/>
      <c r="AE3417" s="13"/>
      <c r="AF3417" s="13"/>
      <c r="AG3417" s="13"/>
      <c r="AH3417" s="13"/>
      <c r="AI3417" s="13"/>
      <c r="AJ3417" s="13"/>
    </row>
    <row r="3418" spans="2:36" x14ac:dyDescent="0.3">
      <c r="B3418" s="8"/>
      <c r="C3418" s="8"/>
      <c r="W3418" s="13"/>
      <c r="X3418" s="13"/>
      <c r="Y3418" s="13"/>
      <c r="Z3418" s="13"/>
      <c r="AA3418" s="13"/>
      <c r="AB3418" s="13"/>
      <c r="AC3418" s="13"/>
      <c r="AD3418" s="13"/>
      <c r="AE3418" s="13"/>
      <c r="AF3418" s="13"/>
      <c r="AG3418" s="13"/>
      <c r="AH3418" s="13"/>
      <c r="AI3418" s="13"/>
      <c r="AJ3418" s="13"/>
    </row>
    <row r="3419" spans="2:36" x14ac:dyDescent="0.3">
      <c r="B3419" s="8"/>
      <c r="C3419" s="8"/>
      <c r="W3419" s="13"/>
      <c r="X3419" s="13"/>
      <c r="Y3419" s="13"/>
      <c r="Z3419" s="13"/>
      <c r="AA3419" s="13"/>
      <c r="AB3419" s="13"/>
      <c r="AC3419" s="13"/>
      <c r="AD3419" s="13"/>
      <c r="AE3419" s="13"/>
      <c r="AF3419" s="13"/>
      <c r="AG3419" s="13"/>
      <c r="AH3419" s="13"/>
      <c r="AI3419" s="13"/>
      <c r="AJ3419" s="13"/>
    </row>
    <row r="3420" spans="2:36" x14ac:dyDescent="0.3">
      <c r="B3420" s="8"/>
      <c r="C3420" s="8"/>
      <c r="W3420" s="13"/>
      <c r="X3420" s="13"/>
      <c r="Y3420" s="13"/>
      <c r="Z3420" s="13"/>
      <c r="AA3420" s="13"/>
      <c r="AB3420" s="13"/>
      <c r="AC3420" s="13"/>
      <c r="AD3420" s="13"/>
      <c r="AE3420" s="13"/>
      <c r="AF3420" s="13"/>
      <c r="AG3420" s="13"/>
      <c r="AH3420" s="13"/>
      <c r="AI3420" s="13"/>
      <c r="AJ3420" s="13"/>
    </row>
    <row r="3421" spans="2:36" x14ac:dyDescent="0.3">
      <c r="B3421" s="8"/>
      <c r="C3421" s="8"/>
      <c r="W3421" s="13"/>
      <c r="X3421" s="13"/>
      <c r="Y3421" s="13"/>
      <c r="Z3421" s="13"/>
      <c r="AA3421" s="13"/>
      <c r="AB3421" s="13"/>
      <c r="AC3421" s="13"/>
      <c r="AD3421" s="13"/>
      <c r="AE3421" s="13"/>
      <c r="AF3421" s="13"/>
      <c r="AG3421" s="13"/>
      <c r="AH3421" s="13"/>
      <c r="AI3421" s="13"/>
      <c r="AJ3421" s="13"/>
    </row>
    <row r="3422" spans="2:36" x14ac:dyDescent="0.3">
      <c r="B3422" s="8"/>
      <c r="C3422" s="8"/>
      <c r="W3422" s="13"/>
      <c r="X3422" s="13"/>
      <c r="Y3422" s="13"/>
      <c r="Z3422" s="13"/>
      <c r="AA3422" s="13"/>
      <c r="AB3422" s="13"/>
      <c r="AC3422" s="13"/>
      <c r="AD3422" s="13"/>
      <c r="AE3422" s="13"/>
      <c r="AF3422" s="13"/>
      <c r="AG3422" s="13"/>
      <c r="AH3422" s="13"/>
      <c r="AI3422" s="13"/>
      <c r="AJ3422" s="13"/>
    </row>
    <row r="3423" spans="2:36" x14ac:dyDescent="0.3">
      <c r="B3423" s="8"/>
      <c r="C3423" s="8"/>
      <c r="W3423" s="13"/>
      <c r="X3423" s="13"/>
      <c r="Y3423" s="13"/>
      <c r="Z3423" s="13"/>
      <c r="AA3423" s="13"/>
      <c r="AB3423" s="13"/>
      <c r="AC3423" s="13"/>
      <c r="AD3423" s="13"/>
      <c r="AE3423" s="13"/>
      <c r="AF3423" s="13"/>
      <c r="AG3423" s="13"/>
      <c r="AH3423" s="13"/>
      <c r="AI3423" s="13"/>
      <c r="AJ3423" s="13"/>
    </row>
    <row r="3424" spans="2:36" x14ac:dyDescent="0.3">
      <c r="B3424" s="8"/>
      <c r="C3424" s="8"/>
      <c r="W3424" s="13"/>
      <c r="X3424" s="13"/>
      <c r="Y3424" s="13"/>
      <c r="Z3424" s="13"/>
      <c r="AA3424" s="13"/>
      <c r="AB3424" s="13"/>
      <c r="AC3424" s="13"/>
      <c r="AD3424" s="13"/>
      <c r="AE3424" s="13"/>
      <c r="AF3424" s="13"/>
      <c r="AG3424" s="13"/>
      <c r="AH3424" s="13"/>
      <c r="AI3424" s="13"/>
      <c r="AJ3424" s="13"/>
    </row>
    <row r="3425" spans="2:36" x14ac:dyDescent="0.3">
      <c r="B3425" s="8"/>
      <c r="C3425" s="8"/>
      <c r="W3425" s="13"/>
      <c r="X3425" s="13"/>
      <c r="Y3425" s="13"/>
      <c r="Z3425" s="13"/>
      <c r="AA3425" s="13"/>
      <c r="AB3425" s="13"/>
      <c r="AC3425" s="13"/>
      <c r="AD3425" s="13"/>
      <c r="AE3425" s="13"/>
      <c r="AF3425" s="13"/>
      <c r="AG3425" s="13"/>
      <c r="AH3425" s="13"/>
      <c r="AI3425" s="13"/>
      <c r="AJ3425" s="13"/>
    </row>
    <row r="3426" spans="2:36" x14ac:dyDescent="0.3">
      <c r="B3426" s="8"/>
      <c r="C3426" s="8"/>
      <c r="W3426" s="13"/>
      <c r="X3426" s="13"/>
      <c r="Y3426" s="13"/>
      <c r="Z3426" s="13"/>
      <c r="AA3426" s="13"/>
      <c r="AB3426" s="13"/>
      <c r="AC3426" s="13"/>
      <c r="AD3426" s="13"/>
      <c r="AE3426" s="13"/>
      <c r="AF3426" s="13"/>
      <c r="AG3426" s="13"/>
      <c r="AH3426" s="13"/>
      <c r="AI3426" s="13"/>
      <c r="AJ3426" s="13"/>
    </row>
    <row r="3427" spans="2:36" x14ac:dyDescent="0.3">
      <c r="B3427" s="8"/>
      <c r="C3427" s="8"/>
      <c r="W3427" s="13"/>
      <c r="X3427" s="13"/>
      <c r="Y3427" s="13"/>
      <c r="Z3427" s="13"/>
      <c r="AA3427" s="13"/>
      <c r="AB3427" s="13"/>
      <c r="AC3427" s="13"/>
      <c r="AD3427" s="13"/>
      <c r="AE3427" s="13"/>
      <c r="AF3427" s="13"/>
      <c r="AG3427" s="13"/>
      <c r="AH3427" s="13"/>
      <c r="AI3427" s="13"/>
      <c r="AJ3427" s="13"/>
    </row>
    <row r="3428" spans="2:36" x14ac:dyDescent="0.3">
      <c r="B3428" s="8"/>
      <c r="C3428" s="8"/>
      <c r="W3428" s="13"/>
      <c r="X3428" s="13"/>
      <c r="Y3428" s="13"/>
      <c r="Z3428" s="13"/>
      <c r="AA3428" s="13"/>
      <c r="AB3428" s="13"/>
      <c r="AC3428" s="13"/>
      <c r="AD3428" s="13"/>
      <c r="AE3428" s="13"/>
      <c r="AF3428" s="13"/>
      <c r="AG3428" s="13"/>
      <c r="AH3428" s="13"/>
      <c r="AI3428" s="13"/>
      <c r="AJ3428" s="13"/>
    </row>
    <row r="3429" spans="2:36" x14ac:dyDescent="0.3">
      <c r="B3429" s="8"/>
      <c r="C3429" s="8"/>
      <c r="W3429" s="13"/>
      <c r="X3429" s="13"/>
      <c r="Y3429" s="13"/>
      <c r="Z3429" s="13"/>
      <c r="AA3429" s="13"/>
      <c r="AB3429" s="13"/>
      <c r="AC3429" s="13"/>
      <c r="AD3429" s="13"/>
      <c r="AE3429" s="13"/>
      <c r="AF3429" s="13"/>
      <c r="AG3429" s="13"/>
      <c r="AH3429" s="13"/>
      <c r="AI3429" s="13"/>
      <c r="AJ3429" s="13"/>
    </row>
    <row r="3430" spans="2:36" x14ac:dyDescent="0.3">
      <c r="B3430" s="8"/>
      <c r="C3430" s="8"/>
      <c r="W3430" s="13"/>
      <c r="X3430" s="13"/>
      <c r="Y3430" s="13"/>
      <c r="Z3430" s="13"/>
      <c r="AA3430" s="13"/>
      <c r="AB3430" s="13"/>
      <c r="AC3430" s="13"/>
      <c r="AD3430" s="13"/>
      <c r="AE3430" s="13"/>
      <c r="AF3430" s="13"/>
      <c r="AG3430" s="13"/>
      <c r="AH3430" s="13"/>
      <c r="AI3430" s="13"/>
      <c r="AJ3430" s="13"/>
    </row>
    <row r="3431" spans="2:36" x14ac:dyDescent="0.3">
      <c r="B3431" s="8"/>
      <c r="C3431" s="8"/>
      <c r="W3431" s="13"/>
      <c r="X3431" s="13"/>
      <c r="Y3431" s="13"/>
      <c r="Z3431" s="13"/>
      <c r="AA3431" s="13"/>
      <c r="AB3431" s="13"/>
      <c r="AC3431" s="13"/>
      <c r="AD3431" s="13"/>
      <c r="AE3431" s="13"/>
      <c r="AF3431" s="13"/>
      <c r="AG3431" s="13"/>
      <c r="AH3431" s="13"/>
      <c r="AI3431" s="13"/>
      <c r="AJ3431" s="13"/>
    </row>
    <row r="3432" spans="2:36" x14ac:dyDescent="0.3">
      <c r="B3432" s="8"/>
      <c r="C3432" s="8"/>
      <c r="W3432" s="13"/>
      <c r="X3432" s="13"/>
      <c r="Y3432" s="13"/>
      <c r="Z3432" s="13"/>
      <c r="AA3432" s="13"/>
      <c r="AB3432" s="13"/>
      <c r="AC3432" s="13"/>
      <c r="AD3432" s="13"/>
      <c r="AE3432" s="13"/>
      <c r="AF3432" s="13"/>
      <c r="AG3432" s="13"/>
      <c r="AH3432" s="13"/>
      <c r="AI3432" s="13"/>
      <c r="AJ3432" s="13"/>
    </row>
    <row r="3433" spans="2:36" x14ac:dyDescent="0.3">
      <c r="B3433" s="8"/>
      <c r="C3433" s="8"/>
      <c r="W3433" s="13"/>
      <c r="X3433" s="13"/>
      <c r="Y3433" s="13"/>
      <c r="Z3433" s="13"/>
      <c r="AA3433" s="13"/>
      <c r="AB3433" s="13"/>
      <c r="AC3433" s="13"/>
      <c r="AD3433" s="13"/>
      <c r="AE3433" s="13"/>
      <c r="AF3433" s="13"/>
      <c r="AG3433" s="13"/>
      <c r="AH3433" s="13"/>
      <c r="AI3433" s="13"/>
      <c r="AJ3433" s="13"/>
    </row>
    <row r="3434" spans="2:36" x14ac:dyDescent="0.3">
      <c r="B3434" s="8"/>
      <c r="C3434" s="8"/>
      <c r="W3434" s="13"/>
      <c r="X3434" s="13"/>
      <c r="Y3434" s="13"/>
      <c r="Z3434" s="13"/>
      <c r="AA3434" s="13"/>
      <c r="AB3434" s="13"/>
      <c r="AC3434" s="13"/>
      <c r="AD3434" s="13"/>
      <c r="AE3434" s="13"/>
      <c r="AF3434" s="13"/>
      <c r="AG3434" s="13"/>
      <c r="AH3434" s="13"/>
      <c r="AI3434" s="13"/>
      <c r="AJ3434" s="13"/>
    </row>
    <row r="3435" spans="2:36" x14ac:dyDescent="0.3">
      <c r="B3435" s="8"/>
      <c r="C3435" s="8"/>
      <c r="W3435" s="13"/>
      <c r="X3435" s="13"/>
      <c r="Y3435" s="13"/>
      <c r="Z3435" s="13"/>
      <c r="AA3435" s="13"/>
      <c r="AB3435" s="13"/>
      <c r="AC3435" s="13"/>
      <c r="AD3435" s="13"/>
      <c r="AE3435" s="13"/>
      <c r="AF3435" s="13"/>
      <c r="AG3435" s="13"/>
      <c r="AH3435" s="13"/>
      <c r="AI3435" s="13"/>
      <c r="AJ3435" s="13"/>
    </row>
    <row r="3436" spans="2:36" x14ac:dyDescent="0.3">
      <c r="B3436" s="8"/>
      <c r="C3436" s="8"/>
      <c r="W3436" s="13"/>
      <c r="X3436" s="13"/>
      <c r="Y3436" s="13"/>
      <c r="Z3436" s="13"/>
      <c r="AA3436" s="13"/>
      <c r="AB3436" s="13"/>
      <c r="AC3436" s="13"/>
      <c r="AD3436" s="13"/>
      <c r="AE3436" s="13"/>
      <c r="AF3436" s="13"/>
      <c r="AG3436" s="13"/>
      <c r="AH3436" s="13"/>
      <c r="AI3436" s="13"/>
      <c r="AJ3436" s="13"/>
    </row>
    <row r="3437" spans="2:36" x14ac:dyDescent="0.3">
      <c r="B3437" s="8"/>
      <c r="C3437" s="8"/>
      <c r="W3437" s="13"/>
      <c r="X3437" s="13"/>
      <c r="Y3437" s="13"/>
      <c r="Z3437" s="13"/>
      <c r="AA3437" s="13"/>
      <c r="AB3437" s="13"/>
      <c r="AC3437" s="13"/>
      <c r="AD3437" s="13"/>
      <c r="AE3437" s="13"/>
      <c r="AF3437" s="13"/>
      <c r="AG3437" s="13"/>
      <c r="AH3437" s="13"/>
      <c r="AI3437" s="13"/>
      <c r="AJ3437" s="13"/>
    </row>
    <row r="3438" spans="2:36" x14ac:dyDescent="0.3">
      <c r="B3438" s="8"/>
      <c r="C3438" s="8"/>
      <c r="W3438" s="13"/>
      <c r="X3438" s="13"/>
      <c r="Y3438" s="13"/>
      <c r="Z3438" s="13"/>
      <c r="AA3438" s="13"/>
      <c r="AB3438" s="13"/>
      <c r="AC3438" s="13"/>
      <c r="AD3438" s="13"/>
      <c r="AE3438" s="13"/>
      <c r="AF3438" s="13"/>
      <c r="AG3438" s="13"/>
      <c r="AH3438" s="13"/>
      <c r="AI3438" s="13"/>
      <c r="AJ3438" s="13"/>
    </row>
    <row r="3439" spans="2:36" x14ac:dyDescent="0.3">
      <c r="B3439" s="8"/>
      <c r="C3439" s="8"/>
      <c r="W3439" s="13"/>
      <c r="X3439" s="13"/>
      <c r="Y3439" s="13"/>
      <c r="Z3439" s="13"/>
      <c r="AA3439" s="13"/>
      <c r="AB3439" s="13"/>
      <c r="AC3439" s="13"/>
      <c r="AD3439" s="13"/>
      <c r="AE3439" s="13"/>
      <c r="AF3439" s="13"/>
      <c r="AG3439" s="13"/>
      <c r="AH3439" s="13"/>
      <c r="AI3439" s="13"/>
      <c r="AJ3439" s="13"/>
    </row>
    <row r="3440" spans="2:36" x14ac:dyDescent="0.3">
      <c r="B3440" s="8"/>
      <c r="C3440" s="8"/>
      <c r="W3440" s="13"/>
      <c r="X3440" s="13"/>
      <c r="Y3440" s="13"/>
      <c r="Z3440" s="13"/>
      <c r="AA3440" s="13"/>
      <c r="AB3440" s="13"/>
      <c r="AC3440" s="13"/>
      <c r="AD3440" s="13"/>
      <c r="AE3440" s="13"/>
      <c r="AF3440" s="13"/>
      <c r="AG3440" s="13"/>
      <c r="AH3440" s="13"/>
      <c r="AI3440" s="13"/>
      <c r="AJ3440" s="13"/>
    </row>
    <row r="3441" spans="2:36" x14ac:dyDescent="0.3">
      <c r="B3441" s="8"/>
      <c r="C3441" s="8"/>
      <c r="W3441" s="13"/>
      <c r="X3441" s="13"/>
      <c r="Y3441" s="13"/>
      <c r="Z3441" s="13"/>
      <c r="AA3441" s="13"/>
      <c r="AB3441" s="13"/>
      <c r="AC3441" s="13"/>
      <c r="AD3441" s="13"/>
      <c r="AE3441" s="13"/>
      <c r="AF3441" s="13"/>
      <c r="AG3441" s="13"/>
      <c r="AH3441" s="13"/>
      <c r="AI3441" s="13"/>
      <c r="AJ3441" s="13"/>
    </row>
    <row r="3442" spans="2:36" x14ac:dyDescent="0.3">
      <c r="B3442" s="8"/>
      <c r="C3442" s="8"/>
      <c r="W3442" s="13"/>
      <c r="X3442" s="13"/>
      <c r="Y3442" s="13"/>
      <c r="Z3442" s="13"/>
      <c r="AA3442" s="13"/>
      <c r="AB3442" s="13"/>
      <c r="AC3442" s="13"/>
      <c r="AD3442" s="13"/>
      <c r="AE3442" s="13"/>
      <c r="AF3442" s="13"/>
      <c r="AG3442" s="13"/>
      <c r="AH3442" s="13"/>
      <c r="AI3442" s="13"/>
      <c r="AJ3442" s="13"/>
    </row>
    <row r="3443" spans="2:36" x14ac:dyDescent="0.3">
      <c r="B3443" s="8"/>
      <c r="C3443" s="8"/>
      <c r="W3443" s="13"/>
      <c r="X3443" s="13"/>
      <c r="Y3443" s="13"/>
      <c r="Z3443" s="13"/>
      <c r="AA3443" s="13"/>
      <c r="AB3443" s="13"/>
      <c r="AC3443" s="13"/>
      <c r="AD3443" s="13"/>
      <c r="AE3443" s="13"/>
      <c r="AF3443" s="13"/>
      <c r="AG3443" s="13"/>
      <c r="AH3443" s="13"/>
      <c r="AI3443" s="13"/>
      <c r="AJ3443" s="13"/>
    </row>
    <row r="3444" spans="2:36" x14ac:dyDescent="0.3">
      <c r="B3444" s="8"/>
      <c r="C3444" s="8"/>
      <c r="W3444" s="13"/>
      <c r="X3444" s="13"/>
      <c r="Y3444" s="13"/>
      <c r="Z3444" s="13"/>
      <c r="AA3444" s="13"/>
      <c r="AB3444" s="13"/>
      <c r="AC3444" s="13"/>
      <c r="AD3444" s="13"/>
      <c r="AE3444" s="13"/>
      <c r="AF3444" s="13"/>
      <c r="AG3444" s="13"/>
      <c r="AH3444" s="13"/>
      <c r="AI3444" s="13"/>
      <c r="AJ3444" s="13"/>
    </row>
    <row r="3445" spans="2:36" x14ac:dyDescent="0.3">
      <c r="B3445" s="8"/>
      <c r="C3445" s="8"/>
      <c r="W3445" s="13"/>
      <c r="X3445" s="13"/>
      <c r="Y3445" s="13"/>
      <c r="Z3445" s="13"/>
      <c r="AA3445" s="13"/>
      <c r="AB3445" s="13"/>
      <c r="AC3445" s="13"/>
      <c r="AD3445" s="13"/>
      <c r="AE3445" s="13"/>
      <c r="AF3445" s="13"/>
      <c r="AG3445" s="13"/>
      <c r="AH3445" s="13"/>
      <c r="AI3445" s="13"/>
      <c r="AJ3445" s="13"/>
    </row>
    <row r="3446" spans="2:36" x14ac:dyDescent="0.3">
      <c r="B3446" s="8"/>
      <c r="C3446" s="8"/>
      <c r="W3446" s="13"/>
      <c r="X3446" s="13"/>
      <c r="Y3446" s="13"/>
      <c r="Z3446" s="13"/>
      <c r="AA3446" s="13"/>
      <c r="AB3446" s="13"/>
      <c r="AC3446" s="13"/>
      <c r="AD3446" s="13"/>
      <c r="AE3446" s="13"/>
      <c r="AF3446" s="13"/>
      <c r="AG3446" s="13"/>
      <c r="AH3446" s="13"/>
      <c r="AI3446" s="13"/>
      <c r="AJ3446" s="13"/>
    </row>
    <row r="3447" spans="2:36" x14ac:dyDescent="0.3">
      <c r="B3447" s="8"/>
      <c r="C3447" s="8"/>
      <c r="W3447" s="13"/>
      <c r="X3447" s="13"/>
      <c r="Y3447" s="13"/>
      <c r="Z3447" s="13"/>
      <c r="AA3447" s="13"/>
      <c r="AB3447" s="13"/>
      <c r="AC3447" s="13"/>
      <c r="AD3447" s="13"/>
      <c r="AE3447" s="13"/>
      <c r="AF3447" s="13"/>
      <c r="AG3447" s="13"/>
      <c r="AH3447" s="13"/>
      <c r="AI3447" s="13"/>
      <c r="AJ3447" s="13"/>
    </row>
    <row r="3448" spans="2:36" x14ac:dyDescent="0.3">
      <c r="B3448" s="8"/>
      <c r="C3448" s="8"/>
      <c r="W3448" s="13"/>
      <c r="X3448" s="13"/>
      <c r="Y3448" s="13"/>
      <c r="Z3448" s="13"/>
      <c r="AA3448" s="13"/>
      <c r="AB3448" s="13"/>
      <c r="AC3448" s="13"/>
      <c r="AD3448" s="13"/>
      <c r="AE3448" s="13"/>
      <c r="AF3448" s="13"/>
      <c r="AG3448" s="13"/>
      <c r="AH3448" s="13"/>
      <c r="AI3448" s="13"/>
      <c r="AJ3448" s="13"/>
    </row>
    <row r="3449" spans="2:36" x14ac:dyDescent="0.3">
      <c r="B3449" s="8"/>
      <c r="C3449" s="8"/>
      <c r="W3449" s="13"/>
      <c r="X3449" s="13"/>
      <c r="Y3449" s="13"/>
      <c r="Z3449" s="13"/>
      <c r="AA3449" s="13"/>
      <c r="AB3449" s="13"/>
      <c r="AC3449" s="13"/>
      <c r="AD3449" s="13"/>
      <c r="AE3449" s="13"/>
      <c r="AF3449" s="13"/>
      <c r="AG3449" s="13"/>
      <c r="AH3449" s="13"/>
      <c r="AI3449" s="13"/>
      <c r="AJ3449" s="13"/>
    </row>
    <row r="3450" spans="2:36" x14ac:dyDescent="0.3">
      <c r="B3450" s="8"/>
      <c r="C3450" s="8"/>
      <c r="W3450" s="13"/>
      <c r="X3450" s="13"/>
      <c r="Y3450" s="13"/>
      <c r="Z3450" s="13"/>
      <c r="AA3450" s="13"/>
      <c r="AB3450" s="13"/>
      <c r="AC3450" s="13"/>
      <c r="AD3450" s="13"/>
      <c r="AE3450" s="13"/>
      <c r="AF3450" s="13"/>
      <c r="AG3450" s="13"/>
      <c r="AH3450" s="13"/>
      <c r="AI3450" s="13"/>
      <c r="AJ3450" s="13"/>
    </row>
    <row r="3451" spans="2:36" x14ac:dyDescent="0.3">
      <c r="B3451" s="8"/>
      <c r="C3451" s="8"/>
      <c r="W3451" s="13"/>
      <c r="X3451" s="13"/>
      <c r="Y3451" s="13"/>
      <c r="Z3451" s="13"/>
      <c r="AA3451" s="13"/>
      <c r="AB3451" s="13"/>
      <c r="AC3451" s="13"/>
      <c r="AD3451" s="13"/>
      <c r="AE3451" s="13"/>
      <c r="AF3451" s="13"/>
      <c r="AG3451" s="13"/>
      <c r="AH3451" s="13"/>
      <c r="AI3451" s="13"/>
      <c r="AJ3451" s="13"/>
    </row>
    <row r="3452" spans="2:36" x14ac:dyDescent="0.3">
      <c r="B3452" s="8"/>
      <c r="C3452" s="8"/>
      <c r="W3452" s="13"/>
      <c r="X3452" s="13"/>
      <c r="Y3452" s="13"/>
      <c r="Z3452" s="13"/>
      <c r="AA3452" s="13"/>
      <c r="AB3452" s="13"/>
      <c r="AC3452" s="13"/>
      <c r="AD3452" s="13"/>
      <c r="AE3452" s="13"/>
      <c r="AF3452" s="13"/>
      <c r="AG3452" s="13"/>
      <c r="AH3452" s="13"/>
      <c r="AI3452" s="13"/>
      <c r="AJ3452" s="13"/>
    </row>
    <row r="3453" spans="2:36" x14ac:dyDescent="0.3">
      <c r="B3453" s="8"/>
      <c r="C3453" s="8"/>
      <c r="W3453" s="13"/>
      <c r="X3453" s="13"/>
      <c r="Y3453" s="13"/>
      <c r="Z3453" s="13"/>
      <c r="AA3453" s="13"/>
      <c r="AB3453" s="13"/>
      <c r="AC3453" s="13"/>
      <c r="AD3453" s="13"/>
      <c r="AE3453" s="13"/>
      <c r="AF3453" s="13"/>
      <c r="AG3453" s="13"/>
      <c r="AH3453" s="13"/>
      <c r="AI3453" s="13"/>
      <c r="AJ3453" s="13"/>
    </row>
    <row r="3454" spans="2:36" x14ac:dyDescent="0.3">
      <c r="B3454" s="8"/>
      <c r="C3454" s="8"/>
      <c r="W3454" s="13"/>
      <c r="X3454" s="13"/>
      <c r="Y3454" s="13"/>
      <c r="Z3454" s="13"/>
      <c r="AA3454" s="13"/>
      <c r="AB3454" s="13"/>
      <c r="AC3454" s="13"/>
      <c r="AD3454" s="13"/>
      <c r="AE3454" s="13"/>
      <c r="AF3454" s="13"/>
      <c r="AG3454" s="13"/>
      <c r="AH3454" s="13"/>
      <c r="AI3454" s="13"/>
      <c r="AJ3454" s="13"/>
    </row>
    <row r="3455" spans="2:36" x14ac:dyDescent="0.3">
      <c r="B3455" s="8"/>
      <c r="C3455" s="8"/>
      <c r="W3455" s="13"/>
      <c r="X3455" s="13"/>
      <c r="Y3455" s="13"/>
      <c r="Z3455" s="13"/>
      <c r="AA3455" s="13"/>
      <c r="AB3455" s="13"/>
      <c r="AC3455" s="13"/>
      <c r="AD3455" s="13"/>
      <c r="AE3455" s="13"/>
      <c r="AF3455" s="13"/>
      <c r="AG3455" s="13"/>
      <c r="AH3455" s="13"/>
      <c r="AI3455" s="13"/>
      <c r="AJ3455" s="13"/>
    </row>
    <row r="3456" spans="2:36" x14ac:dyDescent="0.3">
      <c r="B3456" s="8"/>
      <c r="C3456" s="8"/>
      <c r="W3456" s="13"/>
      <c r="X3456" s="13"/>
      <c r="Y3456" s="13"/>
      <c r="Z3456" s="13"/>
      <c r="AA3456" s="13"/>
      <c r="AB3456" s="13"/>
      <c r="AC3456" s="13"/>
      <c r="AD3456" s="13"/>
      <c r="AE3456" s="13"/>
      <c r="AF3456" s="13"/>
      <c r="AG3456" s="13"/>
      <c r="AH3456" s="13"/>
      <c r="AI3456" s="13"/>
      <c r="AJ3456" s="13"/>
    </row>
    <row r="3457" spans="2:36" x14ac:dyDescent="0.3">
      <c r="B3457" s="8"/>
      <c r="C3457" s="8"/>
      <c r="W3457" s="13"/>
      <c r="X3457" s="13"/>
      <c r="Y3457" s="13"/>
      <c r="Z3457" s="13"/>
      <c r="AA3457" s="13"/>
      <c r="AB3457" s="13"/>
      <c r="AC3457" s="13"/>
      <c r="AD3457" s="13"/>
      <c r="AE3457" s="13"/>
      <c r="AF3457" s="13"/>
      <c r="AG3457" s="13"/>
      <c r="AH3457" s="13"/>
      <c r="AI3457" s="13"/>
      <c r="AJ3457" s="13"/>
    </row>
    <row r="3458" spans="2:36" x14ac:dyDescent="0.3">
      <c r="B3458" s="8"/>
      <c r="C3458" s="8"/>
      <c r="W3458" s="13"/>
      <c r="X3458" s="13"/>
      <c r="Y3458" s="13"/>
      <c r="Z3458" s="13"/>
      <c r="AA3458" s="13"/>
      <c r="AB3458" s="13"/>
      <c r="AC3458" s="13"/>
      <c r="AD3458" s="13"/>
      <c r="AE3458" s="13"/>
      <c r="AF3458" s="13"/>
      <c r="AG3458" s="13"/>
      <c r="AH3458" s="13"/>
      <c r="AI3458" s="13"/>
      <c r="AJ3458" s="13"/>
    </row>
    <row r="3459" spans="2:36" x14ac:dyDescent="0.3">
      <c r="B3459" s="8"/>
      <c r="C3459" s="8"/>
      <c r="W3459" s="13"/>
      <c r="X3459" s="13"/>
      <c r="Y3459" s="13"/>
      <c r="Z3459" s="13"/>
      <c r="AA3459" s="13"/>
      <c r="AB3459" s="13"/>
      <c r="AC3459" s="13"/>
      <c r="AD3459" s="13"/>
      <c r="AE3459" s="13"/>
      <c r="AF3459" s="13"/>
      <c r="AG3459" s="13"/>
      <c r="AH3459" s="13"/>
      <c r="AI3459" s="13"/>
      <c r="AJ3459" s="13"/>
    </row>
    <row r="3460" spans="2:36" x14ac:dyDescent="0.3">
      <c r="B3460" s="8"/>
      <c r="C3460" s="8"/>
      <c r="W3460" s="13"/>
      <c r="X3460" s="13"/>
      <c r="Y3460" s="13"/>
      <c r="Z3460" s="13"/>
      <c r="AA3460" s="13"/>
      <c r="AB3460" s="13"/>
      <c r="AC3460" s="13"/>
      <c r="AD3460" s="13"/>
      <c r="AE3460" s="13"/>
      <c r="AF3460" s="13"/>
      <c r="AG3460" s="13"/>
      <c r="AH3460" s="13"/>
      <c r="AI3460" s="13"/>
      <c r="AJ3460" s="13"/>
    </row>
    <row r="3461" spans="2:36" x14ac:dyDescent="0.3">
      <c r="B3461" s="8"/>
      <c r="C3461" s="8"/>
      <c r="W3461" s="13"/>
      <c r="X3461" s="13"/>
      <c r="Y3461" s="13"/>
      <c r="Z3461" s="13"/>
      <c r="AA3461" s="13"/>
      <c r="AB3461" s="13"/>
      <c r="AC3461" s="13"/>
      <c r="AD3461" s="13"/>
      <c r="AE3461" s="13"/>
      <c r="AF3461" s="13"/>
      <c r="AG3461" s="13"/>
      <c r="AH3461" s="13"/>
      <c r="AI3461" s="13"/>
      <c r="AJ3461" s="13"/>
    </row>
    <row r="3462" spans="2:36" x14ac:dyDescent="0.3">
      <c r="B3462" s="8"/>
      <c r="C3462" s="8"/>
      <c r="W3462" s="13"/>
      <c r="X3462" s="13"/>
      <c r="Y3462" s="13"/>
      <c r="Z3462" s="13"/>
      <c r="AA3462" s="13"/>
      <c r="AB3462" s="13"/>
      <c r="AC3462" s="13"/>
      <c r="AD3462" s="13"/>
      <c r="AE3462" s="13"/>
      <c r="AF3462" s="13"/>
      <c r="AG3462" s="13"/>
      <c r="AH3462" s="13"/>
      <c r="AI3462" s="13"/>
      <c r="AJ3462" s="13"/>
    </row>
    <row r="3463" spans="2:36" x14ac:dyDescent="0.3">
      <c r="B3463" s="8"/>
      <c r="C3463" s="8"/>
      <c r="W3463" s="13"/>
      <c r="X3463" s="13"/>
      <c r="Y3463" s="13"/>
      <c r="Z3463" s="13"/>
      <c r="AA3463" s="13"/>
      <c r="AB3463" s="13"/>
      <c r="AC3463" s="13"/>
      <c r="AD3463" s="13"/>
      <c r="AE3463" s="13"/>
      <c r="AF3463" s="13"/>
      <c r="AG3463" s="13"/>
      <c r="AH3463" s="13"/>
      <c r="AI3463" s="13"/>
      <c r="AJ3463" s="13"/>
    </row>
    <row r="3464" spans="2:36" x14ac:dyDescent="0.3">
      <c r="B3464" s="8"/>
      <c r="C3464" s="8"/>
      <c r="W3464" s="13"/>
      <c r="X3464" s="13"/>
      <c r="Y3464" s="13"/>
      <c r="Z3464" s="13"/>
      <c r="AA3464" s="13"/>
      <c r="AB3464" s="13"/>
      <c r="AC3464" s="13"/>
      <c r="AD3464" s="13"/>
      <c r="AE3464" s="13"/>
      <c r="AF3464" s="13"/>
      <c r="AG3464" s="13"/>
      <c r="AH3464" s="13"/>
      <c r="AI3464" s="13"/>
      <c r="AJ3464" s="13"/>
    </row>
    <row r="3465" spans="2:36" x14ac:dyDescent="0.3">
      <c r="B3465" s="8"/>
      <c r="C3465" s="8"/>
      <c r="W3465" s="13"/>
      <c r="X3465" s="13"/>
      <c r="Y3465" s="13"/>
      <c r="Z3465" s="13"/>
      <c r="AA3465" s="13"/>
      <c r="AB3465" s="13"/>
      <c r="AC3465" s="13"/>
      <c r="AD3465" s="13"/>
      <c r="AE3465" s="13"/>
      <c r="AF3465" s="13"/>
      <c r="AG3465" s="13"/>
      <c r="AH3465" s="13"/>
      <c r="AI3465" s="13"/>
      <c r="AJ3465" s="13"/>
    </row>
    <row r="3466" spans="2:36" x14ac:dyDescent="0.3">
      <c r="B3466" s="8"/>
      <c r="C3466" s="8"/>
      <c r="W3466" s="13"/>
      <c r="X3466" s="13"/>
      <c r="Y3466" s="13"/>
      <c r="Z3466" s="13"/>
      <c r="AA3466" s="13"/>
      <c r="AB3466" s="13"/>
      <c r="AC3466" s="13"/>
      <c r="AD3466" s="13"/>
      <c r="AE3466" s="13"/>
      <c r="AF3466" s="13"/>
      <c r="AG3466" s="13"/>
      <c r="AH3466" s="13"/>
      <c r="AI3466" s="13"/>
      <c r="AJ3466" s="13"/>
    </row>
    <row r="3467" spans="2:36" x14ac:dyDescent="0.3">
      <c r="B3467" s="8"/>
      <c r="C3467" s="8"/>
      <c r="W3467" s="13"/>
      <c r="X3467" s="13"/>
      <c r="Y3467" s="13"/>
      <c r="Z3467" s="13"/>
      <c r="AA3467" s="13"/>
      <c r="AB3467" s="13"/>
      <c r="AC3467" s="13"/>
      <c r="AD3467" s="13"/>
      <c r="AE3467" s="13"/>
      <c r="AF3467" s="13"/>
      <c r="AG3467" s="13"/>
      <c r="AH3467" s="13"/>
      <c r="AI3467" s="13"/>
      <c r="AJ3467" s="13"/>
    </row>
    <row r="3468" spans="2:36" x14ac:dyDescent="0.3">
      <c r="B3468" s="8"/>
      <c r="C3468" s="8"/>
      <c r="W3468" s="13"/>
      <c r="X3468" s="13"/>
      <c r="Y3468" s="13"/>
      <c r="Z3468" s="13"/>
      <c r="AA3468" s="13"/>
      <c r="AB3468" s="13"/>
      <c r="AC3468" s="13"/>
      <c r="AD3468" s="13"/>
      <c r="AE3468" s="13"/>
      <c r="AF3468" s="13"/>
      <c r="AG3468" s="13"/>
      <c r="AH3468" s="13"/>
      <c r="AI3468" s="13"/>
      <c r="AJ3468" s="13"/>
    </row>
    <row r="3469" spans="2:36" x14ac:dyDescent="0.3">
      <c r="B3469" s="8"/>
      <c r="C3469" s="8"/>
      <c r="W3469" s="13"/>
      <c r="X3469" s="13"/>
      <c r="Y3469" s="13"/>
      <c r="Z3469" s="13"/>
      <c r="AA3469" s="13"/>
      <c r="AB3469" s="13"/>
      <c r="AC3469" s="13"/>
      <c r="AD3469" s="13"/>
      <c r="AE3469" s="13"/>
      <c r="AF3469" s="13"/>
      <c r="AG3469" s="13"/>
      <c r="AH3469" s="13"/>
      <c r="AI3469" s="13"/>
      <c r="AJ3469" s="13"/>
    </row>
    <row r="3470" spans="2:36" x14ac:dyDescent="0.3">
      <c r="B3470" s="8"/>
      <c r="C3470" s="8"/>
      <c r="W3470" s="13"/>
      <c r="X3470" s="13"/>
      <c r="Y3470" s="13"/>
      <c r="Z3470" s="13"/>
      <c r="AA3470" s="13"/>
      <c r="AB3470" s="13"/>
      <c r="AC3470" s="13"/>
      <c r="AD3470" s="13"/>
      <c r="AE3470" s="13"/>
      <c r="AF3470" s="13"/>
      <c r="AG3470" s="13"/>
      <c r="AH3470" s="13"/>
      <c r="AI3470" s="13"/>
      <c r="AJ3470" s="13"/>
    </row>
    <row r="3471" spans="2:36" x14ac:dyDescent="0.3">
      <c r="B3471" s="8"/>
      <c r="C3471" s="8"/>
      <c r="W3471" s="13"/>
      <c r="X3471" s="13"/>
      <c r="Y3471" s="13"/>
      <c r="Z3471" s="13"/>
      <c r="AA3471" s="13"/>
      <c r="AB3471" s="13"/>
      <c r="AC3471" s="13"/>
      <c r="AD3471" s="13"/>
      <c r="AE3471" s="13"/>
      <c r="AF3471" s="13"/>
      <c r="AG3471" s="13"/>
      <c r="AH3471" s="13"/>
      <c r="AI3471" s="13"/>
      <c r="AJ3471" s="13"/>
    </row>
    <row r="3472" spans="2:36" x14ac:dyDescent="0.3">
      <c r="B3472" s="8"/>
      <c r="C3472" s="8"/>
      <c r="W3472" s="13"/>
      <c r="X3472" s="13"/>
      <c r="Y3472" s="13"/>
      <c r="Z3472" s="13"/>
      <c r="AA3472" s="13"/>
      <c r="AB3472" s="13"/>
      <c r="AC3472" s="13"/>
      <c r="AD3472" s="13"/>
      <c r="AE3472" s="13"/>
      <c r="AF3472" s="13"/>
      <c r="AG3472" s="13"/>
      <c r="AH3472" s="13"/>
      <c r="AI3472" s="13"/>
      <c r="AJ3472" s="13"/>
    </row>
    <row r="3473" spans="2:36" x14ac:dyDescent="0.3">
      <c r="B3473" s="8"/>
      <c r="C3473" s="8"/>
      <c r="W3473" s="13"/>
      <c r="X3473" s="13"/>
      <c r="Y3473" s="13"/>
      <c r="Z3473" s="13"/>
      <c r="AA3473" s="13"/>
      <c r="AB3473" s="13"/>
      <c r="AC3473" s="13"/>
      <c r="AD3473" s="13"/>
      <c r="AE3473" s="13"/>
      <c r="AF3473" s="13"/>
      <c r="AG3473" s="13"/>
      <c r="AH3473" s="13"/>
      <c r="AI3473" s="13"/>
      <c r="AJ3473" s="13"/>
    </row>
    <row r="3474" spans="2:36" x14ac:dyDescent="0.3">
      <c r="B3474" s="8"/>
      <c r="C3474" s="8"/>
      <c r="W3474" s="13"/>
      <c r="X3474" s="13"/>
      <c r="Y3474" s="13"/>
      <c r="Z3474" s="13"/>
      <c r="AA3474" s="13"/>
      <c r="AB3474" s="13"/>
      <c r="AC3474" s="13"/>
      <c r="AD3474" s="13"/>
      <c r="AE3474" s="13"/>
      <c r="AF3474" s="13"/>
      <c r="AG3474" s="13"/>
      <c r="AH3474" s="13"/>
      <c r="AI3474" s="13"/>
      <c r="AJ3474" s="13"/>
    </row>
    <row r="3475" spans="2:36" x14ac:dyDescent="0.3">
      <c r="B3475" s="8"/>
      <c r="C3475" s="8"/>
      <c r="W3475" s="13"/>
      <c r="X3475" s="13"/>
      <c r="Y3475" s="13"/>
      <c r="Z3475" s="13"/>
      <c r="AA3475" s="13"/>
      <c r="AB3475" s="13"/>
      <c r="AC3475" s="13"/>
      <c r="AD3475" s="13"/>
      <c r="AE3475" s="13"/>
      <c r="AF3475" s="13"/>
      <c r="AG3475" s="13"/>
      <c r="AH3475" s="13"/>
      <c r="AI3475" s="13"/>
      <c r="AJ3475" s="13"/>
    </row>
    <row r="3476" spans="2:36" x14ac:dyDescent="0.3">
      <c r="B3476" s="8"/>
      <c r="C3476" s="8"/>
      <c r="W3476" s="13"/>
      <c r="X3476" s="13"/>
      <c r="Y3476" s="13"/>
      <c r="Z3476" s="13"/>
      <c r="AA3476" s="13"/>
      <c r="AB3476" s="13"/>
      <c r="AC3476" s="13"/>
      <c r="AD3476" s="13"/>
      <c r="AE3476" s="13"/>
      <c r="AF3476" s="13"/>
      <c r="AG3476" s="13"/>
      <c r="AH3476" s="13"/>
      <c r="AI3476" s="13"/>
      <c r="AJ3476" s="13"/>
    </row>
    <row r="3477" spans="2:36" x14ac:dyDescent="0.3">
      <c r="B3477" s="8"/>
      <c r="C3477" s="8"/>
      <c r="W3477" s="13"/>
      <c r="X3477" s="13"/>
      <c r="Y3477" s="13"/>
      <c r="Z3477" s="13"/>
      <c r="AA3477" s="13"/>
      <c r="AB3477" s="13"/>
      <c r="AC3477" s="13"/>
      <c r="AD3477" s="13"/>
      <c r="AE3477" s="13"/>
      <c r="AF3477" s="13"/>
      <c r="AG3477" s="13"/>
      <c r="AH3477" s="13"/>
      <c r="AI3477" s="13"/>
      <c r="AJ3477" s="13"/>
    </row>
    <row r="3478" spans="2:36" x14ac:dyDescent="0.3">
      <c r="B3478" s="8"/>
      <c r="C3478" s="8"/>
      <c r="W3478" s="13"/>
      <c r="X3478" s="13"/>
      <c r="Y3478" s="13"/>
      <c r="Z3478" s="13"/>
      <c r="AA3478" s="13"/>
      <c r="AB3478" s="13"/>
      <c r="AC3478" s="13"/>
      <c r="AD3478" s="13"/>
      <c r="AE3478" s="13"/>
      <c r="AF3478" s="13"/>
      <c r="AG3478" s="13"/>
      <c r="AH3478" s="13"/>
      <c r="AI3478" s="13"/>
      <c r="AJ3478" s="13"/>
    </row>
    <row r="3479" spans="2:36" x14ac:dyDescent="0.3">
      <c r="B3479" s="8"/>
      <c r="C3479" s="8"/>
      <c r="W3479" s="13"/>
      <c r="X3479" s="13"/>
      <c r="Y3479" s="13"/>
      <c r="Z3479" s="13"/>
      <c r="AA3479" s="13"/>
      <c r="AB3479" s="13"/>
      <c r="AC3479" s="13"/>
      <c r="AD3479" s="13"/>
      <c r="AE3479" s="13"/>
      <c r="AF3479" s="13"/>
      <c r="AG3479" s="13"/>
      <c r="AH3479" s="13"/>
      <c r="AI3479" s="13"/>
      <c r="AJ3479" s="13"/>
    </row>
    <row r="3480" spans="2:36" x14ac:dyDescent="0.3">
      <c r="B3480" s="8"/>
      <c r="C3480" s="8"/>
      <c r="W3480" s="13"/>
      <c r="X3480" s="13"/>
      <c r="Y3480" s="13"/>
      <c r="Z3480" s="13"/>
      <c r="AA3480" s="13"/>
      <c r="AB3480" s="13"/>
      <c r="AC3480" s="13"/>
      <c r="AD3480" s="13"/>
      <c r="AE3480" s="13"/>
      <c r="AF3480" s="13"/>
      <c r="AG3480" s="13"/>
      <c r="AH3480" s="13"/>
      <c r="AI3480" s="13"/>
      <c r="AJ3480" s="13"/>
    </row>
    <row r="3481" spans="2:36" x14ac:dyDescent="0.3">
      <c r="B3481" s="8"/>
      <c r="C3481" s="8"/>
      <c r="W3481" s="13"/>
      <c r="X3481" s="13"/>
      <c r="Y3481" s="13"/>
      <c r="Z3481" s="13"/>
      <c r="AA3481" s="13"/>
      <c r="AB3481" s="13"/>
      <c r="AC3481" s="13"/>
      <c r="AD3481" s="13"/>
      <c r="AE3481" s="13"/>
      <c r="AF3481" s="13"/>
      <c r="AG3481" s="13"/>
      <c r="AH3481" s="13"/>
      <c r="AI3481" s="13"/>
      <c r="AJ3481" s="13"/>
    </row>
    <row r="3482" spans="2:36" x14ac:dyDescent="0.3">
      <c r="B3482" s="8"/>
      <c r="C3482" s="8"/>
      <c r="W3482" s="13"/>
      <c r="X3482" s="13"/>
      <c r="Y3482" s="13"/>
      <c r="Z3482" s="13"/>
      <c r="AA3482" s="13"/>
      <c r="AB3482" s="13"/>
      <c r="AC3482" s="13"/>
      <c r="AD3482" s="13"/>
      <c r="AE3482" s="13"/>
      <c r="AF3482" s="13"/>
      <c r="AG3482" s="13"/>
      <c r="AH3482" s="13"/>
      <c r="AI3482" s="13"/>
      <c r="AJ3482" s="13"/>
    </row>
    <row r="3483" spans="2:36" x14ac:dyDescent="0.3">
      <c r="B3483" s="8"/>
      <c r="C3483" s="8"/>
      <c r="W3483" s="13"/>
      <c r="X3483" s="13"/>
      <c r="Y3483" s="13"/>
      <c r="Z3483" s="13"/>
      <c r="AA3483" s="13"/>
      <c r="AB3483" s="13"/>
      <c r="AC3483" s="13"/>
      <c r="AD3483" s="13"/>
      <c r="AE3483" s="13"/>
      <c r="AF3483" s="13"/>
      <c r="AG3483" s="13"/>
      <c r="AH3483" s="13"/>
      <c r="AI3483" s="13"/>
      <c r="AJ3483" s="13"/>
    </row>
    <row r="3484" spans="2:36" x14ac:dyDescent="0.3">
      <c r="B3484" s="8"/>
      <c r="C3484" s="8"/>
      <c r="W3484" s="13"/>
      <c r="X3484" s="13"/>
      <c r="Y3484" s="13"/>
      <c r="Z3484" s="13"/>
      <c r="AA3484" s="13"/>
      <c r="AB3484" s="13"/>
      <c r="AC3484" s="13"/>
      <c r="AD3484" s="13"/>
      <c r="AE3484" s="13"/>
      <c r="AF3484" s="13"/>
      <c r="AG3484" s="13"/>
      <c r="AH3484" s="13"/>
      <c r="AI3484" s="13"/>
      <c r="AJ3484" s="13"/>
    </row>
    <row r="3485" spans="2:36" x14ac:dyDescent="0.3">
      <c r="B3485" s="8"/>
      <c r="C3485" s="8"/>
      <c r="W3485" s="13"/>
      <c r="X3485" s="13"/>
      <c r="Y3485" s="13"/>
      <c r="Z3485" s="13"/>
      <c r="AA3485" s="13"/>
      <c r="AB3485" s="13"/>
      <c r="AC3485" s="13"/>
      <c r="AD3485" s="13"/>
      <c r="AE3485" s="13"/>
      <c r="AF3485" s="13"/>
      <c r="AG3485" s="13"/>
      <c r="AH3485" s="13"/>
      <c r="AI3485" s="13"/>
      <c r="AJ3485" s="13"/>
    </row>
    <row r="3486" spans="2:36" x14ac:dyDescent="0.3">
      <c r="B3486" s="8"/>
      <c r="C3486" s="8"/>
      <c r="W3486" s="13"/>
      <c r="X3486" s="13"/>
      <c r="Y3486" s="13"/>
      <c r="Z3486" s="13"/>
      <c r="AA3486" s="13"/>
      <c r="AB3486" s="13"/>
      <c r="AC3486" s="13"/>
      <c r="AD3486" s="13"/>
      <c r="AE3486" s="13"/>
      <c r="AF3486" s="13"/>
      <c r="AG3486" s="13"/>
      <c r="AH3486" s="13"/>
      <c r="AI3486" s="13"/>
      <c r="AJ3486" s="13"/>
    </row>
    <row r="3487" spans="2:36" x14ac:dyDescent="0.3">
      <c r="B3487" s="8"/>
      <c r="C3487" s="8"/>
      <c r="W3487" s="13"/>
      <c r="X3487" s="13"/>
      <c r="Y3487" s="13"/>
      <c r="Z3487" s="13"/>
      <c r="AA3487" s="13"/>
      <c r="AB3487" s="13"/>
      <c r="AC3487" s="13"/>
      <c r="AD3487" s="13"/>
      <c r="AE3487" s="13"/>
      <c r="AF3487" s="13"/>
      <c r="AG3487" s="13"/>
      <c r="AH3487" s="13"/>
      <c r="AI3487" s="13"/>
      <c r="AJ3487" s="13"/>
    </row>
    <row r="3488" spans="2:36" x14ac:dyDescent="0.3">
      <c r="B3488" s="8"/>
      <c r="C3488" s="8"/>
      <c r="W3488" s="13"/>
      <c r="X3488" s="13"/>
      <c r="Y3488" s="13"/>
      <c r="Z3488" s="13"/>
      <c r="AA3488" s="13"/>
      <c r="AB3488" s="13"/>
      <c r="AC3488" s="13"/>
      <c r="AD3488" s="13"/>
      <c r="AE3488" s="13"/>
      <c r="AF3488" s="13"/>
      <c r="AG3488" s="13"/>
      <c r="AH3488" s="13"/>
      <c r="AI3488" s="13"/>
      <c r="AJ3488" s="13"/>
    </row>
    <row r="3489" spans="2:36" x14ac:dyDescent="0.3">
      <c r="B3489" s="8"/>
      <c r="C3489" s="8"/>
      <c r="W3489" s="13"/>
      <c r="X3489" s="13"/>
      <c r="Y3489" s="13"/>
      <c r="Z3489" s="13"/>
      <c r="AA3489" s="13"/>
      <c r="AB3489" s="13"/>
      <c r="AC3489" s="13"/>
      <c r="AD3489" s="13"/>
      <c r="AE3489" s="13"/>
      <c r="AF3489" s="13"/>
      <c r="AG3489" s="13"/>
      <c r="AH3489" s="13"/>
      <c r="AI3489" s="13"/>
      <c r="AJ3489" s="13"/>
    </row>
    <row r="3490" spans="2:36" x14ac:dyDescent="0.3">
      <c r="B3490" s="8"/>
      <c r="C3490" s="8"/>
      <c r="W3490" s="13"/>
      <c r="X3490" s="13"/>
      <c r="Y3490" s="13"/>
      <c r="Z3490" s="13"/>
      <c r="AA3490" s="13"/>
      <c r="AB3490" s="13"/>
      <c r="AC3490" s="13"/>
      <c r="AD3490" s="13"/>
      <c r="AE3490" s="13"/>
      <c r="AF3490" s="13"/>
      <c r="AG3490" s="13"/>
      <c r="AH3490" s="13"/>
      <c r="AI3490" s="13"/>
      <c r="AJ3490" s="13"/>
    </row>
    <row r="3491" spans="2:36" x14ac:dyDescent="0.3">
      <c r="B3491" s="8"/>
      <c r="C3491" s="8"/>
      <c r="W3491" s="13"/>
      <c r="X3491" s="13"/>
      <c r="Y3491" s="13"/>
      <c r="Z3491" s="13"/>
      <c r="AA3491" s="13"/>
      <c r="AB3491" s="13"/>
      <c r="AC3491" s="13"/>
      <c r="AD3491" s="13"/>
      <c r="AE3491" s="13"/>
      <c r="AF3491" s="13"/>
      <c r="AG3491" s="13"/>
      <c r="AH3491" s="13"/>
      <c r="AI3491" s="13"/>
      <c r="AJ3491" s="13"/>
    </row>
    <row r="3492" spans="2:36" x14ac:dyDescent="0.3">
      <c r="B3492" s="8"/>
      <c r="C3492" s="8"/>
      <c r="W3492" s="13"/>
      <c r="X3492" s="13"/>
      <c r="Y3492" s="13"/>
      <c r="Z3492" s="13"/>
      <c r="AA3492" s="13"/>
      <c r="AB3492" s="13"/>
      <c r="AC3492" s="13"/>
      <c r="AD3492" s="13"/>
      <c r="AE3492" s="13"/>
      <c r="AF3492" s="13"/>
      <c r="AG3492" s="13"/>
      <c r="AH3492" s="13"/>
      <c r="AI3492" s="13"/>
      <c r="AJ3492" s="13"/>
    </row>
    <row r="3493" spans="2:36" x14ac:dyDescent="0.3">
      <c r="B3493" s="8"/>
      <c r="C3493" s="8"/>
      <c r="W3493" s="13"/>
      <c r="X3493" s="13"/>
      <c r="Y3493" s="13"/>
      <c r="Z3493" s="13"/>
      <c r="AA3493" s="13"/>
      <c r="AB3493" s="13"/>
      <c r="AC3493" s="13"/>
      <c r="AD3493" s="13"/>
      <c r="AE3493" s="13"/>
      <c r="AF3493" s="13"/>
      <c r="AG3493" s="13"/>
      <c r="AH3493" s="13"/>
      <c r="AI3493" s="13"/>
      <c r="AJ3493" s="13"/>
    </row>
    <row r="3494" spans="2:36" x14ac:dyDescent="0.3">
      <c r="B3494" s="8"/>
      <c r="C3494" s="8"/>
      <c r="W3494" s="13"/>
      <c r="X3494" s="13"/>
      <c r="Y3494" s="13"/>
      <c r="Z3494" s="13"/>
      <c r="AA3494" s="13"/>
      <c r="AB3494" s="13"/>
      <c r="AC3494" s="13"/>
      <c r="AD3494" s="13"/>
      <c r="AE3494" s="13"/>
      <c r="AF3494" s="13"/>
      <c r="AG3494" s="13"/>
      <c r="AH3494" s="13"/>
      <c r="AI3494" s="13"/>
      <c r="AJ3494" s="13"/>
    </row>
    <row r="3495" spans="2:36" x14ac:dyDescent="0.3">
      <c r="B3495" s="8"/>
      <c r="C3495" s="8"/>
      <c r="W3495" s="13"/>
      <c r="X3495" s="13"/>
      <c r="Y3495" s="13"/>
      <c r="Z3495" s="13"/>
      <c r="AA3495" s="13"/>
      <c r="AB3495" s="13"/>
      <c r="AC3495" s="13"/>
      <c r="AD3495" s="13"/>
      <c r="AE3495" s="13"/>
      <c r="AF3495" s="13"/>
      <c r="AG3495" s="13"/>
      <c r="AH3495" s="13"/>
      <c r="AI3495" s="13"/>
      <c r="AJ3495" s="13"/>
    </row>
    <row r="3496" spans="2:36" x14ac:dyDescent="0.3">
      <c r="B3496" s="8"/>
      <c r="C3496" s="8"/>
      <c r="W3496" s="13"/>
      <c r="X3496" s="13"/>
      <c r="Y3496" s="13"/>
      <c r="Z3496" s="13"/>
      <c r="AA3496" s="13"/>
      <c r="AB3496" s="13"/>
      <c r="AC3496" s="13"/>
      <c r="AD3496" s="13"/>
      <c r="AE3496" s="13"/>
      <c r="AF3496" s="13"/>
      <c r="AG3496" s="13"/>
      <c r="AH3496" s="13"/>
      <c r="AI3496" s="13"/>
      <c r="AJ3496" s="13"/>
    </row>
    <row r="3497" spans="2:36" x14ac:dyDescent="0.3">
      <c r="B3497" s="8"/>
      <c r="C3497" s="8"/>
      <c r="W3497" s="13"/>
      <c r="X3497" s="13"/>
      <c r="Y3497" s="13"/>
      <c r="Z3497" s="13"/>
      <c r="AA3497" s="13"/>
      <c r="AB3497" s="13"/>
      <c r="AC3497" s="13"/>
      <c r="AD3497" s="13"/>
      <c r="AE3497" s="13"/>
      <c r="AF3497" s="13"/>
      <c r="AG3497" s="13"/>
      <c r="AH3497" s="13"/>
      <c r="AI3497" s="13"/>
      <c r="AJ3497" s="13"/>
    </row>
    <row r="3498" spans="2:36" x14ac:dyDescent="0.3">
      <c r="B3498" s="8"/>
      <c r="C3498" s="8"/>
      <c r="W3498" s="13"/>
      <c r="X3498" s="13"/>
      <c r="Y3498" s="13"/>
      <c r="Z3498" s="13"/>
      <c r="AA3498" s="13"/>
      <c r="AB3498" s="13"/>
      <c r="AC3498" s="13"/>
      <c r="AD3498" s="13"/>
      <c r="AE3498" s="13"/>
      <c r="AF3498" s="13"/>
      <c r="AG3498" s="13"/>
      <c r="AH3498" s="13"/>
      <c r="AI3498" s="13"/>
      <c r="AJ3498" s="13"/>
    </row>
    <row r="3499" spans="2:36" x14ac:dyDescent="0.3">
      <c r="B3499" s="8"/>
      <c r="C3499" s="8"/>
      <c r="W3499" s="13"/>
      <c r="X3499" s="13"/>
      <c r="Y3499" s="13"/>
      <c r="Z3499" s="13"/>
      <c r="AA3499" s="13"/>
      <c r="AB3499" s="13"/>
      <c r="AC3499" s="13"/>
      <c r="AD3499" s="13"/>
      <c r="AE3499" s="13"/>
      <c r="AF3499" s="13"/>
      <c r="AG3499" s="13"/>
      <c r="AH3499" s="13"/>
      <c r="AI3499" s="13"/>
      <c r="AJ3499" s="13"/>
    </row>
    <row r="3500" spans="2:36" x14ac:dyDescent="0.3">
      <c r="B3500" s="8"/>
      <c r="C3500" s="8"/>
      <c r="W3500" s="13"/>
      <c r="X3500" s="13"/>
      <c r="Y3500" s="13"/>
      <c r="Z3500" s="13"/>
      <c r="AA3500" s="13"/>
      <c r="AB3500" s="13"/>
      <c r="AC3500" s="13"/>
      <c r="AD3500" s="13"/>
      <c r="AE3500" s="13"/>
      <c r="AF3500" s="13"/>
      <c r="AG3500" s="13"/>
      <c r="AH3500" s="13"/>
      <c r="AI3500" s="13"/>
      <c r="AJ3500" s="13"/>
    </row>
    <row r="3501" spans="2:36" x14ac:dyDescent="0.3">
      <c r="B3501" s="8"/>
      <c r="C3501" s="8"/>
      <c r="W3501" s="13"/>
      <c r="X3501" s="13"/>
      <c r="Y3501" s="13"/>
      <c r="Z3501" s="13"/>
      <c r="AA3501" s="13"/>
      <c r="AB3501" s="13"/>
      <c r="AC3501" s="13"/>
      <c r="AD3501" s="13"/>
      <c r="AE3501" s="13"/>
      <c r="AF3501" s="13"/>
      <c r="AG3501" s="13"/>
      <c r="AH3501" s="13"/>
      <c r="AI3501" s="13"/>
      <c r="AJ3501" s="13"/>
    </row>
    <row r="3502" spans="2:36" x14ac:dyDescent="0.3">
      <c r="B3502" s="8"/>
      <c r="C3502" s="8"/>
      <c r="W3502" s="13"/>
      <c r="X3502" s="13"/>
      <c r="Y3502" s="13"/>
      <c r="Z3502" s="13"/>
      <c r="AA3502" s="13"/>
      <c r="AB3502" s="13"/>
      <c r="AC3502" s="13"/>
      <c r="AD3502" s="13"/>
      <c r="AE3502" s="13"/>
      <c r="AF3502" s="13"/>
      <c r="AG3502" s="13"/>
      <c r="AH3502" s="13"/>
      <c r="AI3502" s="13"/>
      <c r="AJ3502" s="13"/>
    </row>
    <row r="3503" spans="2:36" x14ac:dyDescent="0.3">
      <c r="B3503" s="8"/>
      <c r="C3503" s="8"/>
      <c r="W3503" s="13"/>
      <c r="X3503" s="13"/>
      <c r="Y3503" s="13"/>
      <c r="Z3503" s="13"/>
      <c r="AA3503" s="13"/>
      <c r="AB3503" s="13"/>
      <c r="AC3503" s="13"/>
      <c r="AD3503" s="13"/>
      <c r="AE3503" s="13"/>
      <c r="AF3503" s="13"/>
      <c r="AG3503" s="13"/>
      <c r="AH3503" s="13"/>
      <c r="AI3503" s="13"/>
      <c r="AJ3503" s="13"/>
    </row>
    <row r="3504" spans="2:36" x14ac:dyDescent="0.3">
      <c r="B3504" s="8"/>
      <c r="C3504" s="8"/>
      <c r="W3504" s="13"/>
      <c r="X3504" s="13"/>
      <c r="Y3504" s="13"/>
      <c r="Z3504" s="13"/>
      <c r="AA3504" s="13"/>
      <c r="AB3504" s="13"/>
      <c r="AC3504" s="13"/>
      <c r="AD3504" s="13"/>
      <c r="AE3504" s="13"/>
      <c r="AF3504" s="13"/>
      <c r="AG3504" s="13"/>
      <c r="AH3504" s="13"/>
      <c r="AI3504" s="13"/>
      <c r="AJ3504" s="13"/>
    </row>
    <row r="3505" spans="2:36" x14ac:dyDescent="0.3">
      <c r="B3505" s="8"/>
      <c r="C3505" s="8"/>
      <c r="W3505" s="13"/>
      <c r="X3505" s="13"/>
      <c r="Y3505" s="13"/>
      <c r="Z3505" s="13"/>
      <c r="AA3505" s="13"/>
      <c r="AB3505" s="13"/>
      <c r="AC3505" s="13"/>
      <c r="AD3505" s="13"/>
      <c r="AE3505" s="13"/>
      <c r="AF3505" s="13"/>
      <c r="AG3505" s="13"/>
      <c r="AH3505" s="13"/>
      <c r="AI3505" s="13"/>
      <c r="AJ3505" s="13"/>
    </row>
    <row r="3506" spans="2:36" x14ac:dyDescent="0.3">
      <c r="B3506" s="8"/>
      <c r="C3506" s="8"/>
      <c r="W3506" s="13"/>
      <c r="X3506" s="13"/>
      <c r="Y3506" s="13"/>
      <c r="Z3506" s="13"/>
      <c r="AA3506" s="13"/>
      <c r="AB3506" s="13"/>
      <c r="AC3506" s="13"/>
      <c r="AD3506" s="13"/>
      <c r="AE3506" s="13"/>
      <c r="AF3506" s="13"/>
      <c r="AG3506" s="13"/>
      <c r="AH3506" s="13"/>
      <c r="AI3506" s="13"/>
      <c r="AJ3506" s="13"/>
    </row>
    <row r="3507" spans="2:36" x14ac:dyDescent="0.3">
      <c r="B3507" s="8"/>
      <c r="C3507" s="8"/>
      <c r="W3507" s="13"/>
      <c r="X3507" s="13"/>
      <c r="Y3507" s="13"/>
      <c r="Z3507" s="13"/>
      <c r="AA3507" s="13"/>
      <c r="AB3507" s="13"/>
      <c r="AC3507" s="13"/>
      <c r="AD3507" s="13"/>
      <c r="AE3507" s="13"/>
      <c r="AF3507" s="13"/>
      <c r="AG3507" s="13"/>
      <c r="AH3507" s="13"/>
      <c r="AI3507" s="13"/>
      <c r="AJ3507" s="13"/>
    </row>
    <row r="3508" spans="2:36" x14ac:dyDescent="0.3">
      <c r="B3508" s="8"/>
      <c r="C3508" s="8"/>
      <c r="W3508" s="13"/>
      <c r="X3508" s="13"/>
      <c r="Y3508" s="13"/>
      <c r="Z3508" s="13"/>
      <c r="AA3508" s="13"/>
      <c r="AB3508" s="13"/>
      <c r="AC3508" s="13"/>
      <c r="AD3508" s="13"/>
      <c r="AE3508" s="13"/>
      <c r="AF3508" s="13"/>
      <c r="AG3508" s="13"/>
      <c r="AH3508" s="13"/>
      <c r="AI3508" s="13"/>
      <c r="AJ3508" s="13"/>
    </row>
    <row r="3509" spans="2:36" x14ac:dyDescent="0.3">
      <c r="B3509" s="8"/>
      <c r="C3509" s="8"/>
      <c r="W3509" s="13"/>
      <c r="X3509" s="13"/>
      <c r="Y3509" s="13"/>
      <c r="Z3509" s="13"/>
      <c r="AA3509" s="13"/>
      <c r="AB3509" s="13"/>
      <c r="AC3509" s="13"/>
      <c r="AD3509" s="13"/>
      <c r="AE3509" s="13"/>
      <c r="AF3509" s="13"/>
      <c r="AG3509" s="13"/>
      <c r="AH3509" s="13"/>
      <c r="AI3509" s="13"/>
      <c r="AJ3509" s="13"/>
    </row>
    <row r="3510" spans="2:36" x14ac:dyDescent="0.3">
      <c r="B3510" s="8"/>
      <c r="C3510" s="8"/>
      <c r="W3510" s="13"/>
      <c r="X3510" s="13"/>
      <c r="Y3510" s="13"/>
      <c r="Z3510" s="13"/>
      <c r="AA3510" s="13"/>
      <c r="AB3510" s="13"/>
      <c r="AC3510" s="13"/>
      <c r="AD3510" s="13"/>
      <c r="AE3510" s="13"/>
      <c r="AF3510" s="13"/>
      <c r="AG3510" s="13"/>
      <c r="AH3510" s="13"/>
      <c r="AI3510" s="13"/>
      <c r="AJ3510" s="13"/>
    </row>
    <row r="3511" spans="2:36" x14ac:dyDescent="0.3">
      <c r="B3511" s="8"/>
      <c r="C3511" s="8"/>
      <c r="W3511" s="13"/>
      <c r="X3511" s="13"/>
      <c r="Y3511" s="13"/>
      <c r="Z3511" s="13"/>
      <c r="AA3511" s="13"/>
      <c r="AB3511" s="13"/>
      <c r="AC3511" s="13"/>
      <c r="AD3511" s="13"/>
      <c r="AE3511" s="13"/>
      <c r="AF3511" s="13"/>
      <c r="AG3511" s="13"/>
      <c r="AH3511" s="13"/>
      <c r="AI3511" s="13"/>
      <c r="AJ3511" s="13"/>
    </row>
    <row r="3512" spans="2:36" x14ac:dyDescent="0.3">
      <c r="B3512" s="8"/>
      <c r="C3512" s="8"/>
      <c r="W3512" s="13"/>
      <c r="X3512" s="13"/>
      <c r="Y3512" s="13"/>
      <c r="Z3512" s="13"/>
      <c r="AA3512" s="13"/>
      <c r="AB3512" s="13"/>
      <c r="AC3512" s="13"/>
      <c r="AD3512" s="13"/>
      <c r="AE3512" s="13"/>
      <c r="AF3512" s="13"/>
      <c r="AG3512" s="13"/>
      <c r="AH3512" s="13"/>
      <c r="AI3512" s="13"/>
      <c r="AJ3512" s="13"/>
    </row>
    <row r="3513" spans="2:36" x14ac:dyDescent="0.3">
      <c r="B3513" s="8"/>
      <c r="C3513" s="8"/>
      <c r="W3513" s="13"/>
      <c r="X3513" s="13"/>
      <c r="Y3513" s="13"/>
      <c r="Z3513" s="13"/>
      <c r="AA3513" s="13"/>
      <c r="AB3513" s="13"/>
      <c r="AC3513" s="13"/>
      <c r="AD3513" s="13"/>
      <c r="AE3513" s="13"/>
      <c r="AF3513" s="13"/>
      <c r="AG3513" s="13"/>
      <c r="AH3513" s="13"/>
      <c r="AI3513" s="13"/>
      <c r="AJ3513" s="13"/>
    </row>
    <row r="3514" spans="2:36" x14ac:dyDescent="0.3">
      <c r="B3514" s="8"/>
      <c r="C3514" s="8"/>
      <c r="W3514" s="13"/>
      <c r="X3514" s="13"/>
      <c r="Y3514" s="13"/>
      <c r="Z3514" s="13"/>
      <c r="AA3514" s="13"/>
      <c r="AB3514" s="13"/>
      <c r="AC3514" s="13"/>
      <c r="AD3514" s="13"/>
      <c r="AE3514" s="13"/>
      <c r="AF3514" s="13"/>
      <c r="AG3514" s="13"/>
      <c r="AH3514" s="13"/>
      <c r="AI3514" s="13"/>
      <c r="AJ3514" s="13"/>
    </row>
    <row r="3515" spans="2:36" x14ac:dyDescent="0.3">
      <c r="B3515" s="8"/>
      <c r="C3515" s="8"/>
      <c r="W3515" s="13"/>
      <c r="X3515" s="13"/>
      <c r="Y3515" s="13"/>
      <c r="Z3515" s="13"/>
      <c r="AA3515" s="13"/>
      <c r="AB3515" s="13"/>
      <c r="AC3515" s="13"/>
      <c r="AD3515" s="13"/>
      <c r="AE3515" s="13"/>
      <c r="AF3515" s="13"/>
      <c r="AG3515" s="13"/>
      <c r="AH3515" s="13"/>
      <c r="AI3515" s="13"/>
      <c r="AJ3515" s="13"/>
    </row>
    <row r="3516" spans="2:36" x14ac:dyDescent="0.3">
      <c r="B3516" s="8"/>
      <c r="C3516" s="8"/>
      <c r="W3516" s="13"/>
      <c r="X3516" s="13"/>
      <c r="Y3516" s="13"/>
      <c r="Z3516" s="13"/>
      <c r="AA3516" s="13"/>
      <c r="AB3516" s="13"/>
      <c r="AC3516" s="13"/>
      <c r="AD3516" s="13"/>
      <c r="AE3516" s="13"/>
      <c r="AF3516" s="13"/>
      <c r="AG3516" s="13"/>
      <c r="AH3516" s="13"/>
      <c r="AI3516" s="13"/>
      <c r="AJ3516" s="13"/>
    </row>
    <row r="3517" spans="2:36" x14ac:dyDescent="0.3">
      <c r="B3517" s="8"/>
      <c r="C3517" s="8"/>
      <c r="W3517" s="13"/>
      <c r="X3517" s="13"/>
      <c r="Y3517" s="13"/>
      <c r="Z3517" s="13"/>
      <c r="AA3517" s="13"/>
      <c r="AB3517" s="13"/>
      <c r="AC3517" s="13"/>
      <c r="AD3517" s="13"/>
      <c r="AE3517" s="13"/>
      <c r="AF3517" s="13"/>
      <c r="AG3517" s="13"/>
      <c r="AH3517" s="13"/>
      <c r="AI3517" s="13"/>
      <c r="AJ3517" s="13"/>
    </row>
    <row r="3518" spans="2:36" x14ac:dyDescent="0.3">
      <c r="B3518" s="8"/>
      <c r="C3518" s="8"/>
      <c r="W3518" s="13"/>
      <c r="X3518" s="13"/>
      <c r="Y3518" s="13"/>
      <c r="Z3518" s="13"/>
      <c r="AA3518" s="13"/>
      <c r="AB3518" s="13"/>
      <c r="AC3518" s="13"/>
      <c r="AD3518" s="13"/>
      <c r="AE3518" s="13"/>
      <c r="AF3518" s="13"/>
      <c r="AG3518" s="13"/>
      <c r="AH3518" s="13"/>
      <c r="AI3518" s="13"/>
      <c r="AJ3518" s="13"/>
    </row>
    <row r="3519" spans="2:36" x14ac:dyDescent="0.3">
      <c r="B3519" s="8"/>
      <c r="C3519" s="8"/>
      <c r="W3519" s="13"/>
      <c r="X3519" s="13"/>
      <c r="Y3519" s="13"/>
      <c r="Z3519" s="13"/>
      <c r="AA3519" s="13"/>
      <c r="AB3519" s="13"/>
      <c r="AC3519" s="13"/>
      <c r="AD3519" s="13"/>
      <c r="AE3519" s="13"/>
      <c r="AF3519" s="13"/>
      <c r="AG3519" s="13"/>
      <c r="AH3519" s="13"/>
      <c r="AI3519" s="13"/>
      <c r="AJ3519" s="13"/>
    </row>
    <row r="3520" spans="2:36" x14ac:dyDescent="0.3">
      <c r="B3520" s="8"/>
      <c r="C3520" s="8"/>
      <c r="W3520" s="13"/>
      <c r="X3520" s="13"/>
      <c r="Y3520" s="13"/>
      <c r="Z3520" s="13"/>
      <c r="AA3520" s="13"/>
      <c r="AB3520" s="13"/>
      <c r="AC3520" s="13"/>
      <c r="AD3520" s="13"/>
      <c r="AE3520" s="13"/>
      <c r="AF3520" s="13"/>
      <c r="AG3520" s="13"/>
      <c r="AH3520" s="13"/>
      <c r="AI3520" s="13"/>
      <c r="AJ3520" s="13"/>
    </row>
    <row r="3521" spans="2:36" x14ac:dyDescent="0.3">
      <c r="B3521" s="8"/>
      <c r="C3521" s="8"/>
      <c r="W3521" s="13"/>
      <c r="X3521" s="13"/>
      <c r="Y3521" s="13"/>
      <c r="Z3521" s="13"/>
      <c r="AA3521" s="13"/>
      <c r="AB3521" s="13"/>
      <c r="AC3521" s="13"/>
      <c r="AD3521" s="13"/>
      <c r="AE3521" s="13"/>
      <c r="AF3521" s="13"/>
      <c r="AG3521" s="13"/>
      <c r="AH3521" s="13"/>
      <c r="AI3521" s="13"/>
      <c r="AJ3521" s="13"/>
    </row>
    <row r="3522" spans="2:36" x14ac:dyDescent="0.3">
      <c r="B3522" s="8"/>
      <c r="C3522" s="8"/>
      <c r="W3522" s="13"/>
      <c r="X3522" s="13"/>
      <c r="Y3522" s="13"/>
      <c r="Z3522" s="13"/>
      <c r="AA3522" s="13"/>
      <c r="AB3522" s="13"/>
      <c r="AC3522" s="13"/>
      <c r="AD3522" s="13"/>
      <c r="AE3522" s="13"/>
      <c r="AF3522" s="13"/>
      <c r="AG3522" s="13"/>
      <c r="AH3522" s="13"/>
      <c r="AI3522" s="13"/>
      <c r="AJ3522" s="13"/>
    </row>
    <row r="3523" spans="2:36" x14ac:dyDescent="0.3">
      <c r="B3523" s="8"/>
      <c r="C3523" s="8"/>
      <c r="W3523" s="13"/>
      <c r="X3523" s="13"/>
      <c r="Y3523" s="13"/>
      <c r="Z3523" s="13"/>
      <c r="AA3523" s="13"/>
      <c r="AB3523" s="13"/>
      <c r="AC3523" s="13"/>
      <c r="AD3523" s="13"/>
      <c r="AE3523" s="13"/>
      <c r="AF3523" s="13"/>
      <c r="AG3523" s="13"/>
      <c r="AH3523" s="13"/>
      <c r="AI3523" s="13"/>
      <c r="AJ3523" s="13"/>
    </row>
    <row r="3524" spans="2:36" x14ac:dyDescent="0.3">
      <c r="B3524" s="8"/>
      <c r="C3524" s="8"/>
      <c r="W3524" s="13"/>
      <c r="X3524" s="13"/>
      <c r="Y3524" s="13"/>
      <c r="Z3524" s="13"/>
      <c r="AA3524" s="13"/>
      <c r="AB3524" s="13"/>
      <c r="AC3524" s="13"/>
      <c r="AD3524" s="13"/>
      <c r="AE3524" s="13"/>
      <c r="AF3524" s="13"/>
      <c r="AG3524" s="13"/>
      <c r="AH3524" s="13"/>
      <c r="AI3524" s="13"/>
      <c r="AJ3524" s="13"/>
    </row>
    <row r="3525" spans="2:36" x14ac:dyDescent="0.3">
      <c r="B3525" s="8"/>
      <c r="C3525" s="8"/>
      <c r="W3525" s="13"/>
      <c r="X3525" s="13"/>
      <c r="Y3525" s="13"/>
      <c r="Z3525" s="13"/>
      <c r="AA3525" s="13"/>
      <c r="AB3525" s="13"/>
      <c r="AC3525" s="13"/>
      <c r="AD3525" s="13"/>
      <c r="AE3525" s="13"/>
      <c r="AF3525" s="13"/>
      <c r="AG3525" s="13"/>
      <c r="AH3525" s="13"/>
      <c r="AI3525" s="13"/>
      <c r="AJ3525" s="13"/>
    </row>
    <row r="3526" spans="2:36" x14ac:dyDescent="0.3">
      <c r="B3526" s="8"/>
      <c r="C3526" s="8"/>
      <c r="W3526" s="13"/>
      <c r="X3526" s="13"/>
      <c r="Y3526" s="13"/>
      <c r="Z3526" s="13"/>
      <c r="AA3526" s="13"/>
      <c r="AB3526" s="13"/>
      <c r="AC3526" s="13"/>
      <c r="AD3526" s="13"/>
      <c r="AE3526" s="13"/>
      <c r="AF3526" s="13"/>
      <c r="AG3526" s="13"/>
      <c r="AH3526" s="13"/>
      <c r="AI3526" s="13"/>
      <c r="AJ3526" s="13"/>
    </row>
    <row r="3527" spans="2:36" x14ac:dyDescent="0.3">
      <c r="B3527" s="8"/>
      <c r="C3527" s="8"/>
      <c r="W3527" s="13"/>
      <c r="X3527" s="13"/>
      <c r="Y3527" s="13"/>
      <c r="Z3527" s="13"/>
      <c r="AA3527" s="13"/>
      <c r="AB3527" s="13"/>
      <c r="AC3527" s="13"/>
      <c r="AD3527" s="13"/>
      <c r="AE3527" s="13"/>
      <c r="AF3527" s="13"/>
      <c r="AG3527" s="13"/>
      <c r="AH3527" s="13"/>
      <c r="AI3527" s="13"/>
      <c r="AJ3527" s="13"/>
    </row>
    <row r="3528" spans="2:36" x14ac:dyDescent="0.3">
      <c r="B3528" s="8"/>
      <c r="C3528" s="8"/>
      <c r="W3528" s="13"/>
      <c r="X3528" s="13"/>
      <c r="Y3528" s="13"/>
      <c r="Z3528" s="13"/>
      <c r="AA3528" s="13"/>
      <c r="AB3528" s="13"/>
      <c r="AC3528" s="13"/>
      <c r="AD3528" s="13"/>
      <c r="AE3528" s="13"/>
      <c r="AF3528" s="13"/>
      <c r="AG3528" s="13"/>
      <c r="AH3528" s="13"/>
      <c r="AI3528" s="13"/>
      <c r="AJ3528" s="13"/>
    </row>
    <row r="3529" spans="2:36" x14ac:dyDescent="0.3">
      <c r="B3529" s="8"/>
      <c r="C3529" s="8"/>
      <c r="W3529" s="13"/>
      <c r="X3529" s="13"/>
      <c r="Y3529" s="13"/>
      <c r="Z3529" s="13"/>
      <c r="AA3529" s="13"/>
      <c r="AB3529" s="13"/>
      <c r="AC3529" s="13"/>
      <c r="AD3529" s="13"/>
      <c r="AE3529" s="13"/>
      <c r="AF3529" s="13"/>
      <c r="AG3529" s="13"/>
      <c r="AH3529" s="13"/>
      <c r="AI3529" s="13"/>
      <c r="AJ3529" s="13"/>
    </row>
    <row r="3530" spans="2:36" x14ac:dyDescent="0.3">
      <c r="B3530" s="8"/>
      <c r="C3530" s="8"/>
      <c r="W3530" s="13"/>
      <c r="X3530" s="13"/>
      <c r="Y3530" s="13"/>
      <c r="Z3530" s="13"/>
      <c r="AA3530" s="13"/>
      <c r="AB3530" s="13"/>
      <c r="AC3530" s="13"/>
      <c r="AD3530" s="13"/>
      <c r="AE3530" s="13"/>
      <c r="AF3530" s="13"/>
      <c r="AG3530" s="13"/>
      <c r="AH3530" s="13"/>
      <c r="AI3530" s="13"/>
      <c r="AJ3530" s="13"/>
    </row>
    <row r="3531" spans="2:36" x14ac:dyDescent="0.3">
      <c r="B3531" s="8"/>
      <c r="C3531" s="8"/>
      <c r="W3531" s="13"/>
      <c r="X3531" s="13"/>
      <c r="Y3531" s="13"/>
      <c r="Z3531" s="13"/>
      <c r="AA3531" s="13"/>
      <c r="AB3531" s="13"/>
      <c r="AC3531" s="13"/>
      <c r="AD3531" s="13"/>
      <c r="AE3531" s="13"/>
      <c r="AF3531" s="13"/>
      <c r="AG3531" s="13"/>
      <c r="AH3531" s="13"/>
      <c r="AI3531" s="13"/>
      <c r="AJ3531" s="13"/>
    </row>
    <row r="3532" spans="2:36" x14ac:dyDescent="0.3">
      <c r="B3532" s="8"/>
      <c r="C3532" s="8"/>
      <c r="W3532" s="13"/>
      <c r="X3532" s="13"/>
      <c r="Y3532" s="13"/>
      <c r="Z3532" s="13"/>
      <c r="AA3532" s="13"/>
      <c r="AB3532" s="13"/>
      <c r="AC3532" s="13"/>
      <c r="AD3532" s="13"/>
      <c r="AE3532" s="13"/>
      <c r="AF3532" s="13"/>
      <c r="AG3532" s="13"/>
      <c r="AH3532" s="13"/>
      <c r="AI3532" s="13"/>
      <c r="AJ3532" s="13"/>
    </row>
    <row r="3533" spans="2:36" x14ac:dyDescent="0.3">
      <c r="B3533" s="8"/>
      <c r="C3533" s="8"/>
      <c r="W3533" s="13"/>
      <c r="X3533" s="13"/>
      <c r="Y3533" s="13"/>
      <c r="Z3533" s="13"/>
      <c r="AA3533" s="13"/>
      <c r="AB3533" s="13"/>
      <c r="AC3533" s="13"/>
      <c r="AD3533" s="13"/>
      <c r="AE3533" s="13"/>
      <c r="AF3533" s="13"/>
      <c r="AG3533" s="13"/>
      <c r="AH3533" s="13"/>
      <c r="AI3533" s="13"/>
      <c r="AJ3533" s="13"/>
    </row>
    <row r="3534" spans="2:36" x14ac:dyDescent="0.3">
      <c r="B3534" s="8"/>
      <c r="C3534" s="8"/>
      <c r="W3534" s="13"/>
      <c r="X3534" s="13"/>
      <c r="Y3534" s="13"/>
      <c r="Z3534" s="13"/>
      <c r="AA3534" s="13"/>
      <c r="AB3534" s="13"/>
      <c r="AC3534" s="13"/>
      <c r="AD3534" s="13"/>
      <c r="AE3534" s="13"/>
      <c r="AF3534" s="13"/>
      <c r="AG3534" s="13"/>
      <c r="AH3534" s="13"/>
      <c r="AI3534" s="13"/>
      <c r="AJ3534" s="13"/>
    </row>
    <row r="3535" spans="2:36" x14ac:dyDescent="0.3">
      <c r="B3535" s="8"/>
      <c r="C3535" s="8"/>
      <c r="W3535" s="13"/>
      <c r="X3535" s="13"/>
      <c r="Y3535" s="13"/>
      <c r="Z3535" s="13"/>
      <c r="AA3535" s="13"/>
      <c r="AB3535" s="13"/>
      <c r="AC3535" s="13"/>
      <c r="AD3535" s="13"/>
      <c r="AE3535" s="13"/>
      <c r="AF3535" s="13"/>
      <c r="AG3535" s="13"/>
      <c r="AH3535" s="13"/>
      <c r="AI3535" s="13"/>
      <c r="AJ3535" s="13"/>
    </row>
    <row r="3536" spans="2:36" x14ac:dyDescent="0.3">
      <c r="B3536" s="8"/>
      <c r="C3536" s="8"/>
      <c r="W3536" s="13"/>
      <c r="X3536" s="13"/>
      <c r="Y3536" s="13"/>
      <c r="Z3536" s="13"/>
      <c r="AA3536" s="13"/>
      <c r="AB3536" s="13"/>
      <c r="AC3536" s="13"/>
      <c r="AD3536" s="13"/>
      <c r="AE3536" s="13"/>
      <c r="AF3536" s="13"/>
      <c r="AG3536" s="13"/>
      <c r="AH3536" s="13"/>
      <c r="AI3536" s="13"/>
      <c r="AJ3536" s="13"/>
    </row>
    <row r="3537" spans="2:36" x14ac:dyDescent="0.3">
      <c r="B3537" s="8"/>
      <c r="C3537" s="8"/>
      <c r="W3537" s="13"/>
      <c r="X3537" s="13"/>
      <c r="Y3537" s="13"/>
      <c r="Z3537" s="13"/>
      <c r="AA3537" s="13"/>
      <c r="AB3537" s="13"/>
      <c r="AC3537" s="13"/>
      <c r="AD3537" s="13"/>
      <c r="AE3537" s="13"/>
      <c r="AF3537" s="13"/>
      <c r="AG3537" s="13"/>
      <c r="AH3537" s="13"/>
      <c r="AI3537" s="13"/>
      <c r="AJ3537" s="13"/>
    </row>
    <row r="3538" spans="2:36" x14ac:dyDescent="0.3">
      <c r="B3538" s="8"/>
      <c r="C3538" s="8"/>
      <c r="W3538" s="13"/>
      <c r="X3538" s="13"/>
      <c r="Y3538" s="13"/>
      <c r="Z3538" s="13"/>
      <c r="AA3538" s="13"/>
      <c r="AB3538" s="13"/>
      <c r="AC3538" s="13"/>
      <c r="AD3538" s="13"/>
      <c r="AE3538" s="13"/>
      <c r="AF3538" s="13"/>
      <c r="AG3538" s="13"/>
      <c r="AH3538" s="13"/>
      <c r="AI3538" s="13"/>
      <c r="AJ3538" s="13"/>
    </row>
    <row r="3539" spans="2:36" x14ac:dyDescent="0.3">
      <c r="B3539" s="8"/>
      <c r="C3539" s="8"/>
      <c r="W3539" s="13"/>
      <c r="X3539" s="13"/>
      <c r="Y3539" s="13"/>
      <c r="Z3539" s="13"/>
      <c r="AA3539" s="13"/>
      <c r="AB3539" s="13"/>
      <c r="AC3539" s="13"/>
      <c r="AD3539" s="13"/>
      <c r="AE3539" s="13"/>
      <c r="AF3539" s="13"/>
      <c r="AG3539" s="13"/>
      <c r="AH3539" s="13"/>
      <c r="AI3539" s="13"/>
      <c r="AJ3539" s="13"/>
    </row>
    <row r="3540" spans="2:36" x14ac:dyDescent="0.3">
      <c r="B3540" s="8"/>
      <c r="C3540" s="8"/>
      <c r="W3540" s="13"/>
      <c r="X3540" s="13"/>
      <c r="Y3540" s="13"/>
      <c r="Z3540" s="13"/>
      <c r="AA3540" s="13"/>
      <c r="AB3540" s="13"/>
      <c r="AC3540" s="13"/>
      <c r="AD3540" s="13"/>
      <c r="AE3540" s="13"/>
      <c r="AF3540" s="13"/>
      <c r="AG3540" s="13"/>
      <c r="AH3540" s="13"/>
      <c r="AI3540" s="13"/>
      <c r="AJ3540" s="13"/>
    </row>
    <row r="3541" spans="2:36" x14ac:dyDescent="0.3">
      <c r="B3541" s="8"/>
      <c r="C3541" s="8"/>
      <c r="W3541" s="13"/>
      <c r="X3541" s="13"/>
      <c r="Y3541" s="13"/>
      <c r="Z3541" s="13"/>
      <c r="AA3541" s="13"/>
      <c r="AB3541" s="13"/>
      <c r="AC3541" s="13"/>
      <c r="AD3541" s="13"/>
      <c r="AE3541" s="13"/>
      <c r="AF3541" s="13"/>
      <c r="AG3541" s="13"/>
      <c r="AH3541" s="13"/>
      <c r="AI3541" s="13"/>
      <c r="AJ3541" s="13"/>
    </row>
    <row r="3542" spans="2:36" x14ac:dyDescent="0.3">
      <c r="B3542" s="8"/>
      <c r="C3542" s="8"/>
      <c r="W3542" s="13"/>
      <c r="X3542" s="13"/>
      <c r="Y3542" s="13"/>
      <c r="Z3542" s="13"/>
      <c r="AA3542" s="13"/>
      <c r="AB3542" s="13"/>
      <c r="AC3542" s="13"/>
      <c r="AD3542" s="13"/>
      <c r="AE3542" s="13"/>
      <c r="AF3542" s="13"/>
      <c r="AG3542" s="13"/>
      <c r="AH3542" s="13"/>
      <c r="AI3542" s="13"/>
      <c r="AJ3542" s="13"/>
    </row>
    <row r="3543" spans="2:36" x14ac:dyDescent="0.3">
      <c r="B3543" s="8"/>
      <c r="C3543" s="8"/>
      <c r="W3543" s="13"/>
      <c r="X3543" s="13"/>
      <c r="Y3543" s="13"/>
      <c r="Z3543" s="13"/>
      <c r="AA3543" s="13"/>
      <c r="AB3543" s="13"/>
      <c r="AC3543" s="13"/>
      <c r="AD3543" s="13"/>
      <c r="AE3543" s="13"/>
      <c r="AF3543" s="13"/>
      <c r="AG3543" s="13"/>
      <c r="AH3543" s="13"/>
      <c r="AI3543" s="13"/>
      <c r="AJ3543" s="13"/>
    </row>
    <row r="3544" spans="2:36" x14ac:dyDescent="0.3">
      <c r="B3544" s="8"/>
      <c r="C3544" s="8"/>
      <c r="W3544" s="13"/>
      <c r="X3544" s="13"/>
      <c r="Y3544" s="13"/>
      <c r="Z3544" s="13"/>
      <c r="AA3544" s="13"/>
      <c r="AB3544" s="13"/>
      <c r="AC3544" s="13"/>
      <c r="AD3544" s="13"/>
      <c r="AE3544" s="13"/>
      <c r="AF3544" s="13"/>
      <c r="AG3544" s="13"/>
      <c r="AH3544" s="13"/>
      <c r="AI3544" s="13"/>
      <c r="AJ3544" s="13"/>
    </row>
    <row r="3545" spans="2:36" x14ac:dyDescent="0.3">
      <c r="B3545" s="8"/>
      <c r="C3545" s="8"/>
      <c r="W3545" s="13"/>
      <c r="X3545" s="13"/>
      <c r="Y3545" s="13"/>
      <c r="Z3545" s="13"/>
      <c r="AA3545" s="13"/>
      <c r="AB3545" s="13"/>
      <c r="AC3545" s="13"/>
      <c r="AD3545" s="13"/>
      <c r="AE3545" s="13"/>
      <c r="AF3545" s="13"/>
      <c r="AG3545" s="13"/>
      <c r="AH3545" s="13"/>
      <c r="AI3545" s="13"/>
      <c r="AJ3545" s="13"/>
    </row>
    <row r="3546" spans="2:36" x14ac:dyDescent="0.3">
      <c r="B3546" s="8"/>
      <c r="C3546" s="8"/>
      <c r="W3546" s="13"/>
      <c r="X3546" s="13"/>
      <c r="Y3546" s="13"/>
      <c r="Z3546" s="13"/>
      <c r="AA3546" s="13"/>
      <c r="AB3546" s="13"/>
      <c r="AC3546" s="13"/>
      <c r="AD3546" s="13"/>
      <c r="AE3546" s="13"/>
      <c r="AF3546" s="13"/>
      <c r="AG3546" s="13"/>
      <c r="AH3546" s="13"/>
      <c r="AI3546" s="13"/>
      <c r="AJ3546" s="13"/>
    </row>
    <row r="3547" spans="2:36" x14ac:dyDescent="0.3">
      <c r="B3547" s="8"/>
      <c r="C3547" s="8"/>
      <c r="W3547" s="13"/>
      <c r="X3547" s="13"/>
      <c r="Y3547" s="13"/>
      <c r="Z3547" s="13"/>
      <c r="AA3547" s="13"/>
      <c r="AB3547" s="13"/>
      <c r="AC3547" s="13"/>
      <c r="AD3547" s="13"/>
      <c r="AE3547" s="13"/>
      <c r="AF3547" s="13"/>
      <c r="AG3547" s="13"/>
      <c r="AH3547" s="13"/>
      <c r="AI3547" s="13"/>
      <c r="AJ3547" s="13"/>
    </row>
    <row r="3548" spans="2:36" x14ac:dyDescent="0.3">
      <c r="B3548" s="8"/>
      <c r="C3548" s="8"/>
      <c r="W3548" s="13"/>
      <c r="X3548" s="13"/>
      <c r="Y3548" s="13"/>
      <c r="Z3548" s="13"/>
      <c r="AA3548" s="13"/>
      <c r="AB3548" s="13"/>
      <c r="AC3548" s="13"/>
      <c r="AD3548" s="13"/>
      <c r="AE3548" s="13"/>
      <c r="AF3548" s="13"/>
      <c r="AG3548" s="13"/>
      <c r="AH3548" s="13"/>
      <c r="AI3548" s="13"/>
      <c r="AJ3548" s="13"/>
    </row>
    <row r="3549" spans="2:36" x14ac:dyDescent="0.3">
      <c r="B3549" s="8"/>
      <c r="C3549" s="8"/>
      <c r="W3549" s="13"/>
      <c r="X3549" s="13"/>
      <c r="Y3549" s="13"/>
      <c r="Z3549" s="13"/>
      <c r="AA3549" s="13"/>
      <c r="AB3549" s="13"/>
      <c r="AC3549" s="13"/>
      <c r="AD3549" s="13"/>
      <c r="AE3549" s="13"/>
      <c r="AF3549" s="13"/>
      <c r="AG3549" s="13"/>
      <c r="AH3549" s="13"/>
      <c r="AI3549" s="13"/>
      <c r="AJ3549" s="13"/>
    </row>
    <row r="3550" spans="2:36" x14ac:dyDescent="0.3">
      <c r="B3550" s="8"/>
      <c r="C3550" s="8"/>
      <c r="W3550" s="13"/>
      <c r="X3550" s="13"/>
      <c r="Y3550" s="13"/>
      <c r="Z3550" s="13"/>
      <c r="AA3550" s="13"/>
      <c r="AB3550" s="13"/>
      <c r="AC3550" s="13"/>
      <c r="AD3550" s="13"/>
      <c r="AE3550" s="13"/>
      <c r="AF3550" s="13"/>
      <c r="AG3550" s="13"/>
      <c r="AH3550" s="13"/>
      <c r="AI3550" s="13"/>
      <c r="AJ3550" s="13"/>
    </row>
    <row r="3551" spans="2:36" x14ac:dyDescent="0.3">
      <c r="B3551" s="8"/>
      <c r="C3551" s="8"/>
      <c r="W3551" s="13"/>
      <c r="X3551" s="13"/>
      <c r="Y3551" s="13"/>
      <c r="Z3551" s="13"/>
      <c r="AA3551" s="13"/>
      <c r="AB3551" s="13"/>
      <c r="AC3551" s="13"/>
      <c r="AD3551" s="13"/>
      <c r="AE3551" s="13"/>
      <c r="AF3551" s="13"/>
      <c r="AG3551" s="13"/>
      <c r="AH3551" s="13"/>
      <c r="AI3551" s="13"/>
      <c r="AJ3551" s="13"/>
    </row>
    <row r="3552" spans="2:36" x14ac:dyDescent="0.3">
      <c r="B3552" s="8"/>
      <c r="C3552" s="8"/>
      <c r="W3552" s="13"/>
      <c r="X3552" s="13"/>
      <c r="Y3552" s="13"/>
      <c r="Z3552" s="13"/>
      <c r="AA3552" s="13"/>
      <c r="AB3552" s="13"/>
      <c r="AC3552" s="13"/>
      <c r="AD3552" s="13"/>
      <c r="AE3552" s="13"/>
      <c r="AF3552" s="13"/>
      <c r="AG3552" s="13"/>
      <c r="AH3552" s="13"/>
      <c r="AI3552" s="13"/>
      <c r="AJ3552" s="13"/>
    </row>
    <row r="3553" spans="2:36" x14ac:dyDescent="0.3">
      <c r="B3553" s="8"/>
      <c r="C3553" s="8"/>
      <c r="W3553" s="13"/>
      <c r="X3553" s="13"/>
      <c r="Y3553" s="13"/>
      <c r="Z3553" s="13"/>
      <c r="AA3553" s="13"/>
      <c r="AB3553" s="13"/>
      <c r="AC3553" s="13"/>
      <c r="AD3553" s="13"/>
      <c r="AE3553" s="13"/>
      <c r="AF3553" s="13"/>
      <c r="AG3553" s="13"/>
      <c r="AH3553" s="13"/>
      <c r="AI3553" s="13"/>
      <c r="AJ3553" s="13"/>
    </row>
    <row r="3554" spans="2:36" x14ac:dyDescent="0.3">
      <c r="B3554" s="8"/>
      <c r="C3554" s="8"/>
      <c r="W3554" s="13"/>
      <c r="X3554" s="13"/>
      <c r="Y3554" s="13"/>
      <c r="Z3554" s="13"/>
      <c r="AA3554" s="13"/>
      <c r="AB3554" s="13"/>
      <c r="AC3554" s="13"/>
      <c r="AD3554" s="13"/>
      <c r="AE3554" s="13"/>
      <c r="AF3554" s="13"/>
      <c r="AG3554" s="13"/>
      <c r="AH3554" s="13"/>
      <c r="AI3554" s="13"/>
      <c r="AJ3554" s="13"/>
    </row>
    <row r="3555" spans="2:36" x14ac:dyDescent="0.3">
      <c r="B3555" s="8"/>
      <c r="C3555" s="8"/>
      <c r="W3555" s="13"/>
      <c r="X3555" s="13"/>
      <c r="Y3555" s="13"/>
      <c r="Z3555" s="13"/>
      <c r="AA3555" s="13"/>
      <c r="AB3555" s="13"/>
      <c r="AC3555" s="13"/>
      <c r="AD3555" s="13"/>
      <c r="AE3555" s="13"/>
      <c r="AF3555" s="13"/>
      <c r="AG3555" s="13"/>
      <c r="AH3555" s="13"/>
      <c r="AI3555" s="13"/>
      <c r="AJ3555" s="13"/>
    </row>
    <row r="3556" spans="2:36" x14ac:dyDescent="0.3">
      <c r="B3556" s="8"/>
      <c r="C3556" s="8"/>
      <c r="W3556" s="13"/>
      <c r="X3556" s="13"/>
      <c r="Y3556" s="13"/>
      <c r="Z3556" s="13"/>
      <c r="AA3556" s="13"/>
      <c r="AB3556" s="13"/>
      <c r="AC3556" s="13"/>
      <c r="AD3556" s="13"/>
      <c r="AE3556" s="13"/>
      <c r="AF3556" s="13"/>
      <c r="AG3556" s="13"/>
      <c r="AH3556" s="13"/>
      <c r="AI3556" s="13"/>
      <c r="AJ3556" s="13"/>
    </row>
    <row r="3557" spans="2:36" x14ac:dyDescent="0.3">
      <c r="B3557" s="8"/>
      <c r="C3557" s="8"/>
      <c r="W3557" s="13"/>
      <c r="X3557" s="13"/>
      <c r="Y3557" s="13"/>
      <c r="Z3557" s="13"/>
      <c r="AA3557" s="13"/>
      <c r="AB3557" s="13"/>
      <c r="AC3557" s="13"/>
      <c r="AD3557" s="13"/>
      <c r="AE3557" s="13"/>
      <c r="AF3557" s="13"/>
      <c r="AG3557" s="13"/>
      <c r="AH3557" s="13"/>
      <c r="AI3557" s="13"/>
      <c r="AJ3557" s="13"/>
    </row>
    <row r="3558" spans="2:36" x14ac:dyDescent="0.3">
      <c r="B3558" s="8"/>
      <c r="C3558" s="8"/>
      <c r="W3558" s="13"/>
      <c r="X3558" s="13"/>
      <c r="Y3558" s="13"/>
      <c r="Z3558" s="13"/>
      <c r="AA3558" s="13"/>
      <c r="AB3558" s="13"/>
      <c r="AC3558" s="13"/>
      <c r="AD3558" s="13"/>
      <c r="AE3558" s="13"/>
      <c r="AF3558" s="13"/>
      <c r="AG3558" s="13"/>
      <c r="AH3558" s="13"/>
      <c r="AI3558" s="13"/>
      <c r="AJ3558" s="13"/>
    </row>
    <row r="3559" spans="2:36" x14ac:dyDescent="0.3">
      <c r="B3559" s="8"/>
      <c r="C3559" s="8"/>
      <c r="W3559" s="13"/>
      <c r="X3559" s="13"/>
      <c r="Y3559" s="13"/>
      <c r="Z3559" s="13"/>
      <c r="AA3559" s="13"/>
      <c r="AB3559" s="13"/>
      <c r="AC3559" s="13"/>
      <c r="AD3559" s="13"/>
      <c r="AE3559" s="13"/>
      <c r="AF3559" s="13"/>
      <c r="AG3559" s="13"/>
      <c r="AH3559" s="13"/>
      <c r="AI3559" s="13"/>
      <c r="AJ3559" s="13"/>
    </row>
    <row r="3560" spans="2:36" x14ac:dyDescent="0.3">
      <c r="B3560" s="8"/>
      <c r="C3560" s="8"/>
      <c r="W3560" s="13"/>
      <c r="X3560" s="13"/>
      <c r="Y3560" s="13"/>
      <c r="Z3560" s="13"/>
      <c r="AA3560" s="13"/>
      <c r="AB3560" s="13"/>
      <c r="AC3560" s="13"/>
      <c r="AD3560" s="13"/>
      <c r="AE3560" s="13"/>
      <c r="AF3560" s="13"/>
      <c r="AG3560" s="13"/>
      <c r="AH3560" s="13"/>
      <c r="AI3560" s="13"/>
      <c r="AJ3560" s="13"/>
    </row>
    <row r="3561" spans="2:36" x14ac:dyDescent="0.3">
      <c r="B3561" s="8"/>
      <c r="C3561" s="8"/>
      <c r="W3561" s="13"/>
      <c r="X3561" s="13"/>
      <c r="Y3561" s="13"/>
      <c r="Z3561" s="13"/>
      <c r="AA3561" s="13"/>
      <c r="AB3561" s="13"/>
      <c r="AC3561" s="13"/>
      <c r="AD3561" s="13"/>
      <c r="AE3561" s="13"/>
      <c r="AF3561" s="13"/>
      <c r="AG3561" s="13"/>
      <c r="AH3561" s="13"/>
      <c r="AI3561" s="13"/>
      <c r="AJ3561" s="13"/>
    </row>
    <row r="3562" spans="2:36" x14ac:dyDescent="0.3">
      <c r="B3562" s="8"/>
      <c r="C3562" s="8"/>
      <c r="W3562" s="13"/>
      <c r="X3562" s="13"/>
      <c r="Y3562" s="13"/>
      <c r="Z3562" s="13"/>
      <c r="AA3562" s="13"/>
      <c r="AB3562" s="13"/>
      <c r="AC3562" s="13"/>
      <c r="AD3562" s="13"/>
      <c r="AE3562" s="13"/>
      <c r="AF3562" s="13"/>
      <c r="AG3562" s="13"/>
      <c r="AH3562" s="13"/>
      <c r="AI3562" s="13"/>
      <c r="AJ3562" s="13"/>
    </row>
    <row r="3563" spans="2:36" x14ac:dyDescent="0.3">
      <c r="B3563" s="8"/>
      <c r="C3563" s="8"/>
      <c r="W3563" s="13"/>
      <c r="X3563" s="13"/>
      <c r="Y3563" s="13"/>
      <c r="Z3563" s="13"/>
      <c r="AA3563" s="13"/>
      <c r="AB3563" s="13"/>
      <c r="AC3563" s="13"/>
      <c r="AD3563" s="13"/>
      <c r="AE3563" s="13"/>
      <c r="AF3563" s="13"/>
      <c r="AG3563" s="13"/>
      <c r="AH3563" s="13"/>
      <c r="AI3563" s="13"/>
      <c r="AJ3563" s="13"/>
    </row>
    <row r="3564" spans="2:36" x14ac:dyDescent="0.3">
      <c r="B3564" s="8"/>
      <c r="C3564" s="8"/>
      <c r="W3564" s="13"/>
      <c r="X3564" s="13"/>
      <c r="Y3564" s="13"/>
      <c r="Z3564" s="13"/>
      <c r="AA3564" s="13"/>
      <c r="AB3564" s="13"/>
      <c r="AC3564" s="13"/>
      <c r="AD3564" s="13"/>
      <c r="AE3564" s="13"/>
      <c r="AF3564" s="13"/>
      <c r="AG3564" s="13"/>
      <c r="AH3564" s="13"/>
      <c r="AI3564" s="13"/>
      <c r="AJ3564" s="13"/>
    </row>
    <row r="3565" spans="2:36" x14ac:dyDescent="0.3">
      <c r="B3565" s="8"/>
      <c r="C3565" s="8"/>
      <c r="W3565" s="13"/>
      <c r="X3565" s="13"/>
      <c r="Y3565" s="13"/>
      <c r="Z3565" s="13"/>
      <c r="AA3565" s="13"/>
      <c r="AB3565" s="13"/>
      <c r="AC3565" s="13"/>
      <c r="AD3565" s="13"/>
      <c r="AE3565" s="13"/>
      <c r="AF3565" s="13"/>
      <c r="AG3565" s="13"/>
      <c r="AH3565" s="13"/>
      <c r="AI3565" s="13"/>
      <c r="AJ3565" s="13"/>
    </row>
    <row r="3566" spans="2:36" x14ac:dyDescent="0.3">
      <c r="B3566" s="8"/>
      <c r="C3566" s="8"/>
      <c r="W3566" s="13"/>
      <c r="X3566" s="13"/>
      <c r="Y3566" s="13"/>
      <c r="Z3566" s="13"/>
      <c r="AA3566" s="13"/>
      <c r="AB3566" s="13"/>
      <c r="AC3566" s="13"/>
      <c r="AD3566" s="13"/>
      <c r="AE3566" s="13"/>
      <c r="AF3566" s="13"/>
      <c r="AG3566" s="13"/>
      <c r="AH3566" s="13"/>
      <c r="AI3566" s="13"/>
      <c r="AJ3566" s="13"/>
    </row>
    <row r="3567" spans="2:36" x14ac:dyDescent="0.3">
      <c r="B3567" s="8"/>
      <c r="C3567" s="8"/>
      <c r="W3567" s="13"/>
      <c r="X3567" s="13"/>
      <c r="Y3567" s="13"/>
      <c r="Z3567" s="13"/>
      <c r="AA3567" s="13"/>
      <c r="AB3567" s="13"/>
      <c r="AC3567" s="13"/>
      <c r="AD3567" s="13"/>
      <c r="AE3567" s="13"/>
      <c r="AF3567" s="13"/>
      <c r="AG3567" s="13"/>
      <c r="AH3567" s="13"/>
      <c r="AI3567" s="13"/>
      <c r="AJ3567" s="13"/>
    </row>
    <row r="3568" spans="2:36" x14ac:dyDescent="0.3">
      <c r="B3568" s="8"/>
      <c r="C3568" s="8"/>
      <c r="W3568" s="13"/>
      <c r="X3568" s="13"/>
      <c r="Y3568" s="13"/>
      <c r="Z3568" s="13"/>
      <c r="AA3568" s="13"/>
      <c r="AB3568" s="13"/>
      <c r="AC3568" s="13"/>
      <c r="AD3568" s="13"/>
      <c r="AE3568" s="13"/>
      <c r="AF3568" s="13"/>
      <c r="AG3568" s="13"/>
      <c r="AH3568" s="13"/>
      <c r="AI3568" s="13"/>
      <c r="AJ3568" s="13"/>
    </row>
    <row r="3569" spans="2:36" x14ac:dyDescent="0.3">
      <c r="B3569" s="8"/>
      <c r="C3569" s="8"/>
      <c r="W3569" s="13"/>
      <c r="X3569" s="13"/>
      <c r="Y3569" s="13"/>
      <c r="Z3569" s="13"/>
      <c r="AA3569" s="13"/>
      <c r="AB3569" s="13"/>
      <c r="AC3569" s="13"/>
      <c r="AD3569" s="13"/>
      <c r="AE3569" s="13"/>
      <c r="AF3569" s="13"/>
      <c r="AG3569" s="13"/>
      <c r="AH3569" s="13"/>
      <c r="AI3569" s="13"/>
      <c r="AJ3569" s="13"/>
    </row>
    <row r="3570" spans="2:36" x14ac:dyDescent="0.3">
      <c r="B3570" s="8"/>
      <c r="C3570" s="8"/>
      <c r="W3570" s="13"/>
      <c r="X3570" s="13"/>
      <c r="Y3570" s="13"/>
      <c r="Z3570" s="13"/>
      <c r="AA3570" s="13"/>
      <c r="AB3570" s="13"/>
      <c r="AC3570" s="13"/>
      <c r="AD3570" s="13"/>
      <c r="AE3570" s="13"/>
      <c r="AF3570" s="13"/>
      <c r="AG3570" s="13"/>
      <c r="AH3570" s="13"/>
      <c r="AI3570" s="13"/>
      <c r="AJ3570" s="13"/>
    </row>
    <row r="3571" spans="2:36" x14ac:dyDescent="0.3">
      <c r="B3571" s="8"/>
      <c r="C3571" s="8"/>
      <c r="W3571" s="13"/>
      <c r="X3571" s="13"/>
      <c r="Y3571" s="13"/>
      <c r="Z3571" s="13"/>
      <c r="AA3571" s="13"/>
      <c r="AB3571" s="13"/>
      <c r="AC3571" s="13"/>
      <c r="AD3571" s="13"/>
      <c r="AE3571" s="13"/>
      <c r="AF3571" s="13"/>
      <c r="AG3571" s="13"/>
      <c r="AH3571" s="13"/>
      <c r="AI3571" s="13"/>
      <c r="AJ3571" s="13"/>
    </row>
    <row r="3572" spans="2:36" x14ac:dyDescent="0.3">
      <c r="B3572" s="8"/>
      <c r="C3572" s="8"/>
      <c r="W3572" s="13"/>
      <c r="X3572" s="13"/>
      <c r="Y3572" s="13"/>
      <c r="Z3572" s="13"/>
      <c r="AA3572" s="13"/>
      <c r="AB3572" s="13"/>
      <c r="AC3572" s="13"/>
      <c r="AD3572" s="13"/>
      <c r="AE3572" s="13"/>
      <c r="AF3572" s="13"/>
      <c r="AG3572" s="13"/>
      <c r="AH3572" s="13"/>
      <c r="AI3572" s="13"/>
      <c r="AJ3572" s="13"/>
    </row>
    <row r="3573" spans="2:36" x14ac:dyDescent="0.3">
      <c r="B3573" s="8"/>
      <c r="C3573" s="8"/>
      <c r="W3573" s="13"/>
      <c r="X3573" s="13"/>
      <c r="Y3573" s="13"/>
      <c r="Z3573" s="13"/>
      <c r="AA3573" s="13"/>
      <c r="AB3573" s="13"/>
      <c r="AC3573" s="13"/>
      <c r="AD3573" s="13"/>
      <c r="AE3573" s="13"/>
      <c r="AF3573" s="13"/>
      <c r="AG3573" s="13"/>
      <c r="AH3573" s="13"/>
      <c r="AI3573" s="13"/>
      <c r="AJ3573" s="13"/>
    </row>
    <row r="3574" spans="2:36" x14ac:dyDescent="0.3">
      <c r="B3574" s="8"/>
      <c r="C3574" s="8"/>
      <c r="W3574" s="13"/>
      <c r="X3574" s="13"/>
      <c r="Y3574" s="13"/>
      <c r="Z3574" s="13"/>
      <c r="AA3574" s="13"/>
      <c r="AB3574" s="13"/>
      <c r="AC3574" s="13"/>
      <c r="AD3574" s="13"/>
      <c r="AE3574" s="13"/>
      <c r="AF3574" s="13"/>
      <c r="AG3574" s="13"/>
      <c r="AH3574" s="13"/>
      <c r="AI3574" s="13"/>
      <c r="AJ3574" s="13"/>
    </row>
    <row r="3575" spans="2:36" x14ac:dyDescent="0.3">
      <c r="B3575" s="8"/>
      <c r="C3575" s="8"/>
      <c r="W3575" s="13"/>
      <c r="X3575" s="13"/>
      <c r="Y3575" s="13"/>
      <c r="Z3575" s="13"/>
      <c r="AA3575" s="13"/>
      <c r="AB3575" s="13"/>
      <c r="AC3575" s="13"/>
      <c r="AD3575" s="13"/>
      <c r="AE3575" s="13"/>
      <c r="AF3575" s="13"/>
      <c r="AG3575" s="13"/>
      <c r="AH3575" s="13"/>
      <c r="AI3575" s="13"/>
      <c r="AJ3575" s="13"/>
    </row>
    <row r="3576" spans="2:36" x14ac:dyDescent="0.3">
      <c r="B3576" s="8"/>
      <c r="C3576" s="8"/>
      <c r="W3576" s="13"/>
      <c r="X3576" s="13"/>
      <c r="Y3576" s="13"/>
      <c r="Z3576" s="13"/>
      <c r="AA3576" s="13"/>
      <c r="AB3576" s="13"/>
      <c r="AC3576" s="13"/>
      <c r="AD3576" s="13"/>
      <c r="AE3576" s="13"/>
      <c r="AF3576" s="13"/>
      <c r="AG3576" s="13"/>
      <c r="AH3576" s="13"/>
      <c r="AI3576" s="13"/>
      <c r="AJ3576" s="13"/>
    </row>
    <row r="3577" spans="2:36" x14ac:dyDescent="0.3">
      <c r="B3577" s="8"/>
      <c r="C3577" s="8"/>
      <c r="W3577" s="13"/>
      <c r="X3577" s="13"/>
      <c r="Y3577" s="13"/>
      <c r="Z3577" s="13"/>
      <c r="AA3577" s="13"/>
      <c r="AB3577" s="13"/>
      <c r="AC3577" s="13"/>
      <c r="AD3577" s="13"/>
      <c r="AE3577" s="13"/>
      <c r="AF3577" s="13"/>
      <c r="AG3577" s="13"/>
      <c r="AH3577" s="13"/>
      <c r="AI3577" s="13"/>
      <c r="AJ3577" s="13"/>
    </row>
    <row r="3578" spans="2:36" x14ac:dyDescent="0.3">
      <c r="B3578" s="8"/>
      <c r="C3578" s="8"/>
      <c r="W3578" s="13"/>
      <c r="X3578" s="13"/>
      <c r="Y3578" s="13"/>
      <c r="Z3578" s="13"/>
      <c r="AA3578" s="13"/>
      <c r="AB3578" s="13"/>
      <c r="AC3578" s="13"/>
      <c r="AD3578" s="13"/>
      <c r="AE3578" s="13"/>
      <c r="AF3578" s="13"/>
      <c r="AG3578" s="13"/>
      <c r="AH3578" s="13"/>
      <c r="AI3578" s="13"/>
      <c r="AJ3578" s="13"/>
    </row>
    <row r="3579" spans="2:36" x14ac:dyDescent="0.3">
      <c r="B3579" s="8"/>
      <c r="C3579" s="8"/>
      <c r="W3579" s="13"/>
      <c r="X3579" s="13"/>
      <c r="Y3579" s="13"/>
      <c r="Z3579" s="13"/>
      <c r="AA3579" s="13"/>
      <c r="AB3579" s="13"/>
      <c r="AC3579" s="13"/>
      <c r="AD3579" s="13"/>
      <c r="AE3579" s="13"/>
      <c r="AF3579" s="13"/>
      <c r="AG3579" s="13"/>
      <c r="AH3579" s="13"/>
      <c r="AI3579" s="13"/>
      <c r="AJ3579" s="13"/>
    </row>
    <row r="3580" spans="2:36" x14ac:dyDescent="0.3">
      <c r="B3580" s="8"/>
      <c r="C3580" s="8"/>
      <c r="W3580" s="13"/>
      <c r="X3580" s="13"/>
      <c r="Y3580" s="13"/>
      <c r="Z3580" s="13"/>
      <c r="AA3580" s="13"/>
      <c r="AB3580" s="13"/>
      <c r="AC3580" s="13"/>
      <c r="AD3580" s="13"/>
      <c r="AE3580" s="13"/>
      <c r="AF3580" s="13"/>
      <c r="AG3580" s="13"/>
      <c r="AH3580" s="13"/>
      <c r="AI3580" s="13"/>
      <c r="AJ3580" s="13"/>
    </row>
    <row r="3581" spans="2:36" x14ac:dyDescent="0.3">
      <c r="B3581" s="8"/>
      <c r="C3581" s="8"/>
      <c r="W3581" s="13"/>
      <c r="X3581" s="13"/>
      <c r="Y3581" s="13"/>
      <c r="Z3581" s="13"/>
      <c r="AA3581" s="13"/>
      <c r="AB3581" s="13"/>
      <c r="AC3581" s="13"/>
      <c r="AD3581" s="13"/>
      <c r="AE3581" s="13"/>
      <c r="AF3581" s="13"/>
      <c r="AG3581" s="13"/>
      <c r="AH3581" s="13"/>
      <c r="AI3581" s="13"/>
      <c r="AJ3581" s="13"/>
    </row>
    <row r="3582" spans="2:36" x14ac:dyDescent="0.3">
      <c r="B3582" s="8"/>
      <c r="C3582" s="8"/>
      <c r="W3582" s="13"/>
      <c r="X3582" s="13"/>
      <c r="Y3582" s="13"/>
      <c r="Z3582" s="13"/>
      <c r="AA3582" s="13"/>
      <c r="AB3582" s="13"/>
      <c r="AC3582" s="13"/>
      <c r="AD3582" s="13"/>
      <c r="AE3582" s="13"/>
      <c r="AF3582" s="13"/>
      <c r="AG3582" s="13"/>
      <c r="AH3582" s="13"/>
      <c r="AI3582" s="13"/>
      <c r="AJ3582" s="13"/>
    </row>
    <row r="3583" spans="2:36" x14ac:dyDescent="0.3">
      <c r="B3583" s="8"/>
      <c r="C3583" s="8"/>
      <c r="W3583" s="13"/>
      <c r="X3583" s="13"/>
      <c r="Y3583" s="13"/>
      <c r="Z3583" s="13"/>
      <c r="AA3583" s="13"/>
      <c r="AB3583" s="13"/>
      <c r="AC3583" s="13"/>
      <c r="AD3583" s="13"/>
      <c r="AE3583" s="13"/>
      <c r="AF3583" s="13"/>
      <c r="AG3583" s="13"/>
      <c r="AH3583" s="13"/>
      <c r="AI3583" s="13"/>
      <c r="AJ3583" s="13"/>
    </row>
    <row r="3584" spans="2:36" x14ac:dyDescent="0.3">
      <c r="B3584" s="8"/>
      <c r="C3584" s="8"/>
      <c r="W3584" s="13"/>
      <c r="X3584" s="13"/>
      <c r="Y3584" s="13"/>
      <c r="Z3584" s="13"/>
      <c r="AA3584" s="13"/>
      <c r="AB3584" s="13"/>
      <c r="AC3584" s="13"/>
      <c r="AD3584" s="13"/>
      <c r="AE3584" s="13"/>
      <c r="AF3584" s="13"/>
      <c r="AG3584" s="13"/>
      <c r="AH3584" s="13"/>
      <c r="AI3584" s="13"/>
      <c r="AJ3584" s="13"/>
    </row>
    <row r="3585" spans="2:36" x14ac:dyDescent="0.3">
      <c r="B3585" s="8"/>
      <c r="C3585" s="8"/>
      <c r="W3585" s="13"/>
      <c r="X3585" s="13"/>
      <c r="Y3585" s="13"/>
      <c r="Z3585" s="13"/>
      <c r="AA3585" s="13"/>
      <c r="AB3585" s="13"/>
      <c r="AC3585" s="13"/>
      <c r="AD3585" s="13"/>
      <c r="AE3585" s="13"/>
      <c r="AF3585" s="13"/>
      <c r="AG3585" s="13"/>
      <c r="AH3585" s="13"/>
      <c r="AI3585" s="13"/>
      <c r="AJ3585" s="13"/>
    </row>
    <row r="3586" spans="2:36" x14ac:dyDescent="0.3">
      <c r="B3586" s="8"/>
      <c r="C3586" s="8"/>
      <c r="W3586" s="13"/>
      <c r="X3586" s="13"/>
      <c r="Y3586" s="13"/>
      <c r="Z3586" s="13"/>
      <c r="AA3586" s="13"/>
      <c r="AB3586" s="13"/>
      <c r="AC3586" s="13"/>
      <c r="AD3586" s="13"/>
      <c r="AE3586" s="13"/>
      <c r="AF3586" s="13"/>
      <c r="AG3586" s="13"/>
      <c r="AH3586" s="13"/>
      <c r="AI3586" s="13"/>
      <c r="AJ3586" s="13"/>
    </row>
    <row r="3587" spans="2:36" x14ac:dyDescent="0.3">
      <c r="B3587" s="8"/>
      <c r="C3587" s="8"/>
      <c r="W3587" s="13"/>
      <c r="X3587" s="13"/>
      <c r="Y3587" s="13"/>
      <c r="Z3587" s="13"/>
      <c r="AA3587" s="13"/>
      <c r="AB3587" s="13"/>
      <c r="AC3587" s="13"/>
      <c r="AD3587" s="13"/>
      <c r="AE3587" s="13"/>
      <c r="AF3587" s="13"/>
      <c r="AG3587" s="13"/>
      <c r="AH3587" s="13"/>
      <c r="AI3587" s="13"/>
      <c r="AJ3587" s="13"/>
    </row>
    <row r="3588" spans="2:36" x14ac:dyDescent="0.3">
      <c r="B3588" s="8"/>
      <c r="C3588" s="8"/>
      <c r="W3588" s="13"/>
      <c r="X3588" s="13"/>
      <c r="Y3588" s="13"/>
      <c r="Z3588" s="13"/>
      <c r="AA3588" s="13"/>
      <c r="AB3588" s="13"/>
      <c r="AC3588" s="13"/>
      <c r="AD3588" s="13"/>
      <c r="AE3588" s="13"/>
      <c r="AF3588" s="13"/>
      <c r="AG3588" s="13"/>
      <c r="AH3588" s="13"/>
      <c r="AI3588" s="13"/>
      <c r="AJ3588" s="13"/>
    </row>
    <row r="3589" spans="2:36" x14ac:dyDescent="0.3">
      <c r="B3589" s="8"/>
      <c r="C3589" s="8"/>
      <c r="W3589" s="13"/>
      <c r="X3589" s="13"/>
      <c r="Y3589" s="13"/>
      <c r="Z3589" s="13"/>
      <c r="AA3589" s="13"/>
      <c r="AB3589" s="13"/>
      <c r="AC3589" s="13"/>
      <c r="AD3589" s="13"/>
      <c r="AE3589" s="13"/>
      <c r="AF3589" s="13"/>
      <c r="AG3589" s="13"/>
      <c r="AH3589" s="13"/>
      <c r="AI3589" s="13"/>
      <c r="AJ3589" s="13"/>
    </row>
    <row r="3590" spans="2:36" x14ac:dyDescent="0.3">
      <c r="B3590" s="8"/>
      <c r="C3590" s="8"/>
      <c r="W3590" s="13"/>
      <c r="X3590" s="13"/>
      <c r="Y3590" s="13"/>
      <c r="Z3590" s="13"/>
      <c r="AA3590" s="13"/>
      <c r="AB3590" s="13"/>
      <c r="AC3590" s="13"/>
      <c r="AD3590" s="13"/>
      <c r="AE3590" s="13"/>
      <c r="AF3590" s="13"/>
      <c r="AG3590" s="13"/>
      <c r="AH3590" s="13"/>
      <c r="AI3590" s="13"/>
      <c r="AJ3590" s="13"/>
    </row>
    <row r="3591" spans="2:36" x14ac:dyDescent="0.3">
      <c r="B3591" s="8"/>
      <c r="C3591" s="8"/>
      <c r="W3591" s="13"/>
      <c r="X3591" s="13"/>
      <c r="Y3591" s="13"/>
      <c r="Z3591" s="13"/>
      <c r="AA3591" s="13"/>
      <c r="AB3591" s="13"/>
      <c r="AC3591" s="13"/>
      <c r="AD3591" s="13"/>
      <c r="AE3591" s="13"/>
      <c r="AF3591" s="13"/>
      <c r="AG3591" s="13"/>
      <c r="AH3591" s="13"/>
      <c r="AI3591" s="13"/>
      <c r="AJ3591" s="13"/>
    </row>
    <row r="3592" spans="2:36" x14ac:dyDescent="0.3">
      <c r="B3592" s="8"/>
      <c r="C3592" s="8"/>
      <c r="W3592" s="13"/>
      <c r="X3592" s="13"/>
      <c r="Y3592" s="13"/>
      <c r="Z3592" s="13"/>
      <c r="AA3592" s="13"/>
      <c r="AB3592" s="13"/>
      <c r="AC3592" s="13"/>
      <c r="AD3592" s="13"/>
      <c r="AE3592" s="13"/>
      <c r="AF3592" s="13"/>
      <c r="AG3592" s="13"/>
      <c r="AH3592" s="13"/>
      <c r="AI3592" s="13"/>
      <c r="AJ3592" s="13"/>
    </row>
    <row r="3593" spans="2:36" x14ac:dyDescent="0.3">
      <c r="B3593" s="8"/>
      <c r="C3593" s="8"/>
      <c r="W3593" s="13"/>
      <c r="X3593" s="13"/>
      <c r="Y3593" s="13"/>
      <c r="Z3593" s="13"/>
      <c r="AA3593" s="13"/>
      <c r="AB3593" s="13"/>
      <c r="AC3593" s="13"/>
      <c r="AD3593" s="13"/>
      <c r="AE3593" s="13"/>
      <c r="AF3593" s="13"/>
      <c r="AG3593" s="13"/>
      <c r="AH3593" s="13"/>
      <c r="AI3593" s="13"/>
      <c r="AJ3593" s="13"/>
    </row>
    <row r="3594" spans="2:36" x14ac:dyDescent="0.3">
      <c r="B3594" s="8"/>
      <c r="C3594" s="8"/>
      <c r="W3594" s="13"/>
      <c r="X3594" s="13"/>
      <c r="Y3594" s="13"/>
      <c r="Z3594" s="13"/>
      <c r="AA3594" s="13"/>
      <c r="AB3594" s="13"/>
      <c r="AC3594" s="13"/>
      <c r="AD3594" s="13"/>
      <c r="AE3594" s="13"/>
      <c r="AF3594" s="13"/>
      <c r="AG3594" s="13"/>
      <c r="AH3594" s="13"/>
      <c r="AI3594" s="13"/>
      <c r="AJ3594" s="13"/>
    </row>
    <row r="3595" spans="2:36" x14ac:dyDescent="0.3">
      <c r="B3595" s="8"/>
      <c r="C3595" s="8"/>
      <c r="W3595" s="13"/>
      <c r="X3595" s="13"/>
      <c r="Y3595" s="13"/>
      <c r="Z3595" s="13"/>
      <c r="AA3595" s="13"/>
      <c r="AB3595" s="13"/>
      <c r="AC3595" s="13"/>
      <c r="AD3595" s="13"/>
      <c r="AE3595" s="13"/>
      <c r="AF3595" s="13"/>
      <c r="AG3595" s="13"/>
      <c r="AH3595" s="13"/>
      <c r="AI3595" s="13"/>
      <c r="AJ3595" s="13"/>
    </row>
    <row r="3596" spans="2:36" x14ac:dyDescent="0.3">
      <c r="B3596" s="8"/>
      <c r="C3596" s="8"/>
      <c r="W3596" s="13"/>
      <c r="X3596" s="13"/>
      <c r="Y3596" s="13"/>
      <c r="Z3596" s="13"/>
      <c r="AA3596" s="13"/>
      <c r="AB3596" s="13"/>
      <c r="AC3596" s="13"/>
      <c r="AD3596" s="13"/>
      <c r="AE3596" s="13"/>
      <c r="AF3596" s="13"/>
      <c r="AG3596" s="13"/>
      <c r="AH3596" s="13"/>
      <c r="AI3596" s="13"/>
      <c r="AJ3596" s="13"/>
    </row>
    <row r="3597" spans="2:36" x14ac:dyDescent="0.3">
      <c r="B3597" s="8"/>
      <c r="C3597" s="8"/>
      <c r="W3597" s="13"/>
      <c r="X3597" s="13"/>
      <c r="Y3597" s="13"/>
      <c r="Z3597" s="13"/>
      <c r="AA3597" s="13"/>
      <c r="AB3597" s="13"/>
      <c r="AC3597" s="13"/>
      <c r="AD3597" s="13"/>
      <c r="AE3597" s="13"/>
      <c r="AF3597" s="13"/>
      <c r="AG3597" s="13"/>
      <c r="AH3597" s="13"/>
      <c r="AI3597" s="13"/>
      <c r="AJ3597" s="13"/>
    </row>
    <row r="3598" spans="2:36" x14ac:dyDescent="0.3">
      <c r="B3598" s="8"/>
      <c r="C3598" s="8"/>
      <c r="W3598" s="13"/>
      <c r="X3598" s="13"/>
      <c r="Y3598" s="13"/>
      <c r="Z3598" s="13"/>
      <c r="AA3598" s="13"/>
      <c r="AB3598" s="13"/>
      <c r="AC3598" s="13"/>
      <c r="AD3598" s="13"/>
      <c r="AE3598" s="13"/>
      <c r="AF3598" s="13"/>
      <c r="AG3598" s="13"/>
      <c r="AH3598" s="13"/>
      <c r="AI3598" s="13"/>
      <c r="AJ3598" s="13"/>
    </row>
    <row r="3599" spans="2:36" x14ac:dyDescent="0.3">
      <c r="B3599" s="8"/>
      <c r="C3599" s="8"/>
      <c r="W3599" s="13"/>
      <c r="X3599" s="13"/>
      <c r="Y3599" s="13"/>
      <c r="Z3599" s="13"/>
      <c r="AA3599" s="13"/>
      <c r="AB3599" s="13"/>
      <c r="AC3599" s="13"/>
      <c r="AD3599" s="13"/>
      <c r="AE3599" s="13"/>
      <c r="AF3599" s="13"/>
      <c r="AG3599" s="13"/>
      <c r="AH3599" s="13"/>
      <c r="AI3599" s="13"/>
      <c r="AJ3599" s="13"/>
    </row>
    <row r="3600" spans="2:36" x14ac:dyDescent="0.3">
      <c r="B3600" s="8"/>
      <c r="C3600" s="8"/>
      <c r="W3600" s="13"/>
      <c r="X3600" s="13"/>
      <c r="Y3600" s="13"/>
      <c r="Z3600" s="13"/>
      <c r="AA3600" s="13"/>
      <c r="AB3600" s="13"/>
      <c r="AC3600" s="13"/>
      <c r="AD3600" s="13"/>
      <c r="AE3600" s="13"/>
      <c r="AF3600" s="13"/>
      <c r="AG3600" s="13"/>
      <c r="AH3600" s="13"/>
      <c r="AI3600" s="13"/>
      <c r="AJ3600" s="13"/>
    </row>
    <row r="3601" spans="2:36" x14ac:dyDescent="0.3">
      <c r="B3601" s="8"/>
      <c r="C3601" s="8"/>
      <c r="W3601" s="13"/>
      <c r="X3601" s="13"/>
      <c r="Y3601" s="13"/>
      <c r="Z3601" s="13"/>
      <c r="AA3601" s="13"/>
      <c r="AB3601" s="13"/>
      <c r="AC3601" s="13"/>
      <c r="AD3601" s="13"/>
      <c r="AE3601" s="13"/>
      <c r="AF3601" s="13"/>
      <c r="AG3601" s="13"/>
      <c r="AH3601" s="13"/>
      <c r="AI3601" s="13"/>
      <c r="AJ3601" s="13"/>
    </row>
    <row r="3602" spans="2:36" x14ac:dyDescent="0.3">
      <c r="B3602" s="8"/>
      <c r="C3602" s="8"/>
      <c r="W3602" s="13"/>
      <c r="X3602" s="13"/>
      <c r="Y3602" s="13"/>
      <c r="Z3602" s="13"/>
      <c r="AA3602" s="13"/>
      <c r="AB3602" s="13"/>
      <c r="AC3602" s="13"/>
      <c r="AD3602" s="13"/>
      <c r="AE3602" s="13"/>
      <c r="AF3602" s="13"/>
      <c r="AG3602" s="13"/>
      <c r="AH3602" s="13"/>
      <c r="AI3602" s="13"/>
      <c r="AJ3602" s="13"/>
    </row>
    <row r="3603" spans="2:36" x14ac:dyDescent="0.3">
      <c r="B3603" s="8"/>
      <c r="C3603" s="8"/>
      <c r="W3603" s="13"/>
      <c r="X3603" s="13"/>
      <c r="Y3603" s="13"/>
      <c r="Z3603" s="13"/>
      <c r="AA3603" s="13"/>
      <c r="AB3603" s="13"/>
      <c r="AC3603" s="13"/>
      <c r="AD3603" s="13"/>
      <c r="AE3603" s="13"/>
      <c r="AF3603" s="13"/>
      <c r="AG3603" s="13"/>
      <c r="AH3603" s="13"/>
      <c r="AI3603" s="13"/>
      <c r="AJ3603" s="13"/>
    </row>
    <row r="3604" spans="2:36" x14ac:dyDescent="0.3">
      <c r="B3604" s="8"/>
      <c r="C3604" s="8"/>
      <c r="W3604" s="13"/>
      <c r="X3604" s="13"/>
      <c r="Y3604" s="13"/>
      <c r="Z3604" s="13"/>
      <c r="AA3604" s="13"/>
      <c r="AB3604" s="13"/>
      <c r="AC3604" s="13"/>
      <c r="AD3604" s="13"/>
      <c r="AE3604" s="13"/>
      <c r="AF3604" s="13"/>
      <c r="AG3604" s="13"/>
      <c r="AH3604" s="13"/>
      <c r="AI3604" s="13"/>
      <c r="AJ3604" s="13"/>
    </row>
    <row r="3605" spans="2:36" x14ac:dyDescent="0.3">
      <c r="B3605" s="8"/>
      <c r="C3605" s="8"/>
      <c r="W3605" s="13"/>
      <c r="X3605" s="13"/>
      <c r="Y3605" s="13"/>
      <c r="Z3605" s="13"/>
      <c r="AA3605" s="13"/>
      <c r="AB3605" s="13"/>
      <c r="AC3605" s="13"/>
      <c r="AD3605" s="13"/>
      <c r="AE3605" s="13"/>
      <c r="AF3605" s="13"/>
      <c r="AG3605" s="13"/>
      <c r="AH3605" s="13"/>
      <c r="AI3605" s="13"/>
      <c r="AJ3605" s="13"/>
    </row>
    <row r="3606" spans="2:36" x14ac:dyDescent="0.3">
      <c r="B3606" s="8"/>
      <c r="C3606" s="8"/>
      <c r="W3606" s="13"/>
      <c r="X3606" s="13"/>
      <c r="Y3606" s="13"/>
      <c r="Z3606" s="13"/>
      <c r="AA3606" s="13"/>
      <c r="AB3606" s="13"/>
      <c r="AC3606" s="13"/>
      <c r="AD3606" s="13"/>
      <c r="AE3606" s="13"/>
      <c r="AF3606" s="13"/>
      <c r="AG3606" s="13"/>
      <c r="AH3606" s="13"/>
      <c r="AI3606" s="13"/>
      <c r="AJ3606" s="13"/>
    </row>
    <row r="3607" spans="2:36" x14ac:dyDescent="0.3">
      <c r="B3607" s="8"/>
      <c r="C3607" s="8"/>
      <c r="W3607" s="13"/>
      <c r="X3607" s="13"/>
      <c r="Y3607" s="13"/>
      <c r="Z3607" s="13"/>
      <c r="AA3607" s="13"/>
      <c r="AB3607" s="13"/>
      <c r="AC3607" s="13"/>
      <c r="AD3607" s="13"/>
      <c r="AE3607" s="13"/>
      <c r="AF3607" s="13"/>
      <c r="AG3607" s="13"/>
      <c r="AH3607" s="13"/>
      <c r="AI3607" s="13"/>
      <c r="AJ3607" s="13"/>
    </row>
    <row r="3608" spans="2:36" x14ac:dyDescent="0.3">
      <c r="B3608" s="8"/>
      <c r="C3608" s="8"/>
      <c r="W3608" s="13"/>
      <c r="X3608" s="13"/>
      <c r="Y3608" s="13"/>
      <c r="Z3608" s="13"/>
      <c r="AA3608" s="13"/>
      <c r="AB3608" s="13"/>
      <c r="AC3608" s="13"/>
      <c r="AD3608" s="13"/>
      <c r="AE3608" s="13"/>
      <c r="AF3608" s="13"/>
      <c r="AG3608" s="13"/>
      <c r="AH3608" s="13"/>
      <c r="AI3608" s="13"/>
      <c r="AJ3608" s="13"/>
    </row>
    <row r="3609" spans="2:36" x14ac:dyDescent="0.3">
      <c r="B3609" s="8"/>
      <c r="C3609" s="8"/>
      <c r="W3609" s="13"/>
      <c r="X3609" s="13"/>
      <c r="Y3609" s="13"/>
      <c r="Z3609" s="13"/>
      <c r="AA3609" s="13"/>
      <c r="AB3609" s="13"/>
      <c r="AC3609" s="13"/>
      <c r="AD3609" s="13"/>
      <c r="AE3609" s="13"/>
      <c r="AF3609" s="13"/>
      <c r="AG3609" s="13"/>
      <c r="AH3609" s="13"/>
      <c r="AI3609" s="13"/>
      <c r="AJ3609" s="13"/>
    </row>
    <row r="3610" spans="2:36" x14ac:dyDescent="0.3">
      <c r="B3610" s="8"/>
      <c r="C3610" s="8"/>
      <c r="W3610" s="13"/>
      <c r="X3610" s="13"/>
      <c r="Y3610" s="13"/>
      <c r="Z3610" s="13"/>
      <c r="AA3610" s="13"/>
      <c r="AB3610" s="13"/>
      <c r="AC3610" s="13"/>
      <c r="AD3610" s="13"/>
      <c r="AE3610" s="13"/>
      <c r="AF3610" s="13"/>
      <c r="AG3610" s="13"/>
      <c r="AH3610" s="13"/>
      <c r="AI3610" s="13"/>
      <c r="AJ3610" s="13"/>
    </row>
    <row r="3611" spans="2:36" x14ac:dyDescent="0.3">
      <c r="B3611" s="8"/>
      <c r="C3611" s="8"/>
      <c r="W3611" s="13"/>
      <c r="X3611" s="13"/>
      <c r="Y3611" s="13"/>
      <c r="Z3611" s="13"/>
      <c r="AA3611" s="13"/>
      <c r="AB3611" s="13"/>
      <c r="AC3611" s="13"/>
      <c r="AD3611" s="13"/>
      <c r="AE3611" s="13"/>
      <c r="AF3611" s="13"/>
      <c r="AG3611" s="13"/>
      <c r="AH3611" s="13"/>
      <c r="AI3611" s="13"/>
      <c r="AJ3611" s="13"/>
    </row>
    <row r="3612" spans="2:36" x14ac:dyDescent="0.3">
      <c r="B3612" s="8"/>
      <c r="C3612" s="8"/>
      <c r="W3612" s="13"/>
      <c r="X3612" s="13"/>
      <c r="Y3612" s="13"/>
      <c r="Z3612" s="13"/>
      <c r="AA3612" s="13"/>
      <c r="AB3612" s="13"/>
      <c r="AC3612" s="13"/>
      <c r="AD3612" s="13"/>
      <c r="AE3612" s="13"/>
      <c r="AF3612" s="13"/>
      <c r="AG3612" s="13"/>
      <c r="AH3612" s="13"/>
      <c r="AI3612" s="13"/>
      <c r="AJ3612" s="13"/>
    </row>
    <row r="3613" spans="2:36" x14ac:dyDescent="0.3">
      <c r="B3613" s="8"/>
      <c r="C3613" s="8"/>
      <c r="W3613" s="13"/>
      <c r="X3613" s="13"/>
      <c r="Y3613" s="13"/>
      <c r="Z3613" s="13"/>
      <c r="AA3613" s="13"/>
      <c r="AB3613" s="13"/>
      <c r="AC3613" s="13"/>
      <c r="AD3613" s="13"/>
      <c r="AE3613" s="13"/>
      <c r="AF3613" s="13"/>
      <c r="AG3613" s="13"/>
      <c r="AH3613" s="13"/>
      <c r="AI3613" s="13"/>
      <c r="AJ3613" s="13"/>
    </row>
    <row r="3614" spans="2:36" x14ac:dyDescent="0.3">
      <c r="B3614" s="8"/>
      <c r="C3614" s="8"/>
      <c r="W3614" s="13"/>
      <c r="X3614" s="13"/>
      <c r="Y3614" s="13"/>
      <c r="Z3614" s="13"/>
      <c r="AA3614" s="13"/>
      <c r="AB3614" s="13"/>
      <c r="AC3614" s="13"/>
      <c r="AD3614" s="13"/>
      <c r="AE3614" s="13"/>
      <c r="AF3614" s="13"/>
      <c r="AG3614" s="13"/>
      <c r="AH3614" s="13"/>
      <c r="AI3614" s="13"/>
      <c r="AJ3614" s="13"/>
    </row>
    <row r="3615" spans="2:36" x14ac:dyDescent="0.3">
      <c r="B3615" s="8"/>
      <c r="C3615" s="8"/>
      <c r="W3615" s="13"/>
      <c r="X3615" s="13"/>
      <c r="Y3615" s="13"/>
      <c r="Z3615" s="13"/>
      <c r="AA3615" s="13"/>
      <c r="AB3615" s="13"/>
      <c r="AC3615" s="13"/>
      <c r="AD3615" s="13"/>
      <c r="AE3615" s="13"/>
      <c r="AF3615" s="13"/>
      <c r="AG3615" s="13"/>
      <c r="AH3615" s="13"/>
      <c r="AI3615" s="13"/>
      <c r="AJ3615" s="13"/>
    </row>
    <row r="3616" spans="2:36" x14ac:dyDescent="0.3">
      <c r="B3616" s="8"/>
      <c r="C3616" s="8"/>
      <c r="W3616" s="13"/>
      <c r="X3616" s="13"/>
      <c r="Y3616" s="13"/>
      <c r="Z3616" s="13"/>
      <c r="AA3616" s="13"/>
      <c r="AB3616" s="13"/>
      <c r="AC3616" s="13"/>
      <c r="AD3616" s="13"/>
      <c r="AE3616" s="13"/>
      <c r="AF3616" s="13"/>
      <c r="AG3616" s="13"/>
      <c r="AH3616" s="13"/>
      <c r="AI3616" s="13"/>
      <c r="AJ3616" s="13"/>
    </row>
    <row r="3617" spans="2:36" x14ac:dyDescent="0.3">
      <c r="B3617" s="8"/>
      <c r="C3617" s="8"/>
      <c r="W3617" s="13"/>
      <c r="X3617" s="13"/>
      <c r="Y3617" s="13"/>
      <c r="Z3617" s="13"/>
      <c r="AA3617" s="13"/>
      <c r="AB3617" s="13"/>
      <c r="AC3617" s="13"/>
      <c r="AD3617" s="13"/>
      <c r="AE3617" s="13"/>
      <c r="AF3617" s="13"/>
      <c r="AG3617" s="13"/>
      <c r="AH3617" s="13"/>
      <c r="AI3617" s="13"/>
      <c r="AJ3617" s="13"/>
    </row>
    <row r="3618" spans="2:36" x14ac:dyDescent="0.3">
      <c r="B3618" s="8"/>
      <c r="C3618" s="8"/>
      <c r="W3618" s="13"/>
      <c r="X3618" s="13"/>
      <c r="Y3618" s="13"/>
      <c r="Z3618" s="13"/>
      <c r="AA3618" s="13"/>
      <c r="AB3618" s="13"/>
      <c r="AC3618" s="13"/>
      <c r="AD3618" s="13"/>
      <c r="AE3618" s="13"/>
      <c r="AF3618" s="13"/>
      <c r="AG3618" s="13"/>
      <c r="AH3618" s="13"/>
      <c r="AI3618" s="13"/>
      <c r="AJ3618" s="13"/>
    </row>
    <row r="3619" spans="2:36" x14ac:dyDescent="0.3">
      <c r="B3619" s="8"/>
      <c r="C3619" s="8"/>
      <c r="W3619" s="13"/>
      <c r="X3619" s="13"/>
      <c r="Y3619" s="13"/>
      <c r="Z3619" s="13"/>
      <c r="AA3619" s="13"/>
      <c r="AB3619" s="13"/>
      <c r="AC3619" s="13"/>
      <c r="AD3619" s="13"/>
      <c r="AE3619" s="13"/>
      <c r="AF3619" s="13"/>
      <c r="AG3619" s="13"/>
      <c r="AH3619" s="13"/>
      <c r="AI3619" s="13"/>
      <c r="AJ3619" s="13"/>
    </row>
    <row r="3620" spans="2:36" x14ac:dyDescent="0.3">
      <c r="B3620" s="8"/>
      <c r="C3620" s="8"/>
      <c r="W3620" s="13"/>
      <c r="X3620" s="13"/>
      <c r="Y3620" s="13"/>
      <c r="Z3620" s="13"/>
      <c r="AA3620" s="13"/>
      <c r="AB3620" s="13"/>
      <c r="AC3620" s="13"/>
      <c r="AD3620" s="13"/>
      <c r="AE3620" s="13"/>
      <c r="AF3620" s="13"/>
      <c r="AG3620" s="13"/>
      <c r="AH3620" s="13"/>
      <c r="AI3620" s="13"/>
      <c r="AJ3620" s="13"/>
    </row>
    <row r="3621" spans="2:36" x14ac:dyDescent="0.3">
      <c r="B3621" s="8"/>
      <c r="C3621" s="8"/>
      <c r="W3621" s="13"/>
      <c r="X3621" s="13"/>
      <c r="Y3621" s="13"/>
      <c r="Z3621" s="13"/>
      <c r="AA3621" s="13"/>
      <c r="AB3621" s="13"/>
      <c r="AC3621" s="13"/>
      <c r="AD3621" s="13"/>
      <c r="AE3621" s="13"/>
      <c r="AF3621" s="13"/>
      <c r="AG3621" s="13"/>
      <c r="AH3621" s="13"/>
      <c r="AI3621" s="13"/>
      <c r="AJ3621" s="13"/>
    </row>
    <row r="3622" spans="2:36" x14ac:dyDescent="0.3">
      <c r="B3622" s="8"/>
      <c r="C3622" s="8"/>
      <c r="W3622" s="13"/>
      <c r="X3622" s="13"/>
      <c r="Y3622" s="13"/>
      <c r="Z3622" s="13"/>
      <c r="AA3622" s="13"/>
      <c r="AB3622" s="13"/>
      <c r="AC3622" s="13"/>
      <c r="AD3622" s="13"/>
      <c r="AE3622" s="13"/>
      <c r="AF3622" s="13"/>
      <c r="AG3622" s="13"/>
      <c r="AH3622" s="13"/>
      <c r="AI3622" s="13"/>
      <c r="AJ3622" s="13"/>
    </row>
    <row r="3623" spans="2:36" x14ac:dyDescent="0.3">
      <c r="B3623" s="8"/>
      <c r="C3623" s="8"/>
      <c r="W3623" s="13"/>
      <c r="X3623" s="13"/>
      <c r="Y3623" s="13"/>
      <c r="Z3623" s="13"/>
      <c r="AA3623" s="13"/>
      <c r="AB3623" s="13"/>
      <c r="AC3623" s="13"/>
      <c r="AD3623" s="13"/>
      <c r="AE3623" s="13"/>
      <c r="AF3623" s="13"/>
      <c r="AG3623" s="13"/>
      <c r="AH3623" s="13"/>
      <c r="AI3623" s="13"/>
      <c r="AJ3623" s="13"/>
    </row>
    <row r="3624" spans="2:36" x14ac:dyDescent="0.3">
      <c r="B3624" s="8"/>
      <c r="C3624" s="8"/>
      <c r="W3624" s="13"/>
      <c r="X3624" s="13"/>
      <c r="Y3624" s="13"/>
      <c r="Z3624" s="13"/>
      <c r="AA3624" s="13"/>
      <c r="AB3624" s="13"/>
      <c r="AC3624" s="13"/>
      <c r="AD3624" s="13"/>
      <c r="AE3624" s="13"/>
      <c r="AF3624" s="13"/>
      <c r="AG3624" s="13"/>
      <c r="AH3624" s="13"/>
      <c r="AI3624" s="13"/>
      <c r="AJ3624" s="13"/>
    </row>
    <row r="3625" spans="2:36" x14ac:dyDescent="0.3">
      <c r="B3625" s="8"/>
      <c r="C3625" s="8"/>
      <c r="W3625" s="13"/>
      <c r="X3625" s="13"/>
      <c r="Y3625" s="13"/>
      <c r="Z3625" s="13"/>
      <c r="AA3625" s="13"/>
      <c r="AB3625" s="13"/>
      <c r="AC3625" s="13"/>
      <c r="AD3625" s="13"/>
      <c r="AE3625" s="13"/>
      <c r="AF3625" s="13"/>
      <c r="AG3625" s="13"/>
      <c r="AH3625" s="13"/>
      <c r="AI3625" s="13"/>
      <c r="AJ3625" s="13"/>
    </row>
    <row r="3626" spans="2:36" x14ac:dyDescent="0.3">
      <c r="B3626" s="8"/>
      <c r="C3626" s="8"/>
      <c r="W3626" s="13"/>
      <c r="X3626" s="13"/>
      <c r="Y3626" s="13"/>
      <c r="Z3626" s="13"/>
      <c r="AA3626" s="13"/>
      <c r="AB3626" s="13"/>
      <c r="AC3626" s="13"/>
      <c r="AD3626" s="13"/>
      <c r="AE3626" s="13"/>
      <c r="AF3626" s="13"/>
      <c r="AG3626" s="13"/>
      <c r="AH3626" s="13"/>
      <c r="AI3626" s="13"/>
      <c r="AJ3626" s="13"/>
    </row>
    <row r="3627" spans="2:36" x14ac:dyDescent="0.3">
      <c r="B3627" s="8"/>
      <c r="C3627" s="8"/>
      <c r="W3627" s="13"/>
      <c r="X3627" s="13"/>
      <c r="Y3627" s="13"/>
      <c r="Z3627" s="13"/>
      <c r="AA3627" s="13"/>
      <c r="AB3627" s="13"/>
      <c r="AC3627" s="13"/>
      <c r="AD3627" s="13"/>
      <c r="AE3627" s="13"/>
      <c r="AF3627" s="13"/>
      <c r="AG3627" s="13"/>
      <c r="AH3627" s="13"/>
      <c r="AI3627" s="13"/>
      <c r="AJ3627" s="13"/>
    </row>
    <row r="3628" spans="2:36" x14ac:dyDescent="0.3">
      <c r="B3628" s="8"/>
      <c r="C3628" s="8"/>
      <c r="W3628" s="13"/>
      <c r="X3628" s="13"/>
      <c r="Y3628" s="13"/>
      <c r="Z3628" s="13"/>
      <c r="AA3628" s="13"/>
      <c r="AB3628" s="13"/>
      <c r="AC3628" s="13"/>
      <c r="AD3628" s="13"/>
      <c r="AE3628" s="13"/>
      <c r="AF3628" s="13"/>
      <c r="AG3628" s="13"/>
      <c r="AH3628" s="13"/>
      <c r="AI3628" s="13"/>
      <c r="AJ3628" s="13"/>
    </row>
    <row r="3629" spans="2:36" x14ac:dyDescent="0.3">
      <c r="B3629" s="8"/>
      <c r="C3629" s="8"/>
      <c r="W3629" s="13"/>
      <c r="X3629" s="13"/>
      <c r="Y3629" s="13"/>
      <c r="Z3629" s="13"/>
      <c r="AA3629" s="13"/>
      <c r="AB3629" s="13"/>
      <c r="AC3629" s="13"/>
      <c r="AD3629" s="13"/>
      <c r="AE3629" s="13"/>
      <c r="AF3629" s="13"/>
      <c r="AG3629" s="13"/>
      <c r="AH3629" s="13"/>
      <c r="AI3629" s="13"/>
      <c r="AJ3629" s="13"/>
    </row>
    <row r="3630" spans="2:36" x14ac:dyDescent="0.3">
      <c r="B3630" s="8"/>
      <c r="C3630" s="8"/>
      <c r="W3630" s="13"/>
      <c r="X3630" s="13"/>
      <c r="Y3630" s="13"/>
      <c r="Z3630" s="13"/>
      <c r="AA3630" s="13"/>
      <c r="AB3630" s="13"/>
      <c r="AC3630" s="13"/>
      <c r="AD3630" s="13"/>
      <c r="AE3630" s="13"/>
      <c r="AF3630" s="13"/>
      <c r="AG3630" s="13"/>
      <c r="AH3630" s="13"/>
      <c r="AI3630" s="13"/>
      <c r="AJ3630" s="13"/>
    </row>
    <row r="3631" spans="2:36" x14ac:dyDescent="0.3">
      <c r="B3631" s="8"/>
      <c r="C3631" s="8"/>
      <c r="W3631" s="13"/>
      <c r="X3631" s="13"/>
      <c r="Y3631" s="13"/>
      <c r="Z3631" s="13"/>
      <c r="AA3631" s="13"/>
      <c r="AB3631" s="13"/>
      <c r="AC3631" s="13"/>
      <c r="AD3631" s="13"/>
      <c r="AE3631" s="13"/>
      <c r="AF3631" s="13"/>
      <c r="AG3631" s="13"/>
      <c r="AH3631" s="13"/>
      <c r="AI3631" s="13"/>
      <c r="AJ3631" s="13"/>
    </row>
    <row r="3632" spans="2:36" x14ac:dyDescent="0.3">
      <c r="B3632" s="8"/>
      <c r="C3632" s="8"/>
      <c r="W3632" s="13"/>
      <c r="X3632" s="13"/>
      <c r="Y3632" s="13"/>
      <c r="Z3632" s="13"/>
      <c r="AA3632" s="13"/>
      <c r="AB3632" s="13"/>
      <c r="AC3632" s="13"/>
      <c r="AD3632" s="13"/>
      <c r="AE3632" s="13"/>
      <c r="AF3632" s="13"/>
      <c r="AG3632" s="13"/>
      <c r="AH3632" s="13"/>
      <c r="AI3632" s="13"/>
      <c r="AJ3632" s="13"/>
    </row>
    <row r="3633" spans="2:36" x14ac:dyDescent="0.3">
      <c r="B3633" s="8"/>
      <c r="C3633" s="8"/>
      <c r="W3633" s="13"/>
      <c r="X3633" s="13"/>
      <c r="Y3633" s="13"/>
      <c r="Z3633" s="13"/>
      <c r="AA3633" s="13"/>
      <c r="AB3633" s="13"/>
      <c r="AC3633" s="13"/>
      <c r="AD3633" s="13"/>
      <c r="AE3633" s="13"/>
      <c r="AF3633" s="13"/>
      <c r="AG3633" s="13"/>
      <c r="AH3633" s="13"/>
      <c r="AI3633" s="13"/>
      <c r="AJ3633" s="13"/>
    </row>
    <row r="3634" spans="2:36" x14ac:dyDescent="0.3">
      <c r="B3634" s="8"/>
      <c r="C3634" s="8"/>
      <c r="W3634" s="13"/>
      <c r="X3634" s="13"/>
      <c r="Y3634" s="13"/>
      <c r="Z3634" s="13"/>
      <c r="AA3634" s="13"/>
      <c r="AB3634" s="13"/>
      <c r="AC3634" s="13"/>
      <c r="AD3634" s="13"/>
      <c r="AE3634" s="13"/>
      <c r="AF3634" s="13"/>
      <c r="AG3634" s="13"/>
      <c r="AH3634" s="13"/>
      <c r="AI3634" s="13"/>
      <c r="AJ3634" s="13"/>
    </row>
    <row r="3635" spans="2:36" x14ac:dyDescent="0.3">
      <c r="B3635" s="8"/>
      <c r="C3635" s="8"/>
      <c r="W3635" s="13"/>
      <c r="X3635" s="13"/>
      <c r="Y3635" s="13"/>
      <c r="Z3635" s="13"/>
      <c r="AA3635" s="13"/>
      <c r="AB3635" s="13"/>
      <c r="AC3635" s="13"/>
      <c r="AD3635" s="13"/>
      <c r="AE3635" s="13"/>
      <c r="AF3635" s="13"/>
      <c r="AG3635" s="13"/>
      <c r="AH3635" s="13"/>
      <c r="AI3635" s="13"/>
      <c r="AJ3635" s="13"/>
    </row>
    <row r="3636" spans="2:36" x14ac:dyDescent="0.3">
      <c r="B3636" s="8"/>
      <c r="C3636" s="8"/>
      <c r="W3636" s="13"/>
      <c r="X3636" s="13"/>
      <c r="Y3636" s="13"/>
      <c r="Z3636" s="13"/>
      <c r="AA3636" s="13"/>
      <c r="AB3636" s="13"/>
      <c r="AC3636" s="13"/>
      <c r="AD3636" s="13"/>
      <c r="AE3636" s="13"/>
      <c r="AF3636" s="13"/>
      <c r="AG3636" s="13"/>
      <c r="AH3636" s="13"/>
      <c r="AI3636" s="13"/>
      <c r="AJ3636" s="13"/>
    </row>
    <row r="3637" spans="2:36" x14ac:dyDescent="0.3">
      <c r="B3637" s="8"/>
      <c r="C3637" s="8"/>
      <c r="W3637" s="13"/>
      <c r="X3637" s="13"/>
      <c r="Y3637" s="13"/>
      <c r="Z3637" s="13"/>
      <c r="AA3637" s="13"/>
      <c r="AB3637" s="13"/>
      <c r="AC3637" s="13"/>
      <c r="AD3637" s="13"/>
      <c r="AE3637" s="13"/>
      <c r="AF3637" s="13"/>
      <c r="AG3637" s="13"/>
      <c r="AH3637" s="13"/>
      <c r="AI3637" s="13"/>
      <c r="AJ3637" s="13"/>
    </row>
    <row r="3638" spans="2:36" x14ac:dyDescent="0.3">
      <c r="B3638" s="8"/>
      <c r="C3638" s="8"/>
      <c r="W3638" s="13"/>
      <c r="X3638" s="13"/>
      <c r="Y3638" s="13"/>
      <c r="Z3638" s="13"/>
      <c r="AA3638" s="13"/>
      <c r="AB3638" s="13"/>
      <c r="AC3638" s="13"/>
      <c r="AD3638" s="13"/>
      <c r="AE3638" s="13"/>
      <c r="AF3638" s="13"/>
      <c r="AG3638" s="13"/>
      <c r="AH3638" s="13"/>
      <c r="AI3638" s="13"/>
      <c r="AJ3638" s="13"/>
    </row>
    <row r="3639" spans="2:36" x14ac:dyDescent="0.3">
      <c r="B3639" s="8"/>
      <c r="C3639" s="8"/>
      <c r="W3639" s="13"/>
      <c r="X3639" s="13"/>
      <c r="Y3639" s="13"/>
      <c r="Z3639" s="13"/>
      <c r="AA3639" s="13"/>
      <c r="AB3639" s="13"/>
      <c r="AC3639" s="13"/>
      <c r="AD3639" s="13"/>
      <c r="AE3639" s="13"/>
      <c r="AF3639" s="13"/>
      <c r="AG3639" s="13"/>
      <c r="AH3639" s="13"/>
      <c r="AI3639" s="13"/>
      <c r="AJ3639" s="13"/>
    </row>
    <row r="3640" spans="2:36" x14ac:dyDescent="0.3">
      <c r="B3640" s="8"/>
      <c r="C3640" s="8"/>
      <c r="W3640" s="13"/>
      <c r="X3640" s="13"/>
      <c r="Y3640" s="13"/>
      <c r="Z3640" s="13"/>
      <c r="AA3640" s="13"/>
      <c r="AB3640" s="13"/>
      <c r="AC3640" s="13"/>
      <c r="AD3640" s="13"/>
      <c r="AE3640" s="13"/>
      <c r="AF3640" s="13"/>
      <c r="AG3640" s="13"/>
      <c r="AH3640" s="13"/>
      <c r="AI3640" s="13"/>
      <c r="AJ3640" s="13"/>
    </row>
    <row r="3641" spans="2:36" x14ac:dyDescent="0.3">
      <c r="B3641" s="8"/>
      <c r="C3641" s="8"/>
      <c r="W3641" s="13"/>
      <c r="X3641" s="13"/>
      <c r="Y3641" s="13"/>
      <c r="Z3641" s="13"/>
      <c r="AA3641" s="13"/>
      <c r="AB3641" s="13"/>
      <c r="AC3641" s="13"/>
      <c r="AD3641" s="13"/>
      <c r="AE3641" s="13"/>
      <c r="AF3641" s="13"/>
      <c r="AG3641" s="13"/>
      <c r="AH3641" s="13"/>
      <c r="AI3641" s="13"/>
      <c r="AJ3641" s="13"/>
    </row>
    <row r="3642" spans="2:36" x14ac:dyDescent="0.3">
      <c r="B3642" s="8"/>
      <c r="C3642" s="8"/>
      <c r="W3642" s="13"/>
      <c r="X3642" s="13"/>
      <c r="Y3642" s="13"/>
      <c r="Z3642" s="13"/>
      <c r="AA3642" s="13"/>
      <c r="AB3642" s="13"/>
      <c r="AC3642" s="13"/>
      <c r="AD3642" s="13"/>
      <c r="AE3642" s="13"/>
      <c r="AF3642" s="13"/>
      <c r="AG3642" s="13"/>
      <c r="AH3642" s="13"/>
      <c r="AI3642" s="13"/>
      <c r="AJ3642" s="13"/>
    </row>
    <row r="3643" spans="2:36" x14ac:dyDescent="0.3">
      <c r="B3643" s="8"/>
      <c r="C3643" s="8"/>
      <c r="W3643" s="13"/>
      <c r="X3643" s="13"/>
      <c r="Y3643" s="13"/>
      <c r="Z3643" s="13"/>
      <c r="AA3643" s="13"/>
      <c r="AB3643" s="13"/>
      <c r="AC3643" s="13"/>
      <c r="AD3643" s="13"/>
      <c r="AE3643" s="13"/>
      <c r="AF3643" s="13"/>
      <c r="AG3643" s="13"/>
      <c r="AH3643" s="13"/>
      <c r="AI3643" s="13"/>
      <c r="AJ3643" s="13"/>
    </row>
    <row r="3644" spans="2:36" x14ac:dyDescent="0.3">
      <c r="B3644" s="8"/>
      <c r="C3644" s="8"/>
      <c r="W3644" s="13"/>
      <c r="X3644" s="13"/>
      <c r="Y3644" s="13"/>
      <c r="Z3644" s="13"/>
      <c r="AA3644" s="13"/>
      <c r="AB3644" s="13"/>
      <c r="AC3644" s="13"/>
      <c r="AD3644" s="13"/>
      <c r="AE3644" s="13"/>
      <c r="AF3644" s="13"/>
      <c r="AG3644" s="13"/>
      <c r="AH3644" s="13"/>
      <c r="AI3644" s="13"/>
      <c r="AJ3644" s="13"/>
    </row>
    <row r="3645" spans="2:36" x14ac:dyDescent="0.3">
      <c r="B3645" s="8"/>
      <c r="C3645" s="8"/>
      <c r="W3645" s="13"/>
      <c r="X3645" s="13"/>
      <c r="Y3645" s="13"/>
      <c r="Z3645" s="13"/>
      <c r="AA3645" s="13"/>
      <c r="AB3645" s="13"/>
      <c r="AC3645" s="13"/>
      <c r="AD3645" s="13"/>
      <c r="AE3645" s="13"/>
      <c r="AF3645" s="13"/>
      <c r="AG3645" s="13"/>
      <c r="AH3645" s="13"/>
      <c r="AI3645" s="13"/>
      <c r="AJ3645" s="13"/>
    </row>
    <row r="3646" spans="2:36" x14ac:dyDescent="0.3">
      <c r="B3646" s="8"/>
      <c r="C3646" s="8"/>
      <c r="W3646" s="13"/>
      <c r="X3646" s="13"/>
      <c r="Y3646" s="13"/>
      <c r="Z3646" s="13"/>
      <c r="AA3646" s="13"/>
      <c r="AB3646" s="13"/>
      <c r="AC3646" s="13"/>
      <c r="AD3646" s="13"/>
      <c r="AE3646" s="13"/>
      <c r="AF3646" s="13"/>
      <c r="AG3646" s="13"/>
      <c r="AH3646" s="13"/>
      <c r="AI3646" s="13"/>
      <c r="AJ3646" s="13"/>
    </row>
    <row r="3647" spans="2:36" x14ac:dyDescent="0.3">
      <c r="B3647" s="8"/>
      <c r="C3647" s="8"/>
      <c r="W3647" s="13"/>
      <c r="X3647" s="13"/>
      <c r="Y3647" s="13"/>
      <c r="Z3647" s="13"/>
      <c r="AA3647" s="13"/>
      <c r="AB3647" s="13"/>
      <c r="AC3647" s="13"/>
      <c r="AD3647" s="13"/>
      <c r="AE3647" s="13"/>
      <c r="AF3647" s="13"/>
      <c r="AG3647" s="13"/>
      <c r="AH3647" s="13"/>
      <c r="AI3647" s="13"/>
      <c r="AJ3647" s="13"/>
    </row>
    <row r="3648" spans="2:36" x14ac:dyDescent="0.3">
      <c r="B3648" s="8"/>
      <c r="C3648" s="8"/>
      <c r="W3648" s="13"/>
      <c r="X3648" s="13"/>
      <c r="Y3648" s="13"/>
      <c r="Z3648" s="13"/>
      <c r="AA3648" s="13"/>
      <c r="AB3648" s="13"/>
      <c r="AC3648" s="13"/>
      <c r="AD3648" s="13"/>
      <c r="AE3648" s="13"/>
      <c r="AF3648" s="13"/>
      <c r="AG3648" s="13"/>
      <c r="AH3648" s="13"/>
      <c r="AI3648" s="13"/>
      <c r="AJ3648" s="13"/>
    </row>
    <row r="3649" spans="2:36" x14ac:dyDescent="0.3">
      <c r="B3649" s="8"/>
      <c r="C3649" s="8"/>
      <c r="W3649" s="13"/>
      <c r="X3649" s="13"/>
      <c r="Y3649" s="13"/>
      <c r="Z3649" s="13"/>
      <c r="AA3649" s="13"/>
      <c r="AB3649" s="13"/>
      <c r="AC3649" s="13"/>
      <c r="AD3649" s="13"/>
      <c r="AE3649" s="13"/>
      <c r="AF3649" s="13"/>
      <c r="AG3649" s="13"/>
      <c r="AH3649" s="13"/>
      <c r="AI3649" s="13"/>
      <c r="AJ3649" s="13"/>
    </row>
    <row r="3650" spans="2:36" x14ac:dyDescent="0.3">
      <c r="B3650" s="8"/>
      <c r="C3650" s="8"/>
      <c r="W3650" s="13"/>
      <c r="X3650" s="13"/>
      <c r="Y3650" s="13"/>
      <c r="Z3650" s="13"/>
      <c r="AA3650" s="13"/>
      <c r="AB3650" s="13"/>
      <c r="AC3650" s="13"/>
      <c r="AD3650" s="13"/>
      <c r="AE3650" s="13"/>
      <c r="AF3650" s="13"/>
      <c r="AG3650" s="13"/>
      <c r="AH3650" s="13"/>
      <c r="AI3650" s="13"/>
      <c r="AJ3650" s="13"/>
    </row>
    <row r="3651" spans="2:36" x14ac:dyDescent="0.3">
      <c r="B3651" s="8"/>
      <c r="C3651" s="8"/>
      <c r="W3651" s="13"/>
      <c r="X3651" s="13"/>
      <c r="Y3651" s="13"/>
      <c r="Z3651" s="13"/>
      <c r="AA3651" s="13"/>
      <c r="AB3651" s="13"/>
      <c r="AC3651" s="13"/>
      <c r="AD3651" s="13"/>
      <c r="AE3651" s="13"/>
      <c r="AF3651" s="13"/>
      <c r="AG3651" s="13"/>
      <c r="AH3651" s="13"/>
      <c r="AI3651" s="13"/>
      <c r="AJ3651" s="13"/>
    </row>
    <row r="3652" spans="2:36" x14ac:dyDescent="0.3">
      <c r="B3652" s="8"/>
      <c r="C3652" s="8"/>
      <c r="W3652" s="13"/>
      <c r="X3652" s="13"/>
      <c r="Y3652" s="13"/>
      <c r="Z3652" s="13"/>
      <c r="AA3652" s="13"/>
      <c r="AB3652" s="13"/>
      <c r="AC3652" s="13"/>
      <c r="AD3652" s="13"/>
      <c r="AE3652" s="13"/>
      <c r="AF3652" s="13"/>
      <c r="AG3652" s="13"/>
      <c r="AH3652" s="13"/>
      <c r="AI3652" s="13"/>
      <c r="AJ3652" s="13"/>
    </row>
    <row r="3653" spans="2:36" x14ac:dyDescent="0.3">
      <c r="B3653" s="8"/>
      <c r="C3653" s="8"/>
      <c r="W3653" s="13"/>
      <c r="X3653" s="13"/>
      <c r="Y3653" s="13"/>
      <c r="Z3653" s="13"/>
      <c r="AA3653" s="13"/>
      <c r="AB3653" s="13"/>
      <c r="AC3653" s="13"/>
      <c r="AD3653" s="13"/>
      <c r="AE3653" s="13"/>
      <c r="AF3653" s="13"/>
      <c r="AG3653" s="13"/>
      <c r="AH3653" s="13"/>
      <c r="AI3653" s="13"/>
      <c r="AJ3653" s="13"/>
    </row>
    <row r="3654" spans="2:36" x14ac:dyDescent="0.3">
      <c r="B3654" s="8"/>
      <c r="C3654" s="8"/>
      <c r="W3654" s="13"/>
      <c r="X3654" s="13"/>
      <c r="Y3654" s="13"/>
      <c r="Z3654" s="13"/>
      <c r="AA3654" s="13"/>
      <c r="AB3654" s="13"/>
      <c r="AC3654" s="13"/>
      <c r="AD3654" s="13"/>
      <c r="AE3654" s="13"/>
      <c r="AF3654" s="13"/>
      <c r="AG3654" s="13"/>
      <c r="AH3654" s="13"/>
      <c r="AI3654" s="13"/>
      <c r="AJ3654" s="13"/>
    </row>
    <row r="3655" spans="2:36" x14ac:dyDescent="0.3">
      <c r="B3655" s="8"/>
      <c r="C3655" s="8"/>
      <c r="W3655" s="13"/>
      <c r="X3655" s="13"/>
      <c r="Y3655" s="13"/>
      <c r="Z3655" s="13"/>
      <c r="AA3655" s="13"/>
      <c r="AB3655" s="13"/>
      <c r="AC3655" s="13"/>
      <c r="AD3655" s="13"/>
      <c r="AE3655" s="13"/>
      <c r="AF3655" s="13"/>
      <c r="AG3655" s="13"/>
      <c r="AH3655" s="13"/>
      <c r="AI3655" s="13"/>
      <c r="AJ3655" s="13"/>
    </row>
    <row r="3656" spans="2:36" x14ac:dyDescent="0.3">
      <c r="B3656" s="8"/>
      <c r="C3656" s="8"/>
      <c r="W3656" s="13"/>
      <c r="X3656" s="13"/>
      <c r="Y3656" s="13"/>
      <c r="Z3656" s="13"/>
      <c r="AA3656" s="13"/>
      <c r="AB3656" s="13"/>
      <c r="AC3656" s="13"/>
      <c r="AD3656" s="13"/>
      <c r="AE3656" s="13"/>
      <c r="AF3656" s="13"/>
      <c r="AG3656" s="13"/>
      <c r="AH3656" s="13"/>
      <c r="AI3656" s="13"/>
      <c r="AJ3656" s="13"/>
    </row>
    <row r="3657" spans="2:36" x14ac:dyDescent="0.3">
      <c r="B3657" s="8"/>
      <c r="C3657" s="8"/>
      <c r="W3657" s="13"/>
      <c r="X3657" s="13"/>
      <c r="Y3657" s="13"/>
      <c r="Z3657" s="13"/>
      <c r="AA3657" s="13"/>
      <c r="AB3657" s="13"/>
      <c r="AC3657" s="13"/>
      <c r="AD3657" s="13"/>
      <c r="AE3657" s="13"/>
      <c r="AF3657" s="13"/>
      <c r="AG3657" s="13"/>
      <c r="AH3657" s="13"/>
      <c r="AI3657" s="13"/>
      <c r="AJ3657" s="13"/>
    </row>
    <row r="3658" spans="2:36" x14ac:dyDescent="0.3">
      <c r="B3658" s="8"/>
      <c r="C3658" s="8"/>
      <c r="W3658" s="13"/>
      <c r="X3658" s="13"/>
      <c r="Y3658" s="13"/>
      <c r="Z3658" s="13"/>
      <c r="AA3658" s="13"/>
      <c r="AB3658" s="13"/>
      <c r="AC3658" s="13"/>
      <c r="AD3658" s="13"/>
      <c r="AE3658" s="13"/>
      <c r="AF3658" s="13"/>
      <c r="AG3658" s="13"/>
      <c r="AH3658" s="13"/>
      <c r="AI3658" s="13"/>
      <c r="AJ3658" s="13"/>
    </row>
    <row r="3659" spans="2:36" x14ac:dyDescent="0.3">
      <c r="B3659" s="8"/>
      <c r="C3659" s="8"/>
      <c r="W3659" s="13"/>
      <c r="X3659" s="13"/>
      <c r="Y3659" s="13"/>
      <c r="Z3659" s="13"/>
      <c r="AA3659" s="13"/>
      <c r="AB3659" s="13"/>
      <c r="AC3659" s="13"/>
      <c r="AD3659" s="13"/>
      <c r="AE3659" s="13"/>
      <c r="AF3659" s="13"/>
      <c r="AG3659" s="13"/>
      <c r="AH3659" s="13"/>
      <c r="AI3659" s="13"/>
      <c r="AJ3659" s="13"/>
    </row>
    <row r="3660" spans="2:36" x14ac:dyDescent="0.3">
      <c r="B3660" s="8"/>
      <c r="C3660" s="8"/>
      <c r="W3660" s="13"/>
      <c r="X3660" s="13"/>
      <c r="Y3660" s="13"/>
      <c r="Z3660" s="13"/>
      <c r="AA3660" s="13"/>
      <c r="AB3660" s="13"/>
      <c r="AC3660" s="13"/>
      <c r="AD3660" s="13"/>
      <c r="AE3660" s="13"/>
      <c r="AF3660" s="13"/>
      <c r="AG3660" s="13"/>
      <c r="AH3660" s="13"/>
      <c r="AI3660" s="13"/>
      <c r="AJ3660" s="13"/>
    </row>
    <row r="3661" spans="2:36" x14ac:dyDescent="0.3">
      <c r="B3661" s="8"/>
      <c r="C3661" s="8"/>
      <c r="W3661" s="13"/>
      <c r="X3661" s="13"/>
      <c r="Y3661" s="13"/>
      <c r="Z3661" s="13"/>
      <c r="AA3661" s="13"/>
      <c r="AB3661" s="13"/>
      <c r="AC3661" s="13"/>
      <c r="AD3661" s="13"/>
      <c r="AE3661" s="13"/>
      <c r="AF3661" s="13"/>
      <c r="AG3661" s="13"/>
      <c r="AH3661" s="13"/>
      <c r="AI3661" s="13"/>
      <c r="AJ3661" s="13"/>
    </row>
    <row r="3662" spans="2:36" x14ac:dyDescent="0.3">
      <c r="B3662" s="8"/>
      <c r="C3662" s="8"/>
      <c r="W3662" s="13"/>
      <c r="X3662" s="13"/>
      <c r="Y3662" s="13"/>
      <c r="Z3662" s="13"/>
      <c r="AA3662" s="13"/>
      <c r="AB3662" s="13"/>
      <c r="AC3662" s="13"/>
      <c r="AD3662" s="13"/>
      <c r="AE3662" s="13"/>
      <c r="AF3662" s="13"/>
      <c r="AG3662" s="13"/>
      <c r="AH3662" s="13"/>
      <c r="AI3662" s="13"/>
      <c r="AJ3662" s="13"/>
    </row>
    <row r="3663" spans="2:36" x14ac:dyDescent="0.3">
      <c r="B3663" s="8"/>
      <c r="C3663" s="8"/>
      <c r="W3663" s="13"/>
      <c r="X3663" s="13"/>
      <c r="Y3663" s="13"/>
      <c r="Z3663" s="13"/>
      <c r="AA3663" s="13"/>
      <c r="AB3663" s="13"/>
      <c r="AC3663" s="13"/>
      <c r="AD3663" s="13"/>
      <c r="AE3663" s="13"/>
      <c r="AF3663" s="13"/>
      <c r="AG3663" s="13"/>
      <c r="AH3663" s="13"/>
      <c r="AI3663" s="13"/>
      <c r="AJ3663" s="13"/>
    </row>
    <row r="3664" spans="2:36" x14ac:dyDescent="0.3">
      <c r="B3664" s="8"/>
      <c r="C3664" s="8"/>
      <c r="W3664" s="13"/>
      <c r="X3664" s="13"/>
      <c r="Y3664" s="13"/>
      <c r="Z3664" s="13"/>
      <c r="AA3664" s="13"/>
      <c r="AB3664" s="13"/>
      <c r="AC3664" s="13"/>
      <c r="AD3664" s="13"/>
      <c r="AE3664" s="13"/>
      <c r="AF3664" s="13"/>
      <c r="AG3664" s="13"/>
      <c r="AH3664" s="13"/>
      <c r="AI3664" s="13"/>
      <c r="AJ3664" s="13"/>
    </row>
    <row r="3665" spans="2:36" x14ac:dyDescent="0.3">
      <c r="B3665" s="8"/>
      <c r="C3665" s="8"/>
      <c r="W3665" s="13"/>
      <c r="X3665" s="13"/>
      <c r="Y3665" s="13"/>
      <c r="Z3665" s="13"/>
      <c r="AA3665" s="13"/>
      <c r="AB3665" s="13"/>
      <c r="AC3665" s="13"/>
      <c r="AD3665" s="13"/>
      <c r="AE3665" s="13"/>
      <c r="AF3665" s="13"/>
      <c r="AG3665" s="13"/>
      <c r="AH3665" s="13"/>
      <c r="AI3665" s="13"/>
      <c r="AJ3665" s="13"/>
    </row>
    <row r="3666" spans="2:36" x14ac:dyDescent="0.3">
      <c r="B3666" s="8"/>
      <c r="C3666" s="8"/>
      <c r="W3666" s="13"/>
      <c r="X3666" s="13"/>
      <c r="Y3666" s="13"/>
      <c r="Z3666" s="13"/>
      <c r="AA3666" s="13"/>
      <c r="AB3666" s="13"/>
      <c r="AC3666" s="13"/>
      <c r="AD3666" s="13"/>
      <c r="AE3666" s="13"/>
      <c r="AF3666" s="13"/>
      <c r="AG3666" s="13"/>
      <c r="AH3666" s="13"/>
      <c r="AI3666" s="13"/>
      <c r="AJ3666" s="13"/>
    </row>
    <row r="3667" spans="2:36" x14ac:dyDescent="0.3">
      <c r="B3667" s="8"/>
      <c r="C3667" s="8"/>
      <c r="W3667" s="13"/>
      <c r="X3667" s="13"/>
      <c r="Y3667" s="13"/>
      <c r="Z3667" s="13"/>
      <c r="AA3667" s="13"/>
      <c r="AB3667" s="13"/>
      <c r="AC3667" s="13"/>
      <c r="AD3667" s="13"/>
      <c r="AE3667" s="13"/>
      <c r="AF3667" s="13"/>
      <c r="AG3667" s="13"/>
      <c r="AH3667" s="13"/>
      <c r="AI3667" s="13"/>
      <c r="AJ3667" s="13"/>
    </row>
    <row r="3668" spans="2:36" x14ac:dyDescent="0.3">
      <c r="B3668" s="8"/>
      <c r="C3668" s="8"/>
      <c r="W3668" s="13"/>
      <c r="X3668" s="13"/>
      <c r="Y3668" s="13"/>
      <c r="Z3668" s="13"/>
      <c r="AA3668" s="13"/>
      <c r="AB3668" s="13"/>
      <c r="AC3668" s="13"/>
      <c r="AD3668" s="13"/>
      <c r="AE3668" s="13"/>
      <c r="AF3668" s="13"/>
      <c r="AG3668" s="13"/>
      <c r="AH3668" s="13"/>
      <c r="AI3668" s="13"/>
      <c r="AJ3668" s="13"/>
    </row>
    <row r="3669" spans="2:36" x14ac:dyDescent="0.3">
      <c r="B3669" s="8"/>
      <c r="C3669" s="8"/>
      <c r="W3669" s="13"/>
      <c r="X3669" s="13"/>
      <c r="Y3669" s="13"/>
      <c r="Z3669" s="13"/>
      <c r="AA3669" s="13"/>
      <c r="AB3669" s="13"/>
      <c r="AC3669" s="13"/>
      <c r="AD3669" s="13"/>
      <c r="AE3669" s="13"/>
      <c r="AF3669" s="13"/>
      <c r="AG3669" s="13"/>
      <c r="AH3669" s="13"/>
      <c r="AI3669" s="13"/>
      <c r="AJ3669" s="13"/>
    </row>
    <row r="3670" spans="2:36" x14ac:dyDescent="0.3">
      <c r="B3670" s="8"/>
      <c r="C3670" s="8"/>
      <c r="W3670" s="13"/>
      <c r="X3670" s="13"/>
      <c r="Y3670" s="13"/>
      <c r="Z3670" s="13"/>
      <c r="AA3670" s="13"/>
      <c r="AB3670" s="13"/>
      <c r="AC3670" s="13"/>
      <c r="AD3670" s="13"/>
      <c r="AE3670" s="13"/>
      <c r="AF3670" s="13"/>
      <c r="AG3670" s="13"/>
      <c r="AH3670" s="13"/>
      <c r="AI3670" s="13"/>
      <c r="AJ3670" s="13"/>
    </row>
    <row r="3671" spans="2:36" x14ac:dyDescent="0.3">
      <c r="B3671" s="8"/>
      <c r="C3671" s="8"/>
      <c r="W3671" s="13"/>
      <c r="X3671" s="13"/>
      <c r="Y3671" s="13"/>
      <c r="Z3671" s="13"/>
      <c r="AA3671" s="13"/>
      <c r="AB3671" s="13"/>
      <c r="AC3671" s="13"/>
      <c r="AD3671" s="13"/>
      <c r="AE3671" s="13"/>
      <c r="AF3671" s="13"/>
      <c r="AG3671" s="13"/>
      <c r="AH3671" s="13"/>
      <c r="AI3671" s="13"/>
      <c r="AJ3671" s="13"/>
    </row>
    <row r="3672" spans="2:36" x14ac:dyDescent="0.3">
      <c r="B3672" s="8"/>
      <c r="C3672" s="8"/>
      <c r="W3672" s="13"/>
      <c r="X3672" s="13"/>
      <c r="Y3672" s="13"/>
      <c r="Z3672" s="13"/>
      <c r="AA3672" s="13"/>
      <c r="AB3672" s="13"/>
      <c r="AC3672" s="13"/>
      <c r="AD3672" s="13"/>
      <c r="AE3672" s="13"/>
      <c r="AF3672" s="13"/>
      <c r="AG3672" s="13"/>
      <c r="AH3672" s="13"/>
      <c r="AI3672" s="13"/>
      <c r="AJ3672" s="13"/>
    </row>
    <row r="3673" spans="2:36" x14ac:dyDescent="0.3">
      <c r="B3673" s="8"/>
      <c r="C3673" s="8"/>
      <c r="W3673" s="13"/>
      <c r="X3673" s="13"/>
      <c r="Y3673" s="13"/>
      <c r="Z3673" s="13"/>
      <c r="AA3673" s="13"/>
      <c r="AB3673" s="13"/>
      <c r="AC3673" s="13"/>
      <c r="AD3673" s="13"/>
      <c r="AE3673" s="13"/>
      <c r="AF3673" s="13"/>
      <c r="AG3673" s="13"/>
      <c r="AH3673" s="13"/>
      <c r="AI3673" s="13"/>
      <c r="AJ3673" s="13"/>
    </row>
    <row r="3674" spans="2:36" x14ac:dyDescent="0.3">
      <c r="B3674" s="8"/>
      <c r="C3674" s="8"/>
      <c r="W3674" s="13"/>
      <c r="X3674" s="13"/>
      <c r="Y3674" s="13"/>
      <c r="Z3674" s="13"/>
      <c r="AA3674" s="13"/>
      <c r="AB3674" s="13"/>
      <c r="AC3674" s="13"/>
      <c r="AD3674" s="13"/>
      <c r="AE3674" s="13"/>
      <c r="AF3674" s="13"/>
      <c r="AG3674" s="13"/>
      <c r="AH3674" s="13"/>
      <c r="AI3674" s="13"/>
      <c r="AJ3674" s="13"/>
    </row>
    <row r="3675" spans="2:36" x14ac:dyDescent="0.3">
      <c r="B3675" s="8"/>
      <c r="C3675" s="8"/>
      <c r="W3675" s="13"/>
      <c r="X3675" s="13"/>
      <c r="Y3675" s="13"/>
      <c r="Z3675" s="13"/>
      <c r="AA3675" s="13"/>
      <c r="AB3675" s="13"/>
      <c r="AC3675" s="13"/>
      <c r="AD3675" s="13"/>
      <c r="AE3675" s="13"/>
      <c r="AF3675" s="13"/>
      <c r="AG3675" s="13"/>
      <c r="AH3675" s="13"/>
      <c r="AI3675" s="13"/>
      <c r="AJ3675" s="13"/>
    </row>
    <row r="3676" spans="2:36" x14ac:dyDescent="0.3">
      <c r="B3676" s="8"/>
      <c r="C3676" s="8"/>
      <c r="W3676" s="13"/>
      <c r="X3676" s="13"/>
      <c r="Y3676" s="13"/>
      <c r="Z3676" s="13"/>
      <c r="AA3676" s="13"/>
      <c r="AB3676" s="13"/>
      <c r="AC3676" s="13"/>
      <c r="AD3676" s="13"/>
      <c r="AE3676" s="13"/>
      <c r="AF3676" s="13"/>
      <c r="AG3676" s="13"/>
      <c r="AH3676" s="13"/>
      <c r="AI3676" s="13"/>
      <c r="AJ3676" s="13"/>
    </row>
    <row r="3677" spans="2:36" x14ac:dyDescent="0.3">
      <c r="B3677" s="8"/>
      <c r="C3677" s="8"/>
      <c r="W3677" s="13"/>
      <c r="X3677" s="13"/>
      <c r="Y3677" s="13"/>
      <c r="Z3677" s="13"/>
      <c r="AA3677" s="13"/>
      <c r="AB3677" s="13"/>
      <c r="AC3677" s="13"/>
      <c r="AD3677" s="13"/>
      <c r="AE3677" s="13"/>
      <c r="AF3677" s="13"/>
      <c r="AG3677" s="13"/>
      <c r="AH3677" s="13"/>
      <c r="AI3677" s="13"/>
      <c r="AJ3677" s="13"/>
    </row>
    <row r="3678" spans="2:36" x14ac:dyDescent="0.3">
      <c r="B3678" s="8"/>
      <c r="C3678" s="8"/>
      <c r="W3678" s="13"/>
      <c r="X3678" s="13"/>
      <c r="Y3678" s="13"/>
      <c r="Z3678" s="13"/>
      <c r="AA3678" s="13"/>
      <c r="AB3678" s="13"/>
      <c r="AC3678" s="13"/>
      <c r="AD3678" s="13"/>
      <c r="AE3678" s="13"/>
      <c r="AF3678" s="13"/>
      <c r="AG3678" s="13"/>
      <c r="AH3678" s="13"/>
      <c r="AI3678" s="13"/>
      <c r="AJ3678" s="13"/>
    </row>
    <row r="3679" spans="2:36" x14ac:dyDescent="0.3">
      <c r="B3679" s="8"/>
      <c r="C3679" s="8"/>
      <c r="W3679" s="13"/>
      <c r="X3679" s="13"/>
      <c r="Y3679" s="13"/>
      <c r="Z3679" s="13"/>
      <c r="AA3679" s="13"/>
      <c r="AB3679" s="13"/>
      <c r="AC3679" s="13"/>
      <c r="AD3679" s="13"/>
      <c r="AE3679" s="13"/>
      <c r="AF3679" s="13"/>
      <c r="AG3679" s="13"/>
      <c r="AH3679" s="13"/>
      <c r="AI3679" s="13"/>
      <c r="AJ3679" s="13"/>
    </row>
    <row r="3680" spans="2:36" x14ac:dyDescent="0.3">
      <c r="B3680" s="8"/>
      <c r="C3680" s="8"/>
      <c r="W3680" s="13"/>
      <c r="X3680" s="13"/>
      <c r="Y3680" s="13"/>
      <c r="Z3680" s="13"/>
      <c r="AA3680" s="13"/>
      <c r="AB3680" s="13"/>
      <c r="AC3680" s="13"/>
      <c r="AD3680" s="13"/>
      <c r="AE3680" s="13"/>
      <c r="AF3680" s="13"/>
      <c r="AG3680" s="13"/>
      <c r="AH3680" s="13"/>
      <c r="AI3680" s="13"/>
      <c r="AJ3680" s="13"/>
    </row>
    <row r="3681" spans="2:36" x14ac:dyDescent="0.3">
      <c r="B3681" s="8"/>
      <c r="C3681" s="8"/>
      <c r="W3681" s="13"/>
      <c r="X3681" s="13"/>
      <c r="Y3681" s="13"/>
      <c r="Z3681" s="13"/>
      <c r="AA3681" s="13"/>
      <c r="AB3681" s="13"/>
      <c r="AC3681" s="13"/>
      <c r="AD3681" s="13"/>
      <c r="AE3681" s="13"/>
      <c r="AF3681" s="13"/>
      <c r="AG3681" s="13"/>
      <c r="AH3681" s="13"/>
      <c r="AI3681" s="13"/>
      <c r="AJ3681" s="13"/>
    </row>
    <row r="3682" spans="2:36" x14ac:dyDescent="0.3">
      <c r="B3682" s="8"/>
      <c r="C3682" s="8"/>
      <c r="W3682" s="13"/>
      <c r="X3682" s="13"/>
      <c r="Y3682" s="13"/>
      <c r="Z3682" s="13"/>
      <c r="AA3682" s="13"/>
      <c r="AB3682" s="13"/>
      <c r="AC3682" s="13"/>
      <c r="AD3682" s="13"/>
      <c r="AE3682" s="13"/>
      <c r="AF3682" s="13"/>
      <c r="AG3682" s="13"/>
      <c r="AH3682" s="13"/>
      <c r="AI3682" s="13"/>
      <c r="AJ3682" s="13"/>
    </row>
    <row r="3683" spans="2:36" x14ac:dyDescent="0.3">
      <c r="B3683" s="8"/>
      <c r="C3683" s="8"/>
      <c r="W3683" s="13"/>
      <c r="X3683" s="13"/>
      <c r="Y3683" s="13"/>
      <c r="Z3683" s="13"/>
      <c r="AA3683" s="13"/>
      <c r="AB3683" s="13"/>
      <c r="AC3683" s="13"/>
      <c r="AD3683" s="13"/>
      <c r="AE3683" s="13"/>
      <c r="AF3683" s="13"/>
      <c r="AG3683" s="13"/>
      <c r="AH3683" s="13"/>
      <c r="AI3683" s="13"/>
      <c r="AJ3683" s="13"/>
    </row>
    <row r="3684" spans="2:36" x14ac:dyDescent="0.3">
      <c r="B3684" s="8"/>
      <c r="C3684" s="8"/>
      <c r="W3684" s="13"/>
      <c r="X3684" s="13"/>
      <c r="Y3684" s="13"/>
      <c r="Z3684" s="13"/>
      <c r="AA3684" s="13"/>
      <c r="AB3684" s="13"/>
      <c r="AC3684" s="13"/>
      <c r="AD3684" s="13"/>
      <c r="AE3684" s="13"/>
      <c r="AF3684" s="13"/>
      <c r="AG3684" s="13"/>
      <c r="AH3684" s="13"/>
      <c r="AI3684" s="13"/>
      <c r="AJ3684" s="13"/>
    </row>
    <row r="3685" spans="2:36" x14ac:dyDescent="0.3">
      <c r="B3685" s="8"/>
      <c r="C3685" s="8"/>
      <c r="W3685" s="13"/>
      <c r="X3685" s="13"/>
      <c r="Y3685" s="13"/>
      <c r="Z3685" s="13"/>
      <c r="AA3685" s="13"/>
      <c r="AB3685" s="13"/>
      <c r="AC3685" s="13"/>
      <c r="AD3685" s="13"/>
      <c r="AE3685" s="13"/>
      <c r="AF3685" s="13"/>
      <c r="AG3685" s="13"/>
      <c r="AH3685" s="13"/>
      <c r="AI3685" s="13"/>
      <c r="AJ3685" s="13"/>
    </row>
    <row r="3686" spans="2:36" x14ac:dyDescent="0.3">
      <c r="B3686" s="8"/>
      <c r="C3686" s="8"/>
      <c r="W3686" s="13"/>
      <c r="X3686" s="13"/>
      <c r="Y3686" s="13"/>
      <c r="Z3686" s="13"/>
      <c r="AA3686" s="13"/>
      <c r="AB3686" s="13"/>
      <c r="AC3686" s="13"/>
      <c r="AD3686" s="13"/>
      <c r="AE3686" s="13"/>
      <c r="AF3686" s="13"/>
      <c r="AG3686" s="13"/>
      <c r="AH3686" s="13"/>
      <c r="AI3686" s="13"/>
      <c r="AJ3686" s="13"/>
    </row>
    <row r="3687" spans="2:36" x14ac:dyDescent="0.3">
      <c r="B3687" s="8"/>
      <c r="C3687" s="8"/>
      <c r="W3687" s="13"/>
      <c r="X3687" s="13"/>
      <c r="Y3687" s="13"/>
      <c r="Z3687" s="13"/>
      <c r="AA3687" s="13"/>
      <c r="AB3687" s="13"/>
      <c r="AC3687" s="13"/>
      <c r="AD3687" s="13"/>
      <c r="AE3687" s="13"/>
      <c r="AF3687" s="13"/>
      <c r="AG3687" s="13"/>
      <c r="AH3687" s="13"/>
      <c r="AI3687" s="13"/>
      <c r="AJ3687" s="13"/>
    </row>
    <row r="3688" spans="2:36" x14ac:dyDescent="0.3">
      <c r="B3688" s="8"/>
      <c r="C3688" s="8"/>
      <c r="W3688" s="13"/>
      <c r="X3688" s="13"/>
      <c r="Y3688" s="13"/>
      <c r="Z3688" s="13"/>
      <c r="AA3688" s="13"/>
      <c r="AB3688" s="13"/>
      <c r="AC3688" s="13"/>
      <c r="AD3688" s="13"/>
      <c r="AE3688" s="13"/>
      <c r="AF3688" s="13"/>
      <c r="AG3688" s="13"/>
      <c r="AH3688" s="13"/>
      <c r="AI3688" s="13"/>
      <c r="AJ3688" s="13"/>
    </row>
    <row r="3689" spans="2:36" x14ac:dyDescent="0.3">
      <c r="B3689" s="8"/>
      <c r="C3689" s="8"/>
      <c r="W3689" s="13"/>
      <c r="X3689" s="13"/>
      <c r="Y3689" s="13"/>
      <c r="Z3689" s="13"/>
      <c r="AA3689" s="13"/>
      <c r="AB3689" s="13"/>
      <c r="AC3689" s="13"/>
      <c r="AD3689" s="13"/>
      <c r="AE3689" s="13"/>
      <c r="AF3689" s="13"/>
      <c r="AG3689" s="13"/>
      <c r="AH3689" s="13"/>
      <c r="AI3689" s="13"/>
      <c r="AJ3689" s="13"/>
    </row>
    <row r="3690" spans="2:36" x14ac:dyDescent="0.3">
      <c r="B3690" s="8"/>
      <c r="C3690" s="8"/>
      <c r="W3690" s="13"/>
      <c r="X3690" s="13"/>
      <c r="Y3690" s="13"/>
      <c r="Z3690" s="13"/>
      <c r="AA3690" s="13"/>
      <c r="AB3690" s="13"/>
      <c r="AC3690" s="13"/>
      <c r="AD3690" s="13"/>
      <c r="AE3690" s="13"/>
      <c r="AF3690" s="13"/>
      <c r="AG3690" s="13"/>
      <c r="AH3690" s="13"/>
      <c r="AI3690" s="13"/>
      <c r="AJ3690" s="13"/>
    </row>
    <row r="3691" spans="2:36" x14ac:dyDescent="0.3">
      <c r="B3691" s="8"/>
      <c r="C3691" s="8"/>
      <c r="W3691" s="13"/>
      <c r="X3691" s="13"/>
      <c r="Y3691" s="13"/>
      <c r="Z3691" s="13"/>
      <c r="AA3691" s="13"/>
      <c r="AB3691" s="13"/>
      <c r="AC3691" s="13"/>
      <c r="AD3691" s="13"/>
      <c r="AE3691" s="13"/>
      <c r="AF3691" s="13"/>
      <c r="AG3691" s="13"/>
      <c r="AH3691" s="13"/>
      <c r="AI3691" s="13"/>
      <c r="AJ3691" s="13"/>
    </row>
    <row r="3692" spans="2:36" x14ac:dyDescent="0.3">
      <c r="B3692" s="8"/>
      <c r="C3692" s="8"/>
      <c r="W3692" s="13"/>
      <c r="X3692" s="13"/>
      <c r="Y3692" s="13"/>
      <c r="Z3692" s="13"/>
      <c r="AA3692" s="13"/>
      <c r="AB3692" s="13"/>
      <c r="AC3692" s="13"/>
      <c r="AD3692" s="13"/>
      <c r="AE3692" s="13"/>
      <c r="AF3692" s="13"/>
      <c r="AG3692" s="13"/>
      <c r="AH3692" s="13"/>
      <c r="AI3692" s="13"/>
      <c r="AJ3692" s="13"/>
    </row>
    <row r="3693" spans="2:36" x14ac:dyDescent="0.3">
      <c r="B3693" s="8"/>
      <c r="C3693" s="8"/>
      <c r="W3693" s="13"/>
      <c r="X3693" s="13"/>
      <c r="Y3693" s="13"/>
      <c r="Z3693" s="13"/>
      <c r="AA3693" s="13"/>
      <c r="AB3693" s="13"/>
      <c r="AC3693" s="13"/>
      <c r="AD3693" s="13"/>
      <c r="AE3693" s="13"/>
      <c r="AF3693" s="13"/>
      <c r="AG3693" s="13"/>
      <c r="AH3693" s="13"/>
      <c r="AI3693" s="13"/>
      <c r="AJ3693" s="13"/>
    </row>
    <row r="3694" spans="2:36" x14ac:dyDescent="0.3">
      <c r="B3694" s="8"/>
      <c r="C3694" s="8"/>
      <c r="W3694" s="13"/>
      <c r="X3694" s="13"/>
      <c r="Y3694" s="13"/>
      <c r="Z3694" s="13"/>
      <c r="AA3694" s="13"/>
      <c r="AB3694" s="13"/>
      <c r="AC3694" s="13"/>
      <c r="AD3694" s="13"/>
      <c r="AE3694" s="13"/>
      <c r="AF3694" s="13"/>
      <c r="AG3694" s="13"/>
      <c r="AH3694" s="13"/>
      <c r="AI3694" s="13"/>
      <c r="AJ3694" s="13"/>
    </row>
    <row r="3695" spans="2:36" x14ac:dyDescent="0.3">
      <c r="B3695" s="8"/>
      <c r="C3695" s="8"/>
      <c r="W3695" s="13"/>
      <c r="X3695" s="13"/>
      <c r="Y3695" s="13"/>
      <c r="Z3695" s="13"/>
      <c r="AA3695" s="13"/>
      <c r="AB3695" s="13"/>
      <c r="AC3695" s="13"/>
      <c r="AD3695" s="13"/>
      <c r="AE3695" s="13"/>
      <c r="AF3695" s="13"/>
      <c r="AG3695" s="13"/>
      <c r="AH3695" s="13"/>
      <c r="AI3695" s="13"/>
      <c r="AJ3695" s="13"/>
    </row>
    <row r="3696" spans="2:36" x14ac:dyDescent="0.3">
      <c r="B3696" s="8"/>
      <c r="C3696" s="8"/>
      <c r="W3696" s="13"/>
      <c r="X3696" s="13"/>
      <c r="Y3696" s="13"/>
      <c r="Z3696" s="13"/>
      <c r="AA3696" s="13"/>
      <c r="AB3696" s="13"/>
      <c r="AC3696" s="13"/>
      <c r="AD3696" s="13"/>
      <c r="AE3696" s="13"/>
      <c r="AF3696" s="13"/>
      <c r="AG3696" s="13"/>
      <c r="AH3696" s="13"/>
      <c r="AI3696" s="13"/>
      <c r="AJ3696" s="13"/>
    </row>
    <row r="3697" spans="2:36" x14ac:dyDescent="0.3">
      <c r="B3697" s="8"/>
      <c r="C3697" s="8"/>
      <c r="W3697" s="13"/>
      <c r="X3697" s="13"/>
      <c r="Y3697" s="13"/>
      <c r="Z3697" s="13"/>
      <c r="AA3697" s="13"/>
      <c r="AB3697" s="13"/>
      <c r="AC3697" s="13"/>
      <c r="AD3697" s="13"/>
      <c r="AE3697" s="13"/>
      <c r="AF3697" s="13"/>
      <c r="AG3697" s="13"/>
      <c r="AH3697" s="13"/>
      <c r="AI3697" s="13"/>
      <c r="AJ3697" s="13"/>
    </row>
    <row r="3698" spans="2:36" x14ac:dyDescent="0.3">
      <c r="B3698" s="8"/>
      <c r="C3698" s="8"/>
      <c r="W3698" s="13"/>
      <c r="X3698" s="13"/>
      <c r="Y3698" s="13"/>
      <c r="Z3698" s="13"/>
      <c r="AA3698" s="13"/>
      <c r="AB3698" s="13"/>
      <c r="AC3698" s="13"/>
      <c r="AD3698" s="13"/>
      <c r="AE3698" s="13"/>
      <c r="AF3698" s="13"/>
      <c r="AG3698" s="13"/>
      <c r="AH3698" s="13"/>
      <c r="AI3698" s="13"/>
      <c r="AJ3698" s="13"/>
    </row>
    <row r="3699" spans="2:36" x14ac:dyDescent="0.3">
      <c r="B3699" s="8"/>
      <c r="C3699" s="8"/>
      <c r="W3699" s="13"/>
      <c r="X3699" s="13"/>
      <c r="Y3699" s="13"/>
      <c r="Z3699" s="13"/>
      <c r="AA3699" s="13"/>
      <c r="AB3699" s="13"/>
      <c r="AC3699" s="13"/>
      <c r="AD3699" s="13"/>
      <c r="AE3699" s="13"/>
      <c r="AF3699" s="13"/>
      <c r="AG3699" s="13"/>
      <c r="AH3699" s="13"/>
      <c r="AI3699" s="13"/>
      <c r="AJ3699" s="13"/>
    </row>
    <row r="3700" spans="2:36" x14ac:dyDescent="0.3">
      <c r="B3700" s="8"/>
      <c r="C3700" s="8"/>
      <c r="W3700" s="13"/>
      <c r="X3700" s="13"/>
      <c r="Y3700" s="13"/>
      <c r="Z3700" s="13"/>
      <c r="AA3700" s="13"/>
      <c r="AB3700" s="13"/>
      <c r="AC3700" s="13"/>
      <c r="AD3700" s="13"/>
      <c r="AE3700" s="13"/>
      <c r="AF3700" s="13"/>
      <c r="AG3700" s="13"/>
      <c r="AH3700" s="13"/>
      <c r="AI3700" s="13"/>
      <c r="AJ3700" s="13"/>
    </row>
    <row r="3701" spans="2:36" x14ac:dyDescent="0.3">
      <c r="B3701" s="8"/>
      <c r="C3701" s="8"/>
      <c r="W3701" s="13"/>
      <c r="X3701" s="13"/>
      <c r="Y3701" s="13"/>
      <c r="Z3701" s="13"/>
      <c r="AA3701" s="13"/>
      <c r="AB3701" s="13"/>
      <c r="AC3701" s="13"/>
      <c r="AD3701" s="13"/>
      <c r="AE3701" s="13"/>
      <c r="AF3701" s="13"/>
      <c r="AG3701" s="13"/>
      <c r="AH3701" s="13"/>
      <c r="AI3701" s="13"/>
      <c r="AJ3701" s="13"/>
    </row>
    <row r="3702" spans="2:36" x14ac:dyDescent="0.3">
      <c r="B3702" s="8"/>
      <c r="C3702" s="8"/>
      <c r="W3702" s="13"/>
      <c r="X3702" s="13"/>
      <c r="Y3702" s="13"/>
      <c r="Z3702" s="13"/>
      <c r="AA3702" s="13"/>
      <c r="AB3702" s="13"/>
      <c r="AC3702" s="13"/>
      <c r="AD3702" s="13"/>
      <c r="AE3702" s="13"/>
      <c r="AF3702" s="13"/>
      <c r="AG3702" s="13"/>
      <c r="AH3702" s="13"/>
      <c r="AI3702" s="13"/>
      <c r="AJ3702" s="13"/>
    </row>
    <row r="3703" spans="2:36" x14ac:dyDescent="0.3">
      <c r="B3703" s="8"/>
      <c r="C3703" s="8"/>
      <c r="W3703" s="13"/>
      <c r="X3703" s="13"/>
      <c r="Y3703" s="13"/>
      <c r="Z3703" s="13"/>
      <c r="AA3703" s="13"/>
      <c r="AB3703" s="13"/>
      <c r="AC3703" s="13"/>
      <c r="AD3703" s="13"/>
      <c r="AE3703" s="13"/>
      <c r="AF3703" s="13"/>
      <c r="AG3703" s="13"/>
      <c r="AH3703" s="13"/>
      <c r="AI3703" s="13"/>
      <c r="AJ3703" s="13"/>
    </row>
    <row r="3704" spans="2:36" x14ac:dyDescent="0.3">
      <c r="B3704" s="8"/>
      <c r="C3704" s="8"/>
      <c r="W3704" s="13"/>
      <c r="X3704" s="13"/>
      <c r="Y3704" s="13"/>
      <c r="Z3704" s="13"/>
      <c r="AA3704" s="13"/>
      <c r="AB3704" s="13"/>
      <c r="AC3704" s="13"/>
      <c r="AD3704" s="13"/>
      <c r="AE3704" s="13"/>
      <c r="AF3704" s="13"/>
      <c r="AG3704" s="13"/>
      <c r="AH3704" s="13"/>
      <c r="AI3704" s="13"/>
      <c r="AJ3704" s="13"/>
    </row>
    <row r="3705" spans="2:36" x14ac:dyDescent="0.3">
      <c r="B3705" s="8"/>
      <c r="C3705" s="8"/>
      <c r="W3705" s="13"/>
      <c r="X3705" s="13"/>
      <c r="Y3705" s="13"/>
      <c r="Z3705" s="13"/>
      <c r="AA3705" s="13"/>
      <c r="AB3705" s="13"/>
      <c r="AC3705" s="13"/>
      <c r="AD3705" s="13"/>
      <c r="AE3705" s="13"/>
      <c r="AF3705" s="13"/>
      <c r="AG3705" s="13"/>
      <c r="AH3705" s="13"/>
      <c r="AI3705" s="13"/>
      <c r="AJ3705" s="13"/>
    </row>
    <row r="3706" spans="2:36" x14ac:dyDescent="0.3">
      <c r="B3706" s="8"/>
      <c r="C3706" s="8"/>
      <c r="W3706" s="13"/>
      <c r="X3706" s="13"/>
      <c r="Y3706" s="13"/>
      <c r="Z3706" s="13"/>
      <c r="AA3706" s="13"/>
      <c r="AB3706" s="13"/>
      <c r="AC3706" s="13"/>
      <c r="AD3706" s="13"/>
      <c r="AE3706" s="13"/>
      <c r="AF3706" s="13"/>
      <c r="AG3706" s="13"/>
      <c r="AH3706" s="13"/>
      <c r="AI3706" s="13"/>
      <c r="AJ3706" s="13"/>
    </row>
    <row r="3707" spans="2:36" x14ac:dyDescent="0.3">
      <c r="B3707" s="8"/>
      <c r="C3707" s="8"/>
      <c r="W3707" s="13"/>
      <c r="X3707" s="13"/>
      <c r="Y3707" s="13"/>
      <c r="Z3707" s="13"/>
      <c r="AA3707" s="13"/>
      <c r="AB3707" s="13"/>
      <c r="AC3707" s="13"/>
      <c r="AD3707" s="13"/>
      <c r="AE3707" s="13"/>
      <c r="AF3707" s="13"/>
      <c r="AG3707" s="13"/>
      <c r="AH3707" s="13"/>
      <c r="AI3707" s="13"/>
      <c r="AJ3707" s="13"/>
    </row>
    <row r="3708" spans="2:36" x14ac:dyDescent="0.3">
      <c r="B3708" s="8"/>
      <c r="C3708" s="8"/>
      <c r="W3708" s="13"/>
      <c r="X3708" s="13"/>
      <c r="Y3708" s="13"/>
      <c r="Z3708" s="13"/>
      <c r="AA3708" s="13"/>
      <c r="AB3708" s="13"/>
      <c r="AC3708" s="13"/>
      <c r="AD3708" s="13"/>
      <c r="AE3708" s="13"/>
      <c r="AF3708" s="13"/>
      <c r="AG3708" s="13"/>
      <c r="AH3708" s="13"/>
      <c r="AI3708" s="13"/>
      <c r="AJ3708" s="13"/>
    </row>
    <row r="3709" spans="2:36" x14ac:dyDescent="0.3">
      <c r="B3709" s="8"/>
      <c r="C3709" s="8"/>
      <c r="W3709" s="13"/>
      <c r="X3709" s="13"/>
      <c r="Y3709" s="13"/>
      <c r="Z3709" s="13"/>
      <c r="AA3709" s="13"/>
      <c r="AB3709" s="13"/>
      <c r="AC3709" s="13"/>
      <c r="AD3709" s="13"/>
      <c r="AE3709" s="13"/>
      <c r="AF3709" s="13"/>
      <c r="AG3709" s="13"/>
      <c r="AH3709" s="13"/>
      <c r="AI3709" s="13"/>
      <c r="AJ3709" s="13"/>
    </row>
    <row r="3710" spans="2:36" x14ac:dyDescent="0.3">
      <c r="B3710" s="8"/>
      <c r="C3710" s="8"/>
      <c r="W3710" s="13"/>
      <c r="X3710" s="13"/>
      <c r="Y3710" s="13"/>
      <c r="Z3710" s="13"/>
      <c r="AA3710" s="13"/>
      <c r="AB3710" s="13"/>
      <c r="AC3710" s="13"/>
      <c r="AD3710" s="13"/>
      <c r="AE3710" s="13"/>
      <c r="AF3710" s="13"/>
      <c r="AG3710" s="13"/>
      <c r="AH3710" s="13"/>
      <c r="AI3710" s="13"/>
      <c r="AJ3710" s="13"/>
    </row>
    <row r="3711" spans="2:36" x14ac:dyDescent="0.3">
      <c r="B3711" s="8"/>
      <c r="C3711" s="8"/>
      <c r="W3711" s="13"/>
      <c r="X3711" s="13"/>
      <c r="Y3711" s="13"/>
      <c r="Z3711" s="13"/>
      <c r="AA3711" s="13"/>
      <c r="AB3711" s="13"/>
      <c r="AC3711" s="13"/>
      <c r="AD3711" s="13"/>
      <c r="AE3711" s="13"/>
      <c r="AF3711" s="13"/>
      <c r="AG3711" s="13"/>
      <c r="AH3711" s="13"/>
      <c r="AI3711" s="13"/>
      <c r="AJ3711" s="13"/>
    </row>
    <row r="3712" spans="2:36" x14ac:dyDescent="0.3">
      <c r="B3712" s="8"/>
      <c r="C3712" s="8"/>
      <c r="W3712" s="13"/>
      <c r="X3712" s="13"/>
      <c r="Y3712" s="13"/>
      <c r="Z3712" s="13"/>
      <c r="AA3712" s="13"/>
      <c r="AB3712" s="13"/>
      <c r="AC3712" s="13"/>
      <c r="AD3712" s="13"/>
      <c r="AE3712" s="13"/>
      <c r="AF3712" s="13"/>
      <c r="AG3712" s="13"/>
      <c r="AH3712" s="13"/>
      <c r="AI3712" s="13"/>
      <c r="AJ3712" s="13"/>
    </row>
    <row r="3713" spans="2:36" x14ac:dyDescent="0.3">
      <c r="B3713" s="8"/>
      <c r="C3713" s="8"/>
      <c r="W3713" s="13"/>
      <c r="X3713" s="13"/>
      <c r="Y3713" s="13"/>
      <c r="Z3713" s="13"/>
      <c r="AA3713" s="13"/>
      <c r="AB3713" s="13"/>
      <c r="AC3713" s="13"/>
      <c r="AD3713" s="13"/>
      <c r="AE3713" s="13"/>
      <c r="AF3713" s="13"/>
      <c r="AG3713" s="13"/>
      <c r="AH3713" s="13"/>
      <c r="AI3713" s="13"/>
      <c r="AJ3713" s="13"/>
    </row>
    <row r="3714" spans="2:36" x14ac:dyDescent="0.3">
      <c r="B3714" s="8"/>
      <c r="C3714" s="8"/>
      <c r="W3714" s="13"/>
      <c r="X3714" s="13"/>
      <c r="Y3714" s="13"/>
      <c r="Z3714" s="13"/>
      <c r="AA3714" s="13"/>
      <c r="AB3714" s="13"/>
      <c r="AC3714" s="13"/>
      <c r="AD3714" s="13"/>
      <c r="AE3714" s="13"/>
      <c r="AF3714" s="13"/>
      <c r="AG3714" s="13"/>
      <c r="AH3714" s="13"/>
      <c r="AI3714" s="13"/>
      <c r="AJ3714" s="13"/>
    </row>
    <row r="3715" spans="2:36" x14ac:dyDescent="0.3">
      <c r="B3715" s="8"/>
      <c r="C3715" s="8"/>
      <c r="W3715" s="13"/>
      <c r="X3715" s="13"/>
      <c r="Y3715" s="13"/>
      <c r="Z3715" s="13"/>
      <c r="AA3715" s="13"/>
      <c r="AB3715" s="13"/>
      <c r="AC3715" s="13"/>
      <c r="AD3715" s="13"/>
      <c r="AE3715" s="13"/>
      <c r="AF3715" s="13"/>
      <c r="AG3715" s="13"/>
      <c r="AH3715" s="13"/>
      <c r="AI3715" s="13"/>
      <c r="AJ3715" s="13"/>
    </row>
    <row r="3716" spans="2:36" x14ac:dyDescent="0.3">
      <c r="B3716" s="8"/>
      <c r="C3716" s="8"/>
      <c r="W3716" s="13"/>
      <c r="X3716" s="13"/>
      <c r="Y3716" s="13"/>
      <c r="Z3716" s="13"/>
      <c r="AA3716" s="13"/>
      <c r="AB3716" s="13"/>
      <c r="AC3716" s="13"/>
      <c r="AD3716" s="13"/>
      <c r="AE3716" s="13"/>
      <c r="AF3716" s="13"/>
      <c r="AG3716" s="13"/>
      <c r="AH3716" s="13"/>
      <c r="AI3716" s="13"/>
      <c r="AJ3716" s="13"/>
    </row>
    <row r="3717" spans="2:36" x14ac:dyDescent="0.3">
      <c r="B3717" s="8"/>
      <c r="C3717" s="8"/>
      <c r="W3717" s="13"/>
      <c r="X3717" s="13"/>
      <c r="Y3717" s="13"/>
      <c r="Z3717" s="13"/>
      <c r="AA3717" s="13"/>
      <c r="AB3717" s="13"/>
      <c r="AC3717" s="13"/>
      <c r="AD3717" s="13"/>
      <c r="AE3717" s="13"/>
      <c r="AF3717" s="13"/>
      <c r="AG3717" s="13"/>
      <c r="AH3717" s="13"/>
      <c r="AI3717" s="13"/>
      <c r="AJ3717" s="13"/>
    </row>
    <row r="3718" spans="2:36" x14ac:dyDescent="0.3">
      <c r="B3718" s="8"/>
      <c r="C3718" s="8"/>
      <c r="W3718" s="13"/>
      <c r="X3718" s="13"/>
      <c r="Y3718" s="13"/>
      <c r="Z3718" s="13"/>
      <c r="AA3718" s="13"/>
      <c r="AB3718" s="13"/>
      <c r="AC3718" s="13"/>
      <c r="AD3718" s="13"/>
      <c r="AE3718" s="13"/>
      <c r="AF3718" s="13"/>
      <c r="AG3718" s="13"/>
      <c r="AH3718" s="13"/>
      <c r="AI3718" s="13"/>
      <c r="AJ3718" s="13"/>
    </row>
    <row r="3719" spans="2:36" x14ac:dyDescent="0.3">
      <c r="B3719" s="8"/>
      <c r="C3719" s="8"/>
      <c r="W3719" s="13"/>
      <c r="X3719" s="13"/>
      <c r="Y3719" s="13"/>
      <c r="Z3719" s="13"/>
      <c r="AA3719" s="13"/>
      <c r="AB3719" s="13"/>
      <c r="AC3719" s="13"/>
      <c r="AD3719" s="13"/>
      <c r="AE3719" s="13"/>
      <c r="AF3719" s="13"/>
      <c r="AG3719" s="13"/>
      <c r="AH3719" s="13"/>
      <c r="AI3719" s="13"/>
      <c r="AJ3719" s="13"/>
    </row>
    <row r="3720" spans="2:36" x14ac:dyDescent="0.3">
      <c r="B3720" s="8"/>
      <c r="C3720" s="8"/>
      <c r="W3720" s="13"/>
      <c r="X3720" s="13"/>
      <c r="Y3720" s="13"/>
      <c r="Z3720" s="13"/>
      <c r="AA3720" s="13"/>
      <c r="AB3720" s="13"/>
      <c r="AC3720" s="13"/>
      <c r="AD3720" s="13"/>
      <c r="AE3720" s="13"/>
      <c r="AF3720" s="13"/>
      <c r="AG3720" s="13"/>
      <c r="AH3720" s="13"/>
      <c r="AI3720" s="13"/>
      <c r="AJ3720" s="13"/>
    </row>
    <row r="3721" spans="2:36" x14ac:dyDescent="0.3">
      <c r="B3721" s="8"/>
      <c r="C3721" s="8"/>
      <c r="W3721" s="13"/>
      <c r="X3721" s="13"/>
      <c r="Y3721" s="13"/>
      <c r="Z3721" s="13"/>
      <c r="AA3721" s="13"/>
      <c r="AB3721" s="13"/>
      <c r="AC3721" s="13"/>
      <c r="AD3721" s="13"/>
      <c r="AE3721" s="13"/>
      <c r="AF3721" s="13"/>
      <c r="AG3721" s="13"/>
      <c r="AH3721" s="13"/>
      <c r="AI3721" s="13"/>
      <c r="AJ3721" s="13"/>
    </row>
    <row r="3722" spans="2:36" x14ac:dyDescent="0.3">
      <c r="B3722" s="8"/>
      <c r="C3722" s="8"/>
      <c r="W3722" s="13"/>
      <c r="X3722" s="13"/>
      <c r="Y3722" s="13"/>
      <c r="Z3722" s="13"/>
      <c r="AA3722" s="13"/>
      <c r="AB3722" s="13"/>
      <c r="AC3722" s="13"/>
      <c r="AD3722" s="13"/>
      <c r="AE3722" s="13"/>
      <c r="AF3722" s="13"/>
      <c r="AG3722" s="13"/>
      <c r="AH3722" s="13"/>
      <c r="AI3722" s="13"/>
      <c r="AJ3722" s="13"/>
    </row>
    <row r="3723" spans="2:36" x14ac:dyDescent="0.3">
      <c r="B3723" s="8"/>
      <c r="C3723" s="8"/>
      <c r="W3723" s="13"/>
      <c r="X3723" s="13"/>
      <c r="Y3723" s="13"/>
      <c r="Z3723" s="13"/>
      <c r="AA3723" s="13"/>
      <c r="AB3723" s="13"/>
      <c r="AC3723" s="13"/>
      <c r="AD3723" s="13"/>
      <c r="AE3723" s="13"/>
      <c r="AF3723" s="13"/>
      <c r="AG3723" s="13"/>
      <c r="AH3723" s="13"/>
      <c r="AI3723" s="13"/>
      <c r="AJ3723" s="13"/>
    </row>
    <row r="3724" spans="2:36" x14ac:dyDescent="0.3">
      <c r="B3724" s="8"/>
      <c r="C3724" s="8"/>
      <c r="W3724" s="13"/>
      <c r="X3724" s="13"/>
      <c r="Y3724" s="13"/>
      <c r="Z3724" s="13"/>
      <c r="AA3724" s="13"/>
      <c r="AB3724" s="13"/>
      <c r="AC3724" s="13"/>
      <c r="AD3724" s="13"/>
      <c r="AE3724" s="13"/>
      <c r="AF3724" s="13"/>
      <c r="AG3724" s="13"/>
      <c r="AH3724" s="13"/>
      <c r="AI3724" s="13"/>
      <c r="AJ3724" s="13"/>
    </row>
    <row r="3725" spans="2:36" x14ac:dyDescent="0.3">
      <c r="B3725" s="8"/>
      <c r="C3725" s="8"/>
      <c r="W3725" s="13"/>
      <c r="X3725" s="13"/>
      <c r="Y3725" s="13"/>
      <c r="Z3725" s="13"/>
      <c r="AA3725" s="13"/>
      <c r="AB3725" s="13"/>
      <c r="AC3725" s="13"/>
      <c r="AD3725" s="13"/>
      <c r="AE3725" s="13"/>
      <c r="AF3725" s="13"/>
      <c r="AG3725" s="13"/>
      <c r="AH3725" s="13"/>
      <c r="AI3725" s="13"/>
      <c r="AJ3725" s="13"/>
    </row>
    <row r="3726" spans="2:36" x14ac:dyDescent="0.3">
      <c r="B3726" s="8"/>
      <c r="C3726" s="8"/>
      <c r="W3726" s="13"/>
      <c r="X3726" s="13"/>
      <c r="Y3726" s="13"/>
      <c r="Z3726" s="13"/>
      <c r="AA3726" s="13"/>
      <c r="AB3726" s="13"/>
      <c r="AC3726" s="13"/>
      <c r="AD3726" s="13"/>
      <c r="AE3726" s="13"/>
      <c r="AF3726" s="13"/>
      <c r="AG3726" s="13"/>
      <c r="AH3726" s="13"/>
      <c r="AI3726" s="13"/>
      <c r="AJ3726" s="13"/>
    </row>
    <row r="3727" spans="2:36" x14ac:dyDescent="0.3">
      <c r="B3727" s="8"/>
      <c r="C3727" s="8"/>
      <c r="W3727" s="13"/>
      <c r="X3727" s="13"/>
      <c r="Y3727" s="13"/>
      <c r="Z3727" s="13"/>
      <c r="AA3727" s="13"/>
      <c r="AB3727" s="13"/>
      <c r="AC3727" s="13"/>
      <c r="AD3727" s="13"/>
      <c r="AE3727" s="13"/>
      <c r="AF3727" s="13"/>
      <c r="AG3727" s="13"/>
      <c r="AH3727" s="13"/>
      <c r="AI3727" s="13"/>
      <c r="AJ3727" s="13"/>
    </row>
    <row r="3728" spans="2:36" x14ac:dyDescent="0.3">
      <c r="B3728" s="8"/>
      <c r="C3728" s="8"/>
      <c r="W3728" s="13"/>
      <c r="X3728" s="13"/>
      <c r="Y3728" s="13"/>
      <c r="Z3728" s="13"/>
      <c r="AA3728" s="13"/>
      <c r="AB3728" s="13"/>
      <c r="AC3728" s="13"/>
      <c r="AD3728" s="13"/>
      <c r="AE3728" s="13"/>
      <c r="AF3728" s="13"/>
      <c r="AG3728" s="13"/>
      <c r="AH3728" s="13"/>
      <c r="AI3728" s="13"/>
      <c r="AJ3728" s="13"/>
    </row>
    <row r="3729" spans="2:36" x14ac:dyDescent="0.3">
      <c r="B3729" s="8"/>
      <c r="C3729" s="8"/>
      <c r="W3729" s="13"/>
      <c r="X3729" s="13"/>
      <c r="Y3729" s="13"/>
      <c r="Z3729" s="13"/>
      <c r="AA3729" s="13"/>
      <c r="AB3729" s="13"/>
      <c r="AC3729" s="13"/>
      <c r="AD3729" s="13"/>
      <c r="AE3729" s="13"/>
      <c r="AF3729" s="13"/>
      <c r="AG3729" s="13"/>
      <c r="AH3729" s="13"/>
      <c r="AI3729" s="13"/>
      <c r="AJ3729" s="13"/>
    </row>
    <row r="3730" spans="2:36" x14ac:dyDescent="0.3">
      <c r="B3730" s="8"/>
      <c r="C3730" s="8"/>
      <c r="W3730" s="13"/>
      <c r="X3730" s="13"/>
      <c r="Y3730" s="13"/>
      <c r="Z3730" s="13"/>
      <c r="AA3730" s="13"/>
      <c r="AB3730" s="13"/>
      <c r="AC3730" s="13"/>
      <c r="AD3730" s="13"/>
      <c r="AE3730" s="13"/>
      <c r="AF3730" s="13"/>
      <c r="AG3730" s="13"/>
      <c r="AH3730" s="13"/>
      <c r="AI3730" s="13"/>
      <c r="AJ3730" s="13"/>
    </row>
    <row r="3731" spans="2:36" x14ac:dyDescent="0.3">
      <c r="B3731" s="8"/>
      <c r="C3731" s="8"/>
      <c r="W3731" s="13"/>
      <c r="X3731" s="13"/>
      <c r="Y3731" s="13"/>
      <c r="Z3731" s="13"/>
      <c r="AA3731" s="13"/>
      <c r="AB3731" s="13"/>
      <c r="AC3731" s="13"/>
      <c r="AD3731" s="13"/>
      <c r="AE3731" s="13"/>
      <c r="AF3731" s="13"/>
      <c r="AG3731" s="13"/>
      <c r="AH3731" s="13"/>
      <c r="AI3731" s="13"/>
      <c r="AJ3731" s="13"/>
    </row>
    <row r="3732" spans="2:36" x14ac:dyDescent="0.3">
      <c r="B3732" s="8"/>
      <c r="C3732" s="8"/>
      <c r="W3732" s="13"/>
      <c r="X3732" s="13"/>
      <c r="Y3732" s="13"/>
      <c r="Z3732" s="13"/>
      <c r="AA3732" s="13"/>
      <c r="AB3732" s="13"/>
      <c r="AC3732" s="13"/>
      <c r="AD3732" s="13"/>
      <c r="AE3732" s="13"/>
      <c r="AF3732" s="13"/>
      <c r="AG3732" s="13"/>
      <c r="AH3732" s="13"/>
      <c r="AI3732" s="13"/>
      <c r="AJ3732" s="13"/>
    </row>
    <row r="3733" spans="2:36" x14ac:dyDescent="0.3">
      <c r="B3733" s="8"/>
      <c r="C3733" s="8"/>
      <c r="W3733" s="13"/>
      <c r="X3733" s="13"/>
      <c r="Y3733" s="13"/>
      <c r="Z3733" s="13"/>
      <c r="AA3733" s="13"/>
      <c r="AB3733" s="13"/>
      <c r="AC3733" s="13"/>
      <c r="AD3733" s="13"/>
      <c r="AE3733" s="13"/>
      <c r="AF3733" s="13"/>
      <c r="AG3733" s="13"/>
      <c r="AH3733" s="13"/>
      <c r="AI3733" s="13"/>
      <c r="AJ3733" s="13"/>
    </row>
    <row r="3734" spans="2:36" x14ac:dyDescent="0.3">
      <c r="B3734" s="8"/>
      <c r="C3734" s="8"/>
      <c r="W3734" s="13"/>
      <c r="X3734" s="13"/>
      <c r="Y3734" s="13"/>
      <c r="Z3734" s="13"/>
      <c r="AA3734" s="13"/>
      <c r="AB3734" s="13"/>
      <c r="AC3734" s="13"/>
      <c r="AD3734" s="13"/>
      <c r="AE3734" s="13"/>
      <c r="AF3734" s="13"/>
      <c r="AG3734" s="13"/>
      <c r="AH3734" s="13"/>
      <c r="AI3734" s="13"/>
      <c r="AJ3734" s="13"/>
    </row>
    <row r="3735" spans="2:36" x14ac:dyDescent="0.3">
      <c r="B3735" s="8"/>
      <c r="C3735" s="8"/>
      <c r="W3735" s="13"/>
      <c r="X3735" s="13"/>
      <c r="Y3735" s="13"/>
      <c r="Z3735" s="13"/>
      <c r="AA3735" s="13"/>
      <c r="AB3735" s="13"/>
      <c r="AC3735" s="13"/>
      <c r="AD3735" s="13"/>
      <c r="AE3735" s="13"/>
      <c r="AF3735" s="13"/>
      <c r="AG3735" s="13"/>
      <c r="AH3735" s="13"/>
      <c r="AI3735" s="13"/>
      <c r="AJ3735" s="13"/>
    </row>
    <row r="3736" spans="2:36" x14ac:dyDescent="0.3">
      <c r="B3736" s="8"/>
      <c r="C3736" s="8"/>
      <c r="W3736" s="13"/>
      <c r="X3736" s="13"/>
      <c r="Y3736" s="13"/>
      <c r="Z3736" s="13"/>
      <c r="AA3736" s="13"/>
      <c r="AB3736" s="13"/>
      <c r="AC3736" s="13"/>
      <c r="AD3736" s="13"/>
      <c r="AE3736" s="13"/>
      <c r="AF3736" s="13"/>
      <c r="AG3736" s="13"/>
      <c r="AH3736" s="13"/>
      <c r="AI3736" s="13"/>
      <c r="AJ3736" s="13"/>
    </row>
    <row r="3737" spans="2:36" x14ac:dyDescent="0.3">
      <c r="B3737" s="8"/>
      <c r="C3737" s="8"/>
      <c r="W3737" s="13"/>
      <c r="X3737" s="13"/>
      <c r="Y3737" s="13"/>
      <c r="Z3737" s="13"/>
      <c r="AA3737" s="13"/>
      <c r="AB3737" s="13"/>
      <c r="AC3737" s="13"/>
      <c r="AD3737" s="13"/>
      <c r="AE3737" s="13"/>
      <c r="AF3737" s="13"/>
      <c r="AG3737" s="13"/>
      <c r="AH3737" s="13"/>
      <c r="AI3737" s="13"/>
      <c r="AJ3737" s="13"/>
    </row>
    <row r="3738" spans="2:36" x14ac:dyDescent="0.3">
      <c r="B3738" s="8"/>
      <c r="C3738" s="8"/>
      <c r="W3738" s="13"/>
      <c r="X3738" s="13"/>
      <c r="Y3738" s="13"/>
      <c r="Z3738" s="13"/>
      <c r="AA3738" s="13"/>
      <c r="AB3738" s="13"/>
      <c r="AC3738" s="13"/>
      <c r="AD3738" s="13"/>
      <c r="AE3738" s="13"/>
      <c r="AF3738" s="13"/>
      <c r="AG3738" s="13"/>
      <c r="AH3738" s="13"/>
      <c r="AI3738" s="13"/>
      <c r="AJ3738" s="13"/>
    </row>
    <row r="3739" spans="2:36" x14ac:dyDescent="0.3">
      <c r="B3739" s="8"/>
      <c r="C3739" s="8"/>
      <c r="W3739" s="13"/>
      <c r="X3739" s="13"/>
      <c r="Y3739" s="13"/>
      <c r="Z3739" s="13"/>
      <c r="AA3739" s="13"/>
      <c r="AB3739" s="13"/>
      <c r="AC3739" s="13"/>
      <c r="AD3739" s="13"/>
      <c r="AE3739" s="13"/>
      <c r="AF3739" s="13"/>
      <c r="AG3739" s="13"/>
      <c r="AH3739" s="13"/>
      <c r="AI3739" s="13"/>
      <c r="AJ3739" s="13"/>
    </row>
    <row r="3740" spans="2:36" x14ac:dyDescent="0.3">
      <c r="B3740" s="8"/>
      <c r="C3740" s="8"/>
      <c r="W3740" s="13"/>
      <c r="X3740" s="13"/>
      <c r="Y3740" s="13"/>
      <c r="Z3740" s="13"/>
      <c r="AA3740" s="13"/>
      <c r="AB3740" s="13"/>
      <c r="AC3740" s="13"/>
      <c r="AD3740" s="13"/>
      <c r="AE3740" s="13"/>
      <c r="AF3740" s="13"/>
      <c r="AG3740" s="13"/>
      <c r="AH3740" s="13"/>
      <c r="AI3740" s="13"/>
      <c r="AJ3740" s="13"/>
    </row>
    <row r="3741" spans="2:36" x14ac:dyDescent="0.3">
      <c r="B3741" s="8"/>
      <c r="C3741" s="8"/>
      <c r="W3741" s="13"/>
      <c r="X3741" s="13"/>
      <c r="Y3741" s="13"/>
      <c r="Z3741" s="13"/>
      <c r="AA3741" s="13"/>
      <c r="AB3741" s="13"/>
      <c r="AC3741" s="13"/>
      <c r="AD3741" s="13"/>
      <c r="AE3741" s="13"/>
      <c r="AF3741" s="13"/>
      <c r="AG3741" s="13"/>
      <c r="AH3741" s="13"/>
      <c r="AI3741" s="13"/>
      <c r="AJ3741" s="13"/>
    </row>
    <row r="3742" spans="2:36" x14ac:dyDescent="0.3">
      <c r="B3742" s="8"/>
      <c r="C3742" s="8"/>
      <c r="W3742" s="13"/>
      <c r="X3742" s="13"/>
      <c r="Y3742" s="13"/>
      <c r="Z3742" s="13"/>
      <c r="AA3742" s="13"/>
      <c r="AB3742" s="13"/>
      <c r="AC3742" s="13"/>
      <c r="AD3742" s="13"/>
      <c r="AE3742" s="13"/>
      <c r="AF3742" s="13"/>
      <c r="AG3742" s="13"/>
      <c r="AH3742" s="13"/>
      <c r="AI3742" s="13"/>
      <c r="AJ3742" s="13"/>
    </row>
    <row r="3743" spans="2:36" x14ac:dyDescent="0.3">
      <c r="B3743" s="8"/>
      <c r="C3743" s="8"/>
      <c r="W3743" s="13"/>
      <c r="X3743" s="13"/>
      <c r="Y3743" s="13"/>
      <c r="Z3743" s="13"/>
      <c r="AA3743" s="13"/>
      <c r="AB3743" s="13"/>
      <c r="AC3743" s="13"/>
      <c r="AD3743" s="13"/>
      <c r="AE3743" s="13"/>
      <c r="AF3743" s="13"/>
      <c r="AG3743" s="13"/>
      <c r="AH3743" s="13"/>
      <c r="AI3743" s="13"/>
      <c r="AJ3743" s="13"/>
    </row>
    <row r="3744" spans="2:36" x14ac:dyDescent="0.3">
      <c r="B3744" s="8"/>
      <c r="C3744" s="8"/>
      <c r="W3744" s="13"/>
      <c r="X3744" s="13"/>
      <c r="Y3744" s="13"/>
      <c r="Z3744" s="13"/>
      <c r="AA3744" s="13"/>
      <c r="AB3744" s="13"/>
      <c r="AC3744" s="13"/>
      <c r="AD3744" s="13"/>
      <c r="AE3744" s="13"/>
      <c r="AF3744" s="13"/>
      <c r="AG3744" s="13"/>
      <c r="AH3744" s="13"/>
      <c r="AI3744" s="13"/>
      <c r="AJ3744" s="13"/>
    </row>
    <row r="3745" spans="2:36" x14ac:dyDescent="0.3">
      <c r="B3745" s="8"/>
      <c r="C3745" s="8"/>
      <c r="W3745" s="13"/>
      <c r="X3745" s="13"/>
      <c r="Y3745" s="13"/>
      <c r="Z3745" s="13"/>
      <c r="AA3745" s="13"/>
      <c r="AB3745" s="13"/>
      <c r="AC3745" s="13"/>
      <c r="AD3745" s="13"/>
      <c r="AE3745" s="13"/>
      <c r="AF3745" s="13"/>
      <c r="AG3745" s="13"/>
      <c r="AH3745" s="13"/>
      <c r="AI3745" s="13"/>
      <c r="AJ3745" s="13"/>
    </row>
    <row r="3746" spans="2:36" x14ac:dyDescent="0.3">
      <c r="B3746" s="8"/>
      <c r="C3746" s="8"/>
      <c r="W3746" s="13"/>
      <c r="X3746" s="13"/>
      <c r="Y3746" s="13"/>
      <c r="Z3746" s="13"/>
      <c r="AA3746" s="13"/>
      <c r="AB3746" s="13"/>
      <c r="AC3746" s="13"/>
      <c r="AD3746" s="13"/>
      <c r="AE3746" s="13"/>
      <c r="AF3746" s="13"/>
      <c r="AG3746" s="13"/>
      <c r="AH3746" s="13"/>
      <c r="AI3746" s="13"/>
      <c r="AJ3746" s="13"/>
    </row>
    <row r="3747" spans="2:36" x14ac:dyDescent="0.3">
      <c r="B3747" s="8"/>
      <c r="C3747" s="8"/>
      <c r="W3747" s="13"/>
      <c r="X3747" s="13"/>
      <c r="Y3747" s="13"/>
      <c r="Z3747" s="13"/>
      <c r="AA3747" s="13"/>
      <c r="AB3747" s="13"/>
      <c r="AC3747" s="13"/>
      <c r="AD3747" s="13"/>
      <c r="AE3747" s="13"/>
      <c r="AF3747" s="13"/>
      <c r="AG3747" s="13"/>
      <c r="AH3747" s="13"/>
      <c r="AI3747" s="13"/>
      <c r="AJ3747" s="13"/>
    </row>
    <row r="3748" spans="2:36" x14ac:dyDescent="0.3">
      <c r="B3748" s="8"/>
      <c r="C3748" s="8"/>
      <c r="W3748" s="13"/>
      <c r="X3748" s="13"/>
      <c r="Y3748" s="13"/>
      <c r="Z3748" s="13"/>
      <c r="AA3748" s="13"/>
      <c r="AB3748" s="13"/>
      <c r="AC3748" s="13"/>
      <c r="AD3748" s="13"/>
      <c r="AE3748" s="13"/>
      <c r="AF3748" s="13"/>
      <c r="AG3748" s="13"/>
      <c r="AH3748" s="13"/>
      <c r="AI3748" s="13"/>
      <c r="AJ3748" s="13"/>
    </row>
    <row r="3749" spans="2:36" x14ac:dyDescent="0.3">
      <c r="B3749" s="8"/>
      <c r="C3749" s="8"/>
      <c r="W3749" s="13"/>
      <c r="X3749" s="13"/>
      <c r="Y3749" s="13"/>
      <c r="Z3749" s="13"/>
      <c r="AA3749" s="13"/>
      <c r="AB3749" s="13"/>
      <c r="AC3749" s="13"/>
      <c r="AD3749" s="13"/>
      <c r="AE3749" s="13"/>
      <c r="AF3749" s="13"/>
      <c r="AG3749" s="13"/>
      <c r="AH3749" s="13"/>
      <c r="AI3749" s="13"/>
      <c r="AJ3749" s="13"/>
    </row>
    <row r="3750" spans="2:36" x14ac:dyDescent="0.3">
      <c r="B3750" s="8"/>
      <c r="C3750" s="8"/>
      <c r="W3750" s="13"/>
      <c r="X3750" s="13"/>
      <c r="Y3750" s="13"/>
      <c r="Z3750" s="13"/>
      <c r="AA3750" s="13"/>
      <c r="AB3750" s="13"/>
      <c r="AC3750" s="13"/>
      <c r="AD3750" s="13"/>
      <c r="AE3750" s="13"/>
      <c r="AF3750" s="13"/>
      <c r="AG3750" s="13"/>
      <c r="AH3750" s="13"/>
      <c r="AI3750" s="13"/>
      <c r="AJ3750" s="13"/>
    </row>
    <row r="3751" spans="2:36" x14ac:dyDescent="0.3">
      <c r="B3751" s="8"/>
      <c r="C3751" s="8"/>
      <c r="W3751" s="13"/>
      <c r="X3751" s="13"/>
      <c r="Y3751" s="13"/>
      <c r="Z3751" s="13"/>
      <c r="AA3751" s="13"/>
      <c r="AB3751" s="13"/>
      <c r="AC3751" s="13"/>
      <c r="AD3751" s="13"/>
      <c r="AE3751" s="13"/>
      <c r="AF3751" s="13"/>
      <c r="AG3751" s="13"/>
      <c r="AH3751" s="13"/>
      <c r="AI3751" s="13"/>
      <c r="AJ3751" s="13"/>
    </row>
    <row r="3752" spans="2:36" x14ac:dyDescent="0.3">
      <c r="B3752" s="8"/>
      <c r="C3752" s="8"/>
      <c r="W3752" s="13"/>
      <c r="X3752" s="13"/>
      <c r="Y3752" s="13"/>
      <c r="Z3752" s="13"/>
      <c r="AA3752" s="13"/>
      <c r="AB3752" s="13"/>
      <c r="AC3752" s="13"/>
      <c r="AD3752" s="13"/>
      <c r="AE3752" s="13"/>
      <c r="AF3752" s="13"/>
      <c r="AG3752" s="13"/>
      <c r="AH3752" s="13"/>
      <c r="AI3752" s="13"/>
      <c r="AJ3752" s="13"/>
    </row>
    <row r="3753" spans="2:36" x14ac:dyDescent="0.3">
      <c r="B3753" s="8"/>
      <c r="C3753" s="8"/>
      <c r="W3753" s="13"/>
      <c r="X3753" s="13"/>
      <c r="Y3753" s="13"/>
      <c r="Z3753" s="13"/>
      <c r="AA3753" s="13"/>
      <c r="AB3753" s="13"/>
      <c r="AC3753" s="13"/>
      <c r="AD3753" s="13"/>
      <c r="AE3753" s="13"/>
      <c r="AF3753" s="13"/>
      <c r="AG3753" s="13"/>
      <c r="AH3753" s="13"/>
      <c r="AI3753" s="13"/>
      <c r="AJ3753" s="13"/>
    </row>
    <row r="3754" spans="2:36" x14ac:dyDescent="0.3">
      <c r="B3754" s="8"/>
      <c r="C3754" s="8"/>
      <c r="W3754" s="13"/>
      <c r="X3754" s="13"/>
      <c r="Y3754" s="13"/>
      <c r="Z3754" s="13"/>
      <c r="AA3754" s="13"/>
      <c r="AB3754" s="13"/>
      <c r="AC3754" s="13"/>
      <c r="AD3754" s="13"/>
      <c r="AE3754" s="13"/>
      <c r="AF3754" s="13"/>
      <c r="AG3754" s="13"/>
      <c r="AH3754" s="13"/>
      <c r="AI3754" s="13"/>
      <c r="AJ3754" s="13"/>
    </row>
    <row r="3755" spans="2:36" x14ac:dyDescent="0.3">
      <c r="B3755" s="8"/>
      <c r="C3755" s="8"/>
      <c r="W3755" s="13"/>
      <c r="X3755" s="13"/>
      <c r="Y3755" s="13"/>
      <c r="Z3755" s="13"/>
      <c r="AA3755" s="13"/>
      <c r="AB3755" s="13"/>
      <c r="AC3755" s="13"/>
      <c r="AD3755" s="13"/>
      <c r="AE3755" s="13"/>
      <c r="AF3755" s="13"/>
      <c r="AG3755" s="13"/>
      <c r="AH3755" s="13"/>
      <c r="AI3755" s="13"/>
      <c r="AJ3755" s="13"/>
    </row>
    <row r="3756" spans="2:36" x14ac:dyDescent="0.3">
      <c r="B3756" s="8"/>
      <c r="C3756" s="8"/>
      <c r="W3756" s="13"/>
      <c r="X3756" s="13"/>
      <c r="Y3756" s="13"/>
      <c r="Z3756" s="13"/>
      <c r="AA3756" s="13"/>
      <c r="AB3756" s="13"/>
      <c r="AC3756" s="13"/>
      <c r="AD3756" s="13"/>
      <c r="AE3756" s="13"/>
      <c r="AF3756" s="13"/>
      <c r="AG3756" s="13"/>
      <c r="AH3756" s="13"/>
      <c r="AI3756" s="13"/>
      <c r="AJ3756" s="13"/>
    </row>
    <row r="3757" spans="2:36" x14ac:dyDescent="0.3">
      <c r="B3757" s="8"/>
      <c r="C3757" s="8"/>
      <c r="W3757" s="13"/>
      <c r="X3757" s="13"/>
      <c r="Y3757" s="13"/>
      <c r="Z3757" s="13"/>
      <c r="AA3757" s="13"/>
      <c r="AB3757" s="13"/>
      <c r="AC3757" s="13"/>
      <c r="AD3757" s="13"/>
      <c r="AE3757" s="13"/>
      <c r="AF3757" s="13"/>
      <c r="AG3757" s="13"/>
      <c r="AH3757" s="13"/>
      <c r="AI3757" s="13"/>
      <c r="AJ3757" s="13"/>
    </row>
    <row r="3758" spans="2:36" x14ac:dyDescent="0.3">
      <c r="B3758" s="8"/>
      <c r="C3758" s="8"/>
      <c r="W3758" s="13"/>
      <c r="X3758" s="13"/>
      <c r="Y3758" s="13"/>
      <c r="Z3758" s="13"/>
      <c r="AA3758" s="13"/>
      <c r="AB3758" s="13"/>
      <c r="AC3758" s="13"/>
      <c r="AD3758" s="13"/>
      <c r="AE3758" s="13"/>
      <c r="AF3758" s="13"/>
      <c r="AG3758" s="13"/>
      <c r="AH3758" s="13"/>
      <c r="AI3758" s="13"/>
      <c r="AJ3758" s="13"/>
    </row>
    <row r="3759" spans="2:36" x14ac:dyDescent="0.3">
      <c r="B3759" s="8"/>
      <c r="C3759" s="8"/>
      <c r="W3759" s="13"/>
      <c r="X3759" s="13"/>
      <c r="Y3759" s="13"/>
      <c r="Z3759" s="13"/>
      <c r="AA3759" s="13"/>
      <c r="AB3759" s="13"/>
      <c r="AC3759" s="13"/>
      <c r="AD3759" s="13"/>
      <c r="AE3759" s="13"/>
      <c r="AF3759" s="13"/>
      <c r="AG3759" s="13"/>
      <c r="AH3759" s="13"/>
      <c r="AI3759" s="13"/>
      <c r="AJ3759" s="13"/>
    </row>
    <row r="3760" spans="2:36" x14ac:dyDescent="0.3">
      <c r="B3760" s="8"/>
      <c r="C3760" s="8"/>
      <c r="W3760" s="13"/>
      <c r="X3760" s="13"/>
      <c r="Y3760" s="13"/>
      <c r="Z3760" s="13"/>
      <c r="AA3760" s="13"/>
      <c r="AB3760" s="13"/>
      <c r="AC3760" s="13"/>
      <c r="AD3760" s="13"/>
      <c r="AE3760" s="13"/>
      <c r="AF3760" s="13"/>
      <c r="AG3760" s="13"/>
      <c r="AH3760" s="13"/>
      <c r="AI3760" s="13"/>
      <c r="AJ3760" s="13"/>
    </row>
    <row r="3761" spans="2:36" x14ac:dyDescent="0.3">
      <c r="B3761" s="8"/>
      <c r="C3761" s="8"/>
      <c r="W3761" s="13"/>
      <c r="X3761" s="13"/>
      <c r="Y3761" s="13"/>
      <c r="Z3761" s="13"/>
      <c r="AA3761" s="13"/>
      <c r="AB3761" s="13"/>
      <c r="AC3761" s="13"/>
      <c r="AD3761" s="13"/>
      <c r="AE3761" s="13"/>
      <c r="AF3761" s="13"/>
      <c r="AG3761" s="13"/>
      <c r="AH3761" s="13"/>
      <c r="AI3761" s="13"/>
      <c r="AJ3761" s="13"/>
    </row>
    <row r="3762" spans="2:36" x14ac:dyDescent="0.3">
      <c r="B3762" s="8"/>
      <c r="C3762" s="8"/>
      <c r="W3762" s="13"/>
      <c r="X3762" s="13"/>
      <c r="Y3762" s="13"/>
      <c r="Z3762" s="13"/>
      <c r="AA3762" s="13"/>
      <c r="AB3762" s="13"/>
      <c r="AC3762" s="13"/>
      <c r="AD3762" s="13"/>
      <c r="AE3762" s="13"/>
      <c r="AF3762" s="13"/>
      <c r="AG3762" s="13"/>
      <c r="AH3762" s="13"/>
      <c r="AI3762" s="13"/>
      <c r="AJ3762" s="13"/>
    </row>
    <row r="3763" spans="2:36" x14ac:dyDescent="0.3">
      <c r="B3763" s="8"/>
      <c r="C3763" s="8"/>
      <c r="W3763" s="13"/>
      <c r="X3763" s="13"/>
      <c r="Y3763" s="13"/>
      <c r="Z3763" s="13"/>
      <c r="AA3763" s="13"/>
      <c r="AB3763" s="13"/>
      <c r="AC3763" s="13"/>
      <c r="AD3763" s="13"/>
      <c r="AE3763" s="13"/>
      <c r="AF3763" s="13"/>
      <c r="AG3763" s="13"/>
      <c r="AH3763" s="13"/>
      <c r="AI3763" s="13"/>
      <c r="AJ3763" s="13"/>
    </row>
    <row r="3764" spans="2:36" x14ac:dyDescent="0.3">
      <c r="B3764" s="8"/>
      <c r="C3764" s="8"/>
      <c r="W3764" s="13"/>
      <c r="X3764" s="13"/>
      <c r="Y3764" s="13"/>
      <c r="Z3764" s="13"/>
      <c r="AA3764" s="13"/>
      <c r="AB3764" s="13"/>
      <c r="AC3764" s="13"/>
      <c r="AD3764" s="13"/>
      <c r="AE3764" s="13"/>
      <c r="AF3764" s="13"/>
      <c r="AG3764" s="13"/>
      <c r="AH3764" s="13"/>
      <c r="AI3764" s="13"/>
      <c r="AJ3764" s="13"/>
    </row>
    <row r="3765" spans="2:36" x14ac:dyDescent="0.3">
      <c r="B3765" s="8"/>
      <c r="C3765" s="8"/>
      <c r="W3765" s="13"/>
      <c r="X3765" s="13"/>
      <c r="Y3765" s="13"/>
      <c r="Z3765" s="13"/>
      <c r="AA3765" s="13"/>
      <c r="AB3765" s="13"/>
      <c r="AC3765" s="13"/>
      <c r="AD3765" s="13"/>
      <c r="AE3765" s="13"/>
      <c r="AF3765" s="13"/>
      <c r="AG3765" s="13"/>
      <c r="AH3765" s="13"/>
      <c r="AI3765" s="13"/>
      <c r="AJ3765" s="13"/>
    </row>
    <row r="3766" spans="2:36" x14ac:dyDescent="0.3">
      <c r="B3766" s="8"/>
      <c r="C3766" s="8"/>
      <c r="W3766" s="13"/>
      <c r="X3766" s="13"/>
      <c r="Y3766" s="13"/>
      <c r="Z3766" s="13"/>
      <c r="AA3766" s="13"/>
      <c r="AB3766" s="13"/>
      <c r="AC3766" s="13"/>
      <c r="AD3766" s="13"/>
      <c r="AE3766" s="13"/>
      <c r="AF3766" s="13"/>
      <c r="AG3766" s="13"/>
      <c r="AH3766" s="13"/>
      <c r="AI3766" s="13"/>
      <c r="AJ3766" s="13"/>
    </row>
    <row r="3767" spans="2:36" x14ac:dyDescent="0.3">
      <c r="B3767" s="8"/>
      <c r="C3767" s="8"/>
      <c r="W3767" s="13"/>
      <c r="X3767" s="13"/>
      <c r="Y3767" s="13"/>
      <c r="Z3767" s="13"/>
      <c r="AA3767" s="13"/>
      <c r="AB3767" s="13"/>
      <c r="AC3767" s="13"/>
      <c r="AD3767" s="13"/>
      <c r="AE3767" s="13"/>
      <c r="AF3767" s="13"/>
      <c r="AG3767" s="13"/>
      <c r="AH3767" s="13"/>
      <c r="AI3767" s="13"/>
      <c r="AJ3767" s="13"/>
    </row>
    <row r="3768" spans="2:36" x14ac:dyDescent="0.3">
      <c r="B3768" s="8"/>
      <c r="C3768" s="8"/>
      <c r="W3768" s="13"/>
      <c r="X3768" s="13"/>
      <c r="Y3768" s="13"/>
      <c r="Z3768" s="13"/>
      <c r="AA3768" s="13"/>
      <c r="AB3768" s="13"/>
      <c r="AC3768" s="13"/>
      <c r="AD3768" s="13"/>
      <c r="AE3768" s="13"/>
      <c r="AF3768" s="13"/>
      <c r="AG3768" s="13"/>
      <c r="AH3768" s="13"/>
      <c r="AI3768" s="13"/>
      <c r="AJ3768" s="13"/>
    </row>
    <row r="3769" spans="2:36" x14ac:dyDescent="0.3">
      <c r="B3769" s="8"/>
      <c r="C3769" s="8"/>
      <c r="W3769" s="13"/>
      <c r="X3769" s="13"/>
      <c r="Y3769" s="13"/>
      <c r="Z3769" s="13"/>
      <c r="AA3769" s="13"/>
      <c r="AB3769" s="13"/>
      <c r="AC3769" s="13"/>
      <c r="AD3769" s="13"/>
      <c r="AE3769" s="13"/>
      <c r="AF3769" s="13"/>
      <c r="AG3769" s="13"/>
      <c r="AH3769" s="13"/>
      <c r="AI3769" s="13"/>
      <c r="AJ3769" s="13"/>
    </row>
    <row r="3770" spans="2:36" x14ac:dyDescent="0.3">
      <c r="B3770" s="8"/>
      <c r="C3770" s="8"/>
      <c r="W3770" s="13"/>
      <c r="X3770" s="13"/>
      <c r="Y3770" s="13"/>
      <c r="Z3770" s="13"/>
      <c r="AA3770" s="13"/>
      <c r="AB3770" s="13"/>
      <c r="AC3770" s="13"/>
      <c r="AD3770" s="13"/>
      <c r="AE3770" s="13"/>
      <c r="AF3770" s="13"/>
      <c r="AG3770" s="13"/>
      <c r="AH3770" s="13"/>
      <c r="AI3770" s="13"/>
      <c r="AJ3770" s="13"/>
    </row>
    <row r="3771" spans="2:36" x14ac:dyDescent="0.3">
      <c r="B3771" s="8"/>
      <c r="C3771" s="8"/>
      <c r="W3771" s="13"/>
      <c r="X3771" s="13"/>
      <c r="Y3771" s="13"/>
      <c r="Z3771" s="13"/>
      <c r="AA3771" s="13"/>
      <c r="AB3771" s="13"/>
      <c r="AC3771" s="13"/>
      <c r="AD3771" s="13"/>
      <c r="AE3771" s="13"/>
      <c r="AF3771" s="13"/>
      <c r="AG3771" s="13"/>
      <c r="AH3771" s="13"/>
      <c r="AI3771" s="13"/>
      <c r="AJ3771" s="13"/>
    </row>
    <row r="3772" spans="2:36" x14ac:dyDescent="0.3">
      <c r="B3772" s="8"/>
      <c r="C3772" s="8"/>
      <c r="W3772" s="13"/>
      <c r="X3772" s="13"/>
      <c r="Y3772" s="13"/>
      <c r="Z3772" s="13"/>
      <c r="AA3772" s="13"/>
      <c r="AB3772" s="13"/>
      <c r="AC3772" s="13"/>
      <c r="AD3772" s="13"/>
      <c r="AE3772" s="13"/>
      <c r="AF3772" s="13"/>
      <c r="AG3772" s="13"/>
      <c r="AH3772" s="13"/>
      <c r="AI3772" s="13"/>
      <c r="AJ3772" s="13"/>
    </row>
    <row r="3773" spans="2:36" x14ac:dyDescent="0.3">
      <c r="B3773" s="8"/>
      <c r="C3773" s="8"/>
      <c r="W3773" s="13"/>
      <c r="X3773" s="13"/>
      <c r="Y3773" s="13"/>
      <c r="Z3773" s="13"/>
      <c r="AA3773" s="13"/>
      <c r="AB3773" s="13"/>
      <c r="AC3773" s="13"/>
      <c r="AD3773" s="13"/>
      <c r="AE3773" s="13"/>
      <c r="AF3773" s="13"/>
      <c r="AG3773" s="13"/>
      <c r="AH3773" s="13"/>
      <c r="AI3773" s="13"/>
      <c r="AJ3773" s="13"/>
    </row>
    <row r="3774" spans="2:36" x14ac:dyDescent="0.3">
      <c r="B3774" s="8"/>
      <c r="C3774" s="8"/>
      <c r="W3774" s="13"/>
      <c r="X3774" s="13"/>
      <c r="Y3774" s="13"/>
      <c r="Z3774" s="13"/>
      <c r="AA3774" s="13"/>
      <c r="AB3774" s="13"/>
      <c r="AC3774" s="13"/>
      <c r="AD3774" s="13"/>
      <c r="AE3774" s="13"/>
      <c r="AF3774" s="13"/>
      <c r="AG3774" s="13"/>
      <c r="AH3774" s="13"/>
      <c r="AI3774" s="13"/>
      <c r="AJ3774" s="13"/>
    </row>
    <row r="3775" spans="2:36" x14ac:dyDescent="0.3">
      <c r="B3775" s="8"/>
      <c r="C3775" s="8"/>
      <c r="W3775" s="13"/>
      <c r="X3775" s="13"/>
      <c r="Y3775" s="13"/>
      <c r="Z3775" s="13"/>
      <c r="AA3775" s="13"/>
      <c r="AB3775" s="13"/>
      <c r="AC3775" s="13"/>
      <c r="AD3775" s="13"/>
      <c r="AE3775" s="13"/>
      <c r="AF3775" s="13"/>
      <c r="AG3775" s="13"/>
      <c r="AH3775" s="13"/>
      <c r="AI3775" s="13"/>
      <c r="AJ3775" s="13"/>
    </row>
    <row r="3776" spans="2:36" x14ac:dyDescent="0.3">
      <c r="B3776" s="8"/>
      <c r="C3776" s="8"/>
      <c r="W3776" s="13"/>
      <c r="X3776" s="13"/>
      <c r="Y3776" s="13"/>
      <c r="Z3776" s="13"/>
      <c r="AA3776" s="13"/>
      <c r="AB3776" s="13"/>
      <c r="AC3776" s="13"/>
      <c r="AD3776" s="13"/>
      <c r="AE3776" s="13"/>
      <c r="AF3776" s="13"/>
      <c r="AG3776" s="13"/>
      <c r="AH3776" s="13"/>
      <c r="AI3776" s="13"/>
      <c r="AJ3776" s="13"/>
    </row>
    <row r="3777" spans="2:36" x14ac:dyDescent="0.3">
      <c r="B3777" s="8"/>
      <c r="C3777" s="8"/>
      <c r="W3777" s="13"/>
      <c r="X3777" s="13"/>
      <c r="Y3777" s="13"/>
      <c r="Z3777" s="13"/>
      <c r="AA3777" s="13"/>
      <c r="AB3777" s="13"/>
      <c r="AC3777" s="13"/>
      <c r="AD3777" s="13"/>
      <c r="AE3777" s="13"/>
      <c r="AF3777" s="13"/>
      <c r="AG3777" s="13"/>
      <c r="AH3777" s="13"/>
      <c r="AI3777" s="13"/>
      <c r="AJ3777" s="13"/>
    </row>
    <row r="3778" spans="2:36" x14ac:dyDescent="0.3">
      <c r="B3778" s="8"/>
      <c r="C3778" s="8"/>
      <c r="W3778" s="13"/>
      <c r="X3778" s="13"/>
      <c r="Y3778" s="13"/>
      <c r="Z3778" s="13"/>
      <c r="AA3778" s="13"/>
      <c r="AB3778" s="13"/>
      <c r="AC3778" s="13"/>
      <c r="AD3778" s="13"/>
      <c r="AE3778" s="13"/>
      <c r="AF3778" s="13"/>
      <c r="AG3778" s="13"/>
      <c r="AH3778" s="13"/>
      <c r="AI3778" s="13"/>
      <c r="AJ3778" s="13"/>
    </row>
    <row r="3779" spans="2:36" x14ac:dyDescent="0.3">
      <c r="B3779" s="8"/>
      <c r="C3779" s="8"/>
      <c r="W3779" s="13"/>
      <c r="X3779" s="13"/>
      <c r="Y3779" s="13"/>
      <c r="Z3779" s="13"/>
      <c r="AA3779" s="13"/>
      <c r="AB3779" s="13"/>
      <c r="AC3779" s="13"/>
      <c r="AD3779" s="13"/>
      <c r="AE3779" s="13"/>
      <c r="AF3779" s="13"/>
      <c r="AG3779" s="13"/>
      <c r="AH3779" s="13"/>
      <c r="AI3779" s="13"/>
      <c r="AJ3779" s="13"/>
    </row>
    <row r="3780" spans="2:36" x14ac:dyDescent="0.3">
      <c r="B3780" s="8"/>
      <c r="C3780" s="8"/>
      <c r="W3780" s="13"/>
      <c r="X3780" s="13"/>
      <c r="Y3780" s="13"/>
      <c r="Z3780" s="13"/>
      <c r="AA3780" s="13"/>
      <c r="AB3780" s="13"/>
      <c r="AC3780" s="13"/>
      <c r="AD3780" s="13"/>
      <c r="AE3780" s="13"/>
      <c r="AF3780" s="13"/>
      <c r="AG3780" s="13"/>
      <c r="AH3780" s="13"/>
      <c r="AI3780" s="13"/>
      <c r="AJ3780" s="13"/>
    </row>
    <row r="3781" spans="2:36" x14ac:dyDescent="0.3">
      <c r="B3781" s="8"/>
      <c r="C3781" s="8"/>
      <c r="W3781" s="13"/>
      <c r="X3781" s="13"/>
      <c r="Y3781" s="13"/>
      <c r="Z3781" s="13"/>
      <c r="AA3781" s="13"/>
      <c r="AB3781" s="13"/>
      <c r="AC3781" s="13"/>
      <c r="AD3781" s="13"/>
      <c r="AE3781" s="13"/>
      <c r="AF3781" s="13"/>
      <c r="AG3781" s="13"/>
      <c r="AH3781" s="13"/>
      <c r="AI3781" s="13"/>
      <c r="AJ3781" s="13"/>
    </row>
    <row r="3782" spans="2:36" x14ac:dyDescent="0.3">
      <c r="B3782" s="8"/>
      <c r="C3782" s="8"/>
      <c r="W3782" s="13"/>
      <c r="X3782" s="13"/>
      <c r="Y3782" s="13"/>
      <c r="Z3782" s="13"/>
      <c r="AA3782" s="13"/>
      <c r="AB3782" s="13"/>
      <c r="AC3782" s="13"/>
      <c r="AD3782" s="13"/>
      <c r="AE3782" s="13"/>
      <c r="AF3782" s="13"/>
      <c r="AG3782" s="13"/>
      <c r="AH3782" s="13"/>
      <c r="AI3782" s="13"/>
      <c r="AJ3782" s="13"/>
    </row>
    <row r="3783" spans="2:36" x14ac:dyDescent="0.3">
      <c r="B3783" s="8"/>
      <c r="C3783" s="8"/>
      <c r="W3783" s="13"/>
      <c r="X3783" s="13"/>
      <c r="Y3783" s="13"/>
      <c r="Z3783" s="13"/>
      <c r="AA3783" s="13"/>
      <c r="AB3783" s="13"/>
      <c r="AC3783" s="13"/>
      <c r="AD3783" s="13"/>
      <c r="AE3783" s="13"/>
      <c r="AF3783" s="13"/>
      <c r="AG3783" s="13"/>
      <c r="AH3783" s="13"/>
      <c r="AI3783" s="13"/>
      <c r="AJ3783" s="13"/>
    </row>
    <row r="3784" spans="2:36" x14ac:dyDescent="0.3">
      <c r="B3784" s="8"/>
      <c r="C3784" s="8"/>
      <c r="W3784" s="13"/>
      <c r="X3784" s="13"/>
      <c r="Y3784" s="13"/>
      <c r="Z3784" s="13"/>
      <c r="AA3784" s="13"/>
      <c r="AB3784" s="13"/>
      <c r="AC3784" s="13"/>
      <c r="AD3784" s="13"/>
      <c r="AE3784" s="13"/>
      <c r="AF3784" s="13"/>
      <c r="AG3784" s="13"/>
      <c r="AH3784" s="13"/>
      <c r="AI3784" s="13"/>
      <c r="AJ3784" s="13"/>
    </row>
    <row r="3785" spans="2:36" x14ac:dyDescent="0.3">
      <c r="B3785" s="8"/>
      <c r="C3785" s="8"/>
      <c r="W3785" s="13"/>
      <c r="X3785" s="13"/>
      <c r="Y3785" s="13"/>
      <c r="Z3785" s="13"/>
      <c r="AA3785" s="13"/>
      <c r="AB3785" s="13"/>
      <c r="AC3785" s="13"/>
      <c r="AD3785" s="13"/>
      <c r="AE3785" s="13"/>
      <c r="AF3785" s="13"/>
      <c r="AG3785" s="13"/>
      <c r="AH3785" s="13"/>
      <c r="AI3785" s="13"/>
      <c r="AJ3785" s="13"/>
    </row>
    <row r="3786" spans="2:36" x14ac:dyDescent="0.3">
      <c r="B3786" s="8"/>
      <c r="C3786" s="8"/>
      <c r="W3786" s="13"/>
      <c r="X3786" s="13"/>
      <c r="Y3786" s="13"/>
      <c r="Z3786" s="13"/>
      <c r="AA3786" s="13"/>
      <c r="AB3786" s="13"/>
      <c r="AC3786" s="13"/>
      <c r="AD3786" s="13"/>
      <c r="AE3786" s="13"/>
      <c r="AF3786" s="13"/>
      <c r="AG3786" s="13"/>
      <c r="AH3786" s="13"/>
      <c r="AI3786" s="13"/>
      <c r="AJ3786" s="13"/>
    </row>
    <row r="3787" spans="2:36" x14ac:dyDescent="0.3">
      <c r="B3787" s="8"/>
      <c r="C3787" s="8"/>
      <c r="W3787" s="13"/>
      <c r="X3787" s="13"/>
      <c r="Y3787" s="13"/>
      <c r="Z3787" s="13"/>
      <c r="AA3787" s="13"/>
      <c r="AB3787" s="13"/>
      <c r="AC3787" s="13"/>
      <c r="AD3787" s="13"/>
      <c r="AE3787" s="13"/>
      <c r="AF3787" s="13"/>
      <c r="AG3787" s="13"/>
      <c r="AH3787" s="13"/>
      <c r="AI3787" s="13"/>
      <c r="AJ3787" s="13"/>
    </row>
    <row r="3788" spans="2:36" x14ac:dyDescent="0.3">
      <c r="B3788" s="8"/>
      <c r="C3788" s="8"/>
      <c r="W3788" s="13"/>
      <c r="X3788" s="13"/>
      <c r="Y3788" s="13"/>
      <c r="Z3788" s="13"/>
      <c r="AA3788" s="13"/>
      <c r="AB3788" s="13"/>
      <c r="AC3788" s="13"/>
      <c r="AD3788" s="13"/>
      <c r="AE3788" s="13"/>
      <c r="AF3788" s="13"/>
      <c r="AG3788" s="13"/>
      <c r="AH3788" s="13"/>
      <c r="AI3788" s="13"/>
      <c r="AJ3788" s="13"/>
    </row>
    <row r="3789" spans="2:36" x14ac:dyDescent="0.3">
      <c r="B3789" s="8"/>
      <c r="C3789" s="8"/>
      <c r="W3789" s="13"/>
      <c r="X3789" s="13"/>
      <c r="Y3789" s="13"/>
      <c r="Z3789" s="13"/>
      <c r="AA3789" s="13"/>
      <c r="AB3789" s="13"/>
      <c r="AC3789" s="13"/>
      <c r="AD3789" s="13"/>
      <c r="AE3789" s="13"/>
      <c r="AF3789" s="13"/>
      <c r="AG3789" s="13"/>
      <c r="AH3789" s="13"/>
      <c r="AI3789" s="13"/>
      <c r="AJ3789" s="13"/>
    </row>
    <row r="3790" spans="2:36" x14ac:dyDescent="0.3">
      <c r="B3790" s="8"/>
      <c r="C3790" s="8"/>
      <c r="W3790" s="13"/>
      <c r="X3790" s="13"/>
      <c r="Y3790" s="13"/>
      <c r="Z3790" s="13"/>
      <c r="AA3790" s="13"/>
      <c r="AB3790" s="13"/>
      <c r="AC3790" s="13"/>
      <c r="AD3790" s="13"/>
      <c r="AE3790" s="13"/>
      <c r="AF3790" s="13"/>
      <c r="AG3790" s="13"/>
      <c r="AH3790" s="13"/>
      <c r="AI3790" s="13"/>
      <c r="AJ3790" s="13"/>
    </row>
    <row r="3791" spans="2:36" x14ac:dyDescent="0.3">
      <c r="B3791" s="8"/>
      <c r="C3791" s="8"/>
      <c r="W3791" s="13"/>
      <c r="X3791" s="13"/>
      <c r="Y3791" s="13"/>
      <c r="Z3791" s="13"/>
      <c r="AA3791" s="13"/>
      <c r="AB3791" s="13"/>
      <c r="AC3791" s="13"/>
      <c r="AD3791" s="13"/>
      <c r="AE3791" s="13"/>
      <c r="AF3791" s="13"/>
      <c r="AG3791" s="13"/>
      <c r="AH3791" s="13"/>
      <c r="AI3791" s="13"/>
      <c r="AJ3791" s="13"/>
    </row>
    <row r="3792" spans="2:36" x14ac:dyDescent="0.3">
      <c r="B3792" s="8"/>
      <c r="C3792" s="8"/>
      <c r="W3792" s="13"/>
      <c r="X3792" s="13"/>
      <c r="Y3792" s="13"/>
      <c r="Z3792" s="13"/>
      <c r="AA3792" s="13"/>
      <c r="AB3792" s="13"/>
      <c r="AC3792" s="13"/>
      <c r="AD3792" s="13"/>
      <c r="AE3792" s="13"/>
      <c r="AF3792" s="13"/>
      <c r="AG3792" s="13"/>
      <c r="AH3792" s="13"/>
      <c r="AI3792" s="13"/>
      <c r="AJ3792" s="13"/>
    </row>
    <row r="3793" spans="2:36" x14ac:dyDescent="0.3">
      <c r="B3793" s="8"/>
      <c r="C3793" s="8"/>
      <c r="W3793" s="13"/>
      <c r="X3793" s="13"/>
      <c r="Y3793" s="13"/>
      <c r="Z3793" s="13"/>
      <c r="AA3793" s="13"/>
      <c r="AB3793" s="13"/>
      <c r="AC3793" s="13"/>
      <c r="AD3793" s="13"/>
      <c r="AE3793" s="13"/>
      <c r="AF3793" s="13"/>
      <c r="AG3793" s="13"/>
      <c r="AH3793" s="13"/>
      <c r="AI3793" s="13"/>
      <c r="AJ3793" s="13"/>
    </row>
    <row r="3794" spans="2:36" x14ac:dyDescent="0.3">
      <c r="B3794" s="8"/>
      <c r="C3794" s="8"/>
      <c r="W3794" s="13"/>
      <c r="X3794" s="13"/>
      <c r="Y3794" s="13"/>
      <c r="Z3794" s="13"/>
      <c r="AA3794" s="13"/>
      <c r="AB3794" s="13"/>
      <c r="AC3794" s="13"/>
      <c r="AD3794" s="13"/>
      <c r="AE3794" s="13"/>
      <c r="AF3794" s="13"/>
      <c r="AG3794" s="13"/>
      <c r="AH3794" s="13"/>
      <c r="AI3794" s="13"/>
      <c r="AJ3794" s="13"/>
    </row>
    <row r="3795" spans="2:36" x14ac:dyDescent="0.3">
      <c r="B3795" s="8"/>
      <c r="C3795" s="8"/>
      <c r="W3795" s="13"/>
      <c r="X3795" s="13"/>
      <c r="Y3795" s="13"/>
      <c r="Z3795" s="13"/>
      <c r="AA3795" s="13"/>
      <c r="AB3795" s="13"/>
      <c r="AC3795" s="13"/>
      <c r="AD3795" s="13"/>
      <c r="AE3795" s="13"/>
      <c r="AF3795" s="13"/>
      <c r="AG3795" s="13"/>
      <c r="AH3795" s="13"/>
      <c r="AI3795" s="13"/>
      <c r="AJ3795" s="13"/>
    </row>
    <row r="3796" spans="2:36" x14ac:dyDescent="0.3">
      <c r="B3796" s="8"/>
      <c r="C3796" s="8"/>
      <c r="W3796" s="13"/>
      <c r="X3796" s="13"/>
      <c r="Y3796" s="13"/>
      <c r="Z3796" s="13"/>
      <c r="AA3796" s="13"/>
      <c r="AB3796" s="13"/>
      <c r="AC3796" s="13"/>
      <c r="AD3796" s="13"/>
      <c r="AE3796" s="13"/>
      <c r="AF3796" s="13"/>
      <c r="AG3796" s="13"/>
      <c r="AH3796" s="13"/>
      <c r="AI3796" s="13"/>
      <c r="AJ3796" s="13"/>
    </row>
    <row r="3797" spans="2:36" x14ac:dyDescent="0.3">
      <c r="B3797" s="8"/>
      <c r="C3797" s="8"/>
      <c r="W3797" s="13"/>
      <c r="X3797" s="13"/>
      <c r="Y3797" s="13"/>
      <c r="Z3797" s="13"/>
      <c r="AA3797" s="13"/>
      <c r="AB3797" s="13"/>
      <c r="AC3797" s="13"/>
      <c r="AD3797" s="13"/>
      <c r="AE3797" s="13"/>
      <c r="AF3797" s="13"/>
      <c r="AG3797" s="13"/>
      <c r="AH3797" s="13"/>
      <c r="AI3797" s="13"/>
      <c r="AJ3797" s="13"/>
    </row>
    <row r="3798" spans="2:36" x14ac:dyDescent="0.3">
      <c r="B3798" s="8"/>
      <c r="C3798" s="8"/>
      <c r="W3798" s="13"/>
      <c r="X3798" s="13"/>
      <c r="Y3798" s="13"/>
      <c r="Z3798" s="13"/>
      <c r="AA3798" s="13"/>
      <c r="AB3798" s="13"/>
      <c r="AC3798" s="13"/>
      <c r="AD3798" s="13"/>
      <c r="AE3798" s="13"/>
      <c r="AF3798" s="13"/>
      <c r="AG3798" s="13"/>
      <c r="AH3798" s="13"/>
      <c r="AI3798" s="13"/>
      <c r="AJ3798" s="13"/>
    </row>
    <row r="3799" spans="2:36" x14ac:dyDescent="0.3">
      <c r="B3799" s="8"/>
      <c r="C3799" s="8"/>
      <c r="W3799" s="13"/>
      <c r="X3799" s="13"/>
      <c r="Y3799" s="13"/>
      <c r="Z3799" s="13"/>
      <c r="AA3799" s="13"/>
      <c r="AB3799" s="13"/>
      <c r="AC3799" s="13"/>
      <c r="AD3799" s="13"/>
      <c r="AE3799" s="13"/>
      <c r="AF3799" s="13"/>
      <c r="AG3799" s="13"/>
      <c r="AH3799" s="13"/>
      <c r="AI3799" s="13"/>
      <c r="AJ3799" s="13"/>
    </row>
    <row r="3800" spans="2:36" x14ac:dyDescent="0.3">
      <c r="B3800" s="8"/>
      <c r="C3800" s="8"/>
      <c r="W3800" s="13"/>
      <c r="X3800" s="13"/>
      <c r="Y3800" s="13"/>
      <c r="Z3800" s="13"/>
      <c r="AA3800" s="13"/>
      <c r="AB3800" s="13"/>
      <c r="AC3800" s="13"/>
      <c r="AD3800" s="13"/>
      <c r="AE3800" s="13"/>
      <c r="AF3800" s="13"/>
      <c r="AG3800" s="13"/>
      <c r="AH3800" s="13"/>
      <c r="AI3800" s="13"/>
      <c r="AJ3800" s="13"/>
    </row>
    <row r="3801" spans="2:36" x14ac:dyDescent="0.3">
      <c r="B3801" s="8"/>
      <c r="C3801" s="8"/>
      <c r="W3801" s="13"/>
      <c r="X3801" s="13"/>
      <c r="Y3801" s="13"/>
      <c r="Z3801" s="13"/>
      <c r="AA3801" s="13"/>
      <c r="AB3801" s="13"/>
      <c r="AC3801" s="13"/>
      <c r="AD3801" s="13"/>
      <c r="AE3801" s="13"/>
      <c r="AF3801" s="13"/>
      <c r="AG3801" s="13"/>
      <c r="AH3801" s="13"/>
      <c r="AI3801" s="13"/>
      <c r="AJ3801" s="13"/>
    </row>
    <row r="3802" spans="2:36" x14ac:dyDescent="0.3">
      <c r="B3802" s="8"/>
      <c r="C3802" s="8"/>
      <c r="W3802" s="13"/>
      <c r="X3802" s="13"/>
      <c r="Y3802" s="13"/>
      <c r="Z3802" s="13"/>
      <c r="AA3802" s="13"/>
      <c r="AB3802" s="13"/>
      <c r="AC3802" s="13"/>
      <c r="AD3802" s="13"/>
      <c r="AE3802" s="13"/>
      <c r="AF3802" s="13"/>
      <c r="AG3802" s="13"/>
      <c r="AH3802" s="13"/>
      <c r="AI3802" s="13"/>
      <c r="AJ3802" s="13"/>
    </row>
    <row r="3803" spans="2:36" x14ac:dyDescent="0.3">
      <c r="B3803" s="8"/>
      <c r="C3803" s="8"/>
      <c r="W3803" s="13"/>
      <c r="X3803" s="13"/>
      <c r="Y3803" s="13"/>
      <c r="Z3803" s="13"/>
      <c r="AA3803" s="13"/>
      <c r="AB3803" s="13"/>
      <c r="AC3803" s="13"/>
      <c r="AD3803" s="13"/>
      <c r="AE3803" s="13"/>
      <c r="AF3803" s="13"/>
      <c r="AG3803" s="13"/>
      <c r="AH3803" s="13"/>
      <c r="AI3803" s="13"/>
      <c r="AJ3803" s="13"/>
    </row>
    <row r="3804" spans="2:36" x14ac:dyDescent="0.3">
      <c r="B3804" s="8"/>
      <c r="C3804" s="8"/>
      <c r="W3804" s="13"/>
      <c r="X3804" s="13"/>
      <c r="Y3804" s="13"/>
      <c r="Z3804" s="13"/>
      <c r="AA3804" s="13"/>
      <c r="AB3804" s="13"/>
      <c r="AC3804" s="13"/>
      <c r="AD3804" s="13"/>
      <c r="AE3804" s="13"/>
      <c r="AF3804" s="13"/>
      <c r="AG3804" s="13"/>
      <c r="AH3804" s="13"/>
      <c r="AI3804" s="13"/>
      <c r="AJ3804" s="13"/>
    </row>
    <row r="3805" spans="2:36" x14ac:dyDescent="0.3">
      <c r="B3805" s="8"/>
      <c r="C3805" s="8"/>
      <c r="W3805" s="13"/>
      <c r="X3805" s="13"/>
      <c r="Y3805" s="13"/>
      <c r="Z3805" s="13"/>
      <c r="AA3805" s="13"/>
      <c r="AB3805" s="13"/>
      <c r="AC3805" s="13"/>
      <c r="AD3805" s="13"/>
      <c r="AE3805" s="13"/>
      <c r="AF3805" s="13"/>
      <c r="AG3805" s="13"/>
      <c r="AH3805" s="13"/>
      <c r="AI3805" s="13"/>
      <c r="AJ3805" s="13"/>
    </row>
    <row r="3806" spans="2:36" x14ac:dyDescent="0.3">
      <c r="B3806" s="8"/>
      <c r="C3806" s="8"/>
      <c r="W3806" s="13"/>
      <c r="X3806" s="13"/>
      <c r="Y3806" s="13"/>
      <c r="Z3806" s="13"/>
      <c r="AA3806" s="13"/>
      <c r="AB3806" s="13"/>
      <c r="AC3806" s="13"/>
      <c r="AD3806" s="13"/>
      <c r="AE3806" s="13"/>
      <c r="AF3806" s="13"/>
      <c r="AG3806" s="13"/>
      <c r="AH3806" s="13"/>
      <c r="AI3806" s="13"/>
      <c r="AJ3806" s="13"/>
    </row>
    <row r="3807" spans="2:36" x14ac:dyDescent="0.3">
      <c r="B3807" s="8"/>
      <c r="C3807" s="8"/>
      <c r="W3807" s="13"/>
      <c r="X3807" s="13"/>
      <c r="Y3807" s="13"/>
      <c r="Z3807" s="13"/>
      <c r="AA3807" s="13"/>
      <c r="AB3807" s="13"/>
      <c r="AC3807" s="13"/>
      <c r="AD3807" s="13"/>
      <c r="AE3807" s="13"/>
      <c r="AF3807" s="13"/>
      <c r="AG3807" s="13"/>
      <c r="AH3807" s="13"/>
      <c r="AI3807" s="13"/>
      <c r="AJ3807" s="13"/>
    </row>
    <row r="3808" spans="2:36" x14ac:dyDescent="0.3">
      <c r="B3808" s="8"/>
      <c r="C3808" s="8"/>
      <c r="W3808" s="13"/>
      <c r="X3808" s="13"/>
      <c r="Y3808" s="13"/>
      <c r="Z3808" s="13"/>
      <c r="AA3808" s="13"/>
      <c r="AB3808" s="13"/>
      <c r="AC3808" s="13"/>
      <c r="AD3808" s="13"/>
      <c r="AE3808" s="13"/>
      <c r="AF3808" s="13"/>
      <c r="AG3808" s="13"/>
      <c r="AH3808" s="13"/>
      <c r="AI3808" s="13"/>
      <c r="AJ3808" s="13"/>
    </row>
    <row r="3809" spans="2:36" x14ac:dyDescent="0.3">
      <c r="B3809" s="8"/>
      <c r="C3809" s="8"/>
      <c r="W3809" s="13"/>
      <c r="X3809" s="13"/>
      <c r="Y3809" s="13"/>
      <c r="Z3809" s="13"/>
      <c r="AA3809" s="13"/>
      <c r="AB3809" s="13"/>
      <c r="AC3809" s="13"/>
      <c r="AD3809" s="13"/>
      <c r="AE3809" s="13"/>
      <c r="AF3809" s="13"/>
      <c r="AG3809" s="13"/>
      <c r="AH3809" s="13"/>
      <c r="AI3809" s="13"/>
      <c r="AJ3809" s="13"/>
    </row>
    <row r="3810" spans="2:36" x14ac:dyDescent="0.3">
      <c r="B3810" s="8"/>
      <c r="C3810" s="8"/>
      <c r="W3810" s="13"/>
      <c r="X3810" s="13"/>
      <c r="Y3810" s="13"/>
      <c r="Z3810" s="13"/>
      <c r="AA3810" s="13"/>
      <c r="AB3810" s="13"/>
      <c r="AC3810" s="13"/>
      <c r="AD3810" s="13"/>
      <c r="AE3810" s="13"/>
      <c r="AF3810" s="13"/>
      <c r="AG3810" s="13"/>
      <c r="AH3810" s="13"/>
      <c r="AI3810" s="13"/>
      <c r="AJ3810" s="13"/>
    </row>
    <row r="3811" spans="2:36" x14ac:dyDescent="0.3">
      <c r="B3811" s="8"/>
      <c r="C3811" s="8"/>
      <c r="W3811" s="13"/>
      <c r="X3811" s="13"/>
      <c r="Y3811" s="13"/>
      <c r="Z3811" s="13"/>
      <c r="AA3811" s="13"/>
      <c r="AB3811" s="13"/>
      <c r="AC3811" s="13"/>
      <c r="AD3811" s="13"/>
      <c r="AE3811" s="13"/>
      <c r="AF3811" s="13"/>
      <c r="AG3811" s="13"/>
      <c r="AH3811" s="13"/>
      <c r="AI3811" s="13"/>
      <c r="AJ3811" s="13"/>
    </row>
    <row r="3812" spans="2:36" x14ac:dyDescent="0.3">
      <c r="B3812" s="8"/>
      <c r="C3812" s="8"/>
      <c r="W3812" s="13"/>
      <c r="X3812" s="13"/>
      <c r="Y3812" s="13"/>
      <c r="Z3812" s="13"/>
      <c r="AA3812" s="13"/>
      <c r="AB3812" s="13"/>
      <c r="AC3812" s="13"/>
      <c r="AD3812" s="13"/>
      <c r="AE3812" s="13"/>
      <c r="AF3812" s="13"/>
      <c r="AG3812" s="13"/>
      <c r="AH3812" s="13"/>
      <c r="AI3812" s="13"/>
      <c r="AJ3812" s="13"/>
    </row>
    <row r="3813" spans="2:36" x14ac:dyDescent="0.3">
      <c r="B3813" s="8"/>
      <c r="C3813" s="8"/>
      <c r="W3813" s="13"/>
      <c r="X3813" s="13"/>
      <c r="Y3813" s="13"/>
      <c r="Z3813" s="13"/>
      <c r="AA3813" s="13"/>
      <c r="AB3813" s="13"/>
      <c r="AC3813" s="13"/>
      <c r="AD3813" s="13"/>
      <c r="AE3813" s="13"/>
      <c r="AF3813" s="13"/>
      <c r="AG3813" s="13"/>
      <c r="AH3813" s="13"/>
      <c r="AI3813" s="13"/>
      <c r="AJ3813" s="13"/>
    </row>
    <row r="3814" spans="2:36" x14ac:dyDescent="0.3">
      <c r="B3814" s="8"/>
      <c r="C3814" s="8"/>
      <c r="W3814" s="13"/>
      <c r="X3814" s="13"/>
      <c r="Y3814" s="13"/>
      <c r="Z3814" s="13"/>
      <c r="AA3814" s="13"/>
      <c r="AB3814" s="13"/>
      <c r="AC3814" s="13"/>
      <c r="AD3814" s="13"/>
      <c r="AE3814" s="13"/>
      <c r="AF3814" s="13"/>
      <c r="AG3814" s="13"/>
      <c r="AH3814" s="13"/>
      <c r="AI3814" s="13"/>
      <c r="AJ3814" s="13"/>
    </row>
    <row r="3815" spans="2:36" x14ac:dyDescent="0.3">
      <c r="B3815" s="8"/>
      <c r="C3815" s="8"/>
      <c r="W3815" s="13"/>
      <c r="X3815" s="13"/>
      <c r="Y3815" s="13"/>
      <c r="Z3815" s="13"/>
      <c r="AA3815" s="13"/>
      <c r="AB3815" s="13"/>
      <c r="AC3815" s="13"/>
      <c r="AD3815" s="13"/>
      <c r="AE3815" s="13"/>
      <c r="AF3815" s="13"/>
      <c r="AG3815" s="13"/>
      <c r="AH3815" s="13"/>
      <c r="AI3815" s="13"/>
      <c r="AJ3815" s="13"/>
    </row>
    <row r="3816" spans="2:36" x14ac:dyDescent="0.3">
      <c r="B3816" s="8"/>
      <c r="C3816" s="8"/>
      <c r="W3816" s="13"/>
      <c r="X3816" s="13"/>
      <c r="Y3816" s="13"/>
      <c r="Z3816" s="13"/>
      <c r="AA3816" s="13"/>
      <c r="AB3816" s="13"/>
      <c r="AC3816" s="13"/>
      <c r="AD3816" s="13"/>
      <c r="AE3816" s="13"/>
      <c r="AF3816" s="13"/>
      <c r="AG3816" s="13"/>
      <c r="AH3816" s="13"/>
      <c r="AI3816" s="13"/>
      <c r="AJ3816" s="13"/>
    </row>
    <row r="3817" spans="2:36" x14ac:dyDescent="0.3">
      <c r="B3817" s="8"/>
      <c r="C3817" s="8"/>
      <c r="W3817" s="13"/>
      <c r="X3817" s="13"/>
      <c r="Y3817" s="13"/>
      <c r="Z3817" s="13"/>
      <c r="AA3817" s="13"/>
      <c r="AB3817" s="13"/>
      <c r="AC3817" s="13"/>
      <c r="AD3817" s="13"/>
      <c r="AE3817" s="13"/>
      <c r="AF3817" s="13"/>
      <c r="AG3817" s="13"/>
      <c r="AH3817" s="13"/>
      <c r="AI3817" s="13"/>
      <c r="AJ3817" s="13"/>
    </row>
    <row r="3818" spans="2:36" x14ac:dyDescent="0.3">
      <c r="B3818" s="8"/>
      <c r="C3818" s="8"/>
      <c r="W3818" s="13"/>
      <c r="X3818" s="13"/>
      <c r="Y3818" s="13"/>
      <c r="Z3818" s="13"/>
      <c r="AA3818" s="13"/>
      <c r="AB3818" s="13"/>
      <c r="AC3818" s="13"/>
      <c r="AD3818" s="13"/>
      <c r="AE3818" s="13"/>
      <c r="AF3818" s="13"/>
      <c r="AG3818" s="13"/>
      <c r="AH3818" s="13"/>
      <c r="AI3818" s="13"/>
      <c r="AJ3818" s="13"/>
    </row>
    <row r="3819" spans="2:36" x14ac:dyDescent="0.3">
      <c r="B3819" s="8"/>
      <c r="C3819" s="8"/>
      <c r="W3819" s="13"/>
      <c r="X3819" s="13"/>
      <c r="Y3819" s="13"/>
      <c r="Z3819" s="13"/>
      <c r="AA3819" s="13"/>
      <c r="AB3819" s="13"/>
      <c r="AC3819" s="13"/>
      <c r="AD3819" s="13"/>
      <c r="AE3819" s="13"/>
      <c r="AF3819" s="13"/>
      <c r="AG3819" s="13"/>
      <c r="AH3819" s="13"/>
      <c r="AI3819" s="13"/>
      <c r="AJ3819" s="13"/>
    </row>
    <row r="3820" spans="2:36" x14ac:dyDescent="0.3">
      <c r="B3820" s="8"/>
      <c r="C3820" s="8"/>
      <c r="W3820" s="13"/>
      <c r="X3820" s="13"/>
      <c r="Y3820" s="13"/>
      <c r="Z3820" s="13"/>
      <c r="AA3820" s="13"/>
      <c r="AB3820" s="13"/>
      <c r="AC3820" s="13"/>
      <c r="AD3820" s="13"/>
      <c r="AE3820" s="13"/>
      <c r="AF3820" s="13"/>
      <c r="AG3820" s="13"/>
      <c r="AH3820" s="13"/>
      <c r="AI3820" s="13"/>
      <c r="AJ3820" s="13"/>
    </row>
    <row r="3821" spans="2:36" x14ac:dyDescent="0.3">
      <c r="B3821" s="8"/>
      <c r="C3821" s="8"/>
      <c r="W3821" s="13"/>
      <c r="X3821" s="13"/>
      <c r="Y3821" s="13"/>
      <c r="Z3821" s="13"/>
      <c r="AA3821" s="13"/>
      <c r="AB3821" s="13"/>
      <c r="AC3821" s="13"/>
      <c r="AD3821" s="13"/>
      <c r="AE3821" s="13"/>
      <c r="AF3821" s="13"/>
      <c r="AG3821" s="13"/>
      <c r="AH3821" s="13"/>
      <c r="AI3821" s="13"/>
      <c r="AJ3821" s="13"/>
    </row>
    <row r="3822" spans="2:36" x14ac:dyDescent="0.3">
      <c r="B3822" s="8"/>
      <c r="C3822" s="8"/>
      <c r="W3822" s="13"/>
      <c r="X3822" s="13"/>
      <c r="Y3822" s="13"/>
      <c r="Z3822" s="13"/>
      <c r="AA3822" s="13"/>
      <c r="AB3822" s="13"/>
      <c r="AC3822" s="13"/>
      <c r="AD3822" s="13"/>
      <c r="AE3822" s="13"/>
      <c r="AF3822" s="13"/>
      <c r="AG3822" s="13"/>
      <c r="AH3822" s="13"/>
      <c r="AI3822" s="13"/>
      <c r="AJ3822" s="13"/>
    </row>
    <row r="3823" spans="2:36" x14ac:dyDescent="0.3">
      <c r="B3823" s="8"/>
      <c r="C3823" s="8"/>
      <c r="W3823" s="13"/>
      <c r="X3823" s="13"/>
      <c r="Y3823" s="13"/>
      <c r="Z3823" s="13"/>
      <c r="AA3823" s="13"/>
      <c r="AB3823" s="13"/>
      <c r="AC3823" s="13"/>
      <c r="AD3823" s="13"/>
      <c r="AE3823" s="13"/>
      <c r="AF3823" s="13"/>
      <c r="AG3823" s="13"/>
      <c r="AH3823" s="13"/>
      <c r="AI3823" s="13"/>
      <c r="AJ3823" s="13"/>
    </row>
    <row r="3824" spans="2:36" x14ac:dyDescent="0.3">
      <c r="B3824" s="8"/>
      <c r="C3824" s="8"/>
      <c r="W3824" s="13"/>
      <c r="X3824" s="13"/>
      <c r="Y3824" s="13"/>
      <c r="Z3824" s="13"/>
      <c r="AA3824" s="13"/>
      <c r="AB3824" s="13"/>
      <c r="AC3824" s="13"/>
      <c r="AD3824" s="13"/>
      <c r="AE3824" s="13"/>
      <c r="AF3824" s="13"/>
      <c r="AG3824" s="13"/>
      <c r="AH3824" s="13"/>
      <c r="AI3824" s="13"/>
      <c r="AJ3824" s="13"/>
    </row>
    <row r="3825" spans="2:36" x14ac:dyDescent="0.3">
      <c r="B3825" s="8"/>
      <c r="C3825" s="8"/>
      <c r="W3825" s="13"/>
      <c r="X3825" s="13"/>
      <c r="Y3825" s="13"/>
      <c r="Z3825" s="13"/>
      <c r="AA3825" s="13"/>
      <c r="AB3825" s="13"/>
      <c r="AC3825" s="13"/>
      <c r="AD3825" s="13"/>
      <c r="AE3825" s="13"/>
      <c r="AF3825" s="13"/>
      <c r="AG3825" s="13"/>
      <c r="AH3825" s="13"/>
      <c r="AI3825" s="13"/>
      <c r="AJ3825" s="13"/>
    </row>
    <row r="3826" spans="2:36" x14ac:dyDescent="0.3">
      <c r="B3826" s="8"/>
      <c r="C3826" s="8"/>
      <c r="W3826" s="13"/>
      <c r="X3826" s="13"/>
      <c r="Y3826" s="13"/>
      <c r="Z3826" s="13"/>
      <c r="AA3826" s="13"/>
      <c r="AB3826" s="13"/>
      <c r="AC3826" s="13"/>
      <c r="AD3826" s="13"/>
      <c r="AE3826" s="13"/>
      <c r="AF3826" s="13"/>
      <c r="AG3826" s="13"/>
      <c r="AH3826" s="13"/>
      <c r="AI3826" s="13"/>
      <c r="AJ3826" s="13"/>
    </row>
    <row r="3827" spans="2:36" x14ac:dyDescent="0.3">
      <c r="B3827" s="8"/>
      <c r="C3827" s="8"/>
      <c r="W3827" s="13"/>
      <c r="X3827" s="13"/>
      <c r="Y3827" s="13"/>
      <c r="Z3827" s="13"/>
      <c r="AA3827" s="13"/>
      <c r="AB3827" s="13"/>
      <c r="AC3827" s="13"/>
      <c r="AD3827" s="13"/>
      <c r="AE3827" s="13"/>
      <c r="AF3827" s="13"/>
      <c r="AG3827" s="13"/>
      <c r="AH3827" s="13"/>
      <c r="AI3827" s="13"/>
      <c r="AJ3827" s="13"/>
    </row>
    <row r="3828" spans="2:36" x14ac:dyDescent="0.3">
      <c r="B3828" s="8"/>
      <c r="C3828" s="8"/>
      <c r="W3828" s="13"/>
      <c r="X3828" s="13"/>
      <c r="Y3828" s="13"/>
      <c r="Z3828" s="13"/>
      <c r="AA3828" s="13"/>
      <c r="AB3828" s="13"/>
      <c r="AC3828" s="13"/>
      <c r="AD3828" s="13"/>
      <c r="AE3828" s="13"/>
      <c r="AF3828" s="13"/>
      <c r="AG3828" s="13"/>
      <c r="AH3828" s="13"/>
      <c r="AI3828" s="13"/>
      <c r="AJ3828" s="13"/>
    </row>
    <row r="3829" spans="2:36" x14ac:dyDescent="0.3">
      <c r="B3829" s="8"/>
      <c r="C3829" s="8"/>
      <c r="W3829" s="13"/>
      <c r="X3829" s="13"/>
      <c r="Y3829" s="13"/>
      <c r="Z3829" s="13"/>
      <c r="AA3829" s="13"/>
      <c r="AB3829" s="13"/>
      <c r="AC3829" s="13"/>
      <c r="AD3829" s="13"/>
      <c r="AE3829" s="13"/>
      <c r="AF3829" s="13"/>
      <c r="AG3829" s="13"/>
      <c r="AH3829" s="13"/>
      <c r="AI3829" s="13"/>
      <c r="AJ3829" s="13"/>
    </row>
    <row r="3830" spans="2:36" x14ac:dyDescent="0.3">
      <c r="B3830" s="8"/>
      <c r="C3830" s="8"/>
      <c r="W3830" s="13"/>
      <c r="X3830" s="13"/>
      <c r="Y3830" s="13"/>
      <c r="Z3830" s="13"/>
      <c r="AA3830" s="13"/>
      <c r="AB3830" s="13"/>
      <c r="AC3830" s="13"/>
      <c r="AD3830" s="13"/>
      <c r="AE3830" s="13"/>
      <c r="AF3830" s="13"/>
      <c r="AG3830" s="13"/>
      <c r="AH3830" s="13"/>
      <c r="AI3830" s="13"/>
      <c r="AJ3830" s="13"/>
    </row>
    <row r="3831" spans="2:36" x14ac:dyDescent="0.3">
      <c r="B3831" s="8"/>
      <c r="C3831" s="8"/>
      <c r="W3831" s="13"/>
      <c r="X3831" s="13"/>
      <c r="Y3831" s="13"/>
      <c r="Z3831" s="13"/>
      <c r="AA3831" s="13"/>
      <c r="AB3831" s="13"/>
      <c r="AC3831" s="13"/>
      <c r="AD3831" s="13"/>
      <c r="AE3831" s="13"/>
      <c r="AF3831" s="13"/>
      <c r="AG3831" s="13"/>
      <c r="AH3831" s="13"/>
      <c r="AI3831" s="13"/>
      <c r="AJ3831" s="13"/>
    </row>
    <row r="3832" spans="2:36" x14ac:dyDescent="0.3">
      <c r="B3832" s="8"/>
      <c r="C3832" s="8"/>
      <c r="W3832" s="13"/>
      <c r="X3832" s="13"/>
      <c r="Y3832" s="13"/>
      <c r="Z3832" s="13"/>
      <c r="AA3832" s="13"/>
      <c r="AB3832" s="13"/>
      <c r="AC3832" s="13"/>
      <c r="AD3832" s="13"/>
      <c r="AE3832" s="13"/>
      <c r="AF3832" s="13"/>
      <c r="AG3832" s="13"/>
      <c r="AH3832" s="13"/>
      <c r="AI3832" s="13"/>
      <c r="AJ3832" s="13"/>
    </row>
    <row r="3833" spans="2:36" x14ac:dyDescent="0.3">
      <c r="B3833" s="8"/>
      <c r="C3833" s="8"/>
      <c r="W3833" s="13"/>
      <c r="X3833" s="13"/>
      <c r="Y3833" s="13"/>
      <c r="Z3833" s="13"/>
      <c r="AA3833" s="13"/>
      <c r="AB3833" s="13"/>
      <c r="AC3833" s="13"/>
      <c r="AD3833" s="13"/>
      <c r="AE3833" s="13"/>
      <c r="AF3833" s="13"/>
      <c r="AG3833" s="13"/>
      <c r="AH3833" s="13"/>
      <c r="AI3833" s="13"/>
      <c r="AJ3833" s="13"/>
    </row>
    <row r="3834" spans="2:36" x14ac:dyDescent="0.3">
      <c r="B3834" s="8"/>
      <c r="C3834" s="8"/>
      <c r="W3834" s="13"/>
      <c r="X3834" s="13"/>
      <c r="Y3834" s="13"/>
      <c r="Z3834" s="13"/>
      <c r="AA3834" s="13"/>
      <c r="AB3834" s="13"/>
      <c r="AC3834" s="13"/>
      <c r="AD3834" s="13"/>
      <c r="AE3834" s="13"/>
      <c r="AF3834" s="13"/>
      <c r="AG3834" s="13"/>
      <c r="AH3834" s="13"/>
      <c r="AI3834" s="13"/>
      <c r="AJ3834" s="13"/>
    </row>
    <row r="3835" spans="2:36" x14ac:dyDescent="0.3">
      <c r="B3835" s="8"/>
      <c r="C3835" s="8"/>
      <c r="W3835" s="13"/>
      <c r="X3835" s="13"/>
      <c r="Y3835" s="13"/>
      <c r="Z3835" s="13"/>
      <c r="AA3835" s="13"/>
      <c r="AB3835" s="13"/>
      <c r="AC3835" s="13"/>
      <c r="AD3835" s="13"/>
      <c r="AE3835" s="13"/>
      <c r="AF3835" s="13"/>
      <c r="AG3835" s="13"/>
      <c r="AH3835" s="13"/>
      <c r="AI3835" s="13"/>
      <c r="AJ3835" s="13"/>
    </row>
    <row r="3836" spans="2:36" x14ac:dyDescent="0.3">
      <c r="B3836" s="8"/>
      <c r="C3836" s="8"/>
      <c r="W3836" s="13"/>
      <c r="X3836" s="13"/>
      <c r="Y3836" s="13"/>
      <c r="Z3836" s="13"/>
      <c r="AA3836" s="13"/>
      <c r="AB3836" s="13"/>
      <c r="AC3836" s="13"/>
      <c r="AD3836" s="13"/>
      <c r="AE3836" s="13"/>
      <c r="AF3836" s="13"/>
      <c r="AG3836" s="13"/>
      <c r="AH3836" s="13"/>
      <c r="AI3836" s="13"/>
      <c r="AJ3836" s="13"/>
    </row>
    <row r="3837" spans="2:36" x14ac:dyDescent="0.3">
      <c r="B3837" s="8"/>
      <c r="C3837" s="8"/>
      <c r="W3837" s="13"/>
      <c r="X3837" s="13"/>
      <c r="Y3837" s="13"/>
      <c r="Z3837" s="13"/>
      <c r="AA3837" s="13"/>
      <c r="AB3837" s="13"/>
      <c r="AC3837" s="13"/>
      <c r="AD3837" s="13"/>
      <c r="AE3837" s="13"/>
      <c r="AF3837" s="13"/>
      <c r="AG3837" s="13"/>
      <c r="AH3837" s="13"/>
      <c r="AI3837" s="13"/>
      <c r="AJ3837" s="13"/>
    </row>
    <row r="3838" spans="2:36" x14ac:dyDescent="0.3">
      <c r="B3838" s="8"/>
      <c r="C3838" s="8"/>
      <c r="W3838" s="13"/>
      <c r="X3838" s="13"/>
      <c r="Y3838" s="13"/>
      <c r="Z3838" s="13"/>
      <c r="AA3838" s="13"/>
      <c r="AB3838" s="13"/>
      <c r="AC3838" s="13"/>
      <c r="AD3838" s="13"/>
      <c r="AE3838" s="13"/>
      <c r="AF3838" s="13"/>
      <c r="AG3838" s="13"/>
      <c r="AH3838" s="13"/>
      <c r="AI3838" s="13"/>
      <c r="AJ3838" s="13"/>
    </row>
    <row r="3839" spans="2:36" x14ac:dyDescent="0.3">
      <c r="B3839" s="8"/>
      <c r="C3839" s="8"/>
      <c r="W3839" s="13"/>
      <c r="X3839" s="13"/>
      <c r="Y3839" s="13"/>
      <c r="Z3839" s="13"/>
      <c r="AA3839" s="13"/>
      <c r="AB3839" s="13"/>
      <c r="AC3839" s="13"/>
      <c r="AD3839" s="13"/>
      <c r="AE3839" s="13"/>
      <c r="AF3839" s="13"/>
      <c r="AG3839" s="13"/>
      <c r="AH3839" s="13"/>
      <c r="AI3839" s="13"/>
      <c r="AJ3839" s="13"/>
    </row>
    <row r="3840" spans="2:36" x14ac:dyDescent="0.3">
      <c r="B3840" s="8"/>
      <c r="C3840" s="8"/>
      <c r="W3840" s="13"/>
      <c r="X3840" s="13"/>
      <c r="Y3840" s="13"/>
      <c r="Z3840" s="13"/>
      <c r="AA3840" s="13"/>
      <c r="AB3840" s="13"/>
      <c r="AC3840" s="13"/>
      <c r="AD3840" s="13"/>
      <c r="AE3840" s="13"/>
      <c r="AF3840" s="13"/>
      <c r="AG3840" s="13"/>
      <c r="AH3840" s="13"/>
      <c r="AI3840" s="13"/>
      <c r="AJ3840" s="13"/>
    </row>
    <row r="3841" spans="2:36" x14ac:dyDescent="0.3">
      <c r="B3841" s="8"/>
      <c r="C3841" s="8"/>
      <c r="W3841" s="13"/>
      <c r="X3841" s="13"/>
      <c r="Y3841" s="13"/>
      <c r="Z3841" s="13"/>
      <c r="AA3841" s="13"/>
      <c r="AB3841" s="13"/>
      <c r="AC3841" s="13"/>
      <c r="AD3841" s="13"/>
      <c r="AE3841" s="13"/>
      <c r="AF3841" s="13"/>
      <c r="AG3841" s="13"/>
      <c r="AH3841" s="13"/>
      <c r="AI3841" s="13"/>
      <c r="AJ3841" s="13"/>
    </row>
    <row r="3842" spans="2:36" x14ac:dyDescent="0.3">
      <c r="B3842" s="8"/>
      <c r="C3842" s="8"/>
      <c r="W3842" s="13"/>
      <c r="X3842" s="13"/>
      <c r="Y3842" s="13"/>
      <c r="Z3842" s="13"/>
      <c r="AA3842" s="13"/>
      <c r="AB3842" s="13"/>
      <c r="AC3842" s="13"/>
      <c r="AD3842" s="13"/>
      <c r="AE3842" s="13"/>
      <c r="AF3842" s="13"/>
      <c r="AG3842" s="13"/>
      <c r="AH3842" s="13"/>
      <c r="AI3842" s="13"/>
      <c r="AJ3842" s="13"/>
    </row>
    <row r="3843" spans="2:36" x14ac:dyDescent="0.3">
      <c r="B3843" s="8"/>
      <c r="C3843" s="8"/>
      <c r="W3843" s="13"/>
      <c r="X3843" s="13"/>
      <c r="Y3843" s="13"/>
      <c r="Z3843" s="13"/>
      <c r="AA3843" s="13"/>
      <c r="AB3843" s="13"/>
      <c r="AC3843" s="13"/>
      <c r="AD3843" s="13"/>
      <c r="AE3843" s="13"/>
      <c r="AF3843" s="13"/>
      <c r="AG3843" s="13"/>
      <c r="AH3843" s="13"/>
      <c r="AI3843" s="13"/>
      <c r="AJ3843" s="13"/>
    </row>
    <row r="3844" spans="2:36" x14ac:dyDescent="0.3">
      <c r="B3844" s="8"/>
      <c r="C3844" s="8"/>
      <c r="W3844" s="13"/>
      <c r="X3844" s="13"/>
      <c r="Y3844" s="13"/>
      <c r="Z3844" s="13"/>
      <c r="AA3844" s="13"/>
      <c r="AB3844" s="13"/>
      <c r="AC3844" s="13"/>
      <c r="AD3844" s="13"/>
      <c r="AE3844" s="13"/>
      <c r="AF3844" s="13"/>
      <c r="AG3844" s="13"/>
      <c r="AH3844" s="13"/>
      <c r="AI3844" s="13"/>
      <c r="AJ3844" s="13"/>
    </row>
    <row r="3845" spans="2:36" x14ac:dyDescent="0.3">
      <c r="B3845" s="8"/>
      <c r="C3845" s="8"/>
      <c r="W3845" s="13"/>
      <c r="X3845" s="13"/>
      <c r="Y3845" s="13"/>
      <c r="Z3845" s="13"/>
      <c r="AA3845" s="13"/>
      <c r="AB3845" s="13"/>
      <c r="AC3845" s="13"/>
      <c r="AD3845" s="13"/>
      <c r="AE3845" s="13"/>
      <c r="AF3845" s="13"/>
      <c r="AG3845" s="13"/>
      <c r="AH3845" s="13"/>
      <c r="AI3845" s="13"/>
      <c r="AJ3845" s="13"/>
    </row>
    <row r="3846" spans="2:36" x14ac:dyDescent="0.3">
      <c r="B3846" s="8"/>
      <c r="C3846" s="8"/>
      <c r="W3846" s="13"/>
      <c r="X3846" s="13"/>
      <c r="Y3846" s="13"/>
      <c r="Z3846" s="13"/>
      <c r="AA3846" s="13"/>
      <c r="AB3846" s="13"/>
      <c r="AC3846" s="13"/>
      <c r="AD3846" s="13"/>
      <c r="AE3846" s="13"/>
      <c r="AF3846" s="13"/>
      <c r="AG3846" s="13"/>
      <c r="AH3846" s="13"/>
      <c r="AI3846" s="13"/>
      <c r="AJ3846" s="13"/>
    </row>
    <row r="3847" spans="2:36" x14ac:dyDescent="0.3">
      <c r="B3847" s="8"/>
      <c r="C3847" s="8"/>
      <c r="W3847" s="13"/>
      <c r="X3847" s="13"/>
      <c r="Y3847" s="13"/>
      <c r="Z3847" s="13"/>
      <c r="AA3847" s="13"/>
      <c r="AB3847" s="13"/>
      <c r="AC3847" s="13"/>
      <c r="AD3847" s="13"/>
      <c r="AE3847" s="13"/>
      <c r="AF3847" s="13"/>
      <c r="AG3847" s="13"/>
      <c r="AH3847" s="13"/>
      <c r="AI3847" s="13"/>
      <c r="AJ3847" s="13"/>
    </row>
    <row r="3848" spans="2:36" x14ac:dyDescent="0.3">
      <c r="B3848" s="8"/>
      <c r="C3848" s="8"/>
      <c r="W3848" s="13"/>
      <c r="X3848" s="13"/>
      <c r="Y3848" s="13"/>
      <c r="Z3848" s="13"/>
      <c r="AA3848" s="13"/>
      <c r="AB3848" s="13"/>
      <c r="AC3848" s="13"/>
      <c r="AD3848" s="13"/>
      <c r="AE3848" s="13"/>
      <c r="AF3848" s="13"/>
      <c r="AG3848" s="13"/>
      <c r="AH3848" s="13"/>
      <c r="AI3848" s="13"/>
      <c r="AJ3848" s="13"/>
    </row>
    <row r="3849" spans="2:36" x14ac:dyDescent="0.3">
      <c r="B3849" s="8"/>
      <c r="C3849" s="8"/>
      <c r="W3849" s="13"/>
      <c r="X3849" s="13"/>
      <c r="Y3849" s="13"/>
      <c r="Z3849" s="13"/>
      <c r="AA3849" s="13"/>
      <c r="AB3849" s="13"/>
      <c r="AC3849" s="13"/>
      <c r="AD3849" s="13"/>
      <c r="AE3849" s="13"/>
      <c r="AF3849" s="13"/>
      <c r="AG3849" s="13"/>
      <c r="AH3849" s="13"/>
      <c r="AI3849" s="13"/>
      <c r="AJ3849" s="13"/>
    </row>
    <row r="3850" spans="2:36" x14ac:dyDescent="0.3">
      <c r="B3850" s="8"/>
      <c r="C3850" s="8"/>
      <c r="W3850" s="13"/>
      <c r="X3850" s="13"/>
      <c r="Y3850" s="13"/>
      <c r="Z3850" s="13"/>
      <c r="AA3850" s="13"/>
      <c r="AB3850" s="13"/>
      <c r="AC3850" s="13"/>
      <c r="AD3850" s="13"/>
      <c r="AE3850" s="13"/>
      <c r="AF3850" s="13"/>
      <c r="AG3850" s="13"/>
      <c r="AH3850" s="13"/>
      <c r="AI3850" s="13"/>
      <c r="AJ3850" s="13"/>
    </row>
    <row r="3851" spans="2:36" x14ac:dyDescent="0.3">
      <c r="B3851" s="8"/>
      <c r="C3851" s="8"/>
      <c r="W3851" s="13"/>
      <c r="X3851" s="13"/>
      <c r="Y3851" s="13"/>
      <c r="Z3851" s="13"/>
      <c r="AA3851" s="13"/>
      <c r="AB3851" s="13"/>
      <c r="AC3851" s="13"/>
      <c r="AD3851" s="13"/>
      <c r="AE3851" s="13"/>
      <c r="AF3851" s="13"/>
      <c r="AG3851" s="13"/>
      <c r="AH3851" s="13"/>
      <c r="AI3851" s="13"/>
      <c r="AJ3851" s="13"/>
    </row>
    <row r="3852" spans="2:36" x14ac:dyDescent="0.3">
      <c r="B3852" s="8"/>
      <c r="C3852" s="8"/>
      <c r="W3852" s="13"/>
      <c r="X3852" s="13"/>
      <c r="Y3852" s="13"/>
      <c r="Z3852" s="13"/>
      <c r="AA3852" s="13"/>
      <c r="AB3852" s="13"/>
      <c r="AC3852" s="13"/>
      <c r="AD3852" s="13"/>
      <c r="AE3852" s="13"/>
      <c r="AF3852" s="13"/>
      <c r="AG3852" s="13"/>
      <c r="AH3852" s="13"/>
      <c r="AI3852" s="13"/>
      <c r="AJ3852" s="13"/>
    </row>
    <row r="3853" spans="2:36" x14ac:dyDescent="0.3">
      <c r="B3853" s="8"/>
      <c r="C3853" s="8"/>
      <c r="W3853" s="13"/>
      <c r="X3853" s="13"/>
      <c r="Y3853" s="13"/>
      <c r="Z3853" s="13"/>
      <c r="AA3853" s="13"/>
      <c r="AB3853" s="13"/>
      <c r="AC3853" s="13"/>
      <c r="AD3853" s="13"/>
      <c r="AE3853" s="13"/>
      <c r="AF3853" s="13"/>
      <c r="AG3853" s="13"/>
      <c r="AH3853" s="13"/>
      <c r="AI3853" s="13"/>
      <c r="AJ3853" s="13"/>
    </row>
    <row r="3854" spans="2:36" x14ac:dyDescent="0.3">
      <c r="B3854" s="8"/>
      <c r="C3854" s="8"/>
      <c r="W3854" s="13"/>
      <c r="X3854" s="13"/>
      <c r="Y3854" s="13"/>
      <c r="Z3854" s="13"/>
      <c r="AA3854" s="13"/>
      <c r="AB3854" s="13"/>
      <c r="AC3854" s="13"/>
      <c r="AD3854" s="13"/>
      <c r="AE3854" s="13"/>
      <c r="AF3854" s="13"/>
      <c r="AG3854" s="13"/>
      <c r="AH3854" s="13"/>
      <c r="AI3854" s="13"/>
      <c r="AJ3854" s="13"/>
    </row>
    <row r="3855" spans="2:36" x14ac:dyDescent="0.3">
      <c r="B3855" s="8"/>
      <c r="C3855" s="8"/>
      <c r="W3855" s="13"/>
      <c r="X3855" s="13"/>
      <c r="Y3855" s="13"/>
      <c r="Z3855" s="13"/>
      <c r="AA3855" s="13"/>
      <c r="AB3855" s="13"/>
      <c r="AC3855" s="13"/>
      <c r="AD3855" s="13"/>
      <c r="AE3855" s="13"/>
      <c r="AF3855" s="13"/>
      <c r="AG3855" s="13"/>
      <c r="AH3855" s="13"/>
      <c r="AI3855" s="13"/>
      <c r="AJ3855" s="13"/>
    </row>
    <row r="3856" spans="2:36" x14ac:dyDescent="0.3">
      <c r="B3856" s="8"/>
      <c r="C3856" s="8"/>
      <c r="W3856" s="13"/>
      <c r="X3856" s="13"/>
      <c r="Y3856" s="13"/>
      <c r="Z3856" s="13"/>
      <c r="AA3856" s="13"/>
      <c r="AB3856" s="13"/>
      <c r="AC3856" s="13"/>
      <c r="AD3856" s="13"/>
      <c r="AE3856" s="13"/>
      <c r="AF3856" s="13"/>
      <c r="AG3856" s="13"/>
      <c r="AH3856" s="13"/>
      <c r="AI3856" s="13"/>
      <c r="AJ3856" s="13"/>
    </row>
    <row r="3857" spans="2:36" x14ac:dyDescent="0.3">
      <c r="B3857" s="8"/>
      <c r="C3857" s="8"/>
      <c r="W3857" s="13"/>
      <c r="X3857" s="13"/>
      <c r="Y3857" s="13"/>
      <c r="Z3857" s="13"/>
      <c r="AA3857" s="13"/>
      <c r="AB3857" s="13"/>
      <c r="AC3857" s="13"/>
      <c r="AD3857" s="13"/>
      <c r="AE3857" s="13"/>
      <c r="AF3857" s="13"/>
      <c r="AG3857" s="13"/>
      <c r="AH3857" s="13"/>
      <c r="AI3857" s="13"/>
      <c r="AJ3857" s="13"/>
    </row>
    <row r="3858" spans="2:36" x14ac:dyDescent="0.3">
      <c r="B3858" s="8"/>
      <c r="C3858" s="8"/>
      <c r="W3858" s="13"/>
      <c r="X3858" s="13"/>
      <c r="Y3858" s="13"/>
      <c r="Z3858" s="13"/>
      <c r="AA3858" s="13"/>
      <c r="AB3858" s="13"/>
      <c r="AC3858" s="13"/>
      <c r="AD3858" s="13"/>
      <c r="AE3858" s="13"/>
      <c r="AF3858" s="13"/>
      <c r="AG3858" s="13"/>
      <c r="AH3858" s="13"/>
      <c r="AI3858" s="13"/>
      <c r="AJ3858" s="13"/>
    </row>
    <row r="3859" spans="2:36" x14ac:dyDescent="0.3">
      <c r="B3859" s="8"/>
      <c r="C3859" s="8"/>
      <c r="W3859" s="13"/>
      <c r="X3859" s="13"/>
      <c r="Y3859" s="13"/>
      <c r="Z3859" s="13"/>
      <c r="AA3859" s="13"/>
      <c r="AB3859" s="13"/>
      <c r="AC3859" s="13"/>
      <c r="AD3859" s="13"/>
      <c r="AE3859" s="13"/>
      <c r="AF3859" s="13"/>
      <c r="AG3859" s="13"/>
      <c r="AH3859" s="13"/>
      <c r="AI3859" s="13"/>
      <c r="AJ3859" s="13"/>
    </row>
    <row r="3860" spans="2:36" x14ac:dyDescent="0.3">
      <c r="B3860" s="8"/>
      <c r="C3860" s="8"/>
      <c r="W3860" s="13"/>
      <c r="X3860" s="13"/>
      <c r="Y3860" s="13"/>
      <c r="Z3860" s="13"/>
      <c r="AA3860" s="13"/>
      <c r="AB3860" s="13"/>
      <c r="AC3860" s="13"/>
      <c r="AD3860" s="13"/>
      <c r="AE3860" s="13"/>
      <c r="AF3860" s="13"/>
      <c r="AG3860" s="13"/>
      <c r="AH3860" s="13"/>
      <c r="AI3860" s="13"/>
      <c r="AJ3860" s="13"/>
    </row>
    <row r="3861" spans="2:36" x14ac:dyDescent="0.3">
      <c r="B3861" s="8"/>
      <c r="C3861" s="8"/>
      <c r="W3861" s="13"/>
      <c r="X3861" s="13"/>
      <c r="Y3861" s="13"/>
      <c r="Z3861" s="13"/>
      <c r="AA3861" s="13"/>
      <c r="AB3861" s="13"/>
      <c r="AC3861" s="13"/>
      <c r="AD3861" s="13"/>
      <c r="AE3861" s="13"/>
      <c r="AF3861" s="13"/>
      <c r="AG3861" s="13"/>
      <c r="AH3861" s="13"/>
      <c r="AI3861" s="13"/>
      <c r="AJ3861" s="13"/>
    </row>
    <row r="3862" spans="2:36" x14ac:dyDescent="0.3">
      <c r="B3862" s="8"/>
      <c r="C3862" s="8"/>
      <c r="W3862" s="13"/>
      <c r="X3862" s="13"/>
      <c r="Y3862" s="13"/>
      <c r="Z3862" s="13"/>
      <c r="AA3862" s="13"/>
      <c r="AB3862" s="13"/>
      <c r="AC3862" s="13"/>
      <c r="AD3862" s="13"/>
      <c r="AE3862" s="13"/>
      <c r="AF3862" s="13"/>
      <c r="AG3862" s="13"/>
      <c r="AH3862" s="13"/>
      <c r="AI3862" s="13"/>
      <c r="AJ3862" s="13"/>
    </row>
    <row r="3863" spans="2:36" x14ac:dyDescent="0.3">
      <c r="B3863" s="8"/>
      <c r="C3863" s="8"/>
      <c r="W3863" s="13"/>
      <c r="X3863" s="13"/>
      <c r="Y3863" s="13"/>
      <c r="Z3863" s="13"/>
      <c r="AA3863" s="13"/>
      <c r="AB3863" s="13"/>
      <c r="AC3863" s="13"/>
      <c r="AD3863" s="13"/>
      <c r="AE3863" s="13"/>
      <c r="AF3863" s="13"/>
      <c r="AG3863" s="13"/>
      <c r="AH3863" s="13"/>
      <c r="AI3863" s="13"/>
      <c r="AJ3863" s="13"/>
    </row>
    <row r="3864" spans="2:36" x14ac:dyDescent="0.3">
      <c r="B3864" s="8"/>
      <c r="C3864" s="8"/>
      <c r="W3864" s="13"/>
      <c r="X3864" s="13"/>
      <c r="Y3864" s="13"/>
      <c r="Z3864" s="13"/>
      <c r="AA3864" s="13"/>
      <c r="AB3864" s="13"/>
      <c r="AC3864" s="13"/>
      <c r="AD3864" s="13"/>
      <c r="AE3864" s="13"/>
      <c r="AF3864" s="13"/>
      <c r="AG3864" s="13"/>
      <c r="AH3864" s="13"/>
      <c r="AI3864" s="13"/>
      <c r="AJ3864" s="13"/>
    </row>
    <row r="3865" spans="2:36" x14ac:dyDescent="0.3">
      <c r="B3865" s="8"/>
      <c r="C3865" s="8"/>
      <c r="W3865" s="13"/>
      <c r="X3865" s="13"/>
      <c r="Y3865" s="13"/>
      <c r="Z3865" s="13"/>
      <c r="AA3865" s="13"/>
      <c r="AB3865" s="13"/>
      <c r="AC3865" s="13"/>
      <c r="AD3865" s="13"/>
      <c r="AE3865" s="13"/>
      <c r="AF3865" s="13"/>
      <c r="AG3865" s="13"/>
      <c r="AH3865" s="13"/>
      <c r="AI3865" s="13"/>
      <c r="AJ3865" s="13"/>
    </row>
    <row r="3866" spans="2:36" x14ac:dyDescent="0.3">
      <c r="B3866" s="8"/>
      <c r="C3866" s="8"/>
      <c r="W3866" s="13"/>
      <c r="X3866" s="13"/>
      <c r="Y3866" s="13"/>
      <c r="Z3866" s="13"/>
      <c r="AA3866" s="13"/>
      <c r="AB3866" s="13"/>
      <c r="AC3866" s="13"/>
      <c r="AD3866" s="13"/>
      <c r="AE3866" s="13"/>
      <c r="AF3866" s="13"/>
      <c r="AG3866" s="13"/>
      <c r="AH3866" s="13"/>
      <c r="AI3866" s="13"/>
      <c r="AJ3866" s="13"/>
    </row>
    <row r="3867" spans="2:36" x14ac:dyDescent="0.3">
      <c r="B3867" s="8"/>
      <c r="C3867" s="8"/>
      <c r="W3867" s="13"/>
      <c r="X3867" s="13"/>
      <c r="Y3867" s="13"/>
      <c r="Z3867" s="13"/>
      <c r="AA3867" s="13"/>
      <c r="AB3867" s="13"/>
      <c r="AC3867" s="13"/>
      <c r="AD3867" s="13"/>
      <c r="AE3867" s="13"/>
      <c r="AF3867" s="13"/>
      <c r="AG3867" s="13"/>
      <c r="AH3867" s="13"/>
      <c r="AI3867" s="13"/>
      <c r="AJ3867" s="13"/>
    </row>
    <row r="3868" spans="2:36" x14ac:dyDescent="0.3">
      <c r="B3868" s="8"/>
      <c r="C3868" s="8"/>
      <c r="W3868" s="13"/>
      <c r="X3868" s="13"/>
      <c r="Y3868" s="13"/>
      <c r="Z3868" s="13"/>
      <c r="AA3868" s="13"/>
      <c r="AB3868" s="13"/>
      <c r="AC3868" s="13"/>
      <c r="AD3868" s="13"/>
      <c r="AE3868" s="13"/>
      <c r="AF3868" s="13"/>
      <c r="AG3868" s="13"/>
      <c r="AH3868" s="13"/>
      <c r="AI3868" s="13"/>
      <c r="AJ3868" s="13"/>
    </row>
    <row r="3869" spans="2:36" x14ac:dyDescent="0.3">
      <c r="B3869" s="8"/>
      <c r="C3869" s="8"/>
      <c r="W3869" s="13"/>
      <c r="X3869" s="13"/>
      <c r="Y3869" s="13"/>
      <c r="Z3869" s="13"/>
      <c r="AA3869" s="13"/>
      <c r="AB3869" s="13"/>
      <c r="AC3869" s="13"/>
      <c r="AD3869" s="13"/>
      <c r="AE3869" s="13"/>
      <c r="AF3869" s="13"/>
      <c r="AG3869" s="13"/>
      <c r="AH3869" s="13"/>
      <c r="AI3869" s="13"/>
      <c r="AJ3869" s="13"/>
    </row>
    <row r="3870" spans="2:36" x14ac:dyDescent="0.3">
      <c r="B3870" s="8"/>
      <c r="C3870" s="8"/>
      <c r="W3870" s="13"/>
      <c r="X3870" s="13"/>
      <c r="Y3870" s="13"/>
      <c r="Z3870" s="13"/>
      <c r="AA3870" s="13"/>
      <c r="AB3870" s="13"/>
      <c r="AC3870" s="13"/>
      <c r="AD3870" s="13"/>
      <c r="AE3870" s="13"/>
      <c r="AF3870" s="13"/>
      <c r="AG3870" s="13"/>
      <c r="AH3870" s="13"/>
      <c r="AI3870" s="13"/>
      <c r="AJ3870" s="13"/>
    </row>
    <row r="3871" spans="2:36" x14ac:dyDescent="0.3">
      <c r="B3871" s="8"/>
      <c r="C3871" s="8"/>
      <c r="W3871" s="13"/>
      <c r="X3871" s="13"/>
      <c r="Y3871" s="13"/>
      <c r="Z3871" s="13"/>
      <c r="AA3871" s="13"/>
      <c r="AB3871" s="13"/>
      <c r="AC3871" s="13"/>
      <c r="AD3871" s="13"/>
      <c r="AE3871" s="13"/>
      <c r="AF3871" s="13"/>
      <c r="AG3871" s="13"/>
      <c r="AH3871" s="13"/>
      <c r="AI3871" s="13"/>
      <c r="AJ3871" s="13"/>
    </row>
    <row r="3872" spans="2:36" x14ac:dyDescent="0.3">
      <c r="B3872" s="8"/>
      <c r="C3872" s="8"/>
      <c r="W3872" s="13"/>
      <c r="X3872" s="13"/>
      <c r="Y3872" s="13"/>
      <c r="Z3872" s="13"/>
      <c r="AA3872" s="13"/>
      <c r="AB3872" s="13"/>
      <c r="AC3872" s="13"/>
      <c r="AD3872" s="13"/>
      <c r="AE3872" s="13"/>
      <c r="AF3872" s="13"/>
      <c r="AG3872" s="13"/>
      <c r="AH3872" s="13"/>
      <c r="AI3872" s="13"/>
      <c r="AJ3872" s="13"/>
    </row>
    <row r="3873" spans="2:36" x14ac:dyDescent="0.3">
      <c r="B3873" s="8"/>
      <c r="C3873" s="8"/>
      <c r="W3873" s="13"/>
      <c r="X3873" s="13"/>
      <c r="Y3873" s="13"/>
      <c r="Z3873" s="13"/>
      <c r="AA3873" s="13"/>
      <c r="AB3873" s="13"/>
      <c r="AC3873" s="13"/>
      <c r="AD3873" s="13"/>
      <c r="AE3873" s="13"/>
      <c r="AF3873" s="13"/>
      <c r="AG3873" s="13"/>
      <c r="AH3873" s="13"/>
      <c r="AI3873" s="13"/>
      <c r="AJ3873" s="13"/>
    </row>
    <row r="3874" spans="2:36" x14ac:dyDescent="0.3">
      <c r="B3874" s="8"/>
      <c r="C3874" s="8"/>
      <c r="W3874" s="13"/>
      <c r="X3874" s="13"/>
      <c r="Y3874" s="13"/>
      <c r="Z3874" s="13"/>
      <c r="AA3874" s="13"/>
      <c r="AB3874" s="13"/>
      <c r="AC3874" s="13"/>
      <c r="AD3874" s="13"/>
      <c r="AE3874" s="13"/>
      <c r="AF3874" s="13"/>
      <c r="AG3874" s="13"/>
      <c r="AH3874" s="13"/>
      <c r="AI3874" s="13"/>
      <c r="AJ3874" s="13"/>
    </row>
    <row r="3875" spans="2:36" x14ac:dyDescent="0.3">
      <c r="B3875" s="8"/>
      <c r="C3875" s="8"/>
      <c r="W3875" s="13"/>
      <c r="X3875" s="13"/>
      <c r="Y3875" s="13"/>
      <c r="Z3875" s="13"/>
      <c r="AA3875" s="13"/>
      <c r="AB3875" s="13"/>
      <c r="AC3875" s="13"/>
      <c r="AD3875" s="13"/>
      <c r="AE3875" s="13"/>
      <c r="AF3875" s="13"/>
      <c r="AG3875" s="13"/>
      <c r="AH3875" s="13"/>
      <c r="AI3875" s="13"/>
      <c r="AJ3875" s="13"/>
    </row>
    <row r="3876" spans="2:36" x14ac:dyDescent="0.3">
      <c r="B3876" s="8"/>
      <c r="C3876" s="8"/>
      <c r="W3876" s="13"/>
      <c r="X3876" s="13"/>
      <c r="Y3876" s="13"/>
      <c r="Z3876" s="13"/>
      <c r="AA3876" s="13"/>
      <c r="AB3876" s="13"/>
      <c r="AC3876" s="13"/>
      <c r="AD3876" s="13"/>
      <c r="AE3876" s="13"/>
      <c r="AF3876" s="13"/>
      <c r="AG3876" s="13"/>
      <c r="AH3876" s="13"/>
      <c r="AI3876" s="13"/>
      <c r="AJ3876" s="13"/>
    </row>
    <row r="3877" spans="2:36" x14ac:dyDescent="0.3">
      <c r="B3877" s="8"/>
      <c r="C3877" s="8"/>
      <c r="W3877" s="13"/>
      <c r="X3877" s="13"/>
      <c r="Y3877" s="13"/>
      <c r="Z3877" s="13"/>
      <c r="AA3877" s="13"/>
      <c r="AB3877" s="13"/>
      <c r="AC3877" s="13"/>
      <c r="AD3877" s="13"/>
      <c r="AE3877" s="13"/>
      <c r="AF3877" s="13"/>
      <c r="AG3877" s="13"/>
      <c r="AH3877" s="13"/>
      <c r="AI3877" s="13"/>
      <c r="AJ3877" s="13"/>
    </row>
    <row r="3878" spans="2:36" x14ac:dyDescent="0.3">
      <c r="B3878" s="8"/>
      <c r="C3878" s="8"/>
      <c r="W3878" s="13"/>
      <c r="X3878" s="13"/>
      <c r="Y3878" s="13"/>
      <c r="Z3878" s="13"/>
      <c r="AA3878" s="13"/>
      <c r="AB3878" s="13"/>
      <c r="AC3878" s="13"/>
      <c r="AD3878" s="13"/>
      <c r="AE3878" s="13"/>
      <c r="AF3878" s="13"/>
      <c r="AG3878" s="13"/>
      <c r="AH3878" s="13"/>
      <c r="AI3878" s="13"/>
      <c r="AJ3878" s="13"/>
    </row>
    <row r="3879" spans="2:36" x14ac:dyDescent="0.3">
      <c r="B3879" s="8"/>
      <c r="C3879" s="8"/>
      <c r="W3879" s="13"/>
      <c r="X3879" s="13"/>
      <c r="Y3879" s="13"/>
      <c r="Z3879" s="13"/>
      <c r="AA3879" s="13"/>
      <c r="AB3879" s="13"/>
      <c r="AC3879" s="13"/>
      <c r="AD3879" s="13"/>
      <c r="AE3879" s="13"/>
      <c r="AF3879" s="13"/>
      <c r="AG3879" s="13"/>
      <c r="AH3879" s="13"/>
      <c r="AI3879" s="13"/>
      <c r="AJ3879" s="13"/>
    </row>
    <row r="3880" spans="2:36" x14ac:dyDescent="0.3">
      <c r="B3880" s="8"/>
      <c r="C3880" s="8"/>
      <c r="W3880" s="13"/>
      <c r="X3880" s="13"/>
      <c r="Y3880" s="13"/>
      <c r="Z3880" s="13"/>
      <c r="AA3880" s="13"/>
      <c r="AB3880" s="13"/>
      <c r="AC3880" s="13"/>
      <c r="AD3880" s="13"/>
      <c r="AE3880" s="13"/>
      <c r="AF3880" s="13"/>
      <c r="AG3880" s="13"/>
      <c r="AH3880" s="13"/>
      <c r="AI3880" s="13"/>
      <c r="AJ3880" s="13"/>
    </row>
    <row r="3881" spans="2:36" x14ac:dyDescent="0.3">
      <c r="B3881" s="8"/>
      <c r="C3881" s="8"/>
      <c r="W3881" s="13"/>
      <c r="X3881" s="13"/>
      <c r="Y3881" s="13"/>
      <c r="Z3881" s="13"/>
      <c r="AA3881" s="13"/>
      <c r="AB3881" s="13"/>
      <c r="AC3881" s="13"/>
      <c r="AD3881" s="13"/>
      <c r="AE3881" s="13"/>
      <c r="AF3881" s="13"/>
      <c r="AG3881" s="13"/>
      <c r="AH3881" s="13"/>
      <c r="AI3881" s="13"/>
      <c r="AJ3881" s="13"/>
    </row>
    <row r="3882" spans="2:36" x14ac:dyDescent="0.3">
      <c r="B3882" s="8"/>
      <c r="C3882" s="8"/>
      <c r="W3882" s="13"/>
      <c r="X3882" s="13"/>
      <c r="Y3882" s="13"/>
      <c r="Z3882" s="13"/>
      <c r="AA3882" s="13"/>
      <c r="AB3882" s="13"/>
      <c r="AC3882" s="13"/>
      <c r="AD3882" s="13"/>
      <c r="AE3882" s="13"/>
      <c r="AF3882" s="13"/>
      <c r="AG3882" s="13"/>
      <c r="AH3882" s="13"/>
      <c r="AI3882" s="13"/>
      <c r="AJ3882" s="13"/>
    </row>
    <row r="3883" spans="2:36" x14ac:dyDescent="0.3">
      <c r="B3883" s="8"/>
      <c r="C3883" s="8"/>
      <c r="W3883" s="13"/>
      <c r="X3883" s="13"/>
      <c r="Y3883" s="13"/>
      <c r="Z3883" s="13"/>
      <c r="AA3883" s="13"/>
      <c r="AB3883" s="13"/>
      <c r="AC3883" s="13"/>
      <c r="AD3883" s="13"/>
      <c r="AE3883" s="13"/>
      <c r="AF3883" s="13"/>
      <c r="AG3883" s="13"/>
      <c r="AH3883" s="13"/>
      <c r="AI3883" s="13"/>
      <c r="AJ3883" s="13"/>
    </row>
    <row r="3884" spans="2:36" x14ac:dyDescent="0.3">
      <c r="B3884" s="8"/>
      <c r="C3884" s="8"/>
      <c r="W3884" s="13"/>
      <c r="X3884" s="13"/>
      <c r="Y3884" s="13"/>
      <c r="Z3884" s="13"/>
      <c r="AA3884" s="13"/>
      <c r="AB3884" s="13"/>
      <c r="AC3884" s="13"/>
      <c r="AD3884" s="13"/>
      <c r="AE3884" s="13"/>
      <c r="AF3884" s="13"/>
      <c r="AG3884" s="13"/>
      <c r="AH3884" s="13"/>
      <c r="AI3884" s="13"/>
      <c r="AJ3884" s="13"/>
    </row>
    <row r="3885" spans="2:36" x14ac:dyDescent="0.3">
      <c r="B3885" s="8"/>
      <c r="C3885" s="8"/>
      <c r="W3885" s="13"/>
      <c r="X3885" s="13"/>
      <c r="Y3885" s="13"/>
      <c r="Z3885" s="13"/>
      <c r="AA3885" s="13"/>
      <c r="AB3885" s="13"/>
      <c r="AC3885" s="13"/>
      <c r="AD3885" s="13"/>
      <c r="AE3885" s="13"/>
      <c r="AF3885" s="13"/>
      <c r="AG3885" s="13"/>
      <c r="AH3885" s="13"/>
      <c r="AI3885" s="13"/>
      <c r="AJ3885" s="13"/>
    </row>
    <row r="3886" spans="2:36" x14ac:dyDescent="0.3">
      <c r="B3886" s="8"/>
      <c r="C3886" s="8"/>
      <c r="W3886" s="13"/>
      <c r="X3886" s="13"/>
      <c r="Y3886" s="13"/>
      <c r="Z3886" s="13"/>
      <c r="AA3886" s="13"/>
      <c r="AB3886" s="13"/>
      <c r="AC3886" s="13"/>
      <c r="AD3886" s="13"/>
      <c r="AE3886" s="13"/>
      <c r="AF3886" s="13"/>
      <c r="AG3886" s="13"/>
      <c r="AH3886" s="13"/>
      <c r="AI3886" s="13"/>
      <c r="AJ3886" s="13"/>
    </row>
    <row r="3887" spans="2:36" x14ac:dyDescent="0.3">
      <c r="B3887" s="8"/>
      <c r="C3887" s="8"/>
      <c r="W3887" s="13"/>
      <c r="X3887" s="13"/>
      <c r="Y3887" s="13"/>
      <c r="Z3887" s="13"/>
      <c r="AA3887" s="13"/>
      <c r="AB3887" s="13"/>
      <c r="AC3887" s="13"/>
      <c r="AD3887" s="13"/>
      <c r="AE3887" s="13"/>
      <c r="AF3887" s="13"/>
      <c r="AG3887" s="13"/>
      <c r="AH3887" s="13"/>
      <c r="AI3887" s="13"/>
      <c r="AJ3887" s="13"/>
    </row>
    <row r="3888" spans="2:36" x14ac:dyDescent="0.3">
      <c r="B3888" s="8"/>
      <c r="C3888" s="8"/>
      <c r="W3888" s="13"/>
      <c r="X3888" s="13"/>
      <c r="Y3888" s="13"/>
      <c r="Z3888" s="13"/>
      <c r="AA3888" s="13"/>
      <c r="AB3888" s="13"/>
      <c r="AC3888" s="13"/>
      <c r="AD3888" s="13"/>
      <c r="AE3888" s="13"/>
      <c r="AF3888" s="13"/>
      <c r="AG3888" s="13"/>
      <c r="AH3888" s="13"/>
      <c r="AI3888" s="13"/>
      <c r="AJ3888" s="13"/>
    </row>
    <row r="3889" spans="2:36" x14ac:dyDescent="0.3">
      <c r="B3889" s="8"/>
      <c r="C3889" s="8"/>
      <c r="W3889" s="13"/>
      <c r="X3889" s="13"/>
      <c r="Y3889" s="13"/>
      <c r="Z3889" s="13"/>
      <c r="AA3889" s="13"/>
      <c r="AB3889" s="13"/>
      <c r="AC3889" s="13"/>
      <c r="AD3889" s="13"/>
      <c r="AE3889" s="13"/>
      <c r="AF3889" s="13"/>
      <c r="AG3889" s="13"/>
      <c r="AH3889" s="13"/>
      <c r="AI3889" s="13"/>
      <c r="AJ3889" s="13"/>
    </row>
    <row r="3890" spans="2:36" x14ac:dyDescent="0.3">
      <c r="B3890" s="8"/>
      <c r="C3890" s="8"/>
      <c r="W3890" s="13"/>
      <c r="X3890" s="13"/>
      <c r="Y3890" s="13"/>
      <c r="Z3890" s="13"/>
      <c r="AA3890" s="13"/>
      <c r="AB3890" s="13"/>
      <c r="AC3890" s="13"/>
      <c r="AD3890" s="13"/>
      <c r="AE3890" s="13"/>
      <c r="AF3890" s="13"/>
      <c r="AG3890" s="13"/>
      <c r="AH3890" s="13"/>
      <c r="AI3890" s="13"/>
      <c r="AJ3890" s="13"/>
    </row>
    <row r="3891" spans="2:36" x14ac:dyDescent="0.3">
      <c r="B3891" s="8"/>
      <c r="C3891" s="8"/>
      <c r="W3891" s="13"/>
      <c r="X3891" s="13"/>
      <c r="Y3891" s="13"/>
      <c r="Z3891" s="13"/>
      <c r="AA3891" s="13"/>
      <c r="AB3891" s="13"/>
      <c r="AC3891" s="13"/>
      <c r="AD3891" s="13"/>
      <c r="AE3891" s="13"/>
      <c r="AF3891" s="13"/>
      <c r="AG3891" s="13"/>
      <c r="AH3891" s="13"/>
      <c r="AI3891" s="13"/>
      <c r="AJ3891" s="13"/>
    </row>
    <row r="3892" spans="2:36" x14ac:dyDescent="0.3">
      <c r="B3892" s="8"/>
      <c r="C3892" s="8"/>
      <c r="W3892" s="13"/>
      <c r="X3892" s="13"/>
      <c r="Y3892" s="13"/>
      <c r="Z3892" s="13"/>
      <c r="AA3892" s="13"/>
      <c r="AB3892" s="13"/>
      <c r="AC3892" s="13"/>
      <c r="AD3892" s="13"/>
      <c r="AE3892" s="13"/>
      <c r="AF3892" s="13"/>
      <c r="AG3892" s="13"/>
      <c r="AH3892" s="13"/>
      <c r="AI3892" s="13"/>
      <c r="AJ3892" s="13"/>
    </row>
    <row r="3893" spans="2:36" x14ac:dyDescent="0.3">
      <c r="B3893" s="8"/>
      <c r="C3893" s="8"/>
      <c r="W3893" s="13"/>
      <c r="X3893" s="13"/>
      <c r="Y3893" s="13"/>
      <c r="Z3893" s="13"/>
      <c r="AA3893" s="13"/>
      <c r="AB3893" s="13"/>
      <c r="AC3893" s="13"/>
      <c r="AD3893" s="13"/>
      <c r="AE3893" s="13"/>
      <c r="AF3893" s="13"/>
      <c r="AG3893" s="13"/>
      <c r="AH3893" s="13"/>
      <c r="AI3893" s="13"/>
      <c r="AJ3893" s="13"/>
    </row>
    <row r="3894" spans="2:36" x14ac:dyDescent="0.3">
      <c r="B3894" s="8"/>
      <c r="C3894" s="8"/>
      <c r="W3894" s="13"/>
      <c r="X3894" s="13"/>
      <c r="Y3894" s="13"/>
      <c r="Z3894" s="13"/>
      <c r="AA3894" s="13"/>
      <c r="AB3894" s="13"/>
      <c r="AC3894" s="13"/>
      <c r="AD3894" s="13"/>
      <c r="AE3894" s="13"/>
      <c r="AF3894" s="13"/>
      <c r="AG3894" s="13"/>
      <c r="AH3894" s="13"/>
      <c r="AI3894" s="13"/>
      <c r="AJ3894" s="13"/>
    </row>
    <row r="3895" spans="2:36" x14ac:dyDescent="0.3">
      <c r="B3895" s="8"/>
      <c r="C3895" s="8"/>
      <c r="W3895" s="13"/>
      <c r="X3895" s="13"/>
      <c r="Y3895" s="13"/>
      <c r="Z3895" s="13"/>
      <c r="AA3895" s="13"/>
      <c r="AB3895" s="13"/>
      <c r="AC3895" s="13"/>
      <c r="AD3895" s="13"/>
      <c r="AE3895" s="13"/>
      <c r="AF3895" s="13"/>
      <c r="AG3895" s="13"/>
      <c r="AH3895" s="13"/>
      <c r="AI3895" s="13"/>
      <c r="AJ3895" s="13"/>
    </row>
    <row r="3896" spans="2:36" x14ac:dyDescent="0.3">
      <c r="B3896" s="8"/>
      <c r="C3896" s="8"/>
      <c r="W3896" s="13"/>
      <c r="X3896" s="13"/>
      <c r="Y3896" s="13"/>
      <c r="Z3896" s="13"/>
      <c r="AA3896" s="13"/>
      <c r="AB3896" s="13"/>
      <c r="AC3896" s="13"/>
      <c r="AD3896" s="13"/>
      <c r="AE3896" s="13"/>
      <c r="AF3896" s="13"/>
      <c r="AG3896" s="13"/>
      <c r="AH3896" s="13"/>
      <c r="AI3896" s="13"/>
      <c r="AJ3896" s="13"/>
    </row>
    <row r="3897" spans="2:36" x14ac:dyDescent="0.3">
      <c r="B3897" s="8"/>
      <c r="C3897" s="8"/>
      <c r="W3897" s="13"/>
      <c r="X3897" s="13"/>
      <c r="Y3897" s="13"/>
      <c r="Z3897" s="13"/>
      <c r="AA3897" s="13"/>
      <c r="AB3897" s="13"/>
      <c r="AC3897" s="13"/>
      <c r="AD3897" s="13"/>
      <c r="AE3897" s="13"/>
      <c r="AF3897" s="13"/>
      <c r="AG3897" s="13"/>
      <c r="AH3897" s="13"/>
      <c r="AI3897" s="13"/>
      <c r="AJ3897" s="13"/>
    </row>
    <row r="3898" spans="2:36" x14ac:dyDescent="0.3">
      <c r="B3898" s="8"/>
      <c r="C3898" s="8"/>
      <c r="W3898" s="13"/>
      <c r="X3898" s="13"/>
      <c r="Y3898" s="13"/>
      <c r="Z3898" s="13"/>
      <c r="AA3898" s="13"/>
      <c r="AB3898" s="13"/>
      <c r="AC3898" s="13"/>
      <c r="AD3898" s="13"/>
      <c r="AE3898" s="13"/>
      <c r="AF3898" s="13"/>
      <c r="AG3898" s="13"/>
      <c r="AH3898" s="13"/>
      <c r="AI3898" s="13"/>
      <c r="AJ3898" s="13"/>
    </row>
    <row r="3899" spans="2:36" x14ac:dyDescent="0.3">
      <c r="B3899" s="8"/>
      <c r="C3899" s="8"/>
      <c r="W3899" s="13"/>
      <c r="X3899" s="13"/>
      <c r="Y3899" s="13"/>
      <c r="Z3899" s="13"/>
      <c r="AA3899" s="13"/>
      <c r="AB3899" s="13"/>
      <c r="AC3899" s="13"/>
      <c r="AD3899" s="13"/>
      <c r="AE3899" s="13"/>
      <c r="AF3899" s="13"/>
      <c r="AG3899" s="13"/>
      <c r="AH3899" s="13"/>
      <c r="AI3899" s="13"/>
      <c r="AJ3899" s="13"/>
    </row>
    <row r="3900" spans="2:36" x14ac:dyDescent="0.3">
      <c r="B3900" s="8"/>
      <c r="C3900" s="8"/>
      <c r="W3900" s="13"/>
      <c r="X3900" s="13"/>
      <c r="Y3900" s="13"/>
      <c r="Z3900" s="13"/>
      <c r="AA3900" s="13"/>
      <c r="AB3900" s="13"/>
      <c r="AC3900" s="13"/>
      <c r="AD3900" s="13"/>
      <c r="AE3900" s="13"/>
      <c r="AF3900" s="13"/>
      <c r="AG3900" s="13"/>
      <c r="AH3900" s="13"/>
      <c r="AI3900" s="13"/>
      <c r="AJ3900" s="13"/>
    </row>
    <row r="3901" spans="2:36" x14ac:dyDescent="0.3">
      <c r="B3901" s="8"/>
      <c r="C3901" s="8"/>
      <c r="W3901" s="13"/>
      <c r="X3901" s="13"/>
      <c r="Y3901" s="13"/>
      <c r="Z3901" s="13"/>
      <c r="AA3901" s="13"/>
      <c r="AB3901" s="13"/>
      <c r="AC3901" s="13"/>
      <c r="AD3901" s="13"/>
      <c r="AE3901" s="13"/>
      <c r="AF3901" s="13"/>
      <c r="AG3901" s="13"/>
      <c r="AH3901" s="13"/>
      <c r="AI3901" s="13"/>
      <c r="AJ3901" s="13"/>
    </row>
    <row r="3902" spans="2:36" x14ac:dyDescent="0.3">
      <c r="B3902" s="8"/>
      <c r="C3902" s="8"/>
      <c r="W3902" s="13"/>
      <c r="X3902" s="13"/>
      <c r="Y3902" s="13"/>
      <c r="Z3902" s="13"/>
      <c r="AA3902" s="13"/>
      <c r="AB3902" s="13"/>
      <c r="AC3902" s="13"/>
      <c r="AD3902" s="13"/>
      <c r="AE3902" s="13"/>
      <c r="AF3902" s="13"/>
      <c r="AG3902" s="13"/>
      <c r="AH3902" s="13"/>
      <c r="AI3902" s="13"/>
      <c r="AJ3902" s="13"/>
    </row>
    <row r="3903" spans="2:36" x14ac:dyDescent="0.3">
      <c r="B3903" s="8"/>
      <c r="C3903" s="8"/>
      <c r="W3903" s="13"/>
      <c r="X3903" s="13"/>
      <c r="Y3903" s="13"/>
      <c r="Z3903" s="13"/>
      <c r="AA3903" s="13"/>
      <c r="AB3903" s="13"/>
      <c r="AC3903" s="13"/>
      <c r="AD3903" s="13"/>
      <c r="AE3903" s="13"/>
      <c r="AF3903" s="13"/>
      <c r="AG3903" s="13"/>
      <c r="AH3903" s="13"/>
      <c r="AI3903" s="13"/>
      <c r="AJ3903" s="13"/>
    </row>
    <row r="3904" spans="2:36" x14ac:dyDescent="0.3">
      <c r="B3904" s="8"/>
      <c r="C3904" s="8"/>
      <c r="W3904" s="13"/>
      <c r="X3904" s="13"/>
      <c r="Y3904" s="13"/>
      <c r="Z3904" s="13"/>
      <c r="AA3904" s="13"/>
      <c r="AB3904" s="13"/>
      <c r="AC3904" s="13"/>
      <c r="AD3904" s="13"/>
      <c r="AE3904" s="13"/>
      <c r="AF3904" s="13"/>
      <c r="AG3904" s="13"/>
      <c r="AH3904" s="13"/>
      <c r="AI3904" s="13"/>
      <c r="AJ3904" s="13"/>
    </row>
    <row r="3905" spans="2:36" x14ac:dyDescent="0.3">
      <c r="B3905" s="8"/>
      <c r="C3905" s="8"/>
      <c r="W3905" s="13"/>
      <c r="X3905" s="13"/>
      <c r="Y3905" s="13"/>
      <c r="Z3905" s="13"/>
      <c r="AA3905" s="13"/>
      <c r="AB3905" s="13"/>
      <c r="AC3905" s="13"/>
      <c r="AD3905" s="13"/>
      <c r="AE3905" s="13"/>
      <c r="AF3905" s="13"/>
      <c r="AG3905" s="13"/>
      <c r="AH3905" s="13"/>
      <c r="AI3905" s="13"/>
      <c r="AJ3905" s="13"/>
    </row>
    <row r="3906" spans="2:36" x14ac:dyDescent="0.3">
      <c r="B3906" s="8"/>
      <c r="C3906" s="8"/>
      <c r="W3906" s="13"/>
      <c r="X3906" s="13"/>
      <c r="Y3906" s="13"/>
      <c r="Z3906" s="13"/>
      <c r="AA3906" s="13"/>
      <c r="AB3906" s="13"/>
      <c r="AC3906" s="13"/>
      <c r="AD3906" s="13"/>
      <c r="AE3906" s="13"/>
      <c r="AF3906" s="13"/>
      <c r="AG3906" s="13"/>
      <c r="AH3906" s="13"/>
      <c r="AI3906" s="13"/>
      <c r="AJ3906" s="13"/>
    </row>
    <row r="3907" spans="2:36" x14ac:dyDescent="0.3">
      <c r="B3907" s="8"/>
      <c r="C3907" s="8"/>
      <c r="W3907" s="13"/>
      <c r="X3907" s="13"/>
      <c r="Y3907" s="13"/>
      <c r="Z3907" s="13"/>
      <c r="AA3907" s="13"/>
      <c r="AB3907" s="13"/>
      <c r="AC3907" s="13"/>
      <c r="AD3907" s="13"/>
      <c r="AE3907" s="13"/>
      <c r="AF3907" s="13"/>
      <c r="AG3907" s="13"/>
      <c r="AH3907" s="13"/>
      <c r="AI3907" s="13"/>
      <c r="AJ3907" s="13"/>
    </row>
    <row r="3908" spans="2:36" x14ac:dyDescent="0.3">
      <c r="B3908" s="8"/>
      <c r="C3908" s="8"/>
      <c r="W3908" s="13"/>
      <c r="X3908" s="13"/>
      <c r="Y3908" s="13"/>
      <c r="Z3908" s="13"/>
      <c r="AA3908" s="13"/>
      <c r="AB3908" s="13"/>
      <c r="AC3908" s="13"/>
      <c r="AD3908" s="13"/>
      <c r="AE3908" s="13"/>
      <c r="AF3908" s="13"/>
      <c r="AG3908" s="13"/>
      <c r="AH3908" s="13"/>
      <c r="AI3908" s="13"/>
      <c r="AJ3908" s="13"/>
    </row>
    <row r="3909" spans="2:36" x14ac:dyDescent="0.3">
      <c r="B3909" s="8"/>
      <c r="C3909" s="8"/>
      <c r="W3909" s="13"/>
      <c r="X3909" s="13"/>
      <c r="Y3909" s="13"/>
      <c r="Z3909" s="13"/>
      <c r="AA3909" s="13"/>
      <c r="AB3909" s="13"/>
      <c r="AC3909" s="13"/>
      <c r="AD3909" s="13"/>
      <c r="AE3909" s="13"/>
      <c r="AF3909" s="13"/>
      <c r="AG3909" s="13"/>
      <c r="AH3909" s="13"/>
      <c r="AI3909" s="13"/>
      <c r="AJ3909" s="13"/>
    </row>
    <row r="3910" spans="2:36" x14ac:dyDescent="0.3">
      <c r="B3910" s="8"/>
      <c r="C3910" s="8"/>
      <c r="W3910" s="13"/>
      <c r="X3910" s="13"/>
      <c r="Y3910" s="13"/>
      <c r="Z3910" s="13"/>
      <c r="AA3910" s="13"/>
      <c r="AB3910" s="13"/>
      <c r="AC3910" s="13"/>
      <c r="AD3910" s="13"/>
      <c r="AE3910" s="13"/>
      <c r="AF3910" s="13"/>
      <c r="AG3910" s="13"/>
      <c r="AH3910" s="13"/>
      <c r="AI3910" s="13"/>
      <c r="AJ3910" s="13"/>
    </row>
    <row r="3911" spans="2:36" x14ac:dyDescent="0.3">
      <c r="B3911" s="8"/>
      <c r="C3911" s="8"/>
      <c r="W3911" s="13"/>
      <c r="X3911" s="13"/>
      <c r="Y3911" s="13"/>
      <c r="Z3911" s="13"/>
      <c r="AA3911" s="13"/>
      <c r="AB3911" s="13"/>
      <c r="AC3911" s="13"/>
      <c r="AD3911" s="13"/>
      <c r="AE3911" s="13"/>
      <c r="AF3911" s="13"/>
      <c r="AG3911" s="13"/>
      <c r="AH3911" s="13"/>
      <c r="AI3911" s="13"/>
      <c r="AJ3911" s="13"/>
    </row>
    <row r="3912" spans="2:36" x14ac:dyDescent="0.3">
      <c r="B3912" s="8"/>
      <c r="C3912" s="8"/>
      <c r="W3912" s="13"/>
      <c r="X3912" s="13"/>
      <c r="Y3912" s="13"/>
      <c r="Z3912" s="13"/>
      <c r="AA3912" s="13"/>
      <c r="AB3912" s="13"/>
      <c r="AC3912" s="13"/>
      <c r="AD3912" s="13"/>
      <c r="AE3912" s="13"/>
      <c r="AF3912" s="13"/>
      <c r="AG3912" s="13"/>
      <c r="AH3912" s="13"/>
      <c r="AI3912" s="13"/>
      <c r="AJ3912" s="13"/>
    </row>
    <row r="3913" spans="2:36" x14ac:dyDescent="0.3">
      <c r="B3913" s="8"/>
      <c r="C3913" s="8"/>
      <c r="W3913" s="13"/>
      <c r="X3913" s="13"/>
      <c r="Y3913" s="13"/>
      <c r="Z3913" s="13"/>
      <c r="AA3913" s="13"/>
      <c r="AB3913" s="13"/>
      <c r="AC3913" s="13"/>
      <c r="AD3913" s="13"/>
      <c r="AE3913" s="13"/>
      <c r="AF3913" s="13"/>
      <c r="AG3913" s="13"/>
      <c r="AH3913" s="13"/>
      <c r="AI3913" s="13"/>
      <c r="AJ3913" s="13"/>
    </row>
    <row r="3914" spans="2:36" x14ac:dyDescent="0.3">
      <c r="B3914" s="8"/>
      <c r="C3914" s="8"/>
      <c r="W3914" s="13"/>
      <c r="X3914" s="13"/>
      <c r="Y3914" s="13"/>
      <c r="Z3914" s="13"/>
      <c r="AA3914" s="13"/>
      <c r="AB3914" s="13"/>
      <c r="AC3914" s="13"/>
      <c r="AD3914" s="13"/>
      <c r="AE3914" s="13"/>
      <c r="AF3914" s="13"/>
      <c r="AG3914" s="13"/>
      <c r="AH3914" s="13"/>
      <c r="AI3914" s="13"/>
      <c r="AJ3914" s="13"/>
    </row>
    <row r="3915" spans="2:36" x14ac:dyDescent="0.3">
      <c r="B3915" s="8"/>
      <c r="C3915" s="8"/>
      <c r="W3915" s="13"/>
      <c r="X3915" s="13"/>
      <c r="Y3915" s="13"/>
      <c r="Z3915" s="13"/>
      <c r="AA3915" s="13"/>
      <c r="AB3915" s="13"/>
      <c r="AC3915" s="13"/>
      <c r="AD3915" s="13"/>
      <c r="AE3915" s="13"/>
      <c r="AF3915" s="13"/>
      <c r="AG3915" s="13"/>
      <c r="AH3915" s="13"/>
      <c r="AI3915" s="13"/>
      <c r="AJ3915" s="13"/>
    </row>
    <row r="3916" spans="2:36" x14ac:dyDescent="0.3">
      <c r="B3916" s="8"/>
      <c r="C3916" s="8"/>
      <c r="W3916" s="13"/>
      <c r="X3916" s="13"/>
      <c r="Y3916" s="13"/>
      <c r="Z3916" s="13"/>
      <c r="AA3916" s="13"/>
      <c r="AB3916" s="13"/>
      <c r="AC3916" s="13"/>
      <c r="AD3916" s="13"/>
      <c r="AE3916" s="13"/>
      <c r="AF3916" s="13"/>
      <c r="AG3916" s="13"/>
      <c r="AH3916" s="13"/>
      <c r="AI3916" s="13"/>
      <c r="AJ3916" s="13"/>
    </row>
    <row r="3917" spans="2:36" x14ac:dyDescent="0.3">
      <c r="B3917" s="8"/>
      <c r="C3917" s="8"/>
      <c r="W3917" s="13"/>
      <c r="X3917" s="13"/>
      <c r="Y3917" s="13"/>
      <c r="Z3917" s="13"/>
      <c r="AA3917" s="13"/>
      <c r="AB3917" s="13"/>
      <c r="AC3917" s="13"/>
      <c r="AD3917" s="13"/>
      <c r="AE3917" s="13"/>
      <c r="AF3917" s="13"/>
      <c r="AG3917" s="13"/>
      <c r="AH3917" s="13"/>
      <c r="AI3917" s="13"/>
      <c r="AJ3917" s="13"/>
    </row>
    <row r="3918" spans="2:36" x14ac:dyDescent="0.3">
      <c r="B3918" s="8"/>
      <c r="C3918" s="8"/>
      <c r="W3918" s="13"/>
      <c r="X3918" s="13"/>
      <c r="Y3918" s="13"/>
      <c r="Z3918" s="13"/>
      <c r="AA3918" s="13"/>
      <c r="AB3918" s="13"/>
      <c r="AC3918" s="13"/>
      <c r="AD3918" s="13"/>
      <c r="AE3918" s="13"/>
      <c r="AF3918" s="13"/>
      <c r="AG3918" s="13"/>
      <c r="AH3918" s="13"/>
      <c r="AI3918" s="13"/>
      <c r="AJ3918" s="13"/>
    </row>
    <row r="3919" spans="2:36" x14ac:dyDescent="0.3">
      <c r="B3919" s="8"/>
      <c r="C3919" s="8"/>
      <c r="W3919" s="13"/>
      <c r="X3919" s="13"/>
      <c r="Y3919" s="13"/>
      <c r="Z3919" s="13"/>
      <c r="AA3919" s="13"/>
      <c r="AB3919" s="13"/>
      <c r="AC3919" s="13"/>
      <c r="AD3919" s="13"/>
      <c r="AE3919" s="13"/>
      <c r="AF3919" s="13"/>
      <c r="AG3919" s="13"/>
      <c r="AH3919" s="13"/>
      <c r="AI3919" s="13"/>
      <c r="AJ3919" s="13"/>
    </row>
    <row r="3920" spans="2:36" x14ac:dyDescent="0.3">
      <c r="B3920" s="8"/>
      <c r="C3920" s="8"/>
      <c r="W3920" s="13"/>
      <c r="X3920" s="13"/>
      <c r="Y3920" s="13"/>
      <c r="Z3920" s="13"/>
      <c r="AA3920" s="13"/>
      <c r="AB3920" s="13"/>
      <c r="AC3920" s="13"/>
      <c r="AD3920" s="13"/>
      <c r="AE3920" s="13"/>
      <c r="AF3920" s="13"/>
      <c r="AG3920" s="13"/>
      <c r="AH3920" s="13"/>
      <c r="AI3920" s="13"/>
      <c r="AJ3920" s="13"/>
    </row>
    <row r="3921" spans="2:36" x14ac:dyDescent="0.3">
      <c r="B3921" s="8"/>
      <c r="C3921" s="8"/>
      <c r="W3921" s="13"/>
      <c r="X3921" s="13"/>
      <c r="Y3921" s="13"/>
      <c r="Z3921" s="13"/>
      <c r="AA3921" s="13"/>
      <c r="AB3921" s="13"/>
      <c r="AC3921" s="13"/>
      <c r="AD3921" s="13"/>
      <c r="AE3921" s="13"/>
      <c r="AF3921" s="13"/>
      <c r="AG3921" s="13"/>
      <c r="AH3921" s="13"/>
      <c r="AI3921" s="13"/>
      <c r="AJ3921" s="13"/>
    </row>
    <row r="3922" spans="2:36" x14ac:dyDescent="0.3">
      <c r="B3922" s="8"/>
      <c r="C3922" s="8"/>
      <c r="W3922" s="13"/>
      <c r="X3922" s="13"/>
      <c r="Y3922" s="13"/>
      <c r="Z3922" s="13"/>
      <c r="AA3922" s="13"/>
      <c r="AB3922" s="13"/>
      <c r="AC3922" s="13"/>
      <c r="AD3922" s="13"/>
      <c r="AE3922" s="13"/>
      <c r="AF3922" s="13"/>
      <c r="AG3922" s="13"/>
      <c r="AH3922" s="13"/>
      <c r="AI3922" s="13"/>
      <c r="AJ3922" s="13"/>
    </row>
    <row r="3923" spans="2:36" x14ac:dyDescent="0.3">
      <c r="B3923" s="8"/>
      <c r="C3923" s="8"/>
      <c r="W3923" s="13"/>
      <c r="X3923" s="13"/>
      <c r="Y3923" s="13"/>
      <c r="Z3923" s="13"/>
      <c r="AA3923" s="13"/>
      <c r="AB3923" s="13"/>
      <c r="AC3923" s="13"/>
      <c r="AD3923" s="13"/>
      <c r="AE3923" s="13"/>
      <c r="AF3923" s="13"/>
      <c r="AG3923" s="13"/>
      <c r="AH3923" s="13"/>
      <c r="AI3923" s="13"/>
      <c r="AJ3923" s="13"/>
    </row>
    <row r="3924" spans="2:36" x14ac:dyDescent="0.3">
      <c r="B3924" s="8"/>
      <c r="C3924" s="8"/>
      <c r="W3924" s="13"/>
      <c r="X3924" s="13"/>
      <c r="Y3924" s="13"/>
      <c r="Z3924" s="13"/>
      <c r="AA3924" s="13"/>
      <c r="AB3924" s="13"/>
      <c r="AC3924" s="13"/>
      <c r="AD3924" s="13"/>
      <c r="AE3924" s="13"/>
      <c r="AF3924" s="13"/>
      <c r="AG3924" s="13"/>
      <c r="AH3924" s="13"/>
      <c r="AI3924" s="13"/>
      <c r="AJ3924" s="13"/>
    </row>
    <row r="3925" spans="2:36" x14ac:dyDescent="0.3">
      <c r="B3925" s="8"/>
      <c r="C3925" s="8"/>
      <c r="W3925" s="13"/>
      <c r="X3925" s="13"/>
      <c r="Y3925" s="13"/>
      <c r="Z3925" s="13"/>
      <c r="AA3925" s="13"/>
      <c r="AB3925" s="13"/>
      <c r="AC3925" s="13"/>
      <c r="AD3925" s="13"/>
      <c r="AE3925" s="13"/>
      <c r="AF3925" s="13"/>
      <c r="AG3925" s="13"/>
      <c r="AH3925" s="13"/>
      <c r="AI3925" s="13"/>
      <c r="AJ3925" s="13"/>
    </row>
    <row r="3926" spans="2:36" x14ac:dyDescent="0.3">
      <c r="B3926" s="8"/>
      <c r="C3926" s="8"/>
      <c r="W3926" s="13"/>
      <c r="X3926" s="13"/>
      <c r="Y3926" s="13"/>
      <c r="Z3926" s="13"/>
      <c r="AA3926" s="13"/>
      <c r="AB3926" s="13"/>
      <c r="AC3926" s="13"/>
      <c r="AD3926" s="13"/>
      <c r="AE3926" s="13"/>
      <c r="AF3926" s="13"/>
      <c r="AG3926" s="13"/>
      <c r="AH3926" s="13"/>
      <c r="AI3926" s="13"/>
      <c r="AJ3926" s="13"/>
    </row>
    <row r="3927" spans="2:36" x14ac:dyDescent="0.3">
      <c r="B3927" s="8"/>
      <c r="C3927" s="8"/>
      <c r="W3927" s="13"/>
      <c r="X3927" s="13"/>
      <c r="Y3927" s="13"/>
      <c r="Z3927" s="13"/>
      <c r="AA3927" s="13"/>
      <c r="AB3927" s="13"/>
      <c r="AC3927" s="13"/>
      <c r="AD3927" s="13"/>
      <c r="AE3927" s="13"/>
      <c r="AF3927" s="13"/>
      <c r="AG3927" s="13"/>
      <c r="AH3927" s="13"/>
      <c r="AI3927" s="13"/>
      <c r="AJ3927" s="13"/>
    </row>
    <row r="3928" spans="2:36" x14ac:dyDescent="0.3">
      <c r="B3928" s="8"/>
      <c r="C3928" s="8"/>
      <c r="W3928" s="13"/>
      <c r="X3928" s="13"/>
      <c r="Y3928" s="13"/>
      <c r="Z3928" s="13"/>
      <c r="AA3928" s="13"/>
      <c r="AB3928" s="13"/>
      <c r="AC3928" s="13"/>
      <c r="AD3928" s="13"/>
      <c r="AE3928" s="13"/>
      <c r="AF3928" s="13"/>
      <c r="AG3928" s="13"/>
      <c r="AH3928" s="13"/>
      <c r="AI3928" s="13"/>
      <c r="AJ3928" s="13"/>
    </row>
    <row r="3929" spans="2:36" x14ac:dyDescent="0.3">
      <c r="B3929" s="8"/>
      <c r="C3929" s="8"/>
      <c r="W3929" s="13"/>
      <c r="X3929" s="13"/>
      <c r="Y3929" s="13"/>
      <c r="Z3929" s="13"/>
      <c r="AA3929" s="13"/>
      <c r="AB3929" s="13"/>
      <c r="AC3929" s="13"/>
      <c r="AD3929" s="13"/>
      <c r="AE3929" s="13"/>
      <c r="AF3929" s="13"/>
      <c r="AG3929" s="13"/>
      <c r="AH3929" s="13"/>
      <c r="AI3929" s="13"/>
      <c r="AJ3929" s="13"/>
    </row>
    <row r="3930" spans="2:36" x14ac:dyDescent="0.3">
      <c r="B3930" s="8"/>
      <c r="C3930" s="8"/>
      <c r="W3930" s="13"/>
      <c r="X3930" s="13"/>
      <c r="Y3930" s="13"/>
      <c r="Z3930" s="13"/>
      <c r="AA3930" s="13"/>
      <c r="AB3930" s="13"/>
      <c r="AC3930" s="13"/>
      <c r="AD3930" s="13"/>
      <c r="AE3930" s="13"/>
      <c r="AF3930" s="13"/>
      <c r="AG3930" s="13"/>
      <c r="AH3930" s="13"/>
      <c r="AI3930" s="13"/>
      <c r="AJ3930" s="13"/>
    </row>
    <row r="3931" spans="2:36" x14ac:dyDescent="0.3">
      <c r="B3931" s="8"/>
      <c r="C3931" s="8"/>
      <c r="W3931" s="13"/>
      <c r="X3931" s="13"/>
      <c r="Y3931" s="13"/>
      <c r="Z3931" s="13"/>
      <c r="AA3931" s="13"/>
      <c r="AB3931" s="13"/>
      <c r="AC3931" s="13"/>
      <c r="AD3931" s="13"/>
      <c r="AE3931" s="13"/>
      <c r="AF3931" s="13"/>
      <c r="AG3931" s="13"/>
      <c r="AH3931" s="13"/>
      <c r="AI3931" s="13"/>
      <c r="AJ3931" s="13"/>
    </row>
    <row r="3932" spans="2:36" x14ac:dyDescent="0.3">
      <c r="B3932" s="8"/>
      <c r="C3932" s="8"/>
      <c r="W3932" s="13"/>
      <c r="X3932" s="13"/>
      <c r="Y3932" s="13"/>
      <c r="Z3932" s="13"/>
      <c r="AA3932" s="13"/>
      <c r="AB3932" s="13"/>
      <c r="AC3932" s="13"/>
      <c r="AD3932" s="13"/>
      <c r="AE3932" s="13"/>
      <c r="AF3932" s="13"/>
      <c r="AG3932" s="13"/>
      <c r="AH3932" s="13"/>
      <c r="AI3932" s="13"/>
      <c r="AJ3932" s="13"/>
    </row>
    <row r="3933" spans="2:36" x14ac:dyDescent="0.3">
      <c r="B3933" s="8"/>
      <c r="C3933" s="8"/>
      <c r="W3933" s="13"/>
      <c r="X3933" s="13"/>
      <c r="Y3933" s="13"/>
      <c r="Z3933" s="13"/>
      <c r="AA3933" s="13"/>
      <c r="AB3933" s="13"/>
      <c r="AC3933" s="13"/>
      <c r="AD3933" s="13"/>
      <c r="AE3933" s="13"/>
      <c r="AF3933" s="13"/>
      <c r="AG3933" s="13"/>
      <c r="AH3933" s="13"/>
      <c r="AI3933" s="13"/>
      <c r="AJ3933" s="13"/>
    </row>
    <row r="3934" spans="2:36" x14ac:dyDescent="0.3">
      <c r="B3934" s="8"/>
      <c r="C3934" s="8"/>
      <c r="W3934" s="13"/>
      <c r="X3934" s="13"/>
      <c r="Y3934" s="13"/>
      <c r="Z3934" s="13"/>
      <c r="AA3934" s="13"/>
      <c r="AB3934" s="13"/>
      <c r="AC3934" s="13"/>
      <c r="AD3934" s="13"/>
      <c r="AE3934" s="13"/>
      <c r="AF3934" s="13"/>
      <c r="AG3934" s="13"/>
      <c r="AH3934" s="13"/>
      <c r="AI3934" s="13"/>
      <c r="AJ3934" s="13"/>
    </row>
    <row r="3935" spans="2:36" x14ac:dyDescent="0.3">
      <c r="B3935" s="8"/>
      <c r="C3935" s="8"/>
      <c r="W3935" s="13"/>
      <c r="X3935" s="13"/>
      <c r="Y3935" s="13"/>
      <c r="Z3935" s="13"/>
      <c r="AA3935" s="13"/>
      <c r="AB3935" s="13"/>
      <c r="AC3935" s="13"/>
      <c r="AD3935" s="13"/>
      <c r="AE3935" s="13"/>
      <c r="AF3935" s="13"/>
      <c r="AG3935" s="13"/>
      <c r="AH3935" s="13"/>
      <c r="AI3935" s="13"/>
      <c r="AJ3935" s="13"/>
    </row>
    <row r="3936" spans="2:36" x14ac:dyDescent="0.3">
      <c r="B3936" s="8"/>
      <c r="C3936" s="8"/>
      <c r="W3936" s="13"/>
      <c r="X3936" s="13"/>
      <c r="Y3936" s="13"/>
      <c r="Z3936" s="13"/>
      <c r="AA3936" s="13"/>
      <c r="AB3936" s="13"/>
      <c r="AC3936" s="13"/>
      <c r="AD3936" s="13"/>
      <c r="AE3936" s="13"/>
      <c r="AF3936" s="13"/>
      <c r="AG3936" s="13"/>
      <c r="AH3936" s="13"/>
      <c r="AI3936" s="13"/>
      <c r="AJ3936" s="13"/>
    </row>
    <row r="3937" spans="2:36" x14ac:dyDescent="0.3">
      <c r="B3937" s="8"/>
      <c r="C3937" s="8"/>
      <c r="W3937" s="13"/>
      <c r="X3937" s="13"/>
      <c r="Y3937" s="13"/>
      <c r="Z3937" s="13"/>
      <c r="AA3937" s="13"/>
      <c r="AB3937" s="13"/>
      <c r="AC3937" s="13"/>
      <c r="AD3937" s="13"/>
      <c r="AE3937" s="13"/>
      <c r="AF3937" s="13"/>
      <c r="AG3937" s="13"/>
      <c r="AH3937" s="13"/>
      <c r="AI3937" s="13"/>
      <c r="AJ3937" s="13"/>
    </row>
    <row r="3938" spans="2:36" x14ac:dyDescent="0.3">
      <c r="B3938" s="8"/>
      <c r="C3938" s="8"/>
      <c r="W3938" s="13"/>
      <c r="X3938" s="13"/>
      <c r="Y3938" s="13"/>
      <c r="Z3938" s="13"/>
      <c r="AA3938" s="13"/>
      <c r="AB3938" s="13"/>
      <c r="AC3938" s="13"/>
      <c r="AD3938" s="13"/>
      <c r="AE3938" s="13"/>
      <c r="AF3938" s="13"/>
      <c r="AG3938" s="13"/>
      <c r="AH3938" s="13"/>
      <c r="AI3938" s="13"/>
      <c r="AJ3938" s="13"/>
    </row>
    <row r="3939" spans="2:36" x14ac:dyDescent="0.3">
      <c r="B3939" s="8"/>
      <c r="C3939" s="8"/>
      <c r="W3939" s="13"/>
      <c r="X3939" s="13"/>
      <c r="Y3939" s="13"/>
      <c r="Z3939" s="13"/>
      <c r="AA3939" s="13"/>
      <c r="AB3939" s="13"/>
      <c r="AC3939" s="13"/>
      <c r="AD3939" s="13"/>
      <c r="AE3939" s="13"/>
      <c r="AF3939" s="13"/>
      <c r="AG3939" s="13"/>
      <c r="AH3939" s="13"/>
      <c r="AI3939" s="13"/>
      <c r="AJ3939" s="13"/>
    </row>
    <row r="3940" spans="2:36" x14ac:dyDescent="0.3">
      <c r="B3940" s="8"/>
      <c r="C3940" s="8"/>
      <c r="W3940" s="13"/>
      <c r="X3940" s="13"/>
      <c r="Y3940" s="13"/>
      <c r="Z3940" s="13"/>
      <c r="AA3940" s="13"/>
      <c r="AB3940" s="13"/>
      <c r="AC3940" s="13"/>
      <c r="AD3940" s="13"/>
      <c r="AE3940" s="13"/>
      <c r="AF3940" s="13"/>
      <c r="AG3940" s="13"/>
      <c r="AH3940" s="13"/>
      <c r="AI3940" s="13"/>
      <c r="AJ3940" s="13"/>
    </row>
    <row r="3941" spans="2:36" x14ac:dyDescent="0.3">
      <c r="B3941" s="8"/>
      <c r="C3941" s="8"/>
      <c r="W3941" s="13"/>
      <c r="X3941" s="13"/>
      <c r="Y3941" s="13"/>
      <c r="Z3941" s="13"/>
      <c r="AA3941" s="13"/>
      <c r="AB3941" s="13"/>
      <c r="AC3941" s="13"/>
      <c r="AD3941" s="13"/>
      <c r="AE3941" s="13"/>
      <c r="AF3941" s="13"/>
      <c r="AG3941" s="13"/>
      <c r="AH3941" s="13"/>
      <c r="AI3941" s="13"/>
      <c r="AJ3941" s="13"/>
    </row>
    <row r="3942" spans="2:36" x14ac:dyDescent="0.3">
      <c r="B3942" s="8"/>
      <c r="C3942" s="8"/>
      <c r="W3942" s="13"/>
      <c r="X3942" s="13"/>
      <c r="Y3942" s="13"/>
      <c r="Z3942" s="13"/>
      <c r="AA3942" s="13"/>
      <c r="AB3942" s="13"/>
      <c r="AC3942" s="13"/>
      <c r="AD3942" s="13"/>
      <c r="AE3942" s="13"/>
      <c r="AF3942" s="13"/>
      <c r="AG3942" s="13"/>
      <c r="AH3942" s="13"/>
      <c r="AI3942" s="13"/>
      <c r="AJ3942" s="13"/>
    </row>
    <row r="3943" spans="2:36" x14ac:dyDescent="0.3">
      <c r="B3943" s="8"/>
      <c r="C3943" s="8"/>
      <c r="W3943" s="13"/>
      <c r="X3943" s="13"/>
      <c r="Y3943" s="13"/>
      <c r="Z3943" s="13"/>
      <c r="AA3943" s="13"/>
      <c r="AB3943" s="13"/>
      <c r="AC3943" s="13"/>
      <c r="AD3943" s="13"/>
      <c r="AE3943" s="13"/>
      <c r="AF3943" s="13"/>
      <c r="AG3943" s="13"/>
      <c r="AH3943" s="13"/>
      <c r="AI3943" s="13"/>
      <c r="AJ3943" s="13"/>
    </row>
    <row r="3944" spans="2:36" x14ac:dyDescent="0.3">
      <c r="B3944" s="8"/>
      <c r="C3944" s="8"/>
      <c r="W3944" s="13"/>
      <c r="X3944" s="13"/>
      <c r="Y3944" s="13"/>
      <c r="Z3944" s="13"/>
      <c r="AA3944" s="13"/>
      <c r="AB3944" s="13"/>
      <c r="AC3944" s="13"/>
      <c r="AD3944" s="13"/>
      <c r="AE3944" s="13"/>
      <c r="AF3944" s="13"/>
      <c r="AG3944" s="13"/>
      <c r="AH3944" s="13"/>
      <c r="AI3944" s="13"/>
      <c r="AJ3944" s="13"/>
    </row>
    <row r="3945" spans="2:36" x14ac:dyDescent="0.3">
      <c r="B3945" s="8"/>
      <c r="C3945" s="8"/>
      <c r="W3945" s="13"/>
      <c r="X3945" s="13"/>
      <c r="Y3945" s="13"/>
      <c r="Z3945" s="13"/>
      <c r="AA3945" s="13"/>
      <c r="AB3945" s="13"/>
      <c r="AC3945" s="13"/>
      <c r="AD3945" s="13"/>
      <c r="AE3945" s="13"/>
      <c r="AF3945" s="13"/>
      <c r="AG3945" s="13"/>
      <c r="AH3945" s="13"/>
      <c r="AI3945" s="13"/>
      <c r="AJ3945" s="13"/>
    </row>
    <row r="3946" spans="2:36" x14ac:dyDescent="0.3">
      <c r="B3946" s="8"/>
      <c r="C3946" s="8"/>
      <c r="W3946" s="13"/>
      <c r="X3946" s="13"/>
      <c r="Y3946" s="13"/>
      <c r="Z3946" s="13"/>
      <c r="AA3946" s="13"/>
      <c r="AB3946" s="13"/>
      <c r="AC3946" s="13"/>
      <c r="AD3946" s="13"/>
      <c r="AE3946" s="13"/>
      <c r="AF3946" s="13"/>
      <c r="AG3946" s="13"/>
      <c r="AH3946" s="13"/>
      <c r="AI3946" s="13"/>
      <c r="AJ3946" s="13"/>
    </row>
    <row r="3947" spans="2:36" x14ac:dyDescent="0.3">
      <c r="B3947" s="8"/>
      <c r="C3947" s="8"/>
      <c r="W3947" s="13"/>
      <c r="X3947" s="13"/>
      <c r="Y3947" s="13"/>
      <c r="Z3947" s="13"/>
      <c r="AA3947" s="13"/>
      <c r="AB3947" s="13"/>
      <c r="AC3947" s="13"/>
      <c r="AD3947" s="13"/>
      <c r="AE3947" s="13"/>
      <c r="AF3947" s="13"/>
      <c r="AG3947" s="13"/>
      <c r="AH3947" s="13"/>
      <c r="AI3947" s="13"/>
      <c r="AJ3947" s="13"/>
    </row>
    <row r="3948" spans="2:36" x14ac:dyDescent="0.3">
      <c r="B3948" s="8"/>
      <c r="C3948" s="8"/>
      <c r="W3948" s="13"/>
      <c r="X3948" s="13"/>
      <c r="Y3948" s="13"/>
      <c r="Z3948" s="13"/>
      <c r="AA3948" s="13"/>
      <c r="AB3948" s="13"/>
      <c r="AC3948" s="13"/>
      <c r="AD3948" s="13"/>
      <c r="AE3948" s="13"/>
      <c r="AF3948" s="13"/>
      <c r="AG3948" s="13"/>
      <c r="AH3948" s="13"/>
      <c r="AI3948" s="13"/>
      <c r="AJ3948" s="13"/>
    </row>
    <row r="3949" spans="2:36" x14ac:dyDescent="0.3">
      <c r="B3949" s="8"/>
      <c r="C3949" s="8"/>
      <c r="W3949" s="13"/>
      <c r="X3949" s="13"/>
      <c r="Y3949" s="13"/>
      <c r="Z3949" s="13"/>
      <c r="AA3949" s="13"/>
      <c r="AB3949" s="13"/>
      <c r="AC3949" s="13"/>
      <c r="AD3949" s="13"/>
      <c r="AE3949" s="13"/>
      <c r="AF3949" s="13"/>
      <c r="AG3949" s="13"/>
      <c r="AH3949" s="13"/>
      <c r="AI3949" s="13"/>
      <c r="AJ3949" s="13"/>
    </row>
    <row r="3950" spans="2:36" x14ac:dyDescent="0.3">
      <c r="B3950" s="8"/>
      <c r="C3950" s="8"/>
      <c r="W3950" s="13"/>
      <c r="X3950" s="13"/>
      <c r="Y3950" s="13"/>
      <c r="Z3950" s="13"/>
      <c r="AA3950" s="13"/>
      <c r="AB3950" s="13"/>
      <c r="AC3950" s="13"/>
      <c r="AD3950" s="13"/>
      <c r="AE3950" s="13"/>
      <c r="AF3950" s="13"/>
      <c r="AG3950" s="13"/>
      <c r="AH3950" s="13"/>
      <c r="AI3950" s="13"/>
      <c r="AJ3950" s="13"/>
    </row>
    <row r="3951" spans="2:36" x14ac:dyDescent="0.3">
      <c r="B3951" s="8"/>
      <c r="C3951" s="8"/>
      <c r="W3951" s="13"/>
      <c r="X3951" s="13"/>
      <c r="Y3951" s="13"/>
      <c r="Z3951" s="13"/>
      <c r="AA3951" s="13"/>
      <c r="AB3951" s="13"/>
      <c r="AC3951" s="13"/>
      <c r="AD3951" s="13"/>
      <c r="AE3951" s="13"/>
      <c r="AF3951" s="13"/>
      <c r="AG3951" s="13"/>
      <c r="AH3951" s="13"/>
      <c r="AI3951" s="13"/>
      <c r="AJ3951" s="13"/>
    </row>
    <row r="3952" spans="2:36" x14ac:dyDescent="0.3">
      <c r="B3952" s="8"/>
      <c r="C3952" s="8"/>
      <c r="W3952" s="13"/>
      <c r="X3952" s="13"/>
      <c r="Y3952" s="13"/>
      <c r="Z3952" s="13"/>
      <c r="AA3952" s="13"/>
      <c r="AB3952" s="13"/>
      <c r="AC3952" s="13"/>
      <c r="AD3952" s="13"/>
      <c r="AE3952" s="13"/>
      <c r="AF3952" s="13"/>
      <c r="AG3952" s="13"/>
      <c r="AH3952" s="13"/>
      <c r="AI3952" s="13"/>
      <c r="AJ3952" s="13"/>
    </row>
    <row r="3953" spans="2:36" x14ac:dyDescent="0.3">
      <c r="B3953" s="8"/>
      <c r="C3953" s="8"/>
      <c r="W3953" s="13"/>
      <c r="X3953" s="13"/>
      <c r="Y3953" s="13"/>
      <c r="Z3953" s="13"/>
      <c r="AA3953" s="13"/>
      <c r="AB3953" s="13"/>
      <c r="AC3953" s="13"/>
      <c r="AD3953" s="13"/>
      <c r="AE3953" s="13"/>
      <c r="AF3953" s="13"/>
      <c r="AG3953" s="13"/>
      <c r="AH3953" s="13"/>
      <c r="AI3953" s="13"/>
      <c r="AJ3953" s="13"/>
    </row>
    <row r="3954" spans="2:36" x14ac:dyDescent="0.3">
      <c r="B3954" s="8"/>
      <c r="C3954" s="8"/>
      <c r="W3954" s="13"/>
      <c r="X3954" s="13"/>
      <c r="Y3954" s="13"/>
      <c r="Z3954" s="13"/>
      <c r="AA3954" s="13"/>
      <c r="AB3954" s="13"/>
      <c r="AC3954" s="13"/>
      <c r="AD3954" s="13"/>
      <c r="AE3954" s="13"/>
      <c r="AF3954" s="13"/>
      <c r="AG3954" s="13"/>
      <c r="AH3954" s="13"/>
      <c r="AI3954" s="13"/>
      <c r="AJ3954" s="13"/>
    </row>
    <row r="3955" spans="2:36" x14ac:dyDescent="0.3">
      <c r="B3955" s="8"/>
      <c r="C3955" s="8"/>
      <c r="W3955" s="13"/>
      <c r="X3955" s="13"/>
      <c r="Y3955" s="13"/>
      <c r="Z3955" s="13"/>
      <c r="AA3955" s="13"/>
      <c r="AB3955" s="13"/>
      <c r="AC3955" s="13"/>
      <c r="AD3955" s="13"/>
      <c r="AE3955" s="13"/>
      <c r="AF3955" s="13"/>
      <c r="AG3955" s="13"/>
      <c r="AH3955" s="13"/>
      <c r="AI3955" s="13"/>
      <c r="AJ3955" s="13"/>
    </row>
    <row r="3956" spans="2:36" x14ac:dyDescent="0.3">
      <c r="B3956" s="8"/>
      <c r="C3956" s="8"/>
      <c r="W3956" s="13"/>
      <c r="X3956" s="13"/>
      <c r="Y3956" s="13"/>
      <c r="Z3956" s="13"/>
      <c r="AA3956" s="13"/>
      <c r="AB3956" s="13"/>
      <c r="AC3956" s="13"/>
      <c r="AD3956" s="13"/>
      <c r="AE3956" s="13"/>
      <c r="AF3956" s="13"/>
      <c r="AG3956" s="13"/>
      <c r="AH3956" s="13"/>
      <c r="AI3956" s="13"/>
      <c r="AJ3956" s="13"/>
    </row>
    <row r="3957" spans="2:36" x14ac:dyDescent="0.3">
      <c r="B3957" s="8"/>
      <c r="C3957" s="8"/>
      <c r="W3957" s="13"/>
      <c r="X3957" s="13"/>
      <c r="Y3957" s="13"/>
      <c r="Z3957" s="13"/>
      <c r="AA3957" s="13"/>
      <c r="AB3957" s="13"/>
      <c r="AC3957" s="13"/>
      <c r="AD3957" s="13"/>
      <c r="AE3957" s="13"/>
      <c r="AF3957" s="13"/>
      <c r="AG3957" s="13"/>
      <c r="AH3957" s="13"/>
      <c r="AI3957" s="13"/>
      <c r="AJ3957" s="13"/>
    </row>
    <row r="3958" spans="2:36" x14ac:dyDescent="0.3">
      <c r="B3958" s="8"/>
      <c r="C3958" s="8"/>
      <c r="W3958" s="13"/>
      <c r="X3958" s="13"/>
      <c r="Y3958" s="13"/>
      <c r="Z3958" s="13"/>
      <c r="AA3958" s="13"/>
      <c r="AB3958" s="13"/>
      <c r="AC3958" s="13"/>
      <c r="AD3958" s="13"/>
      <c r="AE3958" s="13"/>
      <c r="AF3958" s="13"/>
      <c r="AG3958" s="13"/>
      <c r="AH3958" s="13"/>
      <c r="AI3958" s="13"/>
      <c r="AJ3958" s="13"/>
    </row>
    <row r="3959" spans="2:36" x14ac:dyDescent="0.3">
      <c r="B3959" s="8"/>
      <c r="C3959" s="8"/>
      <c r="W3959" s="13"/>
      <c r="X3959" s="13"/>
      <c r="Y3959" s="13"/>
      <c r="Z3959" s="13"/>
      <c r="AA3959" s="13"/>
      <c r="AB3959" s="13"/>
      <c r="AC3959" s="13"/>
      <c r="AD3959" s="13"/>
      <c r="AE3959" s="13"/>
      <c r="AF3959" s="13"/>
      <c r="AG3959" s="13"/>
      <c r="AH3959" s="13"/>
      <c r="AI3959" s="13"/>
      <c r="AJ3959" s="13"/>
    </row>
    <row r="3960" spans="2:36" x14ac:dyDescent="0.3">
      <c r="B3960" s="8"/>
      <c r="C3960" s="8"/>
      <c r="W3960" s="13"/>
      <c r="X3960" s="13"/>
      <c r="Y3960" s="13"/>
      <c r="Z3960" s="13"/>
      <c r="AA3960" s="13"/>
      <c r="AB3960" s="13"/>
      <c r="AC3960" s="13"/>
      <c r="AD3960" s="13"/>
      <c r="AE3960" s="13"/>
      <c r="AF3960" s="13"/>
      <c r="AG3960" s="13"/>
      <c r="AH3960" s="13"/>
      <c r="AI3960" s="13"/>
      <c r="AJ3960" s="13"/>
    </row>
    <row r="3961" spans="2:36" x14ac:dyDescent="0.3">
      <c r="B3961" s="8"/>
      <c r="C3961" s="8"/>
      <c r="W3961" s="13"/>
      <c r="X3961" s="13"/>
      <c r="Y3961" s="13"/>
      <c r="Z3961" s="13"/>
      <c r="AA3961" s="13"/>
      <c r="AB3961" s="13"/>
      <c r="AC3961" s="13"/>
      <c r="AD3961" s="13"/>
      <c r="AE3961" s="13"/>
      <c r="AF3961" s="13"/>
      <c r="AG3961" s="13"/>
      <c r="AH3961" s="13"/>
      <c r="AI3961" s="13"/>
      <c r="AJ3961" s="13"/>
    </row>
    <row r="3962" spans="2:36" x14ac:dyDescent="0.3">
      <c r="B3962" s="8"/>
      <c r="C3962" s="8"/>
      <c r="W3962" s="13"/>
      <c r="X3962" s="13"/>
      <c r="Y3962" s="13"/>
      <c r="Z3962" s="13"/>
      <c r="AA3962" s="13"/>
      <c r="AB3962" s="13"/>
      <c r="AC3962" s="13"/>
      <c r="AD3962" s="13"/>
      <c r="AE3962" s="13"/>
      <c r="AF3962" s="13"/>
      <c r="AG3962" s="13"/>
      <c r="AH3962" s="13"/>
      <c r="AI3962" s="13"/>
      <c r="AJ3962" s="13"/>
    </row>
    <row r="3963" spans="2:36" x14ac:dyDescent="0.3">
      <c r="B3963" s="8"/>
      <c r="C3963" s="8"/>
      <c r="W3963" s="13"/>
      <c r="X3963" s="13"/>
      <c r="Y3963" s="13"/>
      <c r="Z3963" s="13"/>
      <c r="AA3963" s="13"/>
      <c r="AB3963" s="13"/>
      <c r="AC3963" s="13"/>
      <c r="AD3963" s="13"/>
      <c r="AE3963" s="13"/>
      <c r="AF3963" s="13"/>
      <c r="AG3963" s="13"/>
      <c r="AH3963" s="13"/>
      <c r="AI3963" s="13"/>
      <c r="AJ3963" s="13"/>
    </row>
    <row r="3964" spans="2:36" x14ac:dyDescent="0.3">
      <c r="B3964" s="8"/>
      <c r="C3964" s="8"/>
      <c r="W3964" s="13"/>
      <c r="X3964" s="13"/>
      <c r="Y3964" s="13"/>
      <c r="Z3964" s="13"/>
      <c r="AA3964" s="13"/>
      <c r="AB3964" s="13"/>
      <c r="AC3964" s="13"/>
      <c r="AD3964" s="13"/>
      <c r="AE3964" s="13"/>
      <c r="AF3964" s="13"/>
      <c r="AG3964" s="13"/>
      <c r="AH3964" s="13"/>
      <c r="AI3964" s="13"/>
      <c r="AJ3964" s="13"/>
    </row>
    <row r="3965" spans="2:36" x14ac:dyDescent="0.3">
      <c r="B3965" s="8"/>
      <c r="C3965" s="8"/>
      <c r="W3965" s="13"/>
      <c r="X3965" s="13"/>
      <c r="Y3965" s="13"/>
      <c r="Z3965" s="13"/>
      <c r="AA3965" s="13"/>
      <c r="AB3965" s="13"/>
      <c r="AC3965" s="13"/>
      <c r="AD3965" s="13"/>
      <c r="AE3965" s="13"/>
      <c r="AF3965" s="13"/>
      <c r="AG3965" s="13"/>
      <c r="AH3965" s="13"/>
      <c r="AI3965" s="13"/>
      <c r="AJ3965" s="13"/>
    </row>
    <row r="3966" spans="2:36" x14ac:dyDescent="0.3">
      <c r="B3966" s="8"/>
      <c r="C3966" s="8"/>
      <c r="W3966" s="13"/>
      <c r="X3966" s="13"/>
      <c r="Y3966" s="13"/>
      <c r="Z3966" s="13"/>
      <c r="AA3966" s="13"/>
      <c r="AB3966" s="13"/>
      <c r="AC3966" s="13"/>
      <c r="AD3966" s="13"/>
      <c r="AE3966" s="13"/>
      <c r="AF3966" s="13"/>
      <c r="AG3966" s="13"/>
      <c r="AH3966" s="13"/>
      <c r="AI3966" s="13"/>
      <c r="AJ3966" s="13"/>
    </row>
    <row r="3967" spans="2:36" x14ac:dyDescent="0.3">
      <c r="B3967" s="8"/>
      <c r="C3967" s="8"/>
      <c r="W3967" s="13"/>
      <c r="X3967" s="13"/>
      <c r="Y3967" s="13"/>
      <c r="Z3967" s="13"/>
      <c r="AA3967" s="13"/>
      <c r="AB3967" s="13"/>
      <c r="AC3967" s="13"/>
      <c r="AD3967" s="13"/>
      <c r="AE3967" s="13"/>
      <c r="AF3967" s="13"/>
      <c r="AG3967" s="13"/>
      <c r="AH3967" s="13"/>
      <c r="AI3967" s="13"/>
      <c r="AJ3967" s="13"/>
    </row>
    <row r="3968" spans="2:36" x14ac:dyDescent="0.3">
      <c r="B3968" s="8"/>
      <c r="C3968" s="8"/>
      <c r="W3968" s="13"/>
      <c r="X3968" s="13"/>
      <c r="Y3968" s="13"/>
      <c r="Z3968" s="13"/>
      <c r="AA3968" s="13"/>
      <c r="AB3968" s="13"/>
      <c r="AC3968" s="13"/>
      <c r="AD3968" s="13"/>
      <c r="AE3968" s="13"/>
      <c r="AF3968" s="13"/>
      <c r="AG3968" s="13"/>
      <c r="AH3968" s="13"/>
      <c r="AI3968" s="13"/>
      <c r="AJ3968" s="13"/>
    </row>
    <row r="3969" spans="2:36" x14ac:dyDescent="0.3">
      <c r="B3969" s="8"/>
      <c r="C3969" s="8"/>
      <c r="W3969" s="13"/>
      <c r="X3969" s="13"/>
      <c r="Y3969" s="13"/>
      <c r="Z3969" s="13"/>
      <c r="AA3969" s="13"/>
      <c r="AB3969" s="13"/>
      <c r="AC3969" s="13"/>
      <c r="AD3969" s="13"/>
      <c r="AE3969" s="13"/>
      <c r="AF3969" s="13"/>
      <c r="AG3969" s="13"/>
      <c r="AH3969" s="13"/>
      <c r="AI3969" s="13"/>
      <c r="AJ3969" s="13"/>
    </row>
    <row r="3970" spans="2:36" x14ac:dyDescent="0.3">
      <c r="B3970" s="8"/>
      <c r="C3970" s="8"/>
      <c r="W3970" s="13"/>
      <c r="X3970" s="13"/>
      <c r="Y3970" s="13"/>
      <c r="Z3970" s="13"/>
      <c r="AA3970" s="13"/>
      <c r="AB3970" s="13"/>
      <c r="AC3970" s="13"/>
      <c r="AD3970" s="13"/>
      <c r="AE3970" s="13"/>
      <c r="AF3970" s="13"/>
      <c r="AG3970" s="13"/>
      <c r="AH3970" s="13"/>
      <c r="AI3970" s="13"/>
      <c r="AJ3970" s="13"/>
    </row>
    <row r="3971" spans="2:36" x14ac:dyDescent="0.3">
      <c r="B3971" s="8"/>
      <c r="C3971" s="8"/>
      <c r="W3971" s="13"/>
      <c r="X3971" s="13"/>
      <c r="Y3971" s="13"/>
      <c r="Z3971" s="13"/>
      <c r="AA3971" s="13"/>
      <c r="AB3971" s="13"/>
      <c r="AC3971" s="13"/>
      <c r="AD3971" s="13"/>
      <c r="AE3971" s="13"/>
      <c r="AF3971" s="13"/>
      <c r="AG3971" s="13"/>
      <c r="AH3971" s="13"/>
      <c r="AI3971" s="13"/>
      <c r="AJ3971" s="13"/>
    </row>
    <row r="3972" spans="2:36" x14ac:dyDescent="0.3">
      <c r="B3972" s="8"/>
      <c r="C3972" s="8"/>
      <c r="W3972" s="13"/>
      <c r="X3972" s="13"/>
      <c r="Y3972" s="13"/>
      <c r="Z3972" s="13"/>
      <c r="AA3972" s="13"/>
      <c r="AB3972" s="13"/>
      <c r="AC3972" s="13"/>
      <c r="AD3972" s="13"/>
      <c r="AE3972" s="13"/>
      <c r="AF3972" s="13"/>
      <c r="AG3972" s="13"/>
      <c r="AH3972" s="13"/>
      <c r="AI3972" s="13"/>
      <c r="AJ3972" s="13"/>
    </row>
    <row r="3973" spans="2:36" x14ac:dyDescent="0.3">
      <c r="B3973" s="8"/>
      <c r="C3973" s="8"/>
      <c r="W3973" s="13"/>
      <c r="X3973" s="13"/>
      <c r="Y3973" s="13"/>
      <c r="Z3973" s="13"/>
      <c r="AA3973" s="13"/>
      <c r="AB3973" s="13"/>
      <c r="AC3973" s="13"/>
      <c r="AD3973" s="13"/>
      <c r="AE3973" s="13"/>
      <c r="AF3973" s="13"/>
      <c r="AG3973" s="13"/>
      <c r="AH3973" s="13"/>
      <c r="AI3973" s="13"/>
      <c r="AJ3973" s="13"/>
    </row>
    <row r="3974" spans="2:36" x14ac:dyDescent="0.3">
      <c r="B3974" s="8"/>
      <c r="C3974" s="8"/>
      <c r="W3974" s="13"/>
      <c r="X3974" s="13"/>
      <c r="Y3974" s="13"/>
      <c r="Z3974" s="13"/>
      <c r="AA3974" s="13"/>
      <c r="AB3974" s="13"/>
      <c r="AC3974" s="13"/>
      <c r="AD3974" s="13"/>
      <c r="AE3974" s="13"/>
      <c r="AF3974" s="13"/>
      <c r="AG3974" s="13"/>
      <c r="AH3974" s="13"/>
      <c r="AI3974" s="13"/>
      <c r="AJ3974" s="13"/>
    </row>
    <row r="3975" spans="2:36" x14ac:dyDescent="0.3">
      <c r="B3975" s="8"/>
      <c r="C3975" s="8"/>
      <c r="W3975" s="13"/>
      <c r="X3975" s="13"/>
      <c r="Y3975" s="13"/>
      <c r="Z3975" s="13"/>
      <c r="AA3975" s="13"/>
      <c r="AB3975" s="13"/>
      <c r="AC3975" s="13"/>
      <c r="AD3975" s="13"/>
      <c r="AE3975" s="13"/>
      <c r="AF3975" s="13"/>
      <c r="AG3975" s="13"/>
      <c r="AH3975" s="13"/>
      <c r="AI3975" s="13"/>
      <c r="AJ3975" s="13"/>
    </row>
    <row r="3976" spans="2:36" x14ac:dyDescent="0.3">
      <c r="B3976" s="8"/>
      <c r="C3976" s="8"/>
      <c r="W3976" s="13"/>
      <c r="X3976" s="13"/>
      <c r="Y3976" s="13"/>
      <c r="Z3976" s="13"/>
      <c r="AA3976" s="13"/>
      <c r="AB3976" s="13"/>
      <c r="AC3976" s="13"/>
      <c r="AD3976" s="13"/>
      <c r="AE3976" s="13"/>
      <c r="AF3976" s="13"/>
      <c r="AG3976" s="13"/>
      <c r="AH3976" s="13"/>
      <c r="AI3976" s="13"/>
      <c r="AJ3976" s="13"/>
    </row>
    <row r="3977" spans="2:36" x14ac:dyDescent="0.3">
      <c r="B3977" s="8"/>
      <c r="C3977" s="8"/>
      <c r="W3977" s="13"/>
      <c r="X3977" s="13"/>
      <c r="Y3977" s="13"/>
      <c r="Z3977" s="13"/>
      <c r="AA3977" s="13"/>
      <c r="AB3977" s="13"/>
      <c r="AC3977" s="13"/>
      <c r="AD3977" s="13"/>
      <c r="AE3977" s="13"/>
      <c r="AF3977" s="13"/>
      <c r="AG3977" s="13"/>
      <c r="AH3977" s="13"/>
      <c r="AI3977" s="13"/>
      <c r="AJ3977" s="13"/>
    </row>
    <row r="3978" spans="2:36" x14ac:dyDescent="0.3">
      <c r="B3978" s="8"/>
      <c r="C3978" s="8"/>
      <c r="W3978" s="13"/>
      <c r="X3978" s="13"/>
      <c r="Y3978" s="13"/>
      <c r="Z3978" s="13"/>
      <c r="AA3978" s="13"/>
      <c r="AB3978" s="13"/>
      <c r="AC3978" s="13"/>
      <c r="AD3978" s="13"/>
      <c r="AE3978" s="13"/>
      <c r="AF3978" s="13"/>
      <c r="AG3978" s="13"/>
      <c r="AH3978" s="13"/>
      <c r="AI3978" s="13"/>
      <c r="AJ3978" s="13"/>
    </row>
    <row r="3979" spans="2:36" x14ac:dyDescent="0.3">
      <c r="B3979" s="8"/>
      <c r="C3979" s="8"/>
      <c r="W3979" s="13"/>
      <c r="X3979" s="13"/>
      <c r="Y3979" s="13"/>
      <c r="Z3979" s="13"/>
      <c r="AA3979" s="13"/>
      <c r="AB3979" s="13"/>
      <c r="AC3979" s="13"/>
      <c r="AD3979" s="13"/>
      <c r="AE3979" s="13"/>
      <c r="AF3979" s="13"/>
      <c r="AG3979" s="13"/>
      <c r="AH3979" s="13"/>
      <c r="AI3979" s="13"/>
      <c r="AJ3979" s="13"/>
    </row>
    <row r="3980" spans="2:36" x14ac:dyDescent="0.3">
      <c r="B3980" s="8"/>
      <c r="C3980" s="8"/>
      <c r="W3980" s="13"/>
      <c r="X3980" s="13"/>
      <c r="Y3980" s="13"/>
      <c r="Z3980" s="13"/>
      <c r="AA3980" s="13"/>
      <c r="AB3980" s="13"/>
      <c r="AC3980" s="13"/>
      <c r="AD3980" s="13"/>
      <c r="AE3980" s="13"/>
      <c r="AF3980" s="13"/>
      <c r="AG3980" s="13"/>
      <c r="AH3980" s="13"/>
      <c r="AI3980" s="13"/>
      <c r="AJ3980" s="13"/>
    </row>
    <row r="3981" spans="2:36" x14ac:dyDescent="0.3">
      <c r="B3981" s="8"/>
      <c r="C3981" s="8"/>
      <c r="W3981" s="13"/>
      <c r="X3981" s="13"/>
      <c r="Y3981" s="13"/>
      <c r="Z3981" s="13"/>
      <c r="AA3981" s="13"/>
      <c r="AB3981" s="13"/>
      <c r="AC3981" s="13"/>
      <c r="AD3981" s="13"/>
      <c r="AE3981" s="13"/>
      <c r="AF3981" s="13"/>
      <c r="AG3981" s="13"/>
      <c r="AH3981" s="13"/>
      <c r="AI3981" s="13"/>
      <c r="AJ3981" s="13"/>
    </row>
    <row r="3982" spans="2:36" x14ac:dyDescent="0.3">
      <c r="B3982" s="8"/>
      <c r="C3982" s="8"/>
      <c r="W3982" s="13"/>
      <c r="X3982" s="13"/>
      <c r="Y3982" s="13"/>
      <c r="Z3982" s="13"/>
      <c r="AA3982" s="13"/>
      <c r="AB3982" s="13"/>
      <c r="AC3982" s="13"/>
      <c r="AD3982" s="13"/>
      <c r="AE3982" s="13"/>
      <c r="AF3982" s="13"/>
      <c r="AG3982" s="13"/>
      <c r="AH3982" s="13"/>
      <c r="AI3982" s="13"/>
      <c r="AJ3982" s="13"/>
    </row>
    <row r="3983" spans="2:36" x14ac:dyDescent="0.3">
      <c r="B3983" s="8"/>
      <c r="C3983" s="8"/>
      <c r="W3983" s="13"/>
      <c r="X3983" s="13"/>
      <c r="Y3983" s="13"/>
      <c r="Z3983" s="13"/>
      <c r="AA3983" s="13"/>
      <c r="AB3983" s="13"/>
      <c r="AC3983" s="13"/>
      <c r="AD3983" s="13"/>
      <c r="AE3983" s="13"/>
      <c r="AF3983" s="13"/>
      <c r="AG3983" s="13"/>
      <c r="AH3983" s="13"/>
      <c r="AI3983" s="13"/>
      <c r="AJ3983" s="13"/>
    </row>
    <row r="3984" spans="2:36" x14ac:dyDescent="0.3">
      <c r="B3984" s="8"/>
      <c r="C3984" s="8"/>
      <c r="W3984" s="13"/>
      <c r="X3984" s="13"/>
      <c r="Y3984" s="13"/>
      <c r="Z3984" s="13"/>
      <c r="AA3984" s="13"/>
      <c r="AB3984" s="13"/>
      <c r="AC3984" s="13"/>
      <c r="AD3984" s="13"/>
      <c r="AE3984" s="13"/>
      <c r="AF3984" s="13"/>
      <c r="AG3984" s="13"/>
      <c r="AH3984" s="13"/>
      <c r="AI3984" s="13"/>
      <c r="AJ3984" s="13"/>
    </row>
    <row r="3985" spans="2:36" x14ac:dyDescent="0.3">
      <c r="B3985" s="8"/>
      <c r="C3985" s="8"/>
      <c r="W3985" s="13"/>
      <c r="X3985" s="13"/>
      <c r="Y3985" s="13"/>
      <c r="Z3985" s="13"/>
      <c r="AA3985" s="13"/>
      <c r="AB3985" s="13"/>
      <c r="AC3985" s="13"/>
      <c r="AD3985" s="13"/>
      <c r="AE3985" s="13"/>
      <c r="AF3985" s="13"/>
      <c r="AG3985" s="13"/>
      <c r="AH3985" s="13"/>
      <c r="AI3985" s="13"/>
      <c r="AJ3985" s="13"/>
    </row>
    <row r="3986" spans="2:36" x14ac:dyDescent="0.3">
      <c r="B3986" s="8"/>
      <c r="C3986" s="8"/>
      <c r="W3986" s="13"/>
      <c r="X3986" s="13"/>
      <c r="Y3986" s="13"/>
      <c r="Z3986" s="13"/>
      <c r="AA3986" s="13"/>
      <c r="AB3986" s="13"/>
      <c r="AC3986" s="13"/>
      <c r="AD3986" s="13"/>
      <c r="AE3986" s="13"/>
      <c r="AF3986" s="13"/>
      <c r="AG3986" s="13"/>
      <c r="AH3986" s="13"/>
      <c r="AI3986" s="13"/>
      <c r="AJ3986" s="13"/>
    </row>
    <row r="3987" spans="2:36" x14ac:dyDescent="0.3">
      <c r="B3987" s="8"/>
      <c r="C3987" s="8"/>
      <c r="W3987" s="13"/>
      <c r="X3987" s="13"/>
      <c r="Y3987" s="13"/>
      <c r="Z3987" s="13"/>
      <c r="AA3987" s="13"/>
      <c r="AB3987" s="13"/>
      <c r="AC3987" s="13"/>
      <c r="AD3987" s="13"/>
      <c r="AE3987" s="13"/>
      <c r="AF3987" s="13"/>
      <c r="AG3987" s="13"/>
      <c r="AH3987" s="13"/>
      <c r="AI3987" s="13"/>
      <c r="AJ3987" s="13"/>
    </row>
    <row r="3988" spans="2:36" x14ac:dyDescent="0.3">
      <c r="B3988" s="8"/>
      <c r="C3988" s="8"/>
      <c r="W3988" s="13"/>
      <c r="X3988" s="13"/>
      <c r="Y3988" s="13"/>
      <c r="Z3988" s="13"/>
      <c r="AA3988" s="13"/>
      <c r="AB3988" s="13"/>
      <c r="AC3988" s="13"/>
      <c r="AD3988" s="13"/>
      <c r="AE3988" s="13"/>
      <c r="AF3988" s="13"/>
      <c r="AG3988" s="13"/>
      <c r="AH3988" s="13"/>
      <c r="AI3988" s="13"/>
      <c r="AJ3988" s="13"/>
    </row>
    <row r="3989" spans="2:36" x14ac:dyDescent="0.3">
      <c r="B3989" s="8"/>
      <c r="C3989" s="8"/>
      <c r="W3989" s="13"/>
      <c r="X3989" s="13"/>
      <c r="Y3989" s="13"/>
      <c r="Z3989" s="13"/>
      <c r="AA3989" s="13"/>
      <c r="AB3989" s="13"/>
      <c r="AC3989" s="13"/>
      <c r="AD3989" s="13"/>
      <c r="AE3989" s="13"/>
      <c r="AF3989" s="13"/>
      <c r="AG3989" s="13"/>
      <c r="AH3989" s="13"/>
      <c r="AI3989" s="13"/>
      <c r="AJ3989" s="13"/>
    </row>
    <row r="3990" spans="2:36" x14ac:dyDescent="0.3">
      <c r="B3990" s="8"/>
      <c r="C3990" s="8"/>
      <c r="W3990" s="13"/>
      <c r="X3990" s="13"/>
      <c r="Y3990" s="13"/>
      <c r="Z3990" s="13"/>
      <c r="AA3990" s="13"/>
      <c r="AB3990" s="13"/>
      <c r="AC3990" s="13"/>
      <c r="AD3990" s="13"/>
      <c r="AE3990" s="13"/>
      <c r="AF3990" s="13"/>
      <c r="AG3990" s="13"/>
      <c r="AH3990" s="13"/>
      <c r="AI3990" s="13"/>
      <c r="AJ3990" s="13"/>
    </row>
    <row r="3991" spans="2:36" x14ac:dyDescent="0.3">
      <c r="B3991" s="8"/>
      <c r="C3991" s="8"/>
      <c r="W3991" s="13"/>
      <c r="X3991" s="13"/>
      <c r="Y3991" s="13"/>
      <c r="Z3991" s="13"/>
      <c r="AA3991" s="13"/>
      <c r="AB3991" s="13"/>
      <c r="AC3991" s="13"/>
      <c r="AD3991" s="13"/>
      <c r="AE3991" s="13"/>
      <c r="AF3991" s="13"/>
      <c r="AG3991" s="13"/>
      <c r="AH3991" s="13"/>
      <c r="AI3991" s="13"/>
      <c r="AJ3991" s="13"/>
    </row>
    <row r="3992" spans="2:36" x14ac:dyDescent="0.3">
      <c r="B3992" s="8"/>
      <c r="C3992" s="8"/>
      <c r="W3992" s="13"/>
      <c r="X3992" s="13"/>
      <c r="Y3992" s="13"/>
      <c r="Z3992" s="13"/>
      <c r="AA3992" s="13"/>
      <c r="AB3992" s="13"/>
      <c r="AC3992" s="13"/>
      <c r="AD3992" s="13"/>
      <c r="AE3992" s="13"/>
      <c r="AF3992" s="13"/>
      <c r="AG3992" s="13"/>
      <c r="AH3992" s="13"/>
      <c r="AI3992" s="13"/>
      <c r="AJ3992" s="13"/>
    </row>
    <row r="3993" spans="2:36" x14ac:dyDescent="0.3">
      <c r="B3993" s="8"/>
      <c r="C3993" s="8"/>
      <c r="W3993" s="13"/>
      <c r="X3993" s="13"/>
      <c r="Y3993" s="13"/>
      <c r="Z3993" s="13"/>
      <c r="AA3993" s="13"/>
      <c r="AB3993" s="13"/>
      <c r="AC3993" s="13"/>
      <c r="AD3993" s="13"/>
      <c r="AE3993" s="13"/>
      <c r="AF3993" s="13"/>
      <c r="AG3993" s="13"/>
      <c r="AH3993" s="13"/>
      <c r="AI3993" s="13"/>
      <c r="AJ3993" s="13"/>
    </row>
    <row r="3994" spans="2:36" x14ac:dyDescent="0.3">
      <c r="B3994" s="8"/>
      <c r="C3994" s="8"/>
      <c r="W3994" s="13"/>
      <c r="X3994" s="13"/>
      <c r="Y3994" s="13"/>
      <c r="Z3994" s="13"/>
      <c r="AA3994" s="13"/>
      <c r="AB3994" s="13"/>
      <c r="AC3994" s="13"/>
      <c r="AD3994" s="13"/>
      <c r="AE3994" s="13"/>
      <c r="AF3994" s="13"/>
      <c r="AG3994" s="13"/>
      <c r="AH3994" s="13"/>
      <c r="AI3994" s="13"/>
      <c r="AJ3994" s="13"/>
    </row>
    <row r="3995" spans="2:36" x14ac:dyDescent="0.3">
      <c r="B3995" s="8"/>
      <c r="C3995" s="8"/>
      <c r="W3995" s="13"/>
      <c r="X3995" s="13"/>
      <c r="Y3995" s="13"/>
      <c r="Z3995" s="13"/>
      <c r="AA3995" s="13"/>
      <c r="AB3995" s="13"/>
      <c r="AC3995" s="13"/>
      <c r="AD3995" s="13"/>
      <c r="AE3995" s="13"/>
      <c r="AF3995" s="13"/>
      <c r="AG3995" s="13"/>
      <c r="AH3995" s="13"/>
      <c r="AI3995" s="13"/>
      <c r="AJ3995" s="13"/>
    </row>
    <row r="3996" spans="2:36" x14ac:dyDescent="0.3">
      <c r="B3996" s="8"/>
      <c r="C3996" s="8"/>
      <c r="W3996" s="13"/>
      <c r="X3996" s="13"/>
      <c r="Y3996" s="13"/>
      <c r="Z3996" s="13"/>
      <c r="AA3996" s="13"/>
      <c r="AB3996" s="13"/>
      <c r="AC3996" s="13"/>
      <c r="AD3996" s="13"/>
      <c r="AE3996" s="13"/>
      <c r="AF3996" s="13"/>
      <c r="AG3996" s="13"/>
      <c r="AH3996" s="13"/>
      <c r="AI3996" s="13"/>
      <c r="AJ3996" s="13"/>
    </row>
    <row r="3997" spans="2:36" x14ac:dyDescent="0.3">
      <c r="B3997" s="8"/>
      <c r="C3997" s="8"/>
      <c r="W3997" s="13"/>
      <c r="X3997" s="13"/>
      <c r="Y3997" s="13"/>
      <c r="Z3997" s="13"/>
      <c r="AA3997" s="13"/>
      <c r="AB3997" s="13"/>
      <c r="AC3997" s="13"/>
      <c r="AD3997" s="13"/>
      <c r="AE3997" s="13"/>
      <c r="AF3997" s="13"/>
      <c r="AG3997" s="13"/>
      <c r="AH3997" s="13"/>
      <c r="AI3997" s="13"/>
      <c r="AJ3997" s="13"/>
    </row>
    <row r="3998" spans="2:36" x14ac:dyDescent="0.3">
      <c r="B3998" s="8"/>
      <c r="C3998" s="8"/>
      <c r="W3998" s="13"/>
      <c r="X3998" s="13"/>
      <c r="Y3998" s="13"/>
      <c r="Z3998" s="13"/>
      <c r="AA3998" s="13"/>
      <c r="AB3998" s="13"/>
      <c r="AC3998" s="13"/>
      <c r="AD3998" s="13"/>
      <c r="AE3998" s="13"/>
      <c r="AF3998" s="13"/>
      <c r="AG3998" s="13"/>
      <c r="AH3998" s="13"/>
      <c r="AI3998" s="13"/>
      <c r="AJ3998" s="13"/>
    </row>
    <row r="3999" spans="2:36" x14ac:dyDescent="0.3">
      <c r="B3999" s="8"/>
      <c r="C3999" s="8"/>
      <c r="W3999" s="13"/>
      <c r="X3999" s="13"/>
      <c r="Y3999" s="13"/>
      <c r="Z3999" s="13"/>
      <c r="AA3999" s="13"/>
      <c r="AB3999" s="13"/>
      <c r="AC3999" s="13"/>
      <c r="AD3999" s="13"/>
      <c r="AE3999" s="13"/>
      <c r="AF3999" s="13"/>
      <c r="AG3999" s="13"/>
      <c r="AH3999" s="13"/>
      <c r="AI3999" s="13"/>
      <c r="AJ3999" s="13"/>
    </row>
    <row r="4000" spans="2:36" x14ac:dyDescent="0.3">
      <c r="B4000" s="8"/>
      <c r="C4000" s="8"/>
      <c r="W4000" s="13"/>
      <c r="X4000" s="13"/>
      <c r="Y4000" s="13"/>
      <c r="Z4000" s="13"/>
      <c r="AA4000" s="13"/>
      <c r="AB4000" s="13"/>
      <c r="AC4000" s="13"/>
      <c r="AD4000" s="13"/>
      <c r="AE4000" s="13"/>
      <c r="AF4000" s="13"/>
      <c r="AG4000" s="13"/>
      <c r="AH4000" s="13"/>
      <c r="AI4000" s="13"/>
      <c r="AJ4000" s="13"/>
    </row>
    <row r="4001" spans="2:36" x14ac:dyDescent="0.3">
      <c r="B4001" s="8"/>
      <c r="C4001" s="8"/>
      <c r="W4001" s="13"/>
      <c r="X4001" s="13"/>
      <c r="Y4001" s="13"/>
      <c r="Z4001" s="13"/>
      <c r="AA4001" s="13"/>
      <c r="AB4001" s="13"/>
      <c r="AC4001" s="13"/>
      <c r="AD4001" s="13"/>
      <c r="AE4001" s="13"/>
      <c r="AF4001" s="13"/>
      <c r="AG4001" s="13"/>
      <c r="AH4001" s="13"/>
      <c r="AI4001" s="13"/>
      <c r="AJ4001" s="13"/>
    </row>
    <row r="4002" spans="2:36" x14ac:dyDescent="0.3">
      <c r="B4002" s="8"/>
      <c r="C4002" s="8"/>
      <c r="W4002" s="13"/>
      <c r="X4002" s="13"/>
      <c r="Y4002" s="13"/>
      <c r="Z4002" s="13"/>
      <c r="AA4002" s="13"/>
      <c r="AB4002" s="13"/>
      <c r="AC4002" s="13"/>
      <c r="AD4002" s="13"/>
      <c r="AE4002" s="13"/>
      <c r="AF4002" s="13"/>
      <c r="AG4002" s="13"/>
      <c r="AH4002" s="13"/>
      <c r="AI4002" s="13"/>
      <c r="AJ4002" s="13"/>
    </row>
    <row r="4003" spans="2:36" x14ac:dyDescent="0.3">
      <c r="B4003" s="8"/>
      <c r="C4003" s="8"/>
      <c r="W4003" s="13"/>
      <c r="X4003" s="13"/>
      <c r="Y4003" s="13"/>
      <c r="Z4003" s="13"/>
      <c r="AA4003" s="13"/>
      <c r="AB4003" s="13"/>
      <c r="AC4003" s="13"/>
      <c r="AD4003" s="13"/>
      <c r="AE4003" s="13"/>
      <c r="AF4003" s="13"/>
      <c r="AG4003" s="13"/>
      <c r="AH4003" s="13"/>
      <c r="AI4003" s="13"/>
      <c r="AJ4003" s="13"/>
    </row>
    <row r="4004" spans="2:36" x14ac:dyDescent="0.3">
      <c r="B4004" s="8"/>
      <c r="C4004" s="8"/>
      <c r="W4004" s="13"/>
      <c r="X4004" s="13"/>
      <c r="Y4004" s="13"/>
      <c r="Z4004" s="13"/>
      <c r="AA4004" s="13"/>
      <c r="AB4004" s="13"/>
      <c r="AC4004" s="13"/>
      <c r="AD4004" s="13"/>
      <c r="AE4004" s="13"/>
      <c r="AF4004" s="13"/>
      <c r="AG4004" s="13"/>
      <c r="AH4004" s="13"/>
      <c r="AI4004" s="13"/>
      <c r="AJ4004" s="13"/>
    </row>
    <row r="4005" spans="2:36" x14ac:dyDescent="0.3">
      <c r="B4005" s="8"/>
      <c r="C4005" s="8"/>
      <c r="W4005" s="13"/>
      <c r="X4005" s="13"/>
      <c r="Y4005" s="13"/>
      <c r="Z4005" s="13"/>
      <c r="AA4005" s="13"/>
      <c r="AB4005" s="13"/>
      <c r="AC4005" s="13"/>
      <c r="AD4005" s="13"/>
      <c r="AE4005" s="13"/>
      <c r="AF4005" s="13"/>
      <c r="AG4005" s="13"/>
      <c r="AH4005" s="13"/>
      <c r="AI4005" s="13"/>
      <c r="AJ4005" s="13"/>
    </row>
    <row r="4006" spans="2:36" x14ac:dyDescent="0.3">
      <c r="B4006" s="8"/>
      <c r="C4006" s="8"/>
      <c r="W4006" s="13"/>
      <c r="X4006" s="13"/>
      <c r="Y4006" s="13"/>
      <c r="Z4006" s="13"/>
      <c r="AA4006" s="13"/>
      <c r="AB4006" s="13"/>
      <c r="AC4006" s="13"/>
      <c r="AD4006" s="13"/>
      <c r="AE4006" s="13"/>
      <c r="AF4006" s="13"/>
      <c r="AG4006" s="13"/>
      <c r="AH4006" s="13"/>
      <c r="AI4006" s="13"/>
      <c r="AJ4006" s="13"/>
    </row>
    <row r="4007" spans="2:36" x14ac:dyDescent="0.3">
      <c r="B4007" s="8"/>
      <c r="C4007" s="8"/>
      <c r="W4007" s="13"/>
      <c r="X4007" s="13"/>
      <c r="Y4007" s="13"/>
      <c r="Z4007" s="13"/>
      <c r="AA4007" s="13"/>
      <c r="AB4007" s="13"/>
      <c r="AC4007" s="13"/>
      <c r="AD4007" s="13"/>
      <c r="AE4007" s="13"/>
      <c r="AF4007" s="13"/>
      <c r="AG4007" s="13"/>
      <c r="AH4007" s="13"/>
      <c r="AI4007" s="13"/>
      <c r="AJ4007" s="13"/>
    </row>
    <row r="4008" spans="2:36" x14ac:dyDescent="0.3">
      <c r="B4008" s="8"/>
      <c r="C4008" s="8"/>
      <c r="W4008" s="13"/>
      <c r="X4008" s="13"/>
      <c r="Y4008" s="13"/>
      <c r="Z4008" s="13"/>
      <c r="AA4008" s="13"/>
      <c r="AB4008" s="13"/>
      <c r="AC4008" s="13"/>
      <c r="AD4008" s="13"/>
      <c r="AE4008" s="13"/>
      <c r="AF4008" s="13"/>
      <c r="AG4008" s="13"/>
      <c r="AH4008" s="13"/>
      <c r="AI4008" s="13"/>
      <c r="AJ4008" s="13"/>
    </row>
    <row r="4009" spans="2:36" x14ac:dyDescent="0.3">
      <c r="B4009" s="8"/>
      <c r="C4009" s="8"/>
      <c r="W4009" s="13"/>
      <c r="X4009" s="13"/>
      <c r="Y4009" s="13"/>
      <c r="Z4009" s="13"/>
      <c r="AA4009" s="13"/>
      <c r="AB4009" s="13"/>
      <c r="AC4009" s="13"/>
      <c r="AD4009" s="13"/>
      <c r="AE4009" s="13"/>
      <c r="AF4009" s="13"/>
      <c r="AG4009" s="13"/>
      <c r="AH4009" s="13"/>
      <c r="AI4009" s="13"/>
      <c r="AJ4009" s="13"/>
    </row>
    <row r="4010" spans="2:36" x14ac:dyDescent="0.3">
      <c r="B4010" s="8"/>
      <c r="C4010" s="8"/>
      <c r="W4010" s="13"/>
      <c r="X4010" s="13"/>
      <c r="Y4010" s="13"/>
      <c r="Z4010" s="13"/>
      <c r="AA4010" s="13"/>
      <c r="AB4010" s="13"/>
      <c r="AC4010" s="13"/>
      <c r="AD4010" s="13"/>
      <c r="AE4010" s="13"/>
      <c r="AF4010" s="13"/>
      <c r="AG4010" s="13"/>
      <c r="AH4010" s="13"/>
      <c r="AI4010" s="13"/>
      <c r="AJ4010" s="13"/>
    </row>
    <row r="4011" spans="2:36" x14ac:dyDescent="0.3">
      <c r="B4011" s="8"/>
      <c r="C4011" s="8"/>
      <c r="W4011" s="13"/>
      <c r="X4011" s="13"/>
      <c r="Y4011" s="13"/>
      <c r="Z4011" s="13"/>
      <c r="AA4011" s="13"/>
      <c r="AB4011" s="13"/>
      <c r="AC4011" s="13"/>
      <c r="AD4011" s="13"/>
      <c r="AE4011" s="13"/>
      <c r="AF4011" s="13"/>
      <c r="AG4011" s="13"/>
      <c r="AH4011" s="13"/>
      <c r="AI4011" s="13"/>
      <c r="AJ4011" s="13"/>
    </row>
    <row r="4012" spans="2:36" x14ac:dyDescent="0.3">
      <c r="B4012" s="8"/>
      <c r="C4012" s="8"/>
      <c r="W4012" s="13"/>
      <c r="X4012" s="13"/>
      <c r="Y4012" s="13"/>
      <c r="Z4012" s="13"/>
      <c r="AA4012" s="13"/>
      <c r="AB4012" s="13"/>
      <c r="AC4012" s="13"/>
      <c r="AD4012" s="13"/>
      <c r="AE4012" s="13"/>
      <c r="AF4012" s="13"/>
      <c r="AG4012" s="13"/>
      <c r="AH4012" s="13"/>
      <c r="AI4012" s="13"/>
      <c r="AJ4012" s="13"/>
    </row>
    <row r="4013" spans="2:36" x14ac:dyDescent="0.3">
      <c r="B4013" s="8"/>
      <c r="C4013" s="8"/>
      <c r="W4013" s="13"/>
      <c r="X4013" s="13"/>
      <c r="Y4013" s="13"/>
      <c r="Z4013" s="13"/>
      <c r="AA4013" s="13"/>
      <c r="AB4013" s="13"/>
      <c r="AC4013" s="13"/>
      <c r="AD4013" s="13"/>
      <c r="AE4013" s="13"/>
      <c r="AF4013" s="13"/>
      <c r="AG4013" s="13"/>
      <c r="AH4013" s="13"/>
      <c r="AI4013" s="13"/>
      <c r="AJ4013" s="13"/>
    </row>
    <row r="4014" spans="2:36" x14ac:dyDescent="0.3">
      <c r="B4014" s="8"/>
      <c r="C4014" s="8"/>
      <c r="W4014" s="13"/>
      <c r="X4014" s="13"/>
      <c r="Y4014" s="13"/>
      <c r="Z4014" s="13"/>
      <c r="AA4014" s="13"/>
      <c r="AB4014" s="13"/>
      <c r="AC4014" s="13"/>
      <c r="AD4014" s="13"/>
      <c r="AE4014" s="13"/>
      <c r="AF4014" s="13"/>
      <c r="AG4014" s="13"/>
      <c r="AH4014" s="13"/>
      <c r="AI4014" s="13"/>
      <c r="AJ4014" s="13"/>
    </row>
    <row r="4015" spans="2:36" x14ac:dyDescent="0.3">
      <c r="B4015" s="8"/>
      <c r="C4015" s="8"/>
      <c r="W4015" s="13"/>
      <c r="X4015" s="13"/>
      <c r="Y4015" s="13"/>
      <c r="Z4015" s="13"/>
      <c r="AA4015" s="13"/>
      <c r="AB4015" s="13"/>
      <c r="AC4015" s="13"/>
      <c r="AD4015" s="13"/>
      <c r="AE4015" s="13"/>
      <c r="AF4015" s="13"/>
      <c r="AG4015" s="13"/>
      <c r="AH4015" s="13"/>
      <c r="AI4015" s="13"/>
      <c r="AJ4015" s="13"/>
    </row>
    <row r="4016" spans="2:36" x14ac:dyDescent="0.3">
      <c r="B4016" s="8"/>
      <c r="C4016" s="8"/>
      <c r="W4016" s="13"/>
      <c r="X4016" s="13"/>
      <c r="Y4016" s="13"/>
      <c r="Z4016" s="13"/>
      <c r="AA4016" s="13"/>
      <c r="AB4016" s="13"/>
      <c r="AC4016" s="13"/>
      <c r="AD4016" s="13"/>
      <c r="AE4016" s="13"/>
      <c r="AF4016" s="13"/>
      <c r="AG4016" s="13"/>
      <c r="AH4016" s="13"/>
      <c r="AI4016" s="13"/>
      <c r="AJ4016" s="13"/>
    </row>
    <row r="4017" spans="2:36" x14ac:dyDescent="0.3">
      <c r="B4017" s="8"/>
      <c r="C4017" s="8"/>
      <c r="W4017" s="13"/>
      <c r="X4017" s="13"/>
      <c r="Y4017" s="13"/>
      <c r="Z4017" s="13"/>
      <c r="AA4017" s="13"/>
      <c r="AB4017" s="13"/>
      <c r="AC4017" s="13"/>
      <c r="AD4017" s="13"/>
      <c r="AE4017" s="13"/>
      <c r="AF4017" s="13"/>
      <c r="AG4017" s="13"/>
      <c r="AH4017" s="13"/>
      <c r="AI4017" s="13"/>
      <c r="AJ4017" s="13"/>
    </row>
    <row r="4018" spans="2:36" x14ac:dyDescent="0.3">
      <c r="B4018" s="8"/>
      <c r="C4018" s="8"/>
      <c r="W4018" s="13"/>
      <c r="X4018" s="13"/>
      <c r="Y4018" s="13"/>
      <c r="Z4018" s="13"/>
      <c r="AA4018" s="13"/>
      <c r="AB4018" s="13"/>
      <c r="AC4018" s="13"/>
      <c r="AD4018" s="13"/>
      <c r="AE4018" s="13"/>
      <c r="AF4018" s="13"/>
      <c r="AG4018" s="13"/>
      <c r="AH4018" s="13"/>
      <c r="AI4018" s="13"/>
      <c r="AJ4018" s="13"/>
    </row>
    <row r="4019" spans="2:36" x14ac:dyDescent="0.3">
      <c r="B4019" s="8"/>
      <c r="C4019" s="8"/>
      <c r="W4019" s="13"/>
      <c r="X4019" s="13"/>
      <c r="Y4019" s="13"/>
      <c r="Z4019" s="13"/>
      <c r="AA4019" s="13"/>
      <c r="AB4019" s="13"/>
      <c r="AC4019" s="13"/>
      <c r="AD4019" s="13"/>
      <c r="AE4019" s="13"/>
      <c r="AF4019" s="13"/>
      <c r="AG4019" s="13"/>
      <c r="AH4019" s="13"/>
      <c r="AI4019" s="13"/>
      <c r="AJ4019" s="13"/>
    </row>
    <row r="4020" spans="2:36" x14ac:dyDescent="0.3">
      <c r="B4020" s="8"/>
      <c r="C4020" s="8"/>
      <c r="W4020" s="13"/>
      <c r="X4020" s="13"/>
      <c r="Y4020" s="13"/>
      <c r="Z4020" s="13"/>
      <c r="AA4020" s="13"/>
      <c r="AB4020" s="13"/>
      <c r="AC4020" s="13"/>
      <c r="AD4020" s="13"/>
      <c r="AE4020" s="13"/>
      <c r="AF4020" s="13"/>
      <c r="AG4020" s="13"/>
      <c r="AH4020" s="13"/>
      <c r="AI4020" s="13"/>
      <c r="AJ4020" s="13"/>
    </row>
    <row r="4021" spans="2:36" x14ac:dyDescent="0.3">
      <c r="B4021" s="8"/>
      <c r="C4021" s="8"/>
      <c r="W4021" s="13"/>
      <c r="X4021" s="13"/>
      <c r="Y4021" s="13"/>
      <c r="Z4021" s="13"/>
      <c r="AA4021" s="13"/>
      <c r="AB4021" s="13"/>
      <c r="AC4021" s="13"/>
      <c r="AD4021" s="13"/>
      <c r="AE4021" s="13"/>
      <c r="AF4021" s="13"/>
      <c r="AG4021" s="13"/>
      <c r="AH4021" s="13"/>
      <c r="AI4021" s="13"/>
      <c r="AJ4021" s="13"/>
    </row>
    <row r="4022" spans="2:36" x14ac:dyDescent="0.3">
      <c r="B4022" s="8"/>
      <c r="C4022" s="8"/>
      <c r="W4022" s="13"/>
      <c r="X4022" s="13"/>
      <c r="Y4022" s="13"/>
      <c r="Z4022" s="13"/>
      <c r="AA4022" s="13"/>
      <c r="AB4022" s="13"/>
      <c r="AC4022" s="13"/>
      <c r="AD4022" s="13"/>
      <c r="AE4022" s="13"/>
      <c r="AF4022" s="13"/>
      <c r="AG4022" s="13"/>
      <c r="AH4022" s="13"/>
      <c r="AI4022" s="13"/>
      <c r="AJ4022" s="13"/>
    </row>
    <row r="4023" spans="2:36" x14ac:dyDescent="0.3">
      <c r="B4023" s="8"/>
      <c r="C4023" s="8"/>
      <c r="W4023" s="13"/>
      <c r="X4023" s="13"/>
      <c r="Y4023" s="13"/>
      <c r="Z4023" s="13"/>
      <c r="AA4023" s="13"/>
      <c r="AB4023" s="13"/>
      <c r="AC4023" s="13"/>
      <c r="AD4023" s="13"/>
      <c r="AE4023" s="13"/>
      <c r="AF4023" s="13"/>
      <c r="AG4023" s="13"/>
      <c r="AH4023" s="13"/>
      <c r="AI4023" s="13"/>
      <c r="AJ4023" s="13"/>
    </row>
    <row r="4024" spans="2:36" x14ac:dyDescent="0.3">
      <c r="B4024" s="8"/>
      <c r="C4024" s="8"/>
      <c r="W4024" s="13"/>
      <c r="X4024" s="13"/>
      <c r="Y4024" s="13"/>
      <c r="Z4024" s="13"/>
      <c r="AA4024" s="13"/>
      <c r="AB4024" s="13"/>
      <c r="AC4024" s="13"/>
      <c r="AD4024" s="13"/>
      <c r="AE4024" s="13"/>
      <c r="AF4024" s="13"/>
      <c r="AG4024" s="13"/>
      <c r="AH4024" s="13"/>
      <c r="AI4024" s="13"/>
      <c r="AJ4024" s="13"/>
    </row>
    <row r="4025" spans="2:36" x14ac:dyDescent="0.3">
      <c r="B4025" s="8"/>
      <c r="C4025" s="8"/>
      <c r="W4025" s="13"/>
      <c r="X4025" s="13"/>
      <c r="Y4025" s="13"/>
      <c r="Z4025" s="13"/>
      <c r="AA4025" s="13"/>
      <c r="AB4025" s="13"/>
      <c r="AC4025" s="13"/>
      <c r="AD4025" s="13"/>
      <c r="AE4025" s="13"/>
      <c r="AF4025" s="13"/>
      <c r="AG4025" s="13"/>
      <c r="AH4025" s="13"/>
      <c r="AI4025" s="13"/>
      <c r="AJ4025" s="13"/>
    </row>
    <row r="4026" spans="2:36" x14ac:dyDescent="0.3">
      <c r="B4026" s="8"/>
      <c r="C4026" s="8"/>
      <c r="W4026" s="13"/>
      <c r="X4026" s="13"/>
      <c r="Y4026" s="13"/>
      <c r="Z4026" s="13"/>
      <c r="AA4026" s="13"/>
      <c r="AB4026" s="13"/>
      <c r="AC4026" s="13"/>
      <c r="AD4026" s="13"/>
      <c r="AE4026" s="13"/>
      <c r="AF4026" s="13"/>
      <c r="AG4026" s="13"/>
      <c r="AH4026" s="13"/>
      <c r="AI4026" s="13"/>
      <c r="AJ4026" s="13"/>
    </row>
    <row r="4027" spans="2:36" x14ac:dyDescent="0.3">
      <c r="B4027" s="8"/>
      <c r="C4027" s="8"/>
      <c r="W4027" s="13"/>
      <c r="X4027" s="13"/>
      <c r="Y4027" s="13"/>
      <c r="Z4027" s="13"/>
      <c r="AA4027" s="13"/>
      <c r="AB4027" s="13"/>
      <c r="AC4027" s="13"/>
      <c r="AD4027" s="13"/>
      <c r="AE4027" s="13"/>
      <c r="AF4027" s="13"/>
      <c r="AG4027" s="13"/>
      <c r="AH4027" s="13"/>
      <c r="AI4027" s="13"/>
      <c r="AJ4027" s="13"/>
    </row>
    <row r="4028" spans="2:36" x14ac:dyDescent="0.3">
      <c r="B4028" s="8"/>
      <c r="C4028" s="8"/>
      <c r="W4028" s="13"/>
      <c r="X4028" s="13"/>
      <c r="Y4028" s="13"/>
      <c r="Z4028" s="13"/>
      <c r="AA4028" s="13"/>
      <c r="AB4028" s="13"/>
      <c r="AC4028" s="13"/>
      <c r="AD4028" s="13"/>
      <c r="AE4028" s="13"/>
      <c r="AF4028" s="13"/>
      <c r="AG4028" s="13"/>
      <c r="AH4028" s="13"/>
      <c r="AI4028" s="13"/>
      <c r="AJ4028" s="13"/>
    </row>
    <row r="4029" spans="2:36" x14ac:dyDescent="0.3">
      <c r="B4029" s="8"/>
      <c r="C4029" s="8"/>
      <c r="W4029" s="13"/>
      <c r="X4029" s="13"/>
      <c r="Y4029" s="13"/>
      <c r="Z4029" s="13"/>
      <c r="AA4029" s="13"/>
      <c r="AB4029" s="13"/>
      <c r="AC4029" s="13"/>
      <c r="AD4029" s="13"/>
      <c r="AE4029" s="13"/>
      <c r="AF4029" s="13"/>
      <c r="AG4029" s="13"/>
      <c r="AH4029" s="13"/>
      <c r="AI4029" s="13"/>
      <c r="AJ4029" s="13"/>
    </row>
    <row r="4030" spans="2:36" x14ac:dyDescent="0.3">
      <c r="B4030" s="8"/>
      <c r="C4030" s="8"/>
      <c r="W4030" s="13"/>
      <c r="X4030" s="13"/>
      <c r="Y4030" s="13"/>
      <c r="Z4030" s="13"/>
      <c r="AA4030" s="13"/>
      <c r="AB4030" s="13"/>
      <c r="AC4030" s="13"/>
      <c r="AD4030" s="13"/>
      <c r="AE4030" s="13"/>
      <c r="AF4030" s="13"/>
      <c r="AG4030" s="13"/>
      <c r="AH4030" s="13"/>
      <c r="AI4030" s="13"/>
      <c r="AJ4030" s="13"/>
    </row>
    <row r="4031" spans="2:36" x14ac:dyDescent="0.3">
      <c r="B4031" s="8"/>
      <c r="C4031" s="8"/>
      <c r="W4031" s="13"/>
      <c r="X4031" s="13"/>
      <c r="Y4031" s="13"/>
      <c r="Z4031" s="13"/>
      <c r="AA4031" s="13"/>
      <c r="AB4031" s="13"/>
      <c r="AC4031" s="13"/>
      <c r="AD4031" s="13"/>
      <c r="AE4031" s="13"/>
      <c r="AF4031" s="13"/>
      <c r="AG4031" s="13"/>
      <c r="AH4031" s="13"/>
      <c r="AI4031" s="13"/>
      <c r="AJ4031" s="13"/>
    </row>
    <row r="4032" spans="2:36" x14ac:dyDescent="0.3">
      <c r="B4032" s="8"/>
      <c r="C4032" s="8"/>
      <c r="W4032" s="13"/>
      <c r="X4032" s="13"/>
      <c r="Y4032" s="13"/>
      <c r="Z4032" s="13"/>
      <c r="AA4032" s="13"/>
      <c r="AB4032" s="13"/>
      <c r="AC4032" s="13"/>
      <c r="AD4032" s="13"/>
      <c r="AE4032" s="13"/>
      <c r="AF4032" s="13"/>
      <c r="AG4032" s="13"/>
      <c r="AH4032" s="13"/>
      <c r="AI4032" s="13"/>
      <c r="AJ4032" s="13"/>
    </row>
    <row r="4033" spans="2:36" x14ac:dyDescent="0.3">
      <c r="B4033" s="8"/>
      <c r="C4033" s="8"/>
      <c r="W4033" s="13"/>
      <c r="X4033" s="13"/>
      <c r="Y4033" s="13"/>
      <c r="Z4033" s="13"/>
      <c r="AA4033" s="13"/>
      <c r="AB4033" s="13"/>
      <c r="AC4033" s="13"/>
      <c r="AD4033" s="13"/>
      <c r="AE4033" s="13"/>
      <c r="AF4033" s="13"/>
      <c r="AG4033" s="13"/>
      <c r="AH4033" s="13"/>
      <c r="AI4033" s="13"/>
      <c r="AJ4033" s="13"/>
    </row>
    <row r="4034" spans="2:36" x14ac:dyDescent="0.3">
      <c r="B4034" s="8"/>
      <c r="C4034" s="8"/>
      <c r="W4034" s="13"/>
      <c r="X4034" s="13"/>
      <c r="Y4034" s="13"/>
      <c r="Z4034" s="13"/>
      <c r="AA4034" s="13"/>
      <c r="AB4034" s="13"/>
      <c r="AC4034" s="13"/>
      <c r="AD4034" s="13"/>
      <c r="AE4034" s="13"/>
      <c r="AF4034" s="13"/>
      <c r="AG4034" s="13"/>
      <c r="AH4034" s="13"/>
      <c r="AI4034" s="13"/>
      <c r="AJ4034" s="13"/>
    </row>
    <row r="4035" spans="2:36" x14ac:dyDescent="0.3">
      <c r="B4035" s="8"/>
      <c r="C4035" s="8"/>
      <c r="W4035" s="13"/>
      <c r="X4035" s="13"/>
      <c r="Y4035" s="13"/>
      <c r="Z4035" s="13"/>
      <c r="AA4035" s="13"/>
      <c r="AB4035" s="13"/>
      <c r="AC4035" s="13"/>
      <c r="AD4035" s="13"/>
      <c r="AE4035" s="13"/>
      <c r="AF4035" s="13"/>
      <c r="AG4035" s="13"/>
      <c r="AH4035" s="13"/>
      <c r="AI4035" s="13"/>
      <c r="AJ4035" s="13"/>
    </row>
    <row r="4036" spans="2:36" x14ac:dyDescent="0.3">
      <c r="B4036" s="8"/>
      <c r="C4036" s="8"/>
      <c r="W4036" s="13"/>
      <c r="X4036" s="13"/>
      <c r="Y4036" s="13"/>
      <c r="Z4036" s="13"/>
      <c r="AA4036" s="13"/>
      <c r="AB4036" s="13"/>
      <c r="AC4036" s="13"/>
      <c r="AD4036" s="13"/>
      <c r="AE4036" s="13"/>
      <c r="AF4036" s="13"/>
      <c r="AG4036" s="13"/>
      <c r="AH4036" s="13"/>
      <c r="AI4036" s="13"/>
      <c r="AJ4036" s="13"/>
    </row>
    <row r="4037" spans="2:36" x14ac:dyDescent="0.3">
      <c r="B4037" s="8"/>
      <c r="C4037" s="8"/>
      <c r="W4037" s="13"/>
      <c r="X4037" s="13"/>
      <c r="Y4037" s="13"/>
      <c r="Z4037" s="13"/>
      <c r="AA4037" s="13"/>
      <c r="AB4037" s="13"/>
      <c r="AC4037" s="13"/>
      <c r="AD4037" s="13"/>
      <c r="AE4037" s="13"/>
      <c r="AF4037" s="13"/>
      <c r="AG4037" s="13"/>
      <c r="AH4037" s="13"/>
      <c r="AI4037" s="13"/>
      <c r="AJ4037" s="13"/>
    </row>
    <row r="4038" spans="2:36" x14ac:dyDescent="0.3">
      <c r="B4038" s="8"/>
      <c r="C4038" s="8"/>
      <c r="W4038" s="13"/>
      <c r="X4038" s="13"/>
      <c r="Y4038" s="13"/>
      <c r="Z4038" s="13"/>
      <c r="AA4038" s="13"/>
      <c r="AB4038" s="13"/>
      <c r="AC4038" s="13"/>
      <c r="AD4038" s="13"/>
      <c r="AE4038" s="13"/>
      <c r="AF4038" s="13"/>
      <c r="AG4038" s="13"/>
      <c r="AH4038" s="13"/>
      <c r="AI4038" s="13"/>
      <c r="AJ4038" s="13"/>
    </row>
    <row r="4039" spans="2:36" x14ac:dyDescent="0.3">
      <c r="B4039" s="8"/>
      <c r="C4039" s="8"/>
      <c r="W4039" s="13"/>
      <c r="X4039" s="13"/>
      <c r="Y4039" s="13"/>
      <c r="Z4039" s="13"/>
      <c r="AA4039" s="13"/>
      <c r="AB4039" s="13"/>
      <c r="AC4039" s="13"/>
      <c r="AD4039" s="13"/>
      <c r="AE4039" s="13"/>
      <c r="AF4039" s="13"/>
      <c r="AG4039" s="13"/>
      <c r="AH4039" s="13"/>
      <c r="AI4039" s="13"/>
      <c r="AJ4039" s="13"/>
    </row>
    <row r="4040" spans="2:36" x14ac:dyDescent="0.3">
      <c r="B4040" s="8"/>
      <c r="C4040" s="8"/>
      <c r="W4040" s="13"/>
      <c r="X4040" s="13"/>
      <c r="Y4040" s="13"/>
      <c r="Z4040" s="13"/>
      <c r="AA4040" s="13"/>
      <c r="AB4040" s="13"/>
      <c r="AC4040" s="13"/>
      <c r="AD4040" s="13"/>
      <c r="AE4040" s="13"/>
      <c r="AF4040" s="13"/>
      <c r="AG4040" s="13"/>
      <c r="AH4040" s="13"/>
      <c r="AI4040" s="13"/>
      <c r="AJ4040" s="13"/>
    </row>
    <row r="4041" spans="2:36" x14ac:dyDescent="0.3">
      <c r="B4041" s="8"/>
      <c r="C4041" s="8"/>
      <c r="W4041" s="13"/>
      <c r="X4041" s="13"/>
      <c r="Y4041" s="13"/>
      <c r="Z4041" s="13"/>
      <c r="AA4041" s="13"/>
      <c r="AB4041" s="13"/>
      <c r="AC4041" s="13"/>
      <c r="AD4041" s="13"/>
      <c r="AE4041" s="13"/>
      <c r="AF4041" s="13"/>
      <c r="AG4041" s="13"/>
      <c r="AH4041" s="13"/>
      <c r="AI4041" s="13"/>
      <c r="AJ4041" s="13"/>
    </row>
    <row r="4042" spans="2:36" x14ac:dyDescent="0.3">
      <c r="B4042" s="8"/>
      <c r="C4042" s="8"/>
      <c r="W4042" s="13"/>
      <c r="X4042" s="13"/>
      <c r="Y4042" s="13"/>
      <c r="Z4042" s="13"/>
      <c r="AA4042" s="13"/>
      <c r="AB4042" s="13"/>
      <c r="AC4042" s="13"/>
      <c r="AD4042" s="13"/>
      <c r="AE4042" s="13"/>
      <c r="AF4042" s="13"/>
      <c r="AG4042" s="13"/>
      <c r="AH4042" s="13"/>
      <c r="AI4042" s="13"/>
      <c r="AJ4042" s="13"/>
    </row>
    <row r="4043" spans="2:36" x14ac:dyDescent="0.3">
      <c r="B4043" s="8"/>
      <c r="C4043" s="8"/>
      <c r="W4043" s="13"/>
      <c r="X4043" s="13"/>
      <c r="Y4043" s="13"/>
      <c r="Z4043" s="13"/>
      <c r="AA4043" s="13"/>
      <c r="AB4043" s="13"/>
      <c r="AC4043" s="13"/>
      <c r="AD4043" s="13"/>
      <c r="AE4043" s="13"/>
      <c r="AF4043" s="13"/>
      <c r="AG4043" s="13"/>
      <c r="AH4043" s="13"/>
      <c r="AI4043" s="13"/>
      <c r="AJ4043" s="13"/>
    </row>
    <row r="4044" spans="2:36" x14ac:dyDescent="0.3">
      <c r="B4044" s="8"/>
      <c r="C4044" s="8"/>
      <c r="W4044" s="13"/>
      <c r="X4044" s="13"/>
      <c r="Y4044" s="13"/>
      <c r="Z4044" s="13"/>
      <c r="AA4044" s="13"/>
      <c r="AB4044" s="13"/>
      <c r="AC4044" s="13"/>
      <c r="AD4044" s="13"/>
      <c r="AE4044" s="13"/>
      <c r="AF4044" s="13"/>
      <c r="AG4044" s="13"/>
      <c r="AH4044" s="13"/>
      <c r="AI4044" s="13"/>
      <c r="AJ4044" s="13"/>
    </row>
    <row r="4045" spans="2:36" x14ac:dyDescent="0.3">
      <c r="B4045" s="8"/>
      <c r="C4045" s="8"/>
      <c r="W4045" s="13"/>
      <c r="X4045" s="13"/>
      <c r="Y4045" s="13"/>
      <c r="Z4045" s="13"/>
      <c r="AA4045" s="13"/>
      <c r="AB4045" s="13"/>
      <c r="AC4045" s="13"/>
      <c r="AD4045" s="13"/>
      <c r="AE4045" s="13"/>
      <c r="AF4045" s="13"/>
      <c r="AG4045" s="13"/>
      <c r="AH4045" s="13"/>
      <c r="AI4045" s="13"/>
      <c r="AJ4045" s="13"/>
    </row>
    <row r="4046" spans="2:36" x14ac:dyDescent="0.3">
      <c r="B4046" s="8"/>
      <c r="C4046" s="8"/>
      <c r="W4046" s="13"/>
      <c r="X4046" s="13"/>
      <c r="Y4046" s="13"/>
      <c r="Z4046" s="13"/>
      <c r="AA4046" s="13"/>
      <c r="AB4046" s="13"/>
      <c r="AC4046" s="13"/>
      <c r="AD4046" s="13"/>
      <c r="AE4046" s="13"/>
      <c r="AF4046" s="13"/>
      <c r="AG4046" s="13"/>
      <c r="AH4046" s="13"/>
      <c r="AI4046" s="13"/>
      <c r="AJ4046" s="13"/>
    </row>
    <row r="4047" spans="2:36" x14ac:dyDescent="0.3">
      <c r="B4047" s="8"/>
      <c r="C4047" s="8"/>
      <c r="W4047" s="13"/>
      <c r="X4047" s="13"/>
      <c r="Y4047" s="13"/>
      <c r="Z4047" s="13"/>
      <c r="AA4047" s="13"/>
      <c r="AB4047" s="13"/>
      <c r="AC4047" s="13"/>
      <c r="AD4047" s="13"/>
      <c r="AE4047" s="13"/>
      <c r="AF4047" s="13"/>
      <c r="AG4047" s="13"/>
      <c r="AH4047" s="13"/>
      <c r="AI4047" s="13"/>
      <c r="AJ4047" s="13"/>
    </row>
    <row r="4048" spans="2:36" x14ac:dyDescent="0.3">
      <c r="B4048" s="8"/>
      <c r="C4048" s="8"/>
      <c r="W4048" s="13"/>
      <c r="X4048" s="13"/>
      <c r="Y4048" s="13"/>
      <c r="Z4048" s="13"/>
      <c r="AA4048" s="13"/>
      <c r="AB4048" s="13"/>
      <c r="AC4048" s="13"/>
      <c r="AD4048" s="13"/>
      <c r="AE4048" s="13"/>
      <c r="AF4048" s="13"/>
      <c r="AG4048" s="13"/>
      <c r="AH4048" s="13"/>
      <c r="AI4048" s="13"/>
      <c r="AJ4048" s="13"/>
    </row>
    <row r="4049" spans="2:36" x14ac:dyDescent="0.3">
      <c r="B4049" s="8"/>
      <c r="C4049" s="8"/>
      <c r="W4049" s="13"/>
      <c r="X4049" s="13"/>
      <c r="Y4049" s="13"/>
      <c r="Z4049" s="13"/>
      <c r="AA4049" s="13"/>
      <c r="AB4049" s="13"/>
      <c r="AC4049" s="13"/>
      <c r="AD4049" s="13"/>
      <c r="AE4049" s="13"/>
      <c r="AF4049" s="13"/>
      <c r="AG4049" s="13"/>
      <c r="AH4049" s="13"/>
      <c r="AI4049" s="13"/>
      <c r="AJ4049" s="13"/>
    </row>
    <row r="4050" spans="2:36" x14ac:dyDescent="0.3">
      <c r="B4050" s="8"/>
      <c r="C4050" s="8"/>
      <c r="W4050" s="13"/>
      <c r="X4050" s="13"/>
      <c r="Y4050" s="13"/>
      <c r="Z4050" s="13"/>
      <c r="AA4050" s="13"/>
      <c r="AB4050" s="13"/>
      <c r="AC4050" s="13"/>
      <c r="AD4050" s="13"/>
      <c r="AE4050" s="13"/>
      <c r="AF4050" s="13"/>
      <c r="AG4050" s="13"/>
      <c r="AH4050" s="13"/>
      <c r="AI4050" s="13"/>
      <c r="AJ4050" s="13"/>
    </row>
    <row r="4051" spans="2:36" x14ac:dyDescent="0.3">
      <c r="B4051" s="8"/>
      <c r="C4051" s="8"/>
      <c r="W4051" s="13"/>
      <c r="X4051" s="13"/>
      <c r="Y4051" s="13"/>
      <c r="Z4051" s="13"/>
      <c r="AA4051" s="13"/>
      <c r="AB4051" s="13"/>
      <c r="AC4051" s="13"/>
      <c r="AD4051" s="13"/>
      <c r="AE4051" s="13"/>
      <c r="AF4051" s="13"/>
      <c r="AG4051" s="13"/>
      <c r="AH4051" s="13"/>
      <c r="AI4051" s="13"/>
      <c r="AJ4051" s="13"/>
    </row>
    <row r="4052" spans="2:36" x14ac:dyDescent="0.3">
      <c r="B4052" s="8"/>
      <c r="C4052" s="8"/>
      <c r="W4052" s="13"/>
      <c r="X4052" s="13"/>
      <c r="Y4052" s="13"/>
      <c r="Z4052" s="13"/>
      <c r="AA4052" s="13"/>
      <c r="AB4052" s="13"/>
      <c r="AC4052" s="13"/>
      <c r="AD4052" s="13"/>
      <c r="AE4052" s="13"/>
      <c r="AF4052" s="13"/>
      <c r="AG4052" s="13"/>
      <c r="AH4052" s="13"/>
      <c r="AI4052" s="13"/>
      <c r="AJ4052" s="13"/>
    </row>
    <row r="4053" spans="2:36" x14ac:dyDescent="0.3">
      <c r="B4053" s="8"/>
      <c r="C4053" s="8"/>
      <c r="W4053" s="13"/>
      <c r="X4053" s="13"/>
      <c r="Y4053" s="13"/>
      <c r="Z4053" s="13"/>
      <c r="AA4053" s="13"/>
      <c r="AB4053" s="13"/>
      <c r="AC4053" s="13"/>
      <c r="AD4053" s="13"/>
      <c r="AE4053" s="13"/>
      <c r="AF4053" s="13"/>
      <c r="AG4053" s="13"/>
      <c r="AH4053" s="13"/>
      <c r="AI4053" s="13"/>
      <c r="AJ4053" s="13"/>
    </row>
    <row r="4054" spans="2:36" x14ac:dyDescent="0.3">
      <c r="B4054" s="8"/>
      <c r="C4054" s="8"/>
      <c r="W4054" s="13"/>
      <c r="X4054" s="13"/>
      <c r="Y4054" s="13"/>
      <c r="Z4054" s="13"/>
      <c r="AA4054" s="13"/>
      <c r="AB4054" s="13"/>
      <c r="AC4054" s="13"/>
      <c r="AD4054" s="13"/>
      <c r="AE4054" s="13"/>
      <c r="AF4054" s="13"/>
      <c r="AG4054" s="13"/>
      <c r="AH4054" s="13"/>
      <c r="AI4054" s="13"/>
      <c r="AJ4054" s="13"/>
    </row>
    <row r="4055" spans="2:36" x14ac:dyDescent="0.3">
      <c r="B4055" s="8"/>
      <c r="C4055" s="8"/>
      <c r="W4055" s="13"/>
      <c r="X4055" s="13"/>
      <c r="Y4055" s="13"/>
      <c r="Z4055" s="13"/>
      <c r="AA4055" s="13"/>
      <c r="AB4055" s="13"/>
      <c r="AC4055" s="13"/>
      <c r="AD4055" s="13"/>
      <c r="AE4055" s="13"/>
      <c r="AF4055" s="13"/>
      <c r="AG4055" s="13"/>
      <c r="AH4055" s="13"/>
      <c r="AI4055" s="13"/>
      <c r="AJ4055" s="13"/>
    </row>
    <row r="4056" spans="2:36" x14ac:dyDescent="0.3">
      <c r="B4056" s="8"/>
      <c r="C4056" s="8"/>
      <c r="W4056" s="13"/>
      <c r="X4056" s="13"/>
      <c r="Y4056" s="13"/>
      <c r="Z4056" s="13"/>
      <c r="AA4056" s="13"/>
      <c r="AB4056" s="13"/>
      <c r="AC4056" s="13"/>
      <c r="AD4056" s="13"/>
      <c r="AE4056" s="13"/>
      <c r="AF4056" s="13"/>
      <c r="AG4056" s="13"/>
      <c r="AH4056" s="13"/>
      <c r="AI4056" s="13"/>
      <c r="AJ4056" s="13"/>
    </row>
    <row r="4057" spans="2:36" x14ac:dyDescent="0.3">
      <c r="B4057" s="8"/>
      <c r="C4057" s="8"/>
      <c r="W4057" s="13"/>
      <c r="X4057" s="13"/>
      <c r="Y4057" s="13"/>
      <c r="Z4057" s="13"/>
      <c r="AA4057" s="13"/>
      <c r="AB4057" s="13"/>
      <c r="AC4057" s="13"/>
      <c r="AD4057" s="13"/>
      <c r="AE4057" s="13"/>
      <c r="AF4057" s="13"/>
      <c r="AG4057" s="13"/>
      <c r="AH4057" s="13"/>
      <c r="AI4057" s="13"/>
      <c r="AJ4057" s="13"/>
    </row>
    <row r="4058" spans="2:36" x14ac:dyDescent="0.3">
      <c r="B4058" s="8"/>
      <c r="C4058" s="8"/>
      <c r="W4058" s="13"/>
      <c r="X4058" s="13"/>
      <c r="Y4058" s="13"/>
      <c r="Z4058" s="13"/>
      <c r="AA4058" s="13"/>
      <c r="AB4058" s="13"/>
      <c r="AC4058" s="13"/>
      <c r="AD4058" s="13"/>
      <c r="AE4058" s="13"/>
      <c r="AF4058" s="13"/>
      <c r="AG4058" s="13"/>
      <c r="AH4058" s="13"/>
      <c r="AI4058" s="13"/>
      <c r="AJ4058" s="13"/>
    </row>
    <row r="4059" spans="2:36" x14ac:dyDescent="0.3">
      <c r="B4059" s="8"/>
      <c r="C4059" s="8"/>
      <c r="W4059" s="13"/>
      <c r="X4059" s="13"/>
      <c r="Y4059" s="13"/>
      <c r="Z4059" s="13"/>
      <c r="AA4059" s="13"/>
      <c r="AB4059" s="13"/>
      <c r="AC4059" s="13"/>
      <c r="AD4059" s="13"/>
      <c r="AE4059" s="13"/>
      <c r="AF4059" s="13"/>
      <c r="AG4059" s="13"/>
      <c r="AH4059" s="13"/>
      <c r="AI4059" s="13"/>
      <c r="AJ4059" s="13"/>
    </row>
    <row r="4060" spans="2:36" x14ac:dyDescent="0.3">
      <c r="B4060" s="8"/>
      <c r="C4060" s="8"/>
      <c r="W4060" s="13"/>
      <c r="X4060" s="13"/>
      <c r="Y4060" s="13"/>
      <c r="Z4060" s="13"/>
      <c r="AA4060" s="13"/>
      <c r="AB4060" s="13"/>
      <c r="AC4060" s="13"/>
      <c r="AD4060" s="13"/>
      <c r="AE4060" s="13"/>
      <c r="AF4060" s="13"/>
      <c r="AG4060" s="13"/>
      <c r="AH4060" s="13"/>
      <c r="AI4060" s="13"/>
      <c r="AJ4060" s="13"/>
    </row>
    <row r="4061" spans="2:36" x14ac:dyDescent="0.3">
      <c r="B4061" s="8"/>
      <c r="C4061" s="8"/>
      <c r="W4061" s="13"/>
      <c r="X4061" s="13"/>
      <c r="Y4061" s="13"/>
      <c r="Z4061" s="13"/>
      <c r="AA4061" s="13"/>
      <c r="AB4061" s="13"/>
      <c r="AC4061" s="13"/>
      <c r="AD4061" s="13"/>
      <c r="AE4061" s="13"/>
      <c r="AF4061" s="13"/>
      <c r="AG4061" s="13"/>
      <c r="AH4061" s="13"/>
      <c r="AI4061" s="13"/>
      <c r="AJ4061" s="13"/>
    </row>
    <row r="4062" spans="2:36" x14ac:dyDescent="0.3">
      <c r="B4062" s="8"/>
      <c r="C4062" s="8"/>
      <c r="W4062" s="13"/>
      <c r="X4062" s="13"/>
      <c r="Y4062" s="13"/>
      <c r="Z4062" s="13"/>
      <c r="AA4062" s="13"/>
      <c r="AB4062" s="13"/>
      <c r="AC4062" s="13"/>
      <c r="AD4062" s="13"/>
      <c r="AE4062" s="13"/>
      <c r="AF4062" s="13"/>
      <c r="AG4062" s="13"/>
      <c r="AH4062" s="13"/>
      <c r="AI4062" s="13"/>
      <c r="AJ4062" s="13"/>
    </row>
    <row r="4063" spans="2:36" x14ac:dyDescent="0.3">
      <c r="B4063" s="8"/>
      <c r="C4063" s="8"/>
      <c r="W4063" s="13"/>
      <c r="X4063" s="13"/>
      <c r="Y4063" s="13"/>
      <c r="Z4063" s="13"/>
      <c r="AA4063" s="13"/>
      <c r="AB4063" s="13"/>
      <c r="AC4063" s="13"/>
      <c r="AD4063" s="13"/>
      <c r="AE4063" s="13"/>
      <c r="AF4063" s="13"/>
      <c r="AG4063" s="13"/>
      <c r="AH4063" s="13"/>
      <c r="AI4063" s="13"/>
      <c r="AJ4063" s="13"/>
    </row>
    <row r="4064" spans="2:36" x14ac:dyDescent="0.3">
      <c r="B4064" s="8"/>
      <c r="C4064" s="8"/>
      <c r="W4064" s="13"/>
      <c r="X4064" s="13"/>
      <c r="Y4064" s="13"/>
      <c r="Z4064" s="13"/>
      <c r="AA4064" s="13"/>
      <c r="AB4064" s="13"/>
      <c r="AC4064" s="13"/>
      <c r="AD4064" s="13"/>
      <c r="AE4064" s="13"/>
      <c r="AF4064" s="13"/>
      <c r="AG4064" s="13"/>
      <c r="AH4064" s="13"/>
      <c r="AI4064" s="13"/>
      <c r="AJ4064" s="13"/>
    </row>
    <row r="4065" spans="2:36" x14ac:dyDescent="0.3">
      <c r="B4065" s="8"/>
      <c r="C4065" s="8"/>
      <c r="W4065" s="13"/>
      <c r="X4065" s="13"/>
      <c r="Y4065" s="13"/>
      <c r="Z4065" s="13"/>
      <c r="AA4065" s="13"/>
      <c r="AB4065" s="13"/>
      <c r="AC4065" s="13"/>
      <c r="AD4065" s="13"/>
      <c r="AE4065" s="13"/>
      <c r="AF4065" s="13"/>
      <c r="AG4065" s="13"/>
      <c r="AH4065" s="13"/>
      <c r="AI4065" s="13"/>
      <c r="AJ4065" s="13"/>
    </row>
    <row r="4066" spans="2:36" x14ac:dyDescent="0.3">
      <c r="B4066" s="8"/>
      <c r="C4066" s="8"/>
      <c r="W4066" s="13"/>
      <c r="X4066" s="13"/>
      <c r="Y4066" s="13"/>
      <c r="Z4066" s="13"/>
      <c r="AA4066" s="13"/>
      <c r="AB4066" s="13"/>
      <c r="AC4066" s="13"/>
      <c r="AD4066" s="13"/>
      <c r="AE4066" s="13"/>
      <c r="AF4066" s="13"/>
      <c r="AG4066" s="13"/>
      <c r="AH4066" s="13"/>
      <c r="AI4066" s="13"/>
      <c r="AJ4066" s="13"/>
    </row>
    <row r="4067" spans="2:36" x14ac:dyDescent="0.3">
      <c r="B4067" s="8"/>
      <c r="C4067" s="8"/>
      <c r="W4067" s="13"/>
      <c r="X4067" s="13"/>
      <c r="Y4067" s="13"/>
      <c r="Z4067" s="13"/>
      <c r="AA4067" s="13"/>
      <c r="AB4067" s="13"/>
      <c r="AC4067" s="13"/>
      <c r="AD4067" s="13"/>
      <c r="AE4067" s="13"/>
      <c r="AF4067" s="13"/>
      <c r="AG4067" s="13"/>
      <c r="AH4067" s="13"/>
      <c r="AI4067" s="13"/>
      <c r="AJ4067" s="13"/>
    </row>
    <row r="4068" spans="2:36" x14ac:dyDescent="0.3">
      <c r="B4068" s="8"/>
      <c r="C4068" s="8"/>
      <c r="W4068" s="13"/>
      <c r="X4068" s="13"/>
      <c r="Y4068" s="13"/>
      <c r="Z4068" s="13"/>
      <c r="AA4068" s="13"/>
      <c r="AB4068" s="13"/>
      <c r="AC4068" s="13"/>
      <c r="AD4068" s="13"/>
      <c r="AE4068" s="13"/>
      <c r="AF4068" s="13"/>
      <c r="AG4068" s="13"/>
      <c r="AH4068" s="13"/>
      <c r="AI4068" s="13"/>
      <c r="AJ4068" s="13"/>
    </row>
    <row r="4069" spans="2:36" x14ac:dyDescent="0.3">
      <c r="B4069" s="8"/>
      <c r="C4069" s="8"/>
      <c r="W4069" s="13"/>
      <c r="X4069" s="13"/>
      <c r="Y4069" s="13"/>
      <c r="Z4069" s="13"/>
      <c r="AA4069" s="13"/>
      <c r="AB4069" s="13"/>
      <c r="AC4069" s="13"/>
      <c r="AD4069" s="13"/>
      <c r="AE4069" s="13"/>
      <c r="AF4069" s="13"/>
      <c r="AG4069" s="13"/>
      <c r="AH4069" s="13"/>
      <c r="AI4069" s="13"/>
      <c r="AJ4069" s="13"/>
    </row>
    <row r="4070" spans="2:36" x14ac:dyDescent="0.3">
      <c r="B4070" s="8"/>
      <c r="C4070" s="8"/>
      <c r="W4070" s="13"/>
      <c r="X4070" s="13"/>
      <c r="Y4070" s="13"/>
      <c r="Z4070" s="13"/>
      <c r="AA4070" s="13"/>
      <c r="AB4070" s="13"/>
      <c r="AC4070" s="13"/>
      <c r="AD4070" s="13"/>
      <c r="AE4070" s="13"/>
      <c r="AF4070" s="13"/>
      <c r="AG4070" s="13"/>
      <c r="AH4070" s="13"/>
      <c r="AI4070" s="13"/>
      <c r="AJ4070" s="13"/>
    </row>
    <row r="4071" spans="2:36" x14ac:dyDescent="0.3">
      <c r="B4071" s="8"/>
      <c r="C4071" s="8"/>
      <c r="W4071" s="13"/>
      <c r="X4071" s="13"/>
      <c r="Y4071" s="13"/>
      <c r="Z4071" s="13"/>
      <c r="AA4071" s="13"/>
      <c r="AB4071" s="13"/>
      <c r="AC4071" s="13"/>
      <c r="AD4071" s="13"/>
      <c r="AE4071" s="13"/>
      <c r="AF4071" s="13"/>
      <c r="AG4071" s="13"/>
      <c r="AH4071" s="13"/>
      <c r="AI4071" s="13"/>
      <c r="AJ4071" s="13"/>
    </row>
    <row r="4072" spans="2:36" x14ac:dyDescent="0.3">
      <c r="B4072" s="8"/>
      <c r="C4072" s="8"/>
      <c r="W4072" s="13"/>
      <c r="X4072" s="13"/>
      <c r="Y4072" s="13"/>
      <c r="Z4072" s="13"/>
      <c r="AA4072" s="13"/>
      <c r="AB4072" s="13"/>
      <c r="AC4072" s="13"/>
      <c r="AD4072" s="13"/>
      <c r="AE4072" s="13"/>
      <c r="AF4072" s="13"/>
      <c r="AG4072" s="13"/>
      <c r="AH4072" s="13"/>
      <c r="AI4072" s="13"/>
      <c r="AJ4072" s="13"/>
    </row>
    <row r="4073" spans="2:36" x14ac:dyDescent="0.3">
      <c r="B4073" s="8"/>
      <c r="C4073" s="8"/>
      <c r="W4073" s="13"/>
      <c r="X4073" s="13"/>
      <c r="Y4073" s="13"/>
      <c r="Z4073" s="13"/>
      <c r="AA4073" s="13"/>
      <c r="AB4073" s="13"/>
      <c r="AC4073" s="13"/>
      <c r="AD4073" s="13"/>
      <c r="AE4073" s="13"/>
      <c r="AF4073" s="13"/>
      <c r="AG4073" s="13"/>
      <c r="AH4073" s="13"/>
      <c r="AI4073" s="13"/>
      <c r="AJ4073" s="13"/>
    </row>
    <row r="4074" spans="2:36" x14ac:dyDescent="0.3">
      <c r="B4074" s="8"/>
      <c r="C4074" s="8"/>
      <c r="W4074" s="13"/>
      <c r="X4074" s="13"/>
      <c r="Y4074" s="13"/>
      <c r="Z4074" s="13"/>
      <c r="AA4074" s="13"/>
      <c r="AB4074" s="13"/>
      <c r="AC4074" s="13"/>
      <c r="AD4074" s="13"/>
      <c r="AE4074" s="13"/>
      <c r="AF4074" s="13"/>
      <c r="AG4074" s="13"/>
      <c r="AH4074" s="13"/>
      <c r="AI4074" s="13"/>
      <c r="AJ4074" s="13"/>
    </row>
    <row r="4075" spans="2:36" x14ac:dyDescent="0.3">
      <c r="B4075" s="8"/>
      <c r="C4075" s="8"/>
      <c r="W4075" s="13"/>
      <c r="X4075" s="13"/>
      <c r="Y4075" s="13"/>
      <c r="Z4075" s="13"/>
      <c r="AA4075" s="13"/>
      <c r="AB4075" s="13"/>
      <c r="AC4075" s="13"/>
      <c r="AD4075" s="13"/>
      <c r="AE4075" s="13"/>
      <c r="AF4075" s="13"/>
      <c r="AG4075" s="13"/>
      <c r="AH4075" s="13"/>
      <c r="AI4075" s="13"/>
      <c r="AJ4075" s="13"/>
    </row>
    <row r="4076" spans="2:36" x14ac:dyDescent="0.3">
      <c r="B4076" s="8"/>
      <c r="C4076" s="8"/>
      <c r="W4076" s="13"/>
      <c r="X4076" s="13"/>
      <c r="Y4076" s="13"/>
      <c r="Z4076" s="13"/>
      <c r="AA4076" s="13"/>
      <c r="AB4076" s="13"/>
      <c r="AC4076" s="13"/>
      <c r="AD4076" s="13"/>
      <c r="AE4076" s="13"/>
      <c r="AF4076" s="13"/>
      <c r="AG4076" s="13"/>
      <c r="AH4076" s="13"/>
      <c r="AI4076" s="13"/>
      <c r="AJ4076" s="13"/>
    </row>
    <row r="4077" spans="2:36" x14ac:dyDescent="0.3">
      <c r="B4077" s="8"/>
      <c r="C4077" s="8"/>
      <c r="W4077" s="13"/>
      <c r="X4077" s="13"/>
      <c r="Y4077" s="13"/>
      <c r="Z4077" s="13"/>
      <c r="AA4077" s="13"/>
      <c r="AB4077" s="13"/>
      <c r="AC4077" s="13"/>
      <c r="AD4077" s="13"/>
      <c r="AE4077" s="13"/>
      <c r="AF4077" s="13"/>
      <c r="AG4077" s="13"/>
      <c r="AH4077" s="13"/>
      <c r="AI4077" s="13"/>
      <c r="AJ4077" s="13"/>
    </row>
    <row r="4078" spans="2:36" x14ac:dyDescent="0.3">
      <c r="B4078" s="8"/>
      <c r="C4078" s="8"/>
      <c r="W4078" s="13"/>
      <c r="X4078" s="13"/>
      <c r="Y4078" s="13"/>
      <c r="Z4078" s="13"/>
      <c r="AA4078" s="13"/>
      <c r="AB4078" s="13"/>
      <c r="AC4078" s="13"/>
      <c r="AD4078" s="13"/>
      <c r="AE4078" s="13"/>
      <c r="AF4078" s="13"/>
      <c r="AG4078" s="13"/>
      <c r="AH4078" s="13"/>
      <c r="AI4078" s="13"/>
      <c r="AJ4078" s="13"/>
    </row>
    <row r="4079" spans="2:36" x14ac:dyDescent="0.3">
      <c r="B4079" s="8"/>
      <c r="C4079" s="8"/>
      <c r="W4079" s="13"/>
      <c r="X4079" s="13"/>
      <c r="Y4079" s="13"/>
      <c r="Z4079" s="13"/>
      <c r="AA4079" s="13"/>
      <c r="AB4079" s="13"/>
      <c r="AC4079" s="13"/>
      <c r="AD4079" s="13"/>
      <c r="AE4079" s="13"/>
      <c r="AF4079" s="13"/>
      <c r="AG4079" s="13"/>
      <c r="AH4079" s="13"/>
      <c r="AI4079" s="13"/>
      <c r="AJ4079" s="13"/>
    </row>
    <row r="4080" spans="2:36" x14ac:dyDescent="0.3">
      <c r="B4080" s="8"/>
      <c r="C4080" s="8"/>
      <c r="W4080" s="13"/>
      <c r="X4080" s="13"/>
      <c r="Y4080" s="13"/>
      <c r="Z4080" s="13"/>
      <c r="AA4080" s="13"/>
      <c r="AB4080" s="13"/>
      <c r="AC4080" s="13"/>
      <c r="AD4080" s="13"/>
      <c r="AE4080" s="13"/>
      <c r="AF4080" s="13"/>
      <c r="AG4080" s="13"/>
      <c r="AH4080" s="13"/>
      <c r="AI4080" s="13"/>
      <c r="AJ4080" s="13"/>
    </row>
    <row r="4081" spans="2:36" x14ac:dyDescent="0.3">
      <c r="B4081" s="8"/>
      <c r="C4081" s="8"/>
      <c r="W4081" s="13"/>
      <c r="X4081" s="13"/>
      <c r="Y4081" s="13"/>
      <c r="Z4081" s="13"/>
      <c r="AA4081" s="13"/>
      <c r="AB4081" s="13"/>
      <c r="AC4081" s="13"/>
      <c r="AD4081" s="13"/>
      <c r="AE4081" s="13"/>
      <c r="AF4081" s="13"/>
      <c r="AG4081" s="13"/>
      <c r="AH4081" s="13"/>
      <c r="AI4081" s="13"/>
      <c r="AJ4081" s="13"/>
    </row>
    <row r="4082" spans="2:36" x14ac:dyDescent="0.3">
      <c r="B4082" s="8"/>
      <c r="C4082" s="8"/>
      <c r="W4082" s="13"/>
      <c r="X4082" s="13"/>
      <c r="Y4082" s="13"/>
      <c r="Z4082" s="13"/>
      <c r="AA4082" s="13"/>
      <c r="AB4082" s="13"/>
      <c r="AC4082" s="13"/>
      <c r="AD4082" s="13"/>
      <c r="AE4082" s="13"/>
      <c r="AF4082" s="13"/>
      <c r="AG4082" s="13"/>
      <c r="AH4082" s="13"/>
      <c r="AI4082" s="13"/>
      <c r="AJ4082" s="13"/>
    </row>
    <row r="4083" spans="2:36" x14ac:dyDescent="0.3">
      <c r="B4083" s="8"/>
      <c r="C4083" s="8"/>
      <c r="W4083" s="13"/>
      <c r="X4083" s="13"/>
      <c r="Y4083" s="13"/>
      <c r="Z4083" s="13"/>
      <c r="AA4083" s="13"/>
      <c r="AB4083" s="13"/>
      <c r="AC4083" s="13"/>
      <c r="AD4083" s="13"/>
      <c r="AE4083" s="13"/>
      <c r="AF4083" s="13"/>
      <c r="AG4083" s="13"/>
      <c r="AH4083" s="13"/>
      <c r="AI4083" s="13"/>
      <c r="AJ4083" s="13"/>
    </row>
    <row r="4084" spans="2:36" x14ac:dyDescent="0.3">
      <c r="B4084" s="8"/>
      <c r="C4084" s="8"/>
      <c r="W4084" s="13"/>
      <c r="X4084" s="13"/>
      <c r="Y4084" s="13"/>
      <c r="Z4084" s="13"/>
      <c r="AA4084" s="13"/>
      <c r="AB4084" s="13"/>
      <c r="AC4084" s="13"/>
      <c r="AD4084" s="13"/>
      <c r="AE4084" s="13"/>
      <c r="AF4084" s="13"/>
      <c r="AG4084" s="13"/>
      <c r="AH4084" s="13"/>
      <c r="AI4084" s="13"/>
      <c r="AJ4084" s="13"/>
    </row>
    <row r="4085" spans="2:36" x14ac:dyDescent="0.3">
      <c r="B4085" s="8"/>
      <c r="C4085" s="8"/>
      <c r="W4085" s="13"/>
      <c r="X4085" s="13"/>
      <c r="Y4085" s="13"/>
      <c r="Z4085" s="13"/>
      <c r="AA4085" s="13"/>
      <c r="AB4085" s="13"/>
      <c r="AC4085" s="13"/>
      <c r="AD4085" s="13"/>
      <c r="AE4085" s="13"/>
      <c r="AF4085" s="13"/>
      <c r="AG4085" s="13"/>
      <c r="AH4085" s="13"/>
      <c r="AI4085" s="13"/>
      <c r="AJ4085" s="13"/>
    </row>
    <row r="4086" spans="2:36" x14ac:dyDescent="0.3">
      <c r="B4086" s="8"/>
      <c r="C4086" s="8"/>
      <c r="W4086" s="13"/>
      <c r="X4086" s="13"/>
      <c r="Y4086" s="13"/>
      <c r="Z4086" s="13"/>
      <c r="AA4086" s="13"/>
      <c r="AB4086" s="13"/>
      <c r="AC4086" s="13"/>
      <c r="AD4086" s="13"/>
      <c r="AE4086" s="13"/>
      <c r="AF4086" s="13"/>
      <c r="AG4086" s="13"/>
      <c r="AH4086" s="13"/>
      <c r="AI4086" s="13"/>
      <c r="AJ4086" s="13"/>
    </row>
    <row r="4087" spans="2:36" x14ac:dyDescent="0.3">
      <c r="B4087" s="8"/>
      <c r="C4087" s="8"/>
      <c r="W4087" s="13"/>
      <c r="X4087" s="13"/>
      <c r="Y4087" s="13"/>
      <c r="Z4087" s="13"/>
      <c r="AA4087" s="13"/>
      <c r="AB4087" s="13"/>
      <c r="AC4087" s="13"/>
      <c r="AD4087" s="13"/>
      <c r="AE4087" s="13"/>
      <c r="AF4087" s="13"/>
      <c r="AG4087" s="13"/>
      <c r="AH4087" s="13"/>
      <c r="AI4087" s="13"/>
      <c r="AJ4087" s="13"/>
    </row>
    <row r="4088" spans="2:36" x14ac:dyDescent="0.3">
      <c r="B4088" s="8"/>
      <c r="C4088" s="8"/>
      <c r="W4088" s="13"/>
      <c r="X4088" s="13"/>
      <c r="Y4088" s="13"/>
      <c r="Z4088" s="13"/>
      <c r="AA4088" s="13"/>
      <c r="AB4088" s="13"/>
      <c r="AC4088" s="13"/>
      <c r="AD4088" s="13"/>
      <c r="AE4088" s="13"/>
      <c r="AF4088" s="13"/>
      <c r="AG4088" s="13"/>
      <c r="AH4088" s="13"/>
      <c r="AI4088" s="13"/>
      <c r="AJ4088" s="13"/>
    </row>
    <row r="4089" spans="2:36" x14ac:dyDescent="0.3">
      <c r="B4089" s="8"/>
      <c r="C4089" s="8"/>
      <c r="W4089" s="13"/>
      <c r="X4089" s="13"/>
      <c r="Y4089" s="13"/>
      <c r="Z4089" s="13"/>
      <c r="AA4089" s="13"/>
      <c r="AB4089" s="13"/>
      <c r="AC4089" s="13"/>
      <c r="AD4089" s="13"/>
      <c r="AE4089" s="13"/>
      <c r="AF4089" s="13"/>
      <c r="AG4089" s="13"/>
      <c r="AH4089" s="13"/>
      <c r="AI4089" s="13"/>
      <c r="AJ4089" s="13"/>
    </row>
    <row r="4090" spans="2:36" x14ac:dyDescent="0.3">
      <c r="B4090" s="8"/>
      <c r="C4090" s="8"/>
      <c r="W4090" s="13"/>
      <c r="X4090" s="13"/>
      <c r="Y4090" s="13"/>
      <c r="Z4090" s="13"/>
      <c r="AA4090" s="13"/>
      <c r="AB4090" s="13"/>
      <c r="AC4090" s="13"/>
      <c r="AD4090" s="13"/>
      <c r="AE4090" s="13"/>
      <c r="AF4090" s="13"/>
      <c r="AG4090" s="13"/>
      <c r="AH4090" s="13"/>
      <c r="AI4090" s="13"/>
      <c r="AJ4090" s="13"/>
    </row>
    <row r="4091" spans="2:36" x14ac:dyDescent="0.3">
      <c r="B4091" s="8"/>
      <c r="C4091" s="8"/>
      <c r="W4091" s="13"/>
      <c r="X4091" s="13"/>
      <c r="Y4091" s="13"/>
      <c r="Z4091" s="13"/>
      <c r="AA4091" s="13"/>
      <c r="AB4091" s="13"/>
      <c r="AC4091" s="13"/>
      <c r="AD4091" s="13"/>
      <c r="AE4091" s="13"/>
      <c r="AF4091" s="13"/>
      <c r="AG4091" s="13"/>
      <c r="AH4091" s="13"/>
      <c r="AI4091" s="13"/>
      <c r="AJ4091" s="13"/>
    </row>
    <row r="4092" spans="2:36" x14ac:dyDescent="0.3">
      <c r="B4092" s="8"/>
      <c r="C4092" s="8"/>
      <c r="W4092" s="13"/>
      <c r="X4092" s="13"/>
      <c r="Y4092" s="13"/>
      <c r="Z4092" s="13"/>
      <c r="AA4092" s="13"/>
      <c r="AB4092" s="13"/>
      <c r="AC4092" s="13"/>
      <c r="AD4092" s="13"/>
      <c r="AE4092" s="13"/>
      <c r="AF4092" s="13"/>
      <c r="AG4092" s="13"/>
      <c r="AH4092" s="13"/>
      <c r="AI4092" s="13"/>
      <c r="AJ4092" s="13"/>
    </row>
    <row r="4093" spans="2:36" x14ac:dyDescent="0.3">
      <c r="B4093" s="8"/>
      <c r="C4093" s="8"/>
      <c r="W4093" s="13"/>
      <c r="X4093" s="13"/>
      <c r="Y4093" s="13"/>
      <c r="Z4093" s="13"/>
      <c r="AA4093" s="13"/>
      <c r="AB4093" s="13"/>
      <c r="AC4093" s="13"/>
      <c r="AD4093" s="13"/>
      <c r="AE4093" s="13"/>
      <c r="AF4093" s="13"/>
      <c r="AG4093" s="13"/>
      <c r="AH4093" s="13"/>
      <c r="AI4093" s="13"/>
      <c r="AJ4093" s="13"/>
    </row>
    <row r="4094" spans="2:36" x14ac:dyDescent="0.3">
      <c r="B4094" s="8"/>
      <c r="C4094" s="8"/>
      <c r="W4094" s="13"/>
      <c r="X4094" s="13"/>
      <c r="Y4094" s="13"/>
      <c r="Z4094" s="13"/>
      <c r="AA4094" s="13"/>
      <c r="AB4094" s="13"/>
      <c r="AC4094" s="13"/>
      <c r="AD4094" s="13"/>
      <c r="AE4094" s="13"/>
      <c r="AF4094" s="13"/>
      <c r="AG4094" s="13"/>
      <c r="AH4094" s="13"/>
      <c r="AI4094" s="13"/>
      <c r="AJ4094" s="13"/>
    </row>
    <row r="4095" spans="2:36" x14ac:dyDescent="0.3">
      <c r="B4095" s="8"/>
      <c r="C4095" s="8"/>
      <c r="W4095" s="13"/>
      <c r="X4095" s="13"/>
      <c r="Y4095" s="13"/>
      <c r="Z4095" s="13"/>
      <c r="AA4095" s="13"/>
      <c r="AB4095" s="13"/>
      <c r="AC4095" s="13"/>
      <c r="AD4095" s="13"/>
      <c r="AE4095" s="13"/>
      <c r="AF4095" s="13"/>
      <c r="AG4095" s="13"/>
      <c r="AH4095" s="13"/>
      <c r="AI4095" s="13"/>
      <c r="AJ4095" s="13"/>
    </row>
    <row r="4096" spans="2:36" x14ac:dyDescent="0.3">
      <c r="B4096" s="8"/>
      <c r="C4096" s="8"/>
      <c r="W4096" s="13"/>
      <c r="X4096" s="13"/>
      <c r="Y4096" s="13"/>
      <c r="Z4096" s="13"/>
      <c r="AA4096" s="13"/>
      <c r="AB4096" s="13"/>
      <c r="AC4096" s="13"/>
      <c r="AD4096" s="13"/>
      <c r="AE4096" s="13"/>
      <c r="AF4096" s="13"/>
      <c r="AG4096" s="13"/>
      <c r="AH4096" s="13"/>
      <c r="AI4096" s="13"/>
      <c r="AJ4096" s="13"/>
    </row>
    <row r="4097" spans="2:36" x14ac:dyDescent="0.3">
      <c r="B4097" s="8"/>
      <c r="C4097" s="8"/>
      <c r="W4097" s="13"/>
      <c r="X4097" s="13"/>
      <c r="Y4097" s="13"/>
      <c r="Z4097" s="13"/>
      <c r="AA4097" s="13"/>
      <c r="AB4097" s="13"/>
      <c r="AC4097" s="13"/>
      <c r="AD4097" s="13"/>
      <c r="AE4097" s="13"/>
      <c r="AF4097" s="13"/>
      <c r="AG4097" s="13"/>
      <c r="AH4097" s="13"/>
      <c r="AI4097" s="13"/>
      <c r="AJ4097" s="13"/>
    </row>
    <row r="4098" spans="2:36" x14ac:dyDescent="0.3">
      <c r="B4098" s="8"/>
      <c r="C4098" s="8"/>
      <c r="W4098" s="13"/>
      <c r="X4098" s="13"/>
      <c r="Y4098" s="13"/>
      <c r="Z4098" s="13"/>
      <c r="AA4098" s="13"/>
      <c r="AB4098" s="13"/>
      <c r="AC4098" s="13"/>
      <c r="AD4098" s="13"/>
      <c r="AE4098" s="13"/>
      <c r="AF4098" s="13"/>
      <c r="AG4098" s="13"/>
      <c r="AH4098" s="13"/>
      <c r="AI4098" s="13"/>
      <c r="AJ4098" s="13"/>
    </row>
    <row r="4099" spans="2:36" x14ac:dyDescent="0.3">
      <c r="B4099" s="8"/>
      <c r="C4099" s="8"/>
      <c r="W4099" s="13"/>
      <c r="X4099" s="13"/>
      <c r="Y4099" s="13"/>
      <c r="Z4099" s="13"/>
      <c r="AA4099" s="13"/>
      <c r="AB4099" s="13"/>
      <c r="AC4099" s="13"/>
      <c r="AD4099" s="13"/>
      <c r="AE4099" s="13"/>
      <c r="AF4099" s="13"/>
      <c r="AG4099" s="13"/>
      <c r="AH4099" s="13"/>
      <c r="AI4099" s="13"/>
      <c r="AJ4099" s="13"/>
    </row>
    <row r="4100" spans="2:36" x14ac:dyDescent="0.3">
      <c r="B4100" s="8"/>
      <c r="C4100" s="8"/>
      <c r="W4100" s="13"/>
      <c r="X4100" s="13"/>
      <c r="Y4100" s="13"/>
      <c r="Z4100" s="13"/>
      <c r="AA4100" s="13"/>
      <c r="AB4100" s="13"/>
      <c r="AC4100" s="13"/>
      <c r="AD4100" s="13"/>
      <c r="AE4100" s="13"/>
      <c r="AF4100" s="13"/>
      <c r="AG4100" s="13"/>
      <c r="AH4100" s="13"/>
      <c r="AI4100" s="13"/>
      <c r="AJ4100" s="13"/>
    </row>
    <row r="4101" spans="2:36" x14ac:dyDescent="0.3">
      <c r="B4101" s="8"/>
      <c r="C4101" s="8"/>
      <c r="W4101" s="13"/>
      <c r="X4101" s="13"/>
      <c r="Y4101" s="13"/>
      <c r="Z4101" s="13"/>
      <c r="AA4101" s="13"/>
      <c r="AB4101" s="13"/>
      <c r="AC4101" s="13"/>
      <c r="AD4101" s="13"/>
      <c r="AE4101" s="13"/>
      <c r="AF4101" s="13"/>
      <c r="AG4101" s="13"/>
      <c r="AH4101" s="13"/>
      <c r="AI4101" s="13"/>
      <c r="AJ4101" s="13"/>
    </row>
    <row r="4102" spans="2:36" x14ac:dyDescent="0.3">
      <c r="B4102" s="8"/>
      <c r="C4102" s="8"/>
      <c r="W4102" s="13"/>
      <c r="X4102" s="13"/>
      <c r="Y4102" s="13"/>
      <c r="Z4102" s="13"/>
      <c r="AA4102" s="13"/>
      <c r="AB4102" s="13"/>
      <c r="AC4102" s="13"/>
      <c r="AD4102" s="13"/>
      <c r="AE4102" s="13"/>
      <c r="AF4102" s="13"/>
      <c r="AG4102" s="13"/>
      <c r="AH4102" s="13"/>
      <c r="AI4102" s="13"/>
      <c r="AJ4102" s="13"/>
    </row>
    <row r="4103" spans="2:36" x14ac:dyDescent="0.3">
      <c r="B4103" s="8"/>
      <c r="C4103" s="8"/>
      <c r="W4103" s="13"/>
      <c r="X4103" s="13"/>
      <c r="Y4103" s="13"/>
      <c r="Z4103" s="13"/>
      <c r="AA4103" s="13"/>
      <c r="AB4103" s="13"/>
      <c r="AC4103" s="13"/>
      <c r="AD4103" s="13"/>
      <c r="AE4103" s="13"/>
      <c r="AF4103" s="13"/>
      <c r="AG4103" s="13"/>
      <c r="AH4103" s="13"/>
      <c r="AI4103" s="13"/>
      <c r="AJ4103" s="13"/>
    </row>
    <row r="4104" spans="2:36" x14ac:dyDescent="0.3">
      <c r="B4104" s="8"/>
      <c r="C4104" s="8"/>
      <c r="W4104" s="13"/>
      <c r="X4104" s="13"/>
      <c r="Y4104" s="13"/>
      <c r="Z4104" s="13"/>
      <c r="AA4104" s="13"/>
      <c r="AB4104" s="13"/>
      <c r="AC4104" s="13"/>
      <c r="AD4104" s="13"/>
      <c r="AE4104" s="13"/>
      <c r="AF4104" s="13"/>
      <c r="AG4104" s="13"/>
      <c r="AH4104" s="13"/>
      <c r="AI4104" s="13"/>
      <c r="AJ4104" s="13"/>
    </row>
    <row r="4105" spans="2:36" x14ac:dyDescent="0.3">
      <c r="B4105" s="8"/>
      <c r="C4105" s="8"/>
      <c r="W4105" s="13"/>
      <c r="X4105" s="13"/>
      <c r="Y4105" s="13"/>
      <c r="Z4105" s="13"/>
      <c r="AA4105" s="13"/>
      <c r="AB4105" s="13"/>
      <c r="AC4105" s="13"/>
      <c r="AD4105" s="13"/>
      <c r="AE4105" s="13"/>
      <c r="AF4105" s="13"/>
      <c r="AG4105" s="13"/>
      <c r="AH4105" s="13"/>
      <c r="AI4105" s="13"/>
      <c r="AJ4105" s="13"/>
    </row>
    <row r="4106" spans="2:36" x14ac:dyDescent="0.3">
      <c r="B4106" s="8"/>
      <c r="C4106" s="8"/>
      <c r="W4106" s="13"/>
      <c r="X4106" s="13"/>
      <c r="Y4106" s="13"/>
      <c r="Z4106" s="13"/>
      <c r="AA4106" s="13"/>
      <c r="AB4106" s="13"/>
      <c r="AC4106" s="13"/>
      <c r="AD4106" s="13"/>
      <c r="AE4106" s="13"/>
      <c r="AF4106" s="13"/>
      <c r="AG4106" s="13"/>
      <c r="AH4106" s="13"/>
      <c r="AI4106" s="13"/>
      <c r="AJ4106" s="13"/>
    </row>
    <row r="4107" spans="2:36" x14ac:dyDescent="0.3">
      <c r="B4107" s="8"/>
      <c r="C4107" s="8"/>
      <c r="W4107" s="13"/>
      <c r="X4107" s="13"/>
      <c r="Y4107" s="13"/>
      <c r="Z4107" s="13"/>
      <c r="AA4107" s="13"/>
      <c r="AB4107" s="13"/>
      <c r="AC4107" s="13"/>
      <c r="AD4107" s="13"/>
      <c r="AE4107" s="13"/>
      <c r="AF4107" s="13"/>
      <c r="AG4107" s="13"/>
      <c r="AH4107" s="13"/>
      <c r="AI4107" s="13"/>
      <c r="AJ4107" s="13"/>
    </row>
    <row r="4108" spans="2:36" x14ac:dyDescent="0.3">
      <c r="B4108" s="8"/>
      <c r="C4108" s="8"/>
      <c r="W4108" s="13"/>
      <c r="X4108" s="13"/>
      <c r="Y4108" s="13"/>
      <c r="Z4108" s="13"/>
      <c r="AA4108" s="13"/>
      <c r="AB4108" s="13"/>
      <c r="AC4108" s="13"/>
      <c r="AD4108" s="13"/>
      <c r="AE4108" s="13"/>
      <c r="AF4108" s="13"/>
      <c r="AG4108" s="13"/>
      <c r="AH4108" s="13"/>
      <c r="AI4108" s="13"/>
      <c r="AJ4108" s="13"/>
    </row>
    <row r="4109" spans="2:36" x14ac:dyDescent="0.3">
      <c r="B4109" s="8"/>
      <c r="C4109" s="8"/>
      <c r="W4109" s="13"/>
      <c r="X4109" s="13"/>
      <c r="Y4109" s="13"/>
      <c r="Z4109" s="13"/>
      <c r="AA4109" s="13"/>
      <c r="AB4109" s="13"/>
      <c r="AC4109" s="13"/>
      <c r="AD4109" s="13"/>
      <c r="AE4109" s="13"/>
      <c r="AF4109" s="13"/>
      <c r="AG4109" s="13"/>
      <c r="AH4109" s="13"/>
      <c r="AI4109" s="13"/>
      <c r="AJ4109" s="13"/>
    </row>
    <row r="4110" spans="2:36" x14ac:dyDescent="0.3">
      <c r="B4110" s="8"/>
      <c r="C4110" s="8"/>
      <c r="W4110" s="13"/>
      <c r="X4110" s="13"/>
      <c r="Y4110" s="13"/>
      <c r="Z4110" s="13"/>
      <c r="AA4110" s="13"/>
      <c r="AB4110" s="13"/>
      <c r="AC4110" s="13"/>
      <c r="AD4110" s="13"/>
      <c r="AE4110" s="13"/>
      <c r="AF4110" s="13"/>
      <c r="AG4110" s="13"/>
      <c r="AH4110" s="13"/>
      <c r="AI4110" s="13"/>
      <c r="AJ4110" s="13"/>
    </row>
    <row r="4111" spans="2:36" x14ac:dyDescent="0.3">
      <c r="B4111" s="8"/>
      <c r="C4111" s="8"/>
      <c r="W4111" s="13"/>
      <c r="X4111" s="13"/>
      <c r="Y4111" s="13"/>
      <c r="Z4111" s="13"/>
      <c r="AA4111" s="13"/>
      <c r="AB4111" s="13"/>
      <c r="AC4111" s="13"/>
      <c r="AD4111" s="13"/>
      <c r="AE4111" s="13"/>
      <c r="AF4111" s="13"/>
      <c r="AG4111" s="13"/>
      <c r="AH4111" s="13"/>
      <c r="AI4111" s="13"/>
      <c r="AJ4111" s="13"/>
    </row>
    <row r="4112" spans="2:36" x14ac:dyDescent="0.3">
      <c r="B4112" s="8"/>
      <c r="C4112" s="8"/>
      <c r="W4112" s="13"/>
      <c r="X4112" s="13"/>
      <c r="Y4112" s="13"/>
      <c r="Z4112" s="13"/>
      <c r="AA4112" s="13"/>
      <c r="AB4112" s="13"/>
      <c r="AC4112" s="13"/>
      <c r="AD4112" s="13"/>
      <c r="AE4112" s="13"/>
      <c r="AF4112" s="13"/>
      <c r="AG4112" s="13"/>
      <c r="AH4112" s="13"/>
      <c r="AI4112" s="13"/>
      <c r="AJ4112" s="13"/>
    </row>
    <row r="4113" spans="2:36" x14ac:dyDescent="0.3">
      <c r="B4113" s="8"/>
      <c r="C4113" s="8"/>
      <c r="W4113" s="13"/>
      <c r="X4113" s="13"/>
      <c r="Y4113" s="13"/>
      <c r="Z4113" s="13"/>
      <c r="AA4113" s="13"/>
      <c r="AB4113" s="13"/>
      <c r="AC4113" s="13"/>
      <c r="AD4113" s="13"/>
      <c r="AE4113" s="13"/>
      <c r="AF4113" s="13"/>
      <c r="AG4113" s="13"/>
      <c r="AH4113" s="13"/>
      <c r="AI4113" s="13"/>
      <c r="AJ4113" s="13"/>
    </row>
    <row r="4114" spans="2:36" x14ac:dyDescent="0.3">
      <c r="B4114" s="8"/>
      <c r="C4114" s="8"/>
      <c r="W4114" s="13"/>
      <c r="X4114" s="13"/>
      <c r="Y4114" s="13"/>
      <c r="Z4114" s="13"/>
      <c r="AA4114" s="13"/>
      <c r="AB4114" s="13"/>
      <c r="AC4114" s="13"/>
      <c r="AD4114" s="13"/>
      <c r="AE4114" s="13"/>
      <c r="AF4114" s="13"/>
      <c r="AG4114" s="13"/>
      <c r="AH4114" s="13"/>
      <c r="AI4114" s="13"/>
      <c r="AJ4114" s="13"/>
    </row>
    <row r="4115" spans="2:36" x14ac:dyDescent="0.3">
      <c r="B4115" s="8"/>
      <c r="C4115" s="8"/>
      <c r="W4115" s="13"/>
      <c r="X4115" s="13"/>
      <c r="Y4115" s="13"/>
      <c r="Z4115" s="13"/>
      <c r="AA4115" s="13"/>
      <c r="AB4115" s="13"/>
      <c r="AC4115" s="13"/>
      <c r="AD4115" s="13"/>
      <c r="AE4115" s="13"/>
      <c r="AF4115" s="13"/>
      <c r="AG4115" s="13"/>
      <c r="AH4115" s="13"/>
      <c r="AI4115" s="13"/>
      <c r="AJ4115" s="13"/>
    </row>
    <row r="4116" spans="2:36" x14ac:dyDescent="0.3">
      <c r="B4116" s="8"/>
      <c r="C4116" s="8"/>
      <c r="W4116" s="13"/>
      <c r="X4116" s="13"/>
      <c r="Y4116" s="13"/>
      <c r="Z4116" s="13"/>
      <c r="AA4116" s="13"/>
      <c r="AB4116" s="13"/>
      <c r="AC4116" s="13"/>
      <c r="AD4116" s="13"/>
      <c r="AE4116" s="13"/>
      <c r="AF4116" s="13"/>
      <c r="AG4116" s="13"/>
      <c r="AH4116" s="13"/>
      <c r="AI4116" s="13"/>
      <c r="AJ4116" s="13"/>
    </row>
    <row r="4117" spans="2:36" x14ac:dyDescent="0.3">
      <c r="B4117" s="8"/>
      <c r="C4117" s="8"/>
      <c r="W4117" s="13"/>
      <c r="X4117" s="13"/>
      <c r="Y4117" s="13"/>
      <c r="Z4117" s="13"/>
      <c r="AA4117" s="13"/>
      <c r="AB4117" s="13"/>
      <c r="AC4117" s="13"/>
      <c r="AD4117" s="13"/>
      <c r="AE4117" s="13"/>
      <c r="AF4117" s="13"/>
      <c r="AG4117" s="13"/>
      <c r="AH4117" s="13"/>
      <c r="AI4117" s="13"/>
      <c r="AJ4117" s="13"/>
    </row>
    <row r="4118" spans="2:36" x14ac:dyDescent="0.3">
      <c r="B4118" s="8"/>
      <c r="C4118" s="8"/>
      <c r="W4118" s="13"/>
      <c r="X4118" s="13"/>
      <c r="Y4118" s="13"/>
      <c r="Z4118" s="13"/>
      <c r="AA4118" s="13"/>
      <c r="AB4118" s="13"/>
      <c r="AC4118" s="13"/>
      <c r="AD4118" s="13"/>
      <c r="AE4118" s="13"/>
      <c r="AF4118" s="13"/>
      <c r="AG4118" s="13"/>
      <c r="AH4118" s="13"/>
      <c r="AI4118" s="13"/>
      <c r="AJ4118" s="13"/>
    </row>
    <row r="4119" spans="2:36" x14ac:dyDescent="0.3">
      <c r="B4119" s="8"/>
      <c r="C4119" s="8"/>
      <c r="W4119" s="13"/>
      <c r="X4119" s="13"/>
      <c r="Y4119" s="13"/>
      <c r="Z4119" s="13"/>
      <c r="AA4119" s="13"/>
      <c r="AB4119" s="13"/>
      <c r="AC4119" s="13"/>
      <c r="AD4119" s="13"/>
      <c r="AE4119" s="13"/>
      <c r="AF4119" s="13"/>
      <c r="AG4119" s="13"/>
      <c r="AH4119" s="13"/>
      <c r="AI4119" s="13"/>
      <c r="AJ4119" s="13"/>
    </row>
    <row r="4120" spans="2:36" x14ac:dyDescent="0.3">
      <c r="B4120" s="8"/>
      <c r="C4120" s="8"/>
      <c r="W4120" s="13"/>
      <c r="X4120" s="13"/>
      <c r="Y4120" s="13"/>
      <c r="Z4120" s="13"/>
      <c r="AA4120" s="13"/>
      <c r="AB4120" s="13"/>
      <c r="AC4120" s="13"/>
      <c r="AD4120" s="13"/>
      <c r="AE4120" s="13"/>
      <c r="AF4120" s="13"/>
      <c r="AG4120" s="13"/>
      <c r="AH4120" s="13"/>
      <c r="AI4120" s="13"/>
      <c r="AJ4120" s="13"/>
    </row>
    <row r="4121" spans="2:36" x14ac:dyDescent="0.3">
      <c r="B4121" s="8"/>
      <c r="C4121" s="8"/>
      <c r="W4121" s="13"/>
      <c r="X4121" s="13"/>
      <c r="Y4121" s="13"/>
      <c r="Z4121" s="13"/>
      <c r="AA4121" s="13"/>
      <c r="AB4121" s="13"/>
      <c r="AC4121" s="13"/>
      <c r="AD4121" s="13"/>
      <c r="AE4121" s="13"/>
      <c r="AF4121" s="13"/>
      <c r="AG4121" s="13"/>
      <c r="AH4121" s="13"/>
      <c r="AI4121" s="13"/>
      <c r="AJ4121" s="13"/>
    </row>
    <row r="4122" spans="2:36" x14ac:dyDescent="0.3">
      <c r="B4122" s="8"/>
      <c r="C4122" s="8"/>
      <c r="W4122" s="13"/>
      <c r="X4122" s="13"/>
      <c r="Y4122" s="13"/>
      <c r="Z4122" s="13"/>
      <c r="AA4122" s="13"/>
      <c r="AB4122" s="13"/>
      <c r="AC4122" s="13"/>
      <c r="AD4122" s="13"/>
      <c r="AE4122" s="13"/>
      <c r="AF4122" s="13"/>
      <c r="AG4122" s="13"/>
      <c r="AH4122" s="13"/>
      <c r="AI4122" s="13"/>
      <c r="AJ4122" s="13"/>
    </row>
    <row r="4123" spans="2:36" x14ac:dyDescent="0.3">
      <c r="B4123" s="8"/>
      <c r="C4123" s="8"/>
      <c r="W4123" s="13"/>
      <c r="X4123" s="13"/>
      <c r="Y4123" s="13"/>
      <c r="Z4123" s="13"/>
      <c r="AA4123" s="13"/>
      <c r="AB4123" s="13"/>
      <c r="AC4123" s="13"/>
      <c r="AD4123" s="13"/>
      <c r="AE4123" s="13"/>
      <c r="AF4123" s="13"/>
      <c r="AG4123" s="13"/>
      <c r="AH4123" s="13"/>
      <c r="AI4123" s="13"/>
      <c r="AJ4123" s="13"/>
    </row>
    <row r="4124" spans="2:36" x14ac:dyDescent="0.3">
      <c r="B4124" s="8"/>
      <c r="C4124" s="8"/>
      <c r="W4124" s="13"/>
      <c r="X4124" s="13"/>
      <c r="Y4124" s="13"/>
      <c r="Z4124" s="13"/>
      <c r="AA4124" s="13"/>
      <c r="AB4124" s="13"/>
      <c r="AC4124" s="13"/>
      <c r="AD4124" s="13"/>
      <c r="AE4124" s="13"/>
      <c r="AF4124" s="13"/>
      <c r="AG4124" s="13"/>
      <c r="AH4124" s="13"/>
      <c r="AI4124" s="13"/>
      <c r="AJ4124" s="13"/>
    </row>
    <row r="4125" spans="2:36" x14ac:dyDescent="0.3">
      <c r="B4125" s="8"/>
      <c r="C4125" s="8"/>
      <c r="W4125" s="13"/>
      <c r="X4125" s="13"/>
      <c r="Y4125" s="13"/>
      <c r="Z4125" s="13"/>
      <c r="AA4125" s="13"/>
      <c r="AB4125" s="13"/>
      <c r="AC4125" s="13"/>
      <c r="AD4125" s="13"/>
      <c r="AE4125" s="13"/>
      <c r="AF4125" s="13"/>
      <c r="AG4125" s="13"/>
      <c r="AH4125" s="13"/>
      <c r="AI4125" s="13"/>
      <c r="AJ4125" s="13"/>
    </row>
    <row r="4126" spans="2:36" x14ac:dyDescent="0.3">
      <c r="B4126" s="8"/>
      <c r="C4126" s="8"/>
      <c r="W4126" s="13"/>
      <c r="X4126" s="13"/>
      <c r="Y4126" s="13"/>
      <c r="Z4126" s="13"/>
      <c r="AA4126" s="13"/>
      <c r="AB4126" s="13"/>
      <c r="AC4126" s="13"/>
      <c r="AD4126" s="13"/>
      <c r="AE4126" s="13"/>
      <c r="AF4126" s="13"/>
      <c r="AG4126" s="13"/>
      <c r="AH4126" s="13"/>
      <c r="AI4126" s="13"/>
      <c r="AJ4126" s="13"/>
    </row>
    <row r="4127" spans="2:36" x14ac:dyDescent="0.3">
      <c r="B4127" s="8"/>
      <c r="C4127" s="8"/>
      <c r="W4127" s="13"/>
      <c r="X4127" s="13"/>
      <c r="Y4127" s="13"/>
      <c r="Z4127" s="13"/>
      <c r="AA4127" s="13"/>
      <c r="AB4127" s="13"/>
      <c r="AC4127" s="13"/>
      <c r="AD4127" s="13"/>
      <c r="AE4127" s="13"/>
      <c r="AF4127" s="13"/>
      <c r="AG4127" s="13"/>
      <c r="AH4127" s="13"/>
      <c r="AI4127" s="13"/>
      <c r="AJ4127" s="13"/>
    </row>
    <row r="4128" spans="2:36" x14ac:dyDescent="0.3">
      <c r="B4128" s="8"/>
      <c r="C4128" s="8"/>
      <c r="W4128" s="13"/>
      <c r="X4128" s="13"/>
      <c r="Y4128" s="13"/>
      <c r="Z4128" s="13"/>
      <c r="AA4128" s="13"/>
      <c r="AB4128" s="13"/>
      <c r="AC4128" s="13"/>
      <c r="AD4128" s="13"/>
      <c r="AE4128" s="13"/>
      <c r="AF4128" s="13"/>
      <c r="AG4128" s="13"/>
      <c r="AH4128" s="13"/>
      <c r="AI4128" s="13"/>
      <c r="AJ4128" s="13"/>
    </row>
    <row r="4129" spans="2:36" x14ac:dyDescent="0.3">
      <c r="B4129" s="8"/>
      <c r="C4129" s="8"/>
      <c r="W4129" s="13"/>
      <c r="X4129" s="13"/>
      <c r="Y4129" s="13"/>
      <c r="Z4129" s="13"/>
      <c r="AA4129" s="13"/>
      <c r="AB4129" s="13"/>
      <c r="AC4129" s="13"/>
      <c r="AD4129" s="13"/>
      <c r="AE4129" s="13"/>
      <c r="AF4129" s="13"/>
      <c r="AG4129" s="13"/>
      <c r="AH4129" s="13"/>
      <c r="AI4129" s="13"/>
      <c r="AJ4129" s="13"/>
    </row>
    <row r="4130" spans="2:36" x14ac:dyDescent="0.3">
      <c r="B4130" s="8"/>
      <c r="C4130" s="8"/>
      <c r="W4130" s="13"/>
      <c r="X4130" s="13"/>
      <c r="Y4130" s="13"/>
      <c r="Z4130" s="13"/>
      <c r="AA4130" s="13"/>
      <c r="AB4130" s="13"/>
      <c r="AC4130" s="13"/>
      <c r="AD4130" s="13"/>
      <c r="AE4130" s="13"/>
      <c r="AF4130" s="13"/>
      <c r="AG4130" s="13"/>
      <c r="AH4130" s="13"/>
      <c r="AI4130" s="13"/>
      <c r="AJ4130" s="13"/>
    </row>
    <row r="4131" spans="2:36" x14ac:dyDescent="0.3">
      <c r="B4131" s="8"/>
      <c r="C4131" s="8"/>
      <c r="W4131" s="13"/>
      <c r="X4131" s="13"/>
      <c r="Y4131" s="13"/>
      <c r="Z4131" s="13"/>
      <c r="AA4131" s="13"/>
      <c r="AB4131" s="13"/>
      <c r="AC4131" s="13"/>
      <c r="AD4131" s="13"/>
      <c r="AE4131" s="13"/>
      <c r="AF4131" s="13"/>
      <c r="AG4131" s="13"/>
      <c r="AH4131" s="13"/>
      <c r="AI4131" s="13"/>
      <c r="AJ4131" s="13"/>
    </row>
    <row r="4132" spans="2:36" x14ac:dyDescent="0.3">
      <c r="B4132" s="8"/>
      <c r="C4132" s="8"/>
      <c r="W4132" s="13"/>
      <c r="X4132" s="13"/>
      <c r="Y4132" s="13"/>
      <c r="Z4132" s="13"/>
      <c r="AA4132" s="13"/>
      <c r="AB4132" s="13"/>
      <c r="AC4132" s="13"/>
      <c r="AD4132" s="13"/>
      <c r="AE4132" s="13"/>
      <c r="AF4132" s="13"/>
      <c r="AG4132" s="13"/>
      <c r="AH4132" s="13"/>
      <c r="AI4132" s="13"/>
      <c r="AJ4132" s="13"/>
    </row>
    <row r="4133" spans="2:36" x14ac:dyDescent="0.3">
      <c r="B4133" s="8"/>
      <c r="C4133" s="8"/>
      <c r="W4133" s="13"/>
      <c r="X4133" s="13"/>
      <c r="Y4133" s="13"/>
      <c r="Z4133" s="13"/>
      <c r="AA4133" s="13"/>
      <c r="AB4133" s="13"/>
      <c r="AC4133" s="13"/>
      <c r="AD4133" s="13"/>
      <c r="AE4133" s="13"/>
      <c r="AF4133" s="13"/>
      <c r="AG4133" s="13"/>
      <c r="AH4133" s="13"/>
      <c r="AI4133" s="13"/>
      <c r="AJ4133" s="13"/>
    </row>
    <row r="4134" spans="2:36" x14ac:dyDescent="0.3">
      <c r="B4134" s="8"/>
      <c r="C4134" s="8"/>
      <c r="W4134" s="13"/>
      <c r="X4134" s="13"/>
      <c r="Y4134" s="13"/>
      <c r="Z4134" s="13"/>
      <c r="AA4134" s="13"/>
      <c r="AB4134" s="13"/>
      <c r="AC4134" s="13"/>
      <c r="AD4134" s="13"/>
      <c r="AE4134" s="13"/>
      <c r="AF4134" s="13"/>
      <c r="AG4134" s="13"/>
      <c r="AH4134" s="13"/>
      <c r="AI4134" s="13"/>
      <c r="AJ4134" s="13"/>
    </row>
    <row r="4135" spans="2:36" x14ac:dyDescent="0.3">
      <c r="B4135" s="8"/>
      <c r="C4135" s="8"/>
      <c r="W4135" s="13"/>
      <c r="X4135" s="13"/>
      <c r="Y4135" s="13"/>
      <c r="Z4135" s="13"/>
      <c r="AA4135" s="13"/>
      <c r="AB4135" s="13"/>
      <c r="AC4135" s="13"/>
      <c r="AD4135" s="13"/>
      <c r="AE4135" s="13"/>
      <c r="AF4135" s="13"/>
      <c r="AG4135" s="13"/>
      <c r="AH4135" s="13"/>
      <c r="AI4135" s="13"/>
      <c r="AJ4135" s="13"/>
    </row>
    <row r="4136" spans="2:36" x14ac:dyDescent="0.3">
      <c r="B4136" s="8"/>
      <c r="C4136" s="8"/>
      <c r="W4136" s="13"/>
      <c r="X4136" s="13"/>
      <c r="Y4136" s="13"/>
      <c r="Z4136" s="13"/>
      <c r="AA4136" s="13"/>
      <c r="AB4136" s="13"/>
      <c r="AC4136" s="13"/>
      <c r="AD4136" s="13"/>
      <c r="AE4136" s="13"/>
      <c r="AF4136" s="13"/>
      <c r="AG4136" s="13"/>
      <c r="AH4136" s="13"/>
      <c r="AI4136" s="13"/>
      <c r="AJ4136" s="13"/>
    </row>
    <row r="4137" spans="2:36" x14ac:dyDescent="0.3">
      <c r="B4137" s="8"/>
      <c r="C4137" s="8"/>
      <c r="W4137" s="13"/>
      <c r="X4137" s="13"/>
      <c r="Y4137" s="13"/>
      <c r="Z4137" s="13"/>
      <c r="AA4137" s="13"/>
      <c r="AB4137" s="13"/>
      <c r="AC4137" s="13"/>
      <c r="AD4137" s="13"/>
      <c r="AE4137" s="13"/>
      <c r="AF4137" s="13"/>
      <c r="AG4137" s="13"/>
      <c r="AH4137" s="13"/>
      <c r="AI4137" s="13"/>
      <c r="AJ4137" s="13"/>
    </row>
    <row r="4138" spans="2:36" x14ac:dyDescent="0.3">
      <c r="B4138" s="8"/>
      <c r="C4138" s="8"/>
      <c r="W4138" s="13"/>
      <c r="X4138" s="13"/>
      <c r="Y4138" s="13"/>
      <c r="Z4138" s="13"/>
      <c r="AA4138" s="13"/>
      <c r="AB4138" s="13"/>
      <c r="AC4138" s="13"/>
      <c r="AD4138" s="13"/>
      <c r="AE4138" s="13"/>
      <c r="AF4138" s="13"/>
      <c r="AG4138" s="13"/>
      <c r="AH4138" s="13"/>
      <c r="AI4138" s="13"/>
      <c r="AJ4138" s="13"/>
    </row>
    <row r="4139" spans="2:36" x14ac:dyDescent="0.3">
      <c r="B4139" s="8"/>
      <c r="C4139" s="8"/>
      <c r="W4139" s="13"/>
      <c r="X4139" s="13"/>
      <c r="Y4139" s="13"/>
      <c r="Z4139" s="13"/>
      <c r="AA4139" s="13"/>
      <c r="AB4139" s="13"/>
      <c r="AC4139" s="13"/>
      <c r="AD4139" s="13"/>
      <c r="AE4139" s="13"/>
      <c r="AF4139" s="13"/>
      <c r="AG4139" s="13"/>
      <c r="AH4139" s="13"/>
      <c r="AI4139" s="13"/>
      <c r="AJ4139" s="13"/>
    </row>
    <row r="4140" spans="2:36" x14ac:dyDescent="0.3">
      <c r="B4140" s="8"/>
      <c r="C4140" s="8"/>
      <c r="W4140" s="13"/>
      <c r="X4140" s="13"/>
      <c r="Y4140" s="13"/>
      <c r="Z4140" s="13"/>
      <c r="AA4140" s="13"/>
      <c r="AB4140" s="13"/>
      <c r="AC4140" s="13"/>
      <c r="AD4140" s="13"/>
      <c r="AE4140" s="13"/>
      <c r="AF4140" s="13"/>
      <c r="AG4140" s="13"/>
      <c r="AH4140" s="13"/>
      <c r="AI4140" s="13"/>
      <c r="AJ4140" s="13"/>
    </row>
    <row r="4141" spans="2:36" x14ac:dyDescent="0.3">
      <c r="B4141" s="8"/>
      <c r="C4141" s="8"/>
      <c r="W4141" s="13"/>
      <c r="X4141" s="13"/>
      <c r="Y4141" s="13"/>
      <c r="Z4141" s="13"/>
      <c r="AA4141" s="13"/>
      <c r="AB4141" s="13"/>
      <c r="AC4141" s="13"/>
      <c r="AD4141" s="13"/>
      <c r="AE4141" s="13"/>
      <c r="AF4141" s="13"/>
      <c r="AG4141" s="13"/>
      <c r="AH4141" s="13"/>
      <c r="AI4141" s="13"/>
      <c r="AJ4141" s="13"/>
    </row>
    <row r="4142" spans="2:36" x14ac:dyDescent="0.3">
      <c r="B4142" s="8"/>
      <c r="C4142" s="8"/>
      <c r="W4142" s="13"/>
      <c r="X4142" s="13"/>
      <c r="Y4142" s="13"/>
      <c r="Z4142" s="13"/>
      <c r="AA4142" s="13"/>
      <c r="AB4142" s="13"/>
      <c r="AC4142" s="13"/>
      <c r="AD4142" s="13"/>
      <c r="AE4142" s="13"/>
      <c r="AF4142" s="13"/>
      <c r="AG4142" s="13"/>
      <c r="AH4142" s="13"/>
      <c r="AI4142" s="13"/>
      <c r="AJ4142" s="13"/>
    </row>
    <row r="4143" spans="2:36" x14ac:dyDescent="0.3">
      <c r="B4143" s="8"/>
      <c r="C4143" s="8"/>
      <c r="W4143" s="13"/>
      <c r="X4143" s="13"/>
      <c r="Y4143" s="13"/>
      <c r="Z4143" s="13"/>
      <c r="AA4143" s="13"/>
      <c r="AB4143" s="13"/>
      <c r="AC4143" s="13"/>
      <c r="AD4143" s="13"/>
      <c r="AE4143" s="13"/>
      <c r="AF4143" s="13"/>
      <c r="AG4143" s="13"/>
      <c r="AH4143" s="13"/>
      <c r="AI4143" s="13"/>
      <c r="AJ4143" s="13"/>
    </row>
    <row r="4144" spans="2:36" x14ac:dyDescent="0.3">
      <c r="B4144" s="8"/>
      <c r="C4144" s="8"/>
      <c r="W4144" s="13"/>
      <c r="X4144" s="13"/>
      <c r="Y4144" s="13"/>
      <c r="Z4144" s="13"/>
      <c r="AA4144" s="13"/>
      <c r="AB4144" s="13"/>
      <c r="AC4144" s="13"/>
      <c r="AD4144" s="13"/>
      <c r="AE4144" s="13"/>
      <c r="AF4144" s="13"/>
      <c r="AG4144" s="13"/>
      <c r="AH4144" s="13"/>
      <c r="AI4144" s="13"/>
      <c r="AJ4144" s="13"/>
    </row>
    <row r="4145" spans="2:36" x14ac:dyDescent="0.3">
      <c r="B4145" s="8"/>
      <c r="C4145" s="8"/>
      <c r="W4145" s="13"/>
      <c r="X4145" s="13"/>
      <c r="Y4145" s="13"/>
      <c r="Z4145" s="13"/>
      <c r="AA4145" s="13"/>
      <c r="AB4145" s="13"/>
      <c r="AC4145" s="13"/>
      <c r="AD4145" s="13"/>
      <c r="AE4145" s="13"/>
      <c r="AF4145" s="13"/>
      <c r="AG4145" s="13"/>
      <c r="AH4145" s="13"/>
      <c r="AI4145" s="13"/>
      <c r="AJ4145" s="13"/>
    </row>
    <row r="4146" spans="2:36" x14ac:dyDescent="0.3">
      <c r="B4146" s="8"/>
      <c r="C4146" s="8"/>
      <c r="W4146" s="13"/>
      <c r="X4146" s="13"/>
      <c r="Y4146" s="13"/>
      <c r="Z4146" s="13"/>
      <c r="AA4146" s="13"/>
      <c r="AB4146" s="13"/>
      <c r="AC4146" s="13"/>
      <c r="AD4146" s="13"/>
      <c r="AE4146" s="13"/>
      <c r="AF4146" s="13"/>
      <c r="AG4146" s="13"/>
      <c r="AH4146" s="13"/>
      <c r="AI4146" s="13"/>
      <c r="AJ4146" s="13"/>
    </row>
    <row r="4147" spans="2:36" x14ac:dyDescent="0.3">
      <c r="B4147" s="8"/>
      <c r="C4147" s="8"/>
      <c r="W4147" s="13"/>
      <c r="X4147" s="13"/>
      <c r="Y4147" s="13"/>
      <c r="Z4147" s="13"/>
      <c r="AA4147" s="13"/>
      <c r="AB4147" s="13"/>
      <c r="AC4147" s="13"/>
      <c r="AD4147" s="13"/>
      <c r="AE4147" s="13"/>
      <c r="AF4147" s="13"/>
      <c r="AG4147" s="13"/>
      <c r="AH4147" s="13"/>
      <c r="AI4147" s="13"/>
      <c r="AJ4147" s="13"/>
    </row>
    <row r="4148" spans="2:36" x14ac:dyDescent="0.3">
      <c r="B4148" s="8"/>
      <c r="C4148" s="8"/>
      <c r="W4148" s="13"/>
      <c r="X4148" s="13"/>
      <c r="Y4148" s="13"/>
      <c r="Z4148" s="13"/>
      <c r="AA4148" s="13"/>
      <c r="AB4148" s="13"/>
      <c r="AC4148" s="13"/>
      <c r="AD4148" s="13"/>
      <c r="AE4148" s="13"/>
      <c r="AF4148" s="13"/>
      <c r="AG4148" s="13"/>
      <c r="AH4148" s="13"/>
      <c r="AI4148" s="13"/>
      <c r="AJ4148" s="13"/>
    </row>
    <row r="4149" spans="2:36" x14ac:dyDescent="0.3">
      <c r="B4149" s="8"/>
      <c r="C4149" s="8"/>
      <c r="W4149" s="13"/>
      <c r="X4149" s="13"/>
      <c r="Y4149" s="13"/>
      <c r="Z4149" s="13"/>
      <c r="AA4149" s="13"/>
      <c r="AB4149" s="13"/>
      <c r="AC4149" s="13"/>
      <c r="AD4149" s="13"/>
      <c r="AE4149" s="13"/>
      <c r="AF4149" s="13"/>
      <c r="AG4149" s="13"/>
      <c r="AH4149" s="13"/>
      <c r="AI4149" s="13"/>
      <c r="AJ4149" s="13"/>
    </row>
    <row r="4150" spans="2:36" x14ac:dyDescent="0.3">
      <c r="B4150" s="8"/>
      <c r="C4150" s="8"/>
      <c r="W4150" s="13"/>
      <c r="X4150" s="13"/>
      <c r="Y4150" s="13"/>
      <c r="Z4150" s="13"/>
      <c r="AA4150" s="13"/>
      <c r="AB4150" s="13"/>
      <c r="AC4150" s="13"/>
      <c r="AD4150" s="13"/>
      <c r="AE4150" s="13"/>
      <c r="AF4150" s="13"/>
      <c r="AG4150" s="13"/>
      <c r="AH4150" s="13"/>
      <c r="AI4150" s="13"/>
      <c r="AJ4150" s="13"/>
    </row>
    <row r="4151" spans="2:36" x14ac:dyDescent="0.3">
      <c r="B4151" s="8"/>
      <c r="C4151" s="8"/>
      <c r="W4151" s="13"/>
      <c r="X4151" s="13"/>
      <c r="Y4151" s="13"/>
      <c r="Z4151" s="13"/>
      <c r="AA4151" s="13"/>
      <c r="AB4151" s="13"/>
      <c r="AC4151" s="13"/>
      <c r="AD4151" s="13"/>
      <c r="AE4151" s="13"/>
      <c r="AF4151" s="13"/>
      <c r="AG4151" s="13"/>
      <c r="AH4151" s="13"/>
      <c r="AI4151" s="13"/>
      <c r="AJ4151" s="13"/>
    </row>
    <row r="4152" spans="2:36" x14ac:dyDescent="0.3">
      <c r="B4152" s="8"/>
      <c r="C4152" s="8"/>
      <c r="W4152" s="13"/>
      <c r="X4152" s="13"/>
      <c r="Y4152" s="13"/>
      <c r="Z4152" s="13"/>
      <c r="AA4152" s="13"/>
      <c r="AB4152" s="13"/>
      <c r="AC4152" s="13"/>
      <c r="AD4152" s="13"/>
      <c r="AE4152" s="13"/>
      <c r="AF4152" s="13"/>
      <c r="AG4152" s="13"/>
      <c r="AH4152" s="13"/>
      <c r="AI4152" s="13"/>
      <c r="AJ4152" s="13"/>
    </row>
    <row r="4153" spans="2:36" x14ac:dyDescent="0.3">
      <c r="B4153" s="8"/>
      <c r="C4153" s="8"/>
      <c r="W4153" s="13"/>
      <c r="X4153" s="13"/>
      <c r="Y4153" s="13"/>
      <c r="Z4153" s="13"/>
      <c r="AA4153" s="13"/>
      <c r="AB4153" s="13"/>
      <c r="AC4153" s="13"/>
      <c r="AD4153" s="13"/>
      <c r="AE4153" s="13"/>
      <c r="AF4153" s="13"/>
      <c r="AG4153" s="13"/>
      <c r="AH4153" s="13"/>
      <c r="AI4153" s="13"/>
      <c r="AJ4153" s="13"/>
    </row>
    <row r="4154" spans="2:36" x14ac:dyDescent="0.3">
      <c r="B4154" s="8"/>
      <c r="C4154" s="8"/>
      <c r="W4154" s="13"/>
      <c r="X4154" s="13"/>
      <c r="Y4154" s="13"/>
      <c r="Z4154" s="13"/>
      <c r="AA4154" s="13"/>
      <c r="AB4154" s="13"/>
      <c r="AC4154" s="13"/>
      <c r="AD4154" s="13"/>
      <c r="AE4154" s="13"/>
      <c r="AF4154" s="13"/>
      <c r="AG4154" s="13"/>
      <c r="AH4154" s="13"/>
      <c r="AI4154" s="13"/>
      <c r="AJ4154" s="13"/>
    </row>
    <row r="4155" spans="2:36" x14ac:dyDescent="0.3">
      <c r="B4155" s="8"/>
      <c r="C4155" s="8"/>
      <c r="W4155" s="13"/>
      <c r="X4155" s="13"/>
      <c r="Y4155" s="13"/>
      <c r="Z4155" s="13"/>
      <c r="AA4155" s="13"/>
      <c r="AB4155" s="13"/>
      <c r="AC4155" s="13"/>
      <c r="AD4155" s="13"/>
      <c r="AE4155" s="13"/>
      <c r="AF4155" s="13"/>
      <c r="AG4155" s="13"/>
      <c r="AH4155" s="13"/>
      <c r="AI4155" s="13"/>
      <c r="AJ4155" s="13"/>
    </row>
    <row r="4156" spans="2:36" x14ac:dyDescent="0.3">
      <c r="B4156" s="8"/>
      <c r="C4156" s="8"/>
      <c r="W4156" s="13"/>
      <c r="X4156" s="13"/>
      <c r="Y4156" s="13"/>
      <c r="Z4156" s="13"/>
      <c r="AA4156" s="13"/>
      <c r="AB4156" s="13"/>
      <c r="AC4156" s="13"/>
      <c r="AD4156" s="13"/>
      <c r="AE4156" s="13"/>
      <c r="AF4156" s="13"/>
      <c r="AG4156" s="13"/>
      <c r="AH4156" s="13"/>
      <c r="AI4156" s="13"/>
      <c r="AJ4156" s="13"/>
    </row>
    <row r="4157" spans="2:36" x14ac:dyDescent="0.3">
      <c r="B4157" s="8"/>
      <c r="C4157" s="8"/>
      <c r="W4157" s="13"/>
      <c r="X4157" s="13"/>
      <c r="Y4157" s="13"/>
      <c r="Z4157" s="13"/>
      <c r="AA4157" s="13"/>
      <c r="AB4157" s="13"/>
      <c r="AC4157" s="13"/>
      <c r="AD4157" s="13"/>
      <c r="AE4157" s="13"/>
      <c r="AF4157" s="13"/>
      <c r="AG4157" s="13"/>
      <c r="AH4157" s="13"/>
      <c r="AI4157" s="13"/>
      <c r="AJ4157" s="13"/>
    </row>
    <row r="4158" spans="2:36" x14ac:dyDescent="0.3">
      <c r="B4158" s="8"/>
      <c r="C4158" s="8"/>
      <c r="W4158" s="13"/>
      <c r="X4158" s="13"/>
      <c r="Y4158" s="13"/>
      <c r="Z4158" s="13"/>
      <c r="AA4158" s="13"/>
      <c r="AB4158" s="13"/>
      <c r="AC4158" s="13"/>
      <c r="AD4158" s="13"/>
      <c r="AE4158" s="13"/>
      <c r="AF4158" s="13"/>
      <c r="AG4158" s="13"/>
      <c r="AH4158" s="13"/>
      <c r="AI4158" s="13"/>
      <c r="AJ4158" s="13"/>
    </row>
    <row r="4159" spans="2:36" x14ac:dyDescent="0.3">
      <c r="B4159" s="8"/>
      <c r="C4159" s="8"/>
      <c r="W4159" s="13"/>
      <c r="X4159" s="13"/>
      <c r="Y4159" s="13"/>
      <c r="Z4159" s="13"/>
      <c r="AA4159" s="13"/>
      <c r="AB4159" s="13"/>
      <c r="AC4159" s="13"/>
      <c r="AD4159" s="13"/>
      <c r="AE4159" s="13"/>
      <c r="AF4159" s="13"/>
      <c r="AG4159" s="13"/>
      <c r="AH4159" s="13"/>
      <c r="AI4159" s="13"/>
      <c r="AJ4159" s="13"/>
    </row>
    <row r="4160" spans="2:36" x14ac:dyDescent="0.3">
      <c r="B4160" s="8"/>
      <c r="C4160" s="8"/>
      <c r="W4160" s="13"/>
      <c r="X4160" s="13"/>
      <c r="Y4160" s="13"/>
      <c r="Z4160" s="13"/>
      <c r="AA4160" s="13"/>
      <c r="AB4160" s="13"/>
      <c r="AC4160" s="13"/>
      <c r="AD4160" s="13"/>
      <c r="AE4160" s="13"/>
      <c r="AF4160" s="13"/>
      <c r="AG4160" s="13"/>
      <c r="AH4160" s="13"/>
      <c r="AI4160" s="13"/>
      <c r="AJ4160" s="13"/>
    </row>
    <row r="4161" spans="2:36" x14ac:dyDescent="0.3">
      <c r="B4161" s="8"/>
      <c r="C4161" s="8"/>
      <c r="W4161" s="13"/>
      <c r="X4161" s="13"/>
      <c r="Y4161" s="13"/>
      <c r="Z4161" s="13"/>
      <c r="AA4161" s="13"/>
      <c r="AB4161" s="13"/>
      <c r="AC4161" s="13"/>
      <c r="AD4161" s="13"/>
      <c r="AE4161" s="13"/>
      <c r="AF4161" s="13"/>
      <c r="AG4161" s="13"/>
      <c r="AH4161" s="13"/>
      <c r="AI4161" s="13"/>
      <c r="AJ4161" s="13"/>
    </row>
    <row r="4162" spans="2:36" x14ac:dyDescent="0.3">
      <c r="B4162" s="8"/>
      <c r="C4162" s="8"/>
      <c r="W4162" s="13"/>
      <c r="X4162" s="13"/>
      <c r="Y4162" s="13"/>
      <c r="Z4162" s="13"/>
      <c r="AA4162" s="13"/>
      <c r="AB4162" s="13"/>
      <c r="AC4162" s="13"/>
      <c r="AD4162" s="13"/>
      <c r="AE4162" s="13"/>
      <c r="AF4162" s="13"/>
      <c r="AG4162" s="13"/>
      <c r="AH4162" s="13"/>
      <c r="AI4162" s="13"/>
      <c r="AJ4162" s="13"/>
    </row>
    <row r="4163" spans="2:36" x14ac:dyDescent="0.3">
      <c r="B4163" s="8"/>
      <c r="C4163" s="8"/>
      <c r="W4163" s="13"/>
      <c r="X4163" s="13"/>
      <c r="Y4163" s="13"/>
      <c r="Z4163" s="13"/>
      <c r="AA4163" s="13"/>
      <c r="AB4163" s="13"/>
      <c r="AC4163" s="13"/>
      <c r="AD4163" s="13"/>
      <c r="AE4163" s="13"/>
      <c r="AF4163" s="13"/>
      <c r="AG4163" s="13"/>
      <c r="AH4163" s="13"/>
      <c r="AI4163" s="13"/>
      <c r="AJ4163" s="13"/>
    </row>
    <row r="4164" spans="2:36" x14ac:dyDescent="0.3">
      <c r="B4164" s="8"/>
      <c r="C4164" s="8"/>
      <c r="W4164" s="13"/>
      <c r="X4164" s="13"/>
      <c r="Y4164" s="13"/>
      <c r="Z4164" s="13"/>
      <c r="AA4164" s="13"/>
      <c r="AB4164" s="13"/>
      <c r="AC4164" s="13"/>
      <c r="AD4164" s="13"/>
      <c r="AE4164" s="13"/>
      <c r="AF4164" s="13"/>
      <c r="AG4164" s="13"/>
      <c r="AH4164" s="13"/>
      <c r="AI4164" s="13"/>
      <c r="AJ4164" s="13"/>
    </row>
    <row r="4165" spans="2:36" x14ac:dyDescent="0.3">
      <c r="B4165" s="8"/>
      <c r="C4165" s="8"/>
      <c r="W4165" s="13"/>
      <c r="X4165" s="13"/>
      <c r="Y4165" s="13"/>
      <c r="Z4165" s="13"/>
      <c r="AA4165" s="13"/>
      <c r="AB4165" s="13"/>
      <c r="AC4165" s="13"/>
      <c r="AD4165" s="13"/>
      <c r="AE4165" s="13"/>
      <c r="AF4165" s="13"/>
      <c r="AG4165" s="13"/>
      <c r="AH4165" s="13"/>
      <c r="AI4165" s="13"/>
      <c r="AJ4165" s="13"/>
    </row>
    <row r="4166" spans="2:36" x14ac:dyDescent="0.3">
      <c r="B4166" s="8"/>
      <c r="C4166" s="8"/>
      <c r="W4166" s="13"/>
      <c r="X4166" s="13"/>
      <c r="Y4166" s="13"/>
      <c r="Z4166" s="13"/>
      <c r="AA4166" s="13"/>
      <c r="AB4166" s="13"/>
      <c r="AC4166" s="13"/>
      <c r="AD4166" s="13"/>
      <c r="AE4166" s="13"/>
      <c r="AF4166" s="13"/>
      <c r="AG4166" s="13"/>
      <c r="AH4166" s="13"/>
      <c r="AI4166" s="13"/>
      <c r="AJ4166" s="13"/>
    </row>
    <row r="4167" spans="2:36" x14ac:dyDescent="0.3">
      <c r="B4167" s="8"/>
      <c r="C4167" s="8"/>
      <c r="W4167" s="13"/>
      <c r="X4167" s="13"/>
      <c r="Y4167" s="13"/>
      <c r="Z4167" s="13"/>
      <c r="AA4167" s="13"/>
      <c r="AB4167" s="13"/>
      <c r="AC4167" s="13"/>
      <c r="AD4167" s="13"/>
      <c r="AE4167" s="13"/>
      <c r="AF4167" s="13"/>
      <c r="AG4167" s="13"/>
      <c r="AH4167" s="13"/>
      <c r="AI4167" s="13"/>
      <c r="AJ4167" s="13"/>
    </row>
    <row r="4168" spans="2:36" x14ac:dyDescent="0.3">
      <c r="B4168" s="8"/>
      <c r="C4168" s="8"/>
      <c r="W4168" s="13"/>
      <c r="X4168" s="13"/>
      <c r="Y4168" s="13"/>
      <c r="Z4168" s="13"/>
      <c r="AA4168" s="13"/>
      <c r="AB4168" s="13"/>
      <c r="AC4168" s="13"/>
      <c r="AD4168" s="13"/>
      <c r="AE4168" s="13"/>
      <c r="AF4168" s="13"/>
      <c r="AG4168" s="13"/>
      <c r="AH4168" s="13"/>
      <c r="AI4168" s="13"/>
      <c r="AJ4168" s="13"/>
    </row>
    <row r="4169" spans="2:36" x14ac:dyDescent="0.3">
      <c r="B4169" s="8"/>
      <c r="C4169" s="8"/>
      <c r="W4169" s="13"/>
      <c r="X4169" s="13"/>
      <c r="Y4169" s="13"/>
      <c r="Z4169" s="13"/>
      <c r="AA4169" s="13"/>
      <c r="AB4169" s="13"/>
      <c r="AC4169" s="13"/>
      <c r="AD4169" s="13"/>
      <c r="AE4169" s="13"/>
      <c r="AF4169" s="13"/>
      <c r="AG4169" s="13"/>
      <c r="AH4169" s="13"/>
      <c r="AI4169" s="13"/>
      <c r="AJ4169" s="13"/>
    </row>
    <row r="4170" spans="2:36" x14ac:dyDescent="0.3">
      <c r="B4170" s="8"/>
      <c r="C4170" s="8"/>
      <c r="W4170" s="13"/>
      <c r="X4170" s="13"/>
      <c r="Y4170" s="13"/>
      <c r="Z4170" s="13"/>
      <c r="AA4170" s="13"/>
      <c r="AB4170" s="13"/>
      <c r="AC4170" s="13"/>
      <c r="AD4170" s="13"/>
      <c r="AE4170" s="13"/>
      <c r="AF4170" s="13"/>
      <c r="AG4170" s="13"/>
      <c r="AH4170" s="13"/>
      <c r="AI4170" s="13"/>
      <c r="AJ4170" s="13"/>
    </row>
    <row r="4171" spans="2:36" x14ac:dyDescent="0.3">
      <c r="B4171" s="8"/>
      <c r="C4171" s="8"/>
      <c r="W4171" s="13"/>
      <c r="X4171" s="13"/>
      <c r="Y4171" s="13"/>
      <c r="Z4171" s="13"/>
      <c r="AA4171" s="13"/>
      <c r="AB4171" s="13"/>
      <c r="AC4171" s="13"/>
      <c r="AD4171" s="13"/>
      <c r="AE4171" s="13"/>
      <c r="AF4171" s="13"/>
      <c r="AG4171" s="13"/>
      <c r="AH4171" s="13"/>
      <c r="AI4171" s="13"/>
      <c r="AJ4171" s="13"/>
    </row>
    <row r="4172" spans="2:36" x14ac:dyDescent="0.3">
      <c r="B4172" s="8"/>
      <c r="C4172" s="8"/>
      <c r="W4172" s="13"/>
      <c r="X4172" s="13"/>
      <c r="Y4172" s="13"/>
      <c r="Z4172" s="13"/>
      <c r="AA4172" s="13"/>
      <c r="AB4172" s="13"/>
      <c r="AC4172" s="13"/>
      <c r="AD4172" s="13"/>
      <c r="AE4172" s="13"/>
      <c r="AF4172" s="13"/>
      <c r="AG4172" s="13"/>
      <c r="AH4172" s="13"/>
      <c r="AI4172" s="13"/>
      <c r="AJ4172" s="13"/>
    </row>
    <row r="4173" spans="2:36" x14ac:dyDescent="0.3">
      <c r="B4173" s="8"/>
      <c r="C4173" s="8"/>
      <c r="W4173" s="13"/>
      <c r="X4173" s="13"/>
      <c r="Y4173" s="13"/>
      <c r="Z4173" s="13"/>
      <c r="AA4173" s="13"/>
      <c r="AB4173" s="13"/>
      <c r="AC4173" s="13"/>
      <c r="AD4173" s="13"/>
      <c r="AE4173" s="13"/>
      <c r="AF4173" s="13"/>
      <c r="AG4173" s="13"/>
      <c r="AH4173" s="13"/>
      <c r="AI4173" s="13"/>
      <c r="AJ4173" s="13"/>
    </row>
    <row r="4174" spans="2:36" x14ac:dyDescent="0.3">
      <c r="B4174" s="8"/>
      <c r="C4174" s="8"/>
      <c r="W4174" s="13"/>
      <c r="X4174" s="13"/>
      <c r="Y4174" s="13"/>
      <c r="Z4174" s="13"/>
      <c r="AA4174" s="13"/>
      <c r="AB4174" s="13"/>
      <c r="AC4174" s="13"/>
      <c r="AD4174" s="13"/>
      <c r="AE4174" s="13"/>
      <c r="AF4174" s="13"/>
      <c r="AG4174" s="13"/>
      <c r="AH4174" s="13"/>
      <c r="AI4174" s="13"/>
      <c r="AJ4174" s="13"/>
    </row>
    <row r="4175" spans="2:36" x14ac:dyDescent="0.3">
      <c r="B4175" s="8"/>
      <c r="C4175" s="8"/>
      <c r="W4175" s="13"/>
      <c r="X4175" s="13"/>
      <c r="Y4175" s="13"/>
      <c r="Z4175" s="13"/>
      <c r="AA4175" s="13"/>
      <c r="AB4175" s="13"/>
      <c r="AC4175" s="13"/>
      <c r="AD4175" s="13"/>
      <c r="AE4175" s="13"/>
      <c r="AF4175" s="13"/>
      <c r="AG4175" s="13"/>
      <c r="AH4175" s="13"/>
      <c r="AI4175" s="13"/>
      <c r="AJ4175" s="13"/>
    </row>
    <row r="4176" spans="2:36" x14ac:dyDescent="0.3">
      <c r="B4176" s="8"/>
      <c r="C4176" s="8"/>
      <c r="W4176" s="13"/>
      <c r="X4176" s="13"/>
      <c r="Y4176" s="13"/>
      <c r="Z4176" s="13"/>
      <c r="AA4176" s="13"/>
      <c r="AB4176" s="13"/>
      <c r="AC4176" s="13"/>
      <c r="AD4176" s="13"/>
      <c r="AE4176" s="13"/>
      <c r="AF4176" s="13"/>
      <c r="AG4176" s="13"/>
      <c r="AH4176" s="13"/>
      <c r="AI4176" s="13"/>
      <c r="AJ4176" s="13"/>
    </row>
    <row r="4177" spans="2:36" x14ac:dyDescent="0.3">
      <c r="B4177" s="8"/>
      <c r="C4177" s="8"/>
      <c r="W4177" s="13"/>
      <c r="X4177" s="13"/>
      <c r="Y4177" s="13"/>
      <c r="Z4177" s="13"/>
      <c r="AA4177" s="13"/>
      <c r="AB4177" s="13"/>
      <c r="AC4177" s="13"/>
      <c r="AD4177" s="13"/>
      <c r="AE4177" s="13"/>
      <c r="AF4177" s="13"/>
      <c r="AG4177" s="13"/>
      <c r="AH4177" s="13"/>
      <c r="AI4177" s="13"/>
      <c r="AJ4177" s="13"/>
    </row>
    <row r="4178" spans="2:36" x14ac:dyDescent="0.3">
      <c r="B4178" s="8"/>
      <c r="C4178" s="8"/>
      <c r="W4178" s="13"/>
      <c r="X4178" s="13"/>
      <c r="Y4178" s="13"/>
      <c r="Z4178" s="13"/>
      <c r="AA4178" s="13"/>
      <c r="AB4178" s="13"/>
      <c r="AC4178" s="13"/>
      <c r="AD4178" s="13"/>
      <c r="AE4178" s="13"/>
      <c r="AF4178" s="13"/>
      <c r="AG4178" s="13"/>
      <c r="AH4178" s="13"/>
      <c r="AI4178" s="13"/>
      <c r="AJ4178" s="13"/>
    </row>
    <row r="4179" spans="2:36" x14ac:dyDescent="0.3">
      <c r="B4179" s="8"/>
      <c r="C4179" s="8"/>
      <c r="W4179" s="13"/>
      <c r="X4179" s="13"/>
      <c r="Y4179" s="13"/>
      <c r="Z4179" s="13"/>
      <c r="AA4179" s="13"/>
      <c r="AB4179" s="13"/>
      <c r="AC4179" s="13"/>
      <c r="AD4179" s="13"/>
      <c r="AE4179" s="13"/>
      <c r="AF4179" s="13"/>
      <c r="AG4179" s="13"/>
      <c r="AH4179" s="13"/>
      <c r="AI4179" s="13"/>
      <c r="AJ4179" s="13"/>
    </row>
    <row r="4180" spans="2:36" x14ac:dyDescent="0.3">
      <c r="B4180" s="8"/>
      <c r="C4180" s="8"/>
      <c r="W4180" s="13"/>
      <c r="X4180" s="13"/>
      <c r="Y4180" s="13"/>
      <c r="Z4180" s="13"/>
      <c r="AA4180" s="13"/>
      <c r="AB4180" s="13"/>
      <c r="AC4180" s="13"/>
      <c r="AD4180" s="13"/>
      <c r="AE4180" s="13"/>
      <c r="AF4180" s="13"/>
      <c r="AG4180" s="13"/>
      <c r="AH4180" s="13"/>
      <c r="AI4180" s="13"/>
      <c r="AJ4180" s="13"/>
    </row>
    <row r="4181" spans="2:36" x14ac:dyDescent="0.3">
      <c r="B4181" s="8"/>
      <c r="C4181" s="8"/>
      <c r="W4181" s="13"/>
      <c r="X4181" s="13"/>
      <c r="Y4181" s="13"/>
      <c r="Z4181" s="13"/>
      <c r="AA4181" s="13"/>
      <c r="AB4181" s="13"/>
      <c r="AC4181" s="13"/>
      <c r="AD4181" s="13"/>
      <c r="AE4181" s="13"/>
      <c r="AF4181" s="13"/>
      <c r="AG4181" s="13"/>
      <c r="AH4181" s="13"/>
      <c r="AI4181" s="13"/>
      <c r="AJ4181" s="13"/>
    </row>
    <row r="4182" spans="2:36" x14ac:dyDescent="0.3">
      <c r="B4182" s="8"/>
      <c r="C4182" s="8"/>
      <c r="W4182" s="13"/>
      <c r="X4182" s="13"/>
      <c r="Y4182" s="13"/>
      <c r="Z4182" s="13"/>
      <c r="AA4182" s="13"/>
      <c r="AB4182" s="13"/>
      <c r="AC4182" s="13"/>
      <c r="AD4182" s="13"/>
      <c r="AE4182" s="13"/>
      <c r="AF4182" s="13"/>
      <c r="AG4182" s="13"/>
      <c r="AH4182" s="13"/>
      <c r="AI4182" s="13"/>
      <c r="AJ4182" s="13"/>
    </row>
    <row r="4183" spans="2:36" x14ac:dyDescent="0.3">
      <c r="B4183" s="8"/>
      <c r="C4183" s="8"/>
      <c r="W4183" s="13"/>
      <c r="X4183" s="13"/>
      <c r="Y4183" s="13"/>
      <c r="Z4183" s="13"/>
      <c r="AA4183" s="13"/>
      <c r="AB4183" s="13"/>
      <c r="AC4183" s="13"/>
      <c r="AD4183" s="13"/>
      <c r="AE4183" s="13"/>
      <c r="AF4183" s="13"/>
      <c r="AG4183" s="13"/>
      <c r="AH4183" s="13"/>
      <c r="AI4183" s="13"/>
      <c r="AJ4183" s="13"/>
    </row>
    <row r="4184" spans="2:36" x14ac:dyDescent="0.3">
      <c r="B4184" s="8"/>
      <c r="C4184" s="8"/>
      <c r="W4184" s="13"/>
      <c r="X4184" s="13"/>
      <c r="Y4184" s="13"/>
      <c r="Z4184" s="13"/>
      <c r="AA4184" s="13"/>
      <c r="AB4184" s="13"/>
      <c r="AC4184" s="13"/>
      <c r="AD4184" s="13"/>
      <c r="AE4184" s="13"/>
      <c r="AF4184" s="13"/>
      <c r="AG4184" s="13"/>
      <c r="AH4184" s="13"/>
      <c r="AI4184" s="13"/>
      <c r="AJ4184" s="13"/>
    </row>
    <row r="4185" spans="2:36" x14ac:dyDescent="0.3">
      <c r="B4185" s="8"/>
      <c r="C4185" s="8"/>
      <c r="W4185" s="13"/>
      <c r="X4185" s="13"/>
      <c r="Y4185" s="13"/>
      <c r="Z4185" s="13"/>
      <c r="AA4185" s="13"/>
      <c r="AB4185" s="13"/>
      <c r="AC4185" s="13"/>
      <c r="AD4185" s="13"/>
      <c r="AE4185" s="13"/>
      <c r="AF4185" s="13"/>
      <c r="AG4185" s="13"/>
      <c r="AH4185" s="13"/>
      <c r="AI4185" s="13"/>
      <c r="AJ4185" s="13"/>
    </row>
    <row r="4186" spans="2:36" x14ac:dyDescent="0.3">
      <c r="B4186" s="8"/>
      <c r="C4186" s="8"/>
      <c r="W4186" s="13"/>
      <c r="X4186" s="13"/>
      <c r="Y4186" s="13"/>
      <c r="Z4186" s="13"/>
      <c r="AA4186" s="13"/>
      <c r="AB4186" s="13"/>
      <c r="AC4186" s="13"/>
      <c r="AD4186" s="13"/>
      <c r="AE4186" s="13"/>
      <c r="AF4186" s="13"/>
      <c r="AG4186" s="13"/>
      <c r="AH4186" s="13"/>
      <c r="AI4186" s="13"/>
      <c r="AJ4186" s="13"/>
    </row>
    <row r="4187" spans="2:36" x14ac:dyDescent="0.3">
      <c r="B4187" s="8"/>
      <c r="C4187" s="8"/>
      <c r="W4187" s="13"/>
      <c r="X4187" s="13"/>
      <c r="Y4187" s="13"/>
      <c r="Z4187" s="13"/>
      <c r="AA4187" s="13"/>
      <c r="AB4187" s="13"/>
      <c r="AC4187" s="13"/>
      <c r="AD4187" s="13"/>
      <c r="AE4187" s="13"/>
      <c r="AF4187" s="13"/>
      <c r="AG4187" s="13"/>
      <c r="AH4187" s="13"/>
      <c r="AI4187" s="13"/>
      <c r="AJ4187" s="13"/>
    </row>
    <row r="4188" spans="2:36" x14ac:dyDescent="0.3">
      <c r="B4188" s="8"/>
      <c r="C4188" s="8"/>
      <c r="W4188" s="13"/>
      <c r="X4188" s="13"/>
      <c r="Y4188" s="13"/>
      <c r="Z4188" s="13"/>
      <c r="AA4188" s="13"/>
      <c r="AB4188" s="13"/>
      <c r="AC4188" s="13"/>
      <c r="AD4188" s="13"/>
      <c r="AE4188" s="13"/>
      <c r="AF4188" s="13"/>
      <c r="AG4188" s="13"/>
      <c r="AH4188" s="13"/>
      <c r="AI4188" s="13"/>
      <c r="AJ4188" s="13"/>
    </row>
    <row r="4189" spans="2:36" x14ac:dyDescent="0.3">
      <c r="B4189" s="8"/>
      <c r="C4189" s="8"/>
      <c r="W4189" s="13"/>
      <c r="X4189" s="13"/>
      <c r="Y4189" s="13"/>
      <c r="Z4189" s="13"/>
      <c r="AA4189" s="13"/>
      <c r="AB4189" s="13"/>
      <c r="AC4189" s="13"/>
      <c r="AD4189" s="13"/>
      <c r="AE4189" s="13"/>
      <c r="AF4189" s="13"/>
      <c r="AG4189" s="13"/>
      <c r="AH4189" s="13"/>
      <c r="AI4189" s="13"/>
      <c r="AJ4189" s="13"/>
    </row>
    <row r="4190" spans="2:36" x14ac:dyDescent="0.3">
      <c r="B4190" s="8"/>
      <c r="C4190" s="8"/>
      <c r="W4190" s="13"/>
      <c r="X4190" s="13"/>
      <c r="Y4190" s="13"/>
      <c r="Z4190" s="13"/>
      <c r="AA4190" s="13"/>
      <c r="AB4190" s="13"/>
      <c r="AC4190" s="13"/>
      <c r="AD4190" s="13"/>
      <c r="AE4190" s="13"/>
      <c r="AF4190" s="13"/>
      <c r="AG4190" s="13"/>
      <c r="AH4190" s="13"/>
      <c r="AI4190" s="13"/>
      <c r="AJ4190" s="13"/>
    </row>
    <row r="4191" spans="2:36" x14ac:dyDescent="0.3">
      <c r="B4191" s="8"/>
      <c r="C4191" s="8"/>
      <c r="W4191" s="13"/>
      <c r="X4191" s="13"/>
      <c r="Y4191" s="13"/>
      <c r="Z4191" s="13"/>
      <c r="AA4191" s="13"/>
      <c r="AB4191" s="13"/>
      <c r="AC4191" s="13"/>
      <c r="AD4191" s="13"/>
      <c r="AE4191" s="13"/>
      <c r="AF4191" s="13"/>
      <c r="AG4191" s="13"/>
      <c r="AH4191" s="13"/>
      <c r="AI4191" s="13"/>
      <c r="AJ4191" s="13"/>
    </row>
    <row r="4192" spans="2:36" x14ac:dyDescent="0.3">
      <c r="B4192" s="8"/>
      <c r="C4192" s="8"/>
      <c r="W4192" s="13"/>
      <c r="X4192" s="13"/>
      <c r="Y4192" s="13"/>
      <c r="Z4192" s="13"/>
      <c r="AA4192" s="13"/>
      <c r="AB4192" s="13"/>
      <c r="AC4192" s="13"/>
      <c r="AD4192" s="13"/>
      <c r="AE4192" s="13"/>
      <c r="AF4192" s="13"/>
      <c r="AG4192" s="13"/>
      <c r="AH4192" s="13"/>
      <c r="AI4192" s="13"/>
      <c r="AJ4192" s="13"/>
    </row>
    <row r="4193" spans="2:36" x14ac:dyDescent="0.3">
      <c r="B4193" s="8"/>
      <c r="C4193" s="8"/>
      <c r="W4193" s="13"/>
      <c r="X4193" s="13"/>
      <c r="Y4193" s="13"/>
      <c r="Z4193" s="13"/>
      <c r="AA4193" s="13"/>
      <c r="AB4193" s="13"/>
      <c r="AC4193" s="13"/>
      <c r="AD4193" s="13"/>
      <c r="AE4193" s="13"/>
      <c r="AF4193" s="13"/>
      <c r="AG4193" s="13"/>
      <c r="AH4193" s="13"/>
      <c r="AI4193" s="13"/>
      <c r="AJ4193" s="13"/>
    </row>
    <row r="4194" spans="2:36" x14ac:dyDescent="0.3">
      <c r="B4194" s="8"/>
      <c r="C4194" s="8"/>
      <c r="W4194" s="13"/>
      <c r="X4194" s="13"/>
      <c r="Y4194" s="13"/>
      <c r="Z4194" s="13"/>
      <c r="AA4194" s="13"/>
      <c r="AB4194" s="13"/>
      <c r="AC4194" s="13"/>
      <c r="AD4194" s="13"/>
      <c r="AE4194" s="13"/>
      <c r="AF4194" s="13"/>
      <c r="AG4194" s="13"/>
      <c r="AH4194" s="13"/>
      <c r="AI4194" s="13"/>
      <c r="AJ4194" s="13"/>
    </row>
    <row r="4195" spans="2:36" x14ac:dyDescent="0.3">
      <c r="B4195" s="8"/>
      <c r="C4195" s="8"/>
      <c r="W4195" s="13"/>
      <c r="X4195" s="13"/>
      <c r="Y4195" s="13"/>
      <c r="Z4195" s="13"/>
      <c r="AA4195" s="13"/>
      <c r="AB4195" s="13"/>
      <c r="AC4195" s="13"/>
      <c r="AD4195" s="13"/>
      <c r="AE4195" s="13"/>
      <c r="AF4195" s="13"/>
      <c r="AG4195" s="13"/>
      <c r="AH4195" s="13"/>
      <c r="AI4195" s="13"/>
      <c r="AJ4195" s="13"/>
    </row>
    <row r="4196" spans="2:36" x14ac:dyDescent="0.3">
      <c r="B4196" s="8"/>
      <c r="C4196" s="8"/>
      <c r="W4196" s="13"/>
      <c r="X4196" s="13"/>
      <c r="Y4196" s="13"/>
      <c r="Z4196" s="13"/>
      <c r="AA4196" s="13"/>
      <c r="AB4196" s="13"/>
      <c r="AC4196" s="13"/>
      <c r="AD4196" s="13"/>
      <c r="AE4196" s="13"/>
      <c r="AF4196" s="13"/>
      <c r="AG4196" s="13"/>
      <c r="AH4196" s="13"/>
      <c r="AI4196" s="13"/>
      <c r="AJ4196" s="13"/>
    </row>
    <row r="4197" spans="2:36" x14ac:dyDescent="0.3">
      <c r="B4197" s="8"/>
      <c r="C4197" s="8"/>
      <c r="W4197" s="13"/>
      <c r="X4197" s="13"/>
      <c r="Y4197" s="13"/>
      <c r="Z4197" s="13"/>
      <c r="AA4197" s="13"/>
      <c r="AB4197" s="13"/>
      <c r="AC4197" s="13"/>
      <c r="AD4197" s="13"/>
      <c r="AE4197" s="13"/>
      <c r="AF4197" s="13"/>
      <c r="AG4197" s="13"/>
      <c r="AH4197" s="13"/>
      <c r="AI4197" s="13"/>
      <c r="AJ4197" s="13"/>
    </row>
    <row r="4198" spans="2:36" x14ac:dyDescent="0.3">
      <c r="B4198" s="8"/>
      <c r="C4198" s="8"/>
      <c r="W4198" s="13"/>
      <c r="X4198" s="13"/>
      <c r="Y4198" s="13"/>
      <c r="Z4198" s="13"/>
      <c r="AA4198" s="13"/>
      <c r="AB4198" s="13"/>
      <c r="AC4198" s="13"/>
      <c r="AD4198" s="13"/>
      <c r="AE4198" s="13"/>
      <c r="AF4198" s="13"/>
      <c r="AG4198" s="13"/>
      <c r="AH4198" s="13"/>
      <c r="AI4198" s="13"/>
      <c r="AJ4198" s="13"/>
    </row>
    <row r="4199" spans="2:36" x14ac:dyDescent="0.3">
      <c r="B4199" s="8"/>
      <c r="C4199" s="8"/>
      <c r="W4199" s="13"/>
      <c r="X4199" s="13"/>
      <c r="Y4199" s="13"/>
      <c r="Z4199" s="13"/>
      <c r="AA4199" s="13"/>
      <c r="AB4199" s="13"/>
      <c r="AC4199" s="13"/>
      <c r="AD4199" s="13"/>
      <c r="AE4199" s="13"/>
      <c r="AF4199" s="13"/>
      <c r="AG4199" s="13"/>
      <c r="AH4199" s="13"/>
      <c r="AI4199" s="13"/>
      <c r="AJ4199" s="13"/>
    </row>
    <row r="4200" spans="2:36" x14ac:dyDescent="0.3">
      <c r="B4200" s="8"/>
      <c r="C4200" s="8"/>
      <c r="W4200" s="13"/>
      <c r="X4200" s="13"/>
      <c r="Y4200" s="13"/>
      <c r="Z4200" s="13"/>
      <c r="AA4200" s="13"/>
      <c r="AB4200" s="13"/>
      <c r="AC4200" s="13"/>
      <c r="AD4200" s="13"/>
      <c r="AE4200" s="13"/>
      <c r="AF4200" s="13"/>
      <c r="AG4200" s="13"/>
      <c r="AH4200" s="13"/>
      <c r="AI4200" s="13"/>
      <c r="AJ4200" s="13"/>
    </row>
    <row r="4201" spans="2:36" x14ac:dyDescent="0.3">
      <c r="B4201" s="8"/>
      <c r="C4201" s="8"/>
      <c r="W4201" s="13"/>
      <c r="X4201" s="13"/>
      <c r="Y4201" s="13"/>
      <c r="Z4201" s="13"/>
      <c r="AA4201" s="13"/>
      <c r="AB4201" s="13"/>
      <c r="AC4201" s="13"/>
      <c r="AD4201" s="13"/>
      <c r="AE4201" s="13"/>
      <c r="AF4201" s="13"/>
      <c r="AG4201" s="13"/>
      <c r="AH4201" s="13"/>
      <c r="AI4201" s="13"/>
      <c r="AJ4201" s="13"/>
    </row>
    <row r="4202" spans="2:36" x14ac:dyDescent="0.3">
      <c r="B4202" s="8"/>
      <c r="C4202" s="8"/>
      <c r="W4202" s="13"/>
      <c r="X4202" s="13"/>
      <c r="Y4202" s="13"/>
      <c r="Z4202" s="13"/>
      <c r="AA4202" s="13"/>
      <c r="AB4202" s="13"/>
      <c r="AC4202" s="13"/>
      <c r="AD4202" s="13"/>
      <c r="AE4202" s="13"/>
      <c r="AF4202" s="13"/>
      <c r="AG4202" s="13"/>
      <c r="AH4202" s="13"/>
      <c r="AI4202" s="13"/>
      <c r="AJ4202" s="13"/>
    </row>
    <row r="4203" spans="2:36" x14ac:dyDescent="0.3">
      <c r="B4203" s="8"/>
      <c r="C4203" s="8"/>
      <c r="W4203" s="13"/>
      <c r="X4203" s="13"/>
      <c r="Y4203" s="13"/>
      <c r="Z4203" s="13"/>
      <c r="AA4203" s="13"/>
      <c r="AB4203" s="13"/>
      <c r="AC4203" s="13"/>
      <c r="AD4203" s="13"/>
      <c r="AE4203" s="13"/>
      <c r="AF4203" s="13"/>
      <c r="AG4203" s="13"/>
      <c r="AH4203" s="13"/>
      <c r="AI4203" s="13"/>
      <c r="AJ4203" s="13"/>
    </row>
    <row r="4204" spans="2:36" x14ac:dyDescent="0.3">
      <c r="B4204" s="8"/>
      <c r="C4204" s="8"/>
      <c r="W4204" s="13"/>
      <c r="X4204" s="13"/>
      <c r="Y4204" s="13"/>
      <c r="Z4204" s="13"/>
      <c r="AA4204" s="13"/>
      <c r="AB4204" s="13"/>
      <c r="AC4204" s="13"/>
      <c r="AD4204" s="13"/>
      <c r="AE4204" s="13"/>
      <c r="AF4204" s="13"/>
      <c r="AG4204" s="13"/>
      <c r="AH4204" s="13"/>
      <c r="AI4204" s="13"/>
      <c r="AJ4204" s="13"/>
    </row>
    <row r="4205" spans="2:36" x14ac:dyDescent="0.3">
      <c r="B4205" s="8"/>
      <c r="C4205" s="8"/>
      <c r="W4205" s="13"/>
      <c r="X4205" s="13"/>
      <c r="Y4205" s="13"/>
      <c r="Z4205" s="13"/>
      <c r="AA4205" s="13"/>
      <c r="AB4205" s="13"/>
      <c r="AC4205" s="13"/>
      <c r="AD4205" s="13"/>
      <c r="AE4205" s="13"/>
      <c r="AF4205" s="13"/>
      <c r="AG4205" s="13"/>
      <c r="AH4205" s="13"/>
      <c r="AI4205" s="13"/>
      <c r="AJ4205" s="13"/>
    </row>
    <row r="4206" spans="2:36" x14ac:dyDescent="0.3">
      <c r="B4206" s="8"/>
      <c r="C4206" s="8"/>
      <c r="W4206" s="13"/>
      <c r="X4206" s="13"/>
      <c r="Y4206" s="13"/>
      <c r="Z4206" s="13"/>
      <c r="AA4206" s="13"/>
      <c r="AB4206" s="13"/>
      <c r="AC4206" s="13"/>
      <c r="AD4206" s="13"/>
      <c r="AE4206" s="13"/>
      <c r="AF4206" s="13"/>
      <c r="AG4206" s="13"/>
      <c r="AH4206" s="13"/>
      <c r="AI4206" s="13"/>
      <c r="AJ4206" s="13"/>
    </row>
    <row r="4207" spans="2:36" x14ac:dyDescent="0.3">
      <c r="B4207" s="8"/>
      <c r="C4207" s="8"/>
      <c r="W4207" s="13"/>
      <c r="X4207" s="13"/>
      <c r="Y4207" s="13"/>
      <c r="Z4207" s="13"/>
      <c r="AA4207" s="13"/>
      <c r="AB4207" s="13"/>
      <c r="AC4207" s="13"/>
      <c r="AD4207" s="13"/>
      <c r="AE4207" s="13"/>
      <c r="AF4207" s="13"/>
      <c r="AG4207" s="13"/>
      <c r="AH4207" s="13"/>
      <c r="AI4207" s="13"/>
      <c r="AJ4207" s="13"/>
    </row>
    <row r="4208" spans="2:36" x14ac:dyDescent="0.3">
      <c r="B4208" s="8"/>
      <c r="C4208" s="8"/>
      <c r="W4208" s="13"/>
      <c r="X4208" s="13"/>
      <c r="Y4208" s="13"/>
      <c r="Z4208" s="13"/>
      <c r="AA4208" s="13"/>
      <c r="AB4208" s="13"/>
      <c r="AC4208" s="13"/>
      <c r="AD4208" s="13"/>
      <c r="AE4208" s="13"/>
      <c r="AF4208" s="13"/>
      <c r="AG4208" s="13"/>
      <c r="AH4208" s="13"/>
      <c r="AI4208" s="13"/>
      <c r="AJ4208" s="13"/>
    </row>
    <row r="4209" spans="2:36" x14ac:dyDescent="0.3">
      <c r="B4209" s="8"/>
      <c r="C4209" s="8"/>
      <c r="W4209" s="13"/>
      <c r="X4209" s="13"/>
      <c r="Y4209" s="13"/>
      <c r="Z4209" s="13"/>
      <c r="AA4209" s="13"/>
      <c r="AB4209" s="13"/>
      <c r="AC4209" s="13"/>
      <c r="AD4209" s="13"/>
      <c r="AE4209" s="13"/>
      <c r="AF4209" s="13"/>
      <c r="AG4209" s="13"/>
      <c r="AH4209" s="13"/>
      <c r="AI4209" s="13"/>
      <c r="AJ4209" s="13"/>
    </row>
    <row r="4210" spans="2:36" x14ac:dyDescent="0.3">
      <c r="B4210" s="8"/>
      <c r="C4210" s="8"/>
      <c r="W4210" s="13"/>
      <c r="X4210" s="13"/>
      <c r="Y4210" s="13"/>
      <c r="Z4210" s="13"/>
      <c r="AA4210" s="13"/>
      <c r="AB4210" s="13"/>
      <c r="AC4210" s="13"/>
      <c r="AD4210" s="13"/>
      <c r="AE4210" s="13"/>
      <c r="AF4210" s="13"/>
      <c r="AG4210" s="13"/>
      <c r="AH4210" s="13"/>
      <c r="AI4210" s="13"/>
      <c r="AJ4210" s="13"/>
    </row>
    <row r="4211" spans="2:36" x14ac:dyDescent="0.3">
      <c r="B4211" s="8"/>
      <c r="C4211" s="8"/>
      <c r="W4211" s="13"/>
      <c r="X4211" s="13"/>
      <c r="Y4211" s="13"/>
      <c r="Z4211" s="13"/>
      <c r="AA4211" s="13"/>
      <c r="AB4211" s="13"/>
      <c r="AC4211" s="13"/>
      <c r="AD4211" s="13"/>
      <c r="AE4211" s="13"/>
      <c r="AF4211" s="13"/>
      <c r="AG4211" s="13"/>
      <c r="AH4211" s="13"/>
      <c r="AI4211" s="13"/>
      <c r="AJ4211" s="13"/>
    </row>
    <row r="4212" spans="2:36" x14ac:dyDescent="0.3">
      <c r="B4212" s="8"/>
      <c r="C4212" s="8"/>
      <c r="W4212" s="13"/>
      <c r="X4212" s="13"/>
      <c r="Y4212" s="13"/>
      <c r="Z4212" s="13"/>
      <c r="AA4212" s="13"/>
      <c r="AB4212" s="13"/>
      <c r="AC4212" s="13"/>
      <c r="AD4212" s="13"/>
      <c r="AE4212" s="13"/>
      <c r="AF4212" s="13"/>
      <c r="AG4212" s="13"/>
      <c r="AH4212" s="13"/>
      <c r="AI4212" s="13"/>
      <c r="AJ4212" s="13"/>
    </row>
    <row r="4213" spans="2:36" x14ac:dyDescent="0.3">
      <c r="B4213" s="8"/>
      <c r="C4213" s="8"/>
      <c r="W4213" s="13"/>
      <c r="X4213" s="13"/>
      <c r="Y4213" s="13"/>
      <c r="Z4213" s="13"/>
      <c r="AA4213" s="13"/>
      <c r="AB4213" s="13"/>
      <c r="AC4213" s="13"/>
      <c r="AD4213" s="13"/>
      <c r="AE4213" s="13"/>
      <c r="AF4213" s="13"/>
      <c r="AG4213" s="13"/>
      <c r="AH4213" s="13"/>
      <c r="AI4213" s="13"/>
      <c r="AJ4213" s="13"/>
    </row>
    <row r="4214" spans="2:36" x14ac:dyDescent="0.3">
      <c r="B4214" s="8"/>
      <c r="C4214" s="8"/>
      <c r="W4214" s="13"/>
      <c r="X4214" s="13"/>
      <c r="Y4214" s="13"/>
      <c r="Z4214" s="13"/>
      <c r="AA4214" s="13"/>
      <c r="AB4214" s="13"/>
      <c r="AC4214" s="13"/>
      <c r="AD4214" s="13"/>
      <c r="AE4214" s="13"/>
      <c r="AF4214" s="13"/>
      <c r="AG4214" s="13"/>
      <c r="AH4214" s="13"/>
      <c r="AI4214" s="13"/>
      <c r="AJ4214" s="13"/>
    </row>
    <row r="4215" spans="2:36" x14ac:dyDescent="0.3">
      <c r="B4215" s="8"/>
      <c r="C4215" s="8"/>
      <c r="W4215" s="13"/>
      <c r="X4215" s="13"/>
      <c r="Y4215" s="13"/>
      <c r="Z4215" s="13"/>
      <c r="AA4215" s="13"/>
      <c r="AB4215" s="13"/>
      <c r="AC4215" s="13"/>
      <c r="AD4215" s="13"/>
      <c r="AE4215" s="13"/>
      <c r="AF4215" s="13"/>
      <c r="AG4215" s="13"/>
      <c r="AH4215" s="13"/>
      <c r="AI4215" s="13"/>
      <c r="AJ4215" s="13"/>
    </row>
    <row r="4216" spans="2:36" x14ac:dyDescent="0.3">
      <c r="B4216" s="8"/>
      <c r="C4216" s="8"/>
      <c r="W4216" s="13"/>
      <c r="X4216" s="13"/>
      <c r="Y4216" s="13"/>
      <c r="Z4216" s="13"/>
      <c r="AA4216" s="13"/>
      <c r="AB4216" s="13"/>
      <c r="AC4216" s="13"/>
      <c r="AD4216" s="13"/>
      <c r="AE4216" s="13"/>
      <c r="AF4216" s="13"/>
      <c r="AG4216" s="13"/>
      <c r="AH4216" s="13"/>
      <c r="AI4216" s="13"/>
      <c r="AJ4216" s="13"/>
    </row>
    <row r="4217" spans="2:36" x14ac:dyDescent="0.3">
      <c r="B4217" s="8"/>
      <c r="C4217" s="8"/>
      <c r="W4217" s="13"/>
      <c r="X4217" s="13"/>
      <c r="Y4217" s="13"/>
      <c r="Z4217" s="13"/>
      <c r="AA4217" s="13"/>
      <c r="AB4217" s="13"/>
      <c r="AC4217" s="13"/>
      <c r="AD4217" s="13"/>
      <c r="AE4217" s="13"/>
      <c r="AF4217" s="13"/>
      <c r="AG4217" s="13"/>
      <c r="AH4217" s="13"/>
      <c r="AI4217" s="13"/>
      <c r="AJ4217" s="13"/>
    </row>
    <row r="4218" spans="2:36" x14ac:dyDescent="0.3">
      <c r="B4218" s="8"/>
      <c r="C4218" s="8"/>
      <c r="W4218" s="13"/>
      <c r="X4218" s="13"/>
      <c r="Y4218" s="13"/>
      <c r="Z4218" s="13"/>
      <c r="AA4218" s="13"/>
      <c r="AB4218" s="13"/>
      <c r="AC4218" s="13"/>
      <c r="AD4218" s="13"/>
      <c r="AE4218" s="13"/>
      <c r="AF4218" s="13"/>
      <c r="AG4218" s="13"/>
      <c r="AH4218" s="13"/>
      <c r="AI4218" s="13"/>
      <c r="AJ4218" s="13"/>
    </row>
    <row r="4219" spans="2:36" x14ac:dyDescent="0.3">
      <c r="B4219" s="8"/>
      <c r="C4219" s="8"/>
      <c r="W4219" s="13"/>
      <c r="X4219" s="13"/>
      <c r="Y4219" s="13"/>
      <c r="Z4219" s="13"/>
      <c r="AA4219" s="13"/>
      <c r="AB4219" s="13"/>
      <c r="AC4219" s="13"/>
      <c r="AD4219" s="13"/>
      <c r="AE4219" s="13"/>
      <c r="AF4219" s="13"/>
      <c r="AG4219" s="13"/>
      <c r="AH4219" s="13"/>
      <c r="AI4219" s="13"/>
      <c r="AJ4219" s="13"/>
    </row>
    <row r="4220" spans="2:36" x14ac:dyDescent="0.3">
      <c r="B4220" s="8"/>
      <c r="C4220" s="8"/>
      <c r="W4220" s="13"/>
      <c r="X4220" s="13"/>
      <c r="Y4220" s="13"/>
      <c r="Z4220" s="13"/>
      <c r="AA4220" s="13"/>
      <c r="AB4220" s="13"/>
      <c r="AC4220" s="13"/>
      <c r="AD4220" s="13"/>
      <c r="AE4220" s="13"/>
      <c r="AF4220" s="13"/>
      <c r="AG4220" s="13"/>
      <c r="AH4220" s="13"/>
      <c r="AI4220" s="13"/>
      <c r="AJ4220" s="13"/>
    </row>
    <row r="4221" spans="2:36" x14ac:dyDescent="0.3">
      <c r="B4221" s="8"/>
      <c r="C4221" s="8"/>
      <c r="W4221" s="13"/>
      <c r="X4221" s="13"/>
      <c r="Y4221" s="13"/>
      <c r="Z4221" s="13"/>
      <c r="AA4221" s="13"/>
      <c r="AB4221" s="13"/>
      <c r="AC4221" s="13"/>
      <c r="AD4221" s="13"/>
      <c r="AE4221" s="13"/>
      <c r="AF4221" s="13"/>
      <c r="AG4221" s="13"/>
      <c r="AH4221" s="13"/>
      <c r="AI4221" s="13"/>
      <c r="AJ4221" s="13"/>
    </row>
    <row r="4222" spans="2:36" x14ac:dyDescent="0.3">
      <c r="B4222" s="8"/>
      <c r="C4222" s="8"/>
      <c r="W4222" s="13"/>
      <c r="X4222" s="13"/>
      <c r="Y4222" s="13"/>
      <c r="Z4222" s="13"/>
      <c r="AA4222" s="13"/>
      <c r="AB4222" s="13"/>
      <c r="AC4222" s="13"/>
      <c r="AD4222" s="13"/>
      <c r="AE4222" s="13"/>
      <c r="AF4222" s="13"/>
      <c r="AG4222" s="13"/>
      <c r="AH4222" s="13"/>
      <c r="AI4222" s="13"/>
      <c r="AJ4222" s="13"/>
    </row>
    <row r="4223" spans="2:36" x14ac:dyDescent="0.3">
      <c r="B4223" s="8"/>
      <c r="C4223" s="8"/>
      <c r="W4223" s="13"/>
      <c r="X4223" s="13"/>
      <c r="Y4223" s="13"/>
      <c r="Z4223" s="13"/>
      <c r="AA4223" s="13"/>
      <c r="AB4223" s="13"/>
      <c r="AC4223" s="13"/>
      <c r="AD4223" s="13"/>
      <c r="AE4223" s="13"/>
      <c r="AF4223" s="13"/>
      <c r="AG4223" s="13"/>
      <c r="AH4223" s="13"/>
      <c r="AI4223" s="13"/>
      <c r="AJ4223" s="13"/>
    </row>
    <row r="4224" spans="2:36" x14ac:dyDescent="0.3">
      <c r="B4224" s="8"/>
      <c r="C4224" s="8"/>
      <c r="W4224" s="13"/>
      <c r="X4224" s="13"/>
      <c r="Y4224" s="13"/>
      <c r="Z4224" s="13"/>
      <c r="AA4224" s="13"/>
      <c r="AB4224" s="13"/>
      <c r="AC4224" s="13"/>
      <c r="AD4224" s="13"/>
      <c r="AE4224" s="13"/>
      <c r="AF4224" s="13"/>
      <c r="AG4224" s="13"/>
      <c r="AH4224" s="13"/>
      <c r="AI4224" s="13"/>
      <c r="AJ4224" s="13"/>
    </row>
    <row r="4225" spans="2:36" x14ac:dyDescent="0.3">
      <c r="B4225" s="8"/>
      <c r="C4225" s="8"/>
      <c r="W4225" s="13"/>
      <c r="X4225" s="13"/>
      <c r="Y4225" s="13"/>
      <c r="Z4225" s="13"/>
      <c r="AA4225" s="13"/>
      <c r="AB4225" s="13"/>
      <c r="AC4225" s="13"/>
      <c r="AD4225" s="13"/>
      <c r="AE4225" s="13"/>
      <c r="AF4225" s="13"/>
      <c r="AG4225" s="13"/>
      <c r="AH4225" s="13"/>
      <c r="AI4225" s="13"/>
      <c r="AJ4225" s="13"/>
    </row>
    <row r="4226" spans="2:36" x14ac:dyDescent="0.3">
      <c r="B4226" s="8"/>
      <c r="C4226" s="8"/>
      <c r="W4226" s="13"/>
      <c r="X4226" s="13"/>
      <c r="Y4226" s="13"/>
      <c r="Z4226" s="13"/>
      <c r="AA4226" s="13"/>
      <c r="AB4226" s="13"/>
      <c r="AC4226" s="13"/>
      <c r="AD4226" s="13"/>
      <c r="AE4226" s="13"/>
      <c r="AF4226" s="13"/>
      <c r="AG4226" s="13"/>
      <c r="AH4226" s="13"/>
      <c r="AI4226" s="13"/>
      <c r="AJ4226" s="13"/>
    </row>
    <row r="4227" spans="2:36" x14ac:dyDescent="0.3">
      <c r="B4227" s="8"/>
      <c r="C4227" s="8"/>
      <c r="W4227" s="13"/>
      <c r="X4227" s="13"/>
      <c r="Y4227" s="13"/>
      <c r="Z4227" s="13"/>
      <c r="AA4227" s="13"/>
      <c r="AB4227" s="13"/>
      <c r="AC4227" s="13"/>
      <c r="AD4227" s="13"/>
      <c r="AE4227" s="13"/>
      <c r="AF4227" s="13"/>
      <c r="AG4227" s="13"/>
      <c r="AH4227" s="13"/>
      <c r="AI4227" s="13"/>
      <c r="AJ4227" s="13"/>
    </row>
    <row r="4228" spans="2:36" x14ac:dyDescent="0.3">
      <c r="B4228" s="8"/>
      <c r="C4228" s="8"/>
      <c r="W4228" s="13"/>
      <c r="X4228" s="13"/>
      <c r="Y4228" s="13"/>
      <c r="Z4228" s="13"/>
      <c r="AA4228" s="13"/>
      <c r="AB4228" s="13"/>
      <c r="AC4228" s="13"/>
      <c r="AD4228" s="13"/>
      <c r="AE4228" s="13"/>
      <c r="AF4228" s="13"/>
      <c r="AG4228" s="13"/>
      <c r="AH4228" s="13"/>
      <c r="AI4228" s="13"/>
      <c r="AJ4228" s="13"/>
    </row>
    <row r="4229" spans="2:36" x14ac:dyDescent="0.3">
      <c r="B4229" s="8"/>
      <c r="C4229" s="8"/>
      <c r="W4229" s="13"/>
      <c r="X4229" s="13"/>
      <c r="Y4229" s="13"/>
      <c r="Z4229" s="13"/>
      <c r="AA4229" s="13"/>
      <c r="AB4229" s="13"/>
      <c r="AC4229" s="13"/>
      <c r="AD4229" s="13"/>
      <c r="AE4229" s="13"/>
      <c r="AF4229" s="13"/>
      <c r="AG4229" s="13"/>
      <c r="AH4229" s="13"/>
      <c r="AI4229" s="13"/>
      <c r="AJ4229" s="13"/>
    </row>
    <row r="4230" spans="2:36" x14ac:dyDescent="0.3">
      <c r="B4230" s="8"/>
      <c r="C4230" s="8"/>
      <c r="W4230" s="13"/>
      <c r="X4230" s="13"/>
      <c r="Y4230" s="13"/>
      <c r="Z4230" s="13"/>
      <c r="AA4230" s="13"/>
      <c r="AB4230" s="13"/>
      <c r="AC4230" s="13"/>
      <c r="AD4230" s="13"/>
      <c r="AE4230" s="13"/>
      <c r="AF4230" s="13"/>
      <c r="AG4230" s="13"/>
      <c r="AH4230" s="13"/>
      <c r="AI4230" s="13"/>
      <c r="AJ4230" s="13"/>
    </row>
    <row r="4231" spans="2:36" x14ac:dyDescent="0.3">
      <c r="B4231" s="8"/>
      <c r="C4231" s="8"/>
      <c r="W4231" s="13"/>
      <c r="X4231" s="13"/>
      <c r="Y4231" s="13"/>
      <c r="Z4231" s="13"/>
      <c r="AA4231" s="13"/>
      <c r="AB4231" s="13"/>
      <c r="AC4231" s="13"/>
      <c r="AD4231" s="13"/>
      <c r="AE4231" s="13"/>
      <c r="AF4231" s="13"/>
      <c r="AG4231" s="13"/>
      <c r="AH4231" s="13"/>
      <c r="AI4231" s="13"/>
      <c r="AJ4231" s="13"/>
    </row>
    <row r="4232" spans="2:36" x14ac:dyDescent="0.3">
      <c r="B4232" s="8"/>
      <c r="C4232" s="8"/>
      <c r="W4232" s="13"/>
      <c r="X4232" s="13"/>
      <c r="Y4232" s="13"/>
      <c r="Z4232" s="13"/>
      <c r="AA4232" s="13"/>
      <c r="AB4232" s="13"/>
      <c r="AC4232" s="13"/>
      <c r="AD4232" s="13"/>
      <c r="AE4232" s="13"/>
      <c r="AF4232" s="13"/>
      <c r="AG4232" s="13"/>
      <c r="AH4232" s="13"/>
      <c r="AI4232" s="13"/>
      <c r="AJ4232" s="13"/>
    </row>
    <row r="4233" spans="2:36" x14ac:dyDescent="0.3">
      <c r="B4233" s="8"/>
      <c r="C4233" s="8"/>
      <c r="W4233" s="13"/>
      <c r="X4233" s="13"/>
      <c r="Y4233" s="13"/>
      <c r="Z4233" s="13"/>
      <c r="AA4233" s="13"/>
      <c r="AB4233" s="13"/>
      <c r="AC4233" s="13"/>
      <c r="AD4233" s="13"/>
      <c r="AE4233" s="13"/>
      <c r="AF4233" s="13"/>
      <c r="AG4233" s="13"/>
      <c r="AH4233" s="13"/>
      <c r="AI4233" s="13"/>
      <c r="AJ4233" s="13"/>
    </row>
    <row r="4234" spans="2:36" x14ac:dyDescent="0.3">
      <c r="B4234" s="8"/>
      <c r="C4234" s="8"/>
      <c r="W4234" s="13"/>
      <c r="X4234" s="13"/>
      <c r="Y4234" s="13"/>
      <c r="Z4234" s="13"/>
      <c r="AA4234" s="13"/>
      <c r="AB4234" s="13"/>
      <c r="AC4234" s="13"/>
      <c r="AD4234" s="13"/>
      <c r="AE4234" s="13"/>
      <c r="AF4234" s="13"/>
      <c r="AG4234" s="13"/>
      <c r="AH4234" s="13"/>
      <c r="AI4234" s="13"/>
      <c r="AJ4234" s="13"/>
    </row>
    <row r="4235" spans="2:36" x14ac:dyDescent="0.3">
      <c r="B4235" s="8"/>
      <c r="C4235" s="8"/>
      <c r="W4235" s="13"/>
      <c r="X4235" s="13"/>
      <c r="Y4235" s="13"/>
      <c r="Z4235" s="13"/>
      <c r="AA4235" s="13"/>
      <c r="AB4235" s="13"/>
      <c r="AC4235" s="13"/>
      <c r="AD4235" s="13"/>
      <c r="AE4235" s="13"/>
      <c r="AF4235" s="13"/>
      <c r="AG4235" s="13"/>
      <c r="AH4235" s="13"/>
      <c r="AI4235" s="13"/>
      <c r="AJ4235" s="13"/>
    </row>
    <row r="4236" spans="2:36" x14ac:dyDescent="0.3">
      <c r="B4236" s="8"/>
      <c r="C4236" s="8"/>
      <c r="W4236" s="13"/>
      <c r="X4236" s="13"/>
      <c r="Y4236" s="13"/>
      <c r="Z4236" s="13"/>
      <c r="AA4236" s="13"/>
      <c r="AB4236" s="13"/>
      <c r="AC4236" s="13"/>
      <c r="AD4236" s="13"/>
      <c r="AE4236" s="13"/>
      <c r="AF4236" s="13"/>
      <c r="AG4236" s="13"/>
      <c r="AH4236" s="13"/>
      <c r="AI4236" s="13"/>
      <c r="AJ4236" s="13"/>
    </row>
    <row r="4237" spans="2:36" x14ac:dyDescent="0.3">
      <c r="B4237" s="8"/>
      <c r="C4237" s="8"/>
      <c r="W4237" s="13"/>
      <c r="X4237" s="13"/>
      <c r="Y4237" s="13"/>
      <c r="Z4237" s="13"/>
      <c r="AA4237" s="13"/>
      <c r="AB4237" s="13"/>
      <c r="AC4237" s="13"/>
      <c r="AD4237" s="13"/>
      <c r="AE4237" s="13"/>
      <c r="AF4237" s="13"/>
      <c r="AG4237" s="13"/>
      <c r="AH4237" s="13"/>
      <c r="AI4237" s="13"/>
      <c r="AJ4237" s="13"/>
    </row>
    <row r="4238" spans="2:36" x14ac:dyDescent="0.3">
      <c r="B4238" s="8"/>
      <c r="C4238" s="8"/>
      <c r="W4238" s="13"/>
      <c r="X4238" s="13"/>
      <c r="Y4238" s="13"/>
      <c r="Z4238" s="13"/>
      <c r="AA4238" s="13"/>
      <c r="AB4238" s="13"/>
      <c r="AC4238" s="13"/>
      <c r="AD4238" s="13"/>
      <c r="AE4238" s="13"/>
      <c r="AF4238" s="13"/>
      <c r="AG4238" s="13"/>
      <c r="AH4238" s="13"/>
      <c r="AI4238" s="13"/>
      <c r="AJ4238" s="13"/>
    </row>
    <row r="4239" spans="2:36" x14ac:dyDescent="0.3">
      <c r="B4239" s="8"/>
      <c r="C4239" s="8"/>
      <c r="W4239" s="13"/>
      <c r="X4239" s="13"/>
      <c r="Y4239" s="13"/>
      <c r="Z4239" s="13"/>
      <c r="AA4239" s="13"/>
      <c r="AB4239" s="13"/>
      <c r="AC4239" s="13"/>
      <c r="AD4239" s="13"/>
      <c r="AE4239" s="13"/>
      <c r="AF4239" s="13"/>
      <c r="AG4239" s="13"/>
      <c r="AH4239" s="13"/>
      <c r="AI4239" s="13"/>
      <c r="AJ4239" s="13"/>
    </row>
    <row r="4240" spans="2:36" x14ac:dyDescent="0.3">
      <c r="B4240" s="8"/>
      <c r="C4240" s="8"/>
      <c r="W4240" s="13"/>
      <c r="X4240" s="13"/>
      <c r="Y4240" s="13"/>
      <c r="Z4240" s="13"/>
      <c r="AA4240" s="13"/>
      <c r="AB4240" s="13"/>
      <c r="AC4240" s="13"/>
      <c r="AD4240" s="13"/>
      <c r="AE4240" s="13"/>
      <c r="AF4240" s="13"/>
      <c r="AG4240" s="13"/>
      <c r="AH4240" s="13"/>
      <c r="AI4240" s="13"/>
      <c r="AJ4240" s="13"/>
    </row>
    <row r="4241" spans="2:36" x14ac:dyDescent="0.3">
      <c r="B4241" s="8"/>
      <c r="C4241" s="8"/>
      <c r="W4241" s="13"/>
      <c r="X4241" s="13"/>
      <c r="Y4241" s="13"/>
      <c r="Z4241" s="13"/>
      <c r="AA4241" s="13"/>
      <c r="AB4241" s="13"/>
      <c r="AC4241" s="13"/>
      <c r="AD4241" s="13"/>
      <c r="AE4241" s="13"/>
      <c r="AF4241" s="13"/>
      <c r="AG4241" s="13"/>
      <c r="AH4241" s="13"/>
      <c r="AI4241" s="13"/>
      <c r="AJ4241" s="13"/>
    </row>
    <row r="4242" spans="2:36" x14ac:dyDescent="0.3">
      <c r="B4242" s="8"/>
      <c r="C4242" s="8"/>
      <c r="W4242" s="13"/>
      <c r="X4242" s="13"/>
      <c r="Y4242" s="13"/>
      <c r="Z4242" s="13"/>
      <c r="AA4242" s="13"/>
      <c r="AB4242" s="13"/>
      <c r="AC4242" s="13"/>
      <c r="AD4242" s="13"/>
      <c r="AE4242" s="13"/>
      <c r="AF4242" s="13"/>
      <c r="AG4242" s="13"/>
      <c r="AH4242" s="13"/>
      <c r="AI4242" s="13"/>
      <c r="AJ4242" s="13"/>
    </row>
    <row r="4243" spans="2:36" x14ac:dyDescent="0.3">
      <c r="B4243" s="8"/>
      <c r="C4243" s="8"/>
      <c r="W4243" s="13"/>
      <c r="X4243" s="13"/>
      <c r="Y4243" s="13"/>
      <c r="Z4243" s="13"/>
      <c r="AA4243" s="13"/>
      <c r="AB4243" s="13"/>
      <c r="AC4243" s="13"/>
      <c r="AD4243" s="13"/>
      <c r="AE4243" s="13"/>
      <c r="AF4243" s="13"/>
      <c r="AG4243" s="13"/>
      <c r="AH4243" s="13"/>
      <c r="AI4243" s="13"/>
      <c r="AJ4243" s="13"/>
    </row>
    <row r="4244" spans="2:36" x14ac:dyDescent="0.3">
      <c r="B4244" s="8"/>
      <c r="C4244" s="8"/>
      <c r="W4244" s="13"/>
      <c r="X4244" s="13"/>
      <c r="Y4244" s="13"/>
      <c r="Z4244" s="13"/>
      <c r="AA4244" s="13"/>
      <c r="AB4244" s="13"/>
      <c r="AC4244" s="13"/>
      <c r="AD4244" s="13"/>
      <c r="AE4244" s="13"/>
      <c r="AF4244" s="13"/>
      <c r="AG4244" s="13"/>
      <c r="AH4244" s="13"/>
      <c r="AI4244" s="13"/>
      <c r="AJ4244" s="13"/>
    </row>
    <row r="4245" spans="2:36" x14ac:dyDescent="0.3">
      <c r="B4245" s="8"/>
      <c r="C4245" s="8"/>
      <c r="W4245" s="13"/>
      <c r="X4245" s="13"/>
      <c r="Y4245" s="13"/>
      <c r="Z4245" s="13"/>
      <c r="AA4245" s="13"/>
      <c r="AB4245" s="13"/>
      <c r="AC4245" s="13"/>
      <c r="AD4245" s="13"/>
      <c r="AE4245" s="13"/>
      <c r="AF4245" s="13"/>
      <c r="AG4245" s="13"/>
      <c r="AH4245" s="13"/>
      <c r="AI4245" s="13"/>
      <c r="AJ4245" s="13"/>
    </row>
    <row r="4246" spans="2:36" x14ac:dyDescent="0.3">
      <c r="B4246" s="8"/>
      <c r="C4246" s="8"/>
      <c r="W4246" s="13"/>
      <c r="X4246" s="13"/>
      <c r="Y4246" s="13"/>
      <c r="Z4246" s="13"/>
      <c r="AA4246" s="13"/>
      <c r="AB4246" s="13"/>
      <c r="AC4246" s="13"/>
      <c r="AD4246" s="13"/>
      <c r="AE4246" s="13"/>
      <c r="AF4246" s="13"/>
      <c r="AG4246" s="13"/>
      <c r="AH4246" s="13"/>
      <c r="AI4246" s="13"/>
      <c r="AJ4246" s="13"/>
    </row>
    <row r="4247" spans="2:36" x14ac:dyDescent="0.3">
      <c r="B4247" s="8"/>
      <c r="C4247" s="8"/>
      <c r="W4247" s="13"/>
      <c r="X4247" s="13"/>
      <c r="Y4247" s="13"/>
      <c r="Z4247" s="13"/>
      <c r="AA4247" s="13"/>
      <c r="AB4247" s="13"/>
      <c r="AC4247" s="13"/>
      <c r="AD4247" s="13"/>
      <c r="AE4247" s="13"/>
      <c r="AF4247" s="13"/>
      <c r="AG4247" s="13"/>
      <c r="AH4247" s="13"/>
      <c r="AI4247" s="13"/>
      <c r="AJ4247" s="13"/>
    </row>
    <row r="4248" spans="2:36" x14ac:dyDescent="0.3">
      <c r="B4248" s="8"/>
      <c r="C4248" s="8"/>
      <c r="W4248" s="13"/>
      <c r="X4248" s="13"/>
      <c r="Y4248" s="13"/>
      <c r="Z4248" s="13"/>
      <c r="AA4248" s="13"/>
      <c r="AB4248" s="13"/>
      <c r="AC4248" s="13"/>
      <c r="AD4248" s="13"/>
      <c r="AE4248" s="13"/>
      <c r="AF4248" s="13"/>
      <c r="AG4248" s="13"/>
      <c r="AH4248" s="13"/>
      <c r="AI4248" s="13"/>
      <c r="AJ4248" s="13"/>
    </row>
    <row r="4249" spans="2:36" x14ac:dyDescent="0.3">
      <c r="B4249" s="8"/>
      <c r="C4249" s="8"/>
      <c r="W4249" s="13"/>
      <c r="X4249" s="13"/>
      <c r="Y4249" s="13"/>
      <c r="Z4249" s="13"/>
      <c r="AA4249" s="13"/>
      <c r="AB4249" s="13"/>
      <c r="AC4249" s="13"/>
      <c r="AD4249" s="13"/>
      <c r="AE4249" s="13"/>
      <c r="AF4249" s="13"/>
      <c r="AG4249" s="13"/>
      <c r="AH4249" s="13"/>
      <c r="AI4249" s="13"/>
      <c r="AJ4249" s="13"/>
    </row>
    <row r="4250" spans="2:36" x14ac:dyDescent="0.3">
      <c r="B4250" s="8"/>
      <c r="C4250" s="8"/>
      <c r="W4250" s="13"/>
      <c r="X4250" s="13"/>
      <c r="Y4250" s="13"/>
      <c r="Z4250" s="13"/>
      <c r="AA4250" s="13"/>
      <c r="AB4250" s="13"/>
      <c r="AC4250" s="13"/>
      <c r="AD4250" s="13"/>
      <c r="AE4250" s="13"/>
      <c r="AF4250" s="13"/>
      <c r="AG4250" s="13"/>
      <c r="AH4250" s="13"/>
      <c r="AI4250" s="13"/>
      <c r="AJ4250" s="13"/>
    </row>
    <row r="4251" spans="2:36" x14ac:dyDescent="0.3">
      <c r="B4251" s="8"/>
      <c r="C4251" s="8"/>
      <c r="W4251" s="13"/>
      <c r="X4251" s="13"/>
      <c r="Y4251" s="13"/>
      <c r="Z4251" s="13"/>
      <c r="AA4251" s="13"/>
      <c r="AB4251" s="13"/>
      <c r="AC4251" s="13"/>
      <c r="AD4251" s="13"/>
      <c r="AE4251" s="13"/>
      <c r="AF4251" s="13"/>
      <c r="AG4251" s="13"/>
      <c r="AH4251" s="13"/>
      <c r="AI4251" s="13"/>
      <c r="AJ4251" s="13"/>
    </row>
    <row r="4252" spans="2:36" x14ac:dyDescent="0.3">
      <c r="B4252" s="8"/>
      <c r="C4252" s="8"/>
      <c r="W4252" s="13"/>
      <c r="X4252" s="13"/>
      <c r="Y4252" s="13"/>
      <c r="Z4252" s="13"/>
      <c r="AA4252" s="13"/>
      <c r="AB4252" s="13"/>
      <c r="AC4252" s="13"/>
      <c r="AD4252" s="13"/>
      <c r="AE4252" s="13"/>
      <c r="AF4252" s="13"/>
      <c r="AG4252" s="13"/>
      <c r="AH4252" s="13"/>
      <c r="AI4252" s="13"/>
      <c r="AJ4252" s="13"/>
    </row>
    <row r="4253" spans="2:36" x14ac:dyDescent="0.3">
      <c r="B4253" s="8"/>
      <c r="C4253" s="8"/>
      <c r="W4253" s="13"/>
      <c r="X4253" s="13"/>
      <c r="Y4253" s="13"/>
      <c r="Z4253" s="13"/>
      <c r="AA4253" s="13"/>
      <c r="AB4253" s="13"/>
      <c r="AC4253" s="13"/>
      <c r="AD4253" s="13"/>
      <c r="AE4253" s="13"/>
      <c r="AF4253" s="13"/>
      <c r="AG4253" s="13"/>
      <c r="AH4253" s="13"/>
      <c r="AI4253" s="13"/>
      <c r="AJ4253" s="13"/>
    </row>
    <row r="4254" spans="2:36" x14ac:dyDescent="0.3">
      <c r="B4254" s="8"/>
      <c r="C4254" s="8"/>
      <c r="W4254" s="13"/>
      <c r="X4254" s="13"/>
      <c r="Y4254" s="13"/>
      <c r="Z4254" s="13"/>
      <c r="AA4254" s="13"/>
      <c r="AB4254" s="13"/>
      <c r="AC4254" s="13"/>
      <c r="AD4254" s="13"/>
      <c r="AE4254" s="13"/>
      <c r="AF4254" s="13"/>
      <c r="AG4254" s="13"/>
      <c r="AH4254" s="13"/>
      <c r="AI4254" s="13"/>
      <c r="AJ4254" s="13"/>
    </row>
    <row r="4255" spans="2:36" x14ac:dyDescent="0.3">
      <c r="B4255" s="8"/>
      <c r="C4255" s="8"/>
      <c r="W4255" s="13"/>
      <c r="X4255" s="13"/>
      <c r="Y4255" s="13"/>
      <c r="Z4255" s="13"/>
      <c r="AA4255" s="13"/>
      <c r="AB4255" s="13"/>
      <c r="AC4255" s="13"/>
      <c r="AD4255" s="13"/>
      <c r="AE4255" s="13"/>
      <c r="AF4255" s="13"/>
      <c r="AG4255" s="13"/>
      <c r="AH4255" s="13"/>
      <c r="AI4255" s="13"/>
      <c r="AJ4255" s="13"/>
    </row>
    <row r="4256" spans="2:36" x14ac:dyDescent="0.3">
      <c r="B4256" s="8"/>
      <c r="C4256" s="8"/>
      <c r="W4256" s="13"/>
      <c r="X4256" s="13"/>
      <c r="Y4256" s="13"/>
      <c r="Z4256" s="13"/>
      <c r="AA4256" s="13"/>
      <c r="AB4256" s="13"/>
      <c r="AC4256" s="13"/>
      <c r="AD4256" s="13"/>
      <c r="AE4256" s="13"/>
      <c r="AF4256" s="13"/>
      <c r="AG4256" s="13"/>
      <c r="AH4256" s="13"/>
      <c r="AI4256" s="13"/>
      <c r="AJ4256" s="13"/>
    </row>
    <row r="4257" spans="2:36" x14ac:dyDescent="0.3">
      <c r="B4257" s="8"/>
      <c r="C4257" s="8"/>
      <c r="W4257" s="13"/>
      <c r="X4257" s="13"/>
      <c r="Y4257" s="13"/>
      <c r="Z4257" s="13"/>
      <c r="AA4257" s="13"/>
      <c r="AB4257" s="13"/>
      <c r="AC4257" s="13"/>
      <c r="AD4257" s="13"/>
      <c r="AE4257" s="13"/>
      <c r="AF4257" s="13"/>
      <c r="AG4257" s="13"/>
      <c r="AH4257" s="13"/>
      <c r="AI4257" s="13"/>
      <c r="AJ4257" s="13"/>
    </row>
    <row r="4258" spans="2:36" x14ac:dyDescent="0.3">
      <c r="B4258" s="8"/>
      <c r="C4258" s="8"/>
      <c r="W4258" s="13"/>
      <c r="X4258" s="13"/>
      <c r="Y4258" s="13"/>
      <c r="Z4258" s="13"/>
      <c r="AA4258" s="13"/>
      <c r="AB4258" s="13"/>
      <c r="AC4258" s="13"/>
      <c r="AD4258" s="13"/>
      <c r="AE4258" s="13"/>
      <c r="AF4258" s="13"/>
      <c r="AG4258" s="13"/>
      <c r="AH4258" s="13"/>
      <c r="AI4258" s="13"/>
      <c r="AJ4258" s="13"/>
    </row>
    <row r="4259" spans="2:36" x14ac:dyDescent="0.3">
      <c r="B4259" s="8"/>
      <c r="C4259" s="8"/>
      <c r="W4259" s="13"/>
      <c r="X4259" s="13"/>
      <c r="Y4259" s="13"/>
      <c r="Z4259" s="13"/>
      <c r="AA4259" s="13"/>
      <c r="AB4259" s="13"/>
      <c r="AC4259" s="13"/>
      <c r="AD4259" s="13"/>
      <c r="AE4259" s="13"/>
      <c r="AF4259" s="13"/>
      <c r="AG4259" s="13"/>
      <c r="AH4259" s="13"/>
      <c r="AI4259" s="13"/>
      <c r="AJ4259" s="13"/>
    </row>
    <row r="4260" spans="2:36" x14ac:dyDescent="0.3">
      <c r="B4260" s="8"/>
      <c r="C4260" s="8"/>
      <c r="W4260" s="13"/>
      <c r="X4260" s="13"/>
      <c r="Y4260" s="13"/>
      <c r="Z4260" s="13"/>
      <c r="AA4260" s="13"/>
      <c r="AB4260" s="13"/>
      <c r="AC4260" s="13"/>
      <c r="AD4260" s="13"/>
      <c r="AE4260" s="13"/>
      <c r="AF4260" s="13"/>
      <c r="AG4260" s="13"/>
      <c r="AH4260" s="13"/>
      <c r="AI4260" s="13"/>
      <c r="AJ4260" s="13"/>
    </row>
    <row r="4261" spans="2:36" x14ac:dyDescent="0.3">
      <c r="B4261" s="8"/>
      <c r="C4261" s="8"/>
      <c r="W4261" s="13"/>
      <c r="X4261" s="13"/>
      <c r="Y4261" s="13"/>
      <c r="Z4261" s="13"/>
      <c r="AA4261" s="13"/>
      <c r="AB4261" s="13"/>
      <c r="AC4261" s="13"/>
      <c r="AD4261" s="13"/>
      <c r="AE4261" s="13"/>
      <c r="AF4261" s="13"/>
      <c r="AG4261" s="13"/>
      <c r="AH4261" s="13"/>
      <c r="AI4261" s="13"/>
      <c r="AJ4261" s="13"/>
    </row>
    <row r="4262" spans="2:36" x14ac:dyDescent="0.3">
      <c r="B4262" s="8"/>
      <c r="C4262" s="8"/>
      <c r="W4262" s="13"/>
      <c r="X4262" s="13"/>
      <c r="Y4262" s="13"/>
      <c r="Z4262" s="13"/>
      <c r="AA4262" s="13"/>
      <c r="AB4262" s="13"/>
      <c r="AC4262" s="13"/>
      <c r="AD4262" s="13"/>
      <c r="AE4262" s="13"/>
      <c r="AF4262" s="13"/>
      <c r="AG4262" s="13"/>
      <c r="AH4262" s="13"/>
      <c r="AI4262" s="13"/>
      <c r="AJ4262" s="13"/>
    </row>
    <row r="4263" spans="2:36" x14ac:dyDescent="0.3">
      <c r="B4263" s="8"/>
      <c r="C4263" s="8"/>
      <c r="W4263" s="13"/>
      <c r="X4263" s="13"/>
      <c r="Y4263" s="13"/>
      <c r="Z4263" s="13"/>
      <c r="AA4263" s="13"/>
      <c r="AB4263" s="13"/>
      <c r="AC4263" s="13"/>
      <c r="AD4263" s="13"/>
      <c r="AE4263" s="13"/>
      <c r="AF4263" s="13"/>
      <c r="AG4263" s="13"/>
      <c r="AH4263" s="13"/>
      <c r="AI4263" s="13"/>
      <c r="AJ4263" s="13"/>
    </row>
    <row r="4264" spans="2:36" x14ac:dyDescent="0.3">
      <c r="B4264" s="8"/>
      <c r="C4264" s="8"/>
      <c r="W4264" s="13"/>
      <c r="X4264" s="13"/>
      <c r="Y4264" s="13"/>
      <c r="Z4264" s="13"/>
      <c r="AA4264" s="13"/>
      <c r="AB4264" s="13"/>
      <c r="AC4264" s="13"/>
      <c r="AD4264" s="13"/>
      <c r="AE4264" s="13"/>
      <c r="AF4264" s="13"/>
      <c r="AG4264" s="13"/>
      <c r="AH4264" s="13"/>
      <c r="AI4264" s="13"/>
      <c r="AJ4264" s="13"/>
    </row>
    <row r="4265" spans="2:36" x14ac:dyDescent="0.3">
      <c r="B4265" s="8"/>
      <c r="C4265" s="8"/>
      <c r="W4265" s="13"/>
      <c r="X4265" s="13"/>
      <c r="Y4265" s="13"/>
      <c r="Z4265" s="13"/>
      <c r="AA4265" s="13"/>
      <c r="AB4265" s="13"/>
      <c r="AC4265" s="13"/>
      <c r="AD4265" s="13"/>
      <c r="AE4265" s="13"/>
      <c r="AF4265" s="13"/>
      <c r="AG4265" s="13"/>
      <c r="AH4265" s="13"/>
      <c r="AI4265" s="13"/>
      <c r="AJ4265" s="13"/>
    </row>
    <row r="4266" spans="2:36" x14ac:dyDescent="0.3">
      <c r="B4266" s="8"/>
      <c r="C4266" s="8"/>
      <c r="W4266" s="13"/>
      <c r="X4266" s="13"/>
      <c r="Y4266" s="13"/>
      <c r="Z4266" s="13"/>
      <c r="AA4266" s="13"/>
      <c r="AB4266" s="13"/>
      <c r="AC4266" s="13"/>
      <c r="AD4266" s="13"/>
      <c r="AE4266" s="13"/>
      <c r="AF4266" s="13"/>
      <c r="AG4266" s="13"/>
      <c r="AH4266" s="13"/>
      <c r="AI4266" s="13"/>
      <c r="AJ4266" s="13"/>
    </row>
    <row r="4267" spans="2:36" x14ac:dyDescent="0.3">
      <c r="B4267" s="8"/>
      <c r="C4267" s="8"/>
      <c r="W4267" s="13"/>
      <c r="X4267" s="13"/>
      <c r="Y4267" s="13"/>
      <c r="Z4267" s="13"/>
      <c r="AA4267" s="13"/>
      <c r="AB4267" s="13"/>
      <c r="AC4267" s="13"/>
      <c r="AD4267" s="13"/>
      <c r="AE4267" s="13"/>
      <c r="AF4267" s="13"/>
      <c r="AG4267" s="13"/>
      <c r="AH4267" s="13"/>
      <c r="AI4267" s="13"/>
      <c r="AJ4267" s="13"/>
    </row>
    <row r="4268" spans="2:36" x14ac:dyDescent="0.3">
      <c r="B4268" s="8"/>
      <c r="C4268" s="8"/>
      <c r="W4268" s="13"/>
      <c r="X4268" s="13"/>
      <c r="Y4268" s="13"/>
      <c r="Z4268" s="13"/>
      <c r="AA4268" s="13"/>
      <c r="AB4268" s="13"/>
      <c r="AC4268" s="13"/>
      <c r="AD4268" s="13"/>
      <c r="AE4268" s="13"/>
      <c r="AF4268" s="13"/>
      <c r="AG4268" s="13"/>
      <c r="AH4268" s="13"/>
      <c r="AI4268" s="13"/>
      <c r="AJ4268" s="13"/>
    </row>
    <row r="4269" spans="2:36" x14ac:dyDescent="0.3">
      <c r="B4269" s="8"/>
      <c r="C4269" s="8"/>
      <c r="W4269" s="13"/>
      <c r="X4269" s="13"/>
      <c r="Y4269" s="13"/>
      <c r="Z4269" s="13"/>
      <c r="AA4269" s="13"/>
      <c r="AB4269" s="13"/>
      <c r="AC4269" s="13"/>
      <c r="AD4269" s="13"/>
      <c r="AE4269" s="13"/>
      <c r="AF4269" s="13"/>
      <c r="AG4269" s="13"/>
      <c r="AH4269" s="13"/>
      <c r="AI4269" s="13"/>
      <c r="AJ4269" s="13"/>
    </row>
    <row r="4270" spans="2:36" x14ac:dyDescent="0.3">
      <c r="B4270" s="8"/>
      <c r="C4270" s="8"/>
      <c r="W4270" s="13"/>
      <c r="X4270" s="13"/>
      <c r="Y4270" s="13"/>
      <c r="Z4270" s="13"/>
      <c r="AA4270" s="13"/>
      <c r="AB4270" s="13"/>
      <c r="AC4270" s="13"/>
      <c r="AD4270" s="13"/>
      <c r="AE4270" s="13"/>
      <c r="AF4270" s="13"/>
      <c r="AG4270" s="13"/>
      <c r="AH4270" s="13"/>
      <c r="AI4270" s="13"/>
      <c r="AJ4270" s="13"/>
    </row>
    <row r="4271" spans="2:36" x14ac:dyDescent="0.3">
      <c r="B4271" s="8"/>
      <c r="C4271" s="8"/>
      <c r="W4271" s="13"/>
      <c r="X4271" s="13"/>
      <c r="Y4271" s="13"/>
      <c r="Z4271" s="13"/>
      <c r="AA4271" s="13"/>
      <c r="AB4271" s="13"/>
      <c r="AC4271" s="13"/>
      <c r="AD4271" s="13"/>
      <c r="AE4271" s="13"/>
      <c r="AF4271" s="13"/>
      <c r="AG4271" s="13"/>
      <c r="AH4271" s="13"/>
      <c r="AI4271" s="13"/>
      <c r="AJ4271" s="13"/>
    </row>
    <row r="4272" spans="2:36" x14ac:dyDescent="0.3">
      <c r="B4272" s="8"/>
      <c r="C4272" s="8"/>
      <c r="W4272" s="13"/>
      <c r="X4272" s="13"/>
      <c r="Y4272" s="13"/>
      <c r="Z4272" s="13"/>
      <c r="AA4272" s="13"/>
      <c r="AB4272" s="13"/>
      <c r="AC4272" s="13"/>
      <c r="AD4272" s="13"/>
      <c r="AE4272" s="13"/>
      <c r="AF4272" s="13"/>
      <c r="AG4272" s="13"/>
      <c r="AH4272" s="13"/>
      <c r="AI4272" s="13"/>
      <c r="AJ4272" s="13"/>
    </row>
    <row r="4273" spans="2:36" x14ac:dyDescent="0.3">
      <c r="B4273" s="8"/>
      <c r="C4273" s="8"/>
      <c r="W4273" s="13"/>
      <c r="X4273" s="13"/>
      <c r="Y4273" s="13"/>
      <c r="Z4273" s="13"/>
      <c r="AA4273" s="13"/>
      <c r="AB4273" s="13"/>
      <c r="AC4273" s="13"/>
      <c r="AD4273" s="13"/>
      <c r="AE4273" s="13"/>
      <c r="AF4273" s="13"/>
      <c r="AG4273" s="13"/>
      <c r="AH4273" s="13"/>
      <c r="AI4273" s="13"/>
      <c r="AJ4273" s="13"/>
    </row>
    <row r="4274" spans="2:36" x14ac:dyDescent="0.3">
      <c r="B4274" s="8"/>
      <c r="C4274" s="8"/>
      <c r="W4274" s="13"/>
      <c r="X4274" s="13"/>
      <c r="Y4274" s="13"/>
      <c r="Z4274" s="13"/>
      <c r="AA4274" s="13"/>
      <c r="AB4274" s="13"/>
      <c r="AC4274" s="13"/>
      <c r="AD4274" s="13"/>
      <c r="AE4274" s="13"/>
      <c r="AF4274" s="13"/>
      <c r="AG4274" s="13"/>
      <c r="AH4274" s="13"/>
      <c r="AI4274" s="13"/>
      <c r="AJ4274" s="13"/>
    </row>
    <row r="4275" spans="2:36" x14ac:dyDescent="0.3">
      <c r="B4275" s="8"/>
      <c r="C4275" s="8"/>
      <c r="W4275" s="13"/>
      <c r="X4275" s="13"/>
      <c r="Y4275" s="13"/>
      <c r="Z4275" s="13"/>
      <c r="AA4275" s="13"/>
      <c r="AB4275" s="13"/>
      <c r="AC4275" s="13"/>
      <c r="AD4275" s="13"/>
      <c r="AE4275" s="13"/>
      <c r="AF4275" s="13"/>
      <c r="AG4275" s="13"/>
      <c r="AH4275" s="13"/>
      <c r="AI4275" s="13"/>
      <c r="AJ4275" s="13"/>
    </row>
    <row r="4276" spans="2:36" x14ac:dyDescent="0.3">
      <c r="B4276" s="8"/>
      <c r="C4276" s="8"/>
      <c r="W4276" s="13"/>
      <c r="X4276" s="13"/>
      <c r="Y4276" s="13"/>
      <c r="Z4276" s="13"/>
      <c r="AA4276" s="13"/>
      <c r="AB4276" s="13"/>
      <c r="AC4276" s="13"/>
      <c r="AD4276" s="13"/>
      <c r="AE4276" s="13"/>
      <c r="AF4276" s="13"/>
      <c r="AG4276" s="13"/>
      <c r="AH4276" s="13"/>
      <c r="AI4276" s="13"/>
      <c r="AJ4276" s="13"/>
    </row>
    <row r="4277" spans="2:36" x14ac:dyDescent="0.3">
      <c r="B4277" s="8"/>
      <c r="C4277" s="8"/>
      <c r="W4277" s="13"/>
      <c r="X4277" s="13"/>
      <c r="Y4277" s="13"/>
      <c r="Z4277" s="13"/>
      <c r="AA4277" s="13"/>
      <c r="AB4277" s="13"/>
      <c r="AC4277" s="13"/>
      <c r="AD4277" s="13"/>
      <c r="AE4277" s="13"/>
      <c r="AF4277" s="13"/>
      <c r="AG4277" s="13"/>
      <c r="AH4277" s="13"/>
      <c r="AI4277" s="13"/>
      <c r="AJ4277" s="13"/>
    </row>
    <row r="4278" spans="2:36" x14ac:dyDescent="0.3">
      <c r="B4278" s="8"/>
      <c r="C4278" s="8"/>
      <c r="W4278" s="13"/>
      <c r="X4278" s="13"/>
      <c r="Y4278" s="13"/>
      <c r="Z4278" s="13"/>
      <c r="AA4278" s="13"/>
      <c r="AB4278" s="13"/>
      <c r="AC4278" s="13"/>
      <c r="AD4278" s="13"/>
      <c r="AE4278" s="13"/>
      <c r="AF4278" s="13"/>
      <c r="AG4278" s="13"/>
      <c r="AH4278" s="13"/>
      <c r="AI4278" s="13"/>
      <c r="AJ4278" s="13"/>
    </row>
    <row r="4279" spans="2:36" x14ac:dyDescent="0.3">
      <c r="B4279" s="8"/>
      <c r="C4279" s="8"/>
      <c r="W4279" s="13"/>
      <c r="X4279" s="13"/>
      <c r="Y4279" s="13"/>
      <c r="Z4279" s="13"/>
      <c r="AA4279" s="13"/>
      <c r="AB4279" s="13"/>
      <c r="AC4279" s="13"/>
      <c r="AD4279" s="13"/>
      <c r="AE4279" s="13"/>
      <c r="AF4279" s="13"/>
      <c r="AG4279" s="13"/>
      <c r="AH4279" s="13"/>
      <c r="AI4279" s="13"/>
      <c r="AJ4279" s="13"/>
    </row>
    <row r="4280" spans="2:36" x14ac:dyDescent="0.3">
      <c r="B4280" s="8"/>
      <c r="C4280" s="8"/>
      <c r="W4280" s="13"/>
      <c r="X4280" s="13"/>
      <c r="Y4280" s="13"/>
      <c r="Z4280" s="13"/>
      <c r="AA4280" s="13"/>
      <c r="AB4280" s="13"/>
      <c r="AC4280" s="13"/>
      <c r="AD4280" s="13"/>
      <c r="AE4280" s="13"/>
      <c r="AF4280" s="13"/>
      <c r="AG4280" s="13"/>
      <c r="AH4280" s="13"/>
      <c r="AI4280" s="13"/>
      <c r="AJ4280" s="13"/>
    </row>
    <row r="4281" spans="2:36" x14ac:dyDescent="0.3">
      <c r="B4281" s="8"/>
      <c r="C4281" s="8"/>
      <c r="W4281" s="13"/>
      <c r="X4281" s="13"/>
      <c r="Y4281" s="13"/>
      <c r="Z4281" s="13"/>
      <c r="AA4281" s="13"/>
      <c r="AB4281" s="13"/>
      <c r="AC4281" s="13"/>
      <c r="AD4281" s="13"/>
      <c r="AE4281" s="13"/>
      <c r="AF4281" s="13"/>
      <c r="AG4281" s="13"/>
      <c r="AH4281" s="13"/>
      <c r="AI4281" s="13"/>
      <c r="AJ4281" s="13"/>
    </row>
    <row r="4282" spans="2:36" x14ac:dyDescent="0.3">
      <c r="B4282" s="8"/>
      <c r="C4282" s="8"/>
      <c r="W4282" s="13"/>
      <c r="X4282" s="13"/>
      <c r="Y4282" s="13"/>
      <c r="Z4282" s="13"/>
      <c r="AA4282" s="13"/>
      <c r="AB4282" s="13"/>
      <c r="AC4282" s="13"/>
      <c r="AD4282" s="13"/>
      <c r="AE4282" s="13"/>
      <c r="AF4282" s="13"/>
      <c r="AG4282" s="13"/>
      <c r="AH4282" s="13"/>
      <c r="AI4282" s="13"/>
      <c r="AJ4282" s="13"/>
    </row>
    <row r="4283" spans="2:36" x14ac:dyDescent="0.3">
      <c r="B4283" s="8"/>
      <c r="C4283" s="8"/>
      <c r="W4283" s="13"/>
      <c r="X4283" s="13"/>
      <c r="Y4283" s="13"/>
      <c r="Z4283" s="13"/>
      <c r="AA4283" s="13"/>
      <c r="AB4283" s="13"/>
      <c r="AC4283" s="13"/>
      <c r="AD4283" s="13"/>
      <c r="AE4283" s="13"/>
      <c r="AF4283" s="13"/>
      <c r="AG4283" s="13"/>
      <c r="AH4283" s="13"/>
      <c r="AI4283" s="13"/>
      <c r="AJ4283" s="13"/>
    </row>
    <row r="4284" spans="2:36" x14ac:dyDescent="0.3">
      <c r="B4284" s="8"/>
      <c r="C4284" s="8"/>
      <c r="W4284" s="13"/>
      <c r="X4284" s="13"/>
      <c r="Y4284" s="13"/>
      <c r="Z4284" s="13"/>
      <c r="AA4284" s="13"/>
      <c r="AB4284" s="13"/>
      <c r="AC4284" s="13"/>
      <c r="AD4284" s="13"/>
      <c r="AE4284" s="13"/>
      <c r="AF4284" s="13"/>
      <c r="AG4284" s="13"/>
      <c r="AH4284" s="13"/>
      <c r="AI4284" s="13"/>
      <c r="AJ4284" s="13"/>
    </row>
    <row r="4285" spans="2:36" x14ac:dyDescent="0.3">
      <c r="B4285" s="8"/>
      <c r="C4285" s="8"/>
      <c r="W4285" s="13"/>
      <c r="X4285" s="13"/>
      <c r="Y4285" s="13"/>
      <c r="Z4285" s="13"/>
      <c r="AA4285" s="13"/>
      <c r="AB4285" s="13"/>
      <c r="AC4285" s="13"/>
      <c r="AD4285" s="13"/>
      <c r="AE4285" s="13"/>
      <c r="AF4285" s="13"/>
      <c r="AG4285" s="13"/>
      <c r="AH4285" s="13"/>
      <c r="AI4285" s="13"/>
      <c r="AJ4285" s="13"/>
    </row>
    <row r="4286" spans="2:36" x14ac:dyDescent="0.3">
      <c r="B4286" s="8"/>
      <c r="C4286" s="8"/>
      <c r="W4286" s="13"/>
      <c r="X4286" s="13"/>
      <c r="Y4286" s="13"/>
      <c r="Z4286" s="13"/>
      <c r="AA4286" s="13"/>
      <c r="AB4286" s="13"/>
      <c r="AC4286" s="13"/>
      <c r="AD4286" s="13"/>
      <c r="AE4286" s="13"/>
      <c r="AF4286" s="13"/>
      <c r="AG4286" s="13"/>
      <c r="AH4286" s="13"/>
      <c r="AI4286" s="13"/>
      <c r="AJ4286" s="13"/>
    </row>
    <row r="4287" spans="2:36" x14ac:dyDescent="0.3">
      <c r="B4287" s="8"/>
      <c r="C4287" s="8"/>
      <c r="W4287" s="13"/>
      <c r="X4287" s="13"/>
      <c r="Y4287" s="13"/>
      <c r="Z4287" s="13"/>
      <c r="AA4287" s="13"/>
      <c r="AB4287" s="13"/>
      <c r="AC4287" s="13"/>
      <c r="AD4287" s="13"/>
      <c r="AE4287" s="13"/>
      <c r="AF4287" s="13"/>
      <c r="AG4287" s="13"/>
      <c r="AH4287" s="13"/>
      <c r="AI4287" s="13"/>
      <c r="AJ4287" s="13"/>
    </row>
    <row r="4288" spans="2:36" x14ac:dyDescent="0.3">
      <c r="B4288" s="8"/>
      <c r="C4288" s="8"/>
      <c r="W4288" s="13"/>
      <c r="X4288" s="13"/>
      <c r="Y4288" s="13"/>
      <c r="Z4288" s="13"/>
      <c r="AA4288" s="13"/>
      <c r="AB4288" s="13"/>
      <c r="AC4288" s="13"/>
      <c r="AD4288" s="13"/>
      <c r="AE4288" s="13"/>
      <c r="AF4288" s="13"/>
      <c r="AG4288" s="13"/>
      <c r="AH4288" s="13"/>
      <c r="AI4288" s="13"/>
      <c r="AJ4288" s="13"/>
    </row>
    <row r="4289" spans="2:36" x14ac:dyDescent="0.3">
      <c r="B4289" s="8"/>
      <c r="C4289" s="8"/>
      <c r="W4289" s="13"/>
      <c r="X4289" s="13"/>
      <c r="Y4289" s="13"/>
      <c r="Z4289" s="13"/>
      <c r="AA4289" s="13"/>
      <c r="AB4289" s="13"/>
      <c r="AC4289" s="13"/>
      <c r="AD4289" s="13"/>
      <c r="AE4289" s="13"/>
      <c r="AF4289" s="13"/>
      <c r="AG4289" s="13"/>
      <c r="AH4289" s="13"/>
      <c r="AI4289" s="13"/>
      <c r="AJ4289" s="13"/>
    </row>
    <row r="4290" spans="2:36" x14ac:dyDescent="0.3">
      <c r="B4290" s="8"/>
      <c r="C4290" s="8"/>
      <c r="W4290" s="13"/>
      <c r="X4290" s="13"/>
      <c r="Y4290" s="13"/>
      <c r="Z4290" s="13"/>
      <c r="AA4290" s="13"/>
      <c r="AB4290" s="13"/>
      <c r="AC4290" s="13"/>
      <c r="AD4290" s="13"/>
      <c r="AE4290" s="13"/>
      <c r="AF4290" s="13"/>
      <c r="AG4290" s="13"/>
      <c r="AH4290" s="13"/>
      <c r="AI4290" s="13"/>
      <c r="AJ4290" s="13"/>
    </row>
    <row r="4291" spans="2:36" x14ac:dyDescent="0.3">
      <c r="B4291" s="8"/>
      <c r="C4291" s="8"/>
      <c r="W4291" s="13"/>
      <c r="X4291" s="13"/>
      <c r="Y4291" s="13"/>
      <c r="Z4291" s="13"/>
      <c r="AA4291" s="13"/>
      <c r="AB4291" s="13"/>
      <c r="AC4291" s="13"/>
      <c r="AD4291" s="13"/>
      <c r="AE4291" s="13"/>
      <c r="AF4291" s="13"/>
      <c r="AG4291" s="13"/>
      <c r="AH4291" s="13"/>
      <c r="AI4291" s="13"/>
      <c r="AJ4291" s="13"/>
    </row>
    <row r="4292" spans="2:36" x14ac:dyDescent="0.3">
      <c r="B4292" s="8"/>
      <c r="C4292" s="8"/>
      <c r="W4292" s="13"/>
      <c r="X4292" s="13"/>
      <c r="Y4292" s="13"/>
      <c r="Z4292" s="13"/>
      <c r="AA4292" s="13"/>
      <c r="AB4292" s="13"/>
      <c r="AC4292" s="13"/>
      <c r="AD4292" s="13"/>
      <c r="AE4292" s="13"/>
      <c r="AF4292" s="13"/>
      <c r="AG4292" s="13"/>
      <c r="AH4292" s="13"/>
      <c r="AI4292" s="13"/>
      <c r="AJ4292" s="13"/>
    </row>
    <row r="4293" spans="2:36" x14ac:dyDescent="0.3">
      <c r="B4293" s="8"/>
      <c r="C4293" s="8"/>
      <c r="W4293" s="13"/>
      <c r="X4293" s="13"/>
      <c r="Y4293" s="13"/>
      <c r="Z4293" s="13"/>
      <c r="AA4293" s="13"/>
      <c r="AB4293" s="13"/>
      <c r="AC4293" s="13"/>
      <c r="AD4293" s="13"/>
      <c r="AE4293" s="13"/>
      <c r="AF4293" s="13"/>
      <c r="AG4293" s="13"/>
      <c r="AH4293" s="13"/>
      <c r="AI4293" s="13"/>
      <c r="AJ4293" s="13"/>
    </row>
    <row r="4294" spans="2:36" x14ac:dyDescent="0.3">
      <c r="B4294" s="8"/>
      <c r="C4294" s="8"/>
      <c r="W4294" s="13"/>
      <c r="X4294" s="13"/>
      <c r="Y4294" s="13"/>
      <c r="Z4294" s="13"/>
      <c r="AA4294" s="13"/>
      <c r="AB4294" s="13"/>
      <c r="AC4294" s="13"/>
      <c r="AD4294" s="13"/>
      <c r="AE4294" s="13"/>
      <c r="AF4294" s="13"/>
      <c r="AG4294" s="13"/>
      <c r="AH4294" s="13"/>
      <c r="AI4294" s="13"/>
      <c r="AJ4294" s="13"/>
    </row>
    <row r="4295" spans="2:36" x14ac:dyDescent="0.3">
      <c r="B4295" s="8"/>
      <c r="C4295" s="8"/>
      <c r="W4295" s="13"/>
      <c r="X4295" s="13"/>
      <c r="Y4295" s="13"/>
      <c r="Z4295" s="13"/>
      <c r="AA4295" s="13"/>
      <c r="AB4295" s="13"/>
      <c r="AC4295" s="13"/>
      <c r="AD4295" s="13"/>
      <c r="AE4295" s="13"/>
      <c r="AF4295" s="13"/>
      <c r="AG4295" s="13"/>
      <c r="AH4295" s="13"/>
      <c r="AI4295" s="13"/>
      <c r="AJ4295" s="13"/>
    </row>
    <row r="4296" spans="2:36" x14ac:dyDescent="0.3">
      <c r="B4296" s="8"/>
      <c r="C4296" s="8"/>
      <c r="W4296" s="13"/>
      <c r="X4296" s="13"/>
      <c r="Y4296" s="13"/>
      <c r="Z4296" s="13"/>
      <c r="AA4296" s="13"/>
      <c r="AB4296" s="13"/>
      <c r="AC4296" s="13"/>
      <c r="AD4296" s="13"/>
      <c r="AE4296" s="13"/>
      <c r="AF4296" s="13"/>
      <c r="AG4296" s="13"/>
      <c r="AH4296" s="13"/>
      <c r="AI4296" s="13"/>
      <c r="AJ4296" s="13"/>
    </row>
    <row r="4297" spans="2:36" x14ac:dyDescent="0.3">
      <c r="B4297" s="8"/>
      <c r="C4297" s="8"/>
      <c r="W4297" s="13"/>
      <c r="X4297" s="13"/>
      <c r="Y4297" s="13"/>
      <c r="Z4297" s="13"/>
      <c r="AA4297" s="13"/>
      <c r="AB4297" s="13"/>
      <c r="AC4297" s="13"/>
      <c r="AD4297" s="13"/>
      <c r="AE4297" s="13"/>
      <c r="AF4297" s="13"/>
      <c r="AG4297" s="13"/>
      <c r="AH4297" s="13"/>
      <c r="AI4297" s="13"/>
      <c r="AJ4297" s="13"/>
    </row>
    <row r="4298" spans="2:36" x14ac:dyDescent="0.3">
      <c r="B4298" s="8"/>
      <c r="C4298" s="8"/>
      <c r="W4298" s="13"/>
      <c r="X4298" s="13"/>
      <c r="Y4298" s="13"/>
      <c r="Z4298" s="13"/>
      <c r="AA4298" s="13"/>
      <c r="AB4298" s="13"/>
      <c r="AC4298" s="13"/>
      <c r="AD4298" s="13"/>
      <c r="AE4298" s="13"/>
      <c r="AF4298" s="13"/>
      <c r="AG4298" s="13"/>
      <c r="AH4298" s="13"/>
      <c r="AI4298" s="13"/>
      <c r="AJ4298" s="13"/>
    </row>
    <row r="4299" spans="2:36" x14ac:dyDescent="0.3">
      <c r="B4299" s="8"/>
      <c r="C4299" s="8"/>
      <c r="W4299" s="13"/>
      <c r="X4299" s="13"/>
      <c r="Y4299" s="13"/>
      <c r="Z4299" s="13"/>
      <c r="AA4299" s="13"/>
      <c r="AB4299" s="13"/>
      <c r="AC4299" s="13"/>
      <c r="AD4299" s="13"/>
      <c r="AE4299" s="13"/>
      <c r="AF4299" s="13"/>
      <c r="AG4299" s="13"/>
      <c r="AH4299" s="13"/>
      <c r="AI4299" s="13"/>
      <c r="AJ4299" s="13"/>
    </row>
    <row r="4300" spans="2:36" x14ac:dyDescent="0.3">
      <c r="B4300" s="8"/>
      <c r="C4300" s="8"/>
      <c r="W4300" s="13"/>
      <c r="X4300" s="13"/>
      <c r="Y4300" s="13"/>
      <c r="Z4300" s="13"/>
      <c r="AA4300" s="13"/>
      <c r="AB4300" s="13"/>
      <c r="AC4300" s="13"/>
      <c r="AD4300" s="13"/>
      <c r="AE4300" s="13"/>
      <c r="AF4300" s="13"/>
      <c r="AG4300" s="13"/>
      <c r="AH4300" s="13"/>
      <c r="AI4300" s="13"/>
      <c r="AJ4300" s="13"/>
    </row>
    <row r="4301" spans="2:36" x14ac:dyDescent="0.3">
      <c r="B4301" s="8"/>
      <c r="C4301" s="8"/>
      <c r="W4301" s="13"/>
      <c r="X4301" s="13"/>
      <c r="Y4301" s="13"/>
      <c r="Z4301" s="13"/>
      <c r="AA4301" s="13"/>
      <c r="AB4301" s="13"/>
      <c r="AC4301" s="13"/>
      <c r="AD4301" s="13"/>
      <c r="AE4301" s="13"/>
      <c r="AF4301" s="13"/>
      <c r="AG4301" s="13"/>
      <c r="AH4301" s="13"/>
      <c r="AI4301" s="13"/>
      <c r="AJ4301" s="13"/>
    </row>
    <row r="4302" spans="2:36" x14ac:dyDescent="0.3">
      <c r="B4302" s="8"/>
      <c r="C4302" s="8"/>
      <c r="W4302" s="13"/>
      <c r="X4302" s="13"/>
      <c r="Y4302" s="13"/>
      <c r="Z4302" s="13"/>
      <c r="AA4302" s="13"/>
      <c r="AB4302" s="13"/>
      <c r="AC4302" s="13"/>
      <c r="AD4302" s="13"/>
      <c r="AE4302" s="13"/>
      <c r="AF4302" s="13"/>
      <c r="AG4302" s="13"/>
      <c r="AH4302" s="13"/>
      <c r="AI4302" s="13"/>
      <c r="AJ4302" s="13"/>
    </row>
    <row r="4303" spans="2:36" x14ac:dyDescent="0.3">
      <c r="B4303" s="8"/>
      <c r="C4303" s="8"/>
      <c r="W4303" s="13"/>
      <c r="X4303" s="13"/>
      <c r="Y4303" s="13"/>
      <c r="Z4303" s="13"/>
      <c r="AA4303" s="13"/>
      <c r="AB4303" s="13"/>
      <c r="AC4303" s="13"/>
      <c r="AD4303" s="13"/>
      <c r="AE4303" s="13"/>
      <c r="AF4303" s="13"/>
      <c r="AG4303" s="13"/>
      <c r="AH4303" s="13"/>
      <c r="AI4303" s="13"/>
      <c r="AJ4303" s="13"/>
    </row>
    <row r="4304" spans="2:36" x14ac:dyDescent="0.3">
      <c r="B4304" s="8"/>
      <c r="C4304" s="8"/>
      <c r="W4304" s="13"/>
      <c r="X4304" s="13"/>
      <c r="Y4304" s="13"/>
      <c r="Z4304" s="13"/>
      <c r="AA4304" s="13"/>
      <c r="AB4304" s="13"/>
      <c r="AC4304" s="13"/>
      <c r="AD4304" s="13"/>
      <c r="AE4304" s="13"/>
      <c r="AF4304" s="13"/>
      <c r="AG4304" s="13"/>
      <c r="AH4304" s="13"/>
      <c r="AI4304" s="13"/>
      <c r="AJ4304" s="13"/>
    </row>
    <row r="4305" spans="2:36" x14ac:dyDescent="0.3">
      <c r="B4305" s="8"/>
      <c r="C4305" s="8"/>
      <c r="W4305" s="13"/>
      <c r="X4305" s="13"/>
      <c r="Y4305" s="13"/>
      <c r="Z4305" s="13"/>
      <c r="AA4305" s="13"/>
      <c r="AB4305" s="13"/>
      <c r="AC4305" s="13"/>
      <c r="AD4305" s="13"/>
      <c r="AE4305" s="13"/>
      <c r="AF4305" s="13"/>
      <c r="AG4305" s="13"/>
      <c r="AH4305" s="13"/>
      <c r="AI4305" s="13"/>
      <c r="AJ4305" s="13"/>
    </row>
    <row r="4306" spans="2:36" x14ac:dyDescent="0.3">
      <c r="B4306" s="8"/>
      <c r="C4306" s="8"/>
      <c r="W4306" s="13"/>
      <c r="X4306" s="13"/>
      <c r="Y4306" s="13"/>
      <c r="Z4306" s="13"/>
      <c r="AA4306" s="13"/>
      <c r="AB4306" s="13"/>
      <c r="AC4306" s="13"/>
      <c r="AD4306" s="13"/>
      <c r="AE4306" s="13"/>
      <c r="AF4306" s="13"/>
      <c r="AG4306" s="13"/>
      <c r="AH4306" s="13"/>
      <c r="AI4306" s="13"/>
      <c r="AJ4306" s="13"/>
    </row>
    <row r="4307" spans="2:36" x14ac:dyDescent="0.3">
      <c r="B4307" s="8"/>
      <c r="C4307" s="8"/>
      <c r="W4307" s="13"/>
      <c r="X4307" s="13"/>
      <c r="Y4307" s="13"/>
      <c r="Z4307" s="13"/>
      <c r="AA4307" s="13"/>
      <c r="AB4307" s="13"/>
      <c r="AC4307" s="13"/>
      <c r="AD4307" s="13"/>
      <c r="AE4307" s="13"/>
      <c r="AF4307" s="13"/>
      <c r="AG4307" s="13"/>
      <c r="AH4307" s="13"/>
      <c r="AI4307" s="13"/>
      <c r="AJ4307" s="13"/>
    </row>
    <row r="4308" spans="2:36" x14ac:dyDescent="0.3">
      <c r="B4308" s="8"/>
      <c r="C4308" s="8"/>
      <c r="W4308" s="13"/>
      <c r="X4308" s="13"/>
      <c r="Y4308" s="13"/>
      <c r="Z4308" s="13"/>
      <c r="AA4308" s="13"/>
      <c r="AB4308" s="13"/>
      <c r="AC4308" s="13"/>
      <c r="AD4308" s="13"/>
      <c r="AE4308" s="13"/>
      <c r="AF4308" s="13"/>
      <c r="AG4308" s="13"/>
      <c r="AH4308" s="13"/>
      <c r="AI4308" s="13"/>
      <c r="AJ4308" s="13"/>
    </row>
    <row r="4309" spans="2:36" x14ac:dyDescent="0.3">
      <c r="B4309" s="8"/>
      <c r="C4309" s="8"/>
      <c r="W4309" s="13"/>
      <c r="X4309" s="13"/>
      <c r="Y4309" s="13"/>
      <c r="Z4309" s="13"/>
      <c r="AA4309" s="13"/>
      <c r="AB4309" s="13"/>
      <c r="AC4309" s="13"/>
      <c r="AD4309" s="13"/>
      <c r="AE4309" s="13"/>
      <c r="AF4309" s="13"/>
      <c r="AG4309" s="13"/>
      <c r="AH4309" s="13"/>
      <c r="AI4309" s="13"/>
      <c r="AJ4309" s="13"/>
    </row>
    <row r="4310" spans="2:36" x14ac:dyDescent="0.3">
      <c r="B4310" s="8"/>
      <c r="C4310" s="8"/>
      <c r="W4310" s="13"/>
      <c r="X4310" s="13"/>
      <c r="Y4310" s="13"/>
      <c r="Z4310" s="13"/>
      <c r="AA4310" s="13"/>
      <c r="AB4310" s="13"/>
      <c r="AC4310" s="13"/>
      <c r="AD4310" s="13"/>
      <c r="AE4310" s="13"/>
      <c r="AF4310" s="13"/>
      <c r="AG4310" s="13"/>
      <c r="AH4310" s="13"/>
      <c r="AI4310" s="13"/>
      <c r="AJ4310" s="13"/>
    </row>
    <row r="4311" spans="2:36" x14ac:dyDescent="0.3">
      <c r="B4311" s="8"/>
      <c r="C4311" s="8"/>
      <c r="W4311" s="13"/>
      <c r="X4311" s="13"/>
      <c r="Y4311" s="13"/>
      <c r="Z4311" s="13"/>
      <c r="AA4311" s="13"/>
      <c r="AB4311" s="13"/>
      <c r="AC4311" s="13"/>
      <c r="AD4311" s="13"/>
      <c r="AE4311" s="13"/>
      <c r="AF4311" s="13"/>
      <c r="AG4311" s="13"/>
      <c r="AH4311" s="13"/>
      <c r="AI4311" s="13"/>
      <c r="AJ4311" s="13"/>
    </row>
    <row r="4312" spans="2:36" x14ac:dyDescent="0.3">
      <c r="B4312" s="8"/>
      <c r="C4312" s="8"/>
      <c r="W4312" s="13"/>
      <c r="X4312" s="13"/>
      <c r="Y4312" s="13"/>
      <c r="Z4312" s="13"/>
      <c r="AA4312" s="13"/>
      <c r="AB4312" s="13"/>
      <c r="AC4312" s="13"/>
      <c r="AD4312" s="13"/>
      <c r="AE4312" s="13"/>
      <c r="AF4312" s="13"/>
      <c r="AG4312" s="13"/>
      <c r="AH4312" s="13"/>
      <c r="AI4312" s="13"/>
      <c r="AJ4312" s="13"/>
    </row>
    <row r="4313" spans="2:36" x14ac:dyDescent="0.3">
      <c r="B4313" s="8"/>
      <c r="C4313" s="8"/>
      <c r="W4313" s="13"/>
      <c r="X4313" s="13"/>
      <c r="Y4313" s="13"/>
      <c r="Z4313" s="13"/>
      <c r="AA4313" s="13"/>
      <c r="AB4313" s="13"/>
      <c r="AC4313" s="13"/>
      <c r="AD4313" s="13"/>
      <c r="AE4313" s="13"/>
      <c r="AF4313" s="13"/>
      <c r="AG4313" s="13"/>
      <c r="AH4313" s="13"/>
      <c r="AI4313" s="13"/>
      <c r="AJ4313" s="13"/>
    </row>
    <row r="4314" spans="2:36" x14ac:dyDescent="0.3">
      <c r="B4314" s="8"/>
      <c r="C4314" s="8"/>
      <c r="W4314" s="13"/>
      <c r="X4314" s="13"/>
      <c r="Y4314" s="13"/>
      <c r="Z4314" s="13"/>
      <c r="AA4314" s="13"/>
      <c r="AB4314" s="13"/>
      <c r="AC4314" s="13"/>
      <c r="AD4314" s="13"/>
      <c r="AE4314" s="13"/>
      <c r="AF4314" s="13"/>
      <c r="AG4314" s="13"/>
      <c r="AH4314" s="13"/>
      <c r="AI4314" s="13"/>
      <c r="AJ4314" s="13"/>
    </row>
    <row r="4315" spans="2:36" x14ac:dyDescent="0.3">
      <c r="B4315" s="8"/>
      <c r="C4315" s="8"/>
      <c r="W4315" s="13"/>
      <c r="X4315" s="13"/>
      <c r="Y4315" s="13"/>
      <c r="Z4315" s="13"/>
      <c r="AA4315" s="13"/>
      <c r="AB4315" s="13"/>
      <c r="AC4315" s="13"/>
      <c r="AD4315" s="13"/>
      <c r="AE4315" s="13"/>
      <c r="AF4315" s="13"/>
      <c r="AG4315" s="13"/>
      <c r="AH4315" s="13"/>
      <c r="AI4315" s="13"/>
      <c r="AJ4315" s="13"/>
    </row>
    <row r="4316" spans="2:36" x14ac:dyDescent="0.3">
      <c r="B4316" s="8"/>
      <c r="C4316" s="8"/>
      <c r="W4316" s="13"/>
      <c r="X4316" s="13"/>
      <c r="Y4316" s="13"/>
      <c r="Z4316" s="13"/>
      <c r="AA4316" s="13"/>
      <c r="AB4316" s="13"/>
      <c r="AC4316" s="13"/>
      <c r="AD4316" s="13"/>
      <c r="AE4316" s="13"/>
      <c r="AF4316" s="13"/>
      <c r="AG4316" s="13"/>
      <c r="AH4316" s="13"/>
      <c r="AI4316" s="13"/>
      <c r="AJ4316" s="13"/>
    </row>
    <row r="4317" spans="2:36" x14ac:dyDescent="0.3">
      <c r="B4317" s="8"/>
      <c r="C4317" s="8"/>
      <c r="W4317" s="13"/>
      <c r="X4317" s="13"/>
      <c r="Y4317" s="13"/>
      <c r="Z4317" s="13"/>
      <c r="AA4317" s="13"/>
      <c r="AB4317" s="13"/>
      <c r="AC4317" s="13"/>
      <c r="AD4317" s="13"/>
      <c r="AE4317" s="13"/>
      <c r="AF4317" s="13"/>
      <c r="AG4317" s="13"/>
      <c r="AH4317" s="13"/>
      <c r="AI4317" s="13"/>
      <c r="AJ4317" s="13"/>
    </row>
    <row r="4318" spans="2:36" x14ac:dyDescent="0.3">
      <c r="B4318" s="8"/>
      <c r="C4318" s="8"/>
      <c r="W4318" s="13"/>
      <c r="X4318" s="13"/>
      <c r="Y4318" s="13"/>
      <c r="Z4318" s="13"/>
      <c r="AA4318" s="13"/>
      <c r="AB4318" s="13"/>
      <c r="AC4318" s="13"/>
      <c r="AD4318" s="13"/>
      <c r="AE4318" s="13"/>
      <c r="AF4318" s="13"/>
      <c r="AG4318" s="13"/>
      <c r="AH4318" s="13"/>
      <c r="AI4318" s="13"/>
      <c r="AJ4318" s="13"/>
    </row>
    <row r="4319" spans="2:36" x14ac:dyDescent="0.3">
      <c r="B4319" s="8"/>
      <c r="C4319" s="8"/>
      <c r="W4319" s="13"/>
      <c r="X4319" s="13"/>
      <c r="Y4319" s="13"/>
      <c r="Z4319" s="13"/>
      <c r="AA4319" s="13"/>
      <c r="AB4319" s="13"/>
      <c r="AC4319" s="13"/>
      <c r="AD4319" s="13"/>
      <c r="AE4319" s="13"/>
      <c r="AF4319" s="13"/>
      <c r="AG4319" s="13"/>
      <c r="AH4319" s="13"/>
      <c r="AI4319" s="13"/>
      <c r="AJ4319" s="13"/>
    </row>
    <row r="4320" spans="2:36" x14ac:dyDescent="0.3">
      <c r="B4320" s="8"/>
      <c r="C4320" s="8"/>
      <c r="W4320" s="13"/>
      <c r="X4320" s="13"/>
      <c r="Y4320" s="13"/>
      <c r="Z4320" s="13"/>
      <c r="AA4320" s="13"/>
      <c r="AB4320" s="13"/>
      <c r="AC4320" s="13"/>
      <c r="AD4320" s="13"/>
      <c r="AE4320" s="13"/>
      <c r="AF4320" s="13"/>
      <c r="AG4320" s="13"/>
      <c r="AH4320" s="13"/>
      <c r="AI4320" s="13"/>
      <c r="AJ4320" s="13"/>
    </row>
    <row r="4321" spans="2:36" x14ac:dyDescent="0.3">
      <c r="B4321" s="8"/>
      <c r="C4321" s="8"/>
      <c r="W4321" s="13"/>
      <c r="X4321" s="13"/>
      <c r="Y4321" s="13"/>
      <c r="Z4321" s="13"/>
      <c r="AA4321" s="13"/>
      <c r="AB4321" s="13"/>
      <c r="AC4321" s="13"/>
      <c r="AD4321" s="13"/>
      <c r="AE4321" s="13"/>
      <c r="AF4321" s="13"/>
      <c r="AG4321" s="13"/>
      <c r="AH4321" s="13"/>
      <c r="AI4321" s="13"/>
      <c r="AJ4321" s="13"/>
    </row>
    <row r="4322" spans="2:36" x14ac:dyDescent="0.3">
      <c r="B4322" s="8"/>
      <c r="C4322" s="8"/>
      <c r="W4322" s="13"/>
      <c r="X4322" s="13"/>
      <c r="Y4322" s="13"/>
      <c r="Z4322" s="13"/>
      <c r="AA4322" s="13"/>
      <c r="AB4322" s="13"/>
      <c r="AC4322" s="13"/>
      <c r="AD4322" s="13"/>
      <c r="AE4322" s="13"/>
      <c r="AF4322" s="13"/>
      <c r="AG4322" s="13"/>
      <c r="AH4322" s="13"/>
      <c r="AI4322" s="13"/>
      <c r="AJ4322" s="13"/>
    </row>
    <row r="4323" spans="2:36" x14ac:dyDescent="0.3">
      <c r="B4323" s="8"/>
      <c r="C4323" s="8"/>
      <c r="W4323" s="13"/>
      <c r="X4323" s="13"/>
      <c r="Y4323" s="13"/>
      <c r="Z4323" s="13"/>
      <c r="AA4323" s="13"/>
      <c r="AB4323" s="13"/>
      <c r="AC4323" s="13"/>
      <c r="AD4323" s="13"/>
      <c r="AE4323" s="13"/>
      <c r="AF4323" s="13"/>
      <c r="AG4323" s="13"/>
      <c r="AH4323" s="13"/>
      <c r="AI4323" s="13"/>
      <c r="AJ4323" s="13"/>
    </row>
    <row r="4324" spans="2:36" x14ac:dyDescent="0.3">
      <c r="B4324" s="8"/>
      <c r="C4324" s="8"/>
      <c r="W4324" s="13"/>
      <c r="X4324" s="13"/>
      <c r="Y4324" s="13"/>
      <c r="Z4324" s="13"/>
      <c r="AA4324" s="13"/>
      <c r="AB4324" s="13"/>
      <c r="AC4324" s="13"/>
      <c r="AD4324" s="13"/>
      <c r="AE4324" s="13"/>
      <c r="AF4324" s="13"/>
      <c r="AG4324" s="13"/>
      <c r="AH4324" s="13"/>
      <c r="AI4324" s="13"/>
      <c r="AJ4324" s="13"/>
    </row>
    <row r="4325" spans="2:36" x14ac:dyDescent="0.3">
      <c r="B4325" s="8"/>
      <c r="C4325" s="8"/>
      <c r="W4325" s="13"/>
      <c r="X4325" s="13"/>
      <c r="Y4325" s="13"/>
      <c r="Z4325" s="13"/>
      <c r="AA4325" s="13"/>
      <c r="AB4325" s="13"/>
      <c r="AC4325" s="13"/>
      <c r="AD4325" s="13"/>
      <c r="AE4325" s="13"/>
      <c r="AF4325" s="13"/>
      <c r="AG4325" s="13"/>
      <c r="AH4325" s="13"/>
      <c r="AI4325" s="13"/>
      <c r="AJ4325" s="13"/>
    </row>
    <row r="4326" spans="2:36" x14ac:dyDescent="0.3">
      <c r="B4326" s="8"/>
      <c r="C4326" s="8"/>
      <c r="W4326" s="13"/>
      <c r="X4326" s="13"/>
      <c r="Y4326" s="13"/>
      <c r="Z4326" s="13"/>
      <c r="AA4326" s="13"/>
      <c r="AB4326" s="13"/>
      <c r="AC4326" s="13"/>
      <c r="AD4326" s="13"/>
      <c r="AE4326" s="13"/>
      <c r="AF4326" s="13"/>
      <c r="AG4326" s="13"/>
      <c r="AH4326" s="13"/>
      <c r="AI4326" s="13"/>
      <c r="AJ4326" s="13"/>
    </row>
    <row r="4327" spans="2:36" x14ac:dyDescent="0.3">
      <c r="B4327" s="8"/>
      <c r="C4327" s="8"/>
      <c r="W4327" s="13"/>
      <c r="X4327" s="13"/>
      <c r="Y4327" s="13"/>
      <c r="Z4327" s="13"/>
      <c r="AA4327" s="13"/>
      <c r="AB4327" s="13"/>
      <c r="AC4327" s="13"/>
      <c r="AD4327" s="13"/>
      <c r="AE4327" s="13"/>
      <c r="AF4327" s="13"/>
      <c r="AG4327" s="13"/>
      <c r="AH4327" s="13"/>
      <c r="AI4327" s="13"/>
      <c r="AJ4327" s="13"/>
    </row>
    <row r="4328" spans="2:36" x14ac:dyDescent="0.3">
      <c r="B4328" s="8"/>
      <c r="C4328" s="8"/>
      <c r="W4328" s="13"/>
      <c r="X4328" s="13"/>
      <c r="Y4328" s="13"/>
      <c r="Z4328" s="13"/>
      <c r="AA4328" s="13"/>
      <c r="AB4328" s="13"/>
      <c r="AC4328" s="13"/>
      <c r="AD4328" s="13"/>
      <c r="AE4328" s="13"/>
      <c r="AF4328" s="13"/>
      <c r="AG4328" s="13"/>
      <c r="AH4328" s="13"/>
      <c r="AI4328" s="13"/>
      <c r="AJ4328" s="13"/>
    </row>
    <row r="4329" spans="2:36" x14ac:dyDescent="0.3">
      <c r="B4329" s="8"/>
      <c r="C4329" s="8"/>
      <c r="W4329" s="13"/>
      <c r="X4329" s="13"/>
      <c r="Y4329" s="13"/>
      <c r="Z4329" s="13"/>
      <c r="AA4329" s="13"/>
      <c r="AB4329" s="13"/>
      <c r="AC4329" s="13"/>
      <c r="AD4329" s="13"/>
      <c r="AE4329" s="13"/>
      <c r="AF4329" s="13"/>
      <c r="AG4329" s="13"/>
      <c r="AH4329" s="13"/>
      <c r="AI4329" s="13"/>
      <c r="AJ4329" s="13"/>
    </row>
    <row r="4330" spans="2:36" x14ac:dyDescent="0.3">
      <c r="B4330" s="8"/>
      <c r="C4330" s="8"/>
      <c r="W4330" s="13"/>
      <c r="X4330" s="13"/>
      <c r="Y4330" s="13"/>
      <c r="Z4330" s="13"/>
      <c r="AA4330" s="13"/>
      <c r="AB4330" s="13"/>
      <c r="AC4330" s="13"/>
      <c r="AD4330" s="13"/>
      <c r="AE4330" s="13"/>
      <c r="AF4330" s="13"/>
      <c r="AG4330" s="13"/>
      <c r="AH4330" s="13"/>
      <c r="AI4330" s="13"/>
      <c r="AJ4330" s="13"/>
    </row>
    <row r="4331" spans="2:36" x14ac:dyDescent="0.3">
      <c r="B4331" s="8"/>
      <c r="C4331" s="8"/>
      <c r="W4331" s="13"/>
      <c r="X4331" s="13"/>
      <c r="Y4331" s="13"/>
      <c r="Z4331" s="13"/>
      <c r="AA4331" s="13"/>
      <c r="AB4331" s="13"/>
      <c r="AC4331" s="13"/>
      <c r="AD4331" s="13"/>
      <c r="AE4331" s="13"/>
      <c r="AF4331" s="13"/>
      <c r="AG4331" s="13"/>
      <c r="AH4331" s="13"/>
      <c r="AI4331" s="13"/>
      <c r="AJ4331" s="13"/>
    </row>
    <row r="4332" spans="2:36" x14ac:dyDescent="0.3">
      <c r="B4332" s="8"/>
      <c r="C4332" s="8"/>
      <c r="W4332" s="13"/>
      <c r="X4332" s="13"/>
      <c r="Y4332" s="13"/>
      <c r="Z4332" s="13"/>
      <c r="AA4332" s="13"/>
      <c r="AB4332" s="13"/>
      <c r="AC4332" s="13"/>
      <c r="AD4332" s="13"/>
      <c r="AE4332" s="13"/>
      <c r="AF4332" s="13"/>
      <c r="AG4332" s="13"/>
      <c r="AH4332" s="13"/>
      <c r="AI4332" s="13"/>
      <c r="AJ4332" s="13"/>
    </row>
    <row r="4333" spans="2:36" x14ac:dyDescent="0.3">
      <c r="B4333" s="8"/>
      <c r="C4333" s="8"/>
      <c r="W4333" s="13"/>
      <c r="X4333" s="13"/>
      <c r="Y4333" s="13"/>
      <c r="Z4333" s="13"/>
      <c r="AA4333" s="13"/>
      <c r="AB4333" s="13"/>
      <c r="AC4333" s="13"/>
      <c r="AD4333" s="13"/>
      <c r="AE4333" s="13"/>
      <c r="AF4333" s="13"/>
      <c r="AG4333" s="13"/>
      <c r="AH4333" s="13"/>
      <c r="AI4333" s="13"/>
      <c r="AJ4333" s="13"/>
    </row>
    <row r="4334" spans="2:36" x14ac:dyDescent="0.3">
      <c r="B4334" s="8"/>
      <c r="C4334" s="8"/>
      <c r="W4334" s="13"/>
      <c r="X4334" s="13"/>
      <c r="Y4334" s="13"/>
      <c r="Z4334" s="13"/>
      <c r="AA4334" s="13"/>
      <c r="AB4334" s="13"/>
      <c r="AC4334" s="13"/>
      <c r="AD4334" s="13"/>
      <c r="AE4334" s="13"/>
      <c r="AF4334" s="13"/>
      <c r="AG4334" s="13"/>
      <c r="AH4334" s="13"/>
      <c r="AI4334" s="13"/>
      <c r="AJ4334" s="13"/>
    </row>
    <row r="4335" spans="2:36" x14ac:dyDescent="0.3">
      <c r="B4335" s="8"/>
      <c r="C4335" s="8"/>
      <c r="W4335" s="13"/>
      <c r="X4335" s="13"/>
      <c r="Y4335" s="13"/>
      <c r="Z4335" s="13"/>
      <c r="AA4335" s="13"/>
      <c r="AB4335" s="13"/>
      <c r="AC4335" s="13"/>
      <c r="AD4335" s="13"/>
      <c r="AE4335" s="13"/>
      <c r="AF4335" s="13"/>
      <c r="AG4335" s="13"/>
      <c r="AH4335" s="13"/>
      <c r="AI4335" s="13"/>
      <c r="AJ4335" s="13"/>
    </row>
    <row r="4336" spans="2:36" x14ac:dyDescent="0.3">
      <c r="B4336" s="8"/>
      <c r="C4336" s="8"/>
      <c r="W4336" s="13"/>
      <c r="X4336" s="13"/>
      <c r="Y4336" s="13"/>
      <c r="Z4336" s="13"/>
      <c r="AA4336" s="13"/>
      <c r="AB4336" s="13"/>
      <c r="AC4336" s="13"/>
      <c r="AD4336" s="13"/>
      <c r="AE4336" s="13"/>
      <c r="AF4336" s="13"/>
      <c r="AG4336" s="13"/>
      <c r="AH4336" s="13"/>
      <c r="AI4336" s="13"/>
      <c r="AJ4336" s="13"/>
    </row>
    <row r="4337" spans="2:36" x14ac:dyDescent="0.3">
      <c r="B4337" s="8"/>
      <c r="C4337" s="8"/>
      <c r="W4337" s="13"/>
      <c r="X4337" s="13"/>
      <c r="Y4337" s="13"/>
      <c r="Z4337" s="13"/>
      <c r="AA4337" s="13"/>
      <c r="AB4337" s="13"/>
      <c r="AC4337" s="13"/>
      <c r="AD4337" s="13"/>
      <c r="AE4337" s="13"/>
      <c r="AF4337" s="13"/>
      <c r="AG4337" s="13"/>
      <c r="AH4337" s="13"/>
      <c r="AI4337" s="13"/>
      <c r="AJ4337" s="13"/>
    </row>
    <row r="4338" spans="2:36" x14ac:dyDescent="0.3">
      <c r="B4338" s="8"/>
      <c r="C4338" s="8"/>
      <c r="W4338" s="13"/>
      <c r="X4338" s="13"/>
      <c r="Y4338" s="13"/>
      <c r="Z4338" s="13"/>
      <c r="AA4338" s="13"/>
      <c r="AB4338" s="13"/>
      <c r="AC4338" s="13"/>
      <c r="AD4338" s="13"/>
      <c r="AE4338" s="13"/>
      <c r="AF4338" s="13"/>
      <c r="AG4338" s="13"/>
      <c r="AH4338" s="13"/>
      <c r="AI4338" s="13"/>
      <c r="AJ4338" s="13"/>
    </row>
    <row r="4339" spans="2:36" x14ac:dyDescent="0.3">
      <c r="B4339" s="8"/>
      <c r="C4339" s="8"/>
      <c r="W4339" s="13"/>
      <c r="X4339" s="13"/>
      <c r="Y4339" s="13"/>
      <c r="Z4339" s="13"/>
      <c r="AA4339" s="13"/>
      <c r="AB4339" s="13"/>
      <c r="AC4339" s="13"/>
      <c r="AD4339" s="13"/>
      <c r="AE4339" s="13"/>
      <c r="AF4339" s="13"/>
      <c r="AG4339" s="13"/>
      <c r="AH4339" s="13"/>
      <c r="AI4339" s="13"/>
      <c r="AJ4339" s="13"/>
    </row>
    <row r="4340" spans="2:36" x14ac:dyDescent="0.3">
      <c r="B4340" s="8"/>
      <c r="C4340" s="8"/>
      <c r="W4340" s="13"/>
      <c r="X4340" s="13"/>
      <c r="Y4340" s="13"/>
      <c r="Z4340" s="13"/>
      <c r="AA4340" s="13"/>
      <c r="AB4340" s="13"/>
      <c r="AC4340" s="13"/>
      <c r="AD4340" s="13"/>
      <c r="AE4340" s="13"/>
      <c r="AF4340" s="13"/>
      <c r="AG4340" s="13"/>
      <c r="AH4340" s="13"/>
      <c r="AI4340" s="13"/>
      <c r="AJ4340" s="13"/>
    </row>
    <row r="4341" spans="2:36" x14ac:dyDescent="0.3">
      <c r="B4341" s="8"/>
      <c r="C4341" s="8"/>
      <c r="W4341" s="13"/>
      <c r="X4341" s="13"/>
      <c r="Y4341" s="13"/>
      <c r="Z4341" s="13"/>
      <c r="AA4341" s="13"/>
      <c r="AB4341" s="13"/>
      <c r="AC4341" s="13"/>
      <c r="AD4341" s="13"/>
      <c r="AE4341" s="13"/>
      <c r="AF4341" s="13"/>
      <c r="AG4341" s="13"/>
      <c r="AH4341" s="13"/>
      <c r="AI4341" s="13"/>
      <c r="AJ4341" s="13"/>
    </row>
    <row r="4342" spans="2:36" x14ac:dyDescent="0.3">
      <c r="B4342" s="8"/>
      <c r="C4342" s="8"/>
      <c r="W4342" s="13"/>
      <c r="X4342" s="13"/>
      <c r="Y4342" s="13"/>
      <c r="Z4342" s="13"/>
      <c r="AA4342" s="13"/>
      <c r="AB4342" s="13"/>
      <c r="AC4342" s="13"/>
      <c r="AD4342" s="13"/>
      <c r="AE4342" s="13"/>
      <c r="AF4342" s="13"/>
      <c r="AG4342" s="13"/>
      <c r="AH4342" s="13"/>
      <c r="AI4342" s="13"/>
      <c r="AJ4342" s="13"/>
    </row>
    <row r="4343" spans="2:36" x14ac:dyDescent="0.3">
      <c r="B4343" s="8"/>
      <c r="C4343" s="8"/>
      <c r="W4343" s="13"/>
      <c r="X4343" s="13"/>
      <c r="Y4343" s="13"/>
      <c r="Z4343" s="13"/>
      <c r="AA4343" s="13"/>
      <c r="AB4343" s="13"/>
      <c r="AC4343" s="13"/>
      <c r="AD4343" s="13"/>
      <c r="AE4343" s="13"/>
      <c r="AF4343" s="13"/>
      <c r="AG4343" s="13"/>
      <c r="AH4343" s="13"/>
      <c r="AI4343" s="13"/>
      <c r="AJ4343" s="13"/>
    </row>
    <row r="4344" spans="2:36" x14ac:dyDescent="0.3">
      <c r="B4344" s="8"/>
      <c r="C4344" s="8"/>
      <c r="W4344" s="13"/>
      <c r="X4344" s="13"/>
      <c r="Y4344" s="13"/>
      <c r="Z4344" s="13"/>
      <c r="AA4344" s="13"/>
      <c r="AB4344" s="13"/>
      <c r="AC4344" s="13"/>
      <c r="AD4344" s="13"/>
      <c r="AE4344" s="13"/>
      <c r="AF4344" s="13"/>
      <c r="AG4344" s="13"/>
      <c r="AH4344" s="13"/>
      <c r="AI4344" s="13"/>
      <c r="AJ4344" s="13"/>
    </row>
    <row r="4345" spans="2:36" x14ac:dyDescent="0.3">
      <c r="B4345" s="8"/>
      <c r="C4345" s="8"/>
      <c r="W4345" s="13"/>
      <c r="X4345" s="13"/>
      <c r="Y4345" s="13"/>
      <c r="Z4345" s="13"/>
      <c r="AA4345" s="13"/>
      <c r="AB4345" s="13"/>
      <c r="AC4345" s="13"/>
      <c r="AD4345" s="13"/>
      <c r="AE4345" s="13"/>
      <c r="AF4345" s="13"/>
      <c r="AG4345" s="13"/>
      <c r="AH4345" s="13"/>
      <c r="AI4345" s="13"/>
      <c r="AJ4345" s="13"/>
    </row>
    <row r="4346" spans="2:36" x14ac:dyDescent="0.3">
      <c r="B4346" s="8"/>
      <c r="C4346" s="8"/>
      <c r="W4346" s="13"/>
      <c r="X4346" s="13"/>
      <c r="Y4346" s="13"/>
      <c r="Z4346" s="13"/>
      <c r="AA4346" s="13"/>
      <c r="AB4346" s="13"/>
      <c r="AC4346" s="13"/>
      <c r="AD4346" s="13"/>
      <c r="AE4346" s="13"/>
      <c r="AF4346" s="13"/>
      <c r="AG4346" s="13"/>
      <c r="AH4346" s="13"/>
      <c r="AI4346" s="13"/>
      <c r="AJ4346" s="13"/>
    </row>
    <row r="4347" spans="2:36" x14ac:dyDescent="0.3">
      <c r="B4347" s="8"/>
      <c r="C4347" s="8"/>
      <c r="W4347" s="13"/>
      <c r="X4347" s="13"/>
      <c r="Y4347" s="13"/>
      <c r="Z4347" s="13"/>
      <c r="AA4347" s="13"/>
      <c r="AB4347" s="13"/>
      <c r="AC4347" s="13"/>
      <c r="AD4347" s="13"/>
      <c r="AE4347" s="13"/>
      <c r="AF4347" s="13"/>
      <c r="AG4347" s="13"/>
      <c r="AH4347" s="13"/>
      <c r="AI4347" s="13"/>
      <c r="AJ4347" s="13"/>
    </row>
    <row r="4348" spans="2:36" x14ac:dyDescent="0.3">
      <c r="B4348" s="8"/>
      <c r="C4348" s="8"/>
      <c r="W4348" s="13"/>
      <c r="X4348" s="13"/>
      <c r="Y4348" s="13"/>
      <c r="Z4348" s="13"/>
      <c r="AA4348" s="13"/>
      <c r="AB4348" s="13"/>
      <c r="AC4348" s="13"/>
      <c r="AD4348" s="13"/>
      <c r="AE4348" s="13"/>
      <c r="AF4348" s="13"/>
      <c r="AG4348" s="13"/>
      <c r="AH4348" s="13"/>
      <c r="AI4348" s="13"/>
      <c r="AJ4348" s="13"/>
    </row>
    <row r="4349" spans="2:36" x14ac:dyDescent="0.3">
      <c r="B4349" s="8"/>
      <c r="C4349" s="8"/>
      <c r="W4349" s="13"/>
      <c r="X4349" s="13"/>
      <c r="Y4349" s="13"/>
      <c r="Z4349" s="13"/>
      <c r="AA4349" s="13"/>
      <c r="AB4349" s="13"/>
      <c r="AC4349" s="13"/>
      <c r="AD4349" s="13"/>
      <c r="AE4349" s="13"/>
      <c r="AF4349" s="13"/>
      <c r="AG4349" s="13"/>
      <c r="AH4349" s="13"/>
      <c r="AI4349" s="13"/>
      <c r="AJ4349" s="13"/>
    </row>
    <row r="4350" spans="2:36" x14ac:dyDescent="0.3">
      <c r="B4350" s="8"/>
      <c r="C4350" s="8"/>
      <c r="W4350" s="13"/>
      <c r="X4350" s="13"/>
      <c r="Y4350" s="13"/>
      <c r="Z4350" s="13"/>
      <c r="AA4350" s="13"/>
      <c r="AB4350" s="13"/>
      <c r="AC4350" s="13"/>
      <c r="AD4350" s="13"/>
      <c r="AE4350" s="13"/>
      <c r="AF4350" s="13"/>
      <c r="AG4350" s="13"/>
      <c r="AH4350" s="13"/>
      <c r="AI4350" s="13"/>
      <c r="AJ4350" s="13"/>
    </row>
    <row r="4351" spans="2:36" x14ac:dyDescent="0.3">
      <c r="B4351" s="8"/>
      <c r="C4351" s="8"/>
      <c r="W4351" s="13"/>
      <c r="X4351" s="13"/>
      <c r="Y4351" s="13"/>
      <c r="Z4351" s="13"/>
      <c r="AA4351" s="13"/>
      <c r="AB4351" s="13"/>
      <c r="AC4351" s="13"/>
      <c r="AD4351" s="13"/>
      <c r="AE4351" s="13"/>
      <c r="AF4351" s="13"/>
      <c r="AG4351" s="13"/>
      <c r="AH4351" s="13"/>
      <c r="AI4351" s="13"/>
      <c r="AJ4351" s="13"/>
    </row>
    <row r="4352" spans="2:36" x14ac:dyDescent="0.3">
      <c r="B4352" s="8"/>
      <c r="C4352" s="8"/>
      <c r="W4352" s="13"/>
      <c r="X4352" s="13"/>
      <c r="Y4352" s="13"/>
      <c r="Z4352" s="13"/>
      <c r="AA4352" s="13"/>
      <c r="AB4352" s="13"/>
      <c r="AC4352" s="13"/>
      <c r="AD4352" s="13"/>
      <c r="AE4352" s="13"/>
      <c r="AF4352" s="13"/>
      <c r="AG4352" s="13"/>
      <c r="AH4352" s="13"/>
      <c r="AI4352" s="13"/>
      <c r="AJ4352" s="13"/>
    </row>
    <row r="4353" spans="2:36" x14ac:dyDescent="0.3">
      <c r="B4353" s="8"/>
      <c r="C4353" s="8"/>
      <c r="W4353" s="13"/>
      <c r="X4353" s="13"/>
      <c r="Y4353" s="13"/>
      <c r="Z4353" s="13"/>
      <c r="AA4353" s="13"/>
      <c r="AB4353" s="13"/>
      <c r="AC4353" s="13"/>
      <c r="AD4353" s="13"/>
      <c r="AE4353" s="13"/>
      <c r="AF4353" s="13"/>
      <c r="AG4353" s="13"/>
      <c r="AH4353" s="13"/>
      <c r="AI4353" s="13"/>
      <c r="AJ4353" s="13"/>
    </row>
    <row r="4354" spans="2:36" x14ac:dyDescent="0.3">
      <c r="B4354" s="8"/>
      <c r="C4354" s="8"/>
      <c r="W4354" s="13"/>
      <c r="X4354" s="13"/>
      <c r="Y4354" s="13"/>
      <c r="Z4354" s="13"/>
      <c r="AA4354" s="13"/>
      <c r="AB4354" s="13"/>
      <c r="AC4354" s="13"/>
      <c r="AD4354" s="13"/>
      <c r="AE4354" s="13"/>
      <c r="AF4354" s="13"/>
      <c r="AG4354" s="13"/>
      <c r="AH4354" s="13"/>
      <c r="AI4354" s="13"/>
      <c r="AJ4354" s="13"/>
    </row>
    <row r="4355" spans="2:36" x14ac:dyDescent="0.3">
      <c r="B4355" s="8"/>
      <c r="C4355" s="8"/>
      <c r="W4355" s="13"/>
      <c r="X4355" s="13"/>
      <c r="Y4355" s="13"/>
      <c r="Z4355" s="13"/>
      <c r="AA4355" s="13"/>
      <c r="AB4355" s="13"/>
      <c r="AC4355" s="13"/>
      <c r="AD4355" s="13"/>
      <c r="AE4355" s="13"/>
      <c r="AF4355" s="13"/>
      <c r="AG4355" s="13"/>
      <c r="AH4355" s="13"/>
      <c r="AI4355" s="13"/>
      <c r="AJ4355" s="13"/>
    </row>
    <row r="4356" spans="2:36" x14ac:dyDescent="0.3">
      <c r="B4356" s="8"/>
      <c r="C4356" s="8"/>
      <c r="W4356" s="13"/>
      <c r="X4356" s="13"/>
      <c r="Y4356" s="13"/>
      <c r="Z4356" s="13"/>
      <c r="AA4356" s="13"/>
      <c r="AB4356" s="13"/>
      <c r="AC4356" s="13"/>
      <c r="AD4356" s="13"/>
      <c r="AE4356" s="13"/>
      <c r="AF4356" s="13"/>
      <c r="AG4356" s="13"/>
      <c r="AH4356" s="13"/>
      <c r="AI4356" s="13"/>
      <c r="AJ4356" s="13"/>
    </row>
    <row r="4357" spans="2:36" x14ac:dyDescent="0.3">
      <c r="B4357" s="8"/>
      <c r="C4357" s="8"/>
      <c r="W4357" s="13"/>
      <c r="X4357" s="13"/>
      <c r="Y4357" s="13"/>
      <c r="Z4357" s="13"/>
      <c r="AA4357" s="13"/>
      <c r="AB4357" s="13"/>
      <c r="AC4357" s="13"/>
      <c r="AD4357" s="13"/>
      <c r="AE4357" s="13"/>
      <c r="AF4357" s="13"/>
      <c r="AG4357" s="13"/>
      <c r="AH4357" s="13"/>
      <c r="AI4357" s="13"/>
      <c r="AJ4357" s="13"/>
    </row>
    <row r="4358" spans="2:36" x14ac:dyDescent="0.3">
      <c r="B4358" s="8"/>
      <c r="C4358" s="8"/>
      <c r="W4358" s="13"/>
      <c r="X4358" s="13"/>
      <c r="Y4358" s="13"/>
      <c r="Z4358" s="13"/>
      <c r="AA4358" s="13"/>
      <c r="AB4358" s="13"/>
      <c r="AC4358" s="13"/>
      <c r="AD4358" s="13"/>
      <c r="AE4358" s="13"/>
      <c r="AF4358" s="13"/>
      <c r="AG4358" s="13"/>
      <c r="AH4358" s="13"/>
      <c r="AI4358" s="13"/>
      <c r="AJ4358" s="13"/>
    </row>
    <row r="4359" spans="2:36" x14ac:dyDescent="0.3">
      <c r="B4359" s="8"/>
      <c r="C4359" s="8"/>
      <c r="W4359" s="13"/>
      <c r="X4359" s="13"/>
      <c r="Y4359" s="13"/>
      <c r="Z4359" s="13"/>
      <c r="AA4359" s="13"/>
      <c r="AB4359" s="13"/>
      <c r="AC4359" s="13"/>
      <c r="AD4359" s="13"/>
      <c r="AE4359" s="13"/>
      <c r="AF4359" s="13"/>
      <c r="AG4359" s="13"/>
      <c r="AH4359" s="13"/>
      <c r="AI4359" s="13"/>
      <c r="AJ4359" s="13"/>
    </row>
    <row r="4360" spans="2:36" x14ac:dyDescent="0.3">
      <c r="B4360" s="8"/>
      <c r="C4360" s="8"/>
      <c r="W4360" s="13"/>
      <c r="X4360" s="13"/>
      <c r="Y4360" s="13"/>
      <c r="Z4360" s="13"/>
      <c r="AA4360" s="13"/>
      <c r="AB4360" s="13"/>
      <c r="AC4360" s="13"/>
      <c r="AD4360" s="13"/>
      <c r="AE4360" s="13"/>
      <c r="AF4360" s="13"/>
      <c r="AG4360" s="13"/>
      <c r="AH4360" s="13"/>
      <c r="AI4360" s="13"/>
      <c r="AJ4360" s="13"/>
    </row>
    <row r="4361" spans="2:36" x14ac:dyDescent="0.3">
      <c r="B4361" s="8"/>
      <c r="C4361" s="8"/>
      <c r="W4361" s="13"/>
      <c r="X4361" s="13"/>
      <c r="Y4361" s="13"/>
      <c r="Z4361" s="13"/>
      <c r="AA4361" s="13"/>
      <c r="AB4361" s="13"/>
      <c r="AC4361" s="13"/>
      <c r="AD4361" s="13"/>
      <c r="AE4361" s="13"/>
      <c r="AF4361" s="13"/>
      <c r="AG4361" s="13"/>
      <c r="AH4361" s="13"/>
      <c r="AI4361" s="13"/>
      <c r="AJ4361" s="13"/>
    </row>
    <row r="4362" spans="2:36" x14ac:dyDescent="0.3">
      <c r="B4362" s="8"/>
      <c r="C4362" s="8"/>
      <c r="W4362" s="13"/>
      <c r="X4362" s="13"/>
      <c r="Y4362" s="13"/>
      <c r="Z4362" s="13"/>
      <c r="AA4362" s="13"/>
      <c r="AB4362" s="13"/>
      <c r="AC4362" s="13"/>
      <c r="AD4362" s="13"/>
      <c r="AE4362" s="13"/>
      <c r="AF4362" s="13"/>
      <c r="AG4362" s="13"/>
      <c r="AH4362" s="13"/>
      <c r="AI4362" s="13"/>
      <c r="AJ4362" s="13"/>
    </row>
    <row r="4363" spans="2:36" x14ac:dyDescent="0.3">
      <c r="B4363" s="8"/>
      <c r="C4363" s="8"/>
      <c r="W4363" s="13"/>
      <c r="X4363" s="13"/>
      <c r="Y4363" s="13"/>
      <c r="Z4363" s="13"/>
      <c r="AA4363" s="13"/>
      <c r="AB4363" s="13"/>
      <c r="AC4363" s="13"/>
      <c r="AD4363" s="13"/>
      <c r="AE4363" s="13"/>
      <c r="AF4363" s="13"/>
      <c r="AG4363" s="13"/>
      <c r="AH4363" s="13"/>
      <c r="AI4363" s="13"/>
      <c r="AJ4363" s="13"/>
    </row>
    <row r="4364" spans="2:36" x14ac:dyDescent="0.3">
      <c r="B4364" s="8"/>
      <c r="C4364" s="8"/>
      <c r="W4364" s="13"/>
      <c r="X4364" s="13"/>
      <c r="Y4364" s="13"/>
      <c r="Z4364" s="13"/>
      <c r="AA4364" s="13"/>
      <c r="AB4364" s="13"/>
      <c r="AC4364" s="13"/>
      <c r="AD4364" s="13"/>
      <c r="AE4364" s="13"/>
      <c r="AF4364" s="13"/>
      <c r="AG4364" s="13"/>
      <c r="AH4364" s="13"/>
      <c r="AI4364" s="13"/>
      <c r="AJ4364" s="13"/>
    </row>
    <row r="4365" spans="2:36" x14ac:dyDescent="0.3">
      <c r="B4365" s="8"/>
      <c r="C4365" s="8"/>
      <c r="W4365" s="13"/>
      <c r="X4365" s="13"/>
      <c r="Y4365" s="13"/>
      <c r="Z4365" s="13"/>
      <c r="AA4365" s="13"/>
      <c r="AB4365" s="13"/>
      <c r="AC4365" s="13"/>
      <c r="AD4365" s="13"/>
      <c r="AE4365" s="13"/>
      <c r="AF4365" s="13"/>
      <c r="AG4365" s="13"/>
      <c r="AH4365" s="13"/>
      <c r="AI4365" s="13"/>
      <c r="AJ4365" s="13"/>
    </row>
    <row r="4366" spans="2:36" x14ac:dyDescent="0.3">
      <c r="B4366" s="8"/>
      <c r="C4366" s="8"/>
      <c r="W4366" s="13"/>
      <c r="X4366" s="13"/>
      <c r="Y4366" s="13"/>
      <c r="Z4366" s="13"/>
      <c r="AA4366" s="13"/>
      <c r="AB4366" s="13"/>
      <c r="AC4366" s="13"/>
      <c r="AD4366" s="13"/>
      <c r="AE4366" s="13"/>
      <c r="AF4366" s="13"/>
      <c r="AG4366" s="13"/>
      <c r="AH4366" s="13"/>
      <c r="AI4366" s="13"/>
      <c r="AJ4366" s="13"/>
    </row>
    <row r="4367" spans="2:36" x14ac:dyDescent="0.3">
      <c r="B4367" s="8"/>
      <c r="C4367" s="8"/>
      <c r="W4367" s="13"/>
      <c r="X4367" s="13"/>
      <c r="Y4367" s="13"/>
      <c r="Z4367" s="13"/>
      <c r="AA4367" s="13"/>
      <c r="AB4367" s="13"/>
      <c r="AC4367" s="13"/>
      <c r="AD4367" s="13"/>
      <c r="AE4367" s="13"/>
      <c r="AF4367" s="13"/>
      <c r="AG4367" s="13"/>
      <c r="AH4367" s="13"/>
      <c r="AI4367" s="13"/>
      <c r="AJ4367" s="13"/>
    </row>
    <row r="4368" spans="2:36" x14ac:dyDescent="0.3">
      <c r="B4368" s="8"/>
      <c r="C4368" s="8"/>
      <c r="W4368" s="13"/>
      <c r="X4368" s="13"/>
      <c r="Y4368" s="13"/>
      <c r="Z4368" s="13"/>
      <c r="AA4368" s="13"/>
      <c r="AB4368" s="13"/>
      <c r="AC4368" s="13"/>
      <c r="AD4368" s="13"/>
      <c r="AE4368" s="13"/>
      <c r="AF4368" s="13"/>
      <c r="AG4368" s="13"/>
      <c r="AH4368" s="13"/>
      <c r="AI4368" s="13"/>
      <c r="AJ4368" s="13"/>
    </row>
    <row r="4369" spans="2:36" x14ac:dyDescent="0.3">
      <c r="B4369" s="8"/>
      <c r="C4369" s="8"/>
      <c r="W4369" s="13"/>
      <c r="X4369" s="13"/>
      <c r="Y4369" s="13"/>
      <c r="Z4369" s="13"/>
      <c r="AA4369" s="13"/>
      <c r="AB4369" s="13"/>
      <c r="AC4369" s="13"/>
      <c r="AD4369" s="13"/>
      <c r="AE4369" s="13"/>
      <c r="AF4369" s="13"/>
      <c r="AG4369" s="13"/>
      <c r="AH4369" s="13"/>
      <c r="AI4369" s="13"/>
      <c r="AJ4369" s="13"/>
    </row>
    <row r="4370" spans="2:36" x14ac:dyDescent="0.3">
      <c r="B4370" s="8"/>
      <c r="C4370" s="8"/>
      <c r="W4370" s="13"/>
      <c r="X4370" s="13"/>
      <c r="Y4370" s="13"/>
      <c r="Z4370" s="13"/>
      <c r="AA4370" s="13"/>
      <c r="AB4370" s="13"/>
      <c r="AC4370" s="13"/>
      <c r="AD4370" s="13"/>
      <c r="AE4370" s="13"/>
      <c r="AF4370" s="13"/>
      <c r="AG4370" s="13"/>
      <c r="AH4370" s="13"/>
      <c r="AI4370" s="13"/>
      <c r="AJ4370" s="13"/>
    </row>
    <row r="4371" spans="2:36" x14ac:dyDescent="0.3">
      <c r="B4371" s="8"/>
      <c r="C4371" s="8"/>
      <c r="W4371" s="13"/>
      <c r="X4371" s="13"/>
      <c r="Y4371" s="13"/>
      <c r="Z4371" s="13"/>
      <c r="AA4371" s="13"/>
      <c r="AB4371" s="13"/>
      <c r="AC4371" s="13"/>
      <c r="AD4371" s="13"/>
      <c r="AE4371" s="13"/>
      <c r="AF4371" s="13"/>
      <c r="AG4371" s="13"/>
      <c r="AH4371" s="13"/>
      <c r="AI4371" s="13"/>
      <c r="AJ4371" s="13"/>
    </row>
    <row r="4372" spans="2:36" x14ac:dyDescent="0.3">
      <c r="B4372" s="8"/>
      <c r="C4372" s="8"/>
      <c r="W4372" s="13"/>
      <c r="X4372" s="13"/>
      <c r="Y4372" s="13"/>
      <c r="Z4372" s="13"/>
      <c r="AA4372" s="13"/>
      <c r="AB4372" s="13"/>
      <c r="AC4372" s="13"/>
      <c r="AD4372" s="13"/>
      <c r="AE4372" s="13"/>
      <c r="AF4372" s="13"/>
      <c r="AG4372" s="13"/>
      <c r="AH4372" s="13"/>
      <c r="AI4372" s="13"/>
      <c r="AJ4372" s="13"/>
    </row>
    <row r="4373" spans="2:36" x14ac:dyDescent="0.3">
      <c r="B4373" s="8"/>
      <c r="C4373" s="8"/>
      <c r="W4373" s="13"/>
      <c r="X4373" s="13"/>
      <c r="Y4373" s="13"/>
      <c r="Z4373" s="13"/>
      <c r="AA4373" s="13"/>
      <c r="AB4373" s="13"/>
      <c r="AC4373" s="13"/>
      <c r="AD4373" s="13"/>
      <c r="AE4373" s="13"/>
      <c r="AF4373" s="13"/>
      <c r="AG4373" s="13"/>
      <c r="AH4373" s="13"/>
      <c r="AI4373" s="13"/>
      <c r="AJ4373" s="13"/>
    </row>
    <row r="4374" spans="2:36" x14ac:dyDescent="0.3">
      <c r="B4374" s="8"/>
      <c r="C4374" s="8"/>
      <c r="W4374" s="13"/>
      <c r="X4374" s="13"/>
      <c r="Y4374" s="13"/>
      <c r="Z4374" s="13"/>
      <c r="AA4374" s="13"/>
      <c r="AB4374" s="13"/>
      <c r="AC4374" s="13"/>
      <c r="AD4374" s="13"/>
      <c r="AE4374" s="13"/>
      <c r="AF4374" s="13"/>
      <c r="AG4374" s="13"/>
      <c r="AH4374" s="13"/>
      <c r="AI4374" s="13"/>
      <c r="AJ4374" s="13"/>
    </row>
    <row r="4375" spans="2:36" x14ac:dyDescent="0.3">
      <c r="B4375" s="8"/>
      <c r="C4375" s="8"/>
      <c r="W4375" s="13"/>
      <c r="X4375" s="13"/>
      <c r="Y4375" s="13"/>
      <c r="Z4375" s="13"/>
      <c r="AA4375" s="13"/>
      <c r="AB4375" s="13"/>
      <c r="AC4375" s="13"/>
      <c r="AD4375" s="13"/>
      <c r="AE4375" s="13"/>
      <c r="AF4375" s="13"/>
      <c r="AG4375" s="13"/>
      <c r="AH4375" s="13"/>
      <c r="AI4375" s="13"/>
      <c r="AJ4375" s="13"/>
    </row>
    <row r="4376" spans="2:36" x14ac:dyDescent="0.3">
      <c r="B4376" s="8"/>
      <c r="C4376" s="8"/>
      <c r="W4376" s="13"/>
      <c r="X4376" s="13"/>
      <c r="Y4376" s="13"/>
      <c r="Z4376" s="13"/>
      <c r="AA4376" s="13"/>
      <c r="AB4376" s="13"/>
      <c r="AC4376" s="13"/>
      <c r="AD4376" s="13"/>
      <c r="AE4376" s="13"/>
      <c r="AF4376" s="13"/>
      <c r="AG4376" s="13"/>
      <c r="AH4376" s="13"/>
      <c r="AI4376" s="13"/>
      <c r="AJ4376" s="13"/>
    </row>
    <row r="4377" spans="2:36" x14ac:dyDescent="0.3">
      <c r="B4377" s="8"/>
      <c r="C4377" s="8"/>
      <c r="W4377" s="13"/>
      <c r="X4377" s="13"/>
      <c r="Y4377" s="13"/>
      <c r="Z4377" s="13"/>
      <c r="AA4377" s="13"/>
      <c r="AB4377" s="13"/>
      <c r="AC4377" s="13"/>
      <c r="AD4377" s="13"/>
      <c r="AE4377" s="13"/>
      <c r="AF4377" s="13"/>
      <c r="AG4377" s="13"/>
      <c r="AH4377" s="13"/>
      <c r="AI4377" s="13"/>
      <c r="AJ4377" s="13"/>
    </row>
    <row r="4378" spans="2:36" x14ac:dyDescent="0.3">
      <c r="B4378" s="8"/>
      <c r="C4378" s="8"/>
      <c r="W4378" s="13"/>
      <c r="X4378" s="13"/>
      <c r="Y4378" s="13"/>
      <c r="Z4378" s="13"/>
      <c r="AA4378" s="13"/>
      <c r="AB4378" s="13"/>
      <c r="AC4378" s="13"/>
      <c r="AD4378" s="13"/>
      <c r="AE4378" s="13"/>
      <c r="AF4378" s="13"/>
      <c r="AG4378" s="13"/>
      <c r="AH4378" s="13"/>
      <c r="AI4378" s="13"/>
      <c r="AJ4378" s="13"/>
    </row>
    <row r="4379" spans="2:36" x14ac:dyDescent="0.3">
      <c r="B4379" s="8"/>
      <c r="C4379" s="8"/>
      <c r="W4379" s="13"/>
      <c r="X4379" s="13"/>
      <c r="Y4379" s="13"/>
      <c r="Z4379" s="13"/>
      <c r="AA4379" s="13"/>
      <c r="AB4379" s="13"/>
      <c r="AC4379" s="13"/>
      <c r="AD4379" s="13"/>
      <c r="AE4379" s="13"/>
      <c r="AF4379" s="13"/>
      <c r="AG4379" s="13"/>
      <c r="AH4379" s="13"/>
      <c r="AI4379" s="13"/>
      <c r="AJ4379" s="13"/>
    </row>
    <row r="4380" spans="2:36" x14ac:dyDescent="0.3">
      <c r="B4380" s="8"/>
      <c r="C4380" s="8"/>
      <c r="W4380" s="13"/>
      <c r="X4380" s="13"/>
      <c r="Y4380" s="13"/>
      <c r="Z4380" s="13"/>
      <c r="AA4380" s="13"/>
      <c r="AB4380" s="13"/>
      <c r="AC4380" s="13"/>
      <c r="AD4380" s="13"/>
      <c r="AE4380" s="13"/>
      <c r="AF4380" s="13"/>
      <c r="AG4380" s="13"/>
      <c r="AH4380" s="13"/>
      <c r="AI4380" s="13"/>
      <c r="AJ4380" s="13"/>
    </row>
    <row r="4381" spans="2:36" x14ac:dyDescent="0.3">
      <c r="B4381" s="8"/>
      <c r="C4381" s="8"/>
      <c r="W4381" s="13"/>
      <c r="X4381" s="13"/>
      <c r="Y4381" s="13"/>
      <c r="Z4381" s="13"/>
      <c r="AA4381" s="13"/>
      <c r="AB4381" s="13"/>
      <c r="AC4381" s="13"/>
      <c r="AD4381" s="13"/>
      <c r="AE4381" s="13"/>
      <c r="AF4381" s="13"/>
      <c r="AG4381" s="13"/>
      <c r="AH4381" s="13"/>
      <c r="AI4381" s="13"/>
      <c r="AJ4381" s="13"/>
    </row>
    <row r="4382" spans="2:36" x14ac:dyDescent="0.3">
      <c r="B4382" s="8"/>
      <c r="C4382" s="8"/>
      <c r="W4382" s="13"/>
      <c r="X4382" s="13"/>
      <c r="Y4382" s="13"/>
      <c r="Z4382" s="13"/>
      <c r="AA4382" s="13"/>
      <c r="AB4382" s="13"/>
      <c r="AC4382" s="13"/>
      <c r="AD4382" s="13"/>
      <c r="AE4382" s="13"/>
      <c r="AF4382" s="13"/>
      <c r="AG4382" s="13"/>
      <c r="AH4382" s="13"/>
      <c r="AI4382" s="13"/>
      <c r="AJ4382" s="13"/>
    </row>
    <row r="4383" spans="2:36" x14ac:dyDescent="0.3">
      <c r="B4383" s="8"/>
      <c r="C4383" s="8"/>
      <c r="W4383" s="13"/>
      <c r="X4383" s="13"/>
      <c r="Y4383" s="13"/>
      <c r="Z4383" s="13"/>
      <c r="AA4383" s="13"/>
      <c r="AB4383" s="13"/>
      <c r="AC4383" s="13"/>
      <c r="AD4383" s="13"/>
      <c r="AE4383" s="13"/>
      <c r="AF4383" s="13"/>
      <c r="AG4383" s="13"/>
      <c r="AH4383" s="13"/>
      <c r="AI4383" s="13"/>
      <c r="AJ4383" s="13"/>
    </row>
    <row r="4384" spans="2:36" x14ac:dyDescent="0.3">
      <c r="B4384" s="8"/>
      <c r="C4384" s="8"/>
      <c r="W4384" s="13"/>
      <c r="X4384" s="13"/>
      <c r="Y4384" s="13"/>
      <c r="Z4384" s="13"/>
      <c r="AA4384" s="13"/>
      <c r="AB4384" s="13"/>
      <c r="AC4384" s="13"/>
      <c r="AD4384" s="13"/>
      <c r="AE4384" s="13"/>
      <c r="AF4384" s="13"/>
      <c r="AG4384" s="13"/>
      <c r="AH4384" s="13"/>
      <c r="AI4384" s="13"/>
      <c r="AJ4384" s="13"/>
    </row>
    <row r="4385" spans="2:36" x14ac:dyDescent="0.3">
      <c r="B4385" s="8"/>
      <c r="C4385" s="8"/>
      <c r="W4385" s="13"/>
      <c r="X4385" s="13"/>
      <c r="Y4385" s="13"/>
      <c r="Z4385" s="13"/>
      <c r="AA4385" s="13"/>
      <c r="AB4385" s="13"/>
      <c r="AC4385" s="13"/>
      <c r="AD4385" s="13"/>
      <c r="AE4385" s="13"/>
      <c r="AF4385" s="13"/>
      <c r="AG4385" s="13"/>
      <c r="AH4385" s="13"/>
      <c r="AI4385" s="13"/>
      <c r="AJ4385" s="13"/>
    </row>
    <row r="4386" spans="2:36" x14ac:dyDescent="0.3">
      <c r="B4386" s="8"/>
      <c r="C4386" s="8"/>
      <c r="W4386" s="13"/>
      <c r="X4386" s="13"/>
      <c r="Y4386" s="13"/>
      <c r="Z4386" s="13"/>
      <c r="AA4386" s="13"/>
      <c r="AB4386" s="13"/>
      <c r="AC4386" s="13"/>
      <c r="AD4386" s="13"/>
      <c r="AE4386" s="13"/>
      <c r="AF4386" s="13"/>
      <c r="AG4386" s="13"/>
      <c r="AH4386" s="13"/>
      <c r="AI4386" s="13"/>
      <c r="AJ4386" s="13"/>
    </row>
    <row r="4387" spans="2:36" x14ac:dyDescent="0.3">
      <c r="W4387" s="13"/>
      <c r="X4387" s="13"/>
      <c r="Y4387" s="13"/>
      <c r="Z4387" s="13"/>
      <c r="AA4387" s="13"/>
      <c r="AB4387" s="13"/>
      <c r="AC4387" s="13"/>
      <c r="AD4387" s="13"/>
      <c r="AE4387" s="13"/>
      <c r="AF4387" s="13"/>
      <c r="AG4387" s="13"/>
      <c r="AH4387" s="13"/>
      <c r="AI4387" s="13"/>
      <c r="AJ4387" s="13"/>
    </row>
    <row r="4388" spans="2:36" x14ac:dyDescent="0.3">
      <c r="W4388" s="13"/>
      <c r="X4388" s="13"/>
      <c r="Y4388" s="13"/>
      <c r="Z4388" s="13"/>
      <c r="AA4388" s="13"/>
      <c r="AB4388" s="13"/>
      <c r="AC4388" s="13"/>
      <c r="AD4388" s="13"/>
      <c r="AE4388" s="13"/>
      <c r="AF4388" s="13"/>
      <c r="AG4388" s="13"/>
      <c r="AH4388" s="13"/>
      <c r="AI4388" s="13"/>
      <c r="AJ4388" s="13"/>
    </row>
    <row r="4389" spans="2:36" x14ac:dyDescent="0.3">
      <c r="W4389" s="13"/>
      <c r="X4389" s="13"/>
      <c r="Y4389" s="13"/>
      <c r="Z4389" s="13"/>
      <c r="AA4389" s="13"/>
      <c r="AB4389" s="13"/>
      <c r="AC4389" s="13"/>
      <c r="AD4389" s="13"/>
      <c r="AE4389" s="13"/>
      <c r="AF4389" s="13"/>
      <c r="AG4389" s="13"/>
      <c r="AH4389" s="13"/>
      <c r="AI4389" s="13"/>
      <c r="AJ4389" s="13"/>
    </row>
    <row r="4390" spans="2:36" x14ac:dyDescent="0.3">
      <c r="W4390" s="13"/>
      <c r="X4390" s="13"/>
      <c r="Y4390" s="13"/>
      <c r="Z4390" s="13"/>
      <c r="AA4390" s="13"/>
      <c r="AB4390" s="13"/>
      <c r="AC4390" s="13"/>
      <c r="AD4390" s="13"/>
      <c r="AE4390" s="13"/>
      <c r="AF4390" s="13"/>
      <c r="AG4390" s="13"/>
      <c r="AH4390" s="13"/>
      <c r="AI4390" s="13"/>
      <c r="AJ4390" s="13"/>
    </row>
    <row r="4391" spans="2:36" x14ac:dyDescent="0.3">
      <c r="W4391" s="13"/>
      <c r="X4391" s="13"/>
      <c r="Y4391" s="13"/>
      <c r="Z4391" s="13"/>
      <c r="AA4391" s="13"/>
      <c r="AB4391" s="13"/>
      <c r="AC4391" s="13"/>
      <c r="AD4391" s="13"/>
      <c r="AE4391" s="13"/>
      <c r="AF4391" s="13"/>
      <c r="AG4391" s="13"/>
      <c r="AH4391" s="13"/>
      <c r="AI4391" s="13"/>
      <c r="AJ4391" s="13"/>
    </row>
    <row r="4392" spans="2:36" x14ac:dyDescent="0.3">
      <c r="W4392" s="13"/>
      <c r="X4392" s="13"/>
      <c r="Y4392" s="13"/>
      <c r="Z4392" s="13"/>
      <c r="AA4392" s="13"/>
      <c r="AB4392" s="13"/>
      <c r="AC4392" s="13"/>
      <c r="AD4392" s="13"/>
      <c r="AE4392" s="13"/>
      <c r="AF4392" s="13"/>
      <c r="AG4392" s="13"/>
      <c r="AH4392" s="13"/>
      <c r="AI4392" s="13"/>
      <c r="AJ4392" s="13"/>
    </row>
    <row r="4393" spans="2:36" x14ac:dyDescent="0.3">
      <c r="W4393" s="13"/>
      <c r="X4393" s="13"/>
      <c r="Y4393" s="13"/>
      <c r="Z4393" s="13"/>
      <c r="AA4393" s="13"/>
      <c r="AB4393" s="13"/>
      <c r="AC4393" s="13"/>
      <c r="AD4393" s="13"/>
      <c r="AE4393" s="13"/>
      <c r="AF4393" s="13"/>
      <c r="AG4393" s="13"/>
      <c r="AH4393" s="13"/>
      <c r="AI4393" s="13"/>
      <c r="AJ4393" s="13"/>
    </row>
    <row r="4394" spans="2:36" x14ac:dyDescent="0.3">
      <c r="W4394" s="13"/>
      <c r="X4394" s="13"/>
      <c r="Y4394" s="13"/>
      <c r="Z4394" s="13"/>
      <c r="AA4394" s="13"/>
      <c r="AB4394" s="13"/>
      <c r="AC4394" s="13"/>
      <c r="AD4394" s="13"/>
      <c r="AE4394" s="13"/>
      <c r="AF4394" s="13"/>
      <c r="AG4394" s="13"/>
      <c r="AH4394" s="13"/>
      <c r="AI4394" s="13"/>
      <c r="AJ4394" s="13"/>
    </row>
    <row r="4395" spans="2:36" x14ac:dyDescent="0.3">
      <c r="B4395" s="8"/>
      <c r="C4395" s="8"/>
      <c r="D4395" s="8"/>
      <c r="W4395" s="13"/>
      <c r="X4395" s="13"/>
      <c r="Y4395" s="13"/>
      <c r="Z4395" s="13"/>
      <c r="AA4395" s="13"/>
      <c r="AB4395" s="13"/>
      <c r="AC4395" s="13"/>
      <c r="AD4395" s="13"/>
      <c r="AE4395" s="13"/>
      <c r="AF4395" s="13"/>
      <c r="AG4395" s="13"/>
      <c r="AH4395" s="13"/>
      <c r="AI4395" s="13"/>
      <c r="AJ4395" s="13"/>
    </row>
    <row r="4396" spans="2:36" x14ac:dyDescent="0.3">
      <c r="B4396" s="8"/>
      <c r="C4396" s="8"/>
      <c r="D4396" s="8"/>
      <c r="W4396" s="13"/>
      <c r="X4396" s="13"/>
      <c r="Y4396" s="13"/>
      <c r="Z4396" s="13"/>
      <c r="AA4396" s="13"/>
      <c r="AB4396" s="13"/>
      <c r="AC4396" s="13"/>
      <c r="AD4396" s="13"/>
      <c r="AE4396" s="13"/>
      <c r="AF4396" s="13"/>
      <c r="AG4396" s="13"/>
      <c r="AH4396" s="13"/>
      <c r="AI4396" s="13"/>
      <c r="AJ4396" s="13"/>
    </row>
    <row r="4397" spans="2:36" x14ac:dyDescent="0.3">
      <c r="B4397" s="8"/>
      <c r="C4397" s="8"/>
      <c r="D4397" s="8"/>
      <c r="W4397" s="13"/>
      <c r="X4397" s="13"/>
      <c r="Y4397" s="13"/>
      <c r="Z4397" s="13"/>
      <c r="AA4397" s="13"/>
      <c r="AB4397" s="13"/>
      <c r="AC4397" s="13"/>
      <c r="AD4397" s="13"/>
      <c r="AE4397" s="13"/>
      <c r="AF4397" s="13"/>
      <c r="AG4397" s="13"/>
      <c r="AH4397" s="13"/>
      <c r="AI4397" s="13"/>
      <c r="AJ4397" s="13"/>
    </row>
    <row r="4398" spans="2:36" x14ac:dyDescent="0.3">
      <c r="B4398" s="8"/>
      <c r="C4398" s="8"/>
      <c r="D4398" s="8"/>
      <c r="W4398" s="13"/>
      <c r="X4398" s="13"/>
      <c r="Y4398" s="13"/>
      <c r="Z4398" s="13"/>
      <c r="AA4398" s="13"/>
      <c r="AB4398" s="13"/>
      <c r="AC4398" s="13"/>
      <c r="AD4398" s="13"/>
      <c r="AE4398" s="13"/>
      <c r="AF4398" s="13"/>
      <c r="AG4398" s="13"/>
      <c r="AH4398" s="13"/>
      <c r="AI4398" s="13"/>
      <c r="AJ4398" s="13"/>
    </row>
    <row r="4399" spans="2:36" x14ac:dyDescent="0.3">
      <c r="B4399" s="8"/>
      <c r="C4399" s="8"/>
      <c r="D4399" s="8"/>
      <c r="W4399" s="13"/>
      <c r="X4399" s="13"/>
      <c r="Y4399" s="13"/>
      <c r="Z4399" s="13"/>
      <c r="AA4399" s="13"/>
      <c r="AB4399" s="13"/>
      <c r="AC4399" s="13"/>
      <c r="AD4399" s="13"/>
      <c r="AE4399" s="13"/>
      <c r="AF4399" s="13"/>
      <c r="AG4399" s="13"/>
      <c r="AH4399" s="13"/>
      <c r="AI4399" s="13"/>
      <c r="AJ4399" s="13"/>
    </row>
    <row r="4400" spans="2:36" x14ac:dyDescent="0.3">
      <c r="B4400" s="8"/>
      <c r="C4400" s="8"/>
      <c r="D4400" s="8"/>
      <c r="W4400" s="13"/>
      <c r="X4400" s="13"/>
      <c r="Y4400" s="13"/>
      <c r="Z4400" s="13"/>
      <c r="AA4400" s="13"/>
      <c r="AB4400" s="13"/>
      <c r="AC4400" s="13"/>
      <c r="AD4400" s="13"/>
      <c r="AE4400" s="13"/>
      <c r="AF4400" s="13"/>
      <c r="AG4400" s="13"/>
      <c r="AH4400" s="13"/>
      <c r="AI4400" s="13"/>
      <c r="AJ4400" s="13"/>
    </row>
    <row r="4401" spans="2:36" x14ac:dyDescent="0.3">
      <c r="B4401" s="8"/>
      <c r="C4401" s="8"/>
      <c r="D4401" s="8"/>
      <c r="W4401" s="13"/>
      <c r="X4401" s="13"/>
      <c r="Y4401" s="13"/>
      <c r="Z4401" s="13"/>
      <c r="AA4401" s="13"/>
      <c r="AB4401" s="13"/>
      <c r="AC4401" s="13"/>
      <c r="AD4401" s="13"/>
      <c r="AE4401" s="13"/>
      <c r="AF4401" s="13"/>
      <c r="AG4401" s="13"/>
      <c r="AH4401" s="13"/>
      <c r="AI4401" s="13"/>
      <c r="AJ4401" s="13"/>
    </row>
    <row r="4402" spans="2:36" x14ac:dyDescent="0.3">
      <c r="B4402" s="8"/>
      <c r="C4402" s="8"/>
      <c r="D4402" s="8"/>
      <c r="W4402" s="13"/>
      <c r="X4402" s="13"/>
      <c r="Y4402" s="13"/>
      <c r="Z4402" s="13"/>
      <c r="AA4402" s="13"/>
      <c r="AB4402" s="13"/>
      <c r="AC4402" s="13"/>
      <c r="AD4402" s="13"/>
      <c r="AE4402" s="13"/>
      <c r="AF4402" s="13"/>
      <c r="AG4402" s="13"/>
      <c r="AH4402" s="13"/>
      <c r="AI4402" s="13"/>
      <c r="AJ4402" s="13"/>
    </row>
    <row r="4403" spans="2:36" x14ac:dyDescent="0.3">
      <c r="B4403" s="8"/>
      <c r="C4403" s="8"/>
      <c r="D4403" s="8"/>
      <c r="W4403" s="13"/>
      <c r="X4403" s="13"/>
      <c r="Y4403" s="13"/>
      <c r="Z4403" s="13"/>
      <c r="AA4403" s="13"/>
      <c r="AB4403" s="13"/>
      <c r="AC4403" s="13"/>
      <c r="AD4403" s="13"/>
      <c r="AE4403" s="13"/>
      <c r="AF4403" s="13"/>
      <c r="AG4403" s="13"/>
      <c r="AH4403" s="13"/>
      <c r="AI4403" s="13"/>
      <c r="AJ4403" s="13"/>
    </row>
    <row r="4404" spans="2:36" x14ac:dyDescent="0.3">
      <c r="B4404" s="8"/>
      <c r="C4404" s="8"/>
      <c r="D4404" s="8"/>
      <c r="W4404" s="13"/>
      <c r="X4404" s="13"/>
      <c r="Y4404" s="13"/>
      <c r="Z4404" s="13"/>
      <c r="AA4404" s="13"/>
      <c r="AB4404" s="13"/>
      <c r="AC4404" s="13"/>
      <c r="AD4404" s="13"/>
      <c r="AE4404" s="13"/>
      <c r="AF4404" s="13"/>
      <c r="AG4404" s="13"/>
      <c r="AH4404" s="13"/>
      <c r="AI4404" s="13"/>
      <c r="AJ4404" s="13"/>
    </row>
    <row r="4405" spans="2:36" x14ac:dyDescent="0.3">
      <c r="B4405" s="8"/>
      <c r="C4405" s="8"/>
      <c r="D4405" s="8"/>
      <c r="W4405" s="13"/>
      <c r="X4405" s="13"/>
      <c r="Y4405" s="13"/>
      <c r="Z4405" s="13"/>
      <c r="AA4405" s="13"/>
      <c r="AB4405" s="13"/>
      <c r="AC4405" s="13"/>
      <c r="AD4405" s="13"/>
      <c r="AE4405" s="13"/>
      <c r="AF4405" s="13"/>
      <c r="AG4405" s="13"/>
      <c r="AH4405" s="13"/>
      <c r="AI4405" s="13"/>
      <c r="AJ4405" s="13"/>
    </row>
    <row r="4406" spans="2:36" x14ac:dyDescent="0.3">
      <c r="B4406" s="8"/>
      <c r="C4406" s="8"/>
      <c r="D4406" s="8"/>
      <c r="W4406" s="13"/>
      <c r="X4406" s="13"/>
      <c r="Y4406" s="13"/>
      <c r="Z4406" s="13"/>
      <c r="AA4406" s="13"/>
      <c r="AB4406" s="13"/>
      <c r="AC4406" s="13"/>
      <c r="AD4406" s="13"/>
      <c r="AE4406" s="13"/>
      <c r="AF4406" s="13"/>
      <c r="AG4406" s="13"/>
      <c r="AH4406" s="13"/>
      <c r="AI4406" s="13"/>
      <c r="AJ4406" s="13"/>
    </row>
    <row r="4407" spans="2:36" x14ac:dyDescent="0.3">
      <c r="B4407" s="8"/>
      <c r="C4407" s="8"/>
      <c r="D4407" s="8"/>
      <c r="W4407" s="13"/>
      <c r="X4407" s="13"/>
      <c r="Y4407" s="13"/>
      <c r="Z4407" s="13"/>
      <c r="AA4407" s="13"/>
      <c r="AB4407" s="13"/>
      <c r="AC4407" s="13"/>
      <c r="AD4407" s="13"/>
      <c r="AE4407" s="13"/>
      <c r="AF4407" s="13"/>
      <c r="AG4407" s="13"/>
      <c r="AH4407" s="13"/>
      <c r="AI4407" s="13"/>
      <c r="AJ4407" s="13"/>
    </row>
    <row r="4408" spans="2:36" x14ac:dyDescent="0.3">
      <c r="B4408" s="8"/>
      <c r="C4408" s="8"/>
      <c r="W4408" s="13"/>
      <c r="X4408" s="13"/>
      <c r="Y4408" s="13"/>
      <c r="Z4408" s="13"/>
      <c r="AA4408" s="13"/>
      <c r="AB4408" s="13"/>
      <c r="AC4408" s="13"/>
      <c r="AD4408" s="13"/>
      <c r="AE4408" s="13"/>
      <c r="AF4408" s="13"/>
      <c r="AG4408" s="13"/>
      <c r="AH4408" s="13"/>
      <c r="AI4408" s="13"/>
      <c r="AJ4408" s="13"/>
    </row>
    <row r="4409" spans="2:36" x14ac:dyDescent="0.3">
      <c r="B4409" s="8"/>
      <c r="C4409" s="8"/>
      <c r="W4409" s="13"/>
      <c r="X4409" s="13"/>
      <c r="Y4409" s="13"/>
      <c r="Z4409" s="13"/>
      <c r="AA4409" s="13"/>
      <c r="AB4409" s="13"/>
      <c r="AC4409" s="13"/>
      <c r="AD4409" s="13"/>
      <c r="AE4409" s="13"/>
      <c r="AF4409" s="13"/>
      <c r="AG4409" s="13"/>
      <c r="AH4409" s="13"/>
      <c r="AI4409" s="13"/>
      <c r="AJ4409" s="13"/>
    </row>
    <row r="4410" spans="2:36" x14ac:dyDescent="0.3">
      <c r="B4410" s="8"/>
      <c r="C4410" s="8"/>
      <c r="W4410" s="13"/>
      <c r="X4410" s="13"/>
      <c r="Y4410" s="13"/>
      <c r="Z4410" s="13"/>
      <c r="AA4410" s="13"/>
      <c r="AB4410" s="13"/>
      <c r="AC4410" s="13"/>
      <c r="AD4410" s="13"/>
      <c r="AE4410" s="13"/>
      <c r="AF4410" s="13"/>
      <c r="AG4410" s="13"/>
      <c r="AH4410" s="13"/>
      <c r="AI4410" s="13"/>
      <c r="AJ4410" s="13"/>
    </row>
    <row r="4411" spans="2:36" x14ac:dyDescent="0.3">
      <c r="B4411" s="8"/>
      <c r="C4411" s="8"/>
      <c r="W4411" s="13"/>
      <c r="X4411" s="13"/>
      <c r="Y4411" s="13"/>
      <c r="Z4411" s="13"/>
      <c r="AA4411" s="13"/>
      <c r="AB4411" s="13"/>
      <c r="AC4411" s="13"/>
      <c r="AD4411" s="13"/>
      <c r="AE4411" s="13"/>
      <c r="AF4411" s="13"/>
      <c r="AG4411" s="13"/>
      <c r="AH4411" s="13"/>
      <c r="AI4411" s="13"/>
      <c r="AJ4411" s="13"/>
    </row>
    <row r="4412" spans="2:36" x14ac:dyDescent="0.3">
      <c r="B4412" s="8"/>
      <c r="C4412" s="8"/>
      <c r="W4412" s="13"/>
      <c r="X4412" s="13"/>
      <c r="Y4412" s="13"/>
      <c r="Z4412" s="13"/>
      <c r="AA4412" s="13"/>
      <c r="AB4412" s="13"/>
      <c r="AC4412" s="13"/>
      <c r="AD4412" s="13"/>
      <c r="AE4412" s="13"/>
      <c r="AF4412" s="13"/>
      <c r="AG4412" s="13"/>
      <c r="AH4412" s="13"/>
      <c r="AI4412" s="13"/>
      <c r="AJ4412" s="13"/>
    </row>
    <row r="4413" spans="2:36" x14ac:dyDescent="0.3">
      <c r="B4413" s="8"/>
      <c r="C4413" s="8"/>
      <c r="W4413" s="13"/>
      <c r="X4413" s="13"/>
      <c r="Y4413" s="13"/>
      <c r="Z4413" s="13"/>
      <c r="AA4413" s="13"/>
      <c r="AB4413" s="13"/>
      <c r="AC4413" s="13"/>
      <c r="AD4413" s="13"/>
      <c r="AE4413" s="13"/>
      <c r="AF4413" s="13"/>
      <c r="AG4413" s="13"/>
      <c r="AH4413" s="13"/>
      <c r="AI4413" s="13"/>
      <c r="AJ4413" s="13"/>
    </row>
    <row r="4414" spans="2:36" x14ac:dyDescent="0.3">
      <c r="B4414" s="8"/>
      <c r="C4414" s="8"/>
      <c r="W4414" s="13"/>
      <c r="X4414" s="13"/>
      <c r="Y4414" s="13"/>
      <c r="Z4414" s="13"/>
      <c r="AA4414" s="13"/>
      <c r="AB4414" s="13"/>
      <c r="AC4414" s="13"/>
      <c r="AD4414" s="13"/>
      <c r="AE4414" s="13"/>
      <c r="AF4414" s="13"/>
      <c r="AG4414" s="13"/>
      <c r="AH4414" s="13"/>
      <c r="AI4414" s="13"/>
      <c r="AJ4414" s="13"/>
    </row>
    <row r="4415" spans="2:36" x14ac:dyDescent="0.3">
      <c r="B4415" s="8"/>
      <c r="C4415" s="8"/>
      <c r="W4415" s="13"/>
      <c r="X4415" s="13"/>
      <c r="Y4415" s="13"/>
      <c r="Z4415" s="13"/>
      <c r="AA4415" s="13"/>
      <c r="AB4415" s="13"/>
      <c r="AC4415" s="13"/>
      <c r="AD4415" s="13"/>
      <c r="AE4415" s="13"/>
      <c r="AF4415" s="13"/>
      <c r="AG4415" s="13"/>
      <c r="AH4415" s="13"/>
      <c r="AI4415" s="13"/>
      <c r="AJ4415" s="13"/>
    </row>
    <row r="4416" spans="2:36" x14ac:dyDescent="0.3">
      <c r="B4416" s="8"/>
      <c r="C4416" s="8"/>
      <c r="W4416" s="13"/>
      <c r="X4416" s="13"/>
      <c r="Y4416" s="13"/>
      <c r="Z4416" s="13"/>
      <c r="AA4416" s="13"/>
      <c r="AB4416" s="13"/>
      <c r="AC4416" s="13"/>
      <c r="AD4416" s="13"/>
      <c r="AE4416" s="13"/>
      <c r="AF4416" s="13"/>
      <c r="AG4416" s="13"/>
      <c r="AH4416" s="13"/>
      <c r="AI4416" s="13"/>
      <c r="AJ4416" s="13"/>
    </row>
    <row r="4417" spans="2:36" x14ac:dyDescent="0.3">
      <c r="B4417" s="8"/>
      <c r="C4417" s="8"/>
      <c r="W4417" s="13"/>
      <c r="X4417" s="13"/>
      <c r="Y4417" s="13"/>
      <c r="Z4417" s="13"/>
      <c r="AA4417" s="13"/>
      <c r="AB4417" s="13"/>
      <c r="AC4417" s="13"/>
      <c r="AD4417" s="13"/>
      <c r="AE4417" s="13"/>
      <c r="AF4417" s="13"/>
      <c r="AG4417" s="13"/>
      <c r="AH4417" s="13"/>
      <c r="AI4417" s="13"/>
      <c r="AJ4417" s="13"/>
    </row>
    <row r="4418" spans="2:36" x14ac:dyDescent="0.3">
      <c r="B4418" s="8"/>
      <c r="C4418" s="8"/>
      <c r="W4418" s="13"/>
      <c r="X4418" s="13"/>
      <c r="Y4418" s="13"/>
      <c r="Z4418" s="13"/>
      <c r="AA4418" s="13"/>
      <c r="AB4418" s="13"/>
      <c r="AC4418" s="13"/>
      <c r="AD4418" s="13"/>
      <c r="AE4418" s="13"/>
      <c r="AF4418" s="13"/>
      <c r="AG4418" s="13"/>
      <c r="AH4418" s="13"/>
      <c r="AI4418" s="13"/>
      <c r="AJ4418" s="13"/>
    </row>
    <row r="4419" spans="2:36" x14ac:dyDescent="0.3">
      <c r="B4419" s="8"/>
      <c r="C4419" s="8"/>
      <c r="W4419" s="13"/>
      <c r="X4419" s="13"/>
      <c r="Y4419" s="13"/>
      <c r="Z4419" s="13"/>
      <c r="AA4419" s="13"/>
      <c r="AB4419" s="13"/>
      <c r="AC4419" s="13"/>
      <c r="AD4419" s="13"/>
      <c r="AE4419" s="13"/>
      <c r="AF4419" s="13"/>
      <c r="AG4419" s="13"/>
      <c r="AH4419" s="13"/>
      <c r="AI4419" s="13"/>
      <c r="AJ4419" s="13"/>
    </row>
    <row r="4420" spans="2:36" x14ac:dyDescent="0.3">
      <c r="B4420" s="8"/>
      <c r="C4420" s="8"/>
      <c r="W4420" s="13"/>
      <c r="X4420" s="13"/>
      <c r="Y4420" s="13"/>
      <c r="Z4420" s="13"/>
      <c r="AA4420" s="13"/>
      <c r="AB4420" s="13"/>
      <c r="AC4420" s="13"/>
      <c r="AD4420" s="13"/>
      <c r="AE4420" s="13"/>
      <c r="AF4420" s="13"/>
      <c r="AG4420" s="13"/>
      <c r="AH4420" s="13"/>
      <c r="AI4420" s="13"/>
      <c r="AJ4420" s="13"/>
    </row>
    <row r="4421" spans="2:36" x14ac:dyDescent="0.3">
      <c r="B4421" s="8"/>
      <c r="C4421" s="8"/>
      <c r="W4421" s="13"/>
      <c r="X4421" s="13"/>
      <c r="Y4421" s="13"/>
      <c r="Z4421" s="13"/>
      <c r="AA4421" s="13"/>
      <c r="AB4421" s="13"/>
      <c r="AC4421" s="13"/>
      <c r="AD4421" s="13"/>
      <c r="AE4421" s="13"/>
      <c r="AF4421" s="13"/>
      <c r="AG4421" s="13"/>
      <c r="AH4421" s="13"/>
      <c r="AI4421" s="13"/>
      <c r="AJ4421" s="13"/>
    </row>
    <row r="4422" spans="2:36" x14ac:dyDescent="0.3">
      <c r="B4422" s="8"/>
      <c r="C4422" s="8"/>
      <c r="W4422" s="13"/>
      <c r="X4422" s="13"/>
      <c r="Y4422" s="13"/>
      <c r="Z4422" s="13"/>
      <c r="AA4422" s="13"/>
      <c r="AB4422" s="13"/>
      <c r="AC4422" s="13"/>
      <c r="AD4422" s="13"/>
      <c r="AE4422" s="13"/>
      <c r="AF4422" s="13"/>
      <c r="AG4422" s="13"/>
      <c r="AH4422" s="13"/>
      <c r="AI4422" s="13"/>
      <c r="AJ4422" s="13"/>
    </row>
    <row r="4423" spans="2:36" x14ac:dyDescent="0.3">
      <c r="B4423" s="8"/>
      <c r="C4423" s="8"/>
      <c r="W4423" s="13"/>
      <c r="X4423" s="13"/>
      <c r="Y4423" s="13"/>
      <c r="Z4423" s="13"/>
      <c r="AA4423" s="13"/>
      <c r="AB4423" s="13"/>
      <c r="AC4423" s="13"/>
      <c r="AD4423" s="13"/>
      <c r="AE4423" s="13"/>
      <c r="AF4423" s="13"/>
      <c r="AG4423" s="13"/>
      <c r="AH4423" s="13"/>
      <c r="AI4423" s="13"/>
      <c r="AJ4423" s="13"/>
    </row>
    <row r="4424" spans="2:36" x14ac:dyDescent="0.3">
      <c r="B4424" s="8"/>
      <c r="C4424" s="8"/>
      <c r="W4424" s="13"/>
      <c r="X4424" s="13"/>
      <c r="Y4424" s="13"/>
      <c r="Z4424" s="13"/>
      <c r="AA4424" s="13"/>
      <c r="AB4424" s="13"/>
      <c r="AC4424" s="13"/>
      <c r="AD4424" s="13"/>
      <c r="AE4424" s="13"/>
      <c r="AF4424" s="13"/>
      <c r="AG4424" s="13"/>
      <c r="AH4424" s="13"/>
      <c r="AI4424" s="13"/>
      <c r="AJ4424" s="13"/>
    </row>
    <row r="4425" spans="2:36" x14ac:dyDescent="0.3">
      <c r="B4425" s="8"/>
      <c r="C4425" s="8"/>
      <c r="W4425" s="13"/>
      <c r="X4425" s="13"/>
      <c r="Y4425" s="13"/>
      <c r="Z4425" s="13"/>
      <c r="AA4425" s="13"/>
      <c r="AB4425" s="13"/>
      <c r="AC4425" s="13"/>
      <c r="AD4425" s="13"/>
      <c r="AE4425" s="13"/>
      <c r="AF4425" s="13"/>
      <c r="AG4425" s="13"/>
      <c r="AH4425" s="13"/>
      <c r="AI4425" s="13"/>
      <c r="AJ4425" s="13"/>
    </row>
    <row r="4426" spans="2:36" x14ac:dyDescent="0.3">
      <c r="B4426" s="8"/>
      <c r="C4426" s="8"/>
      <c r="W4426" s="13"/>
      <c r="X4426" s="13"/>
      <c r="Y4426" s="13"/>
      <c r="Z4426" s="13"/>
      <c r="AA4426" s="13"/>
      <c r="AB4426" s="13"/>
      <c r="AC4426" s="13"/>
      <c r="AD4426" s="13"/>
      <c r="AE4426" s="13"/>
      <c r="AF4426" s="13"/>
      <c r="AG4426" s="13"/>
      <c r="AH4426" s="13"/>
      <c r="AI4426" s="13"/>
      <c r="AJ4426" s="13"/>
    </row>
    <row r="4427" spans="2:36" x14ac:dyDescent="0.3">
      <c r="B4427" s="8"/>
      <c r="C4427" s="8"/>
      <c r="W4427" s="13"/>
      <c r="X4427" s="13"/>
      <c r="Y4427" s="13"/>
      <c r="Z4427" s="13"/>
      <c r="AA4427" s="13"/>
      <c r="AB4427" s="13"/>
      <c r="AC4427" s="13"/>
      <c r="AD4427" s="13"/>
      <c r="AE4427" s="13"/>
      <c r="AF4427" s="13"/>
      <c r="AG4427" s="13"/>
      <c r="AH4427" s="13"/>
      <c r="AI4427" s="13"/>
      <c r="AJ4427" s="13"/>
    </row>
    <row r="4428" spans="2:36" x14ac:dyDescent="0.3">
      <c r="B4428" s="8"/>
      <c r="C4428" s="8"/>
      <c r="W4428" s="13"/>
      <c r="X4428" s="13"/>
      <c r="Y4428" s="13"/>
      <c r="Z4428" s="13"/>
      <c r="AA4428" s="13"/>
      <c r="AB4428" s="13"/>
      <c r="AC4428" s="13"/>
      <c r="AD4428" s="13"/>
      <c r="AE4428" s="13"/>
      <c r="AF4428" s="13"/>
      <c r="AG4428" s="13"/>
      <c r="AH4428" s="13"/>
      <c r="AI4428" s="13"/>
      <c r="AJ4428" s="13"/>
    </row>
    <row r="4429" spans="2:36" x14ac:dyDescent="0.3">
      <c r="B4429" s="8"/>
      <c r="C4429" s="8"/>
      <c r="W4429" s="13"/>
      <c r="X4429" s="13"/>
      <c r="Y4429" s="13"/>
      <c r="Z4429" s="13"/>
      <c r="AA4429" s="13"/>
      <c r="AB4429" s="13"/>
      <c r="AC4429" s="13"/>
      <c r="AD4429" s="13"/>
      <c r="AE4429" s="13"/>
      <c r="AF4429" s="13"/>
      <c r="AG4429" s="13"/>
      <c r="AH4429" s="13"/>
      <c r="AI4429" s="13"/>
      <c r="AJ4429" s="13"/>
    </row>
    <row r="4430" spans="2:36" x14ac:dyDescent="0.3">
      <c r="B4430" s="8"/>
      <c r="C4430" s="8"/>
      <c r="W4430" s="13"/>
      <c r="X4430" s="13"/>
      <c r="Y4430" s="13"/>
      <c r="Z4430" s="13"/>
      <c r="AA4430" s="13"/>
      <c r="AB4430" s="13"/>
      <c r="AC4430" s="13"/>
      <c r="AD4430" s="13"/>
      <c r="AE4430" s="13"/>
      <c r="AF4430" s="13"/>
      <c r="AG4430" s="13"/>
      <c r="AH4430" s="13"/>
      <c r="AI4430" s="13"/>
      <c r="AJ4430" s="13"/>
    </row>
    <row r="4431" spans="2:36" x14ac:dyDescent="0.3">
      <c r="B4431" s="8"/>
      <c r="C4431" s="8"/>
      <c r="W4431" s="13"/>
      <c r="X4431" s="13"/>
      <c r="Y4431" s="13"/>
      <c r="Z4431" s="13"/>
      <c r="AA4431" s="13"/>
      <c r="AB4431" s="13"/>
      <c r="AC4431" s="13"/>
      <c r="AD4431" s="13"/>
      <c r="AE4431" s="13"/>
      <c r="AF4431" s="13"/>
      <c r="AG4431" s="13"/>
      <c r="AH4431" s="13"/>
      <c r="AI4431" s="13"/>
      <c r="AJ4431" s="13"/>
    </row>
    <row r="4432" spans="2:36" x14ac:dyDescent="0.3">
      <c r="B4432" s="8"/>
      <c r="C4432" s="8"/>
      <c r="W4432" s="13"/>
      <c r="X4432" s="13"/>
      <c r="Y4432" s="13"/>
      <c r="Z4432" s="13"/>
      <c r="AA4432" s="13"/>
      <c r="AB4432" s="13"/>
      <c r="AC4432" s="13"/>
      <c r="AD4432" s="13"/>
      <c r="AE4432" s="13"/>
      <c r="AF4432" s="13"/>
      <c r="AG4432" s="13"/>
      <c r="AH4432" s="13"/>
      <c r="AI4432" s="13"/>
      <c r="AJ4432" s="13"/>
    </row>
    <row r="4433" spans="2:36" x14ac:dyDescent="0.3">
      <c r="B4433" s="8"/>
      <c r="C4433" s="8"/>
      <c r="W4433" s="13"/>
      <c r="X4433" s="13"/>
      <c r="Y4433" s="13"/>
      <c r="Z4433" s="13"/>
      <c r="AA4433" s="13"/>
      <c r="AB4433" s="13"/>
      <c r="AC4433" s="13"/>
      <c r="AD4433" s="13"/>
      <c r="AE4433" s="13"/>
      <c r="AF4433" s="13"/>
      <c r="AG4433" s="13"/>
      <c r="AH4433" s="13"/>
      <c r="AI4433" s="13"/>
      <c r="AJ4433" s="13"/>
    </row>
    <row r="4434" spans="2:36" x14ac:dyDescent="0.3">
      <c r="B4434" s="8"/>
      <c r="C4434" s="8"/>
      <c r="W4434" s="13"/>
      <c r="X4434" s="13"/>
      <c r="Y4434" s="13"/>
      <c r="Z4434" s="13"/>
      <c r="AA4434" s="13"/>
      <c r="AB4434" s="13"/>
      <c r="AC4434" s="13"/>
      <c r="AD4434" s="13"/>
      <c r="AE4434" s="13"/>
      <c r="AF4434" s="13"/>
      <c r="AG4434" s="13"/>
      <c r="AH4434" s="13"/>
      <c r="AI4434" s="13"/>
      <c r="AJ4434" s="13"/>
    </row>
    <row r="4435" spans="2:36" x14ac:dyDescent="0.3">
      <c r="B4435" s="8"/>
      <c r="C4435" s="8"/>
      <c r="W4435" s="13"/>
      <c r="X4435" s="13"/>
      <c r="Y4435" s="13"/>
      <c r="Z4435" s="13"/>
      <c r="AA4435" s="13"/>
      <c r="AB4435" s="13"/>
      <c r="AC4435" s="13"/>
      <c r="AD4435" s="13"/>
      <c r="AE4435" s="13"/>
      <c r="AF4435" s="13"/>
      <c r="AG4435" s="13"/>
      <c r="AH4435" s="13"/>
      <c r="AI4435" s="13"/>
      <c r="AJ4435" s="13"/>
    </row>
    <row r="4436" spans="2:36" x14ac:dyDescent="0.3">
      <c r="B4436" s="8"/>
      <c r="C4436" s="8"/>
      <c r="W4436" s="13"/>
      <c r="X4436" s="13"/>
      <c r="Y4436" s="13"/>
      <c r="Z4436" s="13"/>
      <c r="AA4436" s="13"/>
      <c r="AB4436" s="13"/>
      <c r="AC4436" s="13"/>
      <c r="AD4436" s="13"/>
      <c r="AE4436" s="13"/>
      <c r="AF4436" s="13"/>
      <c r="AG4436" s="13"/>
      <c r="AH4436" s="13"/>
      <c r="AI4436" s="13"/>
      <c r="AJ4436" s="13"/>
    </row>
    <row r="4437" spans="2:36" x14ac:dyDescent="0.3">
      <c r="B4437" s="8"/>
      <c r="C4437" s="8"/>
      <c r="W4437" s="13"/>
      <c r="X4437" s="13"/>
      <c r="Y4437" s="13"/>
      <c r="Z4437" s="13"/>
      <c r="AA4437" s="13"/>
      <c r="AB4437" s="13"/>
      <c r="AC4437" s="13"/>
      <c r="AD4437" s="13"/>
      <c r="AE4437" s="13"/>
      <c r="AF4437" s="13"/>
      <c r="AG4437" s="13"/>
      <c r="AH4437" s="13"/>
      <c r="AI4437" s="13"/>
      <c r="AJ4437" s="13"/>
    </row>
    <row r="4438" spans="2:36" x14ac:dyDescent="0.3">
      <c r="B4438" s="8"/>
      <c r="C4438" s="8"/>
      <c r="W4438" s="13"/>
      <c r="X4438" s="13"/>
      <c r="Y4438" s="13"/>
      <c r="Z4438" s="13"/>
      <c r="AA4438" s="13"/>
      <c r="AB4438" s="13"/>
      <c r="AC4438" s="13"/>
      <c r="AD4438" s="13"/>
      <c r="AE4438" s="13"/>
      <c r="AF4438" s="13"/>
      <c r="AG4438" s="13"/>
      <c r="AH4438" s="13"/>
      <c r="AI4438" s="13"/>
      <c r="AJ4438" s="13"/>
    </row>
    <row r="4439" spans="2:36" x14ac:dyDescent="0.3">
      <c r="B4439" s="8"/>
      <c r="C4439" s="8"/>
      <c r="W4439" s="13"/>
      <c r="X4439" s="13"/>
      <c r="Y4439" s="13"/>
      <c r="Z4439" s="13"/>
      <c r="AA4439" s="13"/>
      <c r="AB4439" s="13"/>
      <c r="AC4439" s="13"/>
      <c r="AD4439" s="13"/>
      <c r="AE4439" s="13"/>
      <c r="AF4439" s="13"/>
      <c r="AG4439" s="13"/>
      <c r="AH4439" s="13"/>
      <c r="AI4439" s="13"/>
      <c r="AJ4439" s="13"/>
    </row>
    <row r="4440" spans="2:36" x14ac:dyDescent="0.3">
      <c r="B4440" s="8"/>
      <c r="C4440" s="8"/>
      <c r="W4440" s="13"/>
      <c r="X4440" s="13"/>
      <c r="Y4440" s="13"/>
      <c r="Z4440" s="13"/>
      <c r="AA4440" s="13"/>
      <c r="AB4440" s="13"/>
      <c r="AC4440" s="13"/>
      <c r="AD4440" s="13"/>
      <c r="AE4440" s="13"/>
      <c r="AF4440" s="13"/>
      <c r="AG4440" s="13"/>
      <c r="AH4440" s="13"/>
      <c r="AI4440" s="13"/>
      <c r="AJ4440" s="13"/>
    </row>
    <row r="4441" spans="2:36" x14ac:dyDescent="0.3">
      <c r="B4441" s="8"/>
      <c r="C4441" s="8"/>
      <c r="W4441" s="13"/>
      <c r="X4441" s="13"/>
      <c r="Y4441" s="13"/>
      <c r="Z4441" s="13"/>
      <c r="AA4441" s="13"/>
      <c r="AB4441" s="13"/>
      <c r="AC4441" s="13"/>
      <c r="AD4441" s="13"/>
      <c r="AE4441" s="13"/>
      <c r="AF4441" s="13"/>
      <c r="AG4441" s="13"/>
      <c r="AH4441" s="13"/>
      <c r="AI4441" s="13"/>
      <c r="AJ4441" s="13"/>
    </row>
    <row r="4442" spans="2:36" x14ac:dyDescent="0.3">
      <c r="B4442" s="8"/>
      <c r="C4442" s="8"/>
      <c r="W4442" s="13"/>
      <c r="X4442" s="13"/>
      <c r="Y4442" s="13"/>
      <c r="Z4442" s="13"/>
      <c r="AA4442" s="13"/>
      <c r="AB4442" s="13"/>
      <c r="AC4442" s="13"/>
      <c r="AD4442" s="13"/>
      <c r="AE4442" s="13"/>
      <c r="AF4442" s="13"/>
      <c r="AG4442" s="13"/>
      <c r="AH4442" s="13"/>
      <c r="AI4442" s="13"/>
      <c r="AJ4442" s="13"/>
    </row>
    <row r="4443" spans="2:36" x14ac:dyDescent="0.3">
      <c r="B4443" s="8"/>
      <c r="C4443" s="8"/>
      <c r="W4443" s="13"/>
      <c r="X4443" s="13"/>
      <c r="Y4443" s="13"/>
      <c r="Z4443" s="13"/>
      <c r="AA4443" s="13"/>
      <c r="AB4443" s="13"/>
      <c r="AC4443" s="13"/>
      <c r="AD4443" s="13"/>
      <c r="AE4443" s="13"/>
      <c r="AF4443" s="13"/>
      <c r="AG4443" s="13"/>
      <c r="AH4443" s="13"/>
      <c r="AI4443" s="13"/>
      <c r="AJ4443" s="13"/>
    </row>
    <row r="4444" spans="2:36" x14ac:dyDescent="0.3">
      <c r="B4444" s="8"/>
      <c r="C4444" s="8"/>
      <c r="W4444" s="13"/>
      <c r="X4444" s="13"/>
      <c r="Y4444" s="13"/>
      <c r="Z4444" s="13"/>
      <c r="AA4444" s="13"/>
      <c r="AB4444" s="13"/>
      <c r="AC4444" s="13"/>
      <c r="AD4444" s="13"/>
      <c r="AE4444" s="13"/>
      <c r="AF4444" s="13"/>
      <c r="AG4444" s="13"/>
      <c r="AH4444" s="13"/>
      <c r="AI4444" s="13"/>
      <c r="AJ4444" s="13"/>
    </row>
    <row r="4445" spans="2:36" x14ac:dyDescent="0.3">
      <c r="B4445" s="8"/>
      <c r="C4445" s="8"/>
      <c r="W4445" s="13"/>
      <c r="X4445" s="13"/>
      <c r="Y4445" s="13"/>
      <c r="Z4445" s="13"/>
      <c r="AA4445" s="13"/>
      <c r="AB4445" s="13"/>
      <c r="AC4445" s="13"/>
      <c r="AD4445" s="13"/>
      <c r="AE4445" s="13"/>
      <c r="AF4445" s="13"/>
      <c r="AG4445" s="13"/>
      <c r="AH4445" s="13"/>
      <c r="AI4445" s="13"/>
      <c r="AJ4445" s="13"/>
    </row>
    <row r="4446" spans="2:36" x14ac:dyDescent="0.3">
      <c r="B4446" s="8"/>
      <c r="C4446" s="8"/>
      <c r="W4446" s="13"/>
      <c r="X4446" s="13"/>
      <c r="Y4446" s="13"/>
      <c r="Z4446" s="13"/>
      <c r="AA4446" s="13"/>
      <c r="AB4446" s="13"/>
      <c r="AC4446" s="13"/>
      <c r="AD4446" s="13"/>
      <c r="AE4446" s="13"/>
      <c r="AF4446" s="13"/>
      <c r="AG4446" s="13"/>
      <c r="AH4446" s="13"/>
      <c r="AI4446" s="13"/>
      <c r="AJ4446" s="13"/>
    </row>
    <row r="4447" spans="2:36" x14ac:dyDescent="0.3">
      <c r="B4447" s="8"/>
      <c r="C4447" s="8"/>
      <c r="W4447" s="13"/>
      <c r="X4447" s="13"/>
      <c r="Y4447" s="13"/>
      <c r="Z4447" s="13"/>
      <c r="AA4447" s="13"/>
      <c r="AB4447" s="13"/>
      <c r="AC4447" s="13"/>
      <c r="AD4447" s="13"/>
      <c r="AE4447" s="13"/>
      <c r="AF4447" s="13"/>
      <c r="AG4447" s="13"/>
      <c r="AH4447" s="13"/>
      <c r="AI4447" s="13"/>
      <c r="AJ4447" s="13"/>
    </row>
    <row r="4448" spans="2:36" x14ac:dyDescent="0.3">
      <c r="B4448" s="8"/>
      <c r="C4448" s="8"/>
      <c r="W4448" s="13"/>
      <c r="X4448" s="13"/>
      <c r="Y4448" s="13"/>
      <c r="Z4448" s="13"/>
      <c r="AA4448" s="13"/>
      <c r="AB4448" s="13"/>
      <c r="AC4448" s="13"/>
      <c r="AD4448" s="13"/>
      <c r="AE4448" s="13"/>
      <c r="AF4448" s="13"/>
      <c r="AG4448" s="13"/>
      <c r="AH4448" s="13"/>
      <c r="AI4448" s="13"/>
      <c r="AJ4448" s="13"/>
    </row>
    <row r="4449" spans="2:36" x14ac:dyDescent="0.3">
      <c r="B4449" s="8"/>
      <c r="C4449" s="8"/>
      <c r="W4449" s="13"/>
      <c r="X4449" s="13"/>
      <c r="Y4449" s="13"/>
      <c r="Z4449" s="13"/>
      <c r="AA4449" s="13"/>
      <c r="AB4449" s="13"/>
      <c r="AC4449" s="13"/>
      <c r="AD4449" s="13"/>
      <c r="AE4449" s="13"/>
      <c r="AF4449" s="13"/>
      <c r="AG4449" s="13"/>
      <c r="AH4449" s="13"/>
      <c r="AI4449" s="13"/>
      <c r="AJ4449" s="13"/>
    </row>
    <row r="4450" spans="2:36" x14ac:dyDescent="0.3">
      <c r="B4450" s="8"/>
      <c r="C4450" s="8"/>
      <c r="W4450" s="13"/>
      <c r="X4450" s="13"/>
      <c r="Y4450" s="13"/>
      <c r="Z4450" s="13"/>
      <c r="AA4450" s="13"/>
      <c r="AB4450" s="13"/>
      <c r="AC4450" s="13"/>
      <c r="AD4450" s="13"/>
      <c r="AE4450" s="13"/>
      <c r="AF4450" s="13"/>
      <c r="AG4450" s="13"/>
      <c r="AH4450" s="13"/>
      <c r="AI4450" s="13"/>
      <c r="AJ4450" s="13"/>
    </row>
    <row r="4451" spans="2:36" x14ac:dyDescent="0.3">
      <c r="B4451" s="8"/>
      <c r="C4451" s="8"/>
      <c r="W4451" s="13"/>
      <c r="X4451" s="13"/>
      <c r="Y4451" s="13"/>
      <c r="Z4451" s="13"/>
      <c r="AA4451" s="13"/>
      <c r="AB4451" s="13"/>
      <c r="AC4451" s="13"/>
      <c r="AD4451" s="13"/>
      <c r="AE4451" s="13"/>
      <c r="AF4451" s="13"/>
      <c r="AG4451" s="13"/>
      <c r="AH4451" s="13"/>
      <c r="AI4451" s="13"/>
      <c r="AJ4451" s="13"/>
    </row>
    <row r="4452" spans="2:36" x14ac:dyDescent="0.3">
      <c r="B4452" s="8"/>
      <c r="C4452" s="8"/>
      <c r="W4452" s="13"/>
      <c r="X4452" s="13"/>
      <c r="Y4452" s="13"/>
      <c r="Z4452" s="13"/>
      <c r="AA4452" s="13"/>
      <c r="AB4452" s="13"/>
      <c r="AC4452" s="13"/>
      <c r="AD4452" s="13"/>
      <c r="AE4452" s="13"/>
      <c r="AF4452" s="13"/>
      <c r="AG4452" s="13"/>
      <c r="AH4452" s="13"/>
      <c r="AI4452" s="13"/>
      <c r="AJ4452" s="13"/>
    </row>
    <row r="4453" spans="2:36" x14ac:dyDescent="0.3">
      <c r="B4453" s="8"/>
      <c r="C4453" s="8"/>
      <c r="W4453" s="13"/>
      <c r="X4453" s="13"/>
      <c r="Y4453" s="13"/>
      <c r="Z4453" s="13"/>
      <c r="AA4453" s="13"/>
      <c r="AB4453" s="13"/>
      <c r="AC4453" s="13"/>
      <c r="AD4453" s="13"/>
      <c r="AE4453" s="13"/>
      <c r="AF4453" s="13"/>
      <c r="AG4453" s="13"/>
      <c r="AH4453" s="13"/>
      <c r="AI4453" s="13"/>
      <c r="AJ4453" s="13"/>
    </row>
    <row r="4454" spans="2:36" x14ac:dyDescent="0.3">
      <c r="B4454" s="8"/>
      <c r="C4454" s="8"/>
      <c r="W4454" s="13"/>
      <c r="X4454" s="13"/>
      <c r="Y4454" s="13"/>
      <c r="Z4454" s="13"/>
      <c r="AA4454" s="13"/>
      <c r="AB4454" s="13"/>
      <c r="AC4454" s="13"/>
      <c r="AD4454" s="13"/>
      <c r="AE4454" s="13"/>
      <c r="AF4454" s="13"/>
      <c r="AG4454" s="13"/>
      <c r="AH4454" s="13"/>
      <c r="AI4454" s="13"/>
      <c r="AJ4454" s="13"/>
    </row>
    <row r="4455" spans="2:36" x14ac:dyDescent="0.3">
      <c r="B4455" s="8"/>
      <c r="C4455" s="8"/>
      <c r="W4455" s="13"/>
      <c r="X4455" s="13"/>
      <c r="Y4455" s="13"/>
      <c r="Z4455" s="13"/>
      <c r="AA4455" s="13"/>
      <c r="AB4455" s="13"/>
      <c r="AC4455" s="13"/>
      <c r="AD4455" s="13"/>
      <c r="AE4455" s="13"/>
      <c r="AF4455" s="13"/>
      <c r="AG4455" s="13"/>
      <c r="AH4455" s="13"/>
      <c r="AI4455" s="13"/>
      <c r="AJ4455" s="13"/>
    </row>
    <row r="4456" spans="2:36" x14ac:dyDescent="0.3">
      <c r="B4456" s="8"/>
      <c r="C4456" s="8"/>
      <c r="W4456" s="13"/>
      <c r="X4456" s="13"/>
      <c r="Y4456" s="13"/>
      <c r="Z4456" s="13"/>
      <c r="AA4456" s="13"/>
      <c r="AB4456" s="13"/>
      <c r="AC4456" s="13"/>
      <c r="AD4456" s="13"/>
      <c r="AE4456" s="13"/>
      <c r="AF4456" s="13"/>
      <c r="AG4456" s="13"/>
      <c r="AH4456" s="13"/>
      <c r="AI4456" s="13"/>
      <c r="AJ4456" s="13"/>
    </row>
    <row r="4457" spans="2:36" x14ac:dyDescent="0.3">
      <c r="B4457" s="8"/>
      <c r="C4457" s="8"/>
      <c r="W4457" s="13"/>
      <c r="X4457" s="13"/>
      <c r="Y4457" s="13"/>
      <c r="Z4457" s="13"/>
      <c r="AA4457" s="13"/>
      <c r="AB4457" s="13"/>
      <c r="AC4457" s="13"/>
      <c r="AD4457" s="13"/>
      <c r="AE4457" s="13"/>
      <c r="AF4457" s="13"/>
      <c r="AG4457" s="13"/>
      <c r="AH4457" s="13"/>
      <c r="AI4457" s="13"/>
      <c r="AJ4457" s="13"/>
    </row>
    <row r="4458" spans="2:36" x14ac:dyDescent="0.3">
      <c r="B4458" s="8"/>
      <c r="C4458" s="8"/>
      <c r="W4458" s="13"/>
      <c r="X4458" s="13"/>
      <c r="Y4458" s="13"/>
      <c r="Z4458" s="13"/>
      <c r="AA4458" s="13"/>
      <c r="AB4458" s="13"/>
      <c r="AC4458" s="13"/>
      <c r="AD4458" s="13"/>
      <c r="AE4458" s="13"/>
      <c r="AF4458" s="13"/>
      <c r="AG4458" s="13"/>
      <c r="AH4458" s="13"/>
      <c r="AI4458" s="13"/>
      <c r="AJ4458" s="13"/>
    </row>
    <row r="4459" spans="2:36" x14ac:dyDescent="0.3">
      <c r="B4459" s="8"/>
      <c r="C4459" s="8"/>
      <c r="W4459" s="13"/>
      <c r="X4459" s="13"/>
      <c r="Y4459" s="13"/>
      <c r="Z4459" s="13"/>
      <c r="AA4459" s="13"/>
      <c r="AB4459" s="13"/>
      <c r="AC4459" s="13"/>
      <c r="AD4459" s="13"/>
      <c r="AE4459" s="13"/>
      <c r="AF4459" s="13"/>
      <c r="AG4459" s="13"/>
      <c r="AH4459" s="13"/>
      <c r="AI4459" s="13"/>
      <c r="AJ4459" s="13"/>
    </row>
    <row r="4460" spans="2:36" x14ac:dyDescent="0.3">
      <c r="B4460" s="8"/>
      <c r="C4460" s="8"/>
      <c r="W4460" s="13"/>
      <c r="X4460" s="13"/>
      <c r="Y4460" s="13"/>
      <c r="Z4460" s="13"/>
      <c r="AA4460" s="13"/>
      <c r="AB4460" s="13"/>
      <c r="AC4460" s="13"/>
      <c r="AD4460" s="13"/>
      <c r="AE4460" s="13"/>
      <c r="AF4460" s="13"/>
      <c r="AG4460" s="13"/>
      <c r="AH4460" s="13"/>
      <c r="AI4460" s="13"/>
      <c r="AJ4460" s="13"/>
    </row>
    <row r="4461" spans="2:36" x14ac:dyDescent="0.3">
      <c r="B4461" s="8"/>
      <c r="C4461" s="8"/>
      <c r="W4461" s="13"/>
      <c r="X4461" s="13"/>
      <c r="Y4461" s="13"/>
      <c r="Z4461" s="13"/>
      <c r="AA4461" s="13"/>
      <c r="AB4461" s="13"/>
      <c r="AC4461" s="13"/>
      <c r="AD4461" s="13"/>
      <c r="AE4461" s="13"/>
      <c r="AF4461" s="13"/>
      <c r="AG4461" s="13"/>
      <c r="AH4461" s="13"/>
      <c r="AI4461" s="13"/>
      <c r="AJ4461" s="13"/>
    </row>
    <row r="4462" spans="2:36" x14ac:dyDescent="0.3">
      <c r="B4462" s="8"/>
      <c r="C4462" s="8"/>
      <c r="W4462" s="13"/>
      <c r="X4462" s="13"/>
      <c r="Y4462" s="13"/>
      <c r="Z4462" s="13"/>
      <c r="AA4462" s="13"/>
      <c r="AB4462" s="13"/>
      <c r="AC4462" s="13"/>
      <c r="AD4462" s="13"/>
      <c r="AE4462" s="13"/>
      <c r="AF4462" s="13"/>
      <c r="AG4462" s="13"/>
      <c r="AH4462" s="13"/>
      <c r="AI4462" s="13"/>
      <c r="AJ4462" s="13"/>
    </row>
    <row r="4463" spans="2:36" x14ac:dyDescent="0.3">
      <c r="B4463" s="8"/>
      <c r="C4463" s="8"/>
      <c r="W4463" s="13"/>
      <c r="X4463" s="13"/>
      <c r="Y4463" s="13"/>
      <c r="Z4463" s="13"/>
      <c r="AA4463" s="13"/>
      <c r="AB4463" s="13"/>
      <c r="AC4463" s="13"/>
      <c r="AD4463" s="13"/>
      <c r="AE4463" s="13"/>
      <c r="AF4463" s="13"/>
      <c r="AG4463" s="13"/>
      <c r="AH4463" s="13"/>
      <c r="AI4463" s="13"/>
      <c r="AJ4463" s="13"/>
    </row>
    <row r="4464" spans="2:36" x14ac:dyDescent="0.3">
      <c r="B4464" s="8"/>
      <c r="C4464" s="8"/>
      <c r="W4464" s="13"/>
      <c r="X4464" s="13"/>
      <c r="Y4464" s="13"/>
      <c r="Z4464" s="13"/>
      <c r="AA4464" s="13"/>
      <c r="AB4464" s="13"/>
      <c r="AC4464" s="13"/>
      <c r="AD4464" s="13"/>
      <c r="AE4464" s="13"/>
      <c r="AF4464" s="13"/>
      <c r="AG4464" s="13"/>
      <c r="AH4464" s="13"/>
      <c r="AI4464" s="13"/>
      <c r="AJ4464" s="13"/>
    </row>
    <row r="4465" spans="2:36" x14ac:dyDescent="0.3">
      <c r="B4465" s="8"/>
      <c r="C4465" s="8"/>
      <c r="W4465" s="13"/>
      <c r="X4465" s="13"/>
      <c r="Y4465" s="13"/>
      <c r="Z4465" s="13"/>
      <c r="AA4465" s="13"/>
      <c r="AB4465" s="13"/>
      <c r="AC4465" s="13"/>
      <c r="AD4465" s="13"/>
      <c r="AE4465" s="13"/>
      <c r="AF4465" s="13"/>
      <c r="AG4465" s="13"/>
      <c r="AH4465" s="13"/>
      <c r="AI4465" s="13"/>
      <c r="AJ4465" s="13"/>
    </row>
    <row r="4466" spans="2:36" x14ac:dyDescent="0.3">
      <c r="B4466" s="8"/>
      <c r="C4466" s="8"/>
      <c r="W4466" s="13"/>
      <c r="X4466" s="13"/>
      <c r="Y4466" s="13"/>
      <c r="Z4466" s="13"/>
      <c r="AA4466" s="13"/>
      <c r="AB4466" s="13"/>
      <c r="AC4466" s="13"/>
      <c r="AD4466" s="13"/>
      <c r="AE4466" s="13"/>
      <c r="AF4466" s="13"/>
      <c r="AG4466" s="13"/>
      <c r="AH4466" s="13"/>
      <c r="AI4466" s="13"/>
      <c r="AJ4466" s="13"/>
    </row>
    <row r="4467" spans="2:36" x14ac:dyDescent="0.3">
      <c r="B4467" s="8"/>
      <c r="C4467" s="8"/>
      <c r="W4467" s="13"/>
      <c r="X4467" s="13"/>
      <c r="Y4467" s="13"/>
      <c r="Z4467" s="13"/>
      <c r="AA4467" s="13"/>
      <c r="AB4467" s="13"/>
      <c r="AC4467" s="13"/>
      <c r="AD4467" s="13"/>
      <c r="AE4467" s="13"/>
      <c r="AF4467" s="13"/>
      <c r="AG4467" s="13"/>
      <c r="AH4467" s="13"/>
      <c r="AI4467" s="13"/>
      <c r="AJ4467" s="13"/>
    </row>
    <row r="4468" spans="2:36" x14ac:dyDescent="0.3">
      <c r="B4468" s="8"/>
      <c r="C4468" s="8"/>
      <c r="W4468" s="13"/>
      <c r="X4468" s="13"/>
      <c r="Y4468" s="13"/>
      <c r="Z4468" s="13"/>
      <c r="AA4468" s="13"/>
      <c r="AB4468" s="13"/>
      <c r="AC4468" s="13"/>
      <c r="AD4468" s="13"/>
      <c r="AE4468" s="13"/>
      <c r="AF4468" s="13"/>
      <c r="AG4468" s="13"/>
      <c r="AH4468" s="13"/>
      <c r="AI4468" s="13"/>
      <c r="AJ4468" s="13"/>
    </row>
    <row r="4469" spans="2:36" x14ac:dyDescent="0.3">
      <c r="B4469" s="8"/>
      <c r="C4469" s="8"/>
      <c r="W4469" s="13"/>
      <c r="X4469" s="13"/>
      <c r="Y4469" s="13"/>
      <c r="Z4469" s="13"/>
      <c r="AA4469" s="13"/>
      <c r="AB4469" s="13"/>
      <c r="AC4469" s="13"/>
      <c r="AD4469" s="13"/>
      <c r="AE4469" s="13"/>
      <c r="AF4469" s="13"/>
      <c r="AG4469" s="13"/>
      <c r="AH4469" s="13"/>
      <c r="AI4469" s="13"/>
      <c r="AJ4469" s="13"/>
    </row>
    <row r="4470" spans="2:36" x14ac:dyDescent="0.3">
      <c r="B4470" s="8"/>
      <c r="C4470" s="8"/>
      <c r="W4470" s="13"/>
      <c r="X4470" s="13"/>
      <c r="Y4470" s="13"/>
      <c r="Z4470" s="13"/>
      <c r="AA4470" s="13"/>
      <c r="AB4470" s="13"/>
      <c r="AC4470" s="13"/>
      <c r="AD4470" s="13"/>
      <c r="AE4470" s="13"/>
      <c r="AF4470" s="13"/>
      <c r="AG4470" s="13"/>
      <c r="AH4470" s="13"/>
      <c r="AI4470" s="13"/>
      <c r="AJ4470" s="13"/>
    </row>
    <row r="4471" spans="2:36" x14ac:dyDescent="0.3">
      <c r="B4471" s="8"/>
      <c r="C4471" s="8"/>
      <c r="W4471" s="13"/>
      <c r="X4471" s="13"/>
      <c r="Y4471" s="13"/>
      <c r="Z4471" s="13"/>
      <c r="AA4471" s="13"/>
      <c r="AB4471" s="13"/>
      <c r="AC4471" s="13"/>
      <c r="AD4471" s="13"/>
      <c r="AE4471" s="13"/>
      <c r="AF4471" s="13"/>
      <c r="AG4471" s="13"/>
      <c r="AH4471" s="13"/>
      <c r="AI4471" s="13"/>
      <c r="AJ4471" s="13"/>
    </row>
    <row r="4472" spans="2:36" x14ac:dyDescent="0.3">
      <c r="B4472" s="8"/>
      <c r="C4472" s="8"/>
      <c r="W4472" s="13"/>
      <c r="X4472" s="13"/>
      <c r="Y4472" s="13"/>
      <c r="Z4472" s="13"/>
      <c r="AA4472" s="13"/>
      <c r="AB4472" s="13"/>
      <c r="AC4472" s="13"/>
      <c r="AD4472" s="13"/>
      <c r="AE4472" s="13"/>
      <c r="AF4472" s="13"/>
      <c r="AG4472" s="13"/>
      <c r="AH4472" s="13"/>
      <c r="AI4472" s="13"/>
      <c r="AJ4472" s="13"/>
    </row>
    <row r="4473" spans="2:36" x14ac:dyDescent="0.3">
      <c r="B4473" s="8"/>
      <c r="C4473" s="8"/>
      <c r="W4473" s="13"/>
      <c r="X4473" s="13"/>
      <c r="Y4473" s="13"/>
      <c r="Z4473" s="13"/>
      <c r="AA4473" s="13"/>
      <c r="AB4473" s="13"/>
      <c r="AC4473" s="13"/>
      <c r="AD4473" s="13"/>
      <c r="AE4473" s="13"/>
      <c r="AF4473" s="13"/>
      <c r="AG4473" s="13"/>
      <c r="AH4473" s="13"/>
      <c r="AI4473" s="13"/>
      <c r="AJ4473" s="13"/>
    </row>
    <row r="4474" spans="2:36" x14ac:dyDescent="0.3">
      <c r="B4474" s="8"/>
      <c r="C4474" s="8"/>
      <c r="W4474" s="13"/>
      <c r="X4474" s="13"/>
      <c r="Y4474" s="13"/>
      <c r="Z4474" s="13"/>
      <c r="AA4474" s="13"/>
      <c r="AB4474" s="13"/>
      <c r="AC4474" s="13"/>
      <c r="AD4474" s="13"/>
      <c r="AE4474" s="13"/>
      <c r="AF4474" s="13"/>
      <c r="AG4474" s="13"/>
      <c r="AH4474" s="13"/>
      <c r="AI4474" s="13"/>
      <c r="AJ4474" s="13"/>
    </row>
    <row r="4475" spans="2:36" x14ac:dyDescent="0.3">
      <c r="B4475" s="8"/>
      <c r="C4475" s="8"/>
      <c r="W4475" s="13"/>
      <c r="X4475" s="13"/>
      <c r="Y4475" s="13"/>
      <c r="Z4475" s="13"/>
      <c r="AA4475" s="13"/>
      <c r="AB4475" s="13"/>
      <c r="AC4475" s="13"/>
      <c r="AD4475" s="13"/>
      <c r="AE4475" s="13"/>
      <c r="AF4475" s="13"/>
      <c r="AG4475" s="13"/>
      <c r="AH4475" s="13"/>
      <c r="AI4475" s="13"/>
      <c r="AJ4475" s="13"/>
    </row>
    <row r="4476" spans="2:36" x14ac:dyDescent="0.3">
      <c r="B4476" s="8"/>
      <c r="C4476" s="8"/>
      <c r="W4476" s="13"/>
      <c r="X4476" s="13"/>
      <c r="Y4476" s="13"/>
      <c r="Z4476" s="13"/>
      <c r="AA4476" s="13"/>
      <c r="AB4476" s="13"/>
      <c r="AC4476" s="13"/>
      <c r="AD4476" s="13"/>
      <c r="AE4476" s="13"/>
      <c r="AF4476" s="13"/>
      <c r="AG4476" s="13"/>
      <c r="AH4476" s="13"/>
      <c r="AI4476" s="13"/>
      <c r="AJ4476" s="13"/>
    </row>
    <row r="4477" spans="2:36" x14ac:dyDescent="0.3">
      <c r="B4477" s="8"/>
      <c r="C4477" s="8"/>
      <c r="W4477" s="13"/>
      <c r="X4477" s="13"/>
      <c r="Y4477" s="13"/>
      <c r="Z4477" s="13"/>
      <c r="AA4477" s="13"/>
      <c r="AB4477" s="13"/>
      <c r="AC4477" s="13"/>
      <c r="AD4477" s="13"/>
      <c r="AE4477" s="13"/>
      <c r="AF4477" s="13"/>
      <c r="AG4477" s="13"/>
      <c r="AH4477" s="13"/>
      <c r="AI4477" s="13"/>
      <c r="AJ4477" s="13"/>
    </row>
    <row r="4478" spans="2:36" x14ac:dyDescent="0.3">
      <c r="B4478" s="8"/>
      <c r="C4478" s="8"/>
      <c r="W4478" s="13"/>
      <c r="X4478" s="13"/>
      <c r="Y4478" s="13"/>
      <c r="Z4478" s="13"/>
      <c r="AA4478" s="13"/>
      <c r="AB4478" s="13"/>
      <c r="AC4478" s="13"/>
      <c r="AD4478" s="13"/>
      <c r="AE4478" s="13"/>
      <c r="AF4478" s="13"/>
      <c r="AG4478" s="13"/>
      <c r="AH4478" s="13"/>
      <c r="AI4478" s="13"/>
      <c r="AJ4478" s="13"/>
    </row>
    <row r="4479" spans="2:36" x14ac:dyDescent="0.3">
      <c r="B4479" s="8"/>
      <c r="C4479" s="8"/>
      <c r="W4479" s="13"/>
      <c r="X4479" s="13"/>
      <c r="Y4479" s="13"/>
      <c r="Z4479" s="13"/>
      <c r="AA4479" s="13"/>
      <c r="AB4479" s="13"/>
      <c r="AC4479" s="13"/>
      <c r="AD4479" s="13"/>
      <c r="AE4479" s="13"/>
      <c r="AF4479" s="13"/>
      <c r="AG4479" s="13"/>
      <c r="AH4479" s="13"/>
      <c r="AI4479" s="13"/>
      <c r="AJ4479" s="13"/>
    </row>
    <row r="4480" spans="2:36" x14ac:dyDescent="0.3">
      <c r="B4480" s="8"/>
      <c r="C4480" s="8"/>
      <c r="W4480" s="13"/>
      <c r="X4480" s="13"/>
      <c r="Y4480" s="13"/>
      <c r="Z4480" s="13"/>
      <c r="AA4480" s="13"/>
      <c r="AB4480" s="13"/>
      <c r="AC4480" s="13"/>
      <c r="AD4480" s="13"/>
      <c r="AE4480" s="13"/>
      <c r="AF4480" s="13"/>
      <c r="AG4480" s="13"/>
      <c r="AH4480" s="13"/>
      <c r="AI4480" s="13"/>
      <c r="AJ4480" s="13"/>
    </row>
    <row r="4481" spans="2:36" x14ac:dyDescent="0.3">
      <c r="B4481" s="8"/>
      <c r="C4481" s="8"/>
      <c r="W4481" s="13"/>
      <c r="X4481" s="13"/>
      <c r="Y4481" s="13"/>
      <c r="Z4481" s="13"/>
      <c r="AA4481" s="13"/>
      <c r="AB4481" s="13"/>
      <c r="AC4481" s="13"/>
      <c r="AD4481" s="13"/>
      <c r="AE4481" s="13"/>
      <c r="AF4481" s="13"/>
      <c r="AG4481" s="13"/>
      <c r="AH4481" s="13"/>
      <c r="AI4481" s="13"/>
      <c r="AJ4481" s="13"/>
    </row>
    <row r="4482" spans="2:36" x14ac:dyDescent="0.3">
      <c r="B4482" s="8"/>
      <c r="C4482" s="8"/>
      <c r="W4482" s="13"/>
      <c r="X4482" s="13"/>
      <c r="Y4482" s="13"/>
      <c r="Z4482" s="13"/>
      <c r="AA4482" s="13"/>
      <c r="AB4482" s="13"/>
      <c r="AC4482" s="13"/>
      <c r="AD4482" s="13"/>
      <c r="AE4482" s="13"/>
      <c r="AF4482" s="13"/>
      <c r="AG4482" s="13"/>
      <c r="AH4482" s="13"/>
      <c r="AI4482" s="13"/>
      <c r="AJ4482" s="13"/>
    </row>
    <row r="4483" spans="2:36" x14ac:dyDescent="0.3">
      <c r="B4483" s="8"/>
      <c r="C4483" s="8"/>
      <c r="W4483" s="13"/>
      <c r="X4483" s="13"/>
      <c r="Y4483" s="13"/>
      <c r="Z4483" s="13"/>
      <c r="AA4483" s="13"/>
      <c r="AB4483" s="13"/>
      <c r="AC4483" s="13"/>
      <c r="AD4483" s="13"/>
      <c r="AE4483" s="13"/>
      <c r="AF4483" s="13"/>
      <c r="AG4483" s="13"/>
      <c r="AH4483" s="13"/>
      <c r="AI4483" s="13"/>
      <c r="AJ4483" s="13"/>
    </row>
    <row r="4484" spans="2:36" x14ac:dyDescent="0.3">
      <c r="B4484" s="8"/>
      <c r="C4484" s="8"/>
      <c r="W4484" s="13"/>
      <c r="X4484" s="13"/>
      <c r="Y4484" s="13"/>
      <c r="Z4484" s="13"/>
      <c r="AA4484" s="13"/>
      <c r="AB4484" s="13"/>
      <c r="AC4484" s="13"/>
      <c r="AD4484" s="13"/>
      <c r="AE4484" s="13"/>
      <c r="AF4484" s="13"/>
      <c r="AG4484" s="13"/>
      <c r="AH4484" s="13"/>
      <c r="AI4484" s="13"/>
      <c r="AJ4484" s="13"/>
    </row>
    <row r="4485" spans="2:36" x14ac:dyDescent="0.3">
      <c r="B4485" s="8"/>
      <c r="C4485" s="8"/>
      <c r="W4485" s="13"/>
      <c r="X4485" s="13"/>
      <c r="Y4485" s="13"/>
      <c r="Z4485" s="13"/>
      <c r="AA4485" s="13"/>
      <c r="AB4485" s="13"/>
      <c r="AC4485" s="13"/>
      <c r="AD4485" s="13"/>
      <c r="AE4485" s="13"/>
      <c r="AF4485" s="13"/>
      <c r="AG4485" s="13"/>
      <c r="AH4485" s="13"/>
      <c r="AI4485" s="13"/>
      <c r="AJ4485" s="13"/>
    </row>
    <row r="4486" spans="2:36" x14ac:dyDescent="0.3">
      <c r="B4486" s="8"/>
      <c r="C4486" s="8"/>
      <c r="W4486" s="13"/>
      <c r="X4486" s="13"/>
      <c r="Y4486" s="13"/>
      <c r="Z4486" s="13"/>
      <c r="AA4486" s="13"/>
      <c r="AB4486" s="13"/>
      <c r="AC4486" s="13"/>
      <c r="AD4486" s="13"/>
      <c r="AE4486" s="13"/>
      <c r="AF4486" s="13"/>
      <c r="AG4486" s="13"/>
      <c r="AH4486" s="13"/>
      <c r="AI4486" s="13"/>
      <c r="AJ4486" s="13"/>
    </row>
    <row r="4487" spans="2:36" x14ac:dyDescent="0.3">
      <c r="B4487" s="8"/>
      <c r="C4487" s="8"/>
      <c r="W4487" s="13"/>
      <c r="X4487" s="13"/>
      <c r="Y4487" s="13"/>
      <c r="Z4487" s="13"/>
      <c r="AA4487" s="13"/>
      <c r="AB4487" s="13"/>
      <c r="AC4487" s="13"/>
      <c r="AD4487" s="13"/>
      <c r="AE4487" s="13"/>
      <c r="AF4487" s="13"/>
      <c r="AG4487" s="13"/>
      <c r="AH4487" s="13"/>
      <c r="AI4487" s="13"/>
      <c r="AJ4487" s="13"/>
    </row>
    <row r="4488" spans="2:36" x14ac:dyDescent="0.3">
      <c r="B4488" s="8"/>
      <c r="C4488" s="8"/>
      <c r="W4488" s="13"/>
      <c r="X4488" s="13"/>
      <c r="Y4488" s="13"/>
      <c r="Z4488" s="13"/>
      <c r="AA4488" s="13"/>
      <c r="AB4488" s="13"/>
      <c r="AC4488" s="13"/>
      <c r="AD4488" s="13"/>
      <c r="AE4488" s="13"/>
      <c r="AF4488" s="13"/>
      <c r="AG4488" s="13"/>
      <c r="AH4488" s="13"/>
      <c r="AI4488" s="13"/>
      <c r="AJ4488" s="13"/>
    </row>
    <row r="4489" spans="2:36" x14ac:dyDescent="0.3">
      <c r="B4489" s="8"/>
      <c r="C4489" s="8"/>
      <c r="W4489" s="13"/>
      <c r="X4489" s="13"/>
      <c r="Y4489" s="13"/>
      <c r="Z4489" s="13"/>
      <c r="AA4489" s="13"/>
      <c r="AB4489" s="13"/>
      <c r="AC4489" s="13"/>
      <c r="AD4489" s="13"/>
      <c r="AE4489" s="13"/>
      <c r="AF4489" s="13"/>
      <c r="AG4489" s="13"/>
      <c r="AH4489" s="13"/>
      <c r="AI4489" s="13"/>
      <c r="AJ4489" s="13"/>
    </row>
    <row r="4490" spans="2:36" x14ac:dyDescent="0.3">
      <c r="B4490" s="8"/>
      <c r="C4490" s="8"/>
      <c r="W4490" s="13"/>
      <c r="X4490" s="13"/>
      <c r="Y4490" s="13"/>
      <c r="Z4490" s="13"/>
      <c r="AA4490" s="13"/>
      <c r="AB4490" s="13"/>
      <c r="AC4490" s="13"/>
      <c r="AD4490" s="13"/>
      <c r="AE4490" s="13"/>
      <c r="AF4490" s="13"/>
      <c r="AG4490" s="13"/>
      <c r="AH4490" s="13"/>
      <c r="AI4490" s="13"/>
      <c r="AJ4490" s="13"/>
    </row>
    <row r="4491" spans="2:36" x14ac:dyDescent="0.3">
      <c r="B4491" s="8"/>
      <c r="C4491" s="8"/>
      <c r="W4491" s="13"/>
      <c r="X4491" s="13"/>
      <c r="Y4491" s="13"/>
      <c r="Z4491" s="13"/>
      <c r="AA4491" s="13"/>
      <c r="AB4491" s="13"/>
      <c r="AC4491" s="13"/>
      <c r="AD4491" s="13"/>
      <c r="AE4491" s="13"/>
      <c r="AF4491" s="13"/>
      <c r="AG4491" s="13"/>
      <c r="AH4491" s="13"/>
      <c r="AI4491" s="13"/>
      <c r="AJ4491" s="13"/>
    </row>
    <row r="4492" spans="2:36" x14ac:dyDescent="0.3">
      <c r="B4492" s="8"/>
      <c r="C4492" s="8"/>
      <c r="W4492" s="13"/>
      <c r="X4492" s="13"/>
      <c r="Y4492" s="13"/>
      <c r="Z4492" s="13"/>
      <c r="AA4492" s="13"/>
      <c r="AB4492" s="13"/>
      <c r="AC4492" s="13"/>
      <c r="AD4492" s="13"/>
      <c r="AE4492" s="13"/>
      <c r="AF4492" s="13"/>
      <c r="AG4492" s="13"/>
      <c r="AH4492" s="13"/>
      <c r="AI4492" s="13"/>
      <c r="AJ4492" s="13"/>
    </row>
    <row r="4493" spans="2:36" x14ac:dyDescent="0.3">
      <c r="B4493" s="8"/>
      <c r="C4493" s="8"/>
      <c r="W4493" s="13"/>
      <c r="X4493" s="13"/>
      <c r="Y4493" s="13"/>
      <c r="Z4493" s="13"/>
      <c r="AA4493" s="13"/>
      <c r="AB4493" s="13"/>
      <c r="AC4493" s="13"/>
      <c r="AD4493" s="13"/>
      <c r="AE4493" s="13"/>
      <c r="AF4493" s="13"/>
      <c r="AG4493" s="13"/>
      <c r="AH4493" s="13"/>
      <c r="AI4493" s="13"/>
      <c r="AJ4493" s="13"/>
    </row>
    <row r="4494" spans="2:36" x14ac:dyDescent="0.3">
      <c r="B4494" s="8"/>
      <c r="C4494" s="8"/>
      <c r="W4494" s="13"/>
      <c r="X4494" s="13"/>
      <c r="Y4494" s="13"/>
      <c r="Z4494" s="13"/>
      <c r="AA4494" s="13"/>
      <c r="AB4494" s="13"/>
      <c r="AC4494" s="13"/>
      <c r="AD4494" s="13"/>
      <c r="AE4494" s="13"/>
      <c r="AF4494" s="13"/>
      <c r="AG4494" s="13"/>
      <c r="AH4494" s="13"/>
      <c r="AI4494" s="13"/>
      <c r="AJ4494" s="13"/>
    </row>
    <row r="4495" spans="2:36" x14ac:dyDescent="0.3">
      <c r="B4495" s="8"/>
      <c r="C4495" s="8"/>
      <c r="W4495" s="13"/>
      <c r="X4495" s="13"/>
      <c r="Y4495" s="13"/>
      <c r="Z4495" s="13"/>
      <c r="AA4495" s="13"/>
      <c r="AB4495" s="13"/>
      <c r="AC4495" s="13"/>
      <c r="AD4495" s="13"/>
      <c r="AE4495" s="13"/>
      <c r="AF4495" s="13"/>
      <c r="AG4495" s="13"/>
      <c r="AH4495" s="13"/>
      <c r="AI4495" s="13"/>
      <c r="AJ4495" s="13"/>
    </row>
    <row r="4496" spans="2:36" x14ac:dyDescent="0.3">
      <c r="B4496" s="8"/>
      <c r="C4496" s="8"/>
      <c r="W4496" s="13"/>
      <c r="X4496" s="13"/>
      <c r="Y4496" s="13"/>
      <c r="Z4496" s="13"/>
      <c r="AA4496" s="13"/>
      <c r="AB4496" s="13"/>
      <c r="AC4496" s="13"/>
      <c r="AD4496" s="13"/>
      <c r="AE4496" s="13"/>
      <c r="AF4496" s="13"/>
      <c r="AG4496" s="13"/>
      <c r="AH4496" s="13"/>
      <c r="AI4496" s="13"/>
      <c r="AJ4496" s="13"/>
    </row>
    <row r="4497" spans="2:36" x14ac:dyDescent="0.3">
      <c r="B4497" s="8"/>
      <c r="C4497" s="8"/>
      <c r="W4497" s="13"/>
      <c r="X4497" s="13"/>
      <c r="Y4497" s="13"/>
      <c r="Z4497" s="13"/>
      <c r="AA4497" s="13"/>
      <c r="AB4497" s="13"/>
      <c r="AC4497" s="13"/>
      <c r="AD4497" s="13"/>
      <c r="AE4497" s="13"/>
      <c r="AF4497" s="13"/>
      <c r="AG4497" s="13"/>
      <c r="AH4497" s="13"/>
      <c r="AI4497" s="13"/>
      <c r="AJ4497" s="13"/>
    </row>
    <row r="4498" spans="2:36" x14ac:dyDescent="0.3">
      <c r="B4498" s="8"/>
      <c r="C4498" s="8"/>
      <c r="W4498" s="13"/>
      <c r="X4498" s="13"/>
      <c r="Y4498" s="13"/>
      <c r="Z4498" s="13"/>
      <c r="AA4498" s="13"/>
      <c r="AB4498" s="13"/>
      <c r="AC4498" s="13"/>
      <c r="AD4498" s="13"/>
      <c r="AE4498" s="13"/>
      <c r="AF4498" s="13"/>
      <c r="AG4498" s="13"/>
      <c r="AH4498" s="13"/>
      <c r="AI4498" s="13"/>
      <c r="AJ4498" s="13"/>
    </row>
    <row r="4499" spans="2:36" x14ac:dyDescent="0.3">
      <c r="B4499" s="8"/>
      <c r="C4499" s="8"/>
      <c r="W4499" s="13"/>
      <c r="X4499" s="13"/>
      <c r="Y4499" s="13"/>
      <c r="Z4499" s="13"/>
      <c r="AA4499" s="13"/>
      <c r="AB4499" s="13"/>
      <c r="AC4499" s="13"/>
      <c r="AD4499" s="13"/>
      <c r="AE4499" s="13"/>
      <c r="AF4499" s="13"/>
      <c r="AG4499" s="13"/>
      <c r="AH4499" s="13"/>
      <c r="AI4499" s="13"/>
      <c r="AJ4499" s="13"/>
    </row>
    <row r="4500" spans="2:36" x14ac:dyDescent="0.3">
      <c r="B4500" s="8"/>
      <c r="C4500" s="8"/>
      <c r="W4500" s="13"/>
      <c r="X4500" s="13"/>
      <c r="Y4500" s="13"/>
      <c r="Z4500" s="13"/>
      <c r="AA4500" s="13"/>
      <c r="AB4500" s="13"/>
      <c r="AC4500" s="13"/>
      <c r="AD4500" s="13"/>
      <c r="AE4500" s="13"/>
      <c r="AF4500" s="13"/>
      <c r="AG4500" s="13"/>
      <c r="AH4500" s="13"/>
      <c r="AI4500" s="13"/>
      <c r="AJ4500" s="13"/>
    </row>
    <row r="4501" spans="2:36" x14ac:dyDescent="0.3">
      <c r="B4501" s="8"/>
      <c r="C4501" s="8"/>
      <c r="W4501" s="13"/>
      <c r="X4501" s="13"/>
      <c r="Y4501" s="13"/>
      <c r="Z4501" s="13"/>
      <c r="AA4501" s="13"/>
      <c r="AB4501" s="13"/>
      <c r="AC4501" s="13"/>
      <c r="AD4501" s="13"/>
      <c r="AE4501" s="13"/>
      <c r="AF4501" s="13"/>
      <c r="AG4501" s="13"/>
      <c r="AH4501" s="13"/>
      <c r="AI4501" s="13"/>
      <c r="AJ4501" s="13"/>
    </row>
    <row r="4502" spans="2:36" x14ac:dyDescent="0.3">
      <c r="B4502" s="8"/>
      <c r="C4502" s="8"/>
      <c r="W4502" s="13"/>
      <c r="X4502" s="13"/>
      <c r="Y4502" s="13"/>
      <c r="Z4502" s="13"/>
      <c r="AA4502" s="13"/>
      <c r="AB4502" s="13"/>
      <c r="AC4502" s="13"/>
      <c r="AD4502" s="13"/>
      <c r="AE4502" s="13"/>
      <c r="AF4502" s="13"/>
      <c r="AG4502" s="13"/>
      <c r="AH4502" s="13"/>
      <c r="AI4502" s="13"/>
      <c r="AJ4502" s="13"/>
    </row>
    <row r="4503" spans="2:36" x14ac:dyDescent="0.3">
      <c r="B4503" s="8"/>
      <c r="C4503" s="8"/>
      <c r="W4503" s="13"/>
      <c r="X4503" s="13"/>
      <c r="Y4503" s="13"/>
      <c r="Z4503" s="13"/>
      <c r="AA4503" s="13"/>
      <c r="AB4503" s="13"/>
      <c r="AC4503" s="13"/>
      <c r="AD4503" s="13"/>
      <c r="AE4503" s="13"/>
      <c r="AF4503" s="13"/>
      <c r="AG4503" s="13"/>
      <c r="AH4503" s="13"/>
      <c r="AI4503" s="13"/>
      <c r="AJ4503" s="13"/>
    </row>
    <row r="4504" spans="2:36" x14ac:dyDescent="0.3">
      <c r="B4504" s="8"/>
      <c r="C4504" s="8"/>
      <c r="W4504" s="13"/>
      <c r="X4504" s="13"/>
      <c r="Y4504" s="13"/>
      <c r="Z4504" s="13"/>
      <c r="AA4504" s="13"/>
      <c r="AB4504" s="13"/>
      <c r="AC4504" s="13"/>
      <c r="AD4504" s="13"/>
      <c r="AE4504" s="13"/>
      <c r="AF4504" s="13"/>
      <c r="AG4504" s="13"/>
      <c r="AH4504" s="13"/>
      <c r="AI4504" s="13"/>
      <c r="AJ4504" s="13"/>
    </row>
    <row r="4505" spans="2:36" x14ac:dyDescent="0.3">
      <c r="B4505" s="8"/>
      <c r="C4505" s="8"/>
      <c r="W4505" s="13"/>
      <c r="X4505" s="13"/>
      <c r="Y4505" s="13"/>
      <c r="Z4505" s="13"/>
      <c r="AA4505" s="13"/>
      <c r="AB4505" s="13"/>
      <c r="AC4505" s="13"/>
      <c r="AD4505" s="13"/>
      <c r="AE4505" s="13"/>
      <c r="AF4505" s="13"/>
      <c r="AG4505" s="13"/>
      <c r="AH4505" s="13"/>
      <c r="AI4505" s="13"/>
      <c r="AJ4505" s="13"/>
    </row>
    <row r="4506" spans="2:36" x14ac:dyDescent="0.3">
      <c r="B4506" s="8"/>
      <c r="C4506" s="8"/>
      <c r="W4506" s="13"/>
      <c r="X4506" s="13"/>
      <c r="Y4506" s="13"/>
      <c r="Z4506" s="13"/>
      <c r="AA4506" s="13"/>
      <c r="AB4506" s="13"/>
      <c r="AC4506" s="13"/>
      <c r="AD4506" s="13"/>
      <c r="AE4506" s="13"/>
      <c r="AF4506" s="13"/>
      <c r="AG4506" s="13"/>
      <c r="AH4506" s="13"/>
      <c r="AI4506" s="13"/>
      <c r="AJ4506" s="13"/>
    </row>
    <row r="4507" spans="2:36" x14ac:dyDescent="0.3">
      <c r="B4507" s="8"/>
      <c r="C4507" s="8"/>
      <c r="W4507" s="13"/>
      <c r="X4507" s="13"/>
      <c r="Y4507" s="13"/>
      <c r="Z4507" s="13"/>
      <c r="AA4507" s="13"/>
      <c r="AB4507" s="13"/>
      <c r="AC4507" s="13"/>
      <c r="AD4507" s="13"/>
      <c r="AE4507" s="13"/>
      <c r="AF4507" s="13"/>
      <c r="AG4507" s="13"/>
      <c r="AH4507" s="13"/>
      <c r="AI4507" s="13"/>
      <c r="AJ4507" s="13"/>
    </row>
    <row r="4508" spans="2:36" x14ac:dyDescent="0.3">
      <c r="B4508" s="8"/>
      <c r="C4508" s="8"/>
      <c r="W4508" s="13"/>
      <c r="X4508" s="13"/>
      <c r="Y4508" s="13"/>
      <c r="Z4508" s="13"/>
      <c r="AA4508" s="13"/>
      <c r="AB4508" s="13"/>
      <c r="AC4508" s="13"/>
      <c r="AD4508" s="13"/>
      <c r="AE4508" s="13"/>
      <c r="AF4508" s="13"/>
      <c r="AG4508" s="13"/>
      <c r="AH4508" s="13"/>
      <c r="AI4508" s="13"/>
      <c r="AJ4508" s="13"/>
    </row>
    <row r="4509" spans="2:36" x14ac:dyDescent="0.3">
      <c r="B4509" s="8"/>
      <c r="C4509" s="8"/>
      <c r="W4509" s="13"/>
      <c r="X4509" s="13"/>
      <c r="Y4509" s="13"/>
      <c r="Z4509" s="13"/>
      <c r="AA4509" s="13"/>
      <c r="AB4509" s="13"/>
      <c r="AC4509" s="13"/>
      <c r="AD4509" s="13"/>
      <c r="AE4509" s="13"/>
      <c r="AF4509" s="13"/>
      <c r="AG4509" s="13"/>
      <c r="AH4509" s="13"/>
      <c r="AI4509" s="13"/>
      <c r="AJ4509" s="13"/>
    </row>
    <row r="4510" spans="2:36" x14ac:dyDescent="0.3">
      <c r="B4510" s="8"/>
      <c r="C4510" s="8"/>
      <c r="W4510" s="13"/>
      <c r="X4510" s="13"/>
      <c r="Y4510" s="13"/>
      <c r="Z4510" s="13"/>
      <c r="AA4510" s="13"/>
      <c r="AB4510" s="13"/>
      <c r="AC4510" s="13"/>
      <c r="AD4510" s="13"/>
      <c r="AE4510" s="13"/>
      <c r="AF4510" s="13"/>
      <c r="AG4510" s="13"/>
      <c r="AH4510" s="13"/>
      <c r="AI4510" s="13"/>
      <c r="AJ4510" s="13"/>
    </row>
    <row r="4511" spans="2:36" x14ac:dyDescent="0.3">
      <c r="B4511" s="8"/>
      <c r="C4511" s="8"/>
      <c r="W4511" s="13"/>
      <c r="X4511" s="13"/>
      <c r="Y4511" s="13"/>
      <c r="Z4511" s="13"/>
      <c r="AA4511" s="13"/>
      <c r="AB4511" s="13"/>
      <c r="AC4511" s="13"/>
      <c r="AD4511" s="13"/>
      <c r="AE4511" s="13"/>
      <c r="AF4511" s="13"/>
      <c r="AG4511" s="13"/>
      <c r="AH4511" s="13"/>
      <c r="AI4511" s="13"/>
      <c r="AJ4511" s="13"/>
    </row>
    <row r="4512" spans="2:36" x14ac:dyDescent="0.3">
      <c r="B4512" s="8"/>
      <c r="C4512" s="8"/>
      <c r="W4512" s="13"/>
      <c r="X4512" s="13"/>
      <c r="Y4512" s="13"/>
      <c r="Z4512" s="13"/>
      <c r="AA4512" s="13"/>
      <c r="AB4512" s="13"/>
      <c r="AC4512" s="13"/>
      <c r="AD4512" s="13"/>
      <c r="AE4512" s="13"/>
      <c r="AF4512" s="13"/>
      <c r="AG4512" s="13"/>
      <c r="AH4512" s="13"/>
      <c r="AI4512" s="13"/>
      <c r="AJ4512" s="13"/>
    </row>
    <row r="4513" spans="2:36" x14ac:dyDescent="0.3">
      <c r="B4513" s="8"/>
      <c r="C4513" s="8"/>
      <c r="W4513" s="13"/>
      <c r="X4513" s="13"/>
      <c r="Y4513" s="13"/>
      <c r="Z4513" s="13"/>
      <c r="AA4513" s="13"/>
      <c r="AB4513" s="13"/>
      <c r="AC4513" s="13"/>
      <c r="AD4513" s="13"/>
      <c r="AE4513" s="13"/>
      <c r="AF4513" s="13"/>
      <c r="AG4513" s="13"/>
      <c r="AH4513" s="13"/>
      <c r="AI4513" s="13"/>
      <c r="AJ4513" s="13"/>
    </row>
    <row r="4514" spans="2:36" x14ac:dyDescent="0.3">
      <c r="B4514" s="8"/>
      <c r="C4514" s="8"/>
      <c r="W4514" s="13"/>
      <c r="X4514" s="13"/>
      <c r="Y4514" s="13"/>
      <c r="Z4514" s="13"/>
      <c r="AA4514" s="13"/>
      <c r="AB4514" s="13"/>
      <c r="AC4514" s="13"/>
      <c r="AD4514" s="13"/>
      <c r="AE4514" s="13"/>
      <c r="AF4514" s="13"/>
      <c r="AG4514" s="13"/>
      <c r="AH4514" s="13"/>
      <c r="AI4514" s="13"/>
      <c r="AJ4514" s="13"/>
    </row>
    <row r="4515" spans="2:36" x14ac:dyDescent="0.3">
      <c r="B4515" s="8"/>
      <c r="C4515" s="8"/>
      <c r="W4515" s="13"/>
      <c r="X4515" s="13"/>
      <c r="Y4515" s="13"/>
      <c r="Z4515" s="13"/>
      <c r="AA4515" s="13"/>
      <c r="AB4515" s="13"/>
      <c r="AC4515" s="13"/>
      <c r="AD4515" s="13"/>
      <c r="AE4515" s="13"/>
      <c r="AF4515" s="13"/>
      <c r="AG4515" s="13"/>
      <c r="AH4515" s="13"/>
      <c r="AI4515" s="13"/>
      <c r="AJ4515" s="13"/>
    </row>
    <row r="4516" spans="2:36" x14ac:dyDescent="0.3">
      <c r="B4516" s="8"/>
      <c r="C4516" s="8"/>
      <c r="W4516" s="13"/>
      <c r="X4516" s="13"/>
      <c r="Y4516" s="13"/>
      <c r="Z4516" s="13"/>
      <c r="AA4516" s="13"/>
      <c r="AB4516" s="13"/>
      <c r="AC4516" s="13"/>
      <c r="AD4516" s="13"/>
      <c r="AE4516" s="13"/>
      <c r="AF4516" s="13"/>
      <c r="AG4516" s="13"/>
      <c r="AH4516" s="13"/>
      <c r="AI4516" s="13"/>
      <c r="AJ4516" s="13"/>
    </row>
    <row r="4517" spans="2:36" x14ac:dyDescent="0.3">
      <c r="B4517" s="8"/>
      <c r="C4517" s="8"/>
      <c r="W4517" s="13"/>
      <c r="X4517" s="13"/>
      <c r="Y4517" s="13"/>
      <c r="Z4517" s="13"/>
      <c r="AA4517" s="13"/>
      <c r="AB4517" s="13"/>
      <c r="AC4517" s="13"/>
      <c r="AD4517" s="13"/>
      <c r="AE4517" s="13"/>
      <c r="AF4517" s="13"/>
      <c r="AG4517" s="13"/>
      <c r="AH4517" s="13"/>
      <c r="AI4517" s="13"/>
      <c r="AJ4517" s="13"/>
    </row>
    <row r="4518" spans="2:36" x14ac:dyDescent="0.3">
      <c r="B4518" s="8"/>
      <c r="C4518" s="8"/>
      <c r="W4518" s="13"/>
      <c r="X4518" s="13"/>
      <c r="Y4518" s="13"/>
      <c r="Z4518" s="13"/>
      <c r="AA4518" s="13"/>
      <c r="AB4518" s="13"/>
      <c r="AC4518" s="13"/>
      <c r="AD4518" s="13"/>
      <c r="AE4518" s="13"/>
      <c r="AF4518" s="13"/>
      <c r="AG4518" s="13"/>
      <c r="AH4518" s="13"/>
      <c r="AI4518" s="13"/>
      <c r="AJ4518" s="13"/>
    </row>
    <row r="4519" spans="2:36" x14ac:dyDescent="0.3">
      <c r="B4519" s="8"/>
      <c r="C4519" s="8"/>
      <c r="W4519" s="13"/>
      <c r="X4519" s="13"/>
      <c r="Y4519" s="13"/>
      <c r="Z4519" s="13"/>
      <c r="AA4519" s="13"/>
      <c r="AB4519" s="13"/>
      <c r="AC4519" s="13"/>
      <c r="AD4519" s="13"/>
      <c r="AE4519" s="13"/>
      <c r="AF4519" s="13"/>
      <c r="AG4519" s="13"/>
      <c r="AH4519" s="13"/>
      <c r="AI4519" s="13"/>
      <c r="AJ4519" s="13"/>
    </row>
    <row r="4520" spans="2:36" x14ac:dyDescent="0.3">
      <c r="B4520" s="8"/>
      <c r="C4520" s="8"/>
      <c r="W4520" s="13"/>
      <c r="X4520" s="13"/>
      <c r="Y4520" s="13"/>
      <c r="Z4520" s="13"/>
      <c r="AA4520" s="13"/>
      <c r="AB4520" s="13"/>
      <c r="AC4520" s="13"/>
      <c r="AD4520" s="13"/>
      <c r="AE4520" s="13"/>
      <c r="AF4520" s="13"/>
      <c r="AG4520" s="13"/>
      <c r="AH4520" s="13"/>
      <c r="AI4520" s="13"/>
      <c r="AJ4520" s="13"/>
    </row>
    <row r="4521" spans="2:36" x14ac:dyDescent="0.3">
      <c r="B4521" s="8"/>
      <c r="C4521" s="8"/>
      <c r="W4521" s="13"/>
      <c r="X4521" s="13"/>
      <c r="Y4521" s="13"/>
      <c r="Z4521" s="13"/>
      <c r="AA4521" s="13"/>
      <c r="AB4521" s="13"/>
      <c r="AC4521" s="13"/>
      <c r="AD4521" s="13"/>
      <c r="AE4521" s="13"/>
      <c r="AF4521" s="13"/>
      <c r="AG4521" s="13"/>
      <c r="AH4521" s="13"/>
      <c r="AI4521" s="13"/>
      <c r="AJ4521" s="13"/>
    </row>
    <row r="4522" spans="2:36" x14ac:dyDescent="0.3">
      <c r="B4522" s="8"/>
      <c r="C4522" s="8"/>
      <c r="W4522" s="13"/>
      <c r="X4522" s="13"/>
      <c r="Y4522" s="13"/>
      <c r="Z4522" s="13"/>
      <c r="AA4522" s="13"/>
      <c r="AB4522" s="13"/>
      <c r="AC4522" s="13"/>
      <c r="AD4522" s="13"/>
      <c r="AE4522" s="13"/>
      <c r="AF4522" s="13"/>
      <c r="AG4522" s="13"/>
      <c r="AH4522" s="13"/>
      <c r="AI4522" s="13"/>
      <c r="AJ4522" s="13"/>
    </row>
    <row r="4523" spans="2:36" x14ac:dyDescent="0.3">
      <c r="B4523" s="8"/>
      <c r="C4523" s="8"/>
      <c r="W4523" s="13"/>
      <c r="X4523" s="13"/>
      <c r="Y4523" s="13"/>
      <c r="Z4523" s="13"/>
      <c r="AA4523" s="13"/>
      <c r="AB4523" s="13"/>
      <c r="AC4523" s="13"/>
      <c r="AD4523" s="13"/>
      <c r="AE4523" s="13"/>
      <c r="AF4523" s="13"/>
      <c r="AG4523" s="13"/>
      <c r="AH4523" s="13"/>
      <c r="AI4523" s="13"/>
      <c r="AJ4523" s="13"/>
    </row>
    <row r="4524" spans="2:36" x14ac:dyDescent="0.3">
      <c r="B4524" s="8"/>
      <c r="C4524" s="8"/>
      <c r="W4524" s="13"/>
      <c r="X4524" s="13"/>
      <c r="Y4524" s="13"/>
      <c r="Z4524" s="13"/>
      <c r="AA4524" s="13"/>
      <c r="AB4524" s="13"/>
      <c r="AC4524" s="13"/>
      <c r="AD4524" s="13"/>
      <c r="AE4524" s="13"/>
      <c r="AF4524" s="13"/>
      <c r="AG4524" s="13"/>
      <c r="AH4524" s="13"/>
      <c r="AI4524" s="13"/>
      <c r="AJ4524" s="13"/>
    </row>
    <row r="4525" spans="2:36" x14ac:dyDescent="0.3">
      <c r="B4525" s="8"/>
      <c r="C4525" s="8"/>
      <c r="W4525" s="13"/>
      <c r="X4525" s="13"/>
      <c r="Y4525" s="13"/>
      <c r="Z4525" s="13"/>
      <c r="AA4525" s="13"/>
      <c r="AB4525" s="13"/>
      <c r="AC4525" s="13"/>
      <c r="AD4525" s="13"/>
      <c r="AE4525" s="13"/>
      <c r="AF4525" s="13"/>
      <c r="AG4525" s="13"/>
      <c r="AH4525" s="13"/>
      <c r="AI4525" s="13"/>
      <c r="AJ4525" s="13"/>
    </row>
    <row r="4526" spans="2:36" x14ac:dyDescent="0.3">
      <c r="B4526" s="8"/>
      <c r="C4526" s="8"/>
      <c r="W4526" s="13"/>
      <c r="X4526" s="13"/>
      <c r="Y4526" s="13"/>
      <c r="Z4526" s="13"/>
      <c r="AA4526" s="13"/>
      <c r="AB4526" s="13"/>
      <c r="AC4526" s="13"/>
      <c r="AD4526" s="13"/>
      <c r="AE4526" s="13"/>
      <c r="AF4526" s="13"/>
      <c r="AG4526" s="13"/>
      <c r="AH4526" s="13"/>
      <c r="AI4526" s="13"/>
      <c r="AJ4526" s="13"/>
    </row>
    <row r="4527" spans="2:36" x14ac:dyDescent="0.3">
      <c r="B4527" s="8"/>
      <c r="C4527" s="8"/>
      <c r="W4527" s="13"/>
      <c r="X4527" s="13"/>
      <c r="Y4527" s="13"/>
      <c r="Z4527" s="13"/>
      <c r="AA4527" s="13"/>
      <c r="AB4527" s="13"/>
      <c r="AC4527" s="13"/>
      <c r="AD4527" s="13"/>
      <c r="AE4527" s="13"/>
      <c r="AF4527" s="13"/>
      <c r="AG4527" s="13"/>
      <c r="AH4527" s="13"/>
      <c r="AI4527" s="13"/>
      <c r="AJ4527" s="13"/>
    </row>
    <row r="4528" spans="2:36" x14ac:dyDescent="0.3">
      <c r="B4528" s="8"/>
      <c r="C4528" s="8"/>
      <c r="W4528" s="13"/>
      <c r="X4528" s="13"/>
      <c r="Y4528" s="13"/>
      <c r="Z4528" s="13"/>
      <c r="AA4528" s="13"/>
      <c r="AB4528" s="13"/>
      <c r="AC4528" s="13"/>
      <c r="AD4528" s="13"/>
      <c r="AE4528" s="13"/>
      <c r="AF4528" s="13"/>
      <c r="AG4528" s="13"/>
      <c r="AH4528" s="13"/>
      <c r="AI4528" s="13"/>
      <c r="AJ4528" s="13"/>
    </row>
    <row r="4529" spans="2:36" x14ac:dyDescent="0.3">
      <c r="B4529" s="8"/>
      <c r="C4529" s="8"/>
      <c r="W4529" s="13"/>
      <c r="X4529" s="13"/>
      <c r="Y4529" s="13"/>
      <c r="Z4529" s="13"/>
      <c r="AA4529" s="13"/>
      <c r="AB4529" s="13"/>
      <c r="AC4529" s="13"/>
      <c r="AD4529" s="13"/>
      <c r="AE4529" s="13"/>
      <c r="AF4529" s="13"/>
      <c r="AG4529" s="13"/>
      <c r="AH4529" s="13"/>
      <c r="AI4529" s="13"/>
      <c r="AJ4529" s="13"/>
    </row>
    <row r="4530" spans="2:36" x14ac:dyDescent="0.3">
      <c r="B4530" s="8"/>
      <c r="C4530" s="8"/>
      <c r="W4530" s="13"/>
      <c r="X4530" s="13"/>
      <c r="Y4530" s="13"/>
      <c r="Z4530" s="13"/>
      <c r="AA4530" s="13"/>
      <c r="AB4530" s="13"/>
      <c r="AC4530" s="13"/>
      <c r="AD4530" s="13"/>
      <c r="AE4530" s="13"/>
      <c r="AF4530" s="13"/>
      <c r="AG4530" s="13"/>
      <c r="AH4530" s="13"/>
      <c r="AI4530" s="13"/>
      <c r="AJ4530" s="13"/>
    </row>
    <row r="4531" spans="2:36" x14ac:dyDescent="0.3">
      <c r="B4531" s="8"/>
      <c r="C4531" s="8"/>
      <c r="W4531" s="13"/>
      <c r="X4531" s="13"/>
      <c r="Y4531" s="13"/>
      <c r="Z4531" s="13"/>
      <c r="AA4531" s="13"/>
      <c r="AB4531" s="13"/>
      <c r="AC4531" s="13"/>
      <c r="AD4531" s="13"/>
      <c r="AE4531" s="13"/>
      <c r="AF4531" s="13"/>
      <c r="AG4531" s="13"/>
      <c r="AH4531" s="13"/>
      <c r="AI4531" s="13"/>
      <c r="AJ4531" s="13"/>
    </row>
    <row r="4532" spans="2:36" x14ac:dyDescent="0.3">
      <c r="B4532" s="8"/>
      <c r="C4532" s="8"/>
      <c r="W4532" s="13"/>
      <c r="X4532" s="13"/>
      <c r="Y4532" s="13"/>
      <c r="Z4532" s="13"/>
      <c r="AA4532" s="13"/>
      <c r="AB4532" s="13"/>
      <c r="AC4532" s="13"/>
      <c r="AD4532" s="13"/>
      <c r="AE4532" s="13"/>
      <c r="AF4532" s="13"/>
      <c r="AG4532" s="13"/>
      <c r="AH4532" s="13"/>
      <c r="AI4532" s="13"/>
      <c r="AJ4532" s="13"/>
    </row>
    <row r="4533" spans="2:36" x14ac:dyDescent="0.3">
      <c r="B4533" s="8"/>
      <c r="C4533" s="8"/>
      <c r="W4533" s="13"/>
      <c r="X4533" s="13"/>
      <c r="Y4533" s="13"/>
      <c r="Z4533" s="13"/>
      <c r="AA4533" s="13"/>
      <c r="AB4533" s="13"/>
      <c r="AC4533" s="13"/>
      <c r="AD4533" s="13"/>
      <c r="AE4533" s="13"/>
      <c r="AF4533" s="13"/>
      <c r="AG4533" s="13"/>
      <c r="AH4533" s="13"/>
      <c r="AI4533" s="13"/>
      <c r="AJ4533" s="13"/>
    </row>
    <row r="4534" spans="2:36" x14ac:dyDescent="0.3">
      <c r="B4534" s="8"/>
      <c r="C4534" s="8"/>
      <c r="W4534" s="13"/>
      <c r="X4534" s="13"/>
      <c r="Y4534" s="13"/>
      <c r="Z4534" s="13"/>
      <c r="AA4534" s="13"/>
      <c r="AB4534" s="13"/>
      <c r="AC4534" s="13"/>
      <c r="AD4534" s="13"/>
      <c r="AE4534" s="13"/>
      <c r="AF4534" s="13"/>
      <c r="AG4534" s="13"/>
      <c r="AH4534" s="13"/>
      <c r="AI4534" s="13"/>
      <c r="AJ4534" s="13"/>
    </row>
    <row r="4535" spans="2:36" x14ac:dyDescent="0.3">
      <c r="B4535" s="8"/>
      <c r="C4535" s="8"/>
      <c r="W4535" s="13"/>
      <c r="X4535" s="13"/>
      <c r="Y4535" s="13"/>
      <c r="Z4535" s="13"/>
      <c r="AA4535" s="13"/>
      <c r="AB4535" s="13"/>
      <c r="AC4535" s="13"/>
      <c r="AD4535" s="13"/>
      <c r="AE4535" s="13"/>
      <c r="AF4535" s="13"/>
      <c r="AG4535" s="13"/>
      <c r="AH4535" s="13"/>
      <c r="AI4535" s="13"/>
      <c r="AJ4535" s="13"/>
    </row>
    <row r="4536" spans="2:36" x14ac:dyDescent="0.3">
      <c r="B4536" s="8"/>
      <c r="C4536" s="8"/>
      <c r="W4536" s="13"/>
      <c r="X4536" s="13"/>
      <c r="Y4536" s="13"/>
      <c r="Z4536" s="13"/>
      <c r="AA4536" s="13"/>
      <c r="AB4536" s="13"/>
      <c r="AC4536" s="13"/>
      <c r="AD4536" s="13"/>
      <c r="AE4536" s="13"/>
      <c r="AF4536" s="13"/>
      <c r="AG4536" s="13"/>
      <c r="AH4536" s="13"/>
      <c r="AI4536" s="13"/>
      <c r="AJ4536" s="13"/>
    </row>
    <row r="4537" spans="2:36" x14ac:dyDescent="0.3">
      <c r="B4537" s="8"/>
      <c r="C4537" s="8"/>
      <c r="W4537" s="13"/>
      <c r="X4537" s="13"/>
      <c r="Y4537" s="13"/>
      <c r="Z4537" s="13"/>
      <c r="AA4537" s="13"/>
      <c r="AB4537" s="13"/>
      <c r="AC4537" s="13"/>
      <c r="AD4537" s="13"/>
      <c r="AE4537" s="13"/>
      <c r="AF4537" s="13"/>
      <c r="AG4537" s="13"/>
      <c r="AH4537" s="13"/>
      <c r="AI4537" s="13"/>
      <c r="AJ4537" s="13"/>
    </row>
    <row r="4538" spans="2:36" x14ac:dyDescent="0.3">
      <c r="B4538" s="8"/>
      <c r="C4538" s="8"/>
      <c r="W4538" s="13"/>
      <c r="X4538" s="13"/>
      <c r="Y4538" s="13"/>
      <c r="Z4538" s="13"/>
      <c r="AA4538" s="13"/>
      <c r="AB4538" s="13"/>
      <c r="AC4538" s="13"/>
      <c r="AD4538" s="13"/>
      <c r="AE4538" s="13"/>
      <c r="AF4538" s="13"/>
      <c r="AG4538" s="13"/>
      <c r="AH4538" s="13"/>
      <c r="AI4538" s="13"/>
      <c r="AJ4538" s="13"/>
    </row>
    <row r="4539" spans="2:36" x14ac:dyDescent="0.3">
      <c r="B4539" s="8"/>
      <c r="C4539" s="8"/>
      <c r="W4539" s="13"/>
      <c r="X4539" s="13"/>
      <c r="Y4539" s="13"/>
      <c r="Z4539" s="13"/>
      <c r="AA4539" s="13"/>
      <c r="AB4539" s="13"/>
      <c r="AC4539" s="13"/>
      <c r="AD4539" s="13"/>
      <c r="AE4539" s="13"/>
      <c r="AF4539" s="13"/>
      <c r="AG4539" s="13"/>
      <c r="AH4539" s="13"/>
      <c r="AI4539" s="13"/>
      <c r="AJ4539" s="13"/>
    </row>
    <row r="4540" spans="2:36" x14ac:dyDescent="0.3">
      <c r="B4540" s="8"/>
      <c r="C4540" s="8"/>
      <c r="W4540" s="13"/>
      <c r="X4540" s="13"/>
      <c r="Y4540" s="13"/>
      <c r="Z4540" s="13"/>
      <c r="AA4540" s="13"/>
      <c r="AB4540" s="13"/>
      <c r="AC4540" s="13"/>
      <c r="AD4540" s="13"/>
      <c r="AE4540" s="13"/>
      <c r="AF4540" s="13"/>
      <c r="AG4540" s="13"/>
      <c r="AH4540" s="13"/>
      <c r="AI4540" s="13"/>
      <c r="AJ4540" s="13"/>
    </row>
    <row r="4541" spans="2:36" x14ac:dyDescent="0.3">
      <c r="B4541" s="8"/>
      <c r="C4541" s="8"/>
      <c r="W4541" s="13"/>
      <c r="X4541" s="13"/>
      <c r="Y4541" s="13"/>
      <c r="Z4541" s="13"/>
      <c r="AA4541" s="13"/>
      <c r="AB4541" s="13"/>
      <c r="AC4541" s="13"/>
      <c r="AD4541" s="13"/>
      <c r="AE4541" s="13"/>
      <c r="AF4541" s="13"/>
      <c r="AG4541" s="13"/>
      <c r="AH4541" s="13"/>
      <c r="AI4541" s="13"/>
      <c r="AJ4541" s="13"/>
    </row>
    <row r="4542" spans="2:36" x14ac:dyDescent="0.3">
      <c r="B4542" s="8"/>
      <c r="C4542" s="8"/>
      <c r="W4542" s="13"/>
      <c r="X4542" s="13"/>
      <c r="Y4542" s="13"/>
      <c r="Z4542" s="13"/>
      <c r="AA4542" s="13"/>
      <c r="AB4542" s="13"/>
      <c r="AC4542" s="13"/>
      <c r="AD4542" s="13"/>
      <c r="AE4542" s="13"/>
      <c r="AF4542" s="13"/>
      <c r="AG4542" s="13"/>
      <c r="AH4542" s="13"/>
      <c r="AI4542" s="13"/>
      <c r="AJ4542" s="13"/>
    </row>
    <row r="4543" spans="2:36" x14ac:dyDescent="0.3">
      <c r="B4543" s="8"/>
      <c r="C4543" s="8"/>
      <c r="W4543" s="13"/>
      <c r="X4543" s="13"/>
      <c r="Y4543" s="13"/>
      <c r="Z4543" s="13"/>
      <c r="AA4543" s="13"/>
      <c r="AB4543" s="13"/>
      <c r="AC4543" s="13"/>
      <c r="AD4543" s="13"/>
      <c r="AE4543" s="13"/>
      <c r="AF4543" s="13"/>
      <c r="AG4543" s="13"/>
      <c r="AH4543" s="13"/>
      <c r="AI4543" s="13"/>
      <c r="AJ4543" s="13"/>
    </row>
    <row r="4544" spans="2:36" x14ac:dyDescent="0.3">
      <c r="B4544" s="8"/>
      <c r="C4544" s="8"/>
      <c r="W4544" s="13"/>
      <c r="X4544" s="13"/>
      <c r="Y4544" s="13"/>
      <c r="Z4544" s="13"/>
      <c r="AA4544" s="13"/>
      <c r="AB4544" s="13"/>
      <c r="AC4544" s="13"/>
      <c r="AD4544" s="13"/>
      <c r="AE4544" s="13"/>
      <c r="AF4544" s="13"/>
      <c r="AG4544" s="13"/>
      <c r="AH4544" s="13"/>
      <c r="AI4544" s="13"/>
      <c r="AJ4544" s="13"/>
    </row>
    <row r="4545" spans="2:36" x14ac:dyDescent="0.3">
      <c r="B4545" s="8"/>
      <c r="C4545" s="8"/>
      <c r="W4545" s="13"/>
      <c r="X4545" s="13"/>
      <c r="Y4545" s="13"/>
      <c r="Z4545" s="13"/>
      <c r="AA4545" s="13"/>
      <c r="AB4545" s="13"/>
      <c r="AC4545" s="13"/>
      <c r="AD4545" s="13"/>
      <c r="AE4545" s="13"/>
      <c r="AF4545" s="13"/>
      <c r="AG4545" s="13"/>
      <c r="AH4545" s="13"/>
      <c r="AI4545" s="13"/>
      <c r="AJ4545" s="13"/>
    </row>
    <row r="4546" spans="2:36" x14ac:dyDescent="0.3">
      <c r="B4546" s="8"/>
      <c r="C4546" s="8"/>
      <c r="W4546" s="13"/>
      <c r="X4546" s="13"/>
      <c r="Y4546" s="13"/>
      <c r="Z4546" s="13"/>
      <c r="AA4546" s="13"/>
      <c r="AB4546" s="13"/>
      <c r="AC4546" s="13"/>
      <c r="AD4546" s="13"/>
      <c r="AE4546" s="13"/>
      <c r="AF4546" s="13"/>
      <c r="AG4546" s="13"/>
      <c r="AH4546" s="13"/>
      <c r="AI4546" s="13"/>
      <c r="AJ4546" s="13"/>
    </row>
    <row r="4547" spans="2:36" x14ac:dyDescent="0.3">
      <c r="B4547" s="8"/>
      <c r="C4547" s="8"/>
      <c r="W4547" s="13"/>
      <c r="X4547" s="13"/>
      <c r="Y4547" s="13"/>
      <c r="Z4547" s="13"/>
      <c r="AA4547" s="13"/>
      <c r="AB4547" s="13"/>
      <c r="AC4547" s="13"/>
      <c r="AD4547" s="13"/>
      <c r="AE4547" s="13"/>
      <c r="AF4547" s="13"/>
      <c r="AG4547" s="13"/>
      <c r="AH4547" s="13"/>
      <c r="AI4547" s="13"/>
      <c r="AJ4547" s="13"/>
    </row>
    <row r="4548" spans="2:36" x14ac:dyDescent="0.3">
      <c r="B4548" s="8"/>
      <c r="C4548" s="8"/>
      <c r="W4548" s="13"/>
      <c r="X4548" s="13"/>
      <c r="Y4548" s="13"/>
      <c r="Z4548" s="13"/>
      <c r="AA4548" s="13"/>
      <c r="AB4548" s="13"/>
      <c r="AC4548" s="13"/>
      <c r="AD4548" s="13"/>
      <c r="AE4548" s="13"/>
      <c r="AF4548" s="13"/>
      <c r="AG4548" s="13"/>
      <c r="AH4548" s="13"/>
      <c r="AI4548" s="13"/>
      <c r="AJ4548" s="13"/>
    </row>
    <row r="4549" spans="2:36" x14ac:dyDescent="0.3">
      <c r="B4549" s="8"/>
      <c r="C4549" s="8"/>
      <c r="W4549" s="13"/>
      <c r="X4549" s="13"/>
      <c r="Y4549" s="13"/>
      <c r="Z4549" s="13"/>
      <c r="AA4549" s="13"/>
      <c r="AB4549" s="13"/>
      <c r="AC4549" s="13"/>
      <c r="AD4549" s="13"/>
      <c r="AE4549" s="13"/>
      <c r="AF4549" s="13"/>
      <c r="AG4549" s="13"/>
      <c r="AH4549" s="13"/>
      <c r="AI4549" s="13"/>
      <c r="AJ4549" s="13"/>
    </row>
    <row r="4550" spans="2:36" x14ac:dyDescent="0.3">
      <c r="B4550" s="8"/>
      <c r="C4550" s="8"/>
      <c r="W4550" s="13"/>
      <c r="X4550" s="13"/>
      <c r="Y4550" s="13"/>
      <c r="Z4550" s="13"/>
      <c r="AA4550" s="13"/>
      <c r="AB4550" s="13"/>
      <c r="AC4550" s="13"/>
      <c r="AD4550" s="13"/>
      <c r="AE4550" s="13"/>
      <c r="AF4550" s="13"/>
      <c r="AG4550" s="13"/>
      <c r="AH4550" s="13"/>
      <c r="AI4550" s="13"/>
      <c r="AJ4550" s="13"/>
    </row>
    <row r="4551" spans="2:36" x14ac:dyDescent="0.3">
      <c r="B4551" s="8"/>
      <c r="C4551" s="8"/>
      <c r="W4551" s="13"/>
      <c r="X4551" s="13"/>
      <c r="Y4551" s="13"/>
      <c r="Z4551" s="13"/>
      <c r="AA4551" s="13"/>
      <c r="AB4551" s="13"/>
      <c r="AC4551" s="13"/>
      <c r="AD4551" s="13"/>
      <c r="AE4551" s="13"/>
      <c r="AF4551" s="13"/>
      <c r="AG4551" s="13"/>
      <c r="AH4551" s="13"/>
      <c r="AI4551" s="13"/>
      <c r="AJ4551" s="13"/>
    </row>
    <row r="4552" spans="2:36" x14ac:dyDescent="0.3">
      <c r="B4552" s="8"/>
      <c r="C4552" s="8"/>
      <c r="W4552" s="13"/>
      <c r="X4552" s="13"/>
      <c r="Y4552" s="13"/>
      <c r="Z4552" s="13"/>
      <c r="AA4552" s="13"/>
      <c r="AB4552" s="13"/>
      <c r="AC4552" s="13"/>
      <c r="AD4552" s="13"/>
      <c r="AE4552" s="13"/>
      <c r="AF4552" s="13"/>
      <c r="AG4552" s="13"/>
      <c r="AH4552" s="13"/>
      <c r="AI4552" s="13"/>
      <c r="AJ4552" s="13"/>
    </row>
    <row r="4553" spans="2:36" x14ac:dyDescent="0.3">
      <c r="B4553" s="8"/>
      <c r="C4553" s="8"/>
      <c r="W4553" s="13"/>
      <c r="X4553" s="13"/>
      <c r="Y4553" s="13"/>
      <c r="Z4553" s="13"/>
      <c r="AA4553" s="13"/>
      <c r="AB4553" s="13"/>
      <c r="AC4553" s="13"/>
      <c r="AD4553" s="13"/>
      <c r="AE4553" s="13"/>
      <c r="AF4553" s="13"/>
      <c r="AG4553" s="13"/>
      <c r="AH4553" s="13"/>
      <c r="AI4553" s="13"/>
      <c r="AJ4553" s="13"/>
    </row>
    <row r="4554" spans="2:36" x14ac:dyDescent="0.3">
      <c r="B4554" s="8"/>
      <c r="C4554" s="8"/>
      <c r="W4554" s="13"/>
      <c r="X4554" s="13"/>
      <c r="Y4554" s="13"/>
      <c r="Z4554" s="13"/>
      <c r="AA4554" s="13"/>
      <c r="AB4554" s="13"/>
      <c r="AC4554" s="13"/>
      <c r="AD4554" s="13"/>
      <c r="AE4554" s="13"/>
      <c r="AF4554" s="13"/>
      <c r="AG4554" s="13"/>
      <c r="AH4554" s="13"/>
      <c r="AI4554" s="13"/>
      <c r="AJ4554" s="13"/>
    </row>
    <row r="4555" spans="2:36" x14ac:dyDescent="0.3">
      <c r="B4555" s="8"/>
      <c r="C4555" s="8"/>
      <c r="W4555" s="13"/>
      <c r="X4555" s="13"/>
      <c r="Y4555" s="13"/>
      <c r="Z4555" s="13"/>
      <c r="AA4555" s="13"/>
      <c r="AB4555" s="13"/>
      <c r="AC4555" s="13"/>
      <c r="AD4555" s="13"/>
      <c r="AE4555" s="13"/>
      <c r="AF4555" s="13"/>
      <c r="AG4555" s="13"/>
      <c r="AH4555" s="13"/>
      <c r="AI4555" s="13"/>
      <c r="AJ4555" s="13"/>
    </row>
    <row r="4556" spans="2:36" x14ac:dyDescent="0.3">
      <c r="B4556" s="8"/>
      <c r="C4556" s="8"/>
      <c r="W4556" s="13"/>
      <c r="X4556" s="13"/>
      <c r="Y4556" s="13"/>
      <c r="Z4556" s="13"/>
      <c r="AA4556" s="13"/>
      <c r="AB4556" s="13"/>
      <c r="AC4556" s="13"/>
      <c r="AD4556" s="13"/>
      <c r="AE4556" s="13"/>
      <c r="AF4556" s="13"/>
      <c r="AG4556" s="13"/>
      <c r="AH4556" s="13"/>
      <c r="AI4556" s="13"/>
      <c r="AJ4556" s="13"/>
    </row>
    <row r="4557" spans="2:36" x14ac:dyDescent="0.3">
      <c r="B4557" s="8"/>
      <c r="C4557" s="8"/>
      <c r="W4557" s="13"/>
      <c r="X4557" s="13"/>
      <c r="Y4557" s="13"/>
      <c r="Z4557" s="13"/>
      <c r="AA4557" s="13"/>
      <c r="AB4557" s="13"/>
      <c r="AC4557" s="13"/>
      <c r="AD4557" s="13"/>
      <c r="AE4557" s="13"/>
      <c r="AF4557" s="13"/>
      <c r="AG4557" s="13"/>
      <c r="AH4557" s="13"/>
      <c r="AI4557" s="13"/>
      <c r="AJ4557" s="13"/>
    </row>
    <row r="4558" spans="2:36" x14ac:dyDescent="0.3">
      <c r="B4558" s="8"/>
      <c r="C4558" s="8"/>
      <c r="W4558" s="13"/>
      <c r="X4558" s="13"/>
      <c r="Y4558" s="13"/>
      <c r="Z4558" s="13"/>
      <c r="AA4558" s="13"/>
      <c r="AB4558" s="13"/>
      <c r="AC4558" s="13"/>
      <c r="AD4558" s="13"/>
      <c r="AE4558" s="13"/>
      <c r="AF4558" s="13"/>
      <c r="AG4558" s="13"/>
      <c r="AH4558" s="13"/>
      <c r="AI4558" s="13"/>
      <c r="AJ4558" s="13"/>
    </row>
    <row r="4559" spans="2:36" x14ac:dyDescent="0.3">
      <c r="B4559" s="8"/>
      <c r="C4559" s="8"/>
      <c r="W4559" s="13"/>
      <c r="X4559" s="13"/>
      <c r="Y4559" s="13"/>
      <c r="Z4559" s="13"/>
      <c r="AA4559" s="13"/>
      <c r="AB4559" s="13"/>
      <c r="AC4559" s="13"/>
      <c r="AD4559" s="13"/>
      <c r="AE4559" s="13"/>
      <c r="AF4559" s="13"/>
      <c r="AG4559" s="13"/>
      <c r="AH4559" s="13"/>
      <c r="AI4559" s="13"/>
      <c r="AJ4559" s="13"/>
    </row>
    <row r="4560" spans="2:36" x14ac:dyDescent="0.3">
      <c r="B4560" s="8"/>
      <c r="C4560" s="8"/>
      <c r="W4560" s="13"/>
      <c r="X4560" s="13"/>
      <c r="Y4560" s="13"/>
      <c r="Z4560" s="13"/>
      <c r="AA4560" s="13"/>
      <c r="AB4560" s="13"/>
      <c r="AC4560" s="13"/>
      <c r="AD4560" s="13"/>
      <c r="AE4560" s="13"/>
      <c r="AF4560" s="13"/>
      <c r="AG4560" s="13"/>
      <c r="AH4560" s="13"/>
      <c r="AI4560" s="13"/>
      <c r="AJ4560" s="13"/>
    </row>
    <row r="4561" spans="2:36" x14ac:dyDescent="0.3">
      <c r="B4561" s="8"/>
      <c r="C4561" s="8"/>
      <c r="W4561" s="13"/>
      <c r="X4561" s="13"/>
      <c r="Y4561" s="13"/>
      <c r="Z4561" s="13"/>
      <c r="AA4561" s="13"/>
      <c r="AB4561" s="13"/>
      <c r="AC4561" s="13"/>
      <c r="AD4561" s="13"/>
      <c r="AE4561" s="13"/>
      <c r="AF4561" s="13"/>
      <c r="AG4561" s="13"/>
      <c r="AH4561" s="13"/>
      <c r="AI4561" s="13"/>
      <c r="AJ4561" s="13"/>
    </row>
    <row r="4562" spans="2:36" x14ac:dyDescent="0.3">
      <c r="B4562" s="8"/>
      <c r="C4562" s="8"/>
      <c r="W4562" s="13"/>
      <c r="X4562" s="13"/>
      <c r="Y4562" s="13"/>
      <c r="Z4562" s="13"/>
      <c r="AA4562" s="13"/>
      <c r="AB4562" s="13"/>
      <c r="AC4562" s="13"/>
      <c r="AD4562" s="13"/>
      <c r="AE4562" s="13"/>
      <c r="AF4562" s="13"/>
      <c r="AG4562" s="13"/>
      <c r="AH4562" s="13"/>
      <c r="AI4562" s="13"/>
      <c r="AJ4562" s="13"/>
    </row>
    <row r="4563" spans="2:36" x14ac:dyDescent="0.3">
      <c r="B4563" s="8"/>
      <c r="C4563" s="8"/>
      <c r="W4563" s="13"/>
      <c r="X4563" s="13"/>
      <c r="Y4563" s="13"/>
      <c r="Z4563" s="13"/>
      <c r="AA4563" s="13"/>
      <c r="AB4563" s="13"/>
      <c r="AC4563" s="13"/>
      <c r="AD4563" s="13"/>
      <c r="AE4563" s="13"/>
      <c r="AF4563" s="13"/>
      <c r="AG4563" s="13"/>
      <c r="AH4563" s="13"/>
      <c r="AI4563" s="13"/>
      <c r="AJ4563" s="13"/>
    </row>
    <row r="4564" spans="2:36" x14ac:dyDescent="0.3">
      <c r="B4564" s="8"/>
      <c r="C4564" s="8"/>
      <c r="W4564" s="13"/>
      <c r="X4564" s="13"/>
      <c r="Y4564" s="13"/>
      <c r="Z4564" s="13"/>
      <c r="AA4564" s="13"/>
      <c r="AB4564" s="13"/>
      <c r="AC4564" s="13"/>
      <c r="AD4564" s="13"/>
      <c r="AE4564" s="13"/>
      <c r="AF4564" s="13"/>
      <c r="AG4564" s="13"/>
      <c r="AH4564" s="13"/>
      <c r="AI4564" s="13"/>
      <c r="AJ4564" s="13"/>
    </row>
    <row r="4565" spans="2:36" x14ac:dyDescent="0.3">
      <c r="B4565" s="8"/>
      <c r="C4565" s="8"/>
      <c r="W4565" s="13"/>
      <c r="X4565" s="13"/>
      <c r="Y4565" s="13"/>
      <c r="Z4565" s="13"/>
      <c r="AA4565" s="13"/>
      <c r="AB4565" s="13"/>
      <c r="AC4565" s="13"/>
      <c r="AD4565" s="13"/>
      <c r="AE4565" s="13"/>
      <c r="AF4565" s="13"/>
      <c r="AG4565" s="13"/>
      <c r="AH4565" s="13"/>
      <c r="AI4565" s="13"/>
      <c r="AJ4565" s="13"/>
    </row>
    <row r="4566" spans="2:36" x14ac:dyDescent="0.3">
      <c r="B4566" s="8"/>
      <c r="C4566" s="8"/>
      <c r="W4566" s="13"/>
      <c r="X4566" s="13"/>
      <c r="Y4566" s="13"/>
      <c r="Z4566" s="13"/>
      <c r="AA4566" s="13"/>
      <c r="AB4566" s="13"/>
      <c r="AC4566" s="13"/>
      <c r="AD4566" s="13"/>
      <c r="AE4566" s="13"/>
      <c r="AF4566" s="13"/>
      <c r="AG4566" s="13"/>
      <c r="AH4566" s="13"/>
      <c r="AI4566" s="13"/>
      <c r="AJ4566" s="13"/>
    </row>
    <row r="4567" spans="2:36" x14ac:dyDescent="0.3">
      <c r="B4567" s="8"/>
      <c r="C4567" s="8"/>
      <c r="W4567" s="13"/>
      <c r="X4567" s="13"/>
      <c r="Y4567" s="13"/>
      <c r="Z4567" s="13"/>
      <c r="AA4567" s="13"/>
      <c r="AB4567" s="13"/>
      <c r="AC4567" s="13"/>
      <c r="AD4567" s="13"/>
      <c r="AE4567" s="13"/>
      <c r="AF4567" s="13"/>
      <c r="AG4567" s="13"/>
      <c r="AH4567" s="13"/>
      <c r="AI4567" s="13"/>
      <c r="AJ4567" s="13"/>
    </row>
    <row r="4568" spans="2:36" x14ac:dyDescent="0.3">
      <c r="B4568" s="8"/>
      <c r="C4568" s="8"/>
      <c r="W4568" s="13"/>
      <c r="X4568" s="13"/>
      <c r="Y4568" s="13"/>
      <c r="Z4568" s="13"/>
      <c r="AA4568" s="13"/>
      <c r="AB4568" s="13"/>
      <c r="AC4568" s="13"/>
      <c r="AD4568" s="13"/>
      <c r="AE4568" s="13"/>
      <c r="AF4568" s="13"/>
      <c r="AG4568" s="13"/>
      <c r="AH4568" s="13"/>
      <c r="AI4568" s="13"/>
      <c r="AJ4568" s="13"/>
    </row>
    <row r="4569" spans="2:36" x14ac:dyDescent="0.3">
      <c r="B4569" s="8"/>
      <c r="C4569" s="8"/>
      <c r="W4569" s="13"/>
      <c r="X4569" s="13"/>
      <c r="Y4569" s="13"/>
      <c r="Z4569" s="13"/>
      <c r="AA4569" s="13"/>
      <c r="AB4569" s="13"/>
      <c r="AC4569" s="13"/>
      <c r="AD4569" s="13"/>
      <c r="AE4569" s="13"/>
      <c r="AF4569" s="13"/>
      <c r="AG4569" s="13"/>
      <c r="AH4569" s="13"/>
      <c r="AI4569" s="13"/>
      <c r="AJ4569" s="13"/>
    </row>
    <row r="4570" spans="2:36" x14ac:dyDescent="0.3">
      <c r="B4570" s="8"/>
      <c r="C4570" s="8"/>
      <c r="W4570" s="13"/>
      <c r="X4570" s="13"/>
      <c r="Y4570" s="13"/>
      <c r="Z4570" s="13"/>
      <c r="AA4570" s="13"/>
      <c r="AB4570" s="13"/>
      <c r="AC4570" s="13"/>
      <c r="AD4570" s="13"/>
      <c r="AE4570" s="13"/>
      <c r="AF4570" s="13"/>
      <c r="AG4570" s="13"/>
      <c r="AH4570" s="13"/>
      <c r="AI4570" s="13"/>
      <c r="AJ4570" s="13"/>
    </row>
    <row r="4571" spans="2:36" x14ac:dyDescent="0.3">
      <c r="B4571" s="8"/>
      <c r="C4571" s="8"/>
      <c r="W4571" s="13"/>
      <c r="X4571" s="13"/>
      <c r="Y4571" s="13"/>
      <c r="Z4571" s="13"/>
      <c r="AA4571" s="13"/>
      <c r="AB4571" s="13"/>
      <c r="AC4571" s="13"/>
      <c r="AD4571" s="13"/>
      <c r="AE4571" s="13"/>
      <c r="AF4571" s="13"/>
      <c r="AG4571" s="13"/>
      <c r="AH4571" s="13"/>
      <c r="AI4571" s="13"/>
      <c r="AJ4571" s="13"/>
    </row>
    <row r="4572" spans="2:36" x14ac:dyDescent="0.3">
      <c r="B4572" s="8"/>
      <c r="C4572" s="8"/>
      <c r="W4572" s="13"/>
      <c r="X4572" s="13"/>
      <c r="Y4572" s="13"/>
      <c r="Z4572" s="13"/>
      <c r="AA4572" s="13"/>
      <c r="AB4572" s="13"/>
      <c r="AC4572" s="13"/>
      <c r="AD4572" s="13"/>
      <c r="AE4572" s="13"/>
      <c r="AF4572" s="13"/>
      <c r="AG4572" s="13"/>
      <c r="AH4572" s="13"/>
      <c r="AI4572" s="13"/>
      <c r="AJ4572" s="13"/>
    </row>
    <row r="4573" spans="2:36" x14ac:dyDescent="0.3">
      <c r="B4573" s="8"/>
      <c r="C4573" s="8"/>
      <c r="W4573" s="13"/>
      <c r="X4573" s="13"/>
      <c r="Y4573" s="13"/>
      <c r="Z4573" s="13"/>
      <c r="AA4573" s="13"/>
      <c r="AB4573" s="13"/>
      <c r="AC4573" s="13"/>
      <c r="AD4573" s="13"/>
      <c r="AE4573" s="13"/>
      <c r="AF4573" s="13"/>
      <c r="AG4573" s="13"/>
      <c r="AH4573" s="13"/>
      <c r="AI4573" s="13"/>
      <c r="AJ4573" s="13"/>
    </row>
    <row r="4574" spans="2:36" x14ac:dyDescent="0.3">
      <c r="B4574" s="8"/>
      <c r="C4574" s="8"/>
      <c r="W4574" s="13"/>
      <c r="X4574" s="13"/>
      <c r="Y4574" s="13"/>
      <c r="Z4574" s="13"/>
      <c r="AA4574" s="13"/>
      <c r="AB4574" s="13"/>
      <c r="AC4574" s="13"/>
      <c r="AD4574" s="13"/>
      <c r="AE4574" s="13"/>
      <c r="AF4574" s="13"/>
      <c r="AG4574" s="13"/>
      <c r="AH4574" s="13"/>
      <c r="AI4574" s="13"/>
      <c r="AJ4574" s="13"/>
    </row>
    <row r="4575" spans="2:36" x14ac:dyDescent="0.3">
      <c r="B4575" s="8"/>
      <c r="C4575" s="8"/>
      <c r="W4575" s="13"/>
      <c r="X4575" s="13"/>
      <c r="Y4575" s="13"/>
      <c r="Z4575" s="13"/>
      <c r="AA4575" s="13"/>
      <c r="AB4575" s="13"/>
      <c r="AC4575" s="13"/>
      <c r="AD4575" s="13"/>
      <c r="AE4575" s="13"/>
      <c r="AF4575" s="13"/>
      <c r="AG4575" s="13"/>
      <c r="AH4575" s="13"/>
      <c r="AI4575" s="13"/>
      <c r="AJ4575" s="13"/>
    </row>
    <row r="4576" spans="2:36" x14ac:dyDescent="0.3">
      <c r="B4576" s="8"/>
      <c r="C4576" s="8"/>
      <c r="W4576" s="13"/>
      <c r="X4576" s="13"/>
      <c r="Y4576" s="13"/>
      <c r="Z4576" s="13"/>
      <c r="AA4576" s="13"/>
      <c r="AB4576" s="13"/>
      <c r="AC4576" s="13"/>
      <c r="AD4576" s="13"/>
      <c r="AE4576" s="13"/>
      <c r="AF4576" s="13"/>
      <c r="AG4576" s="13"/>
      <c r="AH4576" s="13"/>
      <c r="AI4576" s="13"/>
      <c r="AJ4576" s="13"/>
    </row>
    <row r="4577" spans="2:36" x14ac:dyDescent="0.3">
      <c r="B4577" s="8"/>
      <c r="C4577" s="8"/>
      <c r="W4577" s="13"/>
      <c r="X4577" s="13"/>
      <c r="Y4577" s="13"/>
      <c r="Z4577" s="13"/>
      <c r="AA4577" s="13"/>
      <c r="AB4577" s="13"/>
      <c r="AC4577" s="13"/>
      <c r="AD4577" s="13"/>
      <c r="AE4577" s="13"/>
      <c r="AF4577" s="13"/>
      <c r="AG4577" s="13"/>
      <c r="AH4577" s="13"/>
      <c r="AI4577" s="13"/>
      <c r="AJ4577" s="13"/>
    </row>
    <row r="4578" spans="2:36" x14ac:dyDescent="0.3">
      <c r="B4578" s="8"/>
      <c r="C4578" s="8"/>
      <c r="W4578" s="13"/>
      <c r="X4578" s="13"/>
      <c r="Y4578" s="13"/>
      <c r="Z4578" s="13"/>
      <c r="AA4578" s="13"/>
      <c r="AB4578" s="13"/>
      <c r="AC4578" s="13"/>
      <c r="AD4578" s="13"/>
      <c r="AE4578" s="13"/>
      <c r="AF4578" s="13"/>
      <c r="AG4578" s="13"/>
      <c r="AH4578" s="13"/>
      <c r="AI4578" s="13"/>
      <c r="AJ4578" s="13"/>
    </row>
    <row r="4579" spans="2:36" x14ac:dyDescent="0.3">
      <c r="B4579" s="8"/>
      <c r="C4579" s="8"/>
      <c r="W4579" s="13"/>
      <c r="X4579" s="13"/>
      <c r="Y4579" s="13"/>
      <c r="Z4579" s="13"/>
      <c r="AA4579" s="13"/>
      <c r="AB4579" s="13"/>
      <c r="AC4579" s="13"/>
      <c r="AD4579" s="13"/>
      <c r="AE4579" s="13"/>
      <c r="AF4579" s="13"/>
      <c r="AG4579" s="13"/>
      <c r="AH4579" s="13"/>
      <c r="AI4579" s="13"/>
      <c r="AJ4579" s="13"/>
    </row>
    <row r="4580" spans="2:36" x14ac:dyDescent="0.3">
      <c r="B4580" s="8"/>
      <c r="C4580" s="8"/>
      <c r="W4580" s="13"/>
      <c r="X4580" s="13"/>
      <c r="Y4580" s="13"/>
      <c r="Z4580" s="13"/>
      <c r="AA4580" s="13"/>
      <c r="AB4580" s="13"/>
      <c r="AC4580" s="13"/>
      <c r="AD4580" s="13"/>
      <c r="AE4580" s="13"/>
      <c r="AF4580" s="13"/>
      <c r="AG4580" s="13"/>
      <c r="AH4580" s="13"/>
      <c r="AI4580" s="13"/>
      <c r="AJ4580" s="13"/>
    </row>
    <row r="4581" spans="2:36" x14ac:dyDescent="0.3">
      <c r="B4581" s="8"/>
      <c r="C4581" s="8"/>
      <c r="W4581" s="13"/>
      <c r="X4581" s="13"/>
      <c r="Y4581" s="13"/>
      <c r="Z4581" s="13"/>
      <c r="AA4581" s="13"/>
      <c r="AB4581" s="13"/>
      <c r="AC4581" s="13"/>
      <c r="AD4581" s="13"/>
      <c r="AE4581" s="13"/>
      <c r="AF4581" s="13"/>
      <c r="AG4581" s="13"/>
      <c r="AH4581" s="13"/>
      <c r="AI4581" s="13"/>
      <c r="AJ4581" s="13"/>
    </row>
    <row r="4582" spans="2:36" x14ac:dyDescent="0.3">
      <c r="B4582" s="8"/>
      <c r="C4582" s="8"/>
      <c r="W4582" s="13"/>
      <c r="X4582" s="13"/>
      <c r="Y4582" s="13"/>
      <c r="Z4582" s="13"/>
      <c r="AA4582" s="13"/>
      <c r="AB4582" s="13"/>
      <c r="AC4582" s="13"/>
      <c r="AD4582" s="13"/>
      <c r="AE4582" s="13"/>
      <c r="AF4582" s="13"/>
      <c r="AG4582" s="13"/>
      <c r="AH4582" s="13"/>
      <c r="AI4582" s="13"/>
      <c r="AJ4582" s="13"/>
    </row>
    <row r="4583" spans="2:36" x14ac:dyDescent="0.3">
      <c r="B4583" s="8"/>
      <c r="C4583" s="8"/>
      <c r="W4583" s="13"/>
      <c r="X4583" s="13"/>
      <c r="Y4583" s="13"/>
      <c r="Z4583" s="13"/>
      <c r="AA4583" s="13"/>
      <c r="AB4583" s="13"/>
      <c r="AC4583" s="13"/>
      <c r="AD4583" s="13"/>
      <c r="AE4583" s="13"/>
      <c r="AF4583" s="13"/>
      <c r="AG4583" s="13"/>
      <c r="AH4583" s="13"/>
      <c r="AI4583" s="13"/>
      <c r="AJ4583" s="13"/>
    </row>
    <row r="4584" spans="2:36" x14ac:dyDescent="0.3">
      <c r="B4584" s="8"/>
      <c r="C4584" s="8"/>
      <c r="W4584" s="13"/>
      <c r="X4584" s="13"/>
      <c r="Y4584" s="13"/>
      <c r="Z4584" s="13"/>
      <c r="AA4584" s="13"/>
      <c r="AB4584" s="13"/>
      <c r="AC4584" s="13"/>
      <c r="AD4584" s="13"/>
      <c r="AE4584" s="13"/>
      <c r="AF4584" s="13"/>
      <c r="AG4584" s="13"/>
      <c r="AH4584" s="13"/>
      <c r="AI4584" s="13"/>
      <c r="AJ4584" s="13"/>
    </row>
    <row r="4585" spans="2:36" x14ac:dyDescent="0.3">
      <c r="B4585" s="8"/>
      <c r="C4585" s="8"/>
      <c r="W4585" s="13"/>
      <c r="X4585" s="13"/>
      <c r="Y4585" s="13"/>
      <c r="Z4585" s="13"/>
      <c r="AA4585" s="13"/>
      <c r="AB4585" s="13"/>
      <c r="AC4585" s="13"/>
      <c r="AD4585" s="13"/>
      <c r="AE4585" s="13"/>
      <c r="AF4585" s="13"/>
      <c r="AG4585" s="13"/>
      <c r="AH4585" s="13"/>
      <c r="AI4585" s="13"/>
      <c r="AJ4585" s="13"/>
    </row>
    <row r="4586" spans="2:36" x14ac:dyDescent="0.3">
      <c r="B4586" s="8"/>
      <c r="C4586" s="8"/>
      <c r="W4586" s="13"/>
      <c r="X4586" s="13"/>
      <c r="Y4586" s="13"/>
      <c r="Z4586" s="13"/>
      <c r="AA4586" s="13"/>
      <c r="AB4586" s="13"/>
      <c r="AC4586" s="13"/>
      <c r="AD4586" s="13"/>
      <c r="AE4586" s="13"/>
      <c r="AF4586" s="13"/>
      <c r="AG4586" s="13"/>
      <c r="AH4586" s="13"/>
      <c r="AI4586" s="13"/>
      <c r="AJ4586" s="13"/>
    </row>
    <row r="4587" spans="2:36" x14ac:dyDescent="0.3">
      <c r="B4587" s="8"/>
      <c r="C4587" s="8"/>
      <c r="W4587" s="13"/>
      <c r="X4587" s="13"/>
      <c r="Y4587" s="13"/>
      <c r="Z4587" s="13"/>
      <c r="AA4587" s="13"/>
      <c r="AB4587" s="13"/>
      <c r="AC4587" s="13"/>
      <c r="AD4587" s="13"/>
      <c r="AE4587" s="13"/>
      <c r="AF4587" s="13"/>
      <c r="AG4587" s="13"/>
      <c r="AH4587" s="13"/>
      <c r="AI4587" s="13"/>
      <c r="AJ4587" s="13"/>
    </row>
    <row r="4588" spans="2:36" x14ac:dyDescent="0.3">
      <c r="B4588" s="8"/>
      <c r="C4588" s="8"/>
      <c r="W4588" s="13"/>
      <c r="X4588" s="13"/>
      <c r="Y4588" s="13"/>
      <c r="Z4588" s="13"/>
      <c r="AA4588" s="13"/>
      <c r="AB4588" s="13"/>
      <c r="AC4588" s="13"/>
      <c r="AD4588" s="13"/>
      <c r="AE4588" s="13"/>
      <c r="AF4588" s="13"/>
      <c r="AG4588" s="13"/>
      <c r="AH4588" s="13"/>
      <c r="AI4588" s="13"/>
      <c r="AJ4588" s="13"/>
    </row>
    <row r="4589" spans="2:36" x14ac:dyDescent="0.3">
      <c r="B4589" s="8"/>
      <c r="C4589" s="8"/>
      <c r="W4589" s="13"/>
      <c r="X4589" s="13"/>
      <c r="Y4589" s="13"/>
      <c r="Z4589" s="13"/>
      <c r="AA4589" s="13"/>
      <c r="AB4589" s="13"/>
      <c r="AC4589" s="13"/>
      <c r="AD4589" s="13"/>
      <c r="AE4589" s="13"/>
      <c r="AF4589" s="13"/>
      <c r="AG4589" s="13"/>
      <c r="AH4589" s="13"/>
      <c r="AI4589" s="13"/>
      <c r="AJ4589" s="13"/>
    </row>
    <row r="4590" spans="2:36" x14ac:dyDescent="0.3">
      <c r="B4590" s="8"/>
      <c r="C4590" s="8"/>
      <c r="W4590" s="13"/>
      <c r="X4590" s="13"/>
      <c r="Y4590" s="13"/>
      <c r="Z4590" s="13"/>
      <c r="AA4590" s="13"/>
      <c r="AB4590" s="13"/>
      <c r="AC4590" s="13"/>
      <c r="AD4590" s="13"/>
      <c r="AE4590" s="13"/>
      <c r="AF4590" s="13"/>
      <c r="AG4590" s="13"/>
      <c r="AH4590" s="13"/>
      <c r="AI4590" s="13"/>
      <c r="AJ4590" s="13"/>
    </row>
    <row r="4591" spans="2:36" x14ac:dyDescent="0.3">
      <c r="B4591" s="8"/>
      <c r="C4591" s="8"/>
      <c r="W4591" s="13"/>
      <c r="X4591" s="13"/>
      <c r="Y4591" s="13"/>
      <c r="Z4591" s="13"/>
      <c r="AA4591" s="13"/>
      <c r="AB4591" s="13"/>
      <c r="AC4591" s="13"/>
      <c r="AD4591" s="13"/>
      <c r="AE4591" s="13"/>
      <c r="AF4591" s="13"/>
      <c r="AG4591" s="13"/>
      <c r="AH4591" s="13"/>
      <c r="AI4591" s="13"/>
      <c r="AJ4591" s="13"/>
    </row>
    <row r="4592" spans="2:36" x14ac:dyDescent="0.3">
      <c r="B4592" s="8"/>
      <c r="C4592" s="8"/>
      <c r="W4592" s="13"/>
      <c r="X4592" s="13"/>
      <c r="Y4592" s="13"/>
      <c r="Z4592" s="13"/>
      <c r="AA4592" s="13"/>
      <c r="AB4592" s="13"/>
      <c r="AC4592" s="13"/>
      <c r="AD4592" s="13"/>
      <c r="AE4592" s="13"/>
      <c r="AF4592" s="13"/>
      <c r="AG4592" s="13"/>
      <c r="AH4592" s="13"/>
      <c r="AI4592" s="13"/>
      <c r="AJ4592" s="13"/>
    </row>
    <row r="4593" spans="2:36" x14ac:dyDescent="0.3">
      <c r="B4593" s="8"/>
      <c r="C4593" s="8"/>
      <c r="W4593" s="13"/>
      <c r="X4593" s="13"/>
      <c r="Y4593" s="13"/>
      <c r="Z4593" s="13"/>
      <c r="AA4593" s="13"/>
      <c r="AB4593" s="13"/>
      <c r="AC4593" s="13"/>
      <c r="AD4593" s="13"/>
      <c r="AE4593" s="13"/>
      <c r="AF4593" s="13"/>
      <c r="AG4593" s="13"/>
      <c r="AH4593" s="13"/>
      <c r="AI4593" s="13"/>
      <c r="AJ4593" s="13"/>
    </row>
    <row r="4594" spans="2:36" x14ac:dyDescent="0.3">
      <c r="B4594" s="8"/>
      <c r="C4594" s="8"/>
      <c r="W4594" s="13"/>
      <c r="X4594" s="13"/>
      <c r="Y4594" s="13"/>
      <c r="Z4594" s="13"/>
      <c r="AA4594" s="13"/>
      <c r="AB4594" s="13"/>
      <c r="AC4594" s="13"/>
      <c r="AD4594" s="13"/>
      <c r="AE4594" s="13"/>
      <c r="AF4594" s="13"/>
      <c r="AG4594" s="13"/>
      <c r="AH4594" s="13"/>
      <c r="AI4594" s="13"/>
      <c r="AJ4594" s="13"/>
    </row>
    <row r="4595" spans="2:36" x14ac:dyDescent="0.3">
      <c r="B4595" s="8"/>
      <c r="C4595" s="8"/>
      <c r="W4595" s="13"/>
      <c r="X4595" s="13"/>
      <c r="Y4595" s="13"/>
      <c r="Z4595" s="13"/>
      <c r="AA4595" s="13"/>
      <c r="AB4595" s="13"/>
      <c r="AC4595" s="13"/>
      <c r="AD4595" s="13"/>
      <c r="AE4595" s="13"/>
      <c r="AF4595" s="13"/>
      <c r="AG4595" s="13"/>
      <c r="AH4595" s="13"/>
      <c r="AI4595" s="13"/>
      <c r="AJ4595" s="13"/>
    </row>
    <row r="4596" spans="2:36" x14ac:dyDescent="0.3">
      <c r="B4596" s="8"/>
      <c r="C4596" s="8"/>
      <c r="W4596" s="13"/>
      <c r="X4596" s="13"/>
      <c r="Y4596" s="13"/>
      <c r="Z4596" s="13"/>
      <c r="AA4596" s="13"/>
      <c r="AB4596" s="13"/>
      <c r="AC4596" s="13"/>
      <c r="AD4596" s="13"/>
      <c r="AE4596" s="13"/>
      <c r="AF4596" s="13"/>
      <c r="AG4596" s="13"/>
      <c r="AH4596" s="13"/>
      <c r="AI4596" s="13"/>
      <c r="AJ4596" s="13"/>
    </row>
    <row r="4597" spans="2:36" x14ac:dyDescent="0.3">
      <c r="B4597" s="8"/>
      <c r="C4597" s="8"/>
      <c r="W4597" s="13"/>
      <c r="X4597" s="13"/>
      <c r="Y4597" s="13"/>
      <c r="Z4597" s="13"/>
      <c r="AA4597" s="13"/>
      <c r="AB4597" s="13"/>
      <c r="AC4597" s="13"/>
      <c r="AD4597" s="13"/>
      <c r="AE4597" s="13"/>
      <c r="AF4597" s="13"/>
      <c r="AG4597" s="13"/>
      <c r="AH4597" s="13"/>
      <c r="AI4597" s="13"/>
      <c r="AJ4597" s="13"/>
    </row>
    <row r="4598" spans="2:36" x14ac:dyDescent="0.3">
      <c r="B4598" s="8"/>
      <c r="C4598" s="8"/>
      <c r="W4598" s="13"/>
      <c r="X4598" s="13"/>
      <c r="Y4598" s="13"/>
      <c r="Z4598" s="13"/>
      <c r="AA4598" s="13"/>
      <c r="AB4598" s="13"/>
      <c r="AC4598" s="13"/>
      <c r="AD4598" s="13"/>
      <c r="AE4598" s="13"/>
      <c r="AF4598" s="13"/>
      <c r="AG4598" s="13"/>
      <c r="AH4598" s="13"/>
      <c r="AI4598" s="13"/>
      <c r="AJ4598" s="13"/>
    </row>
    <row r="4599" spans="2:36" x14ac:dyDescent="0.3">
      <c r="B4599" s="8"/>
      <c r="C4599" s="8"/>
      <c r="W4599" s="13"/>
      <c r="X4599" s="13"/>
      <c r="Y4599" s="13"/>
      <c r="Z4599" s="13"/>
      <c r="AA4599" s="13"/>
      <c r="AB4599" s="13"/>
      <c r="AC4599" s="13"/>
      <c r="AD4599" s="13"/>
      <c r="AE4599" s="13"/>
      <c r="AF4599" s="13"/>
      <c r="AG4599" s="13"/>
      <c r="AH4599" s="13"/>
      <c r="AI4599" s="13"/>
      <c r="AJ4599" s="13"/>
    </row>
    <row r="4600" spans="2:36" x14ac:dyDescent="0.3">
      <c r="B4600" s="8"/>
      <c r="C4600" s="8"/>
      <c r="W4600" s="13"/>
      <c r="X4600" s="13"/>
      <c r="Y4600" s="13"/>
      <c r="Z4600" s="13"/>
      <c r="AA4600" s="13"/>
      <c r="AB4600" s="13"/>
      <c r="AC4600" s="13"/>
      <c r="AD4600" s="13"/>
      <c r="AE4600" s="13"/>
      <c r="AF4600" s="13"/>
      <c r="AG4600" s="13"/>
      <c r="AH4600" s="13"/>
      <c r="AI4600" s="13"/>
      <c r="AJ4600" s="13"/>
    </row>
    <row r="4601" spans="2:36" x14ac:dyDescent="0.3">
      <c r="B4601" s="8"/>
      <c r="C4601" s="8"/>
      <c r="W4601" s="13"/>
      <c r="X4601" s="13"/>
      <c r="Y4601" s="13"/>
      <c r="Z4601" s="13"/>
      <c r="AA4601" s="13"/>
      <c r="AB4601" s="13"/>
      <c r="AC4601" s="13"/>
      <c r="AD4601" s="13"/>
      <c r="AE4601" s="13"/>
      <c r="AF4601" s="13"/>
      <c r="AG4601" s="13"/>
      <c r="AH4601" s="13"/>
      <c r="AI4601" s="13"/>
      <c r="AJ4601" s="13"/>
    </row>
    <row r="4602" spans="2:36" x14ac:dyDescent="0.3">
      <c r="B4602" s="8"/>
      <c r="C4602" s="8"/>
      <c r="W4602" s="13"/>
      <c r="X4602" s="13"/>
      <c r="Y4602" s="13"/>
      <c r="Z4602" s="13"/>
      <c r="AA4602" s="13"/>
      <c r="AB4602" s="13"/>
      <c r="AC4602" s="13"/>
      <c r="AD4602" s="13"/>
      <c r="AE4602" s="13"/>
      <c r="AF4602" s="13"/>
      <c r="AG4602" s="13"/>
      <c r="AH4602" s="13"/>
      <c r="AI4602" s="13"/>
      <c r="AJ4602" s="13"/>
    </row>
    <row r="4603" spans="2:36" x14ac:dyDescent="0.3">
      <c r="B4603" s="8"/>
      <c r="C4603" s="8"/>
      <c r="W4603" s="13"/>
      <c r="X4603" s="13"/>
      <c r="Y4603" s="13"/>
      <c r="Z4603" s="13"/>
      <c r="AA4603" s="13"/>
      <c r="AB4603" s="13"/>
      <c r="AC4603" s="13"/>
      <c r="AD4603" s="13"/>
      <c r="AE4603" s="13"/>
      <c r="AF4603" s="13"/>
      <c r="AG4603" s="13"/>
      <c r="AH4603" s="13"/>
      <c r="AI4603" s="13"/>
      <c r="AJ4603" s="13"/>
    </row>
    <row r="4604" spans="2:36" x14ac:dyDescent="0.3">
      <c r="B4604" s="8"/>
      <c r="C4604" s="8"/>
      <c r="W4604" s="13"/>
      <c r="X4604" s="13"/>
      <c r="Y4604" s="13"/>
      <c r="Z4604" s="13"/>
      <c r="AA4604" s="13"/>
      <c r="AB4604" s="13"/>
      <c r="AC4604" s="13"/>
      <c r="AD4604" s="13"/>
      <c r="AE4604" s="13"/>
      <c r="AF4604" s="13"/>
      <c r="AG4604" s="13"/>
      <c r="AH4604" s="13"/>
      <c r="AI4604" s="13"/>
      <c r="AJ4604" s="13"/>
    </row>
    <row r="4605" spans="2:36" x14ac:dyDescent="0.3">
      <c r="B4605" s="8"/>
      <c r="C4605" s="8"/>
      <c r="W4605" s="13"/>
      <c r="X4605" s="13"/>
      <c r="Y4605" s="13"/>
      <c r="Z4605" s="13"/>
      <c r="AA4605" s="13"/>
      <c r="AB4605" s="13"/>
      <c r="AC4605" s="13"/>
      <c r="AD4605" s="13"/>
      <c r="AE4605" s="13"/>
      <c r="AF4605" s="13"/>
      <c r="AG4605" s="13"/>
      <c r="AH4605" s="13"/>
      <c r="AI4605" s="13"/>
      <c r="AJ4605" s="13"/>
    </row>
    <row r="4606" spans="2:36" x14ac:dyDescent="0.3">
      <c r="B4606" s="8"/>
      <c r="C4606" s="8"/>
      <c r="W4606" s="13"/>
      <c r="X4606" s="13"/>
      <c r="Y4606" s="13"/>
      <c r="Z4606" s="13"/>
      <c r="AA4606" s="13"/>
      <c r="AB4606" s="13"/>
      <c r="AC4606" s="13"/>
      <c r="AD4606" s="13"/>
      <c r="AE4606" s="13"/>
      <c r="AF4606" s="13"/>
      <c r="AG4606" s="13"/>
      <c r="AH4606" s="13"/>
      <c r="AI4606" s="13"/>
      <c r="AJ4606" s="13"/>
    </row>
    <row r="4607" spans="2:36" x14ac:dyDescent="0.3">
      <c r="B4607" s="8"/>
      <c r="C4607" s="8"/>
      <c r="W4607" s="13"/>
      <c r="X4607" s="13"/>
      <c r="Y4607" s="13"/>
      <c r="Z4607" s="13"/>
      <c r="AA4607" s="13"/>
      <c r="AB4607" s="13"/>
      <c r="AC4607" s="13"/>
      <c r="AD4607" s="13"/>
      <c r="AE4607" s="13"/>
      <c r="AF4607" s="13"/>
      <c r="AG4607" s="13"/>
      <c r="AH4607" s="13"/>
      <c r="AI4607" s="13"/>
      <c r="AJ4607" s="13"/>
    </row>
    <row r="4608" spans="2:36" x14ac:dyDescent="0.3">
      <c r="B4608" s="8"/>
      <c r="C4608" s="8"/>
      <c r="W4608" s="13"/>
      <c r="X4608" s="13"/>
      <c r="Y4608" s="13"/>
      <c r="Z4608" s="13"/>
      <c r="AA4608" s="13"/>
      <c r="AB4608" s="13"/>
      <c r="AC4608" s="13"/>
      <c r="AD4608" s="13"/>
      <c r="AE4608" s="13"/>
      <c r="AF4608" s="13"/>
      <c r="AG4608" s="13"/>
      <c r="AH4608" s="13"/>
      <c r="AI4608" s="13"/>
      <c r="AJ4608" s="13"/>
    </row>
    <row r="4609" spans="2:36" x14ac:dyDescent="0.3">
      <c r="B4609" s="8"/>
      <c r="C4609" s="8"/>
      <c r="W4609" s="13"/>
      <c r="X4609" s="13"/>
      <c r="Y4609" s="13"/>
      <c r="Z4609" s="13"/>
      <c r="AA4609" s="13"/>
      <c r="AB4609" s="13"/>
      <c r="AC4609" s="13"/>
      <c r="AD4609" s="13"/>
      <c r="AE4609" s="13"/>
      <c r="AF4609" s="13"/>
      <c r="AG4609" s="13"/>
      <c r="AH4609" s="13"/>
      <c r="AI4609" s="13"/>
      <c r="AJ4609" s="13"/>
    </row>
    <row r="4610" spans="2:36" x14ac:dyDescent="0.3">
      <c r="B4610" s="8"/>
      <c r="C4610" s="8"/>
      <c r="W4610" s="13"/>
      <c r="X4610" s="13"/>
      <c r="Y4610" s="13"/>
      <c r="Z4610" s="13"/>
      <c r="AA4610" s="13"/>
      <c r="AB4610" s="13"/>
      <c r="AC4610" s="13"/>
      <c r="AD4610" s="13"/>
      <c r="AE4610" s="13"/>
      <c r="AF4610" s="13"/>
      <c r="AG4610" s="13"/>
      <c r="AH4610" s="13"/>
      <c r="AI4610" s="13"/>
      <c r="AJ4610" s="13"/>
    </row>
    <row r="4611" spans="2:36" x14ac:dyDescent="0.3">
      <c r="B4611" s="8"/>
      <c r="C4611" s="8"/>
      <c r="W4611" s="13"/>
      <c r="X4611" s="13"/>
      <c r="Y4611" s="13"/>
      <c r="Z4611" s="13"/>
      <c r="AA4611" s="13"/>
      <c r="AB4611" s="13"/>
      <c r="AC4611" s="13"/>
      <c r="AD4611" s="13"/>
      <c r="AE4611" s="13"/>
      <c r="AF4611" s="13"/>
      <c r="AG4611" s="13"/>
      <c r="AH4611" s="13"/>
      <c r="AI4611" s="13"/>
      <c r="AJ4611" s="13"/>
    </row>
    <row r="4612" spans="2:36" x14ac:dyDescent="0.3">
      <c r="B4612" s="8"/>
      <c r="C4612" s="8"/>
      <c r="W4612" s="13"/>
      <c r="X4612" s="13"/>
      <c r="Y4612" s="13"/>
      <c r="Z4612" s="13"/>
      <c r="AA4612" s="13"/>
      <c r="AB4612" s="13"/>
      <c r="AC4612" s="13"/>
      <c r="AD4612" s="13"/>
      <c r="AE4612" s="13"/>
      <c r="AF4612" s="13"/>
      <c r="AG4612" s="13"/>
      <c r="AH4612" s="13"/>
      <c r="AI4612" s="13"/>
      <c r="AJ4612" s="13"/>
    </row>
    <row r="4613" spans="2:36" x14ac:dyDescent="0.3">
      <c r="B4613" s="8"/>
      <c r="C4613" s="8"/>
      <c r="W4613" s="13"/>
      <c r="X4613" s="13"/>
      <c r="Y4613" s="13"/>
      <c r="Z4613" s="13"/>
      <c r="AA4613" s="13"/>
      <c r="AB4613" s="13"/>
      <c r="AC4613" s="13"/>
      <c r="AD4613" s="13"/>
      <c r="AE4613" s="13"/>
      <c r="AF4613" s="13"/>
      <c r="AG4613" s="13"/>
      <c r="AH4613" s="13"/>
      <c r="AI4613" s="13"/>
      <c r="AJ4613" s="13"/>
    </row>
    <row r="4614" spans="2:36" x14ac:dyDescent="0.3">
      <c r="B4614" s="8"/>
      <c r="C4614" s="8"/>
      <c r="W4614" s="13"/>
      <c r="X4614" s="13"/>
      <c r="Y4614" s="13"/>
      <c r="Z4614" s="13"/>
      <c r="AA4614" s="13"/>
      <c r="AB4614" s="13"/>
      <c r="AC4614" s="13"/>
      <c r="AD4614" s="13"/>
      <c r="AE4614" s="13"/>
      <c r="AF4614" s="13"/>
      <c r="AG4614" s="13"/>
      <c r="AH4614" s="13"/>
      <c r="AI4614" s="13"/>
      <c r="AJ4614" s="13"/>
    </row>
    <row r="4615" spans="2:36" x14ac:dyDescent="0.3">
      <c r="B4615" s="8"/>
      <c r="C4615" s="8"/>
      <c r="W4615" s="13"/>
      <c r="X4615" s="13"/>
      <c r="Y4615" s="13"/>
      <c r="Z4615" s="13"/>
      <c r="AA4615" s="13"/>
      <c r="AB4615" s="13"/>
      <c r="AC4615" s="13"/>
      <c r="AD4615" s="13"/>
      <c r="AE4615" s="13"/>
      <c r="AF4615" s="13"/>
      <c r="AG4615" s="13"/>
      <c r="AH4615" s="13"/>
      <c r="AI4615" s="13"/>
      <c r="AJ4615" s="13"/>
    </row>
    <row r="4616" spans="2:36" x14ac:dyDescent="0.3">
      <c r="B4616" s="8"/>
      <c r="C4616" s="8"/>
      <c r="W4616" s="13"/>
      <c r="X4616" s="13"/>
      <c r="Y4616" s="13"/>
      <c r="Z4616" s="13"/>
      <c r="AA4616" s="13"/>
      <c r="AB4616" s="13"/>
      <c r="AC4616" s="13"/>
      <c r="AD4616" s="13"/>
      <c r="AE4616" s="13"/>
      <c r="AF4616" s="13"/>
      <c r="AG4616" s="13"/>
      <c r="AH4616" s="13"/>
      <c r="AI4616" s="13"/>
      <c r="AJ4616" s="13"/>
    </row>
    <row r="4617" spans="2:36" x14ac:dyDescent="0.3">
      <c r="B4617" s="8"/>
      <c r="C4617" s="8"/>
      <c r="W4617" s="13"/>
      <c r="X4617" s="13"/>
      <c r="Y4617" s="13"/>
      <c r="Z4617" s="13"/>
      <c r="AA4617" s="13"/>
      <c r="AB4617" s="13"/>
      <c r="AC4617" s="13"/>
      <c r="AD4617" s="13"/>
      <c r="AE4617" s="13"/>
      <c r="AF4617" s="13"/>
      <c r="AG4617" s="13"/>
      <c r="AH4617" s="13"/>
      <c r="AI4617" s="13"/>
      <c r="AJ4617" s="13"/>
    </row>
    <row r="4618" spans="2:36" x14ac:dyDescent="0.3">
      <c r="B4618" s="8"/>
      <c r="C4618" s="8"/>
      <c r="W4618" s="13"/>
      <c r="X4618" s="13"/>
      <c r="Y4618" s="13"/>
      <c r="Z4618" s="13"/>
      <c r="AA4618" s="13"/>
      <c r="AB4618" s="13"/>
      <c r="AC4618" s="13"/>
      <c r="AD4618" s="13"/>
      <c r="AE4618" s="13"/>
      <c r="AF4618" s="13"/>
      <c r="AG4618" s="13"/>
      <c r="AH4618" s="13"/>
      <c r="AI4618" s="13"/>
      <c r="AJ4618" s="13"/>
    </row>
    <row r="4619" spans="2:36" x14ac:dyDescent="0.3">
      <c r="B4619" s="8"/>
      <c r="C4619" s="8"/>
      <c r="W4619" s="13"/>
      <c r="X4619" s="13"/>
      <c r="Y4619" s="13"/>
      <c r="Z4619" s="13"/>
      <c r="AA4619" s="13"/>
      <c r="AB4619" s="13"/>
      <c r="AC4619" s="13"/>
      <c r="AD4619" s="13"/>
      <c r="AE4619" s="13"/>
      <c r="AF4619" s="13"/>
      <c r="AG4619" s="13"/>
      <c r="AH4619" s="13"/>
      <c r="AI4619" s="13"/>
      <c r="AJ4619" s="13"/>
    </row>
    <row r="4620" spans="2:36" x14ac:dyDescent="0.3">
      <c r="B4620" s="8"/>
      <c r="C4620" s="8"/>
      <c r="W4620" s="13"/>
      <c r="X4620" s="13"/>
      <c r="Y4620" s="13"/>
      <c r="Z4620" s="13"/>
      <c r="AA4620" s="13"/>
      <c r="AB4620" s="13"/>
      <c r="AC4620" s="13"/>
      <c r="AD4620" s="13"/>
      <c r="AE4620" s="13"/>
      <c r="AF4620" s="13"/>
      <c r="AG4620" s="13"/>
      <c r="AH4620" s="13"/>
      <c r="AI4620" s="13"/>
      <c r="AJ4620" s="13"/>
    </row>
    <row r="4621" spans="2:36" x14ac:dyDescent="0.3">
      <c r="B4621" s="8"/>
      <c r="C4621" s="8"/>
      <c r="W4621" s="13"/>
      <c r="X4621" s="13"/>
      <c r="Y4621" s="13"/>
      <c r="Z4621" s="13"/>
      <c r="AA4621" s="13"/>
      <c r="AB4621" s="13"/>
      <c r="AC4621" s="13"/>
      <c r="AD4621" s="13"/>
      <c r="AE4621" s="13"/>
      <c r="AF4621" s="13"/>
      <c r="AG4621" s="13"/>
      <c r="AH4621" s="13"/>
      <c r="AI4621" s="13"/>
      <c r="AJ4621" s="13"/>
    </row>
    <row r="4622" spans="2:36" x14ac:dyDescent="0.3">
      <c r="B4622" s="8"/>
      <c r="C4622" s="8"/>
      <c r="W4622" s="13"/>
      <c r="X4622" s="13"/>
      <c r="Y4622" s="13"/>
      <c r="Z4622" s="13"/>
      <c r="AA4622" s="13"/>
      <c r="AB4622" s="13"/>
      <c r="AC4622" s="13"/>
      <c r="AD4622" s="13"/>
      <c r="AE4622" s="13"/>
      <c r="AF4622" s="13"/>
      <c r="AG4622" s="13"/>
      <c r="AH4622" s="13"/>
      <c r="AI4622" s="13"/>
      <c r="AJ4622" s="13"/>
    </row>
    <row r="4623" spans="2:36" x14ac:dyDescent="0.3">
      <c r="B4623" s="8"/>
      <c r="C4623" s="8"/>
      <c r="W4623" s="13"/>
      <c r="X4623" s="13"/>
      <c r="Y4623" s="13"/>
      <c r="Z4623" s="13"/>
      <c r="AA4623" s="13"/>
      <c r="AB4623" s="13"/>
      <c r="AC4623" s="13"/>
      <c r="AD4623" s="13"/>
      <c r="AE4623" s="13"/>
      <c r="AF4623" s="13"/>
      <c r="AG4623" s="13"/>
      <c r="AH4623" s="13"/>
      <c r="AI4623" s="13"/>
      <c r="AJ4623" s="13"/>
    </row>
    <row r="4624" spans="2:36" x14ac:dyDescent="0.3">
      <c r="B4624" s="8"/>
      <c r="C4624" s="8"/>
      <c r="W4624" s="13"/>
      <c r="X4624" s="13"/>
      <c r="Y4624" s="13"/>
      <c r="Z4624" s="13"/>
      <c r="AA4624" s="13"/>
      <c r="AB4624" s="13"/>
      <c r="AC4624" s="13"/>
      <c r="AD4624" s="13"/>
      <c r="AE4624" s="13"/>
      <c r="AF4624" s="13"/>
      <c r="AG4624" s="13"/>
      <c r="AH4624" s="13"/>
      <c r="AI4624" s="13"/>
      <c r="AJ4624" s="13"/>
    </row>
    <row r="4625" spans="2:36" x14ac:dyDescent="0.3">
      <c r="B4625" s="8"/>
      <c r="C4625" s="8"/>
      <c r="W4625" s="13"/>
      <c r="X4625" s="13"/>
      <c r="Y4625" s="13"/>
      <c r="Z4625" s="13"/>
      <c r="AA4625" s="13"/>
      <c r="AB4625" s="13"/>
      <c r="AC4625" s="13"/>
      <c r="AD4625" s="13"/>
      <c r="AE4625" s="13"/>
      <c r="AF4625" s="13"/>
      <c r="AG4625" s="13"/>
      <c r="AH4625" s="13"/>
      <c r="AI4625" s="13"/>
      <c r="AJ4625" s="13"/>
    </row>
    <row r="4626" spans="2:36" x14ac:dyDescent="0.3">
      <c r="B4626" s="8"/>
      <c r="C4626" s="8"/>
      <c r="W4626" s="13"/>
      <c r="X4626" s="13"/>
      <c r="Y4626" s="13"/>
      <c r="Z4626" s="13"/>
      <c r="AA4626" s="13"/>
      <c r="AB4626" s="13"/>
      <c r="AC4626" s="13"/>
      <c r="AD4626" s="13"/>
      <c r="AE4626" s="13"/>
      <c r="AF4626" s="13"/>
      <c r="AG4626" s="13"/>
      <c r="AH4626" s="13"/>
      <c r="AI4626" s="13"/>
      <c r="AJ4626" s="13"/>
    </row>
    <row r="4627" spans="2:36" x14ac:dyDescent="0.3">
      <c r="B4627" s="8"/>
      <c r="C4627" s="8"/>
      <c r="W4627" s="13"/>
      <c r="X4627" s="13"/>
      <c r="Y4627" s="13"/>
      <c r="Z4627" s="13"/>
      <c r="AA4627" s="13"/>
      <c r="AB4627" s="13"/>
      <c r="AC4627" s="13"/>
      <c r="AD4627" s="13"/>
      <c r="AE4627" s="13"/>
      <c r="AF4627" s="13"/>
      <c r="AG4627" s="13"/>
      <c r="AH4627" s="13"/>
      <c r="AI4627" s="13"/>
      <c r="AJ4627" s="13"/>
    </row>
    <row r="4628" spans="2:36" x14ac:dyDescent="0.3">
      <c r="B4628" s="8"/>
      <c r="C4628" s="8"/>
      <c r="W4628" s="13"/>
      <c r="X4628" s="13"/>
      <c r="Y4628" s="13"/>
      <c r="Z4628" s="13"/>
      <c r="AA4628" s="13"/>
      <c r="AB4628" s="13"/>
      <c r="AC4628" s="13"/>
      <c r="AD4628" s="13"/>
      <c r="AE4628" s="13"/>
      <c r="AF4628" s="13"/>
      <c r="AG4628" s="13"/>
      <c r="AH4628" s="13"/>
      <c r="AI4628" s="13"/>
      <c r="AJ4628" s="13"/>
    </row>
    <row r="4629" spans="2:36" x14ac:dyDescent="0.3">
      <c r="B4629" s="8"/>
      <c r="C4629" s="8"/>
      <c r="W4629" s="13"/>
      <c r="X4629" s="13"/>
      <c r="Y4629" s="13"/>
      <c r="Z4629" s="13"/>
      <c r="AA4629" s="13"/>
      <c r="AB4629" s="13"/>
      <c r="AC4629" s="13"/>
      <c r="AD4629" s="13"/>
      <c r="AE4629" s="13"/>
      <c r="AF4629" s="13"/>
      <c r="AG4629" s="13"/>
      <c r="AH4629" s="13"/>
      <c r="AI4629" s="13"/>
      <c r="AJ4629" s="13"/>
    </row>
    <row r="4630" spans="2:36" x14ac:dyDescent="0.3">
      <c r="B4630" s="8"/>
      <c r="C4630" s="8"/>
      <c r="W4630" s="13"/>
      <c r="X4630" s="13"/>
      <c r="Y4630" s="13"/>
      <c r="Z4630" s="13"/>
      <c r="AA4630" s="13"/>
      <c r="AB4630" s="13"/>
      <c r="AC4630" s="13"/>
      <c r="AD4630" s="13"/>
      <c r="AE4630" s="13"/>
      <c r="AF4630" s="13"/>
      <c r="AG4630" s="13"/>
      <c r="AH4630" s="13"/>
      <c r="AI4630" s="13"/>
      <c r="AJ4630" s="13"/>
    </row>
    <row r="4631" spans="2:36" x14ac:dyDescent="0.3">
      <c r="B4631" s="8"/>
      <c r="C4631" s="8"/>
      <c r="W4631" s="13"/>
      <c r="X4631" s="13"/>
      <c r="Y4631" s="13"/>
      <c r="Z4631" s="13"/>
      <c r="AA4631" s="13"/>
      <c r="AB4631" s="13"/>
      <c r="AC4631" s="13"/>
      <c r="AD4631" s="13"/>
      <c r="AE4631" s="13"/>
      <c r="AF4631" s="13"/>
      <c r="AG4631" s="13"/>
      <c r="AH4631" s="13"/>
      <c r="AI4631" s="13"/>
      <c r="AJ4631" s="13"/>
    </row>
    <row r="4632" spans="2:36" x14ac:dyDescent="0.3">
      <c r="B4632" s="8"/>
      <c r="C4632" s="8"/>
      <c r="W4632" s="13"/>
      <c r="X4632" s="13"/>
      <c r="Y4632" s="13"/>
      <c r="Z4632" s="13"/>
      <c r="AA4632" s="13"/>
      <c r="AB4632" s="13"/>
      <c r="AC4632" s="13"/>
      <c r="AD4632" s="13"/>
      <c r="AE4632" s="13"/>
      <c r="AF4632" s="13"/>
      <c r="AG4632" s="13"/>
      <c r="AH4632" s="13"/>
      <c r="AI4632" s="13"/>
      <c r="AJ4632" s="13"/>
    </row>
    <row r="4633" spans="2:36" x14ac:dyDescent="0.3">
      <c r="B4633" s="8"/>
      <c r="C4633" s="8"/>
      <c r="W4633" s="13"/>
      <c r="X4633" s="13"/>
      <c r="Y4633" s="13"/>
      <c r="Z4633" s="13"/>
      <c r="AA4633" s="13"/>
      <c r="AB4633" s="13"/>
      <c r="AC4633" s="13"/>
      <c r="AD4633" s="13"/>
      <c r="AE4633" s="13"/>
      <c r="AF4633" s="13"/>
      <c r="AG4633" s="13"/>
      <c r="AH4633" s="13"/>
      <c r="AI4633" s="13"/>
      <c r="AJ4633" s="13"/>
    </row>
    <row r="4634" spans="2:36" x14ac:dyDescent="0.3">
      <c r="B4634" s="8"/>
      <c r="C4634" s="8"/>
      <c r="W4634" s="13"/>
      <c r="X4634" s="13"/>
      <c r="Y4634" s="13"/>
      <c r="Z4634" s="13"/>
      <c r="AA4634" s="13"/>
      <c r="AB4634" s="13"/>
      <c r="AC4634" s="13"/>
      <c r="AD4634" s="13"/>
      <c r="AE4634" s="13"/>
      <c r="AF4634" s="13"/>
      <c r="AG4634" s="13"/>
      <c r="AH4634" s="13"/>
      <c r="AI4634" s="13"/>
      <c r="AJ4634" s="13"/>
    </row>
    <row r="4635" spans="2:36" x14ac:dyDescent="0.3">
      <c r="B4635" s="8"/>
      <c r="C4635" s="8"/>
      <c r="W4635" s="13"/>
      <c r="X4635" s="13"/>
      <c r="Y4635" s="13"/>
      <c r="Z4635" s="13"/>
      <c r="AA4635" s="13"/>
      <c r="AB4635" s="13"/>
      <c r="AC4635" s="13"/>
      <c r="AD4635" s="13"/>
      <c r="AE4635" s="13"/>
      <c r="AF4635" s="13"/>
      <c r="AG4635" s="13"/>
      <c r="AH4635" s="13"/>
      <c r="AI4635" s="13"/>
      <c r="AJ4635" s="13"/>
    </row>
    <row r="4636" spans="2:36" x14ac:dyDescent="0.3">
      <c r="B4636" s="8"/>
      <c r="C4636" s="8"/>
      <c r="W4636" s="13"/>
      <c r="X4636" s="13"/>
      <c r="Y4636" s="13"/>
      <c r="Z4636" s="13"/>
      <c r="AA4636" s="13"/>
      <c r="AB4636" s="13"/>
      <c r="AC4636" s="13"/>
      <c r="AD4636" s="13"/>
      <c r="AE4636" s="13"/>
      <c r="AF4636" s="13"/>
      <c r="AG4636" s="13"/>
      <c r="AH4636" s="13"/>
      <c r="AI4636" s="13"/>
      <c r="AJ4636" s="13"/>
    </row>
    <row r="4637" spans="2:36" x14ac:dyDescent="0.3">
      <c r="B4637" s="8"/>
      <c r="C4637" s="8"/>
      <c r="W4637" s="13"/>
      <c r="X4637" s="13"/>
      <c r="Y4637" s="13"/>
      <c r="Z4637" s="13"/>
      <c r="AA4637" s="13"/>
      <c r="AB4637" s="13"/>
      <c r="AC4637" s="13"/>
      <c r="AD4637" s="13"/>
      <c r="AE4637" s="13"/>
      <c r="AF4637" s="13"/>
      <c r="AG4637" s="13"/>
      <c r="AH4637" s="13"/>
      <c r="AI4637" s="13"/>
      <c r="AJ4637" s="13"/>
    </row>
    <row r="4638" spans="2:36" x14ac:dyDescent="0.3">
      <c r="B4638" s="8"/>
      <c r="C4638" s="8"/>
      <c r="W4638" s="13"/>
      <c r="X4638" s="13"/>
      <c r="Y4638" s="13"/>
      <c r="Z4638" s="13"/>
      <c r="AA4638" s="13"/>
      <c r="AB4638" s="13"/>
      <c r="AC4638" s="13"/>
      <c r="AD4638" s="13"/>
      <c r="AE4638" s="13"/>
      <c r="AF4638" s="13"/>
      <c r="AG4638" s="13"/>
      <c r="AH4638" s="13"/>
      <c r="AI4638" s="13"/>
      <c r="AJ4638" s="13"/>
    </row>
    <row r="4639" spans="2:36" x14ac:dyDescent="0.3">
      <c r="B4639" s="8"/>
      <c r="C4639" s="8"/>
      <c r="W4639" s="13"/>
      <c r="X4639" s="13"/>
      <c r="Y4639" s="13"/>
      <c r="Z4639" s="13"/>
      <c r="AA4639" s="13"/>
      <c r="AB4639" s="13"/>
      <c r="AC4639" s="13"/>
      <c r="AD4639" s="13"/>
      <c r="AE4639" s="13"/>
      <c r="AF4639" s="13"/>
      <c r="AG4639" s="13"/>
      <c r="AH4639" s="13"/>
      <c r="AI4639" s="13"/>
      <c r="AJ4639" s="13"/>
    </row>
    <row r="4640" spans="2:36" x14ac:dyDescent="0.3">
      <c r="B4640" s="8"/>
      <c r="C4640" s="8"/>
      <c r="W4640" s="13"/>
      <c r="X4640" s="13"/>
      <c r="Y4640" s="13"/>
      <c r="Z4640" s="13"/>
      <c r="AA4640" s="13"/>
      <c r="AB4640" s="13"/>
      <c r="AC4640" s="13"/>
      <c r="AD4640" s="13"/>
      <c r="AE4640" s="13"/>
      <c r="AF4640" s="13"/>
      <c r="AG4640" s="13"/>
      <c r="AH4640" s="13"/>
      <c r="AI4640" s="13"/>
      <c r="AJ4640" s="13"/>
    </row>
    <row r="4641" spans="2:36" x14ac:dyDescent="0.3">
      <c r="B4641" s="8"/>
      <c r="C4641" s="8"/>
      <c r="W4641" s="13"/>
      <c r="X4641" s="13"/>
      <c r="Y4641" s="13"/>
      <c r="Z4641" s="13"/>
      <c r="AA4641" s="13"/>
      <c r="AB4641" s="13"/>
      <c r="AC4641" s="13"/>
      <c r="AD4641" s="13"/>
      <c r="AE4641" s="13"/>
      <c r="AF4641" s="13"/>
      <c r="AG4641" s="13"/>
      <c r="AH4641" s="13"/>
      <c r="AI4641" s="13"/>
      <c r="AJ4641" s="13"/>
    </row>
    <row r="4642" spans="2:36" x14ac:dyDescent="0.3">
      <c r="B4642" s="8"/>
      <c r="C4642" s="8"/>
      <c r="W4642" s="13"/>
      <c r="X4642" s="13"/>
      <c r="Y4642" s="13"/>
      <c r="Z4642" s="13"/>
      <c r="AA4642" s="13"/>
      <c r="AB4642" s="13"/>
      <c r="AC4642" s="13"/>
      <c r="AD4642" s="13"/>
      <c r="AE4642" s="13"/>
      <c r="AF4642" s="13"/>
      <c r="AG4642" s="13"/>
      <c r="AH4642" s="13"/>
      <c r="AI4642" s="13"/>
      <c r="AJ4642" s="13"/>
    </row>
    <row r="4643" spans="2:36" x14ac:dyDescent="0.3">
      <c r="B4643" s="8"/>
      <c r="C4643" s="8"/>
      <c r="W4643" s="13"/>
      <c r="X4643" s="13"/>
      <c r="Y4643" s="13"/>
      <c r="Z4643" s="13"/>
      <c r="AA4643" s="13"/>
      <c r="AB4643" s="13"/>
      <c r="AC4643" s="13"/>
      <c r="AD4643" s="13"/>
      <c r="AE4643" s="13"/>
      <c r="AF4643" s="13"/>
      <c r="AG4643" s="13"/>
      <c r="AH4643" s="13"/>
      <c r="AI4643" s="13"/>
      <c r="AJ4643" s="13"/>
    </row>
    <row r="4644" spans="2:36" x14ac:dyDescent="0.3">
      <c r="B4644" s="8"/>
      <c r="C4644" s="8"/>
      <c r="W4644" s="13"/>
      <c r="X4644" s="13"/>
      <c r="Y4644" s="13"/>
      <c r="Z4644" s="13"/>
      <c r="AA4644" s="13"/>
      <c r="AB4644" s="13"/>
      <c r="AC4644" s="13"/>
      <c r="AD4644" s="13"/>
      <c r="AE4644" s="13"/>
      <c r="AF4644" s="13"/>
      <c r="AG4644" s="13"/>
      <c r="AH4644" s="13"/>
      <c r="AI4644" s="13"/>
      <c r="AJ4644" s="13"/>
    </row>
    <row r="4645" spans="2:36" x14ac:dyDescent="0.3">
      <c r="B4645" s="8"/>
      <c r="C4645" s="8"/>
      <c r="W4645" s="13"/>
      <c r="X4645" s="13"/>
      <c r="Y4645" s="13"/>
      <c r="Z4645" s="13"/>
      <c r="AA4645" s="13"/>
      <c r="AB4645" s="13"/>
      <c r="AC4645" s="13"/>
      <c r="AD4645" s="13"/>
      <c r="AE4645" s="13"/>
      <c r="AF4645" s="13"/>
      <c r="AG4645" s="13"/>
      <c r="AH4645" s="13"/>
      <c r="AI4645" s="13"/>
      <c r="AJ4645" s="13"/>
    </row>
    <row r="4646" spans="2:36" x14ac:dyDescent="0.3">
      <c r="B4646" s="8"/>
      <c r="C4646" s="8"/>
      <c r="W4646" s="13"/>
      <c r="X4646" s="13"/>
      <c r="Y4646" s="13"/>
      <c r="Z4646" s="13"/>
      <c r="AA4646" s="13"/>
      <c r="AB4646" s="13"/>
      <c r="AC4646" s="13"/>
      <c r="AD4646" s="13"/>
      <c r="AE4646" s="13"/>
      <c r="AF4646" s="13"/>
      <c r="AG4646" s="13"/>
      <c r="AH4646" s="13"/>
      <c r="AI4646" s="13"/>
      <c r="AJ4646" s="13"/>
    </row>
    <row r="4647" spans="2:36" x14ac:dyDescent="0.3">
      <c r="B4647" s="8"/>
      <c r="C4647" s="8"/>
      <c r="W4647" s="13"/>
      <c r="X4647" s="13"/>
      <c r="Y4647" s="13"/>
      <c r="Z4647" s="13"/>
      <c r="AA4647" s="13"/>
      <c r="AB4647" s="13"/>
      <c r="AC4647" s="13"/>
      <c r="AD4647" s="13"/>
      <c r="AE4647" s="13"/>
      <c r="AF4647" s="13"/>
      <c r="AG4647" s="13"/>
      <c r="AH4647" s="13"/>
      <c r="AI4647" s="13"/>
      <c r="AJ4647" s="13"/>
    </row>
    <row r="4648" spans="2:36" x14ac:dyDescent="0.3">
      <c r="B4648" s="8"/>
      <c r="C4648" s="8"/>
      <c r="W4648" s="13"/>
      <c r="X4648" s="13"/>
      <c r="Y4648" s="13"/>
      <c r="Z4648" s="13"/>
      <c r="AA4648" s="13"/>
      <c r="AB4648" s="13"/>
      <c r="AC4648" s="13"/>
      <c r="AD4648" s="13"/>
      <c r="AE4648" s="13"/>
      <c r="AF4648" s="13"/>
      <c r="AG4648" s="13"/>
      <c r="AH4648" s="13"/>
      <c r="AI4648" s="13"/>
      <c r="AJ4648" s="13"/>
    </row>
    <row r="4649" spans="2:36" x14ac:dyDescent="0.3">
      <c r="B4649" s="8"/>
      <c r="C4649" s="8"/>
      <c r="W4649" s="13"/>
      <c r="X4649" s="13"/>
      <c r="Y4649" s="13"/>
      <c r="Z4649" s="13"/>
      <c r="AA4649" s="13"/>
      <c r="AB4649" s="13"/>
      <c r="AC4649" s="13"/>
      <c r="AD4649" s="13"/>
      <c r="AE4649" s="13"/>
      <c r="AF4649" s="13"/>
      <c r="AG4649" s="13"/>
      <c r="AH4649" s="13"/>
      <c r="AI4649" s="13"/>
      <c r="AJ4649" s="13"/>
    </row>
    <row r="4650" spans="2:36" x14ac:dyDescent="0.3">
      <c r="B4650" s="8"/>
      <c r="C4650" s="8"/>
      <c r="W4650" s="13"/>
      <c r="X4650" s="13"/>
      <c r="Y4650" s="13"/>
      <c r="Z4650" s="13"/>
      <c r="AA4650" s="13"/>
      <c r="AB4650" s="13"/>
      <c r="AC4650" s="13"/>
      <c r="AD4650" s="13"/>
      <c r="AE4650" s="13"/>
      <c r="AF4650" s="13"/>
      <c r="AG4650" s="13"/>
      <c r="AH4650" s="13"/>
      <c r="AI4650" s="13"/>
      <c r="AJ4650" s="13"/>
    </row>
    <row r="4651" spans="2:36" x14ac:dyDescent="0.3">
      <c r="B4651" s="8"/>
      <c r="C4651" s="8"/>
      <c r="W4651" s="13"/>
      <c r="X4651" s="13"/>
      <c r="Y4651" s="13"/>
      <c r="Z4651" s="13"/>
      <c r="AA4651" s="13"/>
      <c r="AB4651" s="13"/>
      <c r="AC4651" s="13"/>
      <c r="AD4651" s="13"/>
      <c r="AE4651" s="13"/>
      <c r="AF4651" s="13"/>
      <c r="AG4651" s="13"/>
      <c r="AH4651" s="13"/>
      <c r="AI4651" s="13"/>
      <c r="AJ4651" s="13"/>
    </row>
    <row r="4652" spans="2:36" x14ac:dyDescent="0.3">
      <c r="B4652" s="8"/>
      <c r="C4652" s="8"/>
      <c r="W4652" s="13"/>
      <c r="X4652" s="13"/>
      <c r="Y4652" s="13"/>
      <c r="Z4652" s="13"/>
      <c r="AA4652" s="13"/>
      <c r="AB4652" s="13"/>
      <c r="AC4652" s="13"/>
      <c r="AD4652" s="13"/>
      <c r="AE4652" s="13"/>
      <c r="AF4652" s="13"/>
      <c r="AG4652" s="13"/>
      <c r="AH4652" s="13"/>
      <c r="AI4652" s="13"/>
      <c r="AJ4652" s="13"/>
    </row>
    <row r="4653" spans="2:36" x14ac:dyDescent="0.3">
      <c r="B4653" s="8"/>
      <c r="C4653" s="8"/>
      <c r="W4653" s="13"/>
      <c r="X4653" s="13"/>
      <c r="Y4653" s="13"/>
      <c r="Z4653" s="13"/>
      <c r="AA4653" s="13"/>
      <c r="AB4653" s="13"/>
      <c r="AC4653" s="13"/>
      <c r="AD4653" s="13"/>
      <c r="AE4653" s="13"/>
      <c r="AF4653" s="13"/>
      <c r="AG4653" s="13"/>
      <c r="AH4653" s="13"/>
      <c r="AI4653" s="13"/>
      <c r="AJ4653" s="13"/>
    </row>
    <row r="4654" spans="2:36" x14ac:dyDescent="0.3">
      <c r="B4654" s="8"/>
      <c r="C4654" s="8"/>
      <c r="W4654" s="13"/>
      <c r="X4654" s="13"/>
      <c r="Y4654" s="13"/>
      <c r="Z4654" s="13"/>
      <c r="AA4654" s="13"/>
      <c r="AB4654" s="13"/>
      <c r="AC4654" s="13"/>
      <c r="AD4654" s="13"/>
      <c r="AE4654" s="13"/>
      <c r="AF4654" s="13"/>
      <c r="AG4654" s="13"/>
      <c r="AH4654" s="13"/>
      <c r="AI4654" s="13"/>
      <c r="AJ4654" s="13"/>
    </row>
    <row r="4655" spans="2:36" x14ac:dyDescent="0.3">
      <c r="B4655" s="8"/>
      <c r="C4655" s="8"/>
      <c r="W4655" s="13"/>
      <c r="X4655" s="13"/>
      <c r="Y4655" s="13"/>
      <c r="Z4655" s="13"/>
      <c r="AA4655" s="13"/>
      <c r="AB4655" s="13"/>
      <c r="AC4655" s="13"/>
      <c r="AD4655" s="13"/>
      <c r="AE4655" s="13"/>
      <c r="AF4655" s="13"/>
      <c r="AG4655" s="13"/>
      <c r="AH4655" s="13"/>
      <c r="AI4655" s="13"/>
      <c r="AJ4655" s="13"/>
    </row>
    <row r="4656" spans="2:36" x14ac:dyDescent="0.3">
      <c r="B4656" s="8"/>
      <c r="C4656" s="8"/>
      <c r="W4656" s="13"/>
      <c r="X4656" s="13"/>
      <c r="Y4656" s="13"/>
      <c r="Z4656" s="13"/>
      <c r="AA4656" s="13"/>
      <c r="AB4656" s="13"/>
      <c r="AC4656" s="13"/>
      <c r="AD4656" s="13"/>
      <c r="AE4656" s="13"/>
      <c r="AF4656" s="13"/>
      <c r="AG4656" s="13"/>
      <c r="AH4656" s="13"/>
      <c r="AI4656" s="13"/>
      <c r="AJ4656" s="13"/>
    </row>
    <row r="4657" spans="2:36" x14ac:dyDescent="0.3">
      <c r="B4657" s="8"/>
      <c r="C4657" s="8"/>
      <c r="W4657" s="13"/>
      <c r="X4657" s="13"/>
      <c r="Y4657" s="13"/>
      <c r="Z4657" s="13"/>
      <c r="AA4657" s="13"/>
      <c r="AB4657" s="13"/>
      <c r="AC4657" s="13"/>
      <c r="AD4657" s="13"/>
      <c r="AE4657" s="13"/>
      <c r="AF4657" s="13"/>
      <c r="AG4657" s="13"/>
      <c r="AH4657" s="13"/>
      <c r="AI4657" s="13"/>
      <c r="AJ4657" s="13"/>
    </row>
    <row r="4658" spans="2:36" x14ac:dyDescent="0.3">
      <c r="B4658" s="8"/>
      <c r="C4658" s="8"/>
      <c r="W4658" s="13"/>
      <c r="X4658" s="13"/>
      <c r="Y4658" s="13"/>
      <c r="Z4658" s="13"/>
      <c r="AA4658" s="13"/>
      <c r="AB4658" s="13"/>
      <c r="AC4658" s="13"/>
      <c r="AD4658" s="13"/>
      <c r="AE4658" s="13"/>
      <c r="AF4658" s="13"/>
      <c r="AG4658" s="13"/>
      <c r="AH4658" s="13"/>
      <c r="AI4658" s="13"/>
      <c r="AJ4658" s="13"/>
    </row>
    <row r="4659" spans="2:36" x14ac:dyDescent="0.3">
      <c r="B4659" s="8"/>
      <c r="C4659" s="8"/>
      <c r="W4659" s="13"/>
      <c r="X4659" s="13"/>
      <c r="Y4659" s="13"/>
      <c r="Z4659" s="13"/>
      <c r="AA4659" s="13"/>
      <c r="AB4659" s="13"/>
      <c r="AC4659" s="13"/>
      <c r="AD4659" s="13"/>
      <c r="AE4659" s="13"/>
      <c r="AF4659" s="13"/>
      <c r="AG4659" s="13"/>
      <c r="AH4659" s="13"/>
      <c r="AI4659" s="13"/>
      <c r="AJ4659" s="13"/>
    </row>
    <row r="4660" spans="2:36" x14ac:dyDescent="0.3">
      <c r="B4660" s="8"/>
      <c r="C4660" s="8"/>
      <c r="W4660" s="13"/>
      <c r="X4660" s="13"/>
      <c r="Y4660" s="13"/>
      <c r="Z4660" s="13"/>
      <c r="AA4660" s="13"/>
      <c r="AB4660" s="13"/>
      <c r="AC4660" s="13"/>
      <c r="AD4660" s="13"/>
      <c r="AE4660" s="13"/>
      <c r="AF4660" s="13"/>
      <c r="AG4660" s="13"/>
      <c r="AH4660" s="13"/>
      <c r="AI4660" s="13"/>
      <c r="AJ4660" s="13"/>
    </row>
    <row r="4661" spans="2:36" x14ac:dyDescent="0.3">
      <c r="B4661" s="8"/>
      <c r="C4661" s="8"/>
      <c r="W4661" s="13"/>
      <c r="X4661" s="13"/>
      <c r="Y4661" s="13"/>
      <c r="Z4661" s="13"/>
      <c r="AA4661" s="13"/>
      <c r="AB4661" s="13"/>
      <c r="AC4661" s="13"/>
      <c r="AD4661" s="13"/>
      <c r="AE4661" s="13"/>
      <c r="AF4661" s="13"/>
      <c r="AG4661" s="13"/>
      <c r="AH4661" s="13"/>
      <c r="AI4661" s="13"/>
      <c r="AJ4661" s="13"/>
    </row>
    <row r="4662" spans="2:36" x14ac:dyDescent="0.3">
      <c r="B4662" s="8"/>
      <c r="C4662" s="8"/>
      <c r="W4662" s="13"/>
      <c r="X4662" s="13"/>
      <c r="Y4662" s="13"/>
      <c r="Z4662" s="13"/>
      <c r="AA4662" s="13"/>
      <c r="AB4662" s="13"/>
      <c r="AC4662" s="13"/>
      <c r="AD4662" s="13"/>
      <c r="AE4662" s="13"/>
      <c r="AF4662" s="13"/>
      <c r="AG4662" s="13"/>
      <c r="AH4662" s="13"/>
      <c r="AI4662" s="13"/>
      <c r="AJ4662" s="13"/>
    </row>
    <row r="4663" spans="2:36" x14ac:dyDescent="0.3">
      <c r="B4663" s="8"/>
      <c r="C4663" s="8"/>
      <c r="W4663" s="13"/>
      <c r="X4663" s="13"/>
      <c r="Y4663" s="13"/>
      <c r="Z4663" s="13"/>
      <c r="AA4663" s="13"/>
      <c r="AB4663" s="13"/>
      <c r="AC4663" s="13"/>
      <c r="AD4663" s="13"/>
      <c r="AE4663" s="13"/>
      <c r="AF4663" s="13"/>
      <c r="AG4663" s="13"/>
      <c r="AH4663" s="13"/>
      <c r="AI4663" s="13"/>
      <c r="AJ4663" s="13"/>
    </row>
    <row r="4664" spans="2:36" x14ac:dyDescent="0.3">
      <c r="B4664" s="8"/>
      <c r="C4664" s="8"/>
      <c r="W4664" s="13"/>
      <c r="X4664" s="13"/>
      <c r="Y4664" s="13"/>
      <c r="Z4664" s="13"/>
      <c r="AA4664" s="13"/>
      <c r="AB4664" s="13"/>
      <c r="AC4664" s="13"/>
      <c r="AD4664" s="13"/>
      <c r="AE4664" s="13"/>
      <c r="AF4664" s="13"/>
      <c r="AG4664" s="13"/>
      <c r="AH4664" s="13"/>
      <c r="AI4664" s="13"/>
      <c r="AJ4664" s="13"/>
    </row>
    <row r="4665" spans="2:36" x14ac:dyDescent="0.3">
      <c r="B4665" s="8"/>
      <c r="C4665" s="8"/>
      <c r="W4665" s="13"/>
      <c r="X4665" s="13"/>
      <c r="Y4665" s="13"/>
      <c r="Z4665" s="13"/>
      <c r="AA4665" s="13"/>
      <c r="AB4665" s="13"/>
      <c r="AC4665" s="13"/>
      <c r="AD4665" s="13"/>
      <c r="AE4665" s="13"/>
      <c r="AF4665" s="13"/>
      <c r="AG4665" s="13"/>
      <c r="AH4665" s="13"/>
      <c r="AI4665" s="13"/>
      <c r="AJ4665" s="13"/>
    </row>
    <row r="4666" spans="2:36" x14ac:dyDescent="0.3">
      <c r="B4666" s="8"/>
      <c r="C4666" s="8"/>
      <c r="W4666" s="13"/>
      <c r="X4666" s="13"/>
      <c r="Y4666" s="13"/>
      <c r="Z4666" s="13"/>
      <c r="AA4666" s="13"/>
      <c r="AB4666" s="13"/>
      <c r="AC4666" s="13"/>
      <c r="AD4666" s="13"/>
      <c r="AE4666" s="13"/>
      <c r="AF4666" s="13"/>
      <c r="AG4666" s="13"/>
      <c r="AH4666" s="13"/>
      <c r="AI4666" s="13"/>
      <c r="AJ4666" s="13"/>
    </row>
    <row r="4667" spans="2:36" x14ac:dyDescent="0.3">
      <c r="B4667" s="8"/>
      <c r="C4667" s="8"/>
      <c r="W4667" s="13"/>
      <c r="X4667" s="13"/>
      <c r="Y4667" s="13"/>
      <c r="Z4667" s="13"/>
      <c r="AA4667" s="13"/>
      <c r="AB4667" s="13"/>
      <c r="AC4667" s="13"/>
      <c r="AD4667" s="13"/>
      <c r="AE4667" s="13"/>
      <c r="AF4667" s="13"/>
      <c r="AG4667" s="13"/>
      <c r="AH4667" s="13"/>
      <c r="AI4667" s="13"/>
      <c r="AJ4667" s="13"/>
    </row>
    <row r="4668" spans="2:36" x14ac:dyDescent="0.3">
      <c r="B4668" s="8"/>
      <c r="C4668" s="8"/>
      <c r="W4668" s="13"/>
      <c r="X4668" s="13"/>
      <c r="Y4668" s="13"/>
      <c r="Z4668" s="13"/>
      <c r="AA4668" s="13"/>
      <c r="AB4668" s="13"/>
      <c r="AC4668" s="13"/>
      <c r="AD4668" s="13"/>
      <c r="AE4668" s="13"/>
      <c r="AF4668" s="13"/>
      <c r="AG4668" s="13"/>
      <c r="AH4668" s="13"/>
      <c r="AI4668" s="13"/>
      <c r="AJ4668" s="13"/>
    </row>
    <row r="4669" spans="2:36" x14ac:dyDescent="0.3">
      <c r="B4669" s="8"/>
      <c r="C4669" s="8"/>
      <c r="W4669" s="13"/>
      <c r="X4669" s="13"/>
      <c r="Y4669" s="13"/>
      <c r="Z4669" s="13"/>
      <c r="AA4669" s="13"/>
      <c r="AB4669" s="13"/>
      <c r="AC4669" s="13"/>
      <c r="AD4669" s="13"/>
      <c r="AE4669" s="13"/>
      <c r="AF4669" s="13"/>
      <c r="AG4669" s="13"/>
      <c r="AH4669" s="13"/>
      <c r="AI4669" s="13"/>
      <c r="AJ4669" s="13"/>
    </row>
    <row r="4670" spans="2:36" x14ac:dyDescent="0.3">
      <c r="B4670" s="8"/>
      <c r="C4670" s="8"/>
      <c r="W4670" s="13"/>
      <c r="X4670" s="13"/>
      <c r="Y4670" s="13"/>
      <c r="Z4670" s="13"/>
      <c r="AA4670" s="13"/>
      <c r="AB4670" s="13"/>
      <c r="AC4670" s="13"/>
      <c r="AD4670" s="13"/>
      <c r="AE4670" s="13"/>
      <c r="AF4670" s="13"/>
      <c r="AG4670" s="13"/>
      <c r="AH4670" s="13"/>
      <c r="AI4670" s="13"/>
      <c r="AJ4670" s="13"/>
    </row>
    <row r="4671" spans="2:36" x14ac:dyDescent="0.3">
      <c r="B4671" s="8"/>
      <c r="C4671" s="8"/>
      <c r="W4671" s="13"/>
      <c r="X4671" s="13"/>
      <c r="Y4671" s="13"/>
      <c r="Z4671" s="13"/>
      <c r="AA4671" s="13"/>
      <c r="AB4671" s="13"/>
      <c r="AC4671" s="13"/>
      <c r="AD4671" s="13"/>
      <c r="AE4671" s="13"/>
      <c r="AF4671" s="13"/>
      <c r="AG4671" s="13"/>
      <c r="AH4671" s="13"/>
      <c r="AI4671" s="13"/>
      <c r="AJ4671" s="13"/>
    </row>
    <row r="4672" spans="2:36" x14ac:dyDescent="0.3">
      <c r="B4672" s="8"/>
      <c r="C4672" s="8"/>
      <c r="W4672" s="13"/>
      <c r="X4672" s="13"/>
      <c r="Y4672" s="13"/>
      <c r="Z4672" s="13"/>
      <c r="AA4672" s="13"/>
      <c r="AB4672" s="13"/>
      <c r="AC4672" s="13"/>
      <c r="AD4672" s="13"/>
      <c r="AE4672" s="13"/>
      <c r="AF4672" s="13"/>
      <c r="AG4672" s="13"/>
      <c r="AH4672" s="13"/>
      <c r="AI4672" s="13"/>
      <c r="AJ4672" s="13"/>
    </row>
    <row r="4673" spans="2:36" x14ac:dyDescent="0.3">
      <c r="B4673" s="8"/>
      <c r="C4673" s="8"/>
      <c r="W4673" s="13"/>
      <c r="X4673" s="13"/>
      <c r="Y4673" s="13"/>
      <c r="Z4673" s="13"/>
      <c r="AA4673" s="13"/>
      <c r="AB4673" s="13"/>
      <c r="AC4673" s="13"/>
      <c r="AD4673" s="13"/>
      <c r="AE4673" s="13"/>
      <c r="AF4673" s="13"/>
      <c r="AG4673" s="13"/>
      <c r="AH4673" s="13"/>
      <c r="AI4673" s="13"/>
      <c r="AJ4673" s="13"/>
    </row>
    <row r="4674" spans="2:36" x14ac:dyDescent="0.3">
      <c r="B4674" s="8"/>
      <c r="C4674" s="8"/>
      <c r="W4674" s="13"/>
      <c r="X4674" s="13"/>
      <c r="Y4674" s="13"/>
      <c r="Z4674" s="13"/>
      <c r="AA4674" s="13"/>
      <c r="AB4674" s="13"/>
      <c r="AC4674" s="13"/>
      <c r="AD4674" s="13"/>
      <c r="AE4674" s="13"/>
      <c r="AF4674" s="13"/>
      <c r="AG4674" s="13"/>
      <c r="AH4674" s="13"/>
      <c r="AI4674" s="13"/>
      <c r="AJ4674" s="13"/>
    </row>
    <row r="4675" spans="2:36" x14ac:dyDescent="0.3">
      <c r="B4675" s="8"/>
      <c r="C4675" s="8"/>
      <c r="W4675" s="13"/>
      <c r="X4675" s="13"/>
      <c r="Y4675" s="13"/>
      <c r="Z4675" s="13"/>
      <c r="AA4675" s="13"/>
      <c r="AB4675" s="13"/>
      <c r="AC4675" s="13"/>
      <c r="AD4675" s="13"/>
      <c r="AE4675" s="13"/>
      <c r="AF4675" s="13"/>
      <c r="AG4675" s="13"/>
      <c r="AH4675" s="13"/>
      <c r="AI4675" s="13"/>
      <c r="AJ4675" s="13"/>
    </row>
    <row r="4676" spans="2:36" x14ac:dyDescent="0.3">
      <c r="B4676" s="8"/>
      <c r="C4676" s="8"/>
      <c r="W4676" s="13"/>
      <c r="X4676" s="13"/>
      <c r="Y4676" s="13"/>
      <c r="Z4676" s="13"/>
      <c r="AA4676" s="13"/>
      <c r="AB4676" s="13"/>
      <c r="AC4676" s="13"/>
      <c r="AD4676" s="13"/>
      <c r="AE4676" s="13"/>
      <c r="AF4676" s="13"/>
      <c r="AG4676" s="13"/>
      <c r="AH4676" s="13"/>
      <c r="AI4676" s="13"/>
      <c r="AJ4676" s="13"/>
    </row>
    <row r="4677" spans="2:36" x14ac:dyDescent="0.3">
      <c r="B4677" s="8"/>
      <c r="C4677" s="8"/>
      <c r="W4677" s="13"/>
      <c r="X4677" s="13"/>
      <c r="Y4677" s="13"/>
      <c r="Z4677" s="13"/>
      <c r="AA4677" s="13"/>
      <c r="AB4677" s="13"/>
      <c r="AC4677" s="13"/>
      <c r="AD4677" s="13"/>
      <c r="AE4677" s="13"/>
      <c r="AF4677" s="13"/>
      <c r="AG4677" s="13"/>
      <c r="AH4677" s="13"/>
      <c r="AI4677" s="13"/>
      <c r="AJ4677" s="13"/>
    </row>
    <row r="4678" spans="2:36" x14ac:dyDescent="0.3">
      <c r="B4678" s="8"/>
      <c r="C4678" s="8"/>
      <c r="W4678" s="13"/>
      <c r="X4678" s="13"/>
      <c r="Y4678" s="13"/>
      <c r="Z4678" s="13"/>
      <c r="AA4678" s="13"/>
      <c r="AB4678" s="13"/>
      <c r="AC4678" s="13"/>
      <c r="AD4678" s="13"/>
      <c r="AE4678" s="13"/>
      <c r="AF4678" s="13"/>
      <c r="AG4678" s="13"/>
      <c r="AH4678" s="13"/>
      <c r="AI4678" s="13"/>
      <c r="AJ4678" s="13"/>
    </row>
    <row r="4679" spans="2:36" x14ac:dyDescent="0.3">
      <c r="B4679" s="8"/>
      <c r="C4679" s="8"/>
      <c r="W4679" s="13"/>
      <c r="X4679" s="13"/>
      <c r="Y4679" s="13"/>
      <c r="Z4679" s="13"/>
      <c r="AA4679" s="13"/>
      <c r="AB4679" s="13"/>
      <c r="AC4679" s="13"/>
      <c r="AD4679" s="13"/>
      <c r="AE4679" s="13"/>
      <c r="AF4679" s="13"/>
      <c r="AG4679" s="13"/>
      <c r="AH4679" s="13"/>
      <c r="AI4679" s="13"/>
      <c r="AJ4679" s="13"/>
    </row>
    <row r="4680" spans="2:36" x14ac:dyDescent="0.3">
      <c r="B4680" s="8"/>
      <c r="C4680" s="8"/>
      <c r="W4680" s="13"/>
      <c r="X4680" s="13"/>
      <c r="Y4680" s="13"/>
      <c r="Z4680" s="13"/>
      <c r="AA4680" s="13"/>
      <c r="AB4680" s="13"/>
      <c r="AC4680" s="13"/>
      <c r="AD4680" s="13"/>
      <c r="AE4680" s="13"/>
      <c r="AF4680" s="13"/>
      <c r="AG4680" s="13"/>
      <c r="AH4680" s="13"/>
      <c r="AI4680" s="13"/>
      <c r="AJ4680" s="13"/>
    </row>
    <row r="4681" spans="2:36" x14ac:dyDescent="0.3">
      <c r="B4681" s="8"/>
      <c r="C4681" s="8"/>
      <c r="W4681" s="13"/>
      <c r="X4681" s="13"/>
      <c r="Y4681" s="13"/>
      <c r="Z4681" s="13"/>
      <c r="AA4681" s="13"/>
      <c r="AB4681" s="13"/>
      <c r="AC4681" s="13"/>
      <c r="AD4681" s="13"/>
      <c r="AE4681" s="13"/>
      <c r="AF4681" s="13"/>
      <c r="AG4681" s="13"/>
      <c r="AH4681" s="13"/>
      <c r="AI4681" s="13"/>
      <c r="AJ4681" s="13"/>
    </row>
    <row r="4682" spans="2:36" x14ac:dyDescent="0.3">
      <c r="B4682" s="8"/>
      <c r="C4682" s="8"/>
      <c r="W4682" s="13"/>
      <c r="X4682" s="13"/>
      <c r="Y4682" s="13"/>
      <c r="Z4682" s="13"/>
      <c r="AA4682" s="13"/>
      <c r="AB4682" s="13"/>
      <c r="AC4682" s="13"/>
      <c r="AD4682" s="13"/>
      <c r="AE4682" s="13"/>
      <c r="AF4682" s="13"/>
      <c r="AG4682" s="13"/>
      <c r="AH4682" s="13"/>
      <c r="AI4682" s="13"/>
      <c r="AJ4682" s="13"/>
    </row>
    <row r="4683" spans="2:36" x14ac:dyDescent="0.3">
      <c r="B4683" s="8"/>
      <c r="C4683" s="8"/>
      <c r="W4683" s="13"/>
      <c r="X4683" s="13"/>
      <c r="Y4683" s="13"/>
      <c r="Z4683" s="13"/>
      <c r="AA4683" s="13"/>
      <c r="AB4683" s="13"/>
      <c r="AC4683" s="13"/>
      <c r="AD4683" s="13"/>
      <c r="AE4683" s="13"/>
      <c r="AF4683" s="13"/>
      <c r="AG4683" s="13"/>
      <c r="AH4683" s="13"/>
      <c r="AI4683" s="13"/>
      <c r="AJ4683" s="13"/>
    </row>
    <row r="4684" spans="2:36" x14ac:dyDescent="0.3">
      <c r="B4684" s="8"/>
      <c r="C4684" s="8"/>
      <c r="W4684" s="13"/>
      <c r="X4684" s="13"/>
      <c r="Y4684" s="13"/>
      <c r="Z4684" s="13"/>
      <c r="AA4684" s="13"/>
      <c r="AB4684" s="13"/>
      <c r="AC4684" s="13"/>
      <c r="AD4684" s="13"/>
      <c r="AE4684" s="13"/>
      <c r="AF4684" s="13"/>
      <c r="AG4684" s="13"/>
      <c r="AH4684" s="13"/>
      <c r="AI4684" s="13"/>
      <c r="AJ4684" s="13"/>
    </row>
    <row r="4685" spans="2:36" x14ac:dyDescent="0.3">
      <c r="B4685" s="8"/>
      <c r="C4685" s="8"/>
      <c r="W4685" s="13"/>
      <c r="X4685" s="13"/>
      <c r="Y4685" s="13"/>
      <c r="Z4685" s="13"/>
      <c r="AA4685" s="13"/>
      <c r="AB4685" s="13"/>
      <c r="AC4685" s="13"/>
      <c r="AD4685" s="13"/>
      <c r="AE4685" s="13"/>
      <c r="AF4685" s="13"/>
      <c r="AG4685" s="13"/>
      <c r="AH4685" s="13"/>
      <c r="AI4685" s="13"/>
      <c r="AJ4685" s="13"/>
    </row>
    <row r="4686" spans="2:36" x14ac:dyDescent="0.3">
      <c r="B4686" s="8"/>
      <c r="C4686" s="8"/>
      <c r="W4686" s="13"/>
      <c r="X4686" s="13"/>
      <c r="Y4686" s="13"/>
      <c r="Z4686" s="13"/>
      <c r="AA4686" s="13"/>
      <c r="AB4686" s="13"/>
      <c r="AC4686" s="13"/>
      <c r="AD4686" s="13"/>
      <c r="AE4686" s="13"/>
      <c r="AF4686" s="13"/>
      <c r="AG4686" s="13"/>
      <c r="AH4686" s="13"/>
      <c r="AI4686" s="13"/>
      <c r="AJ4686" s="13"/>
    </row>
    <row r="4687" spans="2:36" x14ac:dyDescent="0.3">
      <c r="B4687" s="8"/>
      <c r="C4687" s="8"/>
      <c r="W4687" s="13"/>
      <c r="X4687" s="13"/>
      <c r="Y4687" s="13"/>
      <c r="Z4687" s="13"/>
      <c r="AA4687" s="13"/>
      <c r="AB4687" s="13"/>
      <c r="AC4687" s="13"/>
      <c r="AD4687" s="13"/>
      <c r="AE4687" s="13"/>
      <c r="AF4687" s="13"/>
      <c r="AG4687" s="13"/>
      <c r="AH4687" s="13"/>
      <c r="AI4687" s="13"/>
      <c r="AJ4687" s="13"/>
    </row>
    <row r="4688" spans="2:36" x14ac:dyDescent="0.3">
      <c r="B4688" s="8"/>
      <c r="C4688" s="8"/>
      <c r="W4688" s="13"/>
      <c r="X4688" s="13"/>
      <c r="Y4688" s="13"/>
      <c r="Z4688" s="13"/>
      <c r="AA4688" s="13"/>
      <c r="AB4688" s="13"/>
      <c r="AC4688" s="13"/>
      <c r="AD4688" s="13"/>
      <c r="AE4688" s="13"/>
      <c r="AF4688" s="13"/>
      <c r="AG4688" s="13"/>
      <c r="AH4688" s="13"/>
      <c r="AI4688" s="13"/>
      <c r="AJ4688" s="13"/>
    </row>
    <row r="4689" spans="2:36" x14ac:dyDescent="0.3">
      <c r="B4689" s="8"/>
      <c r="C4689" s="8"/>
      <c r="W4689" s="13"/>
      <c r="X4689" s="13"/>
      <c r="Y4689" s="13"/>
      <c r="Z4689" s="13"/>
      <c r="AA4689" s="13"/>
      <c r="AB4689" s="13"/>
      <c r="AC4689" s="13"/>
      <c r="AD4689" s="13"/>
      <c r="AE4689" s="13"/>
      <c r="AF4689" s="13"/>
      <c r="AG4689" s="13"/>
      <c r="AH4689" s="13"/>
      <c r="AI4689" s="13"/>
      <c r="AJ4689" s="13"/>
    </row>
    <row r="4690" spans="2:36" x14ac:dyDescent="0.3">
      <c r="B4690" s="8"/>
      <c r="C4690" s="8"/>
      <c r="W4690" s="13"/>
      <c r="X4690" s="13"/>
      <c r="Y4690" s="13"/>
      <c r="Z4690" s="13"/>
      <c r="AA4690" s="13"/>
      <c r="AB4690" s="13"/>
      <c r="AC4690" s="13"/>
      <c r="AD4690" s="13"/>
      <c r="AE4690" s="13"/>
      <c r="AF4690" s="13"/>
      <c r="AG4690" s="13"/>
      <c r="AH4690" s="13"/>
      <c r="AI4690" s="13"/>
      <c r="AJ4690" s="13"/>
    </row>
    <row r="4691" spans="2:36" x14ac:dyDescent="0.3">
      <c r="B4691" s="8"/>
      <c r="C4691" s="8"/>
      <c r="W4691" s="13"/>
      <c r="X4691" s="13"/>
      <c r="Y4691" s="13"/>
      <c r="Z4691" s="13"/>
      <c r="AA4691" s="13"/>
      <c r="AB4691" s="13"/>
      <c r="AC4691" s="13"/>
      <c r="AD4691" s="13"/>
      <c r="AE4691" s="13"/>
      <c r="AF4691" s="13"/>
      <c r="AG4691" s="13"/>
      <c r="AH4691" s="13"/>
      <c r="AI4691" s="13"/>
      <c r="AJ4691" s="13"/>
    </row>
    <row r="4692" spans="2:36" x14ac:dyDescent="0.3">
      <c r="B4692" s="8"/>
      <c r="C4692" s="8"/>
      <c r="W4692" s="13"/>
      <c r="X4692" s="13"/>
      <c r="Y4692" s="13"/>
      <c r="Z4692" s="13"/>
      <c r="AA4692" s="13"/>
      <c r="AB4692" s="13"/>
      <c r="AC4692" s="13"/>
      <c r="AD4692" s="13"/>
      <c r="AE4692" s="13"/>
      <c r="AF4692" s="13"/>
      <c r="AG4692" s="13"/>
      <c r="AH4692" s="13"/>
      <c r="AI4692" s="13"/>
      <c r="AJ4692" s="13"/>
    </row>
    <row r="4693" spans="2:36" x14ac:dyDescent="0.3">
      <c r="B4693" s="8"/>
      <c r="C4693" s="8"/>
      <c r="W4693" s="13"/>
      <c r="X4693" s="13"/>
      <c r="Y4693" s="13"/>
      <c r="Z4693" s="13"/>
      <c r="AA4693" s="13"/>
      <c r="AB4693" s="13"/>
      <c r="AC4693" s="13"/>
      <c r="AD4693" s="13"/>
      <c r="AE4693" s="13"/>
      <c r="AF4693" s="13"/>
      <c r="AG4693" s="13"/>
      <c r="AH4693" s="13"/>
      <c r="AI4693" s="13"/>
      <c r="AJ4693" s="13"/>
    </row>
    <row r="4694" spans="2:36" x14ac:dyDescent="0.3">
      <c r="B4694" s="8"/>
      <c r="C4694" s="8"/>
      <c r="W4694" s="13"/>
      <c r="X4694" s="13"/>
      <c r="Y4694" s="13"/>
      <c r="Z4694" s="13"/>
      <c r="AA4694" s="13"/>
      <c r="AB4694" s="13"/>
      <c r="AC4694" s="13"/>
      <c r="AD4694" s="13"/>
      <c r="AE4694" s="13"/>
      <c r="AF4694" s="13"/>
      <c r="AG4694" s="13"/>
      <c r="AH4694" s="13"/>
      <c r="AI4694" s="13"/>
      <c r="AJ4694" s="13"/>
    </row>
    <row r="4695" spans="2:36" x14ac:dyDescent="0.3">
      <c r="B4695" s="8"/>
      <c r="C4695" s="8"/>
      <c r="W4695" s="13"/>
      <c r="X4695" s="13"/>
      <c r="Y4695" s="13"/>
      <c r="Z4695" s="13"/>
      <c r="AA4695" s="13"/>
      <c r="AB4695" s="13"/>
      <c r="AC4695" s="13"/>
      <c r="AD4695" s="13"/>
      <c r="AE4695" s="13"/>
      <c r="AF4695" s="13"/>
      <c r="AG4695" s="13"/>
      <c r="AH4695" s="13"/>
      <c r="AI4695" s="13"/>
      <c r="AJ4695" s="13"/>
    </row>
    <row r="4696" spans="2:36" x14ac:dyDescent="0.3">
      <c r="B4696" s="8"/>
      <c r="C4696" s="8"/>
      <c r="W4696" s="13"/>
      <c r="X4696" s="13"/>
      <c r="Y4696" s="13"/>
      <c r="Z4696" s="13"/>
      <c r="AA4696" s="13"/>
      <c r="AB4696" s="13"/>
      <c r="AC4696" s="13"/>
      <c r="AD4696" s="13"/>
      <c r="AE4696" s="13"/>
      <c r="AF4696" s="13"/>
      <c r="AG4696" s="13"/>
      <c r="AH4696" s="13"/>
      <c r="AI4696" s="13"/>
      <c r="AJ4696" s="13"/>
    </row>
    <row r="4697" spans="2:36" x14ac:dyDescent="0.3">
      <c r="B4697" s="8"/>
      <c r="C4697" s="8"/>
      <c r="W4697" s="13"/>
      <c r="X4697" s="13"/>
      <c r="Y4697" s="13"/>
      <c r="Z4697" s="13"/>
      <c r="AA4697" s="13"/>
      <c r="AB4697" s="13"/>
      <c r="AC4697" s="13"/>
      <c r="AD4697" s="13"/>
      <c r="AE4697" s="13"/>
      <c r="AF4697" s="13"/>
      <c r="AG4697" s="13"/>
      <c r="AH4697" s="13"/>
      <c r="AI4697" s="13"/>
      <c r="AJ4697" s="13"/>
    </row>
    <row r="4698" spans="2:36" x14ac:dyDescent="0.3">
      <c r="B4698" s="8"/>
      <c r="C4698" s="8"/>
      <c r="W4698" s="13"/>
      <c r="X4698" s="13"/>
      <c r="Y4698" s="13"/>
      <c r="Z4698" s="13"/>
      <c r="AA4698" s="13"/>
      <c r="AB4698" s="13"/>
      <c r="AC4698" s="13"/>
      <c r="AD4698" s="13"/>
      <c r="AE4698" s="13"/>
      <c r="AF4698" s="13"/>
      <c r="AG4698" s="13"/>
      <c r="AH4698" s="13"/>
      <c r="AI4698" s="13"/>
      <c r="AJ4698" s="13"/>
    </row>
    <row r="4699" spans="2:36" x14ac:dyDescent="0.3">
      <c r="B4699" s="8"/>
      <c r="C4699" s="8"/>
      <c r="W4699" s="13"/>
      <c r="X4699" s="13"/>
      <c r="Y4699" s="13"/>
      <c r="Z4699" s="13"/>
      <c r="AA4699" s="13"/>
      <c r="AB4699" s="13"/>
      <c r="AC4699" s="13"/>
      <c r="AD4699" s="13"/>
      <c r="AE4699" s="13"/>
      <c r="AF4699" s="13"/>
      <c r="AG4699" s="13"/>
      <c r="AH4699" s="13"/>
      <c r="AI4699" s="13"/>
      <c r="AJ4699" s="13"/>
    </row>
    <row r="4700" spans="2:36" x14ac:dyDescent="0.3">
      <c r="B4700" s="8"/>
      <c r="C4700" s="8"/>
      <c r="W4700" s="13"/>
      <c r="X4700" s="13"/>
      <c r="Y4700" s="13"/>
      <c r="Z4700" s="13"/>
      <c r="AA4700" s="13"/>
      <c r="AB4700" s="13"/>
      <c r="AC4700" s="13"/>
      <c r="AD4700" s="13"/>
      <c r="AE4700" s="13"/>
      <c r="AF4700" s="13"/>
      <c r="AG4700" s="13"/>
      <c r="AH4700" s="13"/>
      <c r="AI4700" s="13"/>
      <c r="AJ4700" s="13"/>
    </row>
    <row r="4701" spans="2:36" x14ac:dyDescent="0.3">
      <c r="B4701" s="8"/>
      <c r="C4701" s="8"/>
      <c r="W4701" s="13"/>
      <c r="X4701" s="13"/>
      <c r="Y4701" s="13"/>
      <c r="Z4701" s="13"/>
      <c r="AA4701" s="13"/>
      <c r="AB4701" s="13"/>
      <c r="AC4701" s="13"/>
      <c r="AD4701" s="13"/>
      <c r="AE4701" s="13"/>
      <c r="AF4701" s="13"/>
      <c r="AG4701" s="13"/>
      <c r="AH4701" s="13"/>
      <c r="AI4701" s="13"/>
      <c r="AJ4701" s="13"/>
    </row>
    <row r="4702" spans="2:36" x14ac:dyDescent="0.3">
      <c r="B4702" s="8"/>
      <c r="C4702" s="8"/>
      <c r="W4702" s="13"/>
      <c r="X4702" s="13"/>
      <c r="Y4702" s="13"/>
      <c r="Z4702" s="13"/>
      <c r="AA4702" s="13"/>
      <c r="AB4702" s="13"/>
      <c r="AC4702" s="13"/>
      <c r="AD4702" s="13"/>
      <c r="AE4702" s="13"/>
      <c r="AF4702" s="13"/>
      <c r="AG4702" s="13"/>
      <c r="AH4702" s="13"/>
      <c r="AI4702" s="13"/>
      <c r="AJ4702" s="13"/>
    </row>
    <row r="4703" spans="2:36" x14ac:dyDescent="0.3">
      <c r="B4703" s="8"/>
      <c r="C4703" s="8"/>
      <c r="W4703" s="13"/>
      <c r="X4703" s="13"/>
      <c r="Y4703" s="13"/>
      <c r="Z4703" s="13"/>
      <c r="AA4703" s="13"/>
      <c r="AB4703" s="13"/>
      <c r="AC4703" s="13"/>
      <c r="AD4703" s="13"/>
      <c r="AE4703" s="13"/>
      <c r="AF4703" s="13"/>
      <c r="AG4703" s="13"/>
      <c r="AH4703" s="13"/>
      <c r="AI4703" s="13"/>
      <c r="AJ4703" s="13"/>
    </row>
    <row r="4704" spans="2:36" x14ac:dyDescent="0.3">
      <c r="B4704" s="8"/>
      <c r="C4704" s="8"/>
      <c r="W4704" s="13"/>
      <c r="X4704" s="13"/>
      <c r="Y4704" s="13"/>
      <c r="Z4704" s="13"/>
      <c r="AA4704" s="13"/>
      <c r="AB4704" s="13"/>
      <c r="AC4704" s="13"/>
      <c r="AD4704" s="13"/>
      <c r="AE4704" s="13"/>
      <c r="AF4704" s="13"/>
      <c r="AG4704" s="13"/>
      <c r="AH4704" s="13"/>
      <c r="AI4704" s="13"/>
      <c r="AJ4704" s="13"/>
    </row>
    <row r="4705" spans="2:36" x14ac:dyDescent="0.3">
      <c r="B4705" s="8"/>
      <c r="C4705" s="8"/>
      <c r="W4705" s="13"/>
      <c r="X4705" s="13"/>
      <c r="Y4705" s="13"/>
      <c r="Z4705" s="13"/>
      <c r="AA4705" s="13"/>
      <c r="AB4705" s="13"/>
      <c r="AC4705" s="13"/>
      <c r="AD4705" s="13"/>
      <c r="AE4705" s="13"/>
      <c r="AF4705" s="13"/>
      <c r="AG4705" s="13"/>
      <c r="AH4705" s="13"/>
      <c r="AI4705" s="13"/>
      <c r="AJ4705" s="13"/>
    </row>
    <row r="4706" spans="2:36" x14ac:dyDescent="0.3">
      <c r="B4706" s="8"/>
      <c r="C4706" s="8"/>
      <c r="W4706" s="13"/>
      <c r="X4706" s="13"/>
      <c r="Y4706" s="13"/>
      <c r="Z4706" s="13"/>
      <c r="AA4706" s="13"/>
      <c r="AB4706" s="13"/>
      <c r="AC4706" s="13"/>
      <c r="AD4706" s="13"/>
      <c r="AE4706" s="13"/>
      <c r="AF4706" s="13"/>
      <c r="AG4706" s="13"/>
      <c r="AH4706" s="13"/>
      <c r="AI4706" s="13"/>
      <c r="AJ4706" s="13"/>
    </row>
    <row r="4707" spans="2:36" x14ac:dyDescent="0.3">
      <c r="B4707" s="8"/>
      <c r="C4707" s="8"/>
      <c r="W4707" s="13"/>
      <c r="X4707" s="13"/>
      <c r="Y4707" s="13"/>
      <c r="Z4707" s="13"/>
      <c r="AA4707" s="13"/>
      <c r="AB4707" s="13"/>
      <c r="AC4707" s="13"/>
      <c r="AD4707" s="13"/>
      <c r="AE4707" s="13"/>
      <c r="AF4707" s="13"/>
      <c r="AG4707" s="13"/>
      <c r="AH4707" s="13"/>
      <c r="AI4707" s="13"/>
      <c r="AJ4707" s="13"/>
    </row>
    <row r="4708" spans="2:36" x14ac:dyDescent="0.3">
      <c r="B4708" s="8"/>
      <c r="C4708" s="8"/>
      <c r="W4708" s="13"/>
      <c r="X4708" s="13"/>
      <c r="Y4708" s="13"/>
      <c r="Z4708" s="13"/>
      <c r="AA4708" s="13"/>
      <c r="AB4708" s="13"/>
      <c r="AC4708" s="13"/>
      <c r="AD4708" s="13"/>
      <c r="AE4708" s="13"/>
      <c r="AF4708" s="13"/>
      <c r="AG4708" s="13"/>
      <c r="AH4708" s="13"/>
      <c r="AI4708" s="13"/>
      <c r="AJ4708" s="13"/>
    </row>
    <row r="4709" spans="2:36" x14ac:dyDescent="0.3">
      <c r="B4709" s="8"/>
      <c r="C4709" s="8"/>
      <c r="W4709" s="13"/>
      <c r="X4709" s="13"/>
      <c r="Y4709" s="13"/>
      <c r="Z4709" s="13"/>
      <c r="AA4709" s="13"/>
      <c r="AB4709" s="13"/>
      <c r="AC4709" s="13"/>
      <c r="AD4709" s="13"/>
      <c r="AE4709" s="13"/>
      <c r="AF4709" s="13"/>
      <c r="AG4709" s="13"/>
      <c r="AH4709" s="13"/>
      <c r="AI4709" s="13"/>
      <c r="AJ4709" s="13"/>
    </row>
    <row r="4710" spans="2:36" x14ac:dyDescent="0.3">
      <c r="B4710" s="8"/>
      <c r="C4710" s="8"/>
      <c r="W4710" s="13"/>
      <c r="X4710" s="13"/>
      <c r="Y4710" s="13"/>
      <c r="Z4710" s="13"/>
      <c r="AA4710" s="13"/>
      <c r="AB4710" s="13"/>
      <c r="AC4710" s="13"/>
      <c r="AD4710" s="13"/>
      <c r="AE4710" s="13"/>
      <c r="AF4710" s="13"/>
      <c r="AG4710" s="13"/>
      <c r="AH4710" s="13"/>
      <c r="AI4710" s="13"/>
      <c r="AJ4710" s="13"/>
    </row>
    <row r="4711" spans="2:36" x14ac:dyDescent="0.3">
      <c r="B4711" s="8"/>
      <c r="C4711" s="8"/>
      <c r="W4711" s="13"/>
      <c r="X4711" s="13"/>
      <c r="Y4711" s="13"/>
      <c r="Z4711" s="13"/>
      <c r="AA4711" s="13"/>
      <c r="AB4711" s="13"/>
      <c r="AC4711" s="13"/>
      <c r="AD4711" s="13"/>
      <c r="AE4711" s="13"/>
      <c r="AF4711" s="13"/>
      <c r="AG4711" s="13"/>
      <c r="AH4711" s="13"/>
      <c r="AI4711" s="13"/>
      <c r="AJ4711" s="13"/>
    </row>
    <row r="4712" spans="2:36" x14ac:dyDescent="0.3">
      <c r="B4712" s="8"/>
      <c r="C4712" s="8"/>
      <c r="W4712" s="13"/>
      <c r="X4712" s="13"/>
      <c r="Y4712" s="13"/>
      <c r="Z4712" s="13"/>
      <c r="AA4712" s="13"/>
      <c r="AB4712" s="13"/>
      <c r="AC4712" s="13"/>
      <c r="AD4712" s="13"/>
      <c r="AE4712" s="13"/>
      <c r="AF4712" s="13"/>
      <c r="AG4712" s="13"/>
      <c r="AH4712" s="13"/>
      <c r="AI4712" s="13"/>
      <c r="AJ4712" s="13"/>
    </row>
    <row r="4713" spans="2:36" x14ac:dyDescent="0.3">
      <c r="B4713" s="8"/>
      <c r="C4713" s="8"/>
      <c r="W4713" s="13"/>
      <c r="X4713" s="13"/>
      <c r="Y4713" s="13"/>
      <c r="Z4713" s="13"/>
      <c r="AA4713" s="13"/>
      <c r="AB4713" s="13"/>
      <c r="AC4713" s="13"/>
      <c r="AD4713" s="13"/>
      <c r="AE4713" s="13"/>
      <c r="AF4713" s="13"/>
      <c r="AG4713" s="13"/>
      <c r="AH4713" s="13"/>
      <c r="AI4713" s="13"/>
      <c r="AJ4713" s="13"/>
    </row>
    <row r="4714" spans="2:36" x14ac:dyDescent="0.3">
      <c r="B4714" s="8"/>
      <c r="C4714" s="8"/>
      <c r="W4714" s="13"/>
      <c r="X4714" s="13"/>
      <c r="Y4714" s="13"/>
      <c r="Z4714" s="13"/>
      <c r="AA4714" s="13"/>
      <c r="AB4714" s="13"/>
      <c r="AC4714" s="13"/>
      <c r="AD4714" s="13"/>
      <c r="AE4714" s="13"/>
      <c r="AF4714" s="13"/>
      <c r="AG4714" s="13"/>
      <c r="AH4714" s="13"/>
      <c r="AI4714" s="13"/>
      <c r="AJ4714" s="13"/>
    </row>
    <row r="4715" spans="2:36" x14ac:dyDescent="0.3">
      <c r="B4715" s="8"/>
      <c r="C4715" s="8"/>
      <c r="W4715" s="13"/>
      <c r="X4715" s="13"/>
      <c r="Y4715" s="13"/>
      <c r="Z4715" s="13"/>
      <c r="AA4715" s="13"/>
      <c r="AB4715" s="13"/>
      <c r="AC4715" s="13"/>
      <c r="AD4715" s="13"/>
      <c r="AE4715" s="13"/>
      <c r="AF4715" s="13"/>
      <c r="AG4715" s="13"/>
      <c r="AH4715" s="13"/>
      <c r="AI4715" s="13"/>
      <c r="AJ4715" s="13"/>
    </row>
    <row r="4716" spans="2:36" x14ac:dyDescent="0.3">
      <c r="B4716" s="8"/>
      <c r="C4716" s="8"/>
      <c r="W4716" s="13"/>
      <c r="X4716" s="13"/>
      <c r="Y4716" s="13"/>
      <c r="Z4716" s="13"/>
      <c r="AA4716" s="13"/>
      <c r="AB4716" s="13"/>
      <c r="AC4716" s="13"/>
      <c r="AD4716" s="13"/>
      <c r="AE4716" s="13"/>
      <c r="AF4716" s="13"/>
      <c r="AG4716" s="13"/>
      <c r="AH4716" s="13"/>
      <c r="AI4716" s="13"/>
      <c r="AJ4716" s="13"/>
    </row>
    <row r="4717" spans="2:36" x14ac:dyDescent="0.3">
      <c r="B4717" s="8"/>
      <c r="C4717" s="8"/>
      <c r="W4717" s="13"/>
      <c r="X4717" s="13"/>
      <c r="Y4717" s="13"/>
      <c r="Z4717" s="13"/>
      <c r="AA4717" s="13"/>
      <c r="AB4717" s="13"/>
      <c r="AC4717" s="13"/>
      <c r="AD4717" s="13"/>
      <c r="AE4717" s="13"/>
      <c r="AF4717" s="13"/>
      <c r="AG4717" s="13"/>
      <c r="AH4717" s="13"/>
      <c r="AI4717" s="13"/>
      <c r="AJ4717" s="13"/>
    </row>
    <row r="4718" spans="2:36" x14ac:dyDescent="0.3">
      <c r="B4718" s="8"/>
      <c r="C4718" s="8"/>
      <c r="W4718" s="13"/>
      <c r="X4718" s="13"/>
      <c r="Y4718" s="13"/>
      <c r="Z4718" s="13"/>
      <c r="AA4718" s="13"/>
      <c r="AB4718" s="13"/>
      <c r="AC4718" s="13"/>
      <c r="AD4718" s="13"/>
      <c r="AE4718" s="13"/>
      <c r="AF4718" s="13"/>
      <c r="AG4718" s="13"/>
      <c r="AH4718" s="13"/>
      <c r="AI4718" s="13"/>
      <c r="AJ4718" s="13"/>
    </row>
    <row r="4719" spans="2:36" x14ac:dyDescent="0.3">
      <c r="B4719" s="8"/>
      <c r="C4719" s="8"/>
      <c r="W4719" s="13"/>
      <c r="X4719" s="13"/>
      <c r="Y4719" s="13"/>
      <c r="Z4719" s="13"/>
      <c r="AA4719" s="13"/>
      <c r="AB4719" s="13"/>
      <c r="AC4719" s="13"/>
      <c r="AD4719" s="13"/>
      <c r="AE4719" s="13"/>
      <c r="AF4719" s="13"/>
      <c r="AG4719" s="13"/>
      <c r="AH4719" s="13"/>
      <c r="AI4719" s="13"/>
      <c r="AJ4719" s="13"/>
    </row>
    <row r="4720" spans="2:36" x14ac:dyDescent="0.3">
      <c r="B4720" s="8"/>
      <c r="C4720" s="8"/>
      <c r="W4720" s="13"/>
      <c r="X4720" s="13"/>
      <c r="Y4720" s="13"/>
      <c r="Z4720" s="13"/>
      <c r="AA4720" s="13"/>
      <c r="AB4720" s="13"/>
      <c r="AC4720" s="13"/>
      <c r="AD4720" s="13"/>
      <c r="AE4720" s="13"/>
      <c r="AF4720" s="13"/>
      <c r="AG4720" s="13"/>
      <c r="AH4720" s="13"/>
      <c r="AI4720" s="13"/>
      <c r="AJ4720" s="13"/>
    </row>
    <row r="4721" spans="2:36" x14ac:dyDescent="0.3">
      <c r="B4721" s="8"/>
      <c r="C4721" s="8"/>
      <c r="W4721" s="13"/>
      <c r="X4721" s="13"/>
      <c r="Y4721" s="13"/>
      <c r="Z4721" s="13"/>
      <c r="AA4721" s="13"/>
      <c r="AB4721" s="13"/>
      <c r="AC4721" s="13"/>
      <c r="AD4721" s="13"/>
      <c r="AE4721" s="13"/>
      <c r="AF4721" s="13"/>
      <c r="AG4721" s="13"/>
      <c r="AH4721" s="13"/>
      <c r="AI4721" s="13"/>
      <c r="AJ4721" s="13"/>
    </row>
    <row r="4722" spans="2:36" x14ac:dyDescent="0.3">
      <c r="B4722" s="8"/>
      <c r="C4722" s="8"/>
      <c r="W4722" s="13"/>
      <c r="X4722" s="13"/>
      <c r="Y4722" s="13"/>
      <c r="Z4722" s="13"/>
      <c r="AA4722" s="13"/>
      <c r="AB4722" s="13"/>
      <c r="AC4722" s="13"/>
      <c r="AD4722" s="13"/>
      <c r="AE4722" s="13"/>
      <c r="AF4722" s="13"/>
      <c r="AG4722" s="13"/>
      <c r="AH4722" s="13"/>
      <c r="AI4722" s="13"/>
      <c r="AJ4722" s="13"/>
    </row>
    <row r="4723" spans="2:36" x14ac:dyDescent="0.3">
      <c r="B4723" s="8"/>
      <c r="C4723" s="8"/>
      <c r="W4723" s="13"/>
      <c r="X4723" s="13"/>
      <c r="Y4723" s="13"/>
      <c r="Z4723" s="13"/>
      <c r="AA4723" s="13"/>
      <c r="AB4723" s="13"/>
      <c r="AC4723" s="13"/>
      <c r="AD4723" s="13"/>
      <c r="AE4723" s="13"/>
      <c r="AF4723" s="13"/>
      <c r="AG4723" s="13"/>
      <c r="AH4723" s="13"/>
      <c r="AI4723" s="13"/>
      <c r="AJ4723" s="13"/>
    </row>
    <row r="4724" spans="2:36" x14ac:dyDescent="0.3">
      <c r="B4724" s="8"/>
      <c r="C4724" s="8"/>
      <c r="W4724" s="13"/>
      <c r="X4724" s="13"/>
      <c r="Y4724" s="13"/>
      <c r="Z4724" s="13"/>
      <c r="AA4724" s="13"/>
      <c r="AB4724" s="13"/>
      <c r="AC4724" s="13"/>
      <c r="AD4724" s="13"/>
      <c r="AE4724" s="13"/>
      <c r="AF4724" s="13"/>
      <c r="AG4724" s="13"/>
      <c r="AH4724" s="13"/>
      <c r="AI4724" s="13"/>
      <c r="AJ4724" s="13"/>
    </row>
    <row r="4725" spans="2:36" x14ac:dyDescent="0.3">
      <c r="B4725" s="8"/>
      <c r="C4725" s="8"/>
      <c r="W4725" s="13"/>
      <c r="X4725" s="13"/>
      <c r="Y4725" s="13"/>
      <c r="Z4725" s="13"/>
      <c r="AA4725" s="13"/>
      <c r="AB4725" s="13"/>
      <c r="AC4725" s="13"/>
      <c r="AD4725" s="13"/>
      <c r="AE4725" s="13"/>
      <c r="AF4725" s="13"/>
      <c r="AG4725" s="13"/>
      <c r="AH4725" s="13"/>
      <c r="AI4725" s="13"/>
      <c r="AJ4725" s="13"/>
    </row>
    <row r="4726" spans="2:36" x14ac:dyDescent="0.3">
      <c r="B4726" s="8"/>
      <c r="C4726" s="8"/>
      <c r="W4726" s="13"/>
      <c r="X4726" s="13"/>
      <c r="Y4726" s="13"/>
      <c r="Z4726" s="13"/>
      <c r="AA4726" s="13"/>
      <c r="AB4726" s="13"/>
      <c r="AC4726" s="13"/>
      <c r="AD4726" s="13"/>
      <c r="AE4726" s="13"/>
      <c r="AF4726" s="13"/>
      <c r="AG4726" s="13"/>
      <c r="AH4726" s="13"/>
      <c r="AI4726" s="13"/>
      <c r="AJ4726" s="13"/>
    </row>
    <row r="4727" spans="2:36" x14ac:dyDescent="0.3">
      <c r="B4727" s="8"/>
      <c r="C4727" s="8"/>
      <c r="W4727" s="13"/>
      <c r="X4727" s="13"/>
      <c r="Y4727" s="13"/>
      <c r="Z4727" s="13"/>
      <c r="AA4727" s="13"/>
      <c r="AB4727" s="13"/>
      <c r="AC4727" s="13"/>
      <c r="AD4727" s="13"/>
      <c r="AE4727" s="13"/>
      <c r="AF4727" s="13"/>
      <c r="AG4727" s="13"/>
      <c r="AH4727" s="13"/>
      <c r="AI4727" s="13"/>
      <c r="AJ4727" s="13"/>
    </row>
    <row r="4728" spans="2:36" x14ac:dyDescent="0.3">
      <c r="B4728" s="8"/>
      <c r="C4728" s="8"/>
      <c r="W4728" s="13"/>
      <c r="X4728" s="13"/>
      <c r="Y4728" s="13"/>
      <c r="Z4728" s="13"/>
      <c r="AA4728" s="13"/>
      <c r="AB4728" s="13"/>
      <c r="AC4728" s="13"/>
      <c r="AD4728" s="13"/>
      <c r="AE4728" s="13"/>
      <c r="AF4728" s="13"/>
      <c r="AG4728" s="13"/>
      <c r="AH4728" s="13"/>
      <c r="AI4728" s="13"/>
      <c r="AJ4728" s="13"/>
    </row>
    <row r="4729" spans="2:36" x14ac:dyDescent="0.3">
      <c r="B4729" s="8"/>
      <c r="C4729" s="8"/>
      <c r="W4729" s="13"/>
      <c r="X4729" s="13"/>
      <c r="Y4729" s="13"/>
      <c r="Z4729" s="13"/>
      <c r="AA4729" s="13"/>
      <c r="AB4729" s="13"/>
      <c r="AC4729" s="13"/>
      <c r="AD4729" s="13"/>
      <c r="AE4729" s="13"/>
      <c r="AF4729" s="13"/>
      <c r="AG4729" s="13"/>
      <c r="AH4729" s="13"/>
      <c r="AI4729" s="13"/>
      <c r="AJ4729" s="13"/>
    </row>
    <row r="4730" spans="2:36" x14ac:dyDescent="0.3">
      <c r="B4730" s="8"/>
      <c r="C4730" s="8"/>
      <c r="W4730" s="13"/>
      <c r="X4730" s="13"/>
      <c r="Y4730" s="13"/>
      <c r="Z4730" s="13"/>
      <c r="AA4730" s="13"/>
      <c r="AB4730" s="13"/>
      <c r="AC4730" s="13"/>
      <c r="AD4730" s="13"/>
      <c r="AE4730" s="13"/>
      <c r="AF4730" s="13"/>
      <c r="AG4730" s="13"/>
      <c r="AH4730" s="13"/>
      <c r="AI4730" s="13"/>
      <c r="AJ4730" s="13"/>
    </row>
    <row r="4731" spans="2:36" x14ac:dyDescent="0.3">
      <c r="B4731" s="8"/>
      <c r="C4731" s="8"/>
      <c r="W4731" s="13"/>
      <c r="X4731" s="13"/>
      <c r="Y4731" s="13"/>
      <c r="Z4731" s="13"/>
      <c r="AA4731" s="13"/>
      <c r="AB4731" s="13"/>
      <c r="AC4731" s="13"/>
      <c r="AD4731" s="13"/>
      <c r="AE4731" s="13"/>
      <c r="AF4731" s="13"/>
      <c r="AG4731" s="13"/>
      <c r="AH4731" s="13"/>
      <c r="AI4731" s="13"/>
      <c r="AJ4731" s="13"/>
    </row>
    <row r="4732" spans="2:36" x14ac:dyDescent="0.3">
      <c r="B4732" s="8"/>
      <c r="C4732" s="8"/>
      <c r="W4732" s="13"/>
      <c r="X4732" s="13"/>
      <c r="Y4732" s="13"/>
      <c r="Z4732" s="13"/>
      <c r="AA4732" s="13"/>
      <c r="AB4732" s="13"/>
      <c r="AC4732" s="13"/>
      <c r="AD4732" s="13"/>
      <c r="AE4732" s="13"/>
      <c r="AF4732" s="13"/>
      <c r="AG4732" s="13"/>
      <c r="AH4732" s="13"/>
      <c r="AI4732" s="13"/>
      <c r="AJ4732" s="13"/>
    </row>
    <row r="4733" spans="2:36" x14ac:dyDescent="0.3">
      <c r="B4733" s="8"/>
      <c r="C4733" s="8"/>
      <c r="W4733" s="13"/>
      <c r="X4733" s="13"/>
      <c r="Y4733" s="13"/>
      <c r="Z4733" s="13"/>
      <c r="AA4733" s="13"/>
      <c r="AB4733" s="13"/>
      <c r="AC4733" s="13"/>
      <c r="AD4733" s="13"/>
      <c r="AE4733" s="13"/>
      <c r="AF4733" s="13"/>
      <c r="AG4733" s="13"/>
      <c r="AH4733" s="13"/>
      <c r="AI4733" s="13"/>
      <c r="AJ4733" s="13"/>
    </row>
    <row r="4734" spans="2:36" x14ac:dyDescent="0.3">
      <c r="B4734" s="8"/>
      <c r="C4734" s="8"/>
      <c r="W4734" s="13"/>
      <c r="X4734" s="13"/>
      <c r="Y4734" s="13"/>
      <c r="Z4734" s="13"/>
      <c r="AA4734" s="13"/>
      <c r="AB4734" s="13"/>
      <c r="AC4734" s="13"/>
      <c r="AD4734" s="13"/>
      <c r="AE4734" s="13"/>
      <c r="AF4734" s="13"/>
      <c r="AG4734" s="13"/>
      <c r="AH4734" s="13"/>
      <c r="AI4734" s="13"/>
      <c r="AJ4734" s="13"/>
    </row>
    <row r="4735" spans="2:36" x14ac:dyDescent="0.3">
      <c r="B4735" s="8"/>
      <c r="C4735" s="8"/>
      <c r="W4735" s="13"/>
      <c r="X4735" s="13"/>
      <c r="Y4735" s="13"/>
      <c r="Z4735" s="13"/>
      <c r="AA4735" s="13"/>
      <c r="AB4735" s="13"/>
      <c r="AC4735" s="13"/>
      <c r="AD4735" s="13"/>
      <c r="AE4735" s="13"/>
      <c r="AF4735" s="13"/>
      <c r="AG4735" s="13"/>
      <c r="AH4735" s="13"/>
      <c r="AI4735" s="13"/>
      <c r="AJ4735" s="13"/>
    </row>
    <row r="4736" spans="2:36" x14ac:dyDescent="0.3">
      <c r="B4736" s="8"/>
      <c r="C4736" s="8"/>
      <c r="W4736" s="13"/>
      <c r="X4736" s="13"/>
      <c r="Y4736" s="13"/>
      <c r="Z4736" s="13"/>
      <c r="AA4736" s="13"/>
      <c r="AB4736" s="13"/>
      <c r="AC4736" s="13"/>
      <c r="AD4736" s="13"/>
      <c r="AE4736" s="13"/>
      <c r="AF4736" s="13"/>
      <c r="AG4736" s="13"/>
      <c r="AH4736" s="13"/>
      <c r="AI4736" s="13"/>
      <c r="AJ4736" s="13"/>
    </row>
    <row r="4737" spans="2:36" x14ac:dyDescent="0.3">
      <c r="B4737" s="8"/>
      <c r="C4737" s="8"/>
      <c r="W4737" s="13"/>
      <c r="X4737" s="13"/>
      <c r="Y4737" s="13"/>
      <c r="Z4737" s="13"/>
      <c r="AA4737" s="13"/>
      <c r="AB4737" s="13"/>
      <c r="AC4737" s="13"/>
      <c r="AD4737" s="13"/>
      <c r="AE4737" s="13"/>
      <c r="AF4737" s="13"/>
      <c r="AG4737" s="13"/>
      <c r="AH4737" s="13"/>
      <c r="AI4737" s="13"/>
      <c r="AJ4737" s="13"/>
    </row>
    <row r="4738" spans="2:36" x14ac:dyDescent="0.3">
      <c r="B4738" s="8"/>
      <c r="C4738" s="8"/>
      <c r="W4738" s="13"/>
      <c r="X4738" s="13"/>
      <c r="Y4738" s="13"/>
      <c r="Z4738" s="13"/>
      <c r="AA4738" s="13"/>
      <c r="AB4738" s="13"/>
      <c r="AC4738" s="13"/>
      <c r="AD4738" s="13"/>
      <c r="AE4738" s="13"/>
      <c r="AF4738" s="13"/>
      <c r="AG4738" s="13"/>
      <c r="AH4738" s="13"/>
      <c r="AI4738" s="13"/>
      <c r="AJ4738" s="13"/>
    </row>
    <row r="4739" spans="2:36" x14ac:dyDescent="0.3">
      <c r="B4739" s="8"/>
      <c r="C4739" s="8"/>
      <c r="W4739" s="13"/>
      <c r="X4739" s="13"/>
      <c r="Y4739" s="13"/>
      <c r="Z4739" s="13"/>
      <c r="AA4739" s="13"/>
      <c r="AB4739" s="13"/>
      <c r="AC4739" s="13"/>
      <c r="AD4739" s="13"/>
      <c r="AE4739" s="13"/>
      <c r="AF4739" s="13"/>
      <c r="AG4739" s="13"/>
      <c r="AH4739" s="13"/>
      <c r="AI4739" s="13"/>
      <c r="AJ4739" s="13"/>
    </row>
    <row r="4740" spans="2:36" x14ac:dyDescent="0.3">
      <c r="B4740" s="8"/>
      <c r="C4740" s="8"/>
      <c r="W4740" s="13"/>
      <c r="X4740" s="13"/>
      <c r="Y4740" s="13"/>
      <c r="Z4740" s="13"/>
      <c r="AA4740" s="13"/>
      <c r="AB4740" s="13"/>
      <c r="AC4740" s="13"/>
      <c r="AD4740" s="13"/>
      <c r="AE4740" s="13"/>
      <c r="AF4740" s="13"/>
      <c r="AG4740" s="13"/>
      <c r="AH4740" s="13"/>
      <c r="AI4740" s="13"/>
      <c r="AJ4740" s="13"/>
    </row>
    <row r="4741" spans="2:36" x14ac:dyDescent="0.3">
      <c r="B4741" s="8"/>
      <c r="C4741" s="8"/>
      <c r="W4741" s="13"/>
      <c r="X4741" s="13"/>
      <c r="Y4741" s="13"/>
      <c r="Z4741" s="13"/>
      <c r="AA4741" s="13"/>
      <c r="AB4741" s="13"/>
      <c r="AC4741" s="13"/>
      <c r="AD4741" s="13"/>
      <c r="AE4741" s="13"/>
      <c r="AF4741" s="13"/>
      <c r="AG4741" s="13"/>
      <c r="AH4741" s="13"/>
      <c r="AI4741" s="13"/>
      <c r="AJ4741" s="13"/>
    </row>
    <row r="4742" spans="2:36" x14ac:dyDescent="0.3">
      <c r="B4742" s="8"/>
      <c r="C4742" s="8"/>
      <c r="W4742" s="13"/>
      <c r="X4742" s="13"/>
      <c r="Y4742" s="13"/>
      <c r="Z4742" s="13"/>
      <c r="AA4742" s="13"/>
      <c r="AB4742" s="13"/>
      <c r="AC4742" s="13"/>
      <c r="AD4742" s="13"/>
      <c r="AE4742" s="13"/>
      <c r="AF4742" s="13"/>
      <c r="AG4742" s="13"/>
      <c r="AH4742" s="13"/>
      <c r="AI4742" s="13"/>
      <c r="AJ4742" s="13"/>
    </row>
    <row r="4743" spans="2:36" x14ac:dyDescent="0.3">
      <c r="B4743" s="8"/>
      <c r="C4743" s="8"/>
      <c r="W4743" s="13"/>
      <c r="X4743" s="13"/>
      <c r="Y4743" s="13"/>
      <c r="Z4743" s="13"/>
      <c r="AA4743" s="13"/>
      <c r="AB4743" s="13"/>
      <c r="AC4743" s="13"/>
      <c r="AD4743" s="13"/>
      <c r="AE4743" s="13"/>
      <c r="AF4743" s="13"/>
      <c r="AG4743" s="13"/>
      <c r="AH4743" s="13"/>
      <c r="AI4743" s="13"/>
      <c r="AJ4743" s="13"/>
    </row>
    <row r="4744" spans="2:36" x14ac:dyDescent="0.3">
      <c r="B4744" s="8"/>
      <c r="C4744" s="8"/>
      <c r="W4744" s="13"/>
      <c r="X4744" s="13"/>
      <c r="Y4744" s="13"/>
      <c r="Z4744" s="13"/>
      <c r="AA4744" s="13"/>
      <c r="AB4744" s="13"/>
      <c r="AC4744" s="13"/>
      <c r="AD4744" s="13"/>
      <c r="AE4744" s="13"/>
      <c r="AF4744" s="13"/>
      <c r="AG4744" s="13"/>
      <c r="AH4744" s="13"/>
      <c r="AI4744" s="13"/>
      <c r="AJ4744" s="13"/>
    </row>
    <row r="4745" spans="2:36" x14ac:dyDescent="0.3">
      <c r="B4745" s="8"/>
      <c r="C4745" s="8"/>
      <c r="W4745" s="13"/>
      <c r="X4745" s="13"/>
      <c r="Y4745" s="13"/>
      <c r="Z4745" s="13"/>
      <c r="AA4745" s="13"/>
      <c r="AB4745" s="13"/>
      <c r="AC4745" s="13"/>
      <c r="AD4745" s="13"/>
      <c r="AE4745" s="13"/>
      <c r="AF4745" s="13"/>
      <c r="AG4745" s="13"/>
      <c r="AH4745" s="13"/>
      <c r="AI4745" s="13"/>
      <c r="AJ4745" s="13"/>
    </row>
    <row r="4746" spans="2:36" x14ac:dyDescent="0.3">
      <c r="B4746" s="8"/>
      <c r="C4746" s="8"/>
      <c r="W4746" s="13"/>
      <c r="X4746" s="13"/>
      <c r="Y4746" s="13"/>
      <c r="Z4746" s="13"/>
      <c r="AA4746" s="13"/>
      <c r="AB4746" s="13"/>
      <c r="AC4746" s="13"/>
      <c r="AD4746" s="13"/>
      <c r="AE4746" s="13"/>
      <c r="AF4746" s="13"/>
      <c r="AG4746" s="13"/>
      <c r="AH4746" s="13"/>
      <c r="AI4746" s="13"/>
      <c r="AJ4746" s="13"/>
    </row>
    <row r="4747" spans="2:36" x14ac:dyDescent="0.3">
      <c r="B4747" s="8"/>
      <c r="C4747" s="8"/>
      <c r="W4747" s="13"/>
      <c r="X4747" s="13"/>
      <c r="Y4747" s="13"/>
      <c r="Z4747" s="13"/>
      <c r="AA4747" s="13"/>
      <c r="AB4747" s="13"/>
      <c r="AC4747" s="13"/>
      <c r="AD4747" s="13"/>
      <c r="AE4747" s="13"/>
      <c r="AF4747" s="13"/>
      <c r="AG4747" s="13"/>
      <c r="AH4747" s="13"/>
      <c r="AI4747" s="13"/>
      <c r="AJ4747" s="13"/>
    </row>
    <row r="4748" spans="2:36" x14ac:dyDescent="0.3">
      <c r="B4748" s="8"/>
      <c r="C4748" s="8"/>
      <c r="W4748" s="13"/>
      <c r="X4748" s="13"/>
      <c r="Y4748" s="13"/>
      <c r="Z4748" s="13"/>
      <c r="AA4748" s="13"/>
      <c r="AB4748" s="13"/>
      <c r="AC4748" s="13"/>
      <c r="AD4748" s="13"/>
      <c r="AE4748" s="13"/>
      <c r="AF4748" s="13"/>
      <c r="AG4748" s="13"/>
      <c r="AH4748" s="13"/>
      <c r="AI4748" s="13"/>
      <c r="AJ4748" s="13"/>
    </row>
    <row r="4749" spans="2:36" x14ac:dyDescent="0.3">
      <c r="B4749" s="8"/>
      <c r="C4749" s="8"/>
      <c r="W4749" s="13"/>
      <c r="X4749" s="13"/>
      <c r="Y4749" s="13"/>
      <c r="Z4749" s="13"/>
      <c r="AA4749" s="13"/>
      <c r="AB4749" s="13"/>
      <c r="AC4749" s="13"/>
      <c r="AD4749" s="13"/>
      <c r="AE4749" s="13"/>
      <c r="AF4749" s="13"/>
      <c r="AG4749" s="13"/>
      <c r="AH4749" s="13"/>
      <c r="AI4749" s="13"/>
      <c r="AJ4749" s="13"/>
    </row>
    <row r="4750" spans="2:36" x14ac:dyDescent="0.3">
      <c r="B4750" s="8"/>
      <c r="C4750" s="8"/>
      <c r="W4750" s="13"/>
      <c r="X4750" s="13"/>
      <c r="Y4750" s="13"/>
      <c r="Z4750" s="13"/>
      <c r="AA4750" s="13"/>
      <c r="AB4750" s="13"/>
      <c r="AC4750" s="13"/>
      <c r="AD4750" s="13"/>
      <c r="AE4750" s="13"/>
      <c r="AF4750" s="13"/>
      <c r="AG4750" s="13"/>
      <c r="AH4750" s="13"/>
      <c r="AI4750" s="13"/>
      <c r="AJ4750" s="13"/>
    </row>
    <row r="4751" spans="2:36" x14ac:dyDescent="0.3">
      <c r="B4751" s="8"/>
      <c r="C4751" s="8"/>
      <c r="W4751" s="13"/>
      <c r="X4751" s="13"/>
      <c r="Y4751" s="13"/>
      <c r="Z4751" s="13"/>
      <c r="AA4751" s="13"/>
      <c r="AB4751" s="13"/>
      <c r="AC4751" s="13"/>
      <c r="AD4751" s="13"/>
      <c r="AE4751" s="13"/>
      <c r="AF4751" s="13"/>
      <c r="AG4751" s="13"/>
      <c r="AH4751" s="13"/>
      <c r="AI4751" s="13"/>
      <c r="AJ4751" s="13"/>
    </row>
    <row r="4752" spans="2:36" x14ac:dyDescent="0.3">
      <c r="B4752" s="8"/>
      <c r="C4752" s="8"/>
      <c r="W4752" s="13"/>
      <c r="X4752" s="13"/>
      <c r="Y4752" s="13"/>
      <c r="Z4752" s="13"/>
      <c r="AA4752" s="13"/>
      <c r="AB4752" s="13"/>
      <c r="AC4752" s="13"/>
      <c r="AD4752" s="13"/>
      <c r="AE4752" s="13"/>
      <c r="AF4752" s="13"/>
      <c r="AG4752" s="13"/>
      <c r="AH4752" s="13"/>
      <c r="AI4752" s="13"/>
      <c r="AJ4752" s="13"/>
    </row>
    <row r="4753" spans="2:36" x14ac:dyDescent="0.3">
      <c r="B4753" s="8"/>
      <c r="C4753" s="8"/>
      <c r="W4753" s="13"/>
      <c r="X4753" s="13"/>
      <c r="Y4753" s="13"/>
      <c r="Z4753" s="13"/>
      <c r="AA4753" s="13"/>
      <c r="AB4753" s="13"/>
      <c r="AC4753" s="13"/>
      <c r="AD4753" s="13"/>
      <c r="AE4753" s="13"/>
      <c r="AF4753" s="13"/>
      <c r="AG4753" s="13"/>
      <c r="AH4753" s="13"/>
      <c r="AI4753" s="13"/>
      <c r="AJ4753" s="13"/>
    </row>
    <row r="4754" spans="2:36" x14ac:dyDescent="0.3">
      <c r="B4754" s="8"/>
      <c r="C4754" s="8"/>
      <c r="W4754" s="13"/>
      <c r="X4754" s="13"/>
      <c r="Y4754" s="13"/>
      <c r="Z4754" s="13"/>
      <c r="AA4754" s="13"/>
      <c r="AB4754" s="13"/>
      <c r="AC4754" s="13"/>
      <c r="AD4754" s="13"/>
      <c r="AE4754" s="13"/>
      <c r="AF4754" s="13"/>
      <c r="AG4754" s="13"/>
      <c r="AH4754" s="13"/>
      <c r="AI4754" s="13"/>
      <c r="AJ4754" s="13"/>
    </row>
    <row r="4755" spans="2:36" x14ac:dyDescent="0.3">
      <c r="B4755" s="8"/>
      <c r="C4755" s="8"/>
      <c r="W4755" s="13"/>
      <c r="X4755" s="13"/>
      <c r="Y4755" s="13"/>
      <c r="Z4755" s="13"/>
      <c r="AA4755" s="13"/>
      <c r="AB4755" s="13"/>
      <c r="AC4755" s="13"/>
      <c r="AD4755" s="13"/>
      <c r="AE4755" s="13"/>
      <c r="AF4755" s="13"/>
      <c r="AG4755" s="13"/>
      <c r="AH4755" s="13"/>
      <c r="AI4755" s="13"/>
      <c r="AJ4755" s="13"/>
    </row>
    <row r="4756" spans="2:36" x14ac:dyDescent="0.3">
      <c r="B4756" s="8"/>
      <c r="C4756" s="8"/>
      <c r="W4756" s="13"/>
      <c r="X4756" s="13"/>
      <c r="Y4756" s="13"/>
      <c r="Z4756" s="13"/>
      <c r="AA4756" s="13"/>
      <c r="AB4756" s="13"/>
      <c r="AC4756" s="13"/>
      <c r="AD4756" s="13"/>
      <c r="AE4756" s="13"/>
      <c r="AF4756" s="13"/>
      <c r="AG4756" s="13"/>
      <c r="AH4756" s="13"/>
      <c r="AI4756" s="13"/>
      <c r="AJ4756" s="13"/>
    </row>
    <row r="4757" spans="2:36" x14ac:dyDescent="0.3">
      <c r="B4757" s="8"/>
      <c r="C4757" s="8"/>
      <c r="W4757" s="13"/>
      <c r="X4757" s="13"/>
      <c r="Y4757" s="13"/>
      <c r="Z4757" s="13"/>
      <c r="AA4757" s="13"/>
      <c r="AB4757" s="13"/>
      <c r="AC4757" s="13"/>
      <c r="AD4757" s="13"/>
      <c r="AE4757" s="13"/>
      <c r="AF4757" s="13"/>
      <c r="AG4757" s="13"/>
      <c r="AH4757" s="13"/>
      <c r="AI4757" s="13"/>
      <c r="AJ4757" s="13"/>
    </row>
    <row r="4758" spans="2:36" x14ac:dyDescent="0.3">
      <c r="B4758" s="8"/>
      <c r="C4758" s="8"/>
      <c r="W4758" s="13"/>
      <c r="X4758" s="13"/>
      <c r="Y4758" s="13"/>
      <c r="Z4758" s="13"/>
      <c r="AA4758" s="13"/>
      <c r="AB4758" s="13"/>
      <c r="AC4758" s="13"/>
      <c r="AD4758" s="13"/>
      <c r="AE4758" s="13"/>
      <c r="AF4758" s="13"/>
      <c r="AG4758" s="13"/>
      <c r="AH4758" s="13"/>
      <c r="AI4758" s="13"/>
      <c r="AJ4758" s="13"/>
    </row>
    <row r="4759" spans="2:36" x14ac:dyDescent="0.3">
      <c r="B4759" s="8"/>
      <c r="C4759" s="8"/>
      <c r="W4759" s="13"/>
      <c r="X4759" s="13"/>
      <c r="Y4759" s="13"/>
      <c r="Z4759" s="13"/>
      <c r="AA4759" s="13"/>
      <c r="AB4759" s="13"/>
      <c r="AC4759" s="13"/>
      <c r="AD4759" s="13"/>
      <c r="AE4759" s="13"/>
      <c r="AF4759" s="13"/>
      <c r="AG4759" s="13"/>
      <c r="AH4759" s="13"/>
      <c r="AI4759" s="13"/>
      <c r="AJ4759" s="13"/>
    </row>
    <row r="4760" spans="2:36" x14ac:dyDescent="0.3">
      <c r="B4760" s="8"/>
      <c r="C4760" s="8"/>
      <c r="W4760" s="13"/>
      <c r="X4760" s="13"/>
      <c r="Y4760" s="13"/>
      <c r="Z4760" s="13"/>
      <c r="AA4760" s="13"/>
      <c r="AB4760" s="13"/>
      <c r="AC4760" s="13"/>
      <c r="AD4760" s="13"/>
      <c r="AE4760" s="13"/>
      <c r="AF4760" s="13"/>
      <c r="AG4760" s="13"/>
      <c r="AH4760" s="13"/>
      <c r="AI4760" s="13"/>
      <c r="AJ4760" s="13"/>
    </row>
    <row r="4761" spans="2:36" x14ac:dyDescent="0.3">
      <c r="B4761" s="8"/>
      <c r="C4761" s="8"/>
      <c r="W4761" s="13"/>
      <c r="X4761" s="13"/>
      <c r="Y4761" s="13"/>
      <c r="Z4761" s="13"/>
      <c r="AA4761" s="13"/>
      <c r="AB4761" s="13"/>
      <c r="AC4761" s="13"/>
      <c r="AD4761" s="13"/>
      <c r="AE4761" s="13"/>
      <c r="AF4761" s="13"/>
      <c r="AG4761" s="13"/>
      <c r="AH4761" s="13"/>
      <c r="AI4761" s="13"/>
      <c r="AJ4761" s="13"/>
    </row>
    <row r="4762" spans="2:36" x14ac:dyDescent="0.3">
      <c r="B4762" s="8"/>
      <c r="C4762" s="8"/>
      <c r="W4762" s="13"/>
      <c r="X4762" s="13"/>
      <c r="Y4762" s="13"/>
      <c r="Z4762" s="13"/>
      <c r="AA4762" s="13"/>
      <c r="AB4762" s="13"/>
      <c r="AC4762" s="13"/>
      <c r="AD4762" s="13"/>
      <c r="AE4762" s="13"/>
      <c r="AF4762" s="13"/>
      <c r="AG4762" s="13"/>
      <c r="AH4762" s="13"/>
      <c r="AI4762" s="13"/>
      <c r="AJ4762" s="13"/>
    </row>
    <row r="4763" spans="2:36" x14ac:dyDescent="0.3">
      <c r="B4763" s="8"/>
      <c r="C4763" s="8"/>
      <c r="W4763" s="13"/>
      <c r="X4763" s="13"/>
      <c r="Y4763" s="13"/>
      <c r="Z4763" s="13"/>
      <c r="AA4763" s="13"/>
      <c r="AB4763" s="13"/>
      <c r="AC4763" s="13"/>
      <c r="AD4763" s="13"/>
      <c r="AE4763" s="13"/>
      <c r="AF4763" s="13"/>
      <c r="AG4763" s="13"/>
      <c r="AH4763" s="13"/>
      <c r="AI4763" s="13"/>
      <c r="AJ4763" s="13"/>
    </row>
    <row r="4764" spans="2:36" x14ac:dyDescent="0.3">
      <c r="B4764" s="8"/>
      <c r="C4764" s="8"/>
      <c r="W4764" s="13"/>
      <c r="X4764" s="13"/>
      <c r="Y4764" s="13"/>
      <c r="Z4764" s="13"/>
      <c r="AA4764" s="13"/>
      <c r="AB4764" s="13"/>
      <c r="AC4764" s="13"/>
      <c r="AD4764" s="13"/>
      <c r="AE4764" s="13"/>
      <c r="AF4764" s="13"/>
      <c r="AG4764" s="13"/>
      <c r="AH4764" s="13"/>
      <c r="AI4764" s="13"/>
      <c r="AJ4764" s="13"/>
    </row>
    <row r="4765" spans="2:36" x14ac:dyDescent="0.3">
      <c r="B4765" s="8"/>
      <c r="C4765" s="8"/>
      <c r="W4765" s="13"/>
      <c r="X4765" s="13"/>
      <c r="Y4765" s="13"/>
      <c r="Z4765" s="13"/>
      <c r="AA4765" s="13"/>
      <c r="AB4765" s="13"/>
      <c r="AC4765" s="13"/>
      <c r="AD4765" s="13"/>
      <c r="AE4765" s="13"/>
      <c r="AF4765" s="13"/>
      <c r="AG4765" s="13"/>
      <c r="AH4765" s="13"/>
      <c r="AI4765" s="13"/>
      <c r="AJ4765" s="13"/>
    </row>
    <row r="4766" spans="2:36" x14ac:dyDescent="0.3">
      <c r="B4766" s="8"/>
      <c r="C4766" s="8"/>
      <c r="W4766" s="13"/>
      <c r="X4766" s="13"/>
      <c r="Y4766" s="13"/>
      <c r="Z4766" s="13"/>
      <c r="AA4766" s="13"/>
      <c r="AB4766" s="13"/>
      <c r="AC4766" s="13"/>
      <c r="AD4766" s="13"/>
      <c r="AE4766" s="13"/>
      <c r="AF4766" s="13"/>
      <c r="AG4766" s="13"/>
      <c r="AH4766" s="13"/>
      <c r="AI4766" s="13"/>
      <c r="AJ4766" s="13"/>
    </row>
    <row r="4767" spans="2:36" x14ac:dyDescent="0.3">
      <c r="B4767" s="8"/>
      <c r="C4767" s="8"/>
      <c r="W4767" s="13"/>
      <c r="X4767" s="13"/>
      <c r="Y4767" s="13"/>
      <c r="Z4767" s="13"/>
      <c r="AA4767" s="13"/>
      <c r="AB4767" s="13"/>
      <c r="AC4767" s="13"/>
      <c r="AD4767" s="13"/>
      <c r="AE4767" s="13"/>
      <c r="AF4767" s="13"/>
      <c r="AG4767" s="13"/>
      <c r="AH4767" s="13"/>
      <c r="AI4767" s="13"/>
      <c r="AJ4767" s="13"/>
    </row>
    <row r="4768" spans="2:36" x14ac:dyDescent="0.3">
      <c r="B4768" s="8"/>
      <c r="C4768" s="8"/>
      <c r="W4768" s="13"/>
      <c r="X4768" s="13"/>
      <c r="Y4768" s="13"/>
      <c r="Z4768" s="13"/>
      <c r="AA4768" s="13"/>
      <c r="AB4768" s="13"/>
      <c r="AC4768" s="13"/>
      <c r="AD4768" s="13"/>
      <c r="AE4768" s="13"/>
      <c r="AF4768" s="13"/>
      <c r="AG4768" s="13"/>
      <c r="AH4768" s="13"/>
      <c r="AI4768" s="13"/>
      <c r="AJ4768" s="13"/>
    </row>
    <row r="4769" spans="2:36" x14ac:dyDescent="0.3">
      <c r="B4769" s="8"/>
      <c r="C4769" s="8"/>
      <c r="W4769" s="13"/>
      <c r="X4769" s="13"/>
      <c r="Y4769" s="13"/>
      <c r="Z4769" s="13"/>
      <c r="AA4769" s="13"/>
      <c r="AB4769" s="13"/>
      <c r="AC4769" s="13"/>
      <c r="AD4769" s="13"/>
      <c r="AE4769" s="13"/>
      <c r="AF4769" s="13"/>
      <c r="AG4769" s="13"/>
      <c r="AH4769" s="13"/>
      <c r="AI4769" s="13"/>
      <c r="AJ4769" s="13"/>
    </row>
    <row r="4770" spans="2:36" x14ac:dyDescent="0.3">
      <c r="B4770" s="8"/>
      <c r="C4770" s="8"/>
      <c r="W4770" s="13"/>
      <c r="X4770" s="13"/>
      <c r="Y4770" s="13"/>
      <c r="Z4770" s="13"/>
      <c r="AA4770" s="13"/>
      <c r="AB4770" s="13"/>
      <c r="AC4770" s="13"/>
      <c r="AD4770" s="13"/>
      <c r="AE4770" s="13"/>
      <c r="AF4770" s="13"/>
      <c r="AG4770" s="13"/>
      <c r="AH4770" s="13"/>
      <c r="AI4770" s="13"/>
      <c r="AJ4770" s="13"/>
    </row>
    <row r="4771" spans="2:36" x14ac:dyDescent="0.3">
      <c r="B4771" s="8"/>
      <c r="C4771" s="8"/>
      <c r="W4771" s="13"/>
      <c r="X4771" s="13"/>
      <c r="Y4771" s="13"/>
      <c r="Z4771" s="13"/>
      <c r="AA4771" s="13"/>
      <c r="AB4771" s="13"/>
      <c r="AC4771" s="13"/>
      <c r="AD4771" s="13"/>
      <c r="AE4771" s="13"/>
      <c r="AF4771" s="13"/>
      <c r="AG4771" s="13"/>
      <c r="AH4771" s="13"/>
      <c r="AI4771" s="13"/>
      <c r="AJ4771" s="13"/>
    </row>
    <row r="4772" spans="2:36" x14ac:dyDescent="0.3">
      <c r="B4772" s="8"/>
      <c r="C4772" s="8"/>
      <c r="W4772" s="13"/>
      <c r="X4772" s="13"/>
      <c r="Y4772" s="13"/>
      <c r="Z4772" s="13"/>
      <c r="AA4772" s="13"/>
      <c r="AB4772" s="13"/>
      <c r="AC4772" s="13"/>
      <c r="AD4772" s="13"/>
      <c r="AE4772" s="13"/>
      <c r="AF4772" s="13"/>
      <c r="AG4772" s="13"/>
      <c r="AH4772" s="13"/>
      <c r="AI4772" s="13"/>
      <c r="AJ4772" s="13"/>
    </row>
    <row r="4773" spans="2:36" x14ac:dyDescent="0.3">
      <c r="B4773" s="8"/>
      <c r="C4773" s="8"/>
      <c r="W4773" s="13"/>
      <c r="X4773" s="13"/>
      <c r="Y4773" s="13"/>
      <c r="Z4773" s="13"/>
      <c r="AA4773" s="13"/>
      <c r="AB4773" s="13"/>
      <c r="AC4773" s="13"/>
      <c r="AD4773" s="13"/>
      <c r="AE4773" s="13"/>
      <c r="AF4773" s="13"/>
      <c r="AG4773" s="13"/>
      <c r="AH4773" s="13"/>
      <c r="AI4773" s="13"/>
      <c r="AJ4773" s="13"/>
    </row>
    <row r="4774" spans="2:36" x14ac:dyDescent="0.3">
      <c r="B4774" s="8"/>
      <c r="C4774" s="8"/>
      <c r="W4774" s="13"/>
      <c r="X4774" s="13"/>
      <c r="Y4774" s="13"/>
      <c r="Z4774" s="13"/>
      <c r="AA4774" s="13"/>
      <c r="AB4774" s="13"/>
      <c r="AC4774" s="13"/>
      <c r="AD4774" s="13"/>
      <c r="AE4774" s="13"/>
      <c r="AF4774" s="13"/>
      <c r="AG4774" s="13"/>
      <c r="AH4774" s="13"/>
      <c r="AI4774" s="13"/>
      <c r="AJ4774" s="13"/>
    </row>
    <row r="4775" spans="2:36" x14ac:dyDescent="0.3">
      <c r="B4775" s="8"/>
      <c r="C4775" s="8"/>
      <c r="W4775" s="13"/>
      <c r="X4775" s="13"/>
      <c r="Y4775" s="13"/>
      <c r="Z4775" s="13"/>
      <c r="AA4775" s="13"/>
      <c r="AB4775" s="13"/>
      <c r="AC4775" s="13"/>
      <c r="AD4775" s="13"/>
      <c r="AE4775" s="13"/>
      <c r="AF4775" s="13"/>
      <c r="AG4775" s="13"/>
      <c r="AH4775" s="13"/>
      <c r="AI4775" s="13"/>
      <c r="AJ4775" s="13"/>
    </row>
    <row r="4776" spans="2:36" x14ac:dyDescent="0.3">
      <c r="B4776" s="8"/>
      <c r="C4776" s="8"/>
      <c r="W4776" s="13"/>
      <c r="X4776" s="13"/>
      <c r="Y4776" s="13"/>
      <c r="Z4776" s="13"/>
      <c r="AA4776" s="13"/>
      <c r="AB4776" s="13"/>
      <c r="AC4776" s="13"/>
      <c r="AD4776" s="13"/>
      <c r="AE4776" s="13"/>
      <c r="AF4776" s="13"/>
      <c r="AG4776" s="13"/>
      <c r="AH4776" s="13"/>
      <c r="AI4776" s="13"/>
      <c r="AJ4776" s="13"/>
    </row>
    <row r="4777" spans="2:36" x14ac:dyDescent="0.3">
      <c r="B4777" s="8"/>
      <c r="C4777" s="8"/>
      <c r="W4777" s="13"/>
      <c r="X4777" s="13"/>
      <c r="Y4777" s="13"/>
      <c r="Z4777" s="13"/>
      <c r="AA4777" s="13"/>
      <c r="AB4777" s="13"/>
      <c r="AC4777" s="13"/>
      <c r="AD4777" s="13"/>
      <c r="AE4777" s="13"/>
      <c r="AF4777" s="13"/>
      <c r="AG4777" s="13"/>
      <c r="AH4777" s="13"/>
      <c r="AI4777" s="13"/>
      <c r="AJ4777" s="13"/>
    </row>
    <row r="4778" spans="2:36" x14ac:dyDescent="0.3">
      <c r="B4778" s="8"/>
      <c r="C4778" s="8"/>
      <c r="W4778" s="13"/>
      <c r="X4778" s="13"/>
      <c r="Y4778" s="13"/>
      <c r="Z4778" s="13"/>
      <c r="AA4778" s="13"/>
      <c r="AB4778" s="13"/>
      <c r="AC4778" s="13"/>
      <c r="AD4778" s="13"/>
      <c r="AE4778" s="13"/>
      <c r="AF4778" s="13"/>
      <c r="AG4778" s="13"/>
      <c r="AH4778" s="13"/>
      <c r="AI4778" s="13"/>
      <c r="AJ4778" s="13"/>
    </row>
    <row r="4779" spans="2:36" x14ac:dyDescent="0.3">
      <c r="B4779" s="8"/>
      <c r="C4779" s="8"/>
      <c r="W4779" s="13"/>
      <c r="X4779" s="13"/>
      <c r="Y4779" s="13"/>
      <c r="Z4779" s="13"/>
      <c r="AA4779" s="13"/>
      <c r="AB4779" s="13"/>
      <c r="AC4779" s="13"/>
      <c r="AD4779" s="13"/>
      <c r="AE4779" s="13"/>
      <c r="AF4779" s="13"/>
      <c r="AG4779" s="13"/>
      <c r="AH4779" s="13"/>
      <c r="AI4779" s="13"/>
      <c r="AJ4779" s="13"/>
    </row>
    <row r="4780" spans="2:36" x14ac:dyDescent="0.3">
      <c r="B4780" s="8"/>
      <c r="C4780" s="8"/>
      <c r="W4780" s="13"/>
      <c r="X4780" s="13"/>
      <c r="Y4780" s="13"/>
      <c r="Z4780" s="13"/>
      <c r="AA4780" s="13"/>
      <c r="AB4780" s="13"/>
      <c r="AC4780" s="13"/>
      <c r="AD4780" s="13"/>
      <c r="AE4780" s="13"/>
      <c r="AF4780" s="13"/>
      <c r="AG4780" s="13"/>
      <c r="AH4780" s="13"/>
      <c r="AI4780" s="13"/>
      <c r="AJ4780" s="13"/>
    </row>
    <row r="4781" spans="2:36" x14ac:dyDescent="0.3">
      <c r="B4781" s="8"/>
      <c r="C4781" s="8"/>
      <c r="W4781" s="13"/>
      <c r="X4781" s="13"/>
      <c r="Y4781" s="13"/>
      <c r="Z4781" s="13"/>
      <c r="AA4781" s="13"/>
      <c r="AB4781" s="13"/>
      <c r="AC4781" s="13"/>
      <c r="AD4781" s="13"/>
      <c r="AE4781" s="13"/>
      <c r="AF4781" s="13"/>
      <c r="AG4781" s="13"/>
      <c r="AH4781" s="13"/>
      <c r="AI4781" s="13"/>
      <c r="AJ4781" s="13"/>
    </row>
    <row r="4782" spans="2:36" x14ac:dyDescent="0.3">
      <c r="B4782" s="8"/>
      <c r="C4782" s="8"/>
      <c r="W4782" s="13"/>
      <c r="X4782" s="13"/>
      <c r="Y4782" s="13"/>
      <c r="Z4782" s="13"/>
      <c r="AA4782" s="13"/>
      <c r="AB4782" s="13"/>
      <c r="AC4782" s="13"/>
      <c r="AD4782" s="13"/>
      <c r="AE4782" s="13"/>
      <c r="AF4782" s="13"/>
      <c r="AG4782" s="13"/>
      <c r="AH4782" s="13"/>
      <c r="AI4782" s="13"/>
      <c r="AJ4782" s="13"/>
    </row>
    <row r="4783" spans="2:36" x14ac:dyDescent="0.3">
      <c r="B4783" s="8"/>
      <c r="C4783" s="8"/>
      <c r="W4783" s="13"/>
      <c r="X4783" s="13"/>
      <c r="Y4783" s="13"/>
      <c r="Z4783" s="13"/>
      <c r="AA4783" s="13"/>
      <c r="AB4783" s="13"/>
      <c r="AC4783" s="13"/>
      <c r="AD4783" s="13"/>
      <c r="AE4783" s="13"/>
      <c r="AF4783" s="13"/>
      <c r="AG4783" s="13"/>
      <c r="AH4783" s="13"/>
      <c r="AI4783" s="13"/>
      <c r="AJ4783" s="13"/>
    </row>
    <row r="4784" spans="2:36" x14ac:dyDescent="0.3">
      <c r="B4784" s="8"/>
      <c r="C4784" s="8"/>
      <c r="W4784" s="13"/>
      <c r="X4784" s="13"/>
      <c r="Y4784" s="13"/>
      <c r="Z4784" s="13"/>
      <c r="AA4784" s="13"/>
      <c r="AB4784" s="13"/>
      <c r="AC4784" s="13"/>
      <c r="AD4784" s="13"/>
      <c r="AE4784" s="13"/>
      <c r="AF4784" s="13"/>
      <c r="AG4784" s="13"/>
      <c r="AH4784" s="13"/>
      <c r="AI4784" s="13"/>
      <c r="AJ4784" s="13"/>
    </row>
    <row r="4785" spans="2:36" x14ac:dyDescent="0.3">
      <c r="B4785" s="8"/>
      <c r="C4785" s="8"/>
      <c r="W4785" s="13"/>
      <c r="X4785" s="13"/>
      <c r="Y4785" s="13"/>
      <c r="Z4785" s="13"/>
      <c r="AA4785" s="13"/>
      <c r="AB4785" s="13"/>
      <c r="AC4785" s="13"/>
      <c r="AD4785" s="13"/>
      <c r="AE4785" s="13"/>
      <c r="AF4785" s="13"/>
      <c r="AG4785" s="13"/>
      <c r="AH4785" s="13"/>
      <c r="AI4785" s="13"/>
      <c r="AJ4785" s="13"/>
    </row>
    <row r="4786" spans="2:36" x14ac:dyDescent="0.3">
      <c r="B4786" s="8"/>
      <c r="C4786" s="8"/>
      <c r="W4786" s="13"/>
      <c r="X4786" s="13"/>
      <c r="Y4786" s="13"/>
      <c r="Z4786" s="13"/>
      <c r="AA4786" s="13"/>
      <c r="AB4786" s="13"/>
      <c r="AC4786" s="13"/>
      <c r="AD4786" s="13"/>
      <c r="AE4786" s="13"/>
      <c r="AF4786" s="13"/>
      <c r="AG4786" s="13"/>
      <c r="AH4786" s="13"/>
      <c r="AI4786" s="13"/>
      <c r="AJ4786" s="13"/>
    </row>
    <row r="4787" spans="2:36" x14ac:dyDescent="0.3">
      <c r="B4787" s="8"/>
      <c r="C4787" s="8"/>
      <c r="W4787" s="13"/>
      <c r="X4787" s="13"/>
      <c r="Y4787" s="13"/>
      <c r="Z4787" s="13"/>
      <c r="AA4787" s="13"/>
      <c r="AB4787" s="13"/>
      <c r="AC4787" s="13"/>
      <c r="AD4787" s="13"/>
      <c r="AE4787" s="13"/>
      <c r="AF4787" s="13"/>
      <c r="AG4787" s="13"/>
      <c r="AH4787" s="13"/>
      <c r="AI4787" s="13"/>
      <c r="AJ4787" s="13"/>
    </row>
    <row r="4788" spans="2:36" x14ac:dyDescent="0.3">
      <c r="B4788" s="8"/>
      <c r="C4788" s="8"/>
      <c r="W4788" s="13"/>
      <c r="X4788" s="13"/>
      <c r="Y4788" s="13"/>
      <c r="Z4788" s="13"/>
      <c r="AA4788" s="13"/>
      <c r="AB4788" s="13"/>
      <c r="AC4788" s="13"/>
      <c r="AD4788" s="13"/>
      <c r="AE4788" s="13"/>
      <c r="AF4788" s="13"/>
      <c r="AG4788" s="13"/>
      <c r="AH4788" s="13"/>
      <c r="AI4788" s="13"/>
      <c r="AJ4788" s="13"/>
    </row>
    <row r="4789" spans="2:36" x14ac:dyDescent="0.3">
      <c r="B4789" s="8"/>
      <c r="C4789" s="8"/>
      <c r="W4789" s="13"/>
      <c r="X4789" s="13"/>
      <c r="Y4789" s="13"/>
      <c r="Z4789" s="13"/>
      <c r="AA4789" s="13"/>
      <c r="AB4789" s="13"/>
      <c r="AC4789" s="13"/>
      <c r="AD4789" s="13"/>
      <c r="AE4789" s="13"/>
      <c r="AF4789" s="13"/>
      <c r="AG4789" s="13"/>
      <c r="AH4789" s="13"/>
      <c r="AI4789" s="13"/>
      <c r="AJ4789" s="13"/>
    </row>
    <row r="4790" spans="2:36" x14ac:dyDescent="0.3">
      <c r="B4790" s="8"/>
      <c r="C4790" s="8"/>
      <c r="W4790" s="13"/>
      <c r="X4790" s="13"/>
      <c r="Y4790" s="13"/>
      <c r="Z4790" s="13"/>
      <c r="AA4790" s="13"/>
      <c r="AB4790" s="13"/>
      <c r="AC4790" s="13"/>
      <c r="AD4790" s="13"/>
      <c r="AE4790" s="13"/>
      <c r="AF4790" s="13"/>
      <c r="AG4790" s="13"/>
      <c r="AH4790" s="13"/>
      <c r="AI4790" s="13"/>
      <c r="AJ4790" s="13"/>
    </row>
    <row r="4791" spans="2:36" x14ac:dyDescent="0.3">
      <c r="B4791" s="8"/>
      <c r="C4791" s="8"/>
      <c r="W4791" s="13"/>
      <c r="X4791" s="13"/>
      <c r="Y4791" s="13"/>
      <c r="Z4791" s="13"/>
      <c r="AA4791" s="13"/>
      <c r="AB4791" s="13"/>
      <c r="AC4791" s="13"/>
      <c r="AD4791" s="13"/>
      <c r="AE4791" s="13"/>
      <c r="AF4791" s="13"/>
      <c r="AG4791" s="13"/>
      <c r="AH4791" s="13"/>
      <c r="AI4791" s="13"/>
      <c r="AJ4791" s="13"/>
    </row>
    <row r="4792" spans="2:36" x14ac:dyDescent="0.3">
      <c r="B4792" s="8"/>
      <c r="C4792" s="8"/>
      <c r="W4792" s="13"/>
      <c r="X4792" s="13"/>
      <c r="Y4792" s="13"/>
      <c r="Z4792" s="13"/>
      <c r="AA4792" s="13"/>
      <c r="AB4792" s="13"/>
      <c r="AC4792" s="13"/>
      <c r="AD4792" s="13"/>
      <c r="AE4792" s="13"/>
      <c r="AF4792" s="13"/>
      <c r="AG4792" s="13"/>
      <c r="AH4792" s="13"/>
      <c r="AI4792" s="13"/>
      <c r="AJ4792" s="13"/>
    </row>
    <row r="4793" spans="2:36" x14ac:dyDescent="0.3">
      <c r="B4793" s="8"/>
      <c r="C4793" s="8"/>
      <c r="W4793" s="13"/>
      <c r="X4793" s="13"/>
      <c r="Y4793" s="13"/>
      <c r="Z4793" s="13"/>
      <c r="AA4793" s="13"/>
      <c r="AB4793" s="13"/>
      <c r="AC4793" s="13"/>
      <c r="AD4793" s="13"/>
      <c r="AE4793" s="13"/>
      <c r="AF4793" s="13"/>
      <c r="AG4793" s="13"/>
      <c r="AH4793" s="13"/>
      <c r="AI4793" s="13"/>
      <c r="AJ4793" s="13"/>
    </row>
    <row r="4794" spans="2:36" x14ac:dyDescent="0.3">
      <c r="B4794" s="8"/>
      <c r="C4794" s="8"/>
      <c r="W4794" s="13"/>
      <c r="X4794" s="13"/>
      <c r="Y4794" s="13"/>
      <c r="Z4794" s="13"/>
      <c r="AA4794" s="13"/>
      <c r="AB4794" s="13"/>
      <c r="AC4794" s="13"/>
      <c r="AD4794" s="13"/>
      <c r="AE4794" s="13"/>
      <c r="AF4794" s="13"/>
      <c r="AG4794" s="13"/>
      <c r="AH4794" s="13"/>
      <c r="AI4794" s="13"/>
      <c r="AJ4794" s="13"/>
    </row>
    <row r="4795" spans="2:36" x14ac:dyDescent="0.3">
      <c r="B4795" s="8"/>
      <c r="C4795" s="8"/>
      <c r="W4795" s="13"/>
      <c r="X4795" s="13"/>
      <c r="Y4795" s="13"/>
      <c r="Z4795" s="13"/>
      <c r="AA4795" s="13"/>
      <c r="AB4795" s="13"/>
      <c r="AC4795" s="13"/>
      <c r="AD4795" s="13"/>
      <c r="AE4795" s="13"/>
      <c r="AF4795" s="13"/>
      <c r="AG4795" s="13"/>
      <c r="AH4795" s="13"/>
      <c r="AI4795" s="13"/>
      <c r="AJ4795" s="13"/>
    </row>
    <row r="4796" spans="2:36" x14ac:dyDescent="0.3">
      <c r="B4796" s="8"/>
      <c r="C4796" s="8"/>
      <c r="W4796" s="13"/>
      <c r="X4796" s="13"/>
      <c r="Y4796" s="13"/>
      <c r="Z4796" s="13"/>
      <c r="AA4796" s="13"/>
      <c r="AB4796" s="13"/>
      <c r="AC4796" s="13"/>
      <c r="AD4796" s="13"/>
      <c r="AE4796" s="13"/>
      <c r="AF4796" s="13"/>
      <c r="AG4796" s="13"/>
      <c r="AH4796" s="13"/>
      <c r="AI4796" s="13"/>
      <c r="AJ4796" s="13"/>
    </row>
    <row r="4797" spans="2:36" x14ac:dyDescent="0.3">
      <c r="B4797" s="8"/>
      <c r="C4797" s="8"/>
      <c r="W4797" s="13"/>
      <c r="X4797" s="13"/>
      <c r="Y4797" s="13"/>
      <c r="Z4797" s="13"/>
      <c r="AA4797" s="13"/>
      <c r="AB4797" s="13"/>
      <c r="AC4797" s="13"/>
      <c r="AD4797" s="13"/>
      <c r="AE4797" s="13"/>
      <c r="AF4797" s="13"/>
      <c r="AG4797" s="13"/>
      <c r="AH4797" s="13"/>
      <c r="AI4797" s="13"/>
      <c r="AJ4797" s="13"/>
    </row>
    <row r="4798" spans="2:36" x14ac:dyDescent="0.3">
      <c r="B4798" s="8"/>
      <c r="C4798" s="8"/>
      <c r="W4798" s="13"/>
      <c r="X4798" s="13"/>
      <c r="Y4798" s="13"/>
      <c r="Z4798" s="13"/>
      <c r="AA4798" s="13"/>
      <c r="AB4798" s="13"/>
      <c r="AC4798" s="13"/>
      <c r="AD4798" s="13"/>
      <c r="AE4798" s="13"/>
      <c r="AF4798" s="13"/>
      <c r="AG4798" s="13"/>
      <c r="AH4798" s="13"/>
      <c r="AI4798" s="13"/>
      <c r="AJ4798" s="13"/>
    </row>
    <row r="4799" spans="2:36" x14ac:dyDescent="0.3">
      <c r="B4799" s="8"/>
      <c r="C4799" s="8"/>
      <c r="W4799" s="13"/>
      <c r="X4799" s="13"/>
      <c r="Y4799" s="13"/>
      <c r="Z4799" s="13"/>
      <c r="AA4799" s="13"/>
      <c r="AB4799" s="13"/>
      <c r="AC4799" s="13"/>
      <c r="AD4799" s="13"/>
      <c r="AE4799" s="13"/>
      <c r="AF4799" s="13"/>
      <c r="AG4799" s="13"/>
      <c r="AH4799" s="13"/>
      <c r="AI4799" s="13"/>
      <c r="AJ4799" s="13"/>
    </row>
    <row r="4800" spans="2:36" x14ac:dyDescent="0.3">
      <c r="B4800" s="8"/>
      <c r="C4800" s="8"/>
      <c r="W4800" s="13"/>
      <c r="X4800" s="13"/>
      <c r="Y4800" s="13"/>
      <c r="Z4800" s="13"/>
      <c r="AA4800" s="13"/>
      <c r="AB4800" s="13"/>
      <c r="AC4800" s="13"/>
      <c r="AD4800" s="13"/>
      <c r="AE4800" s="13"/>
      <c r="AF4800" s="13"/>
      <c r="AG4800" s="13"/>
      <c r="AH4800" s="13"/>
      <c r="AI4800" s="13"/>
      <c r="AJ4800" s="13"/>
    </row>
    <row r="4801" spans="2:36" x14ac:dyDescent="0.3">
      <c r="B4801" s="8"/>
      <c r="C4801" s="8"/>
      <c r="W4801" s="13"/>
      <c r="X4801" s="13"/>
      <c r="Y4801" s="13"/>
      <c r="Z4801" s="13"/>
      <c r="AA4801" s="13"/>
      <c r="AB4801" s="13"/>
      <c r="AC4801" s="13"/>
      <c r="AD4801" s="13"/>
      <c r="AE4801" s="13"/>
      <c r="AF4801" s="13"/>
      <c r="AG4801" s="13"/>
      <c r="AH4801" s="13"/>
      <c r="AI4801" s="13"/>
      <c r="AJ4801" s="13"/>
    </row>
    <row r="4802" spans="2:36" x14ac:dyDescent="0.3">
      <c r="B4802" s="8"/>
      <c r="C4802" s="8"/>
      <c r="W4802" s="13"/>
      <c r="X4802" s="13"/>
      <c r="Y4802" s="13"/>
      <c r="Z4802" s="13"/>
      <c r="AA4802" s="13"/>
      <c r="AB4802" s="13"/>
      <c r="AC4802" s="13"/>
      <c r="AD4802" s="13"/>
      <c r="AE4802" s="13"/>
      <c r="AF4802" s="13"/>
      <c r="AG4802" s="13"/>
      <c r="AH4802" s="13"/>
      <c r="AI4802" s="13"/>
      <c r="AJ4802" s="13"/>
    </row>
    <row r="4803" spans="2:36" x14ac:dyDescent="0.3">
      <c r="B4803" s="8"/>
      <c r="C4803" s="8"/>
      <c r="W4803" s="13"/>
      <c r="X4803" s="13"/>
      <c r="Y4803" s="13"/>
      <c r="Z4803" s="13"/>
      <c r="AA4803" s="13"/>
      <c r="AB4803" s="13"/>
      <c r="AC4803" s="13"/>
      <c r="AD4803" s="13"/>
      <c r="AE4803" s="13"/>
      <c r="AF4803" s="13"/>
      <c r="AG4803" s="13"/>
      <c r="AH4803" s="13"/>
      <c r="AI4803" s="13"/>
      <c r="AJ4803" s="13"/>
    </row>
    <row r="4804" spans="2:36" x14ac:dyDescent="0.3">
      <c r="B4804" s="8"/>
      <c r="C4804" s="8"/>
      <c r="W4804" s="13"/>
      <c r="X4804" s="13"/>
      <c r="Y4804" s="13"/>
      <c r="Z4804" s="13"/>
      <c r="AA4804" s="13"/>
      <c r="AB4804" s="13"/>
      <c r="AC4804" s="13"/>
      <c r="AD4804" s="13"/>
      <c r="AE4804" s="13"/>
      <c r="AF4804" s="13"/>
      <c r="AG4804" s="13"/>
      <c r="AH4804" s="13"/>
      <c r="AI4804" s="13"/>
      <c r="AJ4804" s="13"/>
    </row>
    <row r="4805" spans="2:36" x14ac:dyDescent="0.3">
      <c r="B4805" s="8"/>
      <c r="C4805" s="8"/>
      <c r="W4805" s="13"/>
      <c r="X4805" s="13"/>
      <c r="Y4805" s="13"/>
      <c r="Z4805" s="13"/>
      <c r="AA4805" s="13"/>
      <c r="AB4805" s="13"/>
      <c r="AC4805" s="13"/>
      <c r="AD4805" s="13"/>
      <c r="AE4805" s="13"/>
      <c r="AF4805" s="13"/>
      <c r="AG4805" s="13"/>
      <c r="AH4805" s="13"/>
      <c r="AI4805" s="13"/>
      <c r="AJ4805" s="13"/>
    </row>
    <row r="4806" spans="2:36" x14ac:dyDescent="0.3">
      <c r="B4806" s="8"/>
      <c r="C4806" s="8"/>
      <c r="W4806" s="13"/>
      <c r="X4806" s="13"/>
      <c r="Y4806" s="13"/>
      <c r="Z4806" s="13"/>
      <c r="AA4806" s="13"/>
      <c r="AB4806" s="13"/>
      <c r="AC4806" s="13"/>
      <c r="AD4806" s="13"/>
      <c r="AE4806" s="13"/>
      <c r="AF4806" s="13"/>
      <c r="AG4806" s="13"/>
      <c r="AH4806" s="13"/>
      <c r="AI4806" s="13"/>
      <c r="AJ4806" s="13"/>
    </row>
    <row r="4807" spans="2:36" x14ac:dyDescent="0.3">
      <c r="B4807" s="8"/>
      <c r="C4807" s="8"/>
      <c r="W4807" s="13"/>
      <c r="X4807" s="13"/>
      <c r="Y4807" s="13"/>
      <c r="Z4807" s="13"/>
      <c r="AA4807" s="13"/>
      <c r="AB4807" s="13"/>
      <c r="AC4807" s="13"/>
      <c r="AD4807" s="13"/>
      <c r="AE4807" s="13"/>
      <c r="AF4807" s="13"/>
      <c r="AG4807" s="13"/>
      <c r="AH4807" s="13"/>
      <c r="AI4807" s="13"/>
      <c r="AJ4807" s="13"/>
    </row>
    <row r="4808" spans="2:36" x14ac:dyDescent="0.3">
      <c r="B4808" s="8"/>
      <c r="C4808" s="8"/>
      <c r="W4808" s="13"/>
      <c r="X4808" s="13"/>
      <c r="Y4808" s="13"/>
      <c r="Z4808" s="13"/>
      <c r="AA4808" s="13"/>
      <c r="AB4808" s="13"/>
      <c r="AC4808" s="13"/>
      <c r="AD4808" s="13"/>
      <c r="AE4808" s="13"/>
      <c r="AF4808" s="13"/>
      <c r="AG4808" s="13"/>
      <c r="AH4808" s="13"/>
      <c r="AI4808" s="13"/>
      <c r="AJ4808" s="13"/>
    </row>
    <row r="4809" spans="2:36" x14ac:dyDescent="0.3">
      <c r="B4809" s="8"/>
      <c r="C4809" s="8"/>
      <c r="W4809" s="13"/>
      <c r="X4809" s="13"/>
      <c r="Y4809" s="13"/>
      <c r="Z4809" s="13"/>
      <c r="AA4809" s="13"/>
      <c r="AB4809" s="13"/>
      <c r="AC4809" s="13"/>
      <c r="AD4809" s="13"/>
      <c r="AE4809" s="13"/>
      <c r="AF4809" s="13"/>
      <c r="AG4809" s="13"/>
      <c r="AH4809" s="13"/>
      <c r="AI4809" s="13"/>
      <c r="AJ4809" s="13"/>
    </row>
    <row r="4810" spans="2:36" x14ac:dyDescent="0.3">
      <c r="B4810" s="8"/>
      <c r="C4810" s="8"/>
      <c r="W4810" s="13"/>
      <c r="X4810" s="13"/>
      <c r="Y4810" s="13"/>
      <c r="Z4810" s="13"/>
      <c r="AA4810" s="13"/>
      <c r="AB4810" s="13"/>
      <c r="AC4810" s="13"/>
      <c r="AD4810" s="13"/>
      <c r="AE4810" s="13"/>
      <c r="AF4810" s="13"/>
      <c r="AG4810" s="13"/>
      <c r="AH4810" s="13"/>
      <c r="AI4810" s="13"/>
      <c r="AJ4810" s="13"/>
    </row>
    <row r="4811" spans="2:36" x14ac:dyDescent="0.3">
      <c r="B4811" s="8"/>
      <c r="C4811" s="8"/>
      <c r="W4811" s="13"/>
      <c r="X4811" s="13"/>
      <c r="Y4811" s="13"/>
      <c r="Z4811" s="13"/>
      <c r="AA4811" s="13"/>
      <c r="AB4811" s="13"/>
      <c r="AC4811" s="13"/>
      <c r="AD4811" s="13"/>
      <c r="AE4811" s="13"/>
      <c r="AF4811" s="13"/>
      <c r="AG4811" s="13"/>
      <c r="AH4811" s="13"/>
      <c r="AI4811" s="13"/>
      <c r="AJ4811" s="13"/>
    </row>
    <row r="4812" spans="2:36" x14ac:dyDescent="0.3">
      <c r="B4812" s="8"/>
      <c r="C4812" s="8"/>
      <c r="W4812" s="13"/>
      <c r="X4812" s="13"/>
      <c r="Y4812" s="13"/>
      <c r="Z4812" s="13"/>
      <c r="AA4812" s="13"/>
      <c r="AB4812" s="13"/>
      <c r="AC4812" s="13"/>
      <c r="AD4812" s="13"/>
      <c r="AE4812" s="13"/>
      <c r="AF4812" s="13"/>
      <c r="AG4812" s="13"/>
      <c r="AH4812" s="13"/>
      <c r="AI4812" s="13"/>
      <c r="AJ4812" s="13"/>
    </row>
    <row r="4813" spans="2:36" x14ac:dyDescent="0.3">
      <c r="B4813" s="8"/>
      <c r="C4813" s="8"/>
      <c r="W4813" s="13"/>
      <c r="X4813" s="13"/>
      <c r="Y4813" s="13"/>
      <c r="Z4813" s="13"/>
      <c r="AA4813" s="13"/>
      <c r="AB4813" s="13"/>
      <c r="AC4813" s="13"/>
      <c r="AD4813" s="13"/>
      <c r="AE4813" s="13"/>
      <c r="AF4813" s="13"/>
      <c r="AG4813" s="13"/>
      <c r="AH4813" s="13"/>
      <c r="AI4813" s="13"/>
      <c r="AJ4813" s="13"/>
    </row>
    <row r="4814" spans="2:36" x14ac:dyDescent="0.3">
      <c r="B4814" s="8"/>
      <c r="C4814" s="8"/>
      <c r="W4814" s="13"/>
      <c r="X4814" s="13"/>
      <c r="Y4814" s="13"/>
      <c r="Z4814" s="13"/>
      <c r="AA4814" s="13"/>
      <c r="AB4814" s="13"/>
      <c r="AC4814" s="13"/>
      <c r="AD4814" s="13"/>
      <c r="AE4814" s="13"/>
      <c r="AF4814" s="13"/>
      <c r="AG4814" s="13"/>
      <c r="AH4814" s="13"/>
      <c r="AI4814" s="13"/>
      <c r="AJ4814" s="13"/>
    </row>
    <row r="4815" spans="2:36" x14ac:dyDescent="0.3">
      <c r="B4815" s="8"/>
      <c r="C4815" s="8"/>
      <c r="W4815" s="13"/>
      <c r="X4815" s="13"/>
      <c r="Y4815" s="13"/>
      <c r="Z4815" s="13"/>
      <c r="AA4815" s="13"/>
      <c r="AB4815" s="13"/>
      <c r="AC4815" s="13"/>
      <c r="AD4815" s="13"/>
      <c r="AE4815" s="13"/>
      <c r="AF4815" s="13"/>
      <c r="AG4815" s="13"/>
      <c r="AH4815" s="13"/>
      <c r="AI4815" s="13"/>
      <c r="AJ4815" s="13"/>
    </row>
    <row r="4816" spans="2:36" x14ac:dyDescent="0.3">
      <c r="B4816" s="8"/>
      <c r="C4816" s="8"/>
      <c r="W4816" s="13"/>
      <c r="X4816" s="13"/>
      <c r="Y4816" s="13"/>
      <c r="Z4816" s="13"/>
      <c r="AA4816" s="13"/>
      <c r="AB4816" s="13"/>
      <c r="AC4816" s="13"/>
      <c r="AD4816" s="13"/>
      <c r="AE4816" s="13"/>
      <c r="AF4816" s="13"/>
      <c r="AG4816" s="13"/>
      <c r="AH4816" s="13"/>
      <c r="AI4816" s="13"/>
      <c r="AJ4816" s="13"/>
    </row>
    <row r="4817" spans="2:36" x14ac:dyDescent="0.3">
      <c r="B4817" s="8"/>
      <c r="C4817" s="8"/>
      <c r="W4817" s="13"/>
      <c r="X4817" s="13"/>
      <c r="Y4817" s="13"/>
      <c r="Z4817" s="13"/>
      <c r="AA4817" s="13"/>
      <c r="AB4817" s="13"/>
      <c r="AC4817" s="13"/>
      <c r="AD4817" s="13"/>
      <c r="AE4817" s="13"/>
      <c r="AF4817" s="13"/>
      <c r="AG4817" s="13"/>
      <c r="AH4817" s="13"/>
      <c r="AI4817" s="13"/>
      <c r="AJ4817" s="13"/>
    </row>
    <row r="4818" spans="2:36" x14ac:dyDescent="0.3">
      <c r="B4818" s="8"/>
      <c r="C4818" s="8"/>
      <c r="W4818" s="13"/>
      <c r="X4818" s="13"/>
      <c r="Y4818" s="13"/>
      <c r="Z4818" s="13"/>
      <c r="AA4818" s="13"/>
      <c r="AB4818" s="13"/>
      <c r="AC4818" s="13"/>
      <c r="AD4818" s="13"/>
      <c r="AE4818" s="13"/>
      <c r="AF4818" s="13"/>
      <c r="AG4818" s="13"/>
      <c r="AH4818" s="13"/>
      <c r="AI4818" s="13"/>
      <c r="AJ4818" s="13"/>
    </row>
    <row r="4819" spans="2:36" x14ac:dyDescent="0.3">
      <c r="B4819" s="8"/>
      <c r="C4819" s="8"/>
      <c r="W4819" s="13"/>
      <c r="X4819" s="13"/>
      <c r="Y4819" s="13"/>
      <c r="Z4819" s="13"/>
      <c r="AA4819" s="13"/>
      <c r="AB4819" s="13"/>
      <c r="AC4819" s="13"/>
      <c r="AD4819" s="13"/>
      <c r="AE4819" s="13"/>
      <c r="AF4819" s="13"/>
      <c r="AG4819" s="13"/>
      <c r="AH4819" s="13"/>
      <c r="AI4819" s="13"/>
      <c r="AJ4819" s="13"/>
    </row>
    <row r="4820" spans="2:36" x14ac:dyDescent="0.3">
      <c r="B4820" s="8"/>
      <c r="C4820" s="8"/>
      <c r="W4820" s="13"/>
      <c r="X4820" s="13"/>
      <c r="Y4820" s="13"/>
      <c r="Z4820" s="13"/>
      <c r="AA4820" s="13"/>
      <c r="AB4820" s="13"/>
      <c r="AC4820" s="13"/>
      <c r="AD4820" s="13"/>
      <c r="AE4820" s="13"/>
      <c r="AF4820" s="13"/>
      <c r="AG4820" s="13"/>
      <c r="AH4820" s="13"/>
      <c r="AI4820" s="13"/>
      <c r="AJ4820" s="13"/>
    </row>
    <row r="4821" spans="2:36" x14ac:dyDescent="0.3">
      <c r="B4821" s="8"/>
      <c r="C4821" s="8"/>
      <c r="W4821" s="13"/>
      <c r="X4821" s="13"/>
      <c r="Y4821" s="13"/>
      <c r="Z4821" s="13"/>
      <c r="AA4821" s="13"/>
      <c r="AB4821" s="13"/>
      <c r="AC4821" s="13"/>
      <c r="AD4821" s="13"/>
      <c r="AE4821" s="13"/>
      <c r="AF4821" s="13"/>
      <c r="AG4821" s="13"/>
      <c r="AH4821" s="13"/>
      <c r="AI4821" s="13"/>
      <c r="AJ4821" s="13"/>
    </row>
    <row r="4822" spans="2:36" x14ac:dyDescent="0.3">
      <c r="B4822" s="8"/>
      <c r="C4822" s="8"/>
      <c r="W4822" s="13"/>
      <c r="X4822" s="13"/>
      <c r="Y4822" s="13"/>
      <c r="Z4822" s="13"/>
      <c r="AA4822" s="13"/>
      <c r="AB4822" s="13"/>
      <c r="AC4822" s="13"/>
      <c r="AD4822" s="13"/>
      <c r="AE4822" s="13"/>
      <c r="AF4822" s="13"/>
      <c r="AG4822" s="13"/>
      <c r="AH4822" s="13"/>
      <c r="AI4822" s="13"/>
      <c r="AJ4822" s="13"/>
    </row>
    <row r="4823" spans="2:36" x14ac:dyDescent="0.3">
      <c r="B4823" s="8"/>
      <c r="C4823" s="8"/>
      <c r="W4823" s="13"/>
      <c r="X4823" s="13"/>
      <c r="Y4823" s="13"/>
      <c r="Z4823" s="13"/>
      <c r="AA4823" s="13"/>
      <c r="AB4823" s="13"/>
      <c r="AC4823" s="13"/>
      <c r="AD4823" s="13"/>
      <c r="AE4823" s="13"/>
      <c r="AF4823" s="13"/>
      <c r="AG4823" s="13"/>
      <c r="AH4823" s="13"/>
      <c r="AI4823" s="13"/>
      <c r="AJ4823" s="13"/>
    </row>
    <row r="4824" spans="2:36" x14ac:dyDescent="0.3">
      <c r="B4824" s="8"/>
      <c r="C4824" s="8"/>
      <c r="W4824" s="13"/>
      <c r="X4824" s="13"/>
      <c r="Y4824" s="13"/>
      <c r="Z4824" s="13"/>
      <c r="AA4824" s="13"/>
      <c r="AB4824" s="13"/>
      <c r="AC4824" s="13"/>
      <c r="AD4824" s="13"/>
      <c r="AE4824" s="13"/>
      <c r="AF4824" s="13"/>
      <c r="AG4824" s="13"/>
      <c r="AH4824" s="13"/>
      <c r="AI4824" s="13"/>
      <c r="AJ4824" s="13"/>
    </row>
    <row r="4825" spans="2:36" x14ac:dyDescent="0.3">
      <c r="B4825" s="8"/>
      <c r="C4825" s="8"/>
      <c r="W4825" s="13"/>
      <c r="X4825" s="13"/>
      <c r="Y4825" s="13"/>
      <c r="Z4825" s="13"/>
      <c r="AA4825" s="13"/>
      <c r="AB4825" s="13"/>
      <c r="AC4825" s="13"/>
      <c r="AD4825" s="13"/>
      <c r="AE4825" s="13"/>
      <c r="AF4825" s="13"/>
      <c r="AG4825" s="13"/>
      <c r="AH4825" s="13"/>
      <c r="AI4825" s="13"/>
      <c r="AJ4825" s="13"/>
    </row>
    <row r="4826" spans="2:36" x14ac:dyDescent="0.3">
      <c r="B4826" s="8"/>
      <c r="C4826" s="8"/>
      <c r="W4826" s="13"/>
      <c r="X4826" s="13"/>
      <c r="Y4826" s="13"/>
      <c r="Z4826" s="13"/>
      <c r="AA4826" s="13"/>
      <c r="AB4826" s="13"/>
      <c r="AC4826" s="13"/>
      <c r="AD4826" s="13"/>
      <c r="AE4826" s="13"/>
      <c r="AF4826" s="13"/>
      <c r="AG4826" s="13"/>
      <c r="AH4826" s="13"/>
      <c r="AI4826" s="13"/>
      <c r="AJ4826" s="13"/>
    </row>
    <row r="4827" spans="2:36" x14ac:dyDescent="0.3">
      <c r="B4827" s="8"/>
      <c r="C4827" s="8"/>
      <c r="W4827" s="13"/>
      <c r="X4827" s="13"/>
      <c r="Y4827" s="13"/>
      <c r="Z4827" s="13"/>
      <c r="AA4827" s="13"/>
      <c r="AB4827" s="13"/>
      <c r="AC4827" s="13"/>
      <c r="AD4827" s="13"/>
      <c r="AE4827" s="13"/>
      <c r="AF4827" s="13"/>
      <c r="AG4827" s="13"/>
      <c r="AH4827" s="13"/>
      <c r="AI4827" s="13"/>
      <c r="AJ4827" s="13"/>
    </row>
    <row r="4828" spans="2:36" x14ac:dyDescent="0.3">
      <c r="B4828" s="8"/>
      <c r="C4828" s="8"/>
      <c r="W4828" s="13"/>
      <c r="X4828" s="13"/>
      <c r="Y4828" s="13"/>
      <c r="Z4828" s="13"/>
      <c r="AA4828" s="13"/>
      <c r="AB4828" s="13"/>
      <c r="AC4828" s="13"/>
      <c r="AD4828" s="13"/>
      <c r="AE4828" s="13"/>
      <c r="AF4828" s="13"/>
      <c r="AG4828" s="13"/>
      <c r="AH4828" s="13"/>
      <c r="AI4828" s="13"/>
      <c r="AJ4828" s="13"/>
    </row>
    <row r="4829" spans="2:36" x14ac:dyDescent="0.3">
      <c r="B4829" s="8"/>
      <c r="C4829" s="8"/>
      <c r="W4829" s="13"/>
      <c r="X4829" s="13"/>
      <c r="Y4829" s="13"/>
      <c r="Z4829" s="13"/>
      <c r="AA4829" s="13"/>
      <c r="AB4829" s="13"/>
      <c r="AC4829" s="13"/>
      <c r="AD4829" s="13"/>
      <c r="AE4829" s="13"/>
      <c r="AF4829" s="13"/>
      <c r="AG4829" s="13"/>
      <c r="AH4829" s="13"/>
      <c r="AI4829" s="13"/>
      <c r="AJ4829" s="13"/>
    </row>
    <row r="4830" spans="2:36" x14ac:dyDescent="0.3">
      <c r="B4830" s="8"/>
      <c r="C4830" s="8"/>
      <c r="W4830" s="13"/>
      <c r="X4830" s="13"/>
      <c r="Y4830" s="13"/>
      <c r="Z4830" s="13"/>
      <c r="AA4830" s="13"/>
      <c r="AB4830" s="13"/>
      <c r="AC4830" s="13"/>
      <c r="AD4830" s="13"/>
      <c r="AE4830" s="13"/>
      <c r="AF4830" s="13"/>
      <c r="AG4830" s="13"/>
      <c r="AH4830" s="13"/>
      <c r="AI4830" s="13"/>
      <c r="AJ4830" s="13"/>
    </row>
    <row r="4831" spans="2:36" x14ac:dyDescent="0.3">
      <c r="B4831" s="8"/>
      <c r="C4831" s="8"/>
      <c r="W4831" s="13"/>
      <c r="X4831" s="13"/>
      <c r="Y4831" s="13"/>
      <c r="Z4831" s="13"/>
      <c r="AA4831" s="13"/>
      <c r="AB4831" s="13"/>
      <c r="AC4831" s="13"/>
      <c r="AD4831" s="13"/>
      <c r="AE4831" s="13"/>
      <c r="AF4831" s="13"/>
      <c r="AG4831" s="13"/>
      <c r="AH4831" s="13"/>
      <c r="AI4831" s="13"/>
      <c r="AJ4831" s="13"/>
    </row>
    <row r="4832" spans="2:36" x14ac:dyDescent="0.3">
      <c r="B4832" s="8"/>
      <c r="C4832" s="8"/>
      <c r="W4832" s="13"/>
      <c r="X4832" s="13"/>
      <c r="Y4832" s="13"/>
      <c r="Z4832" s="13"/>
      <c r="AA4832" s="13"/>
      <c r="AB4832" s="13"/>
      <c r="AC4832" s="13"/>
      <c r="AD4832" s="13"/>
      <c r="AE4832" s="13"/>
      <c r="AF4832" s="13"/>
      <c r="AG4832" s="13"/>
      <c r="AH4832" s="13"/>
      <c r="AI4832" s="13"/>
      <c r="AJ4832" s="13"/>
    </row>
    <row r="4833" spans="2:36" x14ac:dyDescent="0.3">
      <c r="B4833" s="8"/>
      <c r="C4833" s="8"/>
      <c r="W4833" s="13"/>
      <c r="X4833" s="13"/>
      <c r="Y4833" s="13"/>
      <c r="Z4833" s="13"/>
      <c r="AA4833" s="13"/>
      <c r="AB4833" s="13"/>
      <c r="AC4833" s="13"/>
      <c r="AD4833" s="13"/>
      <c r="AE4833" s="13"/>
      <c r="AF4833" s="13"/>
      <c r="AG4833" s="13"/>
      <c r="AH4833" s="13"/>
      <c r="AI4833" s="13"/>
      <c r="AJ4833" s="13"/>
    </row>
    <row r="4834" spans="2:36" x14ac:dyDescent="0.3">
      <c r="B4834" s="8"/>
      <c r="C4834" s="8"/>
      <c r="W4834" s="13"/>
      <c r="X4834" s="13"/>
      <c r="Y4834" s="13"/>
      <c r="Z4834" s="13"/>
      <c r="AA4834" s="13"/>
      <c r="AB4834" s="13"/>
      <c r="AC4834" s="13"/>
      <c r="AD4834" s="13"/>
      <c r="AE4834" s="13"/>
      <c r="AF4834" s="13"/>
      <c r="AG4834" s="13"/>
      <c r="AH4834" s="13"/>
      <c r="AI4834" s="13"/>
      <c r="AJ4834" s="13"/>
    </row>
    <row r="4835" spans="2:36" x14ac:dyDescent="0.3">
      <c r="B4835" s="8"/>
      <c r="C4835" s="8"/>
      <c r="W4835" s="13"/>
      <c r="X4835" s="13"/>
      <c r="Y4835" s="13"/>
      <c r="Z4835" s="13"/>
      <c r="AA4835" s="13"/>
      <c r="AB4835" s="13"/>
      <c r="AC4835" s="13"/>
      <c r="AD4835" s="13"/>
      <c r="AE4835" s="13"/>
      <c r="AF4835" s="13"/>
      <c r="AG4835" s="13"/>
      <c r="AH4835" s="13"/>
      <c r="AI4835" s="13"/>
      <c r="AJ4835" s="13"/>
    </row>
    <row r="4836" spans="2:36" x14ac:dyDescent="0.3">
      <c r="B4836" s="8"/>
      <c r="C4836" s="8"/>
      <c r="W4836" s="13"/>
      <c r="X4836" s="13"/>
      <c r="Y4836" s="13"/>
      <c r="Z4836" s="13"/>
      <c r="AA4836" s="13"/>
      <c r="AB4836" s="13"/>
      <c r="AC4836" s="13"/>
      <c r="AD4836" s="13"/>
      <c r="AE4836" s="13"/>
      <c r="AF4836" s="13"/>
      <c r="AG4836" s="13"/>
      <c r="AH4836" s="13"/>
      <c r="AI4836" s="13"/>
      <c r="AJ4836" s="13"/>
    </row>
    <row r="4837" spans="2:36" x14ac:dyDescent="0.3">
      <c r="B4837" s="8"/>
      <c r="C4837" s="8"/>
      <c r="W4837" s="13"/>
      <c r="X4837" s="13"/>
      <c r="Y4837" s="13"/>
      <c r="Z4837" s="13"/>
      <c r="AA4837" s="13"/>
      <c r="AB4837" s="13"/>
      <c r="AC4837" s="13"/>
      <c r="AD4837" s="13"/>
      <c r="AE4837" s="13"/>
      <c r="AF4837" s="13"/>
      <c r="AG4837" s="13"/>
      <c r="AH4837" s="13"/>
      <c r="AI4837" s="13"/>
      <c r="AJ4837" s="13"/>
    </row>
    <row r="4838" spans="2:36" x14ac:dyDescent="0.3">
      <c r="B4838" s="8"/>
      <c r="C4838" s="8"/>
      <c r="W4838" s="13"/>
      <c r="X4838" s="13"/>
      <c r="Y4838" s="13"/>
      <c r="Z4838" s="13"/>
      <c r="AA4838" s="13"/>
      <c r="AB4838" s="13"/>
      <c r="AC4838" s="13"/>
      <c r="AD4838" s="13"/>
      <c r="AE4838" s="13"/>
      <c r="AF4838" s="13"/>
      <c r="AG4838" s="13"/>
      <c r="AH4838" s="13"/>
      <c r="AI4838" s="13"/>
      <c r="AJ4838" s="13"/>
    </row>
    <row r="4839" spans="2:36" x14ac:dyDescent="0.3">
      <c r="B4839" s="8"/>
      <c r="C4839" s="8"/>
      <c r="W4839" s="13"/>
      <c r="X4839" s="13"/>
      <c r="Y4839" s="13"/>
      <c r="Z4839" s="13"/>
      <c r="AA4839" s="13"/>
      <c r="AB4839" s="13"/>
      <c r="AC4839" s="13"/>
      <c r="AD4839" s="13"/>
      <c r="AE4839" s="13"/>
      <c r="AF4839" s="13"/>
      <c r="AG4839" s="13"/>
      <c r="AH4839" s="13"/>
      <c r="AI4839" s="13"/>
      <c r="AJ4839" s="13"/>
    </row>
    <row r="4840" spans="2:36" x14ac:dyDescent="0.3">
      <c r="B4840" s="8"/>
      <c r="C4840" s="8"/>
      <c r="W4840" s="13"/>
      <c r="X4840" s="13"/>
      <c r="Y4840" s="13"/>
      <c r="Z4840" s="13"/>
      <c r="AA4840" s="13"/>
      <c r="AB4840" s="13"/>
      <c r="AC4840" s="13"/>
      <c r="AD4840" s="13"/>
      <c r="AE4840" s="13"/>
      <c r="AF4840" s="13"/>
      <c r="AG4840" s="13"/>
      <c r="AH4840" s="13"/>
      <c r="AI4840" s="13"/>
      <c r="AJ4840" s="13"/>
    </row>
    <row r="4841" spans="2:36" x14ac:dyDescent="0.3">
      <c r="B4841" s="8"/>
      <c r="C4841" s="8"/>
      <c r="W4841" s="13"/>
      <c r="X4841" s="13"/>
      <c r="Y4841" s="13"/>
      <c r="Z4841" s="13"/>
      <c r="AA4841" s="13"/>
      <c r="AB4841" s="13"/>
      <c r="AC4841" s="13"/>
      <c r="AD4841" s="13"/>
      <c r="AE4841" s="13"/>
      <c r="AF4841" s="13"/>
      <c r="AG4841" s="13"/>
      <c r="AH4841" s="13"/>
      <c r="AI4841" s="13"/>
      <c r="AJ4841" s="13"/>
    </row>
    <row r="4842" spans="2:36" x14ac:dyDescent="0.3">
      <c r="B4842" s="8"/>
      <c r="C4842" s="8"/>
      <c r="W4842" s="13"/>
      <c r="X4842" s="13"/>
      <c r="Y4842" s="13"/>
      <c r="Z4842" s="13"/>
      <c r="AA4842" s="13"/>
      <c r="AB4842" s="13"/>
      <c r="AC4842" s="13"/>
      <c r="AD4842" s="13"/>
      <c r="AE4842" s="13"/>
      <c r="AF4842" s="13"/>
      <c r="AG4842" s="13"/>
      <c r="AH4842" s="13"/>
      <c r="AI4842" s="13"/>
      <c r="AJ4842" s="13"/>
    </row>
    <row r="4843" spans="2:36" x14ac:dyDescent="0.3">
      <c r="B4843" s="8"/>
      <c r="C4843" s="8"/>
      <c r="W4843" s="13"/>
      <c r="X4843" s="13"/>
      <c r="Y4843" s="13"/>
      <c r="Z4843" s="13"/>
      <c r="AA4843" s="13"/>
      <c r="AB4843" s="13"/>
      <c r="AC4843" s="13"/>
      <c r="AD4843" s="13"/>
      <c r="AE4843" s="13"/>
      <c r="AF4843" s="13"/>
      <c r="AG4843" s="13"/>
      <c r="AH4843" s="13"/>
      <c r="AI4843" s="13"/>
      <c r="AJ4843" s="13"/>
    </row>
    <row r="4844" spans="2:36" x14ac:dyDescent="0.3">
      <c r="B4844" s="8"/>
      <c r="C4844" s="8"/>
      <c r="W4844" s="13"/>
      <c r="X4844" s="13"/>
      <c r="Y4844" s="13"/>
      <c r="Z4844" s="13"/>
      <c r="AA4844" s="13"/>
      <c r="AB4844" s="13"/>
      <c r="AC4844" s="13"/>
      <c r="AD4844" s="13"/>
      <c r="AE4844" s="13"/>
      <c r="AF4844" s="13"/>
      <c r="AG4844" s="13"/>
      <c r="AH4844" s="13"/>
      <c r="AI4844" s="13"/>
      <c r="AJ4844" s="13"/>
    </row>
    <row r="4845" spans="2:36" x14ac:dyDescent="0.3">
      <c r="B4845" s="8"/>
      <c r="C4845" s="8"/>
      <c r="W4845" s="13"/>
      <c r="X4845" s="13"/>
      <c r="Y4845" s="13"/>
      <c r="Z4845" s="13"/>
      <c r="AA4845" s="13"/>
      <c r="AB4845" s="13"/>
      <c r="AC4845" s="13"/>
      <c r="AD4845" s="13"/>
      <c r="AE4845" s="13"/>
      <c r="AF4845" s="13"/>
      <c r="AG4845" s="13"/>
      <c r="AH4845" s="13"/>
      <c r="AI4845" s="13"/>
      <c r="AJ4845" s="13"/>
    </row>
    <row r="4846" spans="2:36" x14ac:dyDescent="0.3">
      <c r="B4846" s="8"/>
      <c r="C4846" s="8"/>
      <c r="W4846" s="13"/>
      <c r="X4846" s="13"/>
      <c r="Y4846" s="13"/>
      <c r="Z4846" s="13"/>
      <c r="AA4846" s="13"/>
      <c r="AB4846" s="13"/>
      <c r="AC4846" s="13"/>
      <c r="AD4846" s="13"/>
      <c r="AE4846" s="13"/>
      <c r="AF4846" s="13"/>
      <c r="AG4846" s="13"/>
      <c r="AH4846" s="13"/>
      <c r="AI4846" s="13"/>
      <c r="AJ4846" s="13"/>
    </row>
    <row r="4847" spans="2:36" x14ac:dyDescent="0.3">
      <c r="B4847" s="8"/>
      <c r="C4847" s="8"/>
      <c r="W4847" s="13"/>
      <c r="X4847" s="13"/>
      <c r="Y4847" s="13"/>
      <c r="Z4847" s="13"/>
      <c r="AA4847" s="13"/>
      <c r="AB4847" s="13"/>
      <c r="AC4847" s="13"/>
      <c r="AD4847" s="13"/>
      <c r="AE4847" s="13"/>
      <c r="AF4847" s="13"/>
      <c r="AG4847" s="13"/>
      <c r="AH4847" s="13"/>
      <c r="AI4847" s="13"/>
      <c r="AJ4847" s="13"/>
    </row>
    <row r="4848" spans="2:36" x14ac:dyDescent="0.3">
      <c r="B4848" s="8"/>
      <c r="C4848" s="8"/>
      <c r="W4848" s="13"/>
      <c r="X4848" s="13"/>
      <c r="Y4848" s="13"/>
      <c r="Z4848" s="13"/>
      <c r="AA4848" s="13"/>
      <c r="AB4848" s="13"/>
      <c r="AC4848" s="13"/>
      <c r="AD4848" s="13"/>
      <c r="AE4848" s="13"/>
      <c r="AF4848" s="13"/>
      <c r="AG4848" s="13"/>
      <c r="AH4848" s="13"/>
      <c r="AI4848" s="13"/>
      <c r="AJ4848" s="13"/>
    </row>
    <row r="4849" spans="2:36" x14ac:dyDescent="0.3">
      <c r="B4849" s="8"/>
      <c r="C4849" s="8"/>
      <c r="W4849" s="13"/>
      <c r="X4849" s="13"/>
      <c r="Y4849" s="13"/>
      <c r="Z4849" s="13"/>
      <c r="AA4849" s="13"/>
      <c r="AB4849" s="13"/>
      <c r="AC4849" s="13"/>
      <c r="AD4849" s="13"/>
      <c r="AE4849" s="13"/>
      <c r="AF4849" s="13"/>
      <c r="AG4849" s="13"/>
      <c r="AH4849" s="13"/>
      <c r="AI4849" s="13"/>
      <c r="AJ4849" s="13"/>
    </row>
    <row r="4850" spans="2:36" x14ac:dyDescent="0.3">
      <c r="B4850" s="8"/>
      <c r="C4850" s="8"/>
      <c r="W4850" s="13"/>
      <c r="X4850" s="13"/>
      <c r="Y4850" s="13"/>
      <c r="Z4850" s="13"/>
      <c r="AA4850" s="13"/>
      <c r="AB4850" s="13"/>
      <c r="AC4850" s="13"/>
      <c r="AD4850" s="13"/>
      <c r="AE4850" s="13"/>
      <c r="AF4850" s="13"/>
      <c r="AG4850" s="13"/>
      <c r="AH4850" s="13"/>
      <c r="AI4850" s="13"/>
      <c r="AJ4850" s="13"/>
    </row>
    <row r="4851" spans="2:36" x14ac:dyDescent="0.3">
      <c r="B4851" s="8"/>
      <c r="C4851" s="8"/>
      <c r="W4851" s="13"/>
      <c r="X4851" s="13"/>
      <c r="Y4851" s="13"/>
      <c r="Z4851" s="13"/>
      <c r="AA4851" s="13"/>
      <c r="AB4851" s="13"/>
      <c r="AC4851" s="13"/>
      <c r="AD4851" s="13"/>
      <c r="AE4851" s="13"/>
      <c r="AF4851" s="13"/>
      <c r="AG4851" s="13"/>
      <c r="AH4851" s="13"/>
      <c r="AI4851" s="13"/>
      <c r="AJ4851" s="13"/>
    </row>
    <row r="4852" spans="2:36" x14ac:dyDescent="0.3">
      <c r="B4852" s="8"/>
      <c r="C4852" s="8"/>
      <c r="W4852" s="13"/>
      <c r="X4852" s="13"/>
      <c r="Y4852" s="13"/>
      <c r="Z4852" s="13"/>
      <c r="AA4852" s="13"/>
      <c r="AB4852" s="13"/>
      <c r="AC4852" s="13"/>
      <c r="AD4852" s="13"/>
      <c r="AE4852" s="13"/>
      <c r="AF4852" s="13"/>
      <c r="AG4852" s="13"/>
      <c r="AH4852" s="13"/>
      <c r="AI4852" s="13"/>
      <c r="AJ4852" s="13"/>
    </row>
    <row r="4853" spans="2:36" x14ac:dyDescent="0.3">
      <c r="B4853" s="8"/>
      <c r="C4853" s="8"/>
      <c r="W4853" s="13"/>
      <c r="X4853" s="13"/>
      <c r="Y4853" s="13"/>
      <c r="Z4853" s="13"/>
      <c r="AA4853" s="13"/>
      <c r="AB4853" s="13"/>
      <c r="AC4853" s="13"/>
      <c r="AD4853" s="13"/>
      <c r="AE4853" s="13"/>
      <c r="AF4853" s="13"/>
      <c r="AG4853" s="13"/>
      <c r="AH4853" s="13"/>
      <c r="AI4853" s="13"/>
      <c r="AJ4853" s="13"/>
    </row>
    <row r="4854" spans="2:36" x14ac:dyDescent="0.3">
      <c r="B4854" s="8"/>
      <c r="C4854" s="8"/>
      <c r="W4854" s="13"/>
      <c r="X4854" s="13"/>
      <c r="Y4854" s="13"/>
      <c r="Z4854" s="13"/>
      <c r="AA4854" s="13"/>
      <c r="AB4854" s="13"/>
      <c r="AC4854" s="13"/>
      <c r="AD4854" s="13"/>
      <c r="AE4854" s="13"/>
      <c r="AF4854" s="13"/>
      <c r="AG4854" s="13"/>
      <c r="AH4854" s="13"/>
      <c r="AI4854" s="13"/>
      <c r="AJ4854" s="13"/>
    </row>
    <row r="4855" spans="2:36" x14ac:dyDescent="0.3">
      <c r="B4855" s="8"/>
      <c r="C4855" s="8"/>
      <c r="W4855" s="13"/>
      <c r="X4855" s="13"/>
      <c r="Y4855" s="13"/>
      <c r="Z4855" s="13"/>
      <c r="AA4855" s="13"/>
      <c r="AB4855" s="13"/>
      <c r="AC4855" s="13"/>
      <c r="AD4855" s="13"/>
      <c r="AE4855" s="13"/>
      <c r="AF4855" s="13"/>
      <c r="AG4855" s="13"/>
      <c r="AH4855" s="13"/>
      <c r="AI4855" s="13"/>
      <c r="AJ4855" s="13"/>
    </row>
    <row r="4856" spans="2:36" x14ac:dyDescent="0.3">
      <c r="B4856" s="8"/>
      <c r="C4856" s="8"/>
      <c r="W4856" s="13"/>
      <c r="X4856" s="13"/>
      <c r="Y4856" s="13"/>
      <c r="Z4856" s="13"/>
      <c r="AA4856" s="13"/>
      <c r="AB4856" s="13"/>
      <c r="AC4856" s="13"/>
      <c r="AD4856" s="13"/>
      <c r="AE4856" s="13"/>
      <c r="AF4856" s="13"/>
      <c r="AG4856" s="13"/>
      <c r="AH4856" s="13"/>
      <c r="AI4856" s="13"/>
      <c r="AJ4856" s="13"/>
    </row>
    <row r="4857" spans="2:36" x14ac:dyDescent="0.3">
      <c r="B4857" s="8"/>
      <c r="C4857" s="8"/>
      <c r="W4857" s="13"/>
      <c r="X4857" s="13"/>
      <c r="Y4857" s="13"/>
      <c r="Z4857" s="13"/>
      <c r="AA4857" s="13"/>
      <c r="AB4857" s="13"/>
      <c r="AC4857" s="13"/>
      <c r="AD4857" s="13"/>
      <c r="AE4857" s="13"/>
      <c r="AF4857" s="13"/>
      <c r="AG4857" s="13"/>
      <c r="AH4857" s="13"/>
      <c r="AI4857" s="13"/>
      <c r="AJ4857" s="13"/>
    </row>
    <row r="4858" spans="2:36" x14ac:dyDescent="0.3">
      <c r="B4858" s="8"/>
      <c r="C4858" s="8"/>
      <c r="W4858" s="13"/>
      <c r="X4858" s="13"/>
      <c r="Y4858" s="13"/>
      <c r="Z4858" s="13"/>
      <c r="AA4858" s="13"/>
      <c r="AB4858" s="13"/>
      <c r="AC4858" s="13"/>
      <c r="AD4858" s="13"/>
      <c r="AE4858" s="13"/>
      <c r="AF4858" s="13"/>
      <c r="AG4858" s="13"/>
      <c r="AH4858" s="13"/>
      <c r="AI4858" s="13"/>
      <c r="AJ4858" s="13"/>
    </row>
    <row r="4859" spans="2:36" x14ac:dyDescent="0.3">
      <c r="B4859" s="8"/>
      <c r="C4859" s="8"/>
      <c r="W4859" s="13"/>
      <c r="X4859" s="13"/>
      <c r="Y4859" s="13"/>
      <c r="Z4859" s="13"/>
      <c r="AA4859" s="13"/>
      <c r="AB4859" s="13"/>
      <c r="AC4859" s="13"/>
      <c r="AD4859" s="13"/>
      <c r="AE4859" s="13"/>
      <c r="AF4859" s="13"/>
      <c r="AG4859" s="13"/>
      <c r="AH4859" s="13"/>
      <c r="AI4859" s="13"/>
      <c r="AJ4859" s="13"/>
    </row>
    <row r="4860" spans="2:36" x14ac:dyDescent="0.3">
      <c r="B4860" s="8"/>
      <c r="C4860" s="8"/>
      <c r="W4860" s="13"/>
      <c r="X4860" s="13"/>
      <c r="Y4860" s="13"/>
      <c r="Z4860" s="13"/>
      <c r="AA4860" s="13"/>
      <c r="AB4860" s="13"/>
      <c r="AC4860" s="13"/>
      <c r="AD4860" s="13"/>
      <c r="AE4860" s="13"/>
      <c r="AF4860" s="13"/>
      <c r="AG4860" s="13"/>
      <c r="AH4860" s="13"/>
      <c r="AI4860" s="13"/>
      <c r="AJ4860" s="13"/>
    </row>
    <row r="4861" spans="2:36" x14ac:dyDescent="0.3">
      <c r="B4861" s="8"/>
      <c r="C4861" s="8"/>
      <c r="W4861" s="13"/>
      <c r="X4861" s="13"/>
      <c r="Y4861" s="13"/>
      <c r="Z4861" s="13"/>
      <c r="AA4861" s="13"/>
      <c r="AB4861" s="13"/>
      <c r="AC4861" s="13"/>
      <c r="AD4861" s="13"/>
      <c r="AE4861" s="13"/>
      <c r="AF4861" s="13"/>
      <c r="AG4861" s="13"/>
      <c r="AH4861" s="13"/>
      <c r="AI4861" s="13"/>
      <c r="AJ4861" s="13"/>
    </row>
    <row r="4862" spans="2:36" x14ac:dyDescent="0.3">
      <c r="B4862" s="8"/>
      <c r="C4862" s="8"/>
      <c r="W4862" s="13"/>
      <c r="X4862" s="13"/>
      <c r="Y4862" s="13"/>
      <c r="Z4862" s="13"/>
      <c r="AA4862" s="13"/>
      <c r="AB4862" s="13"/>
      <c r="AC4862" s="13"/>
      <c r="AD4862" s="13"/>
      <c r="AE4862" s="13"/>
      <c r="AF4862" s="13"/>
      <c r="AG4862" s="13"/>
      <c r="AH4862" s="13"/>
      <c r="AI4862" s="13"/>
      <c r="AJ4862" s="13"/>
    </row>
    <row r="4863" spans="2:36" x14ac:dyDescent="0.3">
      <c r="B4863" s="8"/>
      <c r="C4863" s="8"/>
      <c r="W4863" s="13"/>
      <c r="X4863" s="13"/>
      <c r="Y4863" s="13"/>
      <c r="Z4863" s="13"/>
      <c r="AA4863" s="13"/>
      <c r="AB4863" s="13"/>
      <c r="AC4863" s="13"/>
      <c r="AD4863" s="13"/>
      <c r="AE4863" s="13"/>
      <c r="AF4863" s="13"/>
      <c r="AG4863" s="13"/>
      <c r="AH4863" s="13"/>
      <c r="AI4863" s="13"/>
      <c r="AJ4863" s="13"/>
    </row>
    <row r="4864" spans="2:36" x14ac:dyDescent="0.3">
      <c r="B4864" s="8"/>
      <c r="C4864" s="8"/>
      <c r="W4864" s="13"/>
      <c r="X4864" s="13"/>
      <c r="Y4864" s="13"/>
      <c r="Z4864" s="13"/>
      <c r="AA4864" s="13"/>
      <c r="AB4864" s="13"/>
      <c r="AC4864" s="13"/>
      <c r="AD4864" s="13"/>
      <c r="AE4864" s="13"/>
      <c r="AF4864" s="13"/>
      <c r="AG4864" s="13"/>
      <c r="AH4864" s="13"/>
      <c r="AI4864" s="13"/>
      <c r="AJ4864" s="13"/>
    </row>
    <row r="4865" spans="2:36" x14ac:dyDescent="0.3">
      <c r="B4865" s="8"/>
      <c r="C4865" s="8"/>
      <c r="W4865" s="13"/>
      <c r="X4865" s="13"/>
      <c r="Y4865" s="13"/>
      <c r="Z4865" s="13"/>
      <c r="AA4865" s="13"/>
      <c r="AB4865" s="13"/>
      <c r="AC4865" s="13"/>
      <c r="AD4865" s="13"/>
      <c r="AE4865" s="13"/>
      <c r="AF4865" s="13"/>
      <c r="AG4865" s="13"/>
      <c r="AH4865" s="13"/>
      <c r="AI4865" s="13"/>
      <c r="AJ4865" s="13"/>
    </row>
    <row r="4866" spans="2:36" x14ac:dyDescent="0.3">
      <c r="B4866" s="8"/>
      <c r="C4866" s="8"/>
      <c r="W4866" s="13"/>
      <c r="X4866" s="13"/>
      <c r="Y4866" s="13"/>
      <c r="Z4866" s="13"/>
      <c r="AA4866" s="13"/>
      <c r="AB4866" s="13"/>
      <c r="AC4866" s="13"/>
      <c r="AD4866" s="13"/>
      <c r="AE4866" s="13"/>
      <c r="AF4866" s="13"/>
      <c r="AG4866" s="13"/>
      <c r="AH4866" s="13"/>
      <c r="AI4866" s="13"/>
      <c r="AJ4866" s="13"/>
    </row>
    <row r="4867" spans="2:36" x14ac:dyDescent="0.3">
      <c r="B4867" s="8"/>
      <c r="C4867" s="8"/>
      <c r="W4867" s="13"/>
      <c r="X4867" s="13"/>
      <c r="Y4867" s="13"/>
      <c r="Z4867" s="13"/>
      <c r="AA4867" s="13"/>
      <c r="AB4867" s="13"/>
      <c r="AC4867" s="13"/>
      <c r="AD4867" s="13"/>
      <c r="AE4867" s="13"/>
      <c r="AF4867" s="13"/>
      <c r="AG4867" s="13"/>
      <c r="AH4867" s="13"/>
      <c r="AI4867" s="13"/>
      <c r="AJ4867" s="13"/>
    </row>
    <row r="4868" spans="2:36" x14ac:dyDescent="0.3">
      <c r="B4868" s="8"/>
      <c r="C4868" s="8"/>
      <c r="W4868" s="13"/>
      <c r="X4868" s="13"/>
      <c r="Y4868" s="13"/>
      <c r="Z4868" s="13"/>
      <c r="AA4868" s="13"/>
      <c r="AB4868" s="13"/>
      <c r="AC4868" s="13"/>
      <c r="AD4868" s="13"/>
      <c r="AE4868" s="13"/>
      <c r="AF4868" s="13"/>
      <c r="AG4868" s="13"/>
      <c r="AH4868" s="13"/>
      <c r="AI4868" s="13"/>
      <c r="AJ4868" s="13"/>
    </row>
    <row r="4869" spans="2:36" x14ac:dyDescent="0.3">
      <c r="B4869" s="8"/>
      <c r="C4869" s="8"/>
      <c r="W4869" s="13"/>
      <c r="X4869" s="13"/>
      <c r="Y4869" s="13"/>
      <c r="Z4869" s="13"/>
      <c r="AA4869" s="13"/>
      <c r="AB4869" s="13"/>
      <c r="AC4869" s="13"/>
      <c r="AD4869" s="13"/>
      <c r="AE4869" s="13"/>
      <c r="AF4869" s="13"/>
      <c r="AG4869" s="13"/>
      <c r="AH4869" s="13"/>
      <c r="AI4869" s="13"/>
      <c r="AJ4869" s="13"/>
    </row>
    <row r="4870" spans="2:36" x14ac:dyDescent="0.3">
      <c r="B4870" s="8"/>
      <c r="C4870" s="8"/>
      <c r="W4870" s="13"/>
      <c r="X4870" s="13"/>
      <c r="Y4870" s="13"/>
      <c r="Z4870" s="13"/>
      <c r="AA4870" s="13"/>
      <c r="AB4870" s="13"/>
      <c r="AC4870" s="13"/>
      <c r="AD4870" s="13"/>
      <c r="AE4870" s="13"/>
      <c r="AF4870" s="13"/>
      <c r="AG4870" s="13"/>
      <c r="AH4870" s="13"/>
      <c r="AI4870" s="13"/>
      <c r="AJ4870" s="13"/>
    </row>
    <row r="4871" spans="2:36" x14ac:dyDescent="0.3">
      <c r="B4871" s="8"/>
      <c r="C4871" s="8"/>
      <c r="W4871" s="13"/>
      <c r="X4871" s="13"/>
      <c r="Y4871" s="13"/>
      <c r="Z4871" s="13"/>
      <c r="AA4871" s="13"/>
      <c r="AB4871" s="13"/>
      <c r="AC4871" s="13"/>
      <c r="AD4871" s="13"/>
      <c r="AE4871" s="13"/>
      <c r="AF4871" s="13"/>
      <c r="AG4871" s="13"/>
      <c r="AH4871" s="13"/>
      <c r="AI4871" s="13"/>
      <c r="AJ4871" s="13"/>
    </row>
    <row r="4872" spans="2:36" x14ac:dyDescent="0.3">
      <c r="B4872" s="8"/>
      <c r="C4872" s="8"/>
      <c r="W4872" s="13"/>
      <c r="X4872" s="13"/>
      <c r="Y4872" s="13"/>
      <c r="Z4872" s="13"/>
      <c r="AA4872" s="13"/>
      <c r="AB4872" s="13"/>
      <c r="AC4872" s="13"/>
      <c r="AD4872" s="13"/>
      <c r="AE4872" s="13"/>
      <c r="AF4872" s="13"/>
      <c r="AG4872" s="13"/>
      <c r="AH4872" s="13"/>
      <c r="AI4872" s="13"/>
      <c r="AJ4872" s="13"/>
    </row>
    <row r="4873" spans="2:36" x14ac:dyDescent="0.3">
      <c r="B4873" s="8"/>
      <c r="C4873" s="8"/>
      <c r="W4873" s="13"/>
      <c r="X4873" s="13"/>
      <c r="Y4873" s="13"/>
      <c r="Z4873" s="13"/>
      <c r="AA4873" s="13"/>
      <c r="AB4873" s="13"/>
      <c r="AC4873" s="13"/>
      <c r="AD4873" s="13"/>
      <c r="AE4873" s="13"/>
      <c r="AF4873" s="13"/>
      <c r="AG4873" s="13"/>
      <c r="AH4873" s="13"/>
      <c r="AI4873" s="13"/>
      <c r="AJ4873" s="13"/>
    </row>
    <row r="4874" spans="2:36" x14ac:dyDescent="0.3">
      <c r="B4874" s="8"/>
      <c r="C4874" s="8"/>
      <c r="W4874" s="13"/>
      <c r="X4874" s="13"/>
      <c r="Y4874" s="13"/>
      <c r="Z4874" s="13"/>
      <c r="AA4874" s="13"/>
      <c r="AB4874" s="13"/>
      <c r="AC4874" s="13"/>
      <c r="AD4874" s="13"/>
      <c r="AE4874" s="13"/>
      <c r="AF4874" s="13"/>
      <c r="AG4874" s="13"/>
      <c r="AH4874" s="13"/>
      <c r="AI4874" s="13"/>
      <c r="AJ4874" s="13"/>
    </row>
    <row r="4875" spans="2:36" x14ac:dyDescent="0.3">
      <c r="B4875" s="8"/>
      <c r="C4875" s="8"/>
      <c r="W4875" s="13"/>
      <c r="X4875" s="13"/>
      <c r="Y4875" s="13"/>
      <c r="Z4875" s="13"/>
      <c r="AA4875" s="13"/>
      <c r="AB4875" s="13"/>
      <c r="AC4875" s="13"/>
      <c r="AD4875" s="13"/>
      <c r="AE4875" s="13"/>
      <c r="AF4875" s="13"/>
      <c r="AG4875" s="13"/>
      <c r="AH4875" s="13"/>
      <c r="AI4875" s="13"/>
      <c r="AJ4875" s="13"/>
    </row>
    <row r="4876" spans="2:36" x14ac:dyDescent="0.3">
      <c r="B4876" s="8"/>
      <c r="C4876" s="8"/>
      <c r="W4876" s="13"/>
      <c r="X4876" s="13"/>
      <c r="Y4876" s="13"/>
      <c r="Z4876" s="13"/>
      <c r="AA4876" s="13"/>
      <c r="AB4876" s="13"/>
      <c r="AC4876" s="13"/>
      <c r="AD4876" s="13"/>
      <c r="AE4876" s="13"/>
      <c r="AF4876" s="13"/>
      <c r="AG4876" s="13"/>
      <c r="AH4876" s="13"/>
      <c r="AI4876" s="13"/>
      <c r="AJ4876" s="13"/>
    </row>
    <row r="4877" spans="2:36" x14ac:dyDescent="0.3">
      <c r="B4877" s="8"/>
      <c r="C4877" s="8"/>
      <c r="W4877" s="13"/>
      <c r="X4877" s="13"/>
      <c r="Y4877" s="13"/>
      <c r="Z4877" s="13"/>
      <c r="AA4877" s="13"/>
      <c r="AB4877" s="13"/>
      <c r="AC4877" s="13"/>
      <c r="AD4877" s="13"/>
      <c r="AE4877" s="13"/>
      <c r="AF4877" s="13"/>
      <c r="AG4877" s="13"/>
      <c r="AH4877" s="13"/>
      <c r="AI4877" s="13"/>
      <c r="AJ4877" s="13"/>
    </row>
    <row r="4878" spans="2:36" x14ac:dyDescent="0.3">
      <c r="B4878" s="8"/>
      <c r="C4878" s="8"/>
      <c r="W4878" s="13"/>
      <c r="X4878" s="13"/>
      <c r="Y4878" s="13"/>
      <c r="Z4878" s="13"/>
      <c r="AA4878" s="13"/>
      <c r="AB4878" s="13"/>
      <c r="AC4878" s="13"/>
      <c r="AD4878" s="13"/>
      <c r="AE4878" s="13"/>
      <c r="AF4878" s="13"/>
      <c r="AG4878" s="13"/>
      <c r="AH4878" s="13"/>
      <c r="AI4878" s="13"/>
      <c r="AJ4878" s="13"/>
    </row>
    <row r="4879" spans="2:36" x14ac:dyDescent="0.3">
      <c r="B4879" s="8"/>
      <c r="C4879" s="8"/>
      <c r="W4879" s="13"/>
      <c r="X4879" s="13"/>
      <c r="Y4879" s="13"/>
      <c r="Z4879" s="13"/>
      <c r="AA4879" s="13"/>
      <c r="AB4879" s="13"/>
      <c r="AC4879" s="13"/>
      <c r="AD4879" s="13"/>
      <c r="AE4879" s="13"/>
      <c r="AF4879" s="13"/>
      <c r="AG4879" s="13"/>
      <c r="AH4879" s="13"/>
      <c r="AI4879" s="13"/>
      <c r="AJ4879" s="13"/>
    </row>
    <row r="4880" spans="2:36" x14ac:dyDescent="0.3">
      <c r="B4880" s="8"/>
      <c r="C4880" s="8"/>
      <c r="W4880" s="13"/>
      <c r="X4880" s="13"/>
      <c r="Y4880" s="13"/>
      <c r="Z4880" s="13"/>
      <c r="AA4880" s="13"/>
      <c r="AB4880" s="13"/>
      <c r="AC4880" s="13"/>
      <c r="AD4880" s="13"/>
      <c r="AE4880" s="13"/>
      <c r="AF4880" s="13"/>
      <c r="AG4880" s="13"/>
      <c r="AH4880" s="13"/>
      <c r="AI4880" s="13"/>
      <c r="AJ4880" s="13"/>
    </row>
    <row r="4881" spans="2:36" x14ac:dyDescent="0.3">
      <c r="B4881" s="8"/>
      <c r="C4881" s="8"/>
      <c r="W4881" s="13"/>
      <c r="X4881" s="13"/>
      <c r="Y4881" s="13"/>
      <c r="Z4881" s="13"/>
      <c r="AA4881" s="13"/>
      <c r="AB4881" s="13"/>
      <c r="AC4881" s="13"/>
      <c r="AD4881" s="13"/>
      <c r="AE4881" s="13"/>
      <c r="AF4881" s="13"/>
      <c r="AG4881" s="13"/>
      <c r="AH4881" s="13"/>
      <c r="AI4881" s="13"/>
      <c r="AJ4881" s="13"/>
    </row>
    <row r="4882" spans="2:36" x14ac:dyDescent="0.3">
      <c r="B4882" s="8"/>
      <c r="C4882" s="8"/>
      <c r="W4882" s="13"/>
      <c r="X4882" s="13"/>
      <c r="Y4882" s="13"/>
      <c r="Z4882" s="13"/>
      <c r="AA4882" s="13"/>
      <c r="AB4882" s="13"/>
      <c r="AC4882" s="13"/>
      <c r="AD4882" s="13"/>
      <c r="AE4882" s="13"/>
      <c r="AF4882" s="13"/>
      <c r="AG4882" s="13"/>
      <c r="AH4882" s="13"/>
      <c r="AI4882" s="13"/>
      <c r="AJ4882" s="13"/>
    </row>
    <row r="4883" spans="2:36" x14ac:dyDescent="0.3">
      <c r="B4883" s="8"/>
      <c r="C4883" s="8"/>
      <c r="W4883" s="13"/>
      <c r="X4883" s="13"/>
      <c r="Y4883" s="13"/>
      <c r="Z4883" s="13"/>
      <c r="AA4883" s="13"/>
      <c r="AB4883" s="13"/>
      <c r="AC4883" s="13"/>
      <c r="AD4883" s="13"/>
      <c r="AE4883" s="13"/>
      <c r="AF4883" s="13"/>
      <c r="AG4883" s="13"/>
      <c r="AH4883" s="13"/>
      <c r="AI4883" s="13"/>
      <c r="AJ4883" s="13"/>
    </row>
    <row r="4884" spans="2:36" x14ac:dyDescent="0.3">
      <c r="B4884" s="8"/>
      <c r="C4884" s="8"/>
      <c r="W4884" s="13"/>
      <c r="X4884" s="13"/>
      <c r="Y4884" s="13"/>
      <c r="Z4884" s="13"/>
      <c r="AA4884" s="13"/>
      <c r="AB4884" s="13"/>
      <c r="AC4884" s="13"/>
      <c r="AD4884" s="13"/>
      <c r="AE4884" s="13"/>
      <c r="AF4884" s="13"/>
      <c r="AG4884" s="13"/>
      <c r="AH4884" s="13"/>
      <c r="AI4884" s="13"/>
      <c r="AJ4884" s="13"/>
    </row>
    <row r="4885" spans="2:36" x14ac:dyDescent="0.3">
      <c r="B4885" s="8"/>
      <c r="C4885" s="8"/>
      <c r="W4885" s="13"/>
      <c r="X4885" s="13"/>
      <c r="Y4885" s="13"/>
      <c r="Z4885" s="13"/>
      <c r="AA4885" s="13"/>
      <c r="AB4885" s="13"/>
      <c r="AC4885" s="13"/>
      <c r="AD4885" s="13"/>
      <c r="AE4885" s="13"/>
      <c r="AF4885" s="13"/>
      <c r="AG4885" s="13"/>
      <c r="AH4885" s="13"/>
      <c r="AI4885" s="13"/>
      <c r="AJ4885" s="13"/>
    </row>
    <row r="4886" spans="2:36" x14ac:dyDescent="0.3">
      <c r="B4886" s="8"/>
      <c r="C4886" s="8"/>
      <c r="W4886" s="13"/>
      <c r="X4886" s="13"/>
      <c r="Y4886" s="13"/>
      <c r="Z4886" s="13"/>
      <c r="AA4886" s="13"/>
      <c r="AB4886" s="13"/>
      <c r="AC4886" s="13"/>
      <c r="AD4886" s="13"/>
      <c r="AE4886" s="13"/>
      <c r="AF4886" s="13"/>
      <c r="AG4886" s="13"/>
      <c r="AH4886" s="13"/>
      <c r="AI4886" s="13"/>
      <c r="AJ4886" s="13"/>
    </row>
    <row r="4887" spans="2:36" x14ac:dyDescent="0.3">
      <c r="B4887" s="8"/>
      <c r="C4887" s="8"/>
      <c r="W4887" s="13"/>
      <c r="X4887" s="13"/>
      <c r="Y4887" s="13"/>
      <c r="Z4887" s="13"/>
      <c r="AA4887" s="13"/>
      <c r="AB4887" s="13"/>
      <c r="AC4887" s="13"/>
      <c r="AD4887" s="13"/>
      <c r="AE4887" s="13"/>
      <c r="AF4887" s="13"/>
      <c r="AG4887" s="13"/>
      <c r="AH4887" s="13"/>
      <c r="AI4887" s="13"/>
      <c r="AJ4887" s="13"/>
    </row>
    <row r="4888" spans="2:36" x14ac:dyDescent="0.3">
      <c r="B4888" s="8"/>
      <c r="C4888" s="8"/>
      <c r="W4888" s="13"/>
      <c r="X4888" s="13"/>
      <c r="Y4888" s="13"/>
      <c r="Z4888" s="13"/>
      <c r="AA4888" s="13"/>
      <c r="AB4888" s="13"/>
      <c r="AC4888" s="13"/>
      <c r="AD4888" s="13"/>
      <c r="AE4888" s="13"/>
      <c r="AF4888" s="13"/>
      <c r="AG4888" s="13"/>
      <c r="AH4888" s="13"/>
      <c r="AI4888" s="13"/>
      <c r="AJ4888" s="13"/>
    </row>
    <row r="4889" spans="2:36" x14ac:dyDescent="0.3">
      <c r="B4889" s="8"/>
      <c r="C4889" s="8"/>
      <c r="W4889" s="13"/>
      <c r="X4889" s="13"/>
      <c r="Y4889" s="13"/>
      <c r="Z4889" s="13"/>
      <c r="AA4889" s="13"/>
      <c r="AB4889" s="13"/>
      <c r="AC4889" s="13"/>
      <c r="AD4889" s="13"/>
      <c r="AE4889" s="13"/>
      <c r="AF4889" s="13"/>
      <c r="AG4889" s="13"/>
      <c r="AH4889" s="13"/>
      <c r="AI4889" s="13"/>
      <c r="AJ4889" s="13"/>
    </row>
    <row r="4890" spans="2:36" x14ac:dyDescent="0.3">
      <c r="B4890" s="8"/>
      <c r="C4890" s="8"/>
      <c r="W4890" s="13"/>
      <c r="X4890" s="13"/>
      <c r="Y4890" s="13"/>
      <c r="Z4890" s="13"/>
      <c r="AA4890" s="13"/>
      <c r="AB4890" s="13"/>
      <c r="AC4890" s="13"/>
      <c r="AD4890" s="13"/>
      <c r="AE4890" s="13"/>
      <c r="AF4890" s="13"/>
      <c r="AG4890" s="13"/>
      <c r="AH4890" s="13"/>
      <c r="AI4890" s="13"/>
      <c r="AJ4890" s="13"/>
    </row>
    <row r="4891" spans="2:36" x14ac:dyDescent="0.3">
      <c r="B4891" s="8"/>
      <c r="C4891" s="8"/>
      <c r="W4891" s="13"/>
      <c r="X4891" s="13"/>
      <c r="Y4891" s="13"/>
      <c r="Z4891" s="13"/>
      <c r="AA4891" s="13"/>
      <c r="AB4891" s="13"/>
      <c r="AC4891" s="13"/>
      <c r="AD4891" s="13"/>
      <c r="AE4891" s="13"/>
      <c r="AF4891" s="13"/>
      <c r="AG4891" s="13"/>
      <c r="AH4891" s="13"/>
      <c r="AI4891" s="13"/>
      <c r="AJ4891" s="13"/>
    </row>
    <row r="4892" spans="2:36" x14ac:dyDescent="0.3">
      <c r="B4892" s="8"/>
      <c r="C4892" s="8"/>
      <c r="W4892" s="13"/>
      <c r="X4892" s="13"/>
      <c r="Y4892" s="13"/>
      <c r="Z4892" s="13"/>
      <c r="AA4892" s="13"/>
      <c r="AB4892" s="13"/>
      <c r="AC4892" s="13"/>
      <c r="AD4892" s="13"/>
      <c r="AE4892" s="13"/>
      <c r="AF4892" s="13"/>
      <c r="AG4892" s="13"/>
      <c r="AH4892" s="13"/>
      <c r="AI4892" s="13"/>
      <c r="AJ4892" s="13"/>
    </row>
    <row r="4893" spans="2:36" x14ac:dyDescent="0.3">
      <c r="B4893" s="8"/>
      <c r="C4893" s="8"/>
      <c r="W4893" s="13"/>
      <c r="X4893" s="13"/>
      <c r="Y4893" s="13"/>
      <c r="Z4893" s="13"/>
      <c r="AA4893" s="13"/>
      <c r="AB4893" s="13"/>
      <c r="AC4893" s="13"/>
      <c r="AD4893" s="13"/>
      <c r="AE4893" s="13"/>
      <c r="AF4893" s="13"/>
      <c r="AG4893" s="13"/>
      <c r="AH4893" s="13"/>
      <c r="AI4893" s="13"/>
      <c r="AJ4893" s="13"/>
    </row>
    <row r="4894" spans="2:36" x14ac:dyDescent="0.3">
      <c r="B4894" s="8"/>
      <c r="C4894" s="8"/>
      <c r="W4894" s="13"/>
      <c r="X4894" s="13"/>
      <c r="Y4894" s="13"/>
      <c r="Z4894" s="13"/>
      <c r="AA4894" s="13"/>
      <c r="AB4894" s="13"/>
      <c r="AC4894" s="13"/>
      <c r="AD4894" s="13"/>
      <c r="AE4894" s="13"/>
      <c r="AF4894" s="13"/>
      <c r="AG4894" s="13"/>
      <c r="AH4894" s="13"/>
      <c r="AI4894" s="13"/>
      <c r="AJ4894" s="13"/>
    </row>
    <row r="4895" spans="2:36" x14ac:dyDescent="0.3">
      <c r="B4895" s="8"/>
      <c r="C4895" s="8"/>
      <c r="W4895" s="13"/>
      <c r="X4895" s="13"/>
      <c r="Y4895" s="13"/>
      <c r="Z4895" s="13"/>
      <c r="AA4895" s="13"/>
      <c r="AB4895" s="13"/>
      <c r="AC4895" s="13"/>
      <c r="AD4895" s="13"/>
      <c r="AE4895" s="13"/>
      <c r="AF4895" s="13"/>
      <c r="AG4895" s="13"/>
      <c r="AH4895" s="13"/>
      <c r="AI4895" s="13"/>
      <c r="AJ4895" s="13"/>
    </row>
    <row r="4896" spans="2:36" x14ac:dyDescent="0.3">
      <c r="B4896" s="8"/>
      <c r="C4896" s="8"/>
      <c r="W4896" s="13"/>
      <c r="X4896" s="13"/>
      <c r="Y4896" s="13"/>
      <c r="Z4896" s="13"/>
      <c r="AA4896" s="13"/>
      <c r="AB4896" s="13"/>
      <c r="AC4896" s="13"/>
      <c r="AD4896" s="13"/>
      <c r="AE4896" s="13"/>
      <c r="AF4896" s="13"/>
      <c r="AG4896" s="13"/>
      <c r="AH4896" s="13"/>
      <c r="AI4896" s="13"/>
      <c r="AJ4896" s="13"/>
    </row>
    <row r="4897" spans="2:36" x14ac:dyDescent="0.3">
      <c r="B4897" s="8"/>
      <c r="C4897" s="8"/>
      <c r="W4897" s="13"/>
      <c r="X4897" s="13"/>
      <c r="Y4897" s="13"/>
      <c r="Z4897" s="13"/>
      <c r="AA4897" s="13"/>
      <c r="AB4897" s="13"/>
      <c r="AC4897" s="13"/>
      <c r="AD4897" s="13"/>
      <c r="AE4897" s="13"/>
      <c r="AF4897" s="13"/>
      <c r="AG4897" s="13"/>
      <c r="AH4897" s="13"/>
      <c r="AI4897" s="13"/>
      <c r="AJ4897" s="13"/>
    </row>
    <row r="4898" spans="2:36" x14ac:dyDescent="0.3">
      <c r="B4898" s="8"/>
      <c r="C4898" s="8"/>
      <c r="W4898" s="13"/>
      <c r="X4898" s="13"/>
      <c r="Y4898" s="13"/>
      <c r="Z4898" s="13"/>
      <c r="AA4898" s="13"/>
      <c r="AB4898" s="13"/>
      <c r="AC4898" s="13"/>
      <c r="AD4898" s="13"/>
      <c r="AE4898" s="13"/>
      <c r="AF4898" s="13"/>
      <c r="AG4898" s="13"/>
      <c r="AH4898" s="13"/>
      <c r="AI4898" s="13"/>
      <c r="AJ4898" s="13"/>
    </row>
    <row r="4899" spans="2:36" x14ac:dyDescent="0.3">
      <c r="B4899" s="8"/>
      <c r="C4899" s="8"/>
      <c r="W4899" s="13"/>
      <c r="X4899" s="13"/>
      <c r="Y4899" s="13"/>
      <c r="Z4899" s="13"/>
      <c r="AA4899" s="13"/>
      <c r="AB4899" s="13"/>
      <c r="AC4899" s="13"/>
      <c r="AD4899" s="13"/>
      <c r="AE4899" s="13"/>
      <c r="AF4899" s="13"/>
      <c r="AG4899" s="13"/>
      <c r="AH4899" s="13"/>
      <c r="AI4899" s="13"/>
      <c r="AJ4899" s="13"/>
    </row>
    <row r="4900" spans="2:36" x14ac:dyDescent="0.3">
      <c r="B4900" s="8"/>
      <c r="C4900" s="8"/>
      <c r="W4900" s="13"/>
      <c r="X4900" s="13"/>
      <c r="Y4900" s="13"/>
      <c r="Z4900" s="13"/>
      <c r="AA4900" s="13"/>
      <c r="AB4900" s="13"/>
      <c r="AC4900" s="13"/>
      <c r="AD4900" s="13"/>
      <c r="AE4900" s="13"/>
      <c r="AF4900" s="13"/>
      <c r="AG4900" s="13"/>
      <c r="AH4900" s="13"/>
      <c r="AI4900" s="13"/>
      <c r="AJ4900" s="13"/>
    </row>
    <row r="4901" spans="2:36" x14ac:dyDescent="0.3">
      <c r="B4901" s="8"/>
      <c r="C4901" s="8"/>
      <c r="W4901" s="13"/>
      <c r="X4901" s="13"/>
      <c r="Y4901" s="13"/>
      <c r="Z4901" s="13"/>
      <c r="AA4901" s="13"/>
      <c r="AB4901" s="13"/>
      <c r="AC4901" s="13"/>
      <c r="AD4901" s="13"/>
      <c r="AE4901" s="13"/>
      <c r="AF4901" s="13"/>
      <c r="AG4901" s="13"/>
      <c r="AH4901" s="13"/>
      <c r="AI4901" s="13"/>
      <c r="AJ4901" s="13"/>
    </row>
    <row r="4902" spans="2:36" x14ac:dyDescent="0.3">
      <c r="B4902" s="8"/>
      <c r="C4902" s="8"/>
      <c r="W4902" s="13"/>
      <c r="X4902" s="13"/>
      <c r="Y4902" s="13"/>
      <c r="Z4902" s="13"/>
      <c r="AA4902" s="13"/>
      <c r="AB4902" s="13"/>
      <c r="AC4902" s="13"/>
      <c r="AD4902" s="13"/>
      <c r="AE4902" s="13"/>
      <c r="AF4902" s="13"/>
      <c r="AG4902" s="13"/>
      <c r="AH4902" s="13"/>
      <c r="AI4902" s="13"/>
      <c r="AJ4902" s="13"/>
    </row>
    <row r="4903" spans="2:36" x14ac:dyDescent="0.3">
      <c r="B4903" s="8"/>
      <c r="C4903" s="8"/>
      <c r="W4903" s="13"/>
      <c r="X4903" s="13"/>
      <c r="Y4903" s="13"/>
      <c r="Z4903" s="13"/>
      <c r="AA4903" s="13"/>
      <c r="AB4903" s="13"/>
      <c r="AC4903" s="13"/>
      <c r="AD4903" s="13"/>
      <c r="AE4903" s="13"/>
      <c r="AF4903" s="13"/>
      <c r="AG4903" s="13"/>
      <c r="AH4903" s="13"/>
      <c r="AI4903" s="13"/>
      <c r="AJ4903" s="13"/>
    </row>
    <row r="4904" spans="2:36" x14ac:dyDescent="0.3">
      <c r="B4904" s="8"/>
      <c r="C4904" s="8"/>
      <c r="W4904" s="13"/>
      <c r="X4904" s="13"/>
      <c r="Y4904" s="13"/>
      <c r="Z4904" s="13"/>
      <c r="AA4904" s="13"/>
      <c r="AB4904" s="13"/>
      <c r="AC4904" s="13"/>
      <c r="AD4904" s="13"/>
      <c r="AE4904" s="13"/>
      <c r="AF4904" s="13"/>
      <c r="AG4904" s="13"/>
      <c r="AH4904" s="13"/>
      <c r="AI4904" s="13"/>
      <c r="AJ4904" s="13"/>
    </row>
    <row r="4905" spans="2:36" x14ac:dyDescent="0.3">
      <c r="B4905" s="8"/>
      <c r="C4905" s="8"/>
      <c r="W4905" s="13"/>
      <c r="X4905" s="13"/>
      <c r="Y4905" s="13"/>
      <c r="Z4905" s="13"/>
      <c r="AA4905" s="13"/>
      <c r="AB4905" s="13"/>
      <c r="AC4905" s="13"/>
      <c r="AD4905" s="13"/>
      <c r="AE4905" s="13"/>
      <c r="AF4905" s="13"/>
      <c r="AG4905" s="13"/>
      <c r="AH4905" s="13"/>
      <c r="AI4905" s="13"/>
      <c r="AJ4905" s="13"/>
    </row>
    <row r="4906" spans="2:36" x14ac:dyDescent="0.3">
      <c r="B4906" s="8"/>
      <c r="C4906" s="8"/>
      <c r="W4906" s="13"/>
      <c r="X4906" s="13"/>
      <c r="Y4906" s="13"/>
      <c r="Z4906" s="13"/>
      <c r="AA4906" s="13"/>
      <c r="AB4906" s="13"/>
      <c r="AC4906" s="13"/>
      <c r="AD4906" s="13"/>
      <c r="AE4906" s="13"/>
      <c r="AF4906" s="13"/>
      <c r="AG4906" s="13"/>
      <c r="AH4906" s="13"/>
      <c r="AI4906" s="13"/>
      <c r="AJ4906" s="13"/>
    </row>
    <row r="4907" spans="2:36" x14ac:dyDescent="0.3">
      <c r="B4907" s="8"/>
      <c r="C4907" s="8"/>
      <c r="W4907" s="13"/>
      <c r="X4907" s="13"/>
      <c r="Y4907" s="13"/>
      <c r="Z4907" s="13"/>
      <c r="AA4907" s="13"/>
      <c r="AB4907" s="13"/>
      <c r="AC4907" s="13"/>
      <c r="AD4907" s="13"/>
      <c r="AE4907" s="13"/>
      <c r="AF4907" s="13"/>
      <c r="AG4907" s="13"/>
      <c r="AH4907" s="13"/>
      <c r="AI4907" s="13"/>
      <c r="AJ4907" s="13"/>
    </row>
    <row r="4908" spans="2:36" x14ac:dyDescent="0.3">
      <c r="B4908" s="8"/>
      <c r="C4908" s="8"/>
      <c r="W4908" s="13"/>
      <c r="X4908" s="13"/>
      <c r="Y4908" s="13"/>
      <c r="Z4908" s="13"/>
      <c r="AA4908" s="13"/>
      <c r="AB4908" s="13"/>
      <c r="AC4908" s="13"/>
      <c r="AD4908" s="13"/>
      <c r="AE4908" s="13"/>
      <c r="AF4908" s="13"/>
      <c r="AG4908" s="13"/>
      <c r="AH4908" s="13"/>
      <c r="AI4908" s="13"/>
      <c r="AJ4908" s="13"/>
    </row>
    <row r="4909" spans="2:36" x14ac:dyDescent="0.3">
      <c r="B4909" s="8"/>
      <c r="C4909" s="8"/>
      <c r="W4909" s="13"/>
      <c r="X4909" s="13"/>
      <c r="Y4909" s="13"/>
      <c r="Z4909" s="13"/>
      <c r="AA4909" s="13"/>
      <c r="AB4909" s="13"/>
      <c r="AC4909" s="13"/>
      <c r="AD4909" s="13"/>
      <c r="AE4909" s="13"/>
      <c r="AF4909" s="13"/>
      <c r="AG4909" s="13"/>
      <c r="AH4909" s="13"/>
      <c r="AI4909" s="13"/>
      <c r="AJ4909" s="13"/>
    </row>
    <row r="4910" spans="2:36" x14ac:dyDescent="0.3">
      <c r="B4910" s="8"/>
      <c r="C4910" s="8"/>
      <c r="W4910" s="13"/>
      <c r="X4910" s="13"/>
      <c r="Y4910" s="13"/>
      <c r="Z4910" s="13"/>
      <c r="AA4910" s="13"/>
      <c r="AB4910" s="13"/>
      <c r="AC4910" s="13"/>
      <c r="AD4910" s="13"/>
      <c r="AE4910" s="13"/>
      <c r="AF4910" s="13"/>
      <c r="AG4910" s="13"/>
      <c r="AH4910" s="13"/>
      <c r="AI4910" s="13"/>
      <c r="AJ4910" s="13"/>
    </row>
    <row r="4911" spans="2:36" x14ac:dyDescent="0.3">
      <c r="B4911" s="8"/>
      <c r="C4911" s="8"/>
      <c r="W4911" s="13"/>
      <c r="X4911" s="13"/>
      <c r="Y4911" s="13"/>
      <c r="Z4911" s="13"/>
      <c r="AA4911" s="13"/>
      <c r="AB4911" s="13"/>
      <c r="AC4911" s="13"/>
      <c r="AD4911" s="13"/>
      <c r="AE4911" s="13"/>
      <c r="AF4911" s="13"/>
      <c r="AG4911" s="13"/>
      <c r="AH4911" s="13"/>
      <c r="AI4911" s="13"/>
      <c r="AJ4911" s="13"/>
    </row>
    <row r="4912" spans="2:36" x14ac:dyDescent="0.3">
      <c r="B4912" s="8"/>
      <c r="C4912" s="8"/>
      <c r="W4912" s="13"/>
      <c r="X4912" s="13"/>
      <c r="Y4912" s="13"/>
      <c r="Z4912" s="13"/>
      <c r="AA4912" s="13"/>
      <c r="AB4912" s="13"/>
      <c r="AC4912" s="13"/>
      <c r="AD4912" s="13"/>
      <c r="AE4912" s="13"/>
      <c r="AF4912" s="13"/>
      <c r="AG4912" s="13"/>
      <c r="AH4912" s="13"/>
      <c r="AI4912" s="13"/>
      <c r="AJ4912" s="13"/>
    </row>
    <row r="4913" spans="2:36" x14ac:dyDescent="0.3">
      <c r="B4913" s="8"/>
      <c r="C4913" s="8"/>
      <c r="W4913" s="13"/>
      <c r="X4913" s="13"/>
      <c r="Y4913" s="13"/>
      <c r="Z4913" s="13"/>
      <c r="AA4913" s="13"/>
      <c r="AB4913" s="13"/>
      <c r="AC4913" s="13"/>
      <c r="AD4913" s="13"/>
      <c r="AE4913" s="13"/>
      <c r="AF4913" s="13"/>
      <c r="AG4913" s="13"/>
      <c r="AH4913" s="13"/>
      <c r="AI4913" s="13"/>
      <c r="AJ4913" s="13"/>
    </row>
    <row r="4914" spans="2:36" x14ac:dyDescent="0.3">
      <c r="B4914" s="8"/>
      <c r="C4914" s="8"/>
      <c r="W4914" s="13"/>
      <c r="X4914" s="13"/>
      <c r="Y4914" s="13"/>
      <c r="Z4914" s="13"/>
      <c r="AA4914" s="13"/>
      <c r="AB4914" s="13"/>
      <c r="AC4914" s="13"/>
      <c r="AD4914" s="13"/>
      <c r="AE4914" s="13"/>
      <c r="AF4914" s="13"/>
      <c r="AG4914" s="13"/>
      <c r="AH4914" s="13"/>
      <c r="AI4914" s="13"/>
      <c r="AJ4914" s="13"/>
    </row>
    <row r="4915" spans="2:36" x14ac:dyDescent="0.3">
      <c r="B4915" s="8"/>
      <c r="C4915" s="8"/>
      <c r="W4915" s="13"/>
      <c r="X4915" s="13"/>
      <c r="Y4915" s="13"/>
      <c r="Z4915" s="13"/>
      <c r="AA4915" s="13"/>
      <c r="AB4915" s="13"/>
      <c r="AC4915" s="13"/>
      <c r="AD4915" s="13"/>
      <c r="AE4915" s="13"/>
      <c r="AF4915" s="13"/>
      <c r="AG4915" s="13"/>
      <c r="AH4915" s="13"/>
      <c r="AI4915" s="13"/>
      <c r="AJ4915" s="13"/>
    </row>
    <row r="4916" spans="2:36" x14ac:dyDescent="0.3">
      <c r="B4916" s="8"/>
      <c r="C4916" s="8"/>
      <c r="W4916" s="13"/>
      <c r="X4916" s="13"/>
      <c r="Y4916" s="13"/>
      <c r="Z4916" s="13"/>
      <c r="AA4916" s="13"/>
      <c r="AB4916" s="13"/>
      <c r="AC4916" s="13"/>
      <c r="AD4916" s="13"/>
      <c r="AE4916" s="13"/>
      <c r="AF4916" s="13"/>
      <c r="AG4916" s="13"/>
      <c r="AH4916" s="13"/>
      <c r="AI4916" s="13"/>
      <c r="AJ4916" s="13"/>
    </row>
    <row r="4917" spans="2:36" x14ac:dyDescent="0.3">
      <c r="B4917" s="8"/>
      <c r="C4917" s="8"/>
      <c r="W4917" s="13"/>
      <c r="X4917" s="13"/>
      <c r="Y4917" s="13"/>
      <c r="Z4917" s="13"/>
      <c r="AA4917" s="13"/>
      <c r="AB4917" s="13"/>
      <c r="AC4917" s="13"/>
      <c r="AD4917" s="13"/>
      <c r="AE4917" s="13"/>
      <c r="AF4917" s="13"/>
      <c r="AG4917" s="13"/>
      <c r="AH4917" s="13"/>
      <c r="AI4917" s="13"/>
      <c r="AJ4917" s="13"/>
    </row>
    <row r="4918" spans="2:36" x14ac:dyDescent="0.3">
      <c r="B4918" s="8"/>
      <c r="C4918" s="8"/>
      <c r="W4918" s="13"/>
      <c r="X4918" s="13"/>
      <c r="Y4918" s="13"/>
      <c r="Z4918" s="13"/>
      <c r="AA4918" s="13"/>
      <c r="AB4918" s="13"/>
      <c r="AC4918" s="13"/>
      <c r="AD4918" s="13"/>
      <c r="AE4918" s="13"/>
      <c r="AF4918" s="13"/>
      <c r="AG4918" s="13"/>
      <c r="AH4918" s="13"/>
      <c r="AI4918" s="13"/>
      <c r="AJ4918" s="13"/>
    </row>
    <row r="4919" spans="2:36" x14ac:dyDescent="0.3">
      <c r="B4919" s="8"/>
      <c r="C4919" s="8"/>
      <c r="W4919" s="13"/>
      <c r="X4919" s="13"/>
      <c r="Y4919" s="13"/>
      <c r="Z4919" s="13"/>
      <c r="AA4919" s="13"/>
      <c r="AB4919" s="13"/>
      <c r="AC4919" s="13"/>
      <c r="AD4919" s="13"/>
      <c r="AE4919" s="13"/>
      <c r="AF4919" s="13"/>
      <c r="AG4919" s="13"/>
      <c r="AH4919" s="13"/>
      <c r="AI4919" s="13"/>
      <c r="AJ4919" s="13"/>
    </row>
    <row r="4920" spans="2:36" x14ac:dyDescent="0.3">
      <c r="B4920" s="8"/>
      <c r="C4920" s="8"/>
      <c r="W4920" s="13"/>
      <c r="X4920" s="13"/>
      <c r="Y4920" s="13"/>
      <c r="Z4920" s="13"/>
      <c r="AA4920" s="13"/>
      <c r="AB4920" s="13"/>
      <c r="AC4920" s="13"/>
      <c r="AD4920" s="13"/>
      <c r="AE4920" s="13"/>
      <c r="AF4920" s="13"/>
      <c r="AG4920" s="13"/>
      <c r="AH4920" s="13"/>
      <c r="AI4920" s="13"/>
      <c r="AJ4920" s="13"/>
    </row>
    <row r="4921" spans="2:36" x14ac:dyDescent="0.3">
      <c r="B4921" s="8"/>
      <c r="C4921" s="8"/>
      <c r="W4921" s="13"/>
      <c r="X4921" s="13"/>
      <c r="Y4921" s="13"/>
      <c r="Z4921" s="13"/>
      <c r="AA4921" s="13"/>
      <c r="AB4921" s="13"/>
      <c r="AC4921" s="13"/>
      <c r="AD4921" s="13"/>
      <c r="AE4921" s="13"/>
      <c r="AF4921" s="13"/>
      <c r="AG4921" s="13"/>
      <c r="AH4921" s="13"/>
      <c r="AI4921" s="13"/>
      <c r="AJ4921" s="13"/>
    </row>
    <row r="4922" spans="2:36" x14ac:dyDescent="0.3">
      <c r="B4922" s="8"/>
      <c r="C4922" s="8"/>
      <c r="W4922" s="13"/>
      <c r="X4922" s="13"/>
      <c r="Y4922" s="13"/>
      <c r="Z4922" s="13"/>
      <c r="AA4922" s="13"/>
      <c r="AB4922" s="13"/>
      <c r="AC4922" s="13"/>
      <c r="AD4922" s="13"/>
      <c r="AE4922" s="13"/>
      <c r="AF4922" s="13"/>
      <c r="AG4922" s="13"/>
      <c r="AH4922" s="13"/>
      <c r="AI4922" s="13"/>
      <c r="AJ4922" s="13"/>
    </row>
    <row r="4923" spans="2:36" x14ac:dyDescent="0.3">
      <c r="B4923" s="8"/>
      <c r="C4923" s="8"/>
      <c r="W4923" s="13"/>
      <c r="X4923" s="13"/>
      <c r="Y4923" s="13"/>
      <c r="Z4923" s="13"/>
      <c r="AA4923" s="13"/>
      <c r="AB4923" s="13"/>
      <c r="AC4923" s="13"/>
      <c r="AD4923" s="13"/>
      <c r="AE4923" s="13"/>
      <c r="AF4923" s="13"/>
      <c r="AG4923" s="13"/>
      <c r="AH4923" s="13"/>
      <c r="AI4923" s="13"/>
      <c r="AJ4923" s="13"/>
    </row>
    <row r="4924" spans="2:36" x14ac:dyDescent="0.3">
      <c r="B4924" s="8"/>
      <c r="C4924" s="8"/>
      <c r="W4924" s="13"/>
      <c r="X4924" s="13"/>
      <c r="Y4924" s="13"/>
      <c r="Z4924" s="13"/>
      <c r="AA4924" s="13"/>
      <c r="AB4924" s="13"/>
      <c r="AC4924" s="13"/>
      <c r="AD4924" s="13"/>
      <c r="AE4924" s="13"/>
      <c r="AF4924" s="13"/>
      <c r="AG4924" s="13"/>
      <c r="AH4924" s="13"/>
      <c r="AI4924" s="13"/>
      <c r="AJ4924" s="13"/>
    </row>
    <row r="4925" spans="2:36" x14ac:dyDescent="0.3">
      <c r="B4925" s="8"/>
      <c r="C4925" s="8"/>
      <c r="W4925" s="13"/>
      <c r="X4925" s="13"/>
      <c r="Y4925" s="13"/>
      <c r="Z4925" s="13"/>
      <c r="AA4925" s="13"/>
      <c r="AB4925" s="13"/>
      <c r="AC4925" s="13"/>
      <c r="AD4925" s="13"/>
      <c r="AE4925" s="13"/>
      <c r="AF4925" s="13"/>
      <c r="AG4925" s="13"/>
      <c r="AH4925" s="13"/>
      <c r="AI4925" s="13"/>
      <c r="AJ4925" s="13"/>
    </row>
    <row r="4926" spans="2:36" x14ac:dyDescent="0.3">
      <c r="B4926" s="8"/>
      <c r="C4926" s="8"/>
      <c r="W4926" s="13"/>
      <c r="X4926" s="13"/>
      <c r="Y4926" s="13"/>
      <c r="Z4926" s="13"/>
      <c r="AA4926" s="13"/>
      <c r="AB4926" s="13"/>
      <c r="AC4926" s="13"/>
      <c r="AD4926" s="13"/>
      <c r="AE4926" s="13"/>
      <c r="AF4926" s="13"/>
      <c r="AG4926" s="13"/>
      <c r="AH4926" s="13"/>
      <c r="AI4926" s="13"/>
      <c r="AJ4926" s="13"/>
    </row>
    <row r="4927" spans="2:36" x14ac:dyDescent="0.3">
      <c r="B4927" s="8"/>
      <c r="C4927" s="8"/>
      <c r="W4927" s="13"/>
      <c r="X4927" s="13"/>
      <c r="Y4927" s="13"/>
      <c r="Z4927" s="13"/>
      <c r="AA4927" s="13"/>
      <c r="AB4927" s="13"/>
      <c r="AC4927" s="13"/>
      <c r="AD4927" s="13"/>
      <c r="AE4927" s="13"/>
      <c r="AF4927" s="13"/>
      <c r="AG4927" s="13"/>
      <c r="AH4927" s="13"/>
      <c r="AI4927" s="13"/>
      <c r="AJ4927" s="13"/>
    </row>
    <row r="4928" spans="2:36" x14ac:dyDescent="0.3">
      <c r="B4928" s="8"/>
      <c r="C4928" s="8"/>
      <c r="W4928" s="13"/>
      <c r="X4928" s="13"/>
      <c r="Y4928" s="13"/>
      <c r="Z4928" s="13"/>
      <c r="AA4928" s="13"/>
      <c r="AB4928" s="13"/>
      <c r="AC4928" s="13"/>
      <c r="AD4928" s="13"/>
      <c r="AE4928" s="13"/>
      <c r="AF4928" s="13"/>
      <c r="AG4928" s="13"/>
      <c r="AH4928" s="13"/>
      <c r="AI4928" s="13"/>
      <c r="AJ4928" s="13"/>
    </row>
    <row r="4929" spans="2:36" x14ac:dyDescent="0.3">
      <c r="B4929" s="8"/>
      <c r="C4929" s="8"/>
      <c r="W4929" s="13"/>
      <c r="X4929" s="13"/>
      <c r="Y4929" s="13"/>
      <c r="Z4929" s="13"/>
      <c r="AA4929" s="13"/>
      <c r="AB4929" s="13"/>
      <c r="AC4929" s="13"/>
      <c r="AD4929" s="13"/>
      <c r="AE4929" s="13"/>
      <c r="AF4929" s="13"/>
      <c r="AG4929" s="13"/>
      <c r="AH4929" s="13"/>
      <c r="AI4929" s="13"/>
      <c r="AJ4929" s="13"/>
    </row>
    <row r="4930" spans="2:36" x14ac:dyDescent="0.3">
      <c r="B4930" s="8"/>
      <c r="C4930" s="8"/>
      <c r="W4930" s="13"/>
      <c r="X4930" s="13"/>
      <c r="Y4930" s="13"/>
      <c r="Z4930" s="13"/>
      <c r="AA4930" s="13"/>
      <c r="AB4930" s="13"/>
      <c r="AC4930" s="13"/>
      <c r="AD4930" s="13"/>
      <c r="AE4930" s="13"/>
      <c r="AF4930" s="13"/>
      <c r="AG4930" s="13"/>
      <c r="AH4930" s="13"/>
      <c r="AI4930" s="13"/>
      <c r="AJ4930" s="13"/>
    </row>
    <row r="4931" spans="2:36" x14ac:dyDescent="0.3">
      <c r="B4931" s="8"/>
      <c r="C4931" s="8"/>
      <c r="W4931" s="13"/>
      <c r="X4931" s="13"/>
      <c r="Y4931" s="13"/>
      <c r="Z4931" s="13"/>
      <c r="AA4931" s="13"/>
      <c r="AB4931" s="13"/>
      <c r="AC4931" s="13"/>
      <c r="AD4931" s="13"/>
      <c r="AE4931" s="13"/>
      <c r="AF4931" s="13"/>
      <c r="AG4931" s="13"/>
      <c r="AH4931" s="13"/>
      <c r="AI4931" s="13"/>
      <c r="AJ4931" s="13"/>
    </row>
    <row r="4932" spans="2:36" x14ac:dyDescent="0.3">
      <c r="B4932" s="8"/>
      <c r="C4932" s="8"/>
      <c r="W4932" s="13"/>
      <c r="X4932" s="13"/>
      <c r="Y4932" s="13"/>
      <c r="Z4932" s="13"/>
      <c r="AA4932" s="13"/>
      <c r="AB4932" s="13"/>
      <c r="AC4932" s="13"/>
      <c r="AD4932" s="13"/>
      <c r="AE4932" s="13"/>
      <c r="AF4932" s="13"/>
      <c r="AG4932" s="13"/>
      <c r="AH4932" s="13"/>
      <c r="AI4932" s="13"/>
      <c r="AJ4932" s="13"/>
    </row>
    <row r="4933" spans="2:36" x14ac:dyDescent="0.3">
      <c r="B4933" s="8"/>
      <c r="C4933" s="8"/>
      <c r="W4933" s="13"/>
      <c r="X4933" s="13"/>
      <c r="Y4933" s="13"/>
      <c r="Z4933" s="13"/>
      <c r="AA4933" s="13"/>
      <c r="AB4933" s="13"/>
      <c r="AC4933" s="13"/>
      <c r="AD4933" s="13"/>
      <c r="AE4933" s="13"/>
      <c r="AF4933" s="13"/>
      <c r="AG4933" s="13"/>
      <c r="AH4933" s="13"/>
      <c r="AI4933" s="13"/>
      <c r="AJ4933" s="13"/>
    </row>
    <row r="4934" spans="2:36" x14ac:dyDescent="0.3">
      <c r="B4934" s="8"/>
      <c r="C4934" s="8"/>
      <c r="W4934" s="13"/>
      <c r="X4934" s="13"/>
      <c r="Y4934" s="13"/>
      <c r="Z4934" s="13"/>
      <c r="AA4934" s="13"/>
      <c r="AB4934" s="13"/>
      <c r="AC4934" s="13"/>
      <c r="AD4934" s="13"/>
      <c r="AE4934" s="13"/>
      <c r="AF4934" s="13"/>
      <c r="AG4934" s="13"/>
      <c r="AH4934" s="13"/>
      <c r="AI4934" s="13"/>
      <c r="AJ4934" s="13"/>
    </row>
    <row r="4935" spans="2:36" x14ac:dyDescent="0.3">
      <c r="B4935" s="8"/>
      <c r="C4935" s="8"/>
      <c r="W4935" s="13"/>
      <c r="X4935" s="13"/>
      <c r="Y4935" s="13"/>
      <c r="Z4935" s="13"/>
      <c r="AA4935" s="13"/>
      <c r="AB4935" s="13"/>
      <c r="AC4935" s="13"/>
      <c r="AD4935" s="13"/>
      <c r="AE4935" s="13"/>
      <c r="AF4935" s="13"/>
      <c r="AG4935" s="13"/>
      <c r="AH4935" s="13"/>
      <c r="AI4935" s="13"/>
      <c r="AJ4935" s="13"/>
    </row>
    <row r="4936" spans="2:36" x14ac:dyDescent="0.3">
      <c r="B4936" s="8"/>
      <c r="C4936" s="8"/>
      <c r="W4936" s="13"/>
      <c r="X4936" s="13"/>
      <c r="Y4936" s="13"/>
      <c r="Z4936" s="13"/>
      <c r="AA4936" s="13"/>
      <c r="AB4936" s="13"/>
      <c r="AC4936" s="13"/>
      <c r="AD4936" s="13"/>
      <c r="AE4936" s="13"/>
      <c r="AF4936" s="13"/>
      <c r="AG4936" s="13"/>
      <c r="AH4936" s="13"/>
      <c r="AI4936" s="13"/>
      <c r="AJ4936" s="13"/>
    </row>
    <row r="4937" spans="2:36" x14ac:dyDescent="0.3">
      <c r="B4937" s="8"/>
      <c r="C4937" s="8"/>
      <c r="W4937" s="13"/>
      <c r="X4937" s="13"/>
      <c r="Y4937" s="13"/>
      <c r="Z4937" s="13"/>
      <c r="AA4937" s="13"/>
      <c r="AB4937" s="13"/>
      <c r="AC4937" s="13"/>
      <c r="AD4937" s="13"/>
      <c r="AE4937" s="13"/>
      <c r="AF4937" s="13"/>
      <c r="AG4937" s="13"/>
      <c r="AH4937" s="13"/>
      <c r="AI4937" s="13"/>
      <c r="AJ4937" s="13"/>
    </row>
    <row r="4938" spans="2:36" x14ac:dyDescent="0.3">
      <c r="B4938" s="8"/>
      <c r="C4938" s="8"/>
      <c r="W4938" s="13"/>
      <c r="X4938" s="13"/>
      <c r="Y4938" s="13"/>
      <c r="Z4938" s="13"/>
      <c r="AA4938" s="13"/>
      <c r="AB4938" s="13"/>
      <c r="AC4938" s="13"/>
      <c r="AD4938" s="13"/>
      <c r="AE4938" s="13"/>
      <c r="AF4938" s="13"/>
      <c r="AG4938" s="13"/>
      <c r="AH4938" s="13"/>
      <c r="AI4938" s="13"/>
      <c r="AJ4938" s="13"/>
    </row>
    <row r="4939" spans="2:36" x14ac:dyDescent="0.3">
      <c r="B4939" s="8"/>
      <c r="C4939" s="8"/>
      <c r="W4939" s="13"/>
      <c r="X4939" s="13"/>
      <c r="Y4939" s="13"/>
      <c r="Z4939" s="13"/>
      <c r="AA4939" s="13"/>
      <c r="AB4939" s="13"/>
      <c r="AC4939" s="13"/>
      <c r="AD4939" s="13"/>
      <c r="AE4939" s="13"/>
      <c r="AF4939" s="13"/>
      <c r="AG4939" s="13"/>
      <c r="AH4939" s="13"/>
      <c r="AI4939" s="13"/>
      <c r="AJ4939" s="13"/>
    </row>
    <row r="4940" spans="2:36" x14ac:dyDescent="0.3">
      <c r="B4940" s="8"/>
      <c r="C4940" s="8"/>
      <c r="W4940" s="13"/>
      <c r="X4940" s="13"/>
      <c r="Y4940" s="13"/>
      <c r="Z4940" s="13"/>
      <c r="AA4940" s="13"/>
      <c r="AB4940" s="13"/>
      <c r="AC4940" s="13"/>
      <c r="AD4940" s="13"/>
      <c r="AE4940" s="13"/>
      <c r="AF4940" s="13"/>
      <c r="AG4940" s="13"/>
      <c r="AH4940" s="13"/>
      <c r="AI4940" s="13"/>
      <c r="AJ4940" s="13"/>
    </row>
    <row r="4941" spans="2:36" x14ac:dyDescent="0.3">
      <c r="B4941" s="8"/>
      <c r="C4941" s="8"/>
      <c r="W4941" s="13"/>
      <c r="X4941" s="13"/>
      <c r="Y4941" s="13"/>
      <c r="Z4941" s="13"/>
      <c r="AA4941" s="13"/>
      <c r="AB4941" s="13"/>
      <c r="AC4941" s="13"/>
      <c r="AD4941" s="13"/>
      <c r="AE4941" s="13"/>
      <c r="AF4941" s="13"/>
      <c r="AG4941" s="13"/>
      <c r="AH4941" s="13"/>
      <c r="AI4941" s="13"/>
      <c r="AJ4941" s="13"/>
    </row>
    <row r="4942" spans="2:36" x14ac:dyDescent="0.3">
      <c r="B4942" s="8"/>
      <c r="C4942" s="8"/>
      <c r="W4942" s="13"/>
      <c r="X4942" s="13"/>
      <c r="Y4942" s="13"/>
      <c r="Z4942" s="13"/>
      <c r="AA4942" s="13"/>
      <c r="AB4942" s="13"/>
      <c r="AC4942" s="13"/>
      <c r="AD4942" s="13"/>
      <c r="AE4942" s="13"/>
      <c r="AF4942" s="13"/>
      <c r="AG4942" s="13"/>
      <c r="AH4942" s="13"/>
      <c r="AI4942" s="13"/>
      <c r="AJ4942" s="13"/>
    </row>
    <row r="4943" spans="2:36" x14ac:dyDescent="0.3">
      <c r="B4943" s="8"/>
      <c r="C4943" s="8"/>
      <c r="W4943" s="13"/>
      <c r="X4943" s="13"/>
      <c r="Y4943" s="13"/>
      <c r="Z4943" s="13"/>
      <c r="AA4943" s="13"/>
      <c r="AB4943" s="13"/>
      <c r="AC4943" s="13"/>
      <c r="AD4943" s="13"/>
      <c r="AE4943" s="13"/>
      <c r="AF4943" s="13"/>
      <c r="AG4943" s="13"/>
      <c r="AH4943" s="13"/>
      <c r="AI4943" s="13"/>
      <c r="AJ4943" s="13"/>
    </row>
    <row r="4944" spans="2:36" x14ac:dyDescent="0.3">
      <c r="B4944" s="8"/>
      <c r="C4944" s="8"/>
      <c r="W4944" s="13"/>
      <c r="X4944" s="13"/>
      <c r="Y4944" s="13"/>
      <c r="Z4944" s="13"/>
      <c r="AA4944" s="13"/>
      <c r="AB4944" s="13"/>
      <c r="AC4944" s="13"/>
      <c r="AD4944" s="13"/>
      <c r="AE4944" s="13"/>
      <c r="AF4944" s="13"/>
      <c r="AG4944" s="13"/>
      <c r="AH4944" s="13"/>
      <c r="AI4944" s="13"/>
      <c r="AJ4944" s="13"/>
    </row>
    <row r="4945" spans="2:36" x14ac:dyDescent="0.3">
      <c r="B4945" s="8"/>
      <c r="C4945" s="8"/>
      <c r="W4945" s="13"/>
      <c r="X4945" s="13"/>
      <c r="Y4945" s="13"/>
      <c r="Z4945" s="13"/>
      <c r="AA4945" s="13"/>
      <c r="AB4945" s="13"/>
      <c r="AC4945" s="13"/>
      <c r="AD4945" s="13"/>
      <c r="AE4945" s="13"/>
      <c r="AF4945" s="13"/>
      <c r="AG4945" s="13"/>
      <c r="AH4945" s="13"/>
      <c r="AI4945" s="13"/>
      <c r="AJ4945" s="13"/>
    </row>
    <row r="4946" spans="2:36" x14ac:dyDescent="0.3">
      <c r="B4946" s="8"/>
      <c r="C4946" s="8"/>
      <c r="W4946" s="13"/>
      <c r="X4946" s="13"/>
      <c r="Y4946" s="13"/>
      <c r="Z4946" s="13"/>
      <c r="AA4946" s="13"/>
      <c r="AB4946" s="13"/>
      <c r="AC4946" s="13"/>
      <c r="AD4946" s="13"/>
      <c r="AE4946" s="13"/>
      <c r="AF4946" s="13"/>
      <c r="AG4946" s="13"/>
      <c r="AH4946" s="13"/>
      <c r="AI4946" s="13"/>
      <c r="AJ4946" s="13"/>
    </row>
    <row r="4947" spans="2:36" x14ac:dyDescent="0.3">
      <c r="B4947" s="8"/>
      <c r="C4947" s="8"/>
      <c r="W4947" s="13"/>
      <c r="X4947" s="13"/>
      <c r="Y4947" s="13"/>
      <c r="Z4947" s="13"/>
      <c r="AA4947" s="13"/>
      <c r="AB4947" s="13"/>
      <c r="AC4947" s="13"/>
      <c r="AD4947" s="13"/>
      <c r="AE4947" s="13"/>
      <c r="AF4947" s="13"/>
      <c r="AG4947" s="13"/>
      <c r="AH4947" s="13"/>
      <c r="AI4947" s="13"/>
      <c r="AJ4947" s="13"/>
    </row>
    <row r="4948" spans="2:36" x14ac:dyDescent="0.3">
      <c r="B4948" s="8"/>
      <c r="C4948" s="8"/>
      <c r="W4948" s="13"/>
      <c r="X4948" s="13"/>
      <c r="Y4948" s="13"/>
      <c r="Z4948" s="13"/>
      <c r="AA4948" s="13"/>
      <c r="AB4948" s="13"/>
      <c r="AC4948" s="13"/>
      <c r="AD4948" s="13"/>
      <c r="AE4948" s="13"/>
      <c r="AF4948" s="13"/>
      <c r="AG4948" s="13"/>
      <c r="AH4948" s="13"/>
      <c r="AI4948" s="13"/>
      <c r="AJ4948" s="13"/>
    </row>
    <row r="4949" spans="2:36" x14ac:dyDescent="0.3">
      <c r="B4949" s="8"/>
      <c r="C4949" s="8"/>
      <c r="W4949" s="13"/>
      <c r="X4949" s="13"/>
      <c r="Y4949" s="13"/>
      <c r="Z4949" s="13"/>
      <c r="AA4949" s="13"/>
      <c r="AB4949" s="13"/>
      <c r="AC4949" s="13"/>
      <c r="AD4949" s="13"/>
      <c r="AE4949" s="13"/>
      <c r="AF4949" s="13"/>
      <c r="AG4949" s="13"/>
      <c r="AH4949" s="13"/>
      <c r="AI4949" s="13"/>
      <c r="AJ4949" s="13"/>
    </row>
    <row r="4950" spans="2:36" x14ac:dyDescent="0.3">
      <c r="B4950" s="8"/>
      <c r="C4950" s="8"/>
      <c r="W4950" s="13"/>
      <c r="X4950" s="13"/>
      <c r="Y4950" s="13"/>
      <c r="Z4950" s="13"/>
      <c r="AA4950" s="13"/>
      <c r="AB4950" s="13"/>
      <c r="AC4950" s="13"/>
      <c r="AD4950" s="13"/>
      <c r="AE4950" s="13"/>
      <c r="AF4950" s="13"/>
      <c r="AG4950" s="13"/>
      <c r="AH4950" s="13"/>
      <c r="AI4950" s="13"/>
      <c r="AJ4950" s="13"/>
    </row>
    <row r="4951" spans="2:36" x14ac:dyDescent="0.3">
      <c r="B4951" s="8"/>
      <c r="C4951" s="8"/>
      <c r="W4951" s="13"/>
      <c r="X4951" s="13"/>
      <c r="Y4951" s="13"/>
      <c r="Z4951" s="13"/>
      <c r="AA4951" s="13"/>
      <c r="AB4951" s="13"/>
      <c r="AC4951" s="13"/>
      <c r="AD4951" s="13"/>
      <c r="AE4951" s="13"/>
      <c r="AF4951" s="13"/>
      <c r="AG4951" s="13"/>
      <c r="AH4951" s="13"/>
      <c r="AI4951" s="13"/>
      <c r="AJ4951" s="13"/>
    </row>
    <row r="4952" spans="2:36" x14ac:dyDescent="0.3">
      <c r="B4952" s="8"/>
      <c r="C4952" s="8"/>
      <c r="W4952" s="13"/>
      <c r="X4952" s="13"/>
      <c r="Y4952" s="13"/>
      <c r="Z4952" s="13"/>
      <c r="AA4952" s="13"/>
      <c r="AB4952" s="13"/>
      <c r="AC4952" s="13"/>
      <c r="AD4952" s="13"/>
      <c r="AE4952" s="13"/>
      <c r="AF4952" s="13"/>
      <c r="AG4952" s="13"/>
      <c r="AH4952" s="13"/>
      <c r="AI4952" s="13"/>
      <c r="AJ4952" s="13"/>
    </row>
    <row r="4953" spans="2:36" x14ac:dyDescent="0.3">
      <c r="B4953" s="8"/>
      <c r="C4953" s="8"/>
      <c r="W4953" s="13"/>
      <c r="X4953" s="13"/>
      <c r="Y4953" s="13"/>
      <c r="Z4953" s="13"/>
      <c r="AA4953" s="13"/>
      <c r="AB4953" s="13"/>
      <c r="AC4953" s="13"/>
      <c r="AD4953" s="13"/>
      <c r="AE4953" s="13"/>
      <c r="AF4953" s="13"/>
      <c r="AG4953" s="13"/>
      <c r="AH4953" s="13"/>
      <c r="AI4953" s="13"/>
      <c r="AJ4953" s="13"/>
    </row>
    <row r="4954" spans="2:36" x14ac:dyDescent="0.3">
      <c r="B4954" s="8"/>
      <c r="C4954" s="8"/>
      <c r="W4954" s="13"/>
      <c r="X4954" s="13"/>
      <c r="Y4954" s="13"/>
      <c r="Z4954" s="13"/>
      <c r="AA4954" s="13"/>
      <c r="AB4954" s="13"/>
      <c r="AC4954" s="13"/>
      <c r="AD4954" s="13"/>
      <c r="AE4954" s="13"/>
      <c r="AF4954" s="13"/>
      <c r="AG4954" s="13"/>
      <c r="AH4954" s="13"/>
      <c r="AI4954" s="13"/>
      <c r="AJ4954" s="13"/>
    </row>
    <row r="4955" spans="2:36" x14ac:dyDescent="0.3">
      <c r="B4955" s="8"/>
      <c r="C4955" s="8"/>
      <c r="W4955" s="13"/>
      <c r="X4955" s="13"/>
      <c r="Y4955" s="13"/>
      <c r="Z4955" s="13"/>
      <c r="AA4955" s="13"/>
      <c r="AB4955" s="13"/>
      <c r="AC4955" s="13"/>
      <c r="AD4955" s="13"/>
      <c r="AE4955" s="13"/>
      <c r="AF4955" s="13"/>
      <c r="AG4955" s="13"/>
      <c r="AH4955" s="13"/>
      <c r="AI4955" s="13"/>
      <c r="AJ4955" s="13"/>
    </row>
    <row r="4956" spans="2:36" x14ac:dyDescent="0.3">
      <c r="B4956" s="8"/>
      <c r="C4956" s="8"/>
      <c r="W4956" s="13"/>
      <c r="X4956" s="13"/>
      <c r="Y4956" s="13"/>
      <c r="Z4956" s="13"/>
      <c r="AA4956" s="13"/>
      <c r="AB4956" s="13"/>
      <c r="AC4956" s="13"/>
      <c r="AD4956" s="13"/>
      <c r="AE4956" s="13"/>
      <c r="AF4956" s="13"/>
      <c r="AG4956" s="13"/>
      <c r="AH4956" s="13"/>
      <c r="AI4956" s="13"/>
      <c r="AJ4956" s="13"/>
    </row>
    <row r="4957" spans="2:36" x14ac:dyDescent="0.3">
      <c r="B4957" s="8"/>
      <c r="C4957" s="8"/>
      <c r="W4957" s="13"/>
      <c r="X4957" s="13"/>
      <c r="Y4957" s="13"/>
      <c r="Z4957" s="13"/>
      <c r="AA4957" s="13"/>
      <c r="AB4957" s="13"/>
      <c r="AC4957" s="13"/>
      <c r="AD4957" s="13"/>
      <c r="AE4957" s="13"/>
      <c r="AF4957" s="13"/>
      <c r="AG4957" s="13"/>
      <c r="AH4957" s="13"/>
      <c r="AI4957" s="13"/>
      <c r="AJ4957" s="13"/>
    </row>
    <row r="4958" spans="2:36" x14ac:dyDescent="0.3">
      <c r="B4958" s="8"/>
      <c r="C4958" s="8"/>
      <c r="W4958" s="13"/>
      <c r="X4958" s="13"/>
      <c r="Y4958" s="13"/>
      <c r="Z4958" s="13"/>
      <c r="AA4958" s="13"/>
      <c r="AB4958" s="13"/>
      <c r="AC4958" s="13"/>
      <c r="AD4958" s="13"/>
      <c r="AE4958" s="13"/>
      <c r="AF4958" s="13"/>
      <c r="AG4958" s="13"/>
      <c r="AH4958" s="13"/>
      <c r="AI4958" s="13"/>
      <c r="AJ4958" s="13"/>
    </row>
    <row r="4959" spans="2:36" x14ac:dyDescent="0.3">
      <c r="B4959" s="8"/>
      <c r="C4959" s="8"/>
      <c r="W4959" s="13"/>
      <c r="X4959" s="13"/>
      <c r="Y4959" s="13"/>
      <c r="Z4959" s="13"/>
      <c r="AA4959" s="13"/>
      <c r="AB4959" s="13"/>
      <c r="AC4959" s="13"/>
      <c r="AD4959" s="13"/>
      <c r="AE4959" s="13"/>
      <c r="AF4959" s="13"/>
      <c r="AG4959" s="13"/>
      <c r="AH4959" s="13"/>
      <c r="AI4959" s="13"/>
      <c r="AJ4959" s="13"/>
    </row>
    <row r="4960" spans="2:36" x14ac:dyDescent="0.3">
      <c r="B4960" s="8"/>
      <c r="C4960" s="8"/>
      <c r="W4960" s="13"/>
      <c r="X4960" s="13"/>
      <c r="Y4960" s="13"/>
      <c r="Z4960" s="13"/>
      <c r="AA4960" s="13"/>
      <c r="AB4960" s="13"/>
      <c r="AC4960" s="13"/>
      <c r="AD4960" s="13"/>
      <c r="AE4960" s="13"/>
      <c r="AF4960" s="13"/>
      <c r="AG4960" s="13"/>
      <c r="AH4960" s="13"/>
      <c r="AI4960" s="13"/>
      <c r="AJ4960" s="13"/>
    </row>
    <row r="4961" spans="2:36" x14ac:dyDescent="0.3">
      <c r="B4961" s="8"/>
      <c r="C4961" s="8"/>
      <c r="W4961" s="13"/>
      <c r="X4961" s="13"/>
      <c r="Y4961" s="13"/>
      <c r="Z4961" s="13"/>
      <c r="AA4961" s="13"/>
      <c r="AB4961" s="13"/>
      <c r="AC4961" s="13"/>
      <c r="AD4961" s="13"/>
      <c r="AE4961" s="13"/>
      <c r="AF4961" s="13"/>
      <c r="AG4961" s="13"/>
      <c r="AH4961" s="13"/>
      <c r="AI4961" s="13"/>
      <c r="AJ4961" s="13"/>
    </row>
    <row r="4962" spans="2:36" x14ac:dyDescent="0.3">
      <c r="B4962" s="8"/>
      <c r="C4962" s="8"/>
      <c r="W4962" s="13"/>
      <c r="X4962" s="13"/>
      <c r="Y4962" s="13"/>
      <c r="Z4962" s="13"/>
      <c r="AA4962" s="13"/>
      <c r="AB4962" s="13"/>
      <c r="AC4962" s="13"/>
      <c r="AD4962" s="13"/>
      <c r="AE4962" s="13"/>
      <c r="AF4962" s="13"/>
      <c r="AG4962" s="13"/>
      <c r="AH4962" s="13"/>
      <c r="AI4962" s="13"/>
      <c r="AJ4962" s="13"/>
    </row>
    <row r="4963" spans="2:36" x14ac:dyDescent="0.3">
      <c r="B4963" s="8"/>
      <c r="C4963" s="8"/>
      <c r="W4963" s="13"/>
      <c r="X4963" s="13"/>
      <c r="Y4963" s="13"/>
      <c r="Z4963" s="13"/>
      <c r="AA4963" s="13"/>
      <c r="AB4963" s="13"/>
      <c r="AC4963" s="13"/>
      <c r="AD4963" s="13"/>
      <c r="AE4963" s="13"/>
      <c r="AF4963" s="13"/>
      <c r="AG4963" s="13"/>
      <c r="AH4963" s="13"/>
      <c r="AI4963" s="13"/>
      <c r="AJ4963" s="13"/>
    </row>
    <row r="4964" spans="2:36" x14ac:dyDescent="0.3">
      <c r="B4964" s="8"/>
      <c r="C4964" s="8"/>
      <c r="W4964" s="13"/>
      <c r="X4964" s="13"/>
      <c r="Y4964" s="13"/>
      <c r="Z4964" s="13"/>
      <c r="AA4964" s="13"/>
      <c r="AB4964" s="13"/>
      <c r="AC4964" s="13"/>
      <c r="AD4964" s="13"/>
      <c r="AE4964" s="13"/>
      <c r="AF4964" s="13"/>
      <c r="AG4964" s="13"/>
      <c r="AH4964" s="13"/>
      <c r="AI4964" s="13"/>
      <c r="AJ4964" s="13"/>
    </row>
    <row r="4965" spans="2:36" x14ac:dyDescent="0.3">
      <c r="B4965" s="8"/>
      <c r="C4965" s="8"/>
      <c r="W4965" s="13"/>
      <c r="X4965" s="13"/>
      <c r="Y4965" s="13"/>
      <c r="Z4965" s="13"/>
      <c r="AA4965" s="13"/>
      <c r="AB4965" s="13"/>
      <c r="AC4965" s="13"/>
      <c r="AD4965" s="13"/>
      <c r="AE4965" s="13"/>
      <c r="AF4965" s="13"/>
      <c r="AG4965" s="13"/>
      <c r="AH4965" s="13"/>
      <c r="AI4965" s="13"/>
      <c r="AJ4965" s="13"/>
    </row>
    <row r="4966" spans="2:36" x14ac:dyDescent="0.3">
      <c r="B4966" s="8"/>
      <c r="C4966" s="8"/>
      <c r="W4966" s="13"/>
      <c r="X4966" s="13"/>
      <c r="Y4966" s="13"/>
      <c r="Z4966" s="13"/>
      <c r="AA4966" s="13"/>
      <c r="AB4966" s="13"/>
      <c r="AC4966" s="13"/>
      <c r="AD4966" s="13"/>
      <c r="AE4966" s="13"/>
      <c r="AF4966" s="13"/>
      <c r="AG4966" s="13"/>
      <c r="AH4966" s="13"/>
      <c r="AI4966" s="13"/>
      <c r="AJ4966" s="13"/>
    </row>
    <row r="4967" spans="2:36" x14ac:dyDescent="0.3">
      <c r="B4967" s="8"/>
      <c r="C4967" s="8"/>
      <c r="W4967" s="13"/>
      <c r="X4967" s="13"/>
      <c r="Y4967" s="13"/>
      <c r="Z4967" s="13"/>
      <c r="AA4967" s="13"/>
      <c r="AB4967" s="13"/>
      <c r="AC4967" s="13"/>
      <c r="AD4967" s="13"/>
      <c r="AE4967" s="13"/>
      <c r="AF4967" s="13"/>
      <c r="AG4967" s="13"/>
      <c r="AH4967" s="13"/>
      <c r="AI4967" s="13"/>
      <c r="AJ4967" s="13"/>
    </row>
    <row r="4968" spans="2:36" x14ac:dyDescent="0.3">
      <c r="B4968" s="8"/>
      <c r="C4968" s="8"/>
      <c r="W4968" s="13"/>
      <c r="X4968" s="13"/>
      <c r="Y4968" s="13"/>
      <c r="Z4968" s="13"/>
      <c r="AA4968" s="13"/>
      <c r="AB4968" s="13"/>
      <c r="AC4968" s="13"/>
      <c r="AD4968" s="13"/>
      <c r="AE4968" s="13"/>
      <c r="AF4968" s="13"/>
      <c r="AG4968" s="13"/>
      <c r="AH4968" s="13"/>
      <c r="AI4968" s="13"/>
      <c r="AJ4968" s="13"/>
    </row>
    <row r="4969" spans="2:36" x14ac:dyDescent="0.3">
      <c r="B4969" s="8"/>
      <c r="C4969" s="8"/>
      <c r="W4969" s="13"/>
      <c r="X4969" s="13"/>
      <c r="Y4969" s="13"/>
      <c r="Z4969" s="13"/>
      <c r="AA4969" s="13"/>
      <c r="AB4969" s="13"/>
      <c r="AC4969" s="13"/>
      <c r="AD4969" s="13"/>
      <c r="AE4969" s="13"/>
      <c r="AF4969" s="13"/>
      <c r="AG4969" s="13"/>
      <c r="AH4969" s="13"/>
      <c r="AI4969" s="13"/>
      <c r="AJ4969" s="13"/>
    </row>
    <row r="4970" spans="2:36" x14ac:dyDescent="0.3">
      <c r="B4970" s="8"/>
      <c r="C4970" s="8"/>
      <c r="W4970" s="13"/>
      <c r="X4970" s="13"/>
      <c r="Y4970" s="13"/>
      <c r="Z4970" s="13"/>
      <c r="AA4970" s="13"/>
      <c r="AB4970" s="13"/>
      <c r="AC4970" s="13"/>
      <c r="AD4970" s="13"/>
      <c r="AE4970" s="13"/>
      <c r="AF4970" s="13"/>
      <c r="AG4970" s="13"/>
      <c r="AH4970" s="13"/>
      <c r="AI4970" s="13"/>
      <c r="AJ4970" s="13"/>
    </row>
    <row r="4971" spans="2:36" x14ac:dyDescent="0.3">
      <c r="B4971" s="8"/>
      <c r="C4971" s="8"/>
      <c r="W4971" s="13"/>
      <c r="X4971" s="13"/>
      <c r="Y4971" s="13"/>
      <c r="Z4971" s="13"/>
      <c r="AA4971" s="13"/>
      <c r="AB4971" s="13"/>
      <c r="AC4971" s="13"/>
      <c r="AD4971" s="13"/>
      <c r="AE4971" s="13"/>
      <c r="AF4971" s="13"/>
      <c r="AG4971" s="13"/>
      <c r="AH4971" s="13"/>
      <c r="AI4971" s="13"/>
      <c r="AJ4971" s="13"/>
    </row>
    <row r="4972" spans="2:36" x14ac:dyDescent="0.3">
      <c r="B4972" s="8"/>
      <c r="C4972" s="8"/>
      <c r="W4972" s="13"/>
      <c r="X4972" s="13"/>
      <c r="Y4972" s="13"/>
      <c r="Z4972" s="13"/>
      <c r="AA4972" s="13"/>
      <c r="AB4972" s="13"/>
      <c r="AC4972" s="13"/>
      <c r="AD4972" s="13"/>
      <c r="AE4972" s="13"/>
      <c r="AF4972" s="13"/>
      <c r="AG4972" s="13"/>
      <c r="AH4972" s="13"/>
      <c r="AI4972" s="13"/>
      <c r="AJ4972" s="13"/>
    </row>
    <row r="4973" spans="2:36" x14ac:dyDescent="0.3">
      <c r="B4973" s="8"/>
      <c r="C4973" s="8"/>
      <c r="W4973" s="13"/>
      <c r="X4973" s="13"/>
      <c r="Y4973" s="13"/>
      <c r="Z4973" s="13"/>
      <c r="AA4973" s="13"/>
      <c r="AB4973" s="13"/>
      <c r="AC4973" s="13"/>
      <c r="AD4973" s="13"/>
      <c r="AE4973" s="13"/>
      <c r="AF4973" s="13"/>
      <c r="AG4973" s="13"/>
      <c r="AH4973" s="13"/>
      <c r="AI4973" s="13"/>
      <c r="AJ4973" s="13"/>
    </row>
    <row r="4974" spans="2:36" x14ac:dyDescent="0.3">
      <c r="B4974" s="8"/>
      <c r="C4974" s="8"/>
      <c r="W4974" s="13"/>
      <c r="X4974" s="13"/>
      <c r="Y4974" s="13"/>
      <c r="Z4974" s="13"/>
      <c r="AA4974" s="13"/>
      <c r="AB4974" s="13"/>
      <c r="AC4974" s="13"/>
      <c r="AD4974" s="13"/>
      <c r="AE4974" s="13"/>
      <c r="AF4974" s="13"/>
      <c r="AG4974" s="13"/>
      <c r="AH4974" s="13"/>
      <c r="AI4974" s="13"/>
      <c r="AJ4974" s="13"/>
    </row>
    <row r="4975" spans="2:36" x14ac:dyDescent="0.3">
      <c r="B4975" s="8"/>
      <c r="C4975" s="8"/>
      <c r="W4975" s="13"/>
      <c r="X4975" s="13"/>
      <c r="Y4975" s="13"/>
      <c r="Z4975" s="13"/>
      <c r="AA4975" s="13"/>
      <c r="AB4975" s="13"/>
      <c r="AC4975" s="13"/>
      <c r="AD4975" s="13"/>
      <c r="AE4975" s="13"/>
      <c r="AF4975" s="13"/>
      <c r="AG4975" s="13"/>
      <c r="AH4975" s="13"/>
      <c r="AI4975" s="13"/>
      <c r="AJ4975" s="13"/>
    </row>
    <row r="4976" spans="2:36" x14ac:dyDescent="0.3">
      <c r="B4976" s="8"/>
      <c r="C4976" s="8"/>
      <c r="W4976" s="13"/>
      <c r="X4976" s="13"/>
      <c r="Y4976" s="13"/>
      <c r="Z4976" s="13"/>
      <c r="AA4976" s="13"/>
      <c r="AB4976" s="13"/>
      <c r="AC4976" s="13"/>
      <c r="AD4976" s="13"/>
      <c r="AE4976" s="13"/>
      <c r="AF4976" s="13"/>
      <c r="AG4976" s="13"/>
      <c r="AH4976" s="13"/>
      <c r="AI4976" s="13"/>
      <c r="AJ4976" s="13"/>
    </row>
    <row r="4977" spans="2:36" x14ac:dyDescent="0.3">
      <c r="B4977" s="8"/>
      <c r="C4977" s="8"/>
      <c r="W4977" s="13"/>
      <c r="X4977" s="13"/>
      <c r="Y4977" s="13"/>
      <c r="Z4977" s="13"/>
      <c r="AA4977" s="13"/>
      <c r="AB4977" s="13"/>
      <c r="AC4977" s="13"/>
      <c r="AD4977" s="13"/>
      <c r="AE4977" s="13"/>
      <c r="AF4977" s="13"/>
      <c r="AG4977" s="13"/>
      <c r="AH4977" s="13"/>
      <c r="AI4977" s="13"/>
      <c r="AJ4977" s="13"/>
    </row>
    <row r="4978" spans="2:36" x14ac:dyDescent="0.3">
      <c r="B4978" s="8"/>
      <c r="C4978" s="8"/>
      <c r="W4978" s="13"/>
      <c r="X4978" s="13"/>
      <c r="Y4978" s="13"/>
      <c r="Z4978" s="13"/>
      <c r="AA4978" s="13"/>
      <c r="AB4978" s="13"/>
      <c r="AC4978" s="13"/>
      <c r="AD4978" s="13"/>
      <c r="AE4978" s="13"/>
      <c r="AF4978" s="13"/>
      <c r="AG4978" s="13"/>
      <c r="AH4978" s="13"/>
      <c r="AI4978" s="13"/>
      <c r="AJ4978" s="13"/>
    </row>
    <row r="4979" spans="2:36" x14ac:dyDescent="0.3">
      <c r="B4979" s="8"/>
      <c r="C4979" s="8"/>
      <c r="W4979" s="13"/>
      <c r="X4979" s="13"/>
      <c r="Y4979" s="13"/>
      <c r="Z4979" s="13"/>
      <c r="AA4979" s="13"/>
      <c r="AB4979" s="13"/>
      <c r="AC4979" s="13"/>
      <c r="AD4979" s="13"/>
      <c r="AE4979" s="13"/>
      <c r="AF4979" s="13"/>
      <c r="AG4979" s="13"/>
      <c r="AH4979" s="13"/>
      <c r="AI4979" s="13"/>
      <c r="AJ4979" s="13"/>
    </row>
    <row r="4980" spans="2:36" x14ac:dyDescent="0.3">
      <c r="B4980" s="8"/>
      <c r="C4980" s="8"/>
      <c r="W4980" s="13"/>
      <c r="X4980" s="13"/>
      <c r="Y4980" s="13"/>
      <c r="Z4980" s="13"/>
      <c r="AA4980" s="13"/>
      <c r="AB4980" s="13"/>
      <c r="AC4980" s="13"/>
      <c r="AD4980" s="13"/>
      <c r="AE4980" s="13"/>
      <c r="AF4980" s="13"/>
      <c r="AG4980" s="13"/>
      <c r="AH4980" s="13"/>
      <c r="AI4980" s="13"/>
      <c r="AJ4980" s="13"/>
    </row>
    <row r="4981" spans="2:36" x14ac:dyDescent="0.3">
      <c r="B4981" s="8"/>
      <c r="C4981" s="8"/>
      <c r="W4981" s="13"/>
      <c r="X4981" s="13"/>
      <c r="Y4981" s="13"/>
      <c r="Z4981" s="13"/>
      <c r="AA4981" s="13"/>
      <c r="AB4981" s="13"/>
      <c r="AC4981" s="13"/>
      <c r="AD4981" s="13"/>
      <c r="AE4981" s="13"/>
      <c r="AF4981" s="13"/>
      <c r="AG4981" s="13"/>
      <c r="AH4981" s="13"/>
      <c r="AI4981" s="13"/>
      <c r="AJ4981" s="13"/>
    </row>
    <row r="4982" spans="2:36" x14ac:dyDescent="0.3">
      <c r="B4982" s="8"/>
      <c r="C4982" s="8"/>
      <c r="W4982" s="13"/>
      <c r="X4982" s="13"/>
      <c r="Y4982" s="13"/>
      <c r="Z4982" s="13"/>
      <c r="AA4982" s="13"/>
      <c r="AB4982" s="13"/>
      <c r="AC4982" s="13"/>
      <c r="AD4982" s="13"/>
      <c r="AE4982" s="13"/>
      <c r="AF4982" s="13"/>
      <c r="AG4982" s="13"/>
      <c r="AH4982" s="13"/>
      <c r="AI4982" s="13"/>
      <c r="AJ4982" s="13"/>
    </row>
    <row r="4983" spans="2:36" x14ac:dyDescent="0.3">
      <c r="B4983" s="8"/>
      <c r="C4983" s="8"/>
      <c r="W4983" s="13"/>
      <c r="X4983" s="13"/>
      <c r="Y4983" s="13"/>
      <c r="Z4983" s="13"/>
      <c r="AA4983" s="13"/>
      <c r="AB4983" s="13"/>
      <c r="AC4983" s="13"/>
      <c r="AD4983" s="13"/>
      <c r="AE4983" s="13"/>
      <c r="AF4983" s="13"/>
      <c r="AG4983" s="13"/>
      <c r="AH4983" s="13"/>
      <c r="AI4983" s="13"/>
      <c r="AJ4983" s="13"/>
    </row>
    <row r="4984" spans="2:36" x14ac:dyDescent="0.3">
      <c r="B4984" s="8"/>
      <c r="C4984" s="8"/>
      <c r="W4984" s="13"/>
      <c r="X4984" s="13"/>
      <c r="Y4984" s="13"/>
      <c r="Z4984" s="13"/>
      <c r="AA4984" s="13"/>
      <c r="AB4984" s="13"/>
      <c r="AC4984" s="13"/>
      <c r="AD4984" s="13"/>
      <c r="AE4984" s="13"/>
      <c r="AF4984" s="13"/>
      <c r="AG4984" s="13"/>
      <c r="AH4984" s="13"/>
      <c r="AI4984" s="13"/>
      <c r="AJ4984" s="13"/>
    </row>
    <row r="4985" spans="2:36" x14ac:dyDescent="0.3">
      <c r="B4985" s="8"/>
      <c r="C4985" s="8"/>
      <c r="W4985" s="13"/>
      <c r="X4985" s="13"/>
      <c r="Y4985" s="13"/>
      <c r="Z4985" s="13"/>
      <c r="AA4985" s="13"/>
      <c r="AB4985" s="13"/>
      <c r="AC4985" s="13"/>
      <c r="AD4985" s="13"/>
      <c r="AE4985" s="13"/>
      <c r="AF4985" s="13"/>
      <c r="AG4985" s="13"/>
      <c r="AH4985" s="13"/>
      <c r="AI4985" s="13"/>
      <c r="AJ4985" s="13"/>
    </row>
    <row r="4986" spans="2:36" x14ac:dyDescent="0.3">
      <c r="B4986" s="8"/>
      <c r="C4986" s="8"/>
      <c r="W4986" s="13"/>
      <c r="X4986" s="13"/>
      <c r="Y4986" s="13"/>
      <c r="Z4986" s="13"/>
      <c r="AA4986" s="13"/>
      <c r="AB4986" s="13"/>
      <c r="AC4986" s="13"/>
      <c r="AD4986" s="13"/>
      <c r="AE4986" s="13"/>
      <c r="AF4986" s="13"/>
      <c r="AG4986" s="13"/>
      <c r="AH4986" s="13"/>
      <c r="AI4986" s="13"/>
      <c r="AJ4986" s="13"/>
    </row>
    <row r="4987" spans="2:36" x14ac:dyDescent="0.3">
      <c r="B4987" s="8"/>
      <c r="C4987" s="8"/>
      <c r="W4987" s="13"/>
      <c r="X4987" s="13"/>
      <c r="Y4987" s="13"/>
      <c r="Z4987" s="13"/>
      <c r="AA4987" s="13"/>
      <c r="AB4987" s="13"/>
      <c r="AC4987" s="13"/>
      <c r="AD4987" s="13"/>
      <c r="AE4987" s="13"/>
      <c r="AF4987" s="13"/>
      <c r="AG4987" s="13"/>
      <c r="AH4987" s="13"/>
      <c r="AI4987" s="13"/>
      <c r="AJ4987" s="13"/>
    </row>
    <row r="4988" spans="2:36" x14ac:dyDescent="0.3">
      <c r="B4988" s="8"/>
      <c r="C4988" s="8"/>
      <c r="W4988" s="13"/>
      <c r="X4988" s="13"/>
      <c r="Y4988" s="13"/>
      <c r="Z4988" s="13"/>
      <c r="AA4988" s="13"/>
      <c r="AB4988" s="13"/>
      <c r="AC4988" s="13"/>
      <c r="AD4988" s="13"/>
      <c r="AE4988" s="13"/>
      <c r="AF4988" s="13"/>
      <c r="AG4988" s="13"/>
      <c r="AH4988" s="13"/>
      <c r="AI4988" s="13"/>
      <c r="AJ4988" s="13"/>
    </row>
    <row r="4989" spans="2:36" x14ac:dyDescent="0.3">
      <c r="B4989" s="8"/>
      <c r="C4989" s="8"/>
      <c r="W4989" s="13"/>
      <c r="X4989" s="13"/>
      <c r="Y4989" s="13"/>
      <c r="Z4989" s="13"/>
      <c r="AA4989" s="13"/>
      <c r="AB4989" s="13"/>
      <c r="AC4989" s="13"/>
      <c r="AD4989" s="13"/>
      <c r="AE4989" s="13"/>
      <c r="AF4989" s="13"/>
      <c r="AG4989" s="13"/>
      <c r="AH4989" s="13"/>
      <c r="AI4989" s="13"/>
      <c r="AJ4989" s="13"/>
    </row>
    <row r="4990" spans="2:36" x14ac:dyDescent="0.3">
      <c r="B4990" s="8"/>
      <c r="C4990" s="8"/>
      <c r="W4990" s="13"/>
      <c r="X4990" s="13"/>
      <c r="Y4990" s="13"/>
      <c r="Z4990" s="13"/>
      <c r="AA4990" s="13"/>
      <c r="AB4990" s="13"/>
      <c r="AC4990" s="13"/>
      <c r="AD4990" s="13"/>
      <c r="AE4990" s="13"/>
      <c r="AF4990" s="13"/>
      <c r="AG4990" s="13"/>
      <c r="AH4990" s="13"/>
      <c r="AI4990" s="13"/>
      <c r="AJ4990" s="13"/>
    </row>
    <row r="4991" spans="2:36" x14ac:dyDescent="0.3">
      <c r="B4991" s="8"/>
      <c r="C4991" s="8"/>
      <c r="W4991" s="13"/>
      <c r="X4991" s="13"/>
      <c r="Y4991" s="13"/>
      <c r="Z4991" s="13"/>
      <c r="AA4991" s="13"/>
      <c r="AB4991" s="13"/>
      <c r="AC4991" s="13"/>
      <c r="AD4991" s="13"/>
      <c r="AE4991" s="13"/>
      <c r="AF4991" s="13"/>
      <c r="AG4991" s="13"/>
      <c r="AH4991" s="13"/>
      <c r="AI4991" s="13"/>
      <c r="AJ4991" s="13"/>
    </row>
    <row r="4992" spans="2:36" x14ac:dyDescent="0.3">
      <c r="B4992" s="8"/>
      <c r="C4992" s="8"/>
      <c r="W4992" s="13"/>
      <c r="X4992" s="13"/>
      <c r="Y4992" s="13"/>
      <c r="Z4992" s="13"/>
      <c r="AA4992" s="13"/>
      <c r="AB4992" s="13"/>
      <c r="AC4992" s="13"/>
      <c r="AD4992" s="13"/>
      <c r="AE4992" s="13"/>
      <c r="AF4992" s="13"/>
      <c r="AG4992" s="13"/>
      <c r="AH4992" s="13"/>
      <c r="AI4992" s="13"/>
      <c r="AJ4992" s="13"/>
    </row>
    <row r="4993" spans="2:36" x14ac:dyDescent="0.3">
      <c r="B4993" s="8"/>
      <c r="C4993" s="8"/>
      <c r="W4993" s="13"/>
      <c r="X4993" s="13"/>
      <c r="Y4993" s="13"/>
      <c r="Z4993" s="13"/>
      <c r="AA4993" s="13"/>
      <c r="AB4993" s="13"/>
      <c r="AC4993" s="13"/>
      <c r="AD4993" s="13"/>
      <c r="AE4993" s="13"/>
      <c r="AF4993" s="13"/>
      <c r="AG4993" s="13"/>
      <c r="AH4993" s="13"/>
      <c r="AI4993" s="13"/>
      <c r="AJ4993" s="13"/>
    </row>
    <row r="4994" spans="2:36" x14ac:dyDescent="0.3">
      <c r="B4994" s="8"/>
      <c r="C4994" s="8"/>
      <c r="W4994" s="13"/>
      <c r="X4994" s="13"/>
      <c r="Y4994" s="13"/>
      <c r="Z4994" s="13"/>
      <c r="AA4994" s="13"/>
      <c r="AB4994" s="13"/>
      <c r="AC4994" s="13"/>
      <c r="AD4994" s="13"/>
      <c r="AE4994" s="13"/>
      <c r="AF4994" s="13"/>
      <c r="AG4994" s="13"/>
      <c r="AH4994" s="13"/>
      <c r="AI4994" s="13"/>
      <c r="AJ4994" s="13"/>
    </row>
    <row r="4995" spans="2:36" x14ac:dyDescent="0.3">
      <c r="B4995" s="8"/>
      <c r="C4995" s="8"/>
      <c r="W4995" s="13"/>
      <c r="X4995" s="13"/>
      <c r="Y4995" s="13"/>
      <c r="Z4995" s="13"/>
      <c r="AA4995" s="13"/>
      <c r="AB4995" s="13"/>
      <c r="AC4995" s="13"/>
      <c r="AD4995" s="13"/>
      <c r="AE4995" s="13"/>
      <c r="AF4995" s="13"/>
      <c r="AG4995" s="13"/>
      <c r="AH4995" s="13"/>
      <c r="AI4995" s="13"/>
      <c r="AJ4995" s="13"/>
    </row>
    <row r="4996" spans="2:36" x14ac:dyDescent="0.3">
      <c r="B4996" s="8"/>
      <c r="C4996" s="8"/>
      <c r="W4996" s="13"/>
      <c r="X4996" s="13"/>
      <c r="Y4996" s="13"/>
      <c r="Z4996" s="13"/>
      <c r="AA4996" s="13"/>
      <c r="AB4996" s="13"/>
      <c r="AC4996" s="13"/>
      <c r="AD4996" s="13"/>
      <c r="AE4996" s="13"/>
      <c r="AF4996" s="13"/>
      <c r="AG4996" s="13"/>
      <c r="AH4996" s="13"/>
      <c r="AI4996" s="13"/>
      <c r="AJ4996" s="13"/>
    </row>
    <row r="4997" spans="2:36" x14ac:dyDescent="0.3">
      <c r="B4997" s="8"/>
      <c r="C4997" s="8"/>
      <c r="W4997" s="13"/>
      <c r="X4997" s="13"/>
      <c r="Y4997" s="13"/>
      <c r="Z4997" s="13"/>
      <c r="AA4997" s="13"/>
      <c r="AB4997" s="13"/>
      <c r="AC4997" s="13"/>
      <c r="AD4997" s="13"/>
      <c r="AE4997" s="13"/>
      <c r="AF4997" s="13"/>
      <c r="AG4997" s="13"/>
      <c r="AH4997" s="13"/>
      <c r="AI4997" s="13"/>
      <c r="AJ4997" s="13"/>
    </row>
    <row r="4998" spans="2:36" x14ac:dyDescent="0.3">
      <c r="B4998" s="8"/>
      <c r="C4998" s="8"/>
      <c r="W4998" s="13"/>
      <c r="X4998" s="13"/>
      <c r="Y4998" s="13"/>
      <c r="Z4998" s="13"/>
      <c r="AA4998" s="13"/>
      <c r="AB4998" s="13"/>
      <c r="AC4998" s="13"/>
      <c r="AD4998" s="13"/>
      <c r="AE4998" s="13"/>
      <c r="AF4998" s="13"/>
      <c r="AG4998" s="13"/>
      <c r="AH4998" s="13"/>
      <c r="AI4998" s="13"/>
      <c r="AJ4998" s="13"/>
    </row>
    <row r="4999" spans="2:36" x14ac:dyDescent="0.3">
      <c r="B4999" s="8"/>
      <c r="C4999" s="8"/>
      <c r="W4999" s="13"/>
      <c r="X4999" s="13"/>
      <c r="Y4999" s="13"/>
      <c r="Z4999" s="13"/>
      <c r="AA4999" s="13"/>
      <c r="AB4999" s="13"/>
      <c r="AC4999" s="13"/>
      <c r="AD4999" s="13"/>
      <c r="AE4999" s="13"/>
      <c r="AF4999" s="13"/>
      <c r="AG4999" s="13"/>
      <c r="AH4999" s="13"/>
      <c r="AI4999" s="13"/>
      <c r="AJ4999" s="13"/>
    </row>
    <row r="5000" spans="2:36" x14ac:dyDescent="0.3">
      <c r="B5000" s="8"/>
      <c r="C5000" s="8"/>
      <c r="W5000" s="13"/>
      <c r="X5000" s="13"/>
      <c r="Y5000" s="13"/>
      <c r="Z5000" s="13"/>
      <c r="AA5000" s="13"/>
      <c r="AB5000" s="13"/>
      <c r="AC5000" s="13"/>
      <c r="AD5000" s="13"/>
      <c r="AE5000" s="13"/>
      <c r="AF5000" s="13"/>
      <c r="AG5000" s="13"/>
      <c r="AH5000" s="13"/>
      <c r="AI5000" s="13"/>
      <c r="AJ5000" s="13"/>
    </row>
    <row r="5001" spans="2:36" x14ac:dyDescent="0.3">
      <c r="B5001" s="8"/>
      <c r="C5001" s="8"/>
      <c r="W5001" s="13"/>
      <c r="X5001" s="13"/>
      <c r="Y5001" s="13"/>
      <c r="Z5001" s="13"/>
      <c r="AA5001" s="13"/>
      <c r="AB5001" s="13"/>
      <c r="AC5001" s="13"/>
      <c r="AD5001" s="13"/>
      <c r="AE5001" s="13"/>
      <c r="AF5001" s="13"/>
      <c r="AG5001" s="13"/>
      <c r="AH5001" s="13"/>
      <c r="AI5001" s="13"/>
      <c r="AJ5001" s="13"/>
    </row>
    <row r="5002" spans="2:36" x14ac:dyDescent="0.3">
      <c r="B5002" s="8"/>
      <c r="C5002" s="8"/>
      <c r="W5002" s="13"/>
      <c r="X5002" s="13"/>
      <c r="Y5002" s="13"/>
      <c r="Z5002" s="13"/>
      <c r="AA5002" s="13"/>
      <c r="AB5002" s="13"/>
      <c r="AC5002" s="13"/>
      <c r="AD5002" s="13"/>
      <c r="AE5002" s="13"/>
      <c r="AF5002" s="13"/>
      <c r="AG5002" s="13"/>
      <c r="AH5002" s="13"/>
      <c r="AI5002" s="13"/>
      <c r="AJ5002" s="13"/>
    </row>
    <row r="5003" spans="2:36" x14ac:dyDescent="0.3">
      <c r="B5003" s="8"/>
      <c r="C5003" s="8"/>
      <c r="W5003" s="13"/>
      <c r="X5003" s="13"/>
      <c r="Y5003" s="13"/>
      <c r="Z5003" s="13"/>
      <c r="AA5003" s="13"/>
      <c r="AB5003" s="13"/>
      <c r="AC5003" s="13"/>
      <c r="AD5003" s="13"/>
      <c r="AE5003" s="13"/>
      <c r="AF5003" s="13"/>
      <c r="AG5003" s="13"/>
      <c r="AH5003" s="13"/>
      <c r="AI5003" s="13"/>
      <c r="AJ5003" s="13"/>
    </row>
    <row r="5004" spans="2:36" x14ac:dyDescent="0.3">
      <c r="B5004" s="8"/>
      <c r="C5004" s="8"/>
      <c r="W5004" s="13"/>
      <c r="X5004" s="13"/>
      <c r="Y5004" s="13"/>
      <c r="Z5004" s="13"/>
      <c r="AA5004" s="13"/>
      <c r="AB5004" s="13"/>
      <c r="AC5004" s="13"/>
      <c r="AD5004" s="13"/>
      <c r="AE5004" s="13"/>
      <c r="AF5004" s="13"/>
      <c r="AG5004" s="13"/>
      <c r="AH5004" s="13"/>
      <c r="AI5004" s="13"/>
      <c r="AJ5004" s="13"/>
    </row>
    <row r="5005" spans="2:36" x14ac:dyDescent="0.3">
      <c r="B5005" s="8"/>
      <c r="C5005" s="8"/>
      <c r="W5005" s="13"/>
      <c r="X5005" s="13"/>
      <c r="Y5005" s="13"/>
      <c r="Z5005" s="13"/>
      <c r="AA5005" s="13"/>
      <c r="AB5005" s="13"/>
      <c r="AC5005" s="13"/>
      <c r="AD5005" s="13"/>
      <c r="AE5005" s="13"/>
      <c r="AF5005" s="13"/>
      <c r="AG5005" s="13"/>
      <c r="AH5005" s="13"/>
      <c r="AI5005" s="13"/>
      <c r="AJ5005" s="13"/>
    </row>
    <row r="5006" spans="2:36" x14ac:dyDescent="0.3">
      <c r="B5006" s="8"/>
      <c r="C5006" s="8"/>
      <c r="W5006" s="13"/>
      <c r="X5006" s="13"/>
      <c r="Y5006" s="13"/>
      <c r="Z5006" s="13"/>
      <c r="AA5006" s="13"/>
      <c r="AB5006" s="13"/>
      <c r="AC5006" s="13"/>
      <c r="AD5006" s="13"/>
      <c r="AE5006" s="13"/>
      <c r="AF5006" s="13"/>
      <c r="AG5006" s="13"/>
      <c r="AH5006" s="13"/>
      <c r="AI5006" s="13"/>
      <c r="AJ5006" s="13"/>
    </row>
    <row r="5007" spans="2:36" x14ac:dyDescent="0.3">
      <c r="B5007" s="8"/>
      <c r="C5007" s="8"/>
      <c r="W5007" s="13"/>
      <c r="X5007" s="13"/>
      <c r="Y5007" s="13"/>
      <c r="Z5007" s="13"/>
      <c r="AA5007" s="13"/>
      <c r="AB5007" s="13"/>
      <c r="AC5007" s="13"/>
      <c r="AD5007" s="13"/>
      <c r="AE5007" s="13"/>
      <c r="AF5007" s="13"/>
      <c r="AG5007" s="13"/>
      <c r="AH5007" s="13"/>
      <c r="AI5007" s="13"/>
      <c r="AJ5007" s="13"/>
    </row>
    <row r="5008" spans="2:36" x14ac:dyDescent="0.3">
      <c r="B5008" s="8"/>
      <c r="C5008" s="8"/>
      <c r="W5008" s="13"/>
      <c r="X5008" s="13"/>
      <c r="Y5008" s="13"/>
      <c r="Z5008" s="13"/>
      <c r="AA5008" s="13"/>
      <c r="AB5008" s="13"/>
      <c r="AC5008" s="13"/>
      <c r="AD5008" s="13"/>
      <c r="AE5008" s="13"/>
      <c r="AF5008" s="13"/>
      <c r="AG5008" s="13"/>
      <c r="AH5008" s="13"/>
      <c r="AI5008" s="13"/>
      <c r="AJ5008" s="13"/>
    </row>
    <row r="5009" spans="2:36" x14ac:dyDescent="0.3">
      <c r="B5009" s="8"/>
      <c r="C5009" s="8"/>
      <c r="W5009" s="13"/>
      <c r="X5009" s="13"/>
      <c r="Y5009" s="13"/>
      <c r="Z5009" s="13"/>
      <c r="AA5009" s="13"/>
      <c r="AB5009" s="13"/>
      <c r="AC5009" s="13"/>
      <c r="AD5009" s="13"/>
      <c r="AE5009" s="13"/>
      <c r="AF5009" s="13"/>
      <c r="AG5009" s="13"/>
      <c r="AH5009" s="13"/>
      <c r="AI5009" s="13"/>
      <c r="AJ5009" s="13"/>
    </row>
    <row r="5010" spans="2:36" x14ac:dyDescent="0.3">
      <c r="B5010" s="8"/>
      <c r="C5010" s="8"/>
      <c r="W5010" s="13"/>
      <c r="X5010" s="13"/>
      <c r="Y5010" s="13"/>
      <c r="Z5010" s="13"/>
      <c r="AA5010" s="13"/>
      <c r="AB5010" s="13"/>
      <c r="AC5010" s="13"/>
      <c r="AD5010" s="13"/>
      <c r="AE5010" s="13"/>
      <c r="AF5010" s="13"/>
      <c r="AG5010" s="13"/>
      <c r="AH5010" s="13"/>
      <c r="AI5010" s="13"/>
      <c r="AJ5010" s="13"/>
    </row>
    <row r="5011" spans="2:36" x14ac:dyDescent="0.3">
      <c r="B5011" s="8"/>
      <c r="C5011" s="8"/>
      <c r="W5011" s="13"/>
      <c r="X5011" s="13"/>
      <c r="Y5011" s="13"/>
      <c r="Z5011" s="13"/>
      <c r="AA5011" s="13"/>
      <c r="AB5011" s="13"/>
      <c r="AC5011" s="13"/>
      <c r="AD5011" s="13"/>
      <c r="AE5011" s="13"/>
      <c r="AF5011" s="13"/>
      <c r="AG5011" s="13"/>
      <c r="AH5011" s="13"/>
      <c r="AI5011" s="13"/>
      <c r="AJ5011" s="13"/>
    </row>
    <row r="5012" spans="2:36" x14ac:dyDescent="0.3">
      <c r="B5012" s="8"/>
      <c r="C5012" s="8"/>
      <c r="W5012" s="13"/>
      <c r="X5012" s="13"/>
      <c r="Y5012" s="13"/>
      <c r="Z5012" s="13"/>
      <c r="AA5012" s="13"/>
      <c r="AB5012" s="13"/>
      <c r="AC5012" s="13"/>
      <c r="AD5012" s="13"/>
      <c r="AE5012" s="13"/>
      <c r="AF5012" s="13"/>
      <c r="AG5012" s="13"/>
      <c r="AH5012" s="13"/>
      <c r="AI5012" s="13"/>
      <c r="AJ5012" s="13"/>
    </row>
    <row r="5013" spans="2:36" x14ac:dyDescent="0.3">
      <c r="B5013" s="8"/>
      <c r="C5013" s="8"/>
      <c r="W5013" s="13"/>
      <c r="X5013" s="13"/>
      <c r="Y5013" s="13"/>
      <c r="Z5013" s="13"/>
      <c r="AA5013" s="13"/>
      <c r="AB5013" s="13"/>
      <c r="AC5013" s="13"/>
      <c r="AD5013" s="13"/>
      <c r="AE5013" s="13"/>
      <c r="AF5013" s="13"/>
      <c r="AG5013" s="13"/>
      <c r="AH5013" s="13"/>
      <c r="AI5013" s="13"/>
      <c r="AJ5013" s="13"/>
    </row>
    <row r="5014" spans="2:36" x14ac:dyDescent="0.3">
      <c r="B5014" s="8"/>
      <c r="C5014" s="8"/>
      <c r="W5014" s="13"/>
      <c r="X5014" s="13"/>
      <c r="Y5014" s="13"/>
      <c r="Z5014" s="13"/>
      <c r="AA5014" s="13"/>
      <c r="AB5014" s="13"/>
      <c r="AC5014" s="13"/>
      <c r="AD5014" s="13"/>
      <c r="AE5014" s="13"/>
      <c r="AF5014" s="13"/>
      <c r="AG5014" s="13"/>
      <c r="AH5014" s="13"/>
      <c r="AI5014" s="13"/>
      <c r="AJ5014" s="13"/>
    </row>
    <row r="5015" spans="2:36" x14ac:dyDescent="0.3">
      <c r="B5015" s="8"/>
      <c r="C5015" s="8"/>
      <c r="W5015" s="13"/>
      <c r="X5015" s="13"/>
      <c r="Y5015" s="13"/>
      <c r="Z5015" s="13"/>
      <c r="AA5015" s="13"/>
      <c r="AB5015" s="13"/>
      <c r="AC5015" s="13"/>
      <c r="AD5015" s="13"/>
      <c r="AE5015" s="13"/>
      <c r="AF5015" s="13"/>
      <c r="AG5015" s="13"/>
      <c r="AH5015" s="13"/>
      <c r="AI5015" s="13"/>
      <c r="AJ5015" s="13"/>
    </row>
    <row r="5016" spans="2:36" x14ac:dyDescent="0.3">
      <c r="B5016" s="8"/>
      <c r="C5016" s="8"/>
      <c r="W5016" s="13"/>
      <c r="X5016" s="13"/>
      <c r="Y5016" s="13"/>
      <c r="Z5016" s="13"/>
      <c r="AA5016" s="13"/>
      <c r="AB5016" s="13"/>
      <c r="AC5016" s="13"/>
      <c r="AD5016" s="13"/>
      <c r="AE5016" s="13"/>
      <c r="AF5016" s="13"/>
      <c r="AG5016" s="13"/>
      <c r="AH5016" s="13"/>
      <c r="AI5016" s="13"/>
      <c r="AJ5016" s="13"/>
    </row>
    <row r="5017" spans="2:36" x14ac:dyDescent="0.3">
      <c r="B5017" s="8"/>
      <c r="C5017" s="8"/>
      <c r="W5017" s="13"/>
      <c r="X5017" s="13"/>
      <c r="Y5017" s="13"/>
      <c r="Z5017" s="13"/>
      <c r="AA5017" s="13"/>
      <c r="AB5017" s="13"/>
      <c r="AC5017" s="13"/>
      <c r="AD5017" s="13"/>
      <c r="AE5017" s="13"/>
      <c r="AF5017" s="13"/>
      <c r="AG5017" s="13"/>
      <c r="AH5017" s="13"/>
      <c r="AI5017" s="13"/>
      <c r="AJ5017" s="13"/>
    </row>
    <row r="5018" spans="2:36" x14ac:dyDescent="0.3">
      <c r="B5018" s="8"/>
      <c r="C5018" s="8"/>
      <c r="W5018" s="13"/>
      <c r="X5018" s="13"/>
      <c r="Y5018" s="13"/>
      <c r="Z5018" s="13"/>
      <c r="AA5018" s="13"/>
      <c r="AB5018" s="13"/>
      <c r="AC5018" s="13"/>
      <c r="AD5018" s="13"/>
      <c r="AE5018" s="13"/>
      <c r="AF5018" s="13"/>
      <c r="AG5018" s="13"/>
      <c r="AH5018" s="13"/>
      <c r="AI5018" s="13"/>
      <c r="AJ5018" s="13"/>
    </row>
    <row r="5019" spans="2:36" x14ac:dyDescent="0.3">
      <c r="B5019" s="8"/>
      <c r="C5019" s="8"/>
      <c r="W5019" s="13"/>
      <c r="X5019" s="13"/>
      <c r="Y5019" s="13"/>
      <c r="Z5019" s="13"/>
      <c r="AA5019" s="13"/>
      <c r="AB5019" s="13"/>
      <c r="AC5019" s="13"/>
      <c r="AD5019" s="13"/>
      <c r="AE5019" s="13"/>
      <c r="AF5019" s="13"/>
      <c r="AG5019" s="13"/>
      <c r="AH5019" s="13"/>
      <c r="AI5019" s="13"/>
      <c r="AJ5019" s="13"/>
    </row>
    <row r="5020" spans="2:36" x14ac:dyDescent="0.3">
      <c r="B5020" s="8"/>
      <c r="C5020" s="8"/>
      <c r="W5020" s="13"/>
      <c r="X5020" s="13"/>
      <c r="Y5020" s="13"/>
      <c r="Z5020" s="13"/>
      <c r="AA5020" s="13"/>
      <c r="AB5020" s="13"/>
      <c r="AC5020" s="13"/>
      <c r="AD5020" s="13"/>
      <c r="AE5020" s="13"/>
      <c r="AF5020" s="13"/>
      <c r="AG5020" s="13"/>
      <c r="AH5020" s="13"/>
      <c r="AI5020" s="13"/>
      <c r="AJ5020" s="13"/>
    </row>
    <row r="5021" spans="2:36" x14ac:dyDescent="0.3">
      <c r="B5021" s="8"/>
      <c r="C5021" s="8"/>
      <c r="W5021" s="13"/>
      <c r="X5021" s="13"/>
      <c r="Y5021" s="13"/>
      <c r="Z5021" s="13"/>
      <c r="AA5021" s="13"/>
      <c r="AB5021" s="13"/>
      <c r="AC5021" s="13"/>
      <c r="AD5021" s="13"/>
      <c r="AE5021" s="13"/>
      <c r="AF5021" s="13"/>
      <c r="AG5021" s="13"/>
      <c r="AH5021" s="13"/>
      <c r="AI5021" s="13"/>
      <c r="AJ5021" s="13"/>
    </row>
    <row r="5022" spans="2:36" x14ac:dyDescent="0.3">
      <c r="B5022" s="8"/>
      <c r="C5022" s="8"/>
      <c r="W5022" s="13"/>
      <c r="X5022" s="13"/>
      <c r="Y5022" s="13"/>
      <c r="Z5022" s="13"/>
      <c r="AA5022" s="13"/>
      <c r="AB5022" s="13"/>
      <c r="AC5022" s="13"/>
      <c r="AD5022" s="13"/>
      <c r="AE5022" s="13"/>
      <c r="AF5022" s="13"/>
      <c r="AG5022" s="13"/>
      <c r="AH5022" s="13"/>
      <c r="AI5022" s="13"/>
      <c r="AJ5022" s="13"/>
    </row>
    <row r="5023" spans="2:36" x14ac:dyDescent="0.3">
      <c r="B5023" s="8"/>
      <c r="C5023" s="8"/>
      <c r="W5023" s="13"/>
      <c r="X5023" s="13"/>
      <c r="Y5023" s="13"/>
      <c r="Z5023" s="13"/>
      <c r="AA5023" s="13"/>
      <c r="AB5023" s="13"/>
      <c r="AC5023" s="13"/>
      <c r="AD5023" s="13"/>
      <c r="AE5023" s="13"/>
      <c r="AF5023" s="13"/>
      <c r="AG5023" s="13"/>
      <c r="AH5023" s="13"/>
      <c r="AI5023" s="13"/>
      <c r="AJ5023" s="13"/>
    </row>
    <row r="5024" spans="2:36" x14ac:dyDescent="0.3">
      <c r="B5024" s="8"/>
      <c r="C5024" s="8"/>
      <c r="W5024" s="13"/>
      <c r="X5024" s="13"/>
      <c r="Y5024" s="13"/>
      <c r="Z5024" s="13"/>
      <c r="AA5024" s="13"/>
      <c r="AB5024" s="13"/>
      <c r="AC5024" s="13"/>
      <c r="AD5024" s="13"/>
      <c r="AE5024" s="13"/>
      <c r="AF5024" s="13"/>
      <c r="AG5024" s="13"/>
      <c r="AH5024" s="13"/>
      <c r="AI5024" s="13"/>
      <c r="AJ5024" s="13"/>
    </row>
    <row r="5025" spans="2:36" x14ac:dyDescent="0.3">
      <c r="B5025" s="8"/>
      <c r="C5025" s="8"/>
      <c r="W5025" s="13"/>
      <c r="X5025" s="13"/>
      <c r="Y5025" s="13"/>
      <c r="Z5025" s="13"/>
      <c r="AA5025" s="13"/>
      <c r="AB5025" s="13"/>
      <c r="AC5025" s="13"/>
      <c r="AD5025" s="13"/>
      <c r="AE5025" s="13"/>
      <c r="AF5025" s="13"/>
      <c r="AG5025" s="13"/>
      <c r="AH5025" s="13"/>
      <c r="AI5025" s="13"/>
      <c r="AJ5025" s="13"/>
    </row>
    <row r="5026" spans="2:36" x14ac:dyDescent="0.3">
      <c r="B5026" s="8"/>
      <c r="C5026" s="8"/>
      <c r="W5026" s="13"/>
      <c r="X5026" s="13"/>
      <c r="Y5026" s="13"/>
      <c r="Z5026" s="13"/>
      <c r="AA5026" s="13"/>
      <c r="AB5026" s="13"/>
      <c r="AC5026" s="13"/>
      <c r="AD5026" s="13"/>
      <c r="AE5026" s="13"/>
      <c r="AF5026" s="13"/>
      <c r="AG5026" s="13"/>
      <c r="AH5026" s="13"/>
      <c r="AI5026" s="13"/>
      <c r="AJ5026" s="13"/>
    </row>
    <row r="5027" spans="2:36" x14ac:dyDescent="0.3">
      <c r="B5027" s="8"/>
      <c r="C5027" s="8"/>
      <c r="W5027" s="13"/>
      <c r="X5027" s="13"/>
      <c r="Y5027" s="13"/>
      <c r="Z5027" s="13"/>
      <c r="AA5027" s="13"/>
      <c r="AB5027" s="13"/>
      <c r="AC5027" s="13"/>
      <c r="AD5027" s="13"/>
      <c r="AE5027" s="13"/>
      <c r="AF5027" s="13"/>
      <c r="AG5027" s="13"/>
      <c r="AH5027" s="13"/>
      <c r="AI5027" s="13"/>
      <c r="AJ5027" s="13"/>
    </row>
    <row r="5028" spans="2:36" x14ac:dyDescent="0.3">
      <c r="B5028" s="8"/>
      <c r="C5028" s="8"/>
      <c r="W5028" s="13"/>
      <c r="X5028" s="13"/>
      <c r="Y5028" s="13"/>
      <c r="Z5028" s="13"/>
      <c r="AA5028" s="13"/>
      <c r="AB5028" s="13"/>
      <c r="AC5028" s="13"/>
      <c r="AD5028" s="13"/>
      <c r="AE5028" s="13"/>
      <c r="AF5028" s="13"/>
      <c r="AG5028" s="13"/>
      <c r="AH5028" s="13"/>
      <c r="AI5028" s="13"/>
      <c r="AJ5028" s="13"/>
    </row>
    <row r="5029" spans="2:36" x14ac:dyDescent="0.3">
      <c r="B5029" s="8"/>
      <c r="C5029" s="8"/>
      <c r="W5029" s="13"/>
      <c r="X5029" s="13"/>
      <c r="Y5029" s="13"/>
      <c r="Z5029" s="13"/>
      <c r="AA5029" s="13"/>
      <c r="AB5029" s="13"/>
      <c r="AC5029" s="13"/>
      <c r="AD5029" s="13"/>
      <c r="AE5029" s="13"/>
      <c r="AF5029" s="13"/>
      <c r="AG5029" s="13"/>
      <c r="AH5029" s="13"/>
      <c r="AI5029" s="13"/>
      <c r="AJ5029" s="13"/>
    </row>
    <row r="5030" spans="2:36" x14ac:dyDescent="0.3">
      <c r="B5030" s="8"/>
      <c r="C5030" s="8"/>
      <c r="W5030" s="13"/>
      <c r="X5030" s="13"/>
      <c r="Y5030" s="13"/>
      <c r="Z5030" s="13"/>
      <c r="AA5030" s="13"/>
      <c r="AB5030" s="13"/>
      <c r="AC5030" s="13"/>
      <c r="AD5030" s="13"/>
      <c r="AE5030" s="13"/>
      <c r="AF5030" s="13"/>
      <c r="AG5030" s="13"/>
      <c r="AH5030" s="13"/>
      <c r="AI5030" s="13"/>
      <c r="AJ5030" s="13"/>
    </row>
    <row r="5031" spans="2:36" x14ac:dyDescent="0.3">
      <c r="B5031" s="8"/>
      <c r="C5031" s="8"/>
      <c r="W5031" s="13"/>
      <c r="X5031" s="13"/>
      <c r="Y5031" s="13"/>
      <c r="Z5031" s="13"/>
      <c r="AA5031" s="13"/>
      <c r="AB5031" s="13"/>
      <c r="AC5031" s="13"/>
      <c r="AD5031" s="13"/>
      <c r="AE5031" s="13"/>
      <c r="AF5031" s="13"/>
      <c r="AG5031" s="13"/>
      <c r="AH5031" s="13"/>
      <c r="AI5031" s="13"/>
      <c r="AJ5031" s="13"/>
    </row>
    <row r="5032" spans="2:36" x14ac:dyDescent="0.3">
      <c r="B5032" s="8"/>
      <c r="C5032" s="8"/>
      <c r="W5032" s="13"/>
      <c r="X5032" s="13"/>
      <c r="Y5032" s="13"/>
      <c r="Z5032" s="13"/>
      <c r="AA5032" s="13"/>
      <c r="AB5032" s="13"/>
      <c r="AC5032" s="13"/>
      <c r="AD5032" s="13"/>
      <c r="AE5032" s="13"/>
      <c r="AF5032" s="13"/>
      <c r="AG5032" s="13"/>
      <c r="AH5032" s="13"/>
      <c r="AI5032" s="13"/>
      <c r="AJ5032" s="13"/>
    </row>
    <row r="5033" spans="2:36" x14ac:dyDescent="0.3">
      <c r="B5033" s="8"/>
      <c r="C5033" s="8"/>
      <c r="W5033" s="13"/>
      <c r="X5033" s="13"/>
      <c r="Y5033" s="13"/>
      <c r="Z5033" s="13"/>
      <c r="AA5033" s="13"/>
      <c r="AB5033" s="13"/>
      <c r="AC5033" s="13"/>
      <c r="AD5033" s="13"/>
      <c r="AE5033" s="13"/>
      <c r="AF5033" s="13"/>
      <c r="AG5033" s="13"/>
      <c r="AH5033" s="13"/>
      <c r="AI5033" s="13"/>
      <c r="AJ5033" s="13"/>
    </row>
    <row r="5034" spans="2:36" x14ac:dyDescent="0.3">
      <c r="B5034" s="8"/>
      <c r="C5034" s="8"/>
      <c r="W5034" s="13"/>
      <c r="X5034" s="13"/>
      <c r="Y5034" s="13"/>
      <c r="Z5034" s="13"/>
      <c r="AA5034" s="13"/>
      <c r="AB5034" s="13"/>
      <c r="AC5034" s="13"/>
      <c r="AD5034" s="13"/>
      <c r="AE5034" s="13"/>
      <c r="AF5034" s="13"/>
      <c r="AG5034" s="13"/>
      <c r="AH5034" s="13"/>
      <c r="AI5034" s="13"/>
      <c r="AJ5034" s="13"/>
    </row>
    <row r="5035" spans="2:36" x14ac:dyDescent="0.3">
      <c r="B5035" s="8"/>
      <c r="C5035" s="8"/>
      <c r="W5035" s="13"/>
      <c r="X5035" s="13"/>
      <c r="Y5035" s="13"/>
      <c r="Z5035" s="13"/>
      <c r="AA5035" s="13"/>
      <c r="AB5035" s="13"/>
      <c r="AC5035" s="13"/>
      <c r="AD5035" s="13"/>
      <c r="AE5035" s="13"/>
      <c r="AF5035" s="13"/>
      <c r="AG5035" s="13"/>
      <c r="AH5035" s="13"/>
      <c r="AI5035" s="13"/>
      <c r="AJ5035" s="13"/>
    </row>
    <row r="5036" spans="2:36" x14ac:dyDescent="0.3">
      <c r="B5036" s="8"/>
      <c r="C5036" s="8"/>
      <c r="W5036" s="13"/>
      <c r="X5036" s="13"/>
      <c r="Y5036" s="13"/>
      <c r="Z5036" s="13"/>
      <c r="AA5036" s="13"/>
      <c r="AB5036" s="13"/>
      <c r="AC5036" s="13"/>
      <c r="AD5036" s="13"/>
      <c r="AE5036" s="13"/>
      <c r="AF5036" s="13"/>
      <c r="AG5036" s="13"/>
      <c r="AH5036" s="13"/>
      <c r="AI5036" s="13"/>
      <c r="AJ5036" s="13"/>
    </row>
    <row r="5037" spans="2:36" x14ac:dyDescent="0.3">
      <c r="B5037" s="8"/>
      <c r="C5037" s="8"/>
      <c r="W5037" s="13"/>
      <c r="X5037" s="13"/>
      <c r="Y5037" s="13"/>
      <c r="Z5037" s="13"/>
      <c r="AA5037" s="13"/>
      <c r="AB5037" s="13"/>
      <c r="AC5037" s="13"/>
      <c r="AD5037" s="13"/>
      <c r="AE5037" s="13"/>
      <c r="AF5037" s="13"/>
      <c r="AG5037" s="13"/>
      <c r="AH5037" s="13"/>
      <c r="AI5037" s="13"/>
      <c r="AJ5037" s="13"/>
    </row>
    <row r="5038" spans="2:36" x14ac:dyDescent="0.3">
      <c r="B5038" s="8"/>
      <c r="C5038" s="8"/>
      <c r="W5038" s="13"/>
      <c r="X5038" s="13"/>
      <c r="Y5038" s="13"/>
      <c r="Z5038" s="13"/>
      <c r="AA5038" s="13"/>
      <c r="AB5038" s="13"/>
      <c r="AC5038" s="13"/>
      <c r="AD5038" s="13"/>
      <c r="AE5038" s="13"/>
      <c r="AF5038" s="13"/>
      <c r="AG5038" s="13"/>
      <c r="AH5038" s="13"/>
      <c r="AI5038" s="13"/>
      <c r="AJ5038" s="13"/>
    </row>
    <row r="5039" spans="2:36" x14ac:dyDescent="0.3">
      <c r="B5039" s="8"/>
      <c r="C5039" s="8"/>
      <c r="W5039" s="13"/>
      <c r="X5039" s="13"/>
      <c r="Y5039" s="13"/>
      <c r="Z5039" s="13"/>
      <c r="AA5039" s="13"/>
      <c r="AB5039" s="13"/>
      <c r="AC5039" s="13"/>
      <c r="AD5039" s="13"/>
      <c r="AE5039" s="13"/>
      <c r="AF5039" s="13"/>
      <c r="AG5039" s="13"/>
      <c r="AH5039" s="13"/>
      <c r="AI5039" s="13"/>
      <c r="AJ5039" s="13"/>
    </row>
    <row r="5040" spans="2:36" x14ac:dyDescent="0.3">
      <c r="B5040" s="8"/>
      <c r="C5040" s="8"/>
      <c r="W5040" s="13"/>
      <c r="X5040" s="13"/>
      <c r="Y5040" s="13"/>
      <c r="Z5040" s="13"/>
      <c r="AA5040" s="13"/>
      <c r="AB5040" s="13"/>
      <c r="AC5040" s="13"/>
      <c r="AD5040" s="13"/>
      <c r="AE5040" s="13"/>
      <c r="AF5040" s="13"/>
      <c r="AG5040" s="13"/>
      <c r="AH5040" s="13"/>
      <c r="AI5040" s="13"/>
      <c r="AJ5040" s="13"/>
    </row>
    <row r="5041" spans="2:36" x14ac:dyDescent="0.3">
      <c r="B5041" s="8"/>
      <c r="C5041" s="8"/>
      <c r="W5041" s="13"/>
      <c r="X5041" s="13"/>
      <c r="Y5041" s="13"/>
      <c r="Z5041" s="13"/>
      <c r="AA5041" s="13"/>
      <c r="AB5041" s="13"/>
      <c r="AC5041" s="13"/>
      <c r="AD5041" s="13"/>
      <c r="AE5041" s="13"/>
      <c r="AF5041" s="13"/>
      <c r="AG5041" s="13"/>
      <c r="AH5041" s="13"/>
      <c r="AI5041" s="13"/>
      <c r="AJ5041" s="13"/>
    </row>
    <row r="5042" spans="2:36" x14ac:dyDescent="0.3">
      <c r="B5042" s="8"/>
      <c r="C5042" s="8"/>
      <c r="W5042" s="13"/>
      <c r="X5042" s="13"/>
      <c r="Y5042" s="13"/>
      <c r="Z5042" s="13"/>
      <c r="AA5042" s="13"/>
      <c r="AB5042" s="13"/>
      <c r="AC5042" s="13"/>
      <c r="AD5042" s="13"/>
      <c r="AE5042" s="13"/>
      <c r="AF5042" s="13"/>
      <c r="AG5042" s="13"/>
      <c r="AH5042" s="13"/>
      <c r="AI5042" s="13"/>
      <c r="AJ5042" s="13"/>
    </row>
    <row r="5043" spans="2:36" x14ac:dyDescent="0.3">
      <c r="B5043" s="8"/>
      <c r="C5043" s="8"/>
      <c r="W5043" s="13"/>
      <c r="X5043" s="13"/>
      <c r="Y5043" s="13"/>
      <c r="Z5043" s="13"/>
      <c r="AA5043" s="13"/>
      <c r="AB5043" s="13"/>
      <c r="AC5043" s="13"/>
      <c r="AD5043" s="13"/>
      <c r="AE5043" s="13"/>
      <c r="AF5043" s="13"/>
      <c r="AG5043" s="13"/>
      <c r="AH5043" s="13"/>
      <c r="AI5043" s="13"/>
      <c r="AJ5043" s="13"/>
    </row>
    <row r="5044" spans="2:36" x14ac:dyDescent="0.3">
      <c r="B5044" s="8"/>
      <c r="C5044" s="8"/>
      <c r="W5044" s="13"/>
      <c r="X5044" s="13"/>
      <c r="Y5044" s="13"/>
      <c r="Z5044" s="13"/>
      <c r="AA5044" s="13"/>
      <c r="AB5044" s="13"/>
      <c r="AC5044" s="13"/>
      <c r="AD5044" s="13"/>
      <c r="AE5044" s="13"/>
      <c r="AF5044" s="13"/>
      <c r="AG5044" s="13"/>
      <c r="AH5044" s="13"/>
      <c r="AI5044" s="13"/>
      <c r="AJ5044" s="13"/>
    </row>
    <row r="5045" spans="2:36" x14ac:dyDescent="0.3">
      <c r="B5045" s="8"/>
      <c r="C5045" s="8"/>
      <c r="W5045" s="13"/>
      <c r="X5045" s="13"/>
      <c r="Y5045" s="13"/>
      <c r="Z5045" s="13"/>
      <c r="AA5045" s="13"/>
      <c r="AB5045" s="13"/>
      <c r="AC5045" s="13"/>
      <c r="AD5045" s="13"/>
      <c r="AE5045" s="13"/>
      <c r="AF5045" s="13"/>
      <c r="AG5045" s="13"/>
      <c r="AH5045" s="13"/>
      <c r="AI5045" s="13"/>
      <c r="AJ5045" s="13"/>
    </row>
    <row r="5046" spans="2:36" x14ac:dyDescent="0.3">
      <c r="B5046" s="8"/>
      <c r="C5046" s="8"/>
      <c r="W5046" s="13"/>
      <c r="X5046" s="13"/>
      <c r="Y5046" s="13"/>
      <c r="Z5046" s="13"/>
      <c r="AA5046" s="13"/>
      <c r="AB5046" s="13"/>
      <c r="AC5046" s="13"/>
      <c r="AD5046" s="13"/>
      <c r="AE5046" s="13"/>
      <c r="AF5046" s="13"/>
      <c r="AG5046" s="13"/>
      <c r="AH5046" s="13"/>
      <c r="AI5046" s="13"/>
      <c r="AJ5046" s="13"/>
    </row>
    <row r="5047" spans="2:36" x14ac:dyDescent="0.3">
      <c r="B5047" s="8"/>
      <c r="C5047" s="8"/>
      <c r="W5047" s="13"/>
      <c r="X5047" s="13"/>
      <c r="Y5047" s="13"/>
      <c r="Z5047" s="13"/>
      <c r="AA5047" s="13"/>
      <c r="AB5047" s="13"/>
      <c r="AC5047" s="13"/>
      <c r="AD5047" s="13"/>
      <c r="AE5047" s="13"/>
      <c r="AF5047" s="13"/>
      <c r="AG5047" s="13"/>
      <c r="AH5047" s="13"/>
      <c r="AI5047" s="13"/>
      <c r="AJ5047" s="13"/>
    </row>
    <row r="5048" spans="2:36" x14ac:dyDescent="0.3">
      <c r="B5048" s="8"/>
      <c r="C5048" s="8"/>
      <c r="W5048" s="13"/>
      <c r="X5048" s="13"/>
      <c r="Y5048" s="13"/>
      <c r="Z5048" s="13"/>
      <c r="AA5048" s="13"/>
      <c r="AB5048" s="13"/>
      <c r="AC5048" s="13"/>
      <c r="AD5048" s="13"/>
      <c r="AE5048" s="13"/>
      <c r="AF5048" s="13"/>
      <c r="AG5048" s="13"/>
      <c r="AH5048" s="13"/>
      <c r="AI5048" s="13"/>
      <c r="AJ5048" s="13"/>
    </row>
    <row r="5049" spans="2:36" x14ac:dyDescent="0.3">
      <c r="B5049" s="8"/>
      <c r="C5049" s="8"/>
      <c r="W5049" s="13"/>
      <c r="X5049" s="13"/>
      <c r="Y5049" s="13"/>
      <c r="Z5049" s="13"/>
      <c r="AA5049" s="13"/>
      <c r="AB5049" s="13"/>
      <c r="AC5049" s="13"/>
      <c r="AD5049" s="13"/>
      <c r="AE5049" s="13"/>
      <c r="AF5049" s="13"/>
      <c r="AG5049" s="13"/>
      <c r="AH5049" s="13"/>
      <c r="AI5049" s="13"/>
      <c r="AJ5049" s="13"/>
    </row>
    <row r="5050" spans="2:36" x14ac:dyDescent="0.3">
      <c r="B5050" s="8"/>
      <c r="C5050" s="8"/>
      <c r="W5050" s="13"/>
      <c r="X5050" s="13"/>
      <c r="Y5050" s="13"/>
      <c r="Z5050" s="13"/>
      <c r="AA5050" s="13"/>
      <c r="AB5050" s="13"/>
      <c r="AC5050" s="13"/>
      <c r="AD5050" s="13"/>
      <c r="AE5050" s="13"/>
      <c r="AF5050" s="13"/>
      <c r="AG5050" s="13"/>
      <c r="AH5050" s="13"/>
      <c r="AI5050" s="13"/>
      <c r="AJ5050" s="13"/>
    </row>
    <row r="5051" spans="2:36" x14ac:dyDescent="0.3">
      <c r="B5051" s="8"/>
      <c r="C5051" s="8"/>
      <c r="W5051" s="13"/>
      <c r="X5051" s="13"/>
      <c r="Y5051" s="13"/>
      <c r="Z5051" s="13"/>
      <c r="AA5051" s="13"/>
      <c r="AB5051" s="13"/>
      <c r="AC5051" s="13"/>
      <c r="AD5051" s="13"/>
      <c r="AE5051" s="13"/>
      <c r="AF5051" s="13"/>
      <c r="AG5051" s="13"/>
      <c r="AH5051" s="13"/>
      <c r="AI5051" s="13"/>
      <c r="AJ5051" s="13"/>
    </row>
    <row r="5052" spans="2:36" x14ac:dyDescent="0.3">
      <c r="B5052" s="8"/>
      <c r="C5052" s="8"/>
      <c r="W5052" s="13"/>
      <c r="X5052" s="13"/>
      <c r="Y5052" s="13"/>
      <c r="Z5052" s="13"/>
      <c r="AA5052" s="13"/>
      <c r="AB5052" s="13"/>
      <c r="AC5052" s="13"/>
      <c r="AD5052" s="13"/>
      <c r="AE5052" s="13"/>
      <c r="AF5052" s="13"/>
      <c r="AG5052" s="13"/>
      <c r="AH5052" s="13"/>
      <c r="AI5052" s="13"/>
      <c r="AJ5052" s="13"/>
    </row>
    <row r="5053" spans="2:36" x14ac:dyDescent="0.3">
      <c r="B5053" s="8"/>
      <c r="C5053" s="8"/>
      <c r="W5053" s="13"/>
      <c r="X5053" s="13"/>
      <c r="Y5053" s="13"/>
      <c r="Z5053" s="13"/>
      <c r="AA5053" s="13"/>
      <c r="AB5053" s="13"/>
      <c r="AC5053" s="13"/>
      <c r="AD5053" s="13"/>
      <c r="AE5053" s="13"/>
      <c r="AF5053" s="13"/>
      <c r="AG5053" s="13"/>
      <c r="AH5053" s="13"/>
      <c r="AI5053" s="13"/>
      <c r="AJ5053" s="13"/>
    </row>
    <row r="5054" spans="2:36" x14ac:dyDescent="0.3">
      <c r="B5054" s="8"/>
      <c r="C5054" s="8"/>
      <c r="W5054" s="13"/>
      <c r="X5054" s="13"/>
      <c r="Y5054" s="13"/>
      <c r="Z5054" s="13"/>
      <c r="AA5054" s="13"/>
      <c r="AB5054" s="13"/>
      <c r="AC5054" s="13"/>
      <c r="AD5054" s="13"/>
      <c r="AE5054" s="13"/>
      <c r="AF5054" s="13"/>
      <c r="AG5054" s="13"/>
      <c r="AH5054" s="13"/>
      <c r="AI5054" s="13"/>
      <c r="AJ5054" s="13"/>
    </row>
    <row r="5055" spans="2:36" x14ac:dyDescent="0.3">
      <c r="B5055" s="8"/>
      <c r="C5055" s="8"/>
      <c r="W5055" s="13"/>
      <c r="X5055" s="13"/>
      <c r="Y5055" s="13"/>
      <c r="Z5055" s="13"/>
      <c r="AA5055" s="13"/>
      <c r="AB5055" s="13"/>
      <c r="AC5055" s="13"/>
      <c r="AD5055" s="13"/>
      <c r="AE5055" s="13"/>
      <c r="AF5055" s="13"/>
      <c r="AG5055" s="13"/>
      <c r="AH5055" s="13"/>
      <c r="AI5055" s="13"/>
      <c r="AJ5055" s="13"/>
    </row>
    <row r="5056" spans="2:36" x14ac:dyDescent="0.3">
      <c r="B5056" s="8"/>
      <c r="C5056" s="8"/>
      <c r="W5056" s="13"/>
      <c r="X5056" s="13"/>
      <c r="Y5056" s="13"/>
      <c r="Z5056" s="13"/>
      <c r="AA5056" s="13"/>
      <c r="AB5056" s="13"/>
      <c r="AC5056" s="13"/>
      <c r="AD5056" s="13"/>
      <c r="AE5056" s="13"/>
      <c r="AF5056" s="13"/>
      <c r="AG5056" s="13"/>
      <c r="AH5056" s="13"/>
      <c r="AI5056" s="13"/>
      <c r="AJ5056" s="13"/>
    </row>
    <row r="5057" spans="2:36" x14ac:dyDescent="0.3">
      <c r="B5057" s="8"/>
      <c r="C5057" s="8"/>
      <c r="W5057" s="13"/>
      <c r="X5057" s="13"/>
      <c r="Y5057" s="13"/>
      <c r="Z5057" s="13"/>
      <c r="AA5057" s="13"/>
      <c r="AB5057" s="13"/>
      <c r="AC5057" s="13"/>
      <c r="AD5057" s="13"/>
      <c r="AE5057" s="13"/>
      <c r="AF5057" s="13"/>
      <c r="AG5057" s="13"/>
      <c r="AH5057" s="13"/>
      <c r="AI5057" s="13"/>
      <c r="AJ5057" s="13"/>
    </row>
    <row r="5058" spans="2:36" x14ac:dyDescent="0.3">
      <c r="B5058" s="8"/>
      <c r="C5058" s="8"/>
      <c r="W5058" s="13"/>
      <c r="X5058" s="13"/>
      <c r="Y5058" s="13"/>
      <c r="Z5058" s="13"/>
      <c r="AA5058" s="13"/>
      <c r="AB5058" s="13"/>
      <c r="AC5058" s="13"/>
      <c r="AD5058" s="13"/>
      <c r="AE5058" s="13"/>
      <c r="AF5058" s="13"/>
      <c r="AG5058" s="13"/>
      <c r="AH5058" s="13"/>
      <c r="AI5058" s="13"/>
      <c r="AJ5058" s="13"/>
    </row>
    <row r="5059" spans="2:36" x14ac:dyDescent="0.3">
      <c r="B5059" s="8"/>
      <c r="C5059" s="8"/>
      <c r="W5059" s="13"/>
      <c r="X5059" s="13"/>
      <c r="Y5059" s="13"/>
      <c r="Z5059" s="13"/>
      <c r="AA5059" s="13"/>
      <c r="AB5059" s="13"/>
      <c r="AC5059" s="13"/>
      <c r="AD5059" s="13"/>
      <c r="AE5059" s="13"/>
      <c r="AF5059" s="13"/>
      <c r="AG5059" s="13"/>
      <c r="AH5059" s="13"/>
      <c r="AI5059" s="13"/>
      <c r="AJ5059" s="13"/>
    </row>
    <row r="5060" spans="2:36" x14ac:dyDescent="0.3">
      <c r="B5060" s="8"/>
      <c r="C5060" s="8"/>
      <c r="W5060" s="13"/>
      <c r="X5060" s="13"/>
      <c r="Y5060" s="13"/>
      <c r="Z5060" s="13"/>
      <c r="AA5060" s="13"/>
      <c r="AB5060" s="13"/>
      <c r="AC5060" s="13"/>
      <c r="AD5060" s="13"/>
      <c r="AE5060" s="13"/>
      <c r="AF5060" s="13"/>
      <c r="AG5060" s="13"/>
      <c r="AH5060" s="13"/>
      <c r="AI5060" s="13"/>
      <c r="AJ5060" s="13"/>
    </row>
    <row r="5061" spans="2:36" x14ac:dyDescent="0.3">
      <c r="B5061" s="8"/>
      <c r="C5061" s="8"/>
      <c r="W5061" s="13"/>
      <c r="X5061" s="13"/>
      <c r="Y5061" s="13"/>
      <c r="Z5061" s="13"/>
      <c r="AA5061" s="13"/>
      <c r="AB5061" s="13"/>
      <c r="AC5061" s="13"/>
      <c r="AD5061" s="13"/>
      <c r="AE5061" s="13"/>
      <c r="AF5061" s="13"/>
      <c r="AG5061" s="13"/>
      <c r="AH5061" s="13"/>
      <c r="AI5061" s="13"/>
      <c r="AJ5061" s="13"/>
    </row>
    <row r="5062" spans="2:36" x14ac:dyDescent="0.3">
      <c r="B5062" s="8"/>
      <c r="C5062" s="8"/>
      <c r="W5062" s="13"/>
      <c r="X5062" s="13"/>
      <c r="Y5062" s="13"/>
      <c r="Z5062" s="13"/>
      <c r="AA5062" s="13"/>
      <c r="AB5062" s="13"/>
      <c r="AC5062" s="13"/>
      <c r="AD5062" s="13"/>
      <c r="AE5062" s="13"/>
      <c r="AF5062" s="13"/>
      <c r="AG5062" s="13"/>
      <c r="AH5062" s="13"/>
      <c r="AI5062" s="13"/>
      <c r="AJ5062" s="13"/>
    </row>
    <row r="5063" spans="2:36" x14ac:dyDescent="0.3">
      <c r="B5063" s="8"/>
      <c r="C5063" s="8"/>
      <c r="W5063" s="13"/>
      <c r="X5063" s="13"/>
      <c r="Y5063" s="13"/>
      <c r="Z5063" s="13"/>
      <c r="AA5063" s="13"/>
      <c r="AB5063" s="13"/>
      <c r="AC5063" s="13"/>
      <c r="AD5063" s="13"/>
      <c r="AE5063" s="13"/>
      <c r="AF5063" s="13"/>
      <c r="AG5063" s="13"/>
      <c r="AH5063" s="13"/>
      <c r="AI5063" s="13"/>
      <c r="AJ5063" s="13"/>
    </row>
    <row r="5064" spans="2:36" x14ac:dyDescent="0.3">
      <c r="B5064" s="8"/>
      <c r="C5064" s="8"/>
      <c r="W5064" s="13"/>
      <c r="X5064" s="13"/>
      <c r="Y5064" s="13"/>
      <c r="Z5064" s="13"/>
      <c r="AA5064" s="13"/>
      <c r="AB5064" s="13"/>
      <c r="AC5064" s="13"/>
      <c r="AD5064" s="13"/>
      <c r="AE5064" s="13"/>
      <c r="AF5064" s="13"/>
      <c r="AG5064" s="13"/>
      <c r="AH5064" s="13"/>
      <c r="AI5064" s="13"/>
      <c r="AJ5064" s="13"/>
    </row>
    <row r="5065" spans="2:36" x14ac:dyDescent="0.3">
      <c r="B5065" s="8"/>
      <c r="C5065" s="8"/>
      <c r="W5065" s="13"/>
      <c r="X5065" s="13"/>
      <c r="Y5065" s="13"/>
      <c r="Z5065" s="13"/>
      <c r="AA5065" s="13"/>
      <c r="AB5065" s="13"/>
      <c r="AC5065" s="13"/>
      <c r="AD5065" s="13"/>
      <c r="AE5065" s="13"/>
      <c r="AF5065" s="13"/>
      <c r="AG5065" s="13"/>
      <c r="AH5065" s="13"/>
      <c r="AI5065" s="13"/>
      <c r="AJ5065" s="13"/>
    </row>
    <row r="5066" spans="2:36" x14ac:dyDescent="0.3">
      <c r="B5066" s="8"/>
      <c r="C5066" s="8"/>
      <c r="W5066" s="13"/>
      <c r="X5066" s="13"/>
      <c r="Y5066" s="13"/>
      <c r="Z5066" s="13"/>
      <c r="AA5066" s="13"/>
      <c r="AB5066" s="13"/>
      <c r="AC5066" s="13"/>
      <c r="AD5066" s="13"/>
      <c r="AE5066" s="13"/>
      <c r="AF5066" s="13"/>
      <c r="AG5066" s="13"/>
      <c r="AH5066" s="13"/>
      <c r="AI5066" s="13"/>
      <c r="AJ5066" s="13"/>
    </row>
    <row r="5067" spans="2:36" x14ac:dyDescent="0.3">
      <c r="B5067" s="8"/>
      <c r="C5067" s="8"/>
      <c r="W5067" s="13"/>
      <c r="X5067" s="13"/>
      <c r="Y5067" s="13"/>
      <c r="Z5067" s="13"/>
      <c r="AA5067" s="13"/>
      <c r="AB5067" s="13"/>
      <c r="AC5067" s="13"/>
      <c r="AD5067" s="13"/>
      <c r="AE5067" s="13"/>
      <c r="AF5067" s="13"/>
      <c r="AG5067" s="13"/>
      <c r="AH5067" s="13"/>
      <c r="AI5067" s="13"/>
      <c r="AJ5067" s="13"/>
    </row>
    <row r="5068" spans="2:36" x14ac:dyDescent="0.3">
      <c r="B5068" s="8"/>
      <c r="C5068" s="8"/>
      <c r="W5068" s="13"/>
      <c r="X5068" s="13"/>
      <c r="Y5068" s="13"/>
      <c r="Z5068" s="13"/>
      <c r="AA5068" s="13"/>
      <c r="AB5068" s="13"/>
      <c r="AC5068" s="13"/>
      <c r="AD5068" s="13"/>
      <c r="AE5068" s="13"/>
      <c r="AF5068" s="13"/>
      <c r="AG5068" s="13"/>
      <c r="AH5068" s="13"/>
      <c r="AI5068" s="13"/>
      <c r="AJ5068" s="13"/>
    </row>
    <row r="5069" spans="2:36" x14ac:dyDescent="0.3">
      <c r="B5069" s="8"/>
      <c r="C5069" s="8"/>
      <c r="W5069" s="13"/>
      <c r="X5069" s="13"/>
      <c r="Y5069" s="13"/>
      <c r="Z5069" s="13"/>
      <c r="AA5069" s="13"/>
      <c r="AB5069" s="13"/>
      <c r="AC5069" s="13"/>
      <c r="AD5069" s="13"/>
      <c r="AE5069" s="13"/>
      <c r="AF5069" s="13"/>
      <c r="AG5069" s="13"/>
      <c r="AH5069" s="13"/>
      <c r="AI5069" s="13"/>
      <c r="AJ5069" s="13"/>
    </row>
    <row r="5070" spans="2:36" x14ac:dyDescent="0.3">
      <c r="B5070" s="8"/>
      <c r="C5070" s="8"/>
      <c r="W5070" s="13"/>
      <c r="X5070" s="13"/>
      <c r="Y5070" s="13"/>
      <c r="Z5070" s="13"/>
      <c r="AA5070" s="13"/>
      <c r="AB5070" s="13"/>
      <c r="AC5070" s="13"/>
      <c r="AD5070" s="13"/>
      <c r="AE5070" s="13"/>
      <c r="AF5070" s="13"/>
      <c r="AG5070" s="13"/>
      <c r="AH5070" s="13"/>
      <c r="AI5070" s="13"/>
      <c r="AJ5070" s="13"/>
    </row>
    <row r="5071" spans="2:36" x14ac:dyDescent="0.3">
      <c r="B5071" s="8"/>
      <c r="C5071" s="8"/>
      <c r="W5071" s="13"/>
      <c r="X5071" s="13"/>
      <c r="Y5071" s="13"/>
      <c r="Z5071" s="13"/>
      <c r="AA5071" s="13"/>
      <c r="AB5071" s="13"/>
      <c r="AC5071" s="13"/>
      <c r="AD5071" s="13"/>
      <c r="AE5071" s="13"/>
      <c r="AF5071" s="13"/>
      <c r="AG5071" s="13"/>
      <c r="AH5071" s="13"/>
      <c r="AI5071" s="13"/>
      <c r="AJ5071" s="13"/>
    </row>
    <row r="5072" spans="2:36" x14ac:dyDescent="0.3">
      <c r="B5072" s="8"/>
      <c r="C5072" s="8"/>
      <c r="W5072" s="13"/>
      <c r="X5072" s="13"/>
      <c r="Y5072" s="13"/>
      <c r="Z5072" s="13"/>
      <c r="AA5072" s="13"/>
      <c r="AB5072" s="13"/>
      <c r="AC5072" s="13"/>
      <c r="AD5072" s="13"/>
      <c r="AE5072" s="13"/>
      <c r="AF5072" s="13"/>
      <c r="AG5072" s="13"/>
      <c r="AH5072" s="13"/>
      <c r="AI5072" s="13"/>
      <c r="AJ5072" s="13"/>
    </row>
    <row r="5073" spans="2:36" x14ac:dyDescent="0.3">
      <c r="B5073" s="8"/>
      <c r="C5073" s="8"/>
      <c r="W5073" s="13"/>
      <c r="X5073" s="13"/>
      <c r="Y5073" s="13"/>
      <c r="Z5073" s="13"/>
      <c r="AA5073" s="13"/>
      <c r="AB5073" s="13"/>
      <c r="AC5073" s="13"/>
      <c r="AD5073" s="13"/>
      <c r="AE5073" s="13"/>
      <c r="AF5073" s="13"/>
      <c r="AG5073" s="13"/>
      <c r="AH5073" s="13"/>
      <c r="AI5073" s="13"/>
      <c r="AJ5073" s="13"/>
    </row>
    <row r="5074" spans="2:36" x14ac:dyDescent="0.3">
      <c r="B5074" s="8"/>
      <c r="C5074" s="8"/>
      <c r="W5074" s="13"/>
      <c r="X5074" s="13"/>
      <c r="Y5074" s="13"/>
      <c r="Z5074" s="13"/>
      <c r="AA5074" s="13"/>
      <c r="AB5074" s="13"/>
      <c r="AC5074" s="13"/>
      <c r="AD5074" s="13"/>
      <c r="AE5074" s="13"/>
      <c r="AF5074" s="13"/>
      <c r="AG5074" s="13"/>
      <c r="AH5074" s="13"/>
      <c r="AI5074" s="13"/>
      <c r="AJ5074" s="13"/>
    </row>
    <row r="5075" spans="2:36" x14ac:dyDescent="0.3">
      <c r="B5075" s="8"/>
      <c r="C5075" s="8"/>
      <c r="W5075" s="13"/>
      <c r="X5075" s="13"/>
      <c r="Y5075" s="13"/>
      <c r="Z5075" s="13"/>
      <c r="AA5075" s="13"/>
      <c r="AB5075" s="13"/>
      <c r="AC5075" s="13"/>
      <c r="AD5075" s="13"/>
      <c r="AE5075" s="13"/>
      <c r="AF5075" s="13"/>
      <c r="AG5075" s="13"/>
      <c r="AH5075" s="13"/>
      <c r="AI5075" s="13"/>
      <c r="AJ5075" s="13"/>
    </row>
    <row r="5076" spans="2:36" x14ac:dyDescent="0.3">
      <c r="B5076" s="8"/>
      <c r="C5076" s="8"/>
      <c r="W5076" s="13"/>
      <c r="X5076" s="13"/>
      <c r="Y5076" s="13"/>
      <c r="Z5076" s="13"/>
      <c r="AA5076" s="13"/>
      <c r="AB5076" s="13"/>
      <c r="AC5076" s="13"/>
      <c r="AD5076" s="13"/>
      <c r="AE5076" s="13"/>
      <c r="AF5076" s="13"/>
      <c r="AG5076" s="13"/>
      <c r="AH5076" s="13"/>
      <c r="AI5076" s="13"/>
      <c r="AJ5076" s="13"/>
    </row>
    <row r="5077" spans="2:36" x14ac:dyDescent="0.3">
      <c r="B5077" s="8"/>
      <c r="C5077" s="8"/>
      <c r="W5077" s="13"/>
      <c r="X5077" s="13"/>
      <c r="Y5077" s="13"/>
      <c r="Z5077" s="13"/>
      <c r="AA5077" s="13"/>
      <c r="AB5077" s="13"/>
      <c r="AC5077" s="13"/>
      <c r="AD5077" s="13"/>
      <c r="AE5077" s="13"/>
      <c r="AF5077" s="13"/>
      <c r="AG5077" s="13"/>
      <c r="AH5077" s="13"/>
      <c r="AI5077" s="13"/>
      <c r="AJ5077" s="13"/>
    </row>
    <row r="5078" spans="2:36" x14ac:dyDescent="0.3">
      <c r="B5078" s="8"/>
      <c r="C5078" s="8"/>
      <c r="W5078" s="13"/>
      <c r="X5078" s="13"/>
      <c r="Y5078" s="13"/>
      <c r="Z5078" s="13"/>
      <c r="AA5078" s="13"/>
      <c r="AB5078" s="13"/>
      <c r="AC5078" s="13"/>
      <c r="AD5078" s="13"/>
      <c r="AE5078" s="13"/>
      <c r="AF5078" s="13"/>
      <c r="AG5078" s="13"/>
      <c r="AH5078" s="13"/>
      <c r="AI5078" s="13"/>
      <c r="AJ5078" s="13"/>
    </row>
    <row r="5079" spans="2:36" x14ac:dyDescent="0.3">
      <c r="B5079" s="8"/>
      <c r="C5079" s="8"/>
      <c r="W5079" s="13"/>
      <c r="X5079" s="13"/>
      <c r="Y5079" s="13"/>
      <c r="Z5079" s="13"/>
      <c r="AA5079" s="13"/>
      <c r="AB5079" s="13"/>
      <c r="AC5079" s="13"/>
      <c r="AD5079" s="13"/>
      <c r="AE5079" s="13"/>
      <c r="AF5079" s="13"/>
      <c r="AG5079" s="13"/>
      <c r="AH5079" s="13"/>
      <c r="AI5079" s="13"/>
      <c r="AJ5079" s="13"/>
    </row>
    <row r="5080" spans="2:36" x14ac:dyDescent="0.3">
      <c r="B5080" s="8"/>
      <c r="C5080" s="8"/>
      <c r="W5080" s="13"/>
      <c r="X5080" s="13"/>
      <c r="Y5080" s="13"/>
      <c r="Z5080" s="13"/>
      <c r="AA5080" s="13"/>
      <c r="AB5080" s="13"/>
      <c r="AC5080" s="13"/>
      <c r="AD5080" s="13"/>
      <c r="AE5080" s="13"/>
      <c r="AF5080" s="13"/>
      <c r="AG5080" s="13"/>
      <c r="AH5080" s="13"/>
      <c r="AI5080" s="13"/>
      <c r="AJ5080" s="13"/>
    </row>
    <row r="5081" spans="2:36" x14ac:dyDescent="0.3">
      <c r="B5081" s="8"/>
      <c r="C5081" s="8"/>
      <c r="W5081" s="13"/>
      <c r="X5081" s="13"/>
      <c r="Y5081" s="13"/>
      <c r="Z5081" s="13"/>
      <c r="AA5081" s="13"/>
      <c r="AB5081" s="13"/>
      <c r="AC5081" s="13"/>
      <c r="AD5081" s="13"/>
      <c r="AE5081" s="13"/>
      <c r="AF5081" s="13"/>
      <c r="AG5081" s="13"/>
      <c r="AH5081" s="13"/>
      <c r="AI5081" s="13"/>
      <c r="AJ5081" s="13"/>
    </row>
    <row r="5082" spans="2:36" x14ac:dyDescent="0.3">
      <c r="B5082" s="8"/>
      <c r="C5082" s="8"/>
      <c r="W5082" s="13"/>
      <c r="X5082" s="13"/>
      <c r="Y5082" s="13"/>
      <c r="Z5082" s="13"/>
      <c r="AA5082" s="13"/>
      <c r="AB5082" s="13"/>
      <c r="AC5082" s="13"/>
      <c r="AD5082" s="13"/>
      <c r="AE5082" s="13"/>
      <c r="AF5082" s="13"/>
      <c r="AG5082" s="13"/>
      <c r="AH5082" s="13"/>
      <c r="AI5082" s="13"/>
      <c r="AJ5082" s="13"/>
    </row>
    <row r="5083" spans="2:36" x14ac:dyDescent="0.3">
      <c r="B5083" s="8"/>
      <c r="C5083" s="8"/>
      <c r="W5083" s="13"/>
      <c r="X5083" s="13"/>
      <c r="Y5083" s="13"/>
      <c r="Z5083" s="13"/>
      <c r="AA5083" s="13"/>
      <c r="AB5083" s="13"/>
      <c r="AC5083" s="13"/>
      <c r="AD5083" s="13"/>
      <c r="AE5083" s="13"/>
      <c r="AF5083" s="13"/>
      <c r="AG5083" s="13"/>
      <c r="AH5083" s="13"/>
      <c r="AI5083" s="13"/>
      <c r="AJ5083" s="13"/>
    </row>
    <row r="5084" spans="2:36" x14ac:dyDescent="0.3">
      <c r="B5084" s="8"/>
      <c r="C5084" s="8"/>
      <c r="W5084" s="13"/>
      <c r="X5084" s="13"/>
      <c r="Y5084" s="13"/>
      <c r="Z5084" s="13"/>
      <c r="AA5084" s="13"/>
      <c r="AB5084" s="13"/>
      <c r="AC5084" s="13"/>
      <c r="AD5084" s="13"/>
      <c r="AE5084" s="13"/>
      <c r="AF5084" s="13"/>
      <c r="AG5084" s="13"/>
      <c r="AH5084" s="13"/>
      <c r="AI5084" s="13"/>
      <c r="AJ5084" s="13"/>
    </row>
    <row r="5085" spans="2:36" x14ac:dyDescent="0.3">
      <c r="B5085" s="8"/>
      <c r="C5085" s="8"/>
      <c r="W5085" s="13"/>
      <c r="X5085" s="13"/>
      <c r="Y5085" s="13"/>
      <c r="Z5085" s="13"/>
      <c r="AA5085" s="13"/>
      <c r="AB5085" s="13"/>
      <c r="AC5085" s="13"/>
      <c r="AD5085" s="13"/>
      <c r="AE5085" s="13"/>
      <c r="AF5085" s="13"/>
      <c r="AG5085" s="13"/>
      <c r="AH5085" s="13"/>
      <c r="AI5085" s="13"/>
      <c r="AJ5085" s="13"/>
    </row>
    <row r="5086" spans="2:36" x14ac:dyDescent="0.3">
      <c r="B5086" s="8"/>
      <c r="C5086" s="8"/>
      <c r="W5086" s="13"/>
      <c r="X5086" s="13"/>
      <c r="Y5086" s="13"/>
      <c r="Z5086" s="13"/>
      <c r="AA5086" s="13"/>
      <c r="AB5086" s="13"/>
      <c r="AC5086" s="13"/>
      <c r="AD5086" s="13"/>
      <c r="AE5086" s="13"/>
      <c r="AF5086" s="13"/>
      <c r="AG5086" s="13"/>
      <c r="AH5086" s="13"/>
      <c r="AI5086" s="13"/>
      <c r="AJ5086" s="13"/>
    </row>
    <row r="5087" spans="2:36" x14ac:dyDescent="0.3">
      <c r="B5087" s="8"/>
      <c r="C5087" s="8"/>
      <c r="W5087" s="13"/>
      <c r="X5087" s="13"/>
      <c r="Y5087" s="13"/>
      <c r="Z5087" s="13"/>
      <c r="AA5087" s="13"/>
      <c r="AB5087" s="13"/>
      <c r="AC5087" s="13"/>
      <c r="AD5087" s="13"/>
      <c r="AE5087" s="13"/>
      <c r="AF5087" s="13"/>
      <c r="AG5087" s="13"/>
      <c r="AH5087" s="13"/>
      <c r="AI5087" s="13"/>
      <c r="AJ5087" s="13"/>
    </row>
    <row r="5088" spans="2:36" x14ac:dyDescent="0.3">
      <c r="B5088" s="8"/>
      <c r="C5088" s="8"/>
      <c r="W5088" s="13"/>
      <c r="X5088" s="13"/>
      <c r="Y5088" s="13"/>
      <c r="Z5088" s="13"/>
      <c r="AA5088" s="13"/>
      <c r="AB5088" s="13"/>
      <c r="AC5088" s="13"/>
      <c r="AD5088" s="13"/>
      <c r="AE5088" s="13"/>
      <c r="AF5088" s="13"/>
      <c r="AG5088" s="13"/>
      <c r="AH5088" s="13"/>
      <c r="AI5088" s="13"/>
      <c r="AJ5088" s="13"/>
    </row>
    <row r="5089" spans="2:36" x14ac:dyDescent="0.3">
      <c r="B5089" s="8"/>
      <c r="C5089" s="8"/>
      <c r="W5089" s="13"/>
      <c r="X5089" s="13"/>
      <c r="Y5089" s="13"/>
      <c r="Z5089" s="13"/>
      <c r="AA5089" s="13"/>
      <c r="AB5089" s="13"/>
      <c r="AC5089" s="13"/>
      <c r="AD5089" s="13"/>
      <c r="AE5089" s="13"/>
      <c r="AF5089" s="13"/>
      <c r="AG5089" s="13"/>
      <c r="AH5089" s="13"/>
      <c r="AI5089" s="13"/>
      <c r="AJ5089" s="13"/>
    </row>
    <row r="5090" spans="2:36" x14ac:dyDescent="0.3">
      <c r="B5090" s="8"/>
      <c r="C5090" s="8"/>
      <c r="W5090" s="13"/>
      <c r="X5090" s="13"/>
      <c r="Y5090" s="13"/>
      <c r="Z5090" s="13"/>
      <c r="AA5090" s="13"/>
      <c r="AB5090" s="13"/>
      <c r="AC5090" s="13"/>
      <c r="AD5090" s="13"/>
      <c r="AE5090" s="13"/>
      <c r="AF5090" s="13"/>
      <c r="AG5090" s="13"/>
      <c r="AH5090" s="13"/>
      <c r="AI5090" s="13"/>
      <c r="AJ5090" s="13"/>
    </row>
    <row r="5091" spans="2:36" x14ac:dyDescent="0.3">
      <c r="B5091" s="8"/>
      <c r="C5091" s="8"/>
      <c r="W5091" s="13"/>
      <c r="X5091" s="13"/>
      <c r="Y5091" s="13"/>
      <c r="Z5091" s="13"/>
      <c r="AA5091" s="13"/>
      <c r="AB5091" s="13"/>
      <c r="AC5091" s="13"/>
      <c r="AD5091" s="13"/>
      <c r="AE5091" s="13"/>
      <c r="AF5091" s="13"/>
      <c r="AG5091" s="13"/>
      <c r="AH5091" s="13"/>
      <c r="AI5091" s="13"/>
      <c r="AJ5091" s="13"/>
    </row>
    <row r="5092" spans="2:36" x14ac:dyDescent="0.3">
      <c r="B5092" s="8"/>
      <c r="C5092" s="8"/>
      <c r="W5092" s="13"/>
      <c r="X5092" s="13"/>
      <c r="Y5092" s="13"/>
      <c r="Z5092" s="13"/>
      <c r="AA5092" s="13"/>
      <c r="AB5092" s="13"/>
      <c r="AC5092" s="13"/>
      <c r="AD5092" s="13"/>
      <c r="AE5092" s="13"/>
      <c r="AF5092" s="13"/>
      <c r="AG5092" s="13"/>
      <c r="AH5092" s="13"/>
      <c r="AI5092" s="13"/>
      <c r="AJ5092" s="13"/>
    </row>
    <row r="5093" spans="2:36" x14ac:dyDescent="0.3">
      <c r="B5093" s="8"/>
      <c r="C5093" s="8"/>
      <c r="W5093" s="13"/>
      <c r="X5093" s="13"/>
      <c r="Y5093" s="13"/>
      <c r="Z5093" s="13"/>
      <c r="AA5093" s="13"/>
      <c r="AB5093" s="13"/>
      <c r="AC5093" s="13"/>
      <c r="AD5093" s="13"/>
      <c r="AE5093" s="13"/>
      <c r="AF5093" s="13"/>
      <c r="AG5093" s="13"/>
      <c r="AH5093" s="13"/>
      <c r="AI5093" s="13"/>
      <c r="AJ5093" s="13"/>
    </row>
    <row r="5094" spans="2:36" x14ac:dyDescent="0.3">
      <c r="B5094" s="8"/>
      <c r="C5094" s="8"/>
      <c r="W5094" s="13"/>
      <c r="X5094" s="13"/>
      <c r="Y5094" s="13"/>
      <c r="Z5094" s="13"/>
      <c r="AA5094" s="13"/>
      <c r="AB5094" s="13"/>
      <c r="AC5094" s="13"/>
      <c r="AD5094" s="13"/>
      <c r="AE5094" s="13"/>
      <c r="AF5094" s="13"/>
      <c r="AG5094" s="13"/>
      <c r="AH5094" s="13"/>
      <c r="AI5094" s="13"/>
      <c r="AJ5094" s="13"/>
    </row>
    <row r="5095" spans="2:36" x14ac:dyDescent="0.3">
      <c r="B5095" s="8"/>
      <c r="C5095" s="8"/>
      <c r="W5095" s="13"/>
      <c r="X5095" s="13"/>
      <c r="Y5095" s="13"/>
      <c r="Z5095" s="13"/>
      <c r="AA5095" s="13"/>
      <c r="AB5095" s="13"/>
      <c r="AC5095" s="13"/>
      <c r="AD5095" s="13"/>
      <c r="AE5095" s="13"/>
      <c r="AF5095" s="13"/>
      <c r="AG5095" s="13"/>
      <c r="AH5095" s="13"/>
      <c r="AI5095" s="13"/>
      <c r="AJ5095" s="13"/>
    </row>
    <row r="5096" spans="2:36" x14ac:dyDescent="0.3">
      <c r="B5096" s="8"/>
      <c r="C5096" s="8"/>
      <c r="W5096" s="13"/>
      <c r="X5096" s="13"/>
      <c r="Y5096" s="13"/>
      <c r="Z5096" s="13"/>
      <c r="AA5096" s="13"/>
      <c r="AB5096" s="13"/>
      <c r="AC5096" s="13"/>
      <c r="AD5096" s="13"/>
      <c r="AE5096" s="13"/>
      <c r="AF5096" s="13"/>
      <c r="AG5096" s="13"/>
      <c r="AH5096" s="13"/>
      <c r="AI5096" s="13"/>
      <c r="AJ5096" s="13"/>
    </row>
    <row r="5097" spans="2:36" x14ac:dyDescent="0.3">
      <c r="B5097" s="8"/>
      <c r="C5097" s="8"/>
      <c r="W5097" s="13"/>
      <c r="X5097" s="13"/>
      <c r="Y5097" s="13"/>
      <c r="Z5097" s="13"/>
      <c r="AA5097" s="13"/>
      <c r="AB5097" s="13"/>
      <c r="AC5097" s="13"/>
      <c r="AD5097" s="13"/>
      <c r="AE5097" s="13"/>
      <c r="AF5097" s="13"/>
      <c r="AG5097" s="13"/>
      <c r="AH5097" s="13"/>
      <c r="AI5097" s="13"/>
      <c r="AJ5097" s="13"/>
    </row>
    <row r="5098" spans="2:36" x14ac:dyDescent="0.3">
      <c r="B5098" s="8"/>
      <c r="C5098" s="8"/>
      <c r="W5098" s="13"/>
      <c r="X5098" s="13"/>
      <c r="Y5098" s="13"/>
      <c r="Z5098" s="13"/>
      <c r="AA5098" s="13"/>
      <c r="AB5098" s="13"/>
      <c r="AC5098" s="13"/>
      <c r="AD5098" s="13"/>
      <c r="AE5098" s="13"/>
      <c r="AF5098" s="13"/>
      <c r="AG5098" s="13"/>
      <c r="AH5098" s="13"/>
      <c r="AI5098" s="13"/>
      <c r="AJ5098" s="13"/>
    </row>
    <row r="5099" spans="2:36" x14ac:dyDescent="0.3">
      <c r="B5099" s="8"/>
      <c r="C5099" s="8"/>
      <c r="W5099" s="13"/>
      <c r="X5099" s="13"/>
      <c r="Y5099" s="13"/>
      <c r="Z5099" s="13"/>
      <c r="AA5099" s="13"/>
      <c r="AB5099" s="13"/>
      <c r="AC5099" s="13"/>
      <c r="AD5099" s="13"/>
      <c r="AE5099" s="13"/>
      <c r="AF5099" s="13"/>
      <c r="AG5099" s="13"/>
      <c r="AH5099" s="13"/>
      <c r="AI5099" s="13"/>
      <c r="AJ5099" s="13"/>
    </row>
    <row r="5100" spans="2:36" x14ac:dyDescent="0.3">
      <c r="B5100" s="8"/>
      <c r="C5100" s="8"/>
      <c r="W5100" s="13"/>
      <c r="X5100" s="13"/>
      <c r="Y5100" s="13"/>
      <c r="Z5100" s="13"/>
      <c r="AA5100" s="13"/>
      <c r="AB5100" s="13"/>
      <c r="AC5100" s="13"/>
      <c r="AD5100" s="13"/>
      <c r="AE5100" s="13"/>
      <c r="AF5100" s="13"/>
      <c r="AG5100" s="13"/>
      <c r="AH5100" s="13"/>
      <c r="AI5100" s="13"/>
      <c r="AJ5100" s="13"/>
    </row>
    <row r="5101" spans="2:36" x14ac:dyDescent="0.3">
      <c r="B5101" s="8"/>
      <c r="C5101" s="8"/>
      <c r="W5101" s="13"/>
      <c r="X5101" s="13"/>
      <c r="Y5101" s="13"/>
      <c r="Z5101" s="13"/>
      <c r="AA5101" s="13"/>
      <c r="AB5101" s="13"/>
      <c r="AC5101" s="13"/>
      <c r="AD5101" s="13"/>
      <c r="AE5101" s="13"/>
      <c r="AF5101" s="13"/>
      <c r="AG5101" s="13"/>
      <c r="AH5101" s="13"/>
      <c r="AI5101" s="13"/>
      <c r="AJ5101" s="13"/>
    </row>
    <row r="5102" spans="2:36" x14ac:dyDescent="0.3">
      <c r="B5102" s="8"/>
      <c r="C5102" s="8"/>
      <c r="W5102" s="13"/>
      <c r="X5102" s="13"/>
      <c r="Y5102" s="13"/>
      <c r="Z5102" s="13"/>
      <c r="AA5102" s="13"/>
      <c r="AB5102" s="13"/>
      <c r="AC5102" s="13"/>
      <c r="AD5102" s="13"/>
      <c r="AE5102" s="13"/>
      <c r="AF5102" s="13"/>
      <c r="AG5102" s="13"/>
      <c r="AH5102" s="13"/>
      <c r="AI5102" s="13"/>
      <c r="AJ5102" s="13"/>
    </row>
    <row r="5103" spans="2:36" x14ac:dyDescent="0.3">
      <c r="B5103" s="8"/>
      <c r="C5103" s="8"/>
      <c r="W5103" s="13"/>
      <c r="X5103" s="13"/>
      <c r="Y5103" s="13"/>
      <c r="Z5103" s="13"/>
      <c r="AA5103" s="13"/>
      <c r="AB5103" s="13"/>
      <c r="AC5103" s="13"/>
      <c r="AD5103" s="13"/>
      <c r="AE5103" s="13"/>
      <c r="AF5103" s="13"/>
      <c r="AG5103" s="13"/>
      <c r="AH5103" s="13"/>
      <c r="AI5103" s="13"/>
      <c r="AJ5103" s="13"/>
    </row>
    <row r="5104" spans="2:36" x14ac:dyDescent="0.3">
      <c r="B5104" s="8"/>
      <c r="C5104" s="8"/>
      <c r="W5104" s="13"/>
      <c r="X5104" s="13"/>
      <c r="Y5104" s="13"/>
      <c r="Z5104" s="13"/>
      <c r="AA5104" s="13"/>
      <c r="AB5104" s="13"/>
      <c r="AC5104" s="13"/>
      <c r="AD5104" s="13"/>
      <c r="AE5104" s="13"/>
      <c r="AF5104" s="13"/>
      <c r="AG5104" s="13"/>
      <c r="AH5104" s="13"/>
      <c r="AI5104" s="13"/>
      <c r="AJ5104" s="13"/>
    </row>
    <row r="5105" spans="2:36" x14ac:dyDescent="0.3">
      <c r="B5105" s="8"/>
      <c r="C5105" s="8"/>
      <c r="W5105" s="13"/>
      <c r="X5105" s="13"/>
      <c r="Y5105" s="13"/>
      <c r="Z5105" s="13"/>
      <c r="AA5105" s="13"/>
      <c r="AB5105" s="13"/>
      <c r="AC5105" s="13"/>
      <c r="AD5105" s="13"/>
      <c r="AE5105" s="13"/>
      <c r="AF5105" s="13"/>
      <c r="AG5105" s="13"/>
      <c r="AH5105" s="13"/>
      <c r="AI5105" s="13"/>
      <c r="AJ5105" s="13"/>
    </row>
    <row r="5106" spans="2:36" x14ac:dyDescent="0.3">
      <c r="B5106" s="8"/>
      <c r="C5106" s="8"/>
      <c r="W5106" s="13"/>
      <c r="X5106" s="13"/>
      <c r="Y5106" s="13"/>
      <c r="Z5106" s="13"/>
      <c r="AA5106" s="13"/>
      <c r="AB5106" s="13"/>
      <c r="AC5106" s="13"/>
      <c r="AD5106" s="13"/>
      <c r="AE5106" s="13"/>
      <c r="AF5106" s="13"/>
      <c r="AG5106" s="13"/>
      <c r="AH5106" s="13"/>
      <c r="AI5106" s="13"/>
      <c r="AJ5106" s="13"/>
    </row>
    <row r="5107" spans="2:36" x14ac:dyDescent="0.3">
      <c r="B5107" s="8"/>
      <c r="C5107" s="8"/>
      <c r="W5107" s="13"/>
      <c r="X5107" s="13"/>
      <c r="Y5107" s="13"/>
      <c r="Z5107" s="13"/>
      <c r="AA5107" s="13"/>
      <c r="AB5107" s="13"/>
      <c r="AC5107" s="13"/>
      <c r="AD5107" s="13"/>
      <c r="AE5107" s="13"/>
      <c r="AF5107" s="13"/>
      <c r="AG5107" s="13"/>
      <c r="AH5107" s="13"/>
      <c r="AI5107" s="13"/>
      <c r="AJ5107" s="13"/>
    </row>
    <row r="5108" spans="2:36" x14ac:dyDescent="0.3">
      <c r="B5108" s="8"/>
      <c r="C5108" s="8"/>
      <c r="W5108" s="13"/>
      <c r="X5108" s="13"/>
      <c r="Y5108" s="13"/>
      <c r="Z5108" s="13"/>
      <c r="AA5108" s="13"/>
      <c r="AB5108" s="13"/>
      <c r="AC5108" s="13"/>
      <c r="AD5108" s="13"/>
      <c r="AE5108" s="13"/>
      <c r="AF5108" s="13"/>
      <c r="AG5108" s="13"/>
      <c r="AH5108" s="13"/>
      <c r="AI5108" s="13"/>
      <c r="AJ5108" s="13"/>
    </row>
    <row r="5109" spans="2:36" x14ac:dyDescent="0.3">
      <c r="B5109" s="8"/>
      <c r="C5109" s="8"/>
      <c r="W5109" s="13"/>
      <c r="X5109" s="13"/>
      <c r="Y5109" s="13"/>
      <c r="Z5109" s="13"/>
      <c r="AA5109" s="13"/>
      <c r="AB5109" s="13"/>
      <c r="AC5109" s="13"/>
      <c r="AD5109" s="13"/>
      <c r="AE5109" s="13"/>
      <c r="AF5109" s="13"/>
      <c r="AG5109" s="13"/>
      <c r="AH5109" s="13"/>
      <c r="AI5109" s="13"/>
      <c r="AJ5109" s="13"/>
    </row>
    <row r="5110" spans="2:36" x14ac:dyDescent="0.3">
      <c r="B5110" s="8"/>
      <c r="C5110" s="8"/>
      <c r="W5110" s="13"/>
      <c r="X5110" s="13"/>
      <c r="Y5110" s="13"/>
      <c r="Z5110" s="13"/>
      <c r="AA5110" s="13"/>
      <c r="AB5110" s="13"/>
      <c r="AC5110" s="13"/>
      <c r="AD5110" s="13"/>
      <c r="AE5110" s="13"/>
      <c r="AF5110" s="13"/>
      <c r="AG5110" s="13"/>
      <c r="AH5110" s="13"/>
      <c r="AI5110" s="13"/>
      <c r="AJ5110" s="13"/>
    </row>
    <row r="5111" spans="2:36" x14ac:dyDescent="0.3">
      <c r="B5111" s="8"/>
      <c r="C5111" s="8"/>
      <c r="W5111" s="13"/>
      <c r="X5111" s="13"/>
      <c r="Y5111" s="13"/>
      <c r="Z5111" s="13"/>
      <c r="AA5111" s="13"/>
      <c r="AB5111" s="13"/>
      <c r="AC5111" s="13"/>
      <c r="AD5111" s="13"/>
      <c r="AE5111" s="13"/>
      <c r="AF5111" s="13"/>
      <c r="AG5111" s="13"/>
      <c r="AH5111" s="13"/>
      <c r="AI5111" s="13"/>
      <c r="AJ5111" s="13"/>
    </row>
    <row r="5112" spans="2:36" x14ac:dyDescent="0.3">
      <c r="B5112" s="8"/>
      <c r="C5112" s="8"/>
      <c r="W5112" s="13"/>
      <c r="X5112" s="13"/>
      <c r="Y5112" s="13"/>
      <c r="Z5112" s="13"/>
      <c r="AA5112" s="13"/>
      <c r="AB5112" s="13"/>
      <c r="AC5112" s="13"/>
      <c r="AD5112" s="13"/>
      <c r="AE5112" s="13"/>
      <c r="AF5112" s="13"/>
      <c r="AG5112" s="13"/>
      <c r="AH5112" s="13"/>
      <c r="AI5112" s="13"/>
      <c r="AJ5112" s="13"/>
    </row>
    <row r="5113" spans="2:36" x14ac:dyDescent="0.3">
      <c r="B5113" s="8"/>
      <c r="C5113" s="8"/>
      <c r="W5113" s="13"/>
      <c r="X5113" s="13"/>
      <c r="Y5113" s="13"/>
      <c r="Z5113" s="13"/>
      <c r="AA5113" s="13"/>
      <c r="AB5113" s="13"/>
      <c r="AC5113" s="13"/>
      <c r="AD5113" s="13"/>
      <c r="AE5113" s="13"/>
      <c r="AF5113" s="13"/>
      <c r="AG5113" s="13"/>
      <c r="AH5113" s="13"/>
      <c r="AI5113" s="13"/>
      <c r="AJ5113" s="13"/>
    </row>
    <row r="5114" spans="2:36" x14ac:dyDescent="0.3">
      <c r="B5114" s="8"/>
      <c r="C5114" s="8"/>
      <c r="W5114" s="13"/>
      <c r="X5114" s="13"/>
      <c r="Y5114" s="13"/>
      <c r="Z5114" s="13"/>
      <c r="AA5114" s="13"/>
      <c r="AB5114" s="13"/>
      <c r="AC5114" s="13"/>
      <c r="AD5114" s="13"/>
      <c r="AE5114" s="13"/>
      <c r="AF5114" s="13"/>
      <c r="AG5114" s="13"/>
      <c r="AH5114" s="13"/>
      <c r="AI5114" s="13"/>
      <c r="AJ5114" s="13"/>
    </row>
    <row r="5115" spans="2:36" x14ac:dyDescent="0.3">
      <c r="B5115" s="8"/>
      <c r="C5115" s="8"/>
      <c r="W5115" s="13"/>
      <c r="X5115" s="13"/>
      <c r="Y5115" s="13"/>
      <c r="Z5115" s="13"/>
      <c r="AA5115" s="13"/>
      <c r="AB5115" s="13"/>
      <c r="AC5115" s="13"/>
      <c r="AD5115" s="13"/>
      <c r="AE5115" s="13"/>
      <c r="AF5115" s="13"/>
      <c r="AG5115" s="13"/>
      <c r="AH5115" s="13"/>
      <c r="AI5115" s="13"/>
      <c r="AJ5115" s="13"/>
    </row>
    <row r="5116" spans="2:36" x14ac:dyDescent="0.3">
      <c r="B5116" s="8"/>
      <c r="C5116" s="8"/>
      <c r="W5116" s="13"/>
      <c r="X5116" s="13"/>
      <c r="Y5116" s="13"/>
      <c r="Z5116" s="13"/>
      <c r="AA5116" s="13"/>
      <c r="AB5116" s="13"/>
      <c r="AC5116" s="13"/>
      <c r="AD5116" s="13"/>
      <c r="AE5116" s="13"/>
      <c r="AF5116" s="13"/>
      <c r="AG5116" s="13"/>
      <c r="AH5116" s="13"/>
      <c r="AI5116" s="13"/>
      <c r="AJ5116" s="13"/>
    </row>
    <row r="5117" spans="2:36" x14ac:dyDescent="0.3">
      <c r="B5117" s="8"/>
      <c r="C5117" s="8"/>
      <c r="W5117" s="13"/>
      <c r="X5117" s="13"/>
      <c r="Y5117" s="13"/>
      <c r="Z5117" s="13"/>
      <c r="AA5117" s="13"/>
      <c r="AB5117" s="13"/>
      <c r="AC5117" s="13"/>
      <c r="AD5117" s="13"/>
      <c r="AE5117" s="13"/>
      <c r="AF5117" s="13"/>
      <c r="AG5117" s="13"/>
      <c r="AH5117" s="13"/>
      <c r="AI5117" s="13"/>
      <c r="AJ5117" s="13"/>
    </row>
    <row r="5118" spans="2:36" x14ac:dyDescent="0.3">
      <c r="B5118" s="8"/>
      <c r="C5118" s="8"/>
      <c r="W5118" s="13"/>
      <c r="X5118" s="13"/>
      <c r="Y5118" s="13"/>
      <c r="Z5118" s="13"/>
      <c r="AA5118" s="13"/>
      <c r="AB5118" s="13"/>
      <c r="AC5118" s="13"/>
      <c r="AD5118" s="13"/>
      <c r="AE5118" s="13"/>
      <c r="AF5118" s="13"/>
      <c r="AG5118" s="13"/>
      <c r="AH5118" s="13"/>
      <c r="AI5118" s="13"/>
      <c r="AJ5118" s="13"/>
    </row>
    <row r="5119" spans="2:36" x14ac:dyDescent="0.3">
      <c r="B5119" s="8"/>
      <c r="C5119" s="8"/>
      <c r="W5119" s="13"/>
      <c r="X5119" s="13"/>
      <c r="Y5119" s="13"/>
      <c r="Z5119" s="13"/>
      <c r="AA5119" s="13"/>
      <c r="AB5119" s="13"/>
      <c r="AC5119" s="13"/>
      <c r="AD5119" s="13"/>
      <c r="AE5119" s="13"/>
      <c r="AF5119" s="13"/>
      <c r="AG5119" s="13"/>
      <c r="AH5119" s="13"/>
      <c r="AI5119" s="13"/>
      <c r="AJ5119" s="13"/>
    </row>
    <row r="5120" spans="2:36" x14ac:dyDescent="0.3">
      <c r="B5120" s="8"/>
      <c r="C5120" s="8"/>
      <c r="W5120" s="13"/>
      <c r="X5120" s="13"/>
      <c r="Y5120" s="13"/>
      <c r="Z5120" s="13"/>
      <c r="AA5120" s="13"/>
      <c r="AB5120" s="13"/>
      <c r="AC5120" s="13"/>
      <c r="AD5120" s="13"/>
      <c r="AE5120" s="13"/>
      <c r="AF5120" s="13"/>
      <c r="AG5120" s="13"/>
      <c r="AH5120" s="13"/>
      <c r="AI5120" s="13"/>
      <c r="AJ5120" s="13"/>
    </row>
    <row r="5121" spans="2:36" x14ac:dyDescent="0.3">
      <c r="B5121" s="8"/>
      <c r="C5121" s="8"/>
      <c r="W5121" s="13"/>
      <c r="X5121" s="13"/>
      <c r="Y5121" s="13"/>
      <c r="Z5121" s="13"/>
      <c r="AA5121" s="13"/>
      <c r="AB5121" s="13"/>
      <c r="AC5121" s="13"/>
      <c r="AD5121" s="13"/>
      <c r="AE5121" s="13"/>
      <c r="AF5121" s="13"/>
      <c r="AG5121" s="13"/>
      <c r="AH5121" s="13"/>
      <c r="AI5121" s="13"/>
      <c r="AJ5121" s="13"/>
    </row>
    <row r="5122" spans="2:36" x14ac:dyDescent="0.3">
      <c r="B5122" s="8"/>
      <c r="C5122" s="8"/>
      <c r="W5122" s="13"/>
      <c r="X5122" s="13"/>
      <c r="Y5122" s="13"/>
      <c r="Z5122" s="13"/>
      <c r="AA5122" s="13"/>
      <c r="AB5122" s="13"/>
      <c r="AC5122" s="13"/>
      <c r="AD5122" s="13"/>
      <c r="AE5122" s="13"/>
      <c r="AF5122" s="13"/>
      <c r="AG5122" s="13"/>
      <c r="AH5122" s="13"/>
      <c r="AI5122" s="13"/>
      <c r="AJ5122" s="13"/>
    </row>
    <row r="5123" spans="2:36" x14ac:dyDescent="0.3">
      <c r="B5123" s="8"/>
      <c r="C5123" s="8"/>
      <c r="W5123" s="13"/>
      <c r="X5123" s="13"/>
      <c r="Y5123" s="13"/>
      <c r="Z5123" s="13"/>
      <c r="AA5123" s="13"/>
      <c r="AB5123" s="13"/>
      <c r="AC5123" s="13"/>
      <c r="AD5123" s="13"/>
      <c r="AE5123" s="13"/>
      <c r="AF5123" s="13"/>
      <c r="AG5123" s="13"/>
      <c r="AH5123" s="13"/>
      <c r="AI5123" s="13"/>
      <c r="AJ5123" s="13"/>
    </row>
    <row r="5124" spans="2:36" x14ac:dyDescent="0.3">
      <c r="B5124" s="8"/>
      <c r="C5124" s="8"/>
      <c r="W5124" s="13"/>
      <c r="X5124" s="13"/>
      <c r="Y5124" s="13"/>
      <c r="Z5124" s="13"/>
      <c r="AA5124" s="13"/>
      <c r="AB5124" s="13"/>
      <c r="AC5124" s="13"/>
      <c r="AD5124" s="13"/>
      <c r="AE5124" s="13"/>
      <c r="AF5124" s="13"/>
      <c r="AG5124" s="13"/>
      <c r="AH5124" s="13"/>
      <c r="AI5124" s="13"/>
      <c r="AJ5124" s="13"/>
    </row>
    <row r="5125" spans="2:36" x14ac:dyDescent="0.3">
      <c r="B5125" s="8"/>
      <c r="C5125" s="8"/>
      <c r="W5125" s="13"/>
      <c r="X5125" s="13"/>
      <c r="Y5125" s="13"/>
      <c r="Z5125" s="13"/>
      <c r="AA5125" s="13"/>
      <c r="AB5125" s="13"/>
      <c r="AC5125" s="13"/>
      <c r="AD5125" s="13"/>
      <c r="AE5125" s="13"/>
      <c r="AF5125" s="13"/>
      <c r="AG5125" s="13"/>
      <c r="AH5125" s="13"/>
      <c r="AI5125" s="13"/>
      <c r="AJ5125" s="13"/>
    </row>
    <row r="5126" spans="2:36" x14ac:dyDescent="0.3">
      <c r="B5126" s="8"/>
      <c r="C5126" s="8"/>
      <c r="W5126" s="13"/>
      <c r="X5126" s="13"/>
      <c r="Y5126" s="13"/>
      <c r="Z5126" s="13"/>
      <c r="AA5126" s="13"/>
      <c r="AB5126" s="13"/>
      <c r="AC5126" s="13"/>
      <c r="AD5126" s="13"/>
      <c r="AE5126" s="13"/>
      <c r="AF5126" s="13"/>
      <c r="AG5126" s="13"/>
      <c r="AH5126" s="13"/>
      <c r="AI5126" s="13"/>
      <c r="AJ5126" s="13"/>
    </row>
    <row r="5127" spans="2:36" x14ac:dyDescent="0.3">
      <c r="B5127" s="8"/>
      <c r="C5127" s="8"/>
      <c r="W5127" s="13"/>
      <c r="X5127" s="13"/>
      <c r="Y5127" s="13"/>
      <c r="Z5127" s="13"/>
      <c r="AA5127" s="13"/>
      <c r="AB5127" s="13"/>
      <c r="AC5127" s="13"/>
      <c r="AD5127" s="13"/>
      <c r="AE5127" s="13"/>
      <c r="AF5127" s="13"/>
      <c r="AG5127" s="13"/>
      <c r="AH5127" s="13"/>
      <c r="AI5127" s="13"/>
      <c r="AJ5127" s="13"/>
    </row>
    <row r="5128" spans="2:36" x14ac:dyDescent="0.3">
      <c r="B5128" s="8"/>
      <c r="C5128" s="8"/>
      <c r="W5128" s="13"/>
      <c r="X5128" s="13"/>
      <c r="Y5128" s="13"/>
      <c r="Z5128" s="13"/>
      <c r="AA5128" s="13"/>
      <c r="AB5128" s="13"/>
      <c r="AC5128" s="13"/>
      <c r="AD5128" s="13"/>
      <c r="AE5128" s="13"/>
      <c r="AF5128" s="13"/>
      <c r="AG5128" s="13"/>
      <c r="AH5128" s="13"/>
      <c r="AI5128" s="13"/>
      <c r="AJ5128" s="13"/>
    </row>
    <row r="5129" spans="2:36" x14ac:dyDescent="0.3">
      <c r="B5129" s="8"/>
      <c r="C5129" s="8"/>
      <c r="W5129" s="13"/>
      <c r="X5129" s="13"/>
      <c r="Y5129" s="13"/>
      <c r="Z5129" s="13"/>
      <c r="AA5129" s="13"/>
      <c r="AB5129" s="13"/>
      <c r="AC5129" s="13"/>
      <c r="AD5129" s="13"/>
      <c r="AE5129" s="13"/>
      <c r="AF5129" s="13"/>
      <c r="AG5129" s="13"/>
      <c r="AH5129" s="13"/>
      <c r="AI5129" s="13"/>
      <c r="AJ5129" s="13"/>
    </row>
    <row r="5130" spans="2:36" x14ac:dyDescent="0.3">
      <c r="B5130" s="8"/>
      <c r="C5130" s="8"/>
      <c r="W5130" s="13"/>
      <c r="X5130" s="13"/>
      <c r="Y5130" s="13"/>
      <c r="Z5130" s="13"/>
      <c r="AA5130" s="13"/>
      <c r="AB5130" s="13"/>
      <c r="AC5130" s="13"/>
      <c r="AD5130" s="13"/>
      <c r="AE5130" s="13"/>
      <c r="AF5130" s="13"/>
      <c r="AG5130" s="13"/>
      <c r="AH5130" s="13"/>
      <c r="AI5130" s="13"/>
      <c r="AJ5130" s="13"/>
    </row>
    <row r="5131" spans="2:36" x14ac:dyDescent="0.3">
      <c r="B5131" s="8"/>
      <c r="C5131" s="8"/>
      <c r="W5131" s="13"/>
      <c r="X5131" s="13"/>
      <c r="Y5131" s="13"/>
      <c r="Z5131" s="13"/>
      <c r="AA5131" s="13"/>
      <c r="AB5131" s="13"/>
      <c r="AC5131" s="13"/>
      <c r="AD5131" s="13"/>
      <c r="AE5131" s="13"/>
      <c r="AF5131" s="13"/>
      <c r="AG5131" s="13"/>
      <c r="AH5131" s="13"/>
      <c r="AI5131" s="13"/>
      <c r="AJ5131" s="13"/>
    </row>
    <row r="5132" spans="2:36" x14ac:dyDescent="0.3">
      <c r="B5132" s="8"/>
      <c r="C5132" s="8"/>
      <c r="W5132" s="13"/>
      <c r="X5132" s="13"/>
      <c r="Y5132" s="13"/>
      <c r="Z5132" s="13"/>
      <c r="AA5132" s="13"/>
      <c r="AB5132" s="13"/>
      <c r="AC5132" s="13"/>
      <c r="AD5132" s="13"/>
      <c r="AE5132" s="13"/>
      <c r="AF5132" s="13"/>
      <c r="AG5132" s="13"/>
      <c r="AH5132" s="13"/>
      <c r="AI5132" s="13"/>
      <c r="AJ5132" s="13"/>
    </row>
    <row r="5133" spans="2:36" x14ac:dyDescent="0.3">
      <c r="B5133" s="8"/>
      <c r="C5133" s="8"/>
      <c r="W5133" s="13"/>
      <c r="X5133" s="13"/>
      <c r="Y5133" s="13"/>
      <c r="Z5133" s="13"/>
      <c r="AA5133" s="13"/>
      <c r="AB5133" s="13"/>
      <c r="AC5133" s="13"/>
      <c r="AD5133" s="13"/>
      <c r="AE5133" s="13"/>
      <c r="AF5133" s="13"/>
      <c r="AG5133" s="13"/>
      <c r="AH5133" s="13"/>
      <c r="AI5133" s="13"/>
      <c r="AJ5133" s="13"/>
    </row>
    <row r="5134" spans="2:36" x14ac:dyDescent="0.3">
      <c r="B5134" s="8"/>
      <c r="C5134" s="8"/>
      <c r="W5134" s="13"/>
      <c r="X5134" s="13"/>
      <c r="Y5134" s="13"/>
      <c r="Z5134" s="13"/>
      <c r="AA5134" s="13"/>
      <c r="AB5134" s="13"/>
      <c r="AC5134" s="13"/>
      <c r="AD5134" s="13"/>
      <c r="AE5134" s="13"/>
      <c r="AF5134" s="13"/>
      <c r="AG5134" s="13"/>
      <c r="AH5134" s="13"/>
      <c r="AI5134" s="13"/>
      <c r="AJ5134" s="13"/>
    </row>
    <row r="5135" spans="2:36" x14ac:dyDescent="0.3">
      <c r="B5135" s="8"/>
      <c r="C5135" s="8"/>
      <c r="W5135" s="13"/>
      <c r="X5135" s="13"/>
      <c r="Y5135" s="13"/>
      <c r="Z5135" s="13"/>
      <c r="AA5135" s="13"/>
      <c r="AB5135" s="13"/>
      <c r="AC5135" s="13"/>
      <c r="AD5135" s="13"/>
      <c r="AE5135" s="13"/>
      <c r="AF5135" s="13"/>
      <c r="AG5135" s="13"/>
      <c r="AH5135" s="13"/>
      <c r="AI5135" s="13"/>
      <c r="AJ5135" s="13"/>
    </row>
    <row r="5136" spans="2:36" x14ac:dyDescent="0.3">
      <c r="B5136" s="8"/>
      <c r="C5136" s="8"/>
      <c r="W5136" s="13"/>
      <c r="X5136" s="13"/>
      <c r="Y5136" s="13"/>
      <c r="Z5136" s="13"/>
      <c r="AA5136" s="13"/>
      <c r="AB5136" s="13"/>
      <c r="AC5136" s="13"/>
      <c r="AD5136" s="13"/>
      <c r="AE5136" s="13"/>
      <c r="AF5136" s="13"/>
      <c r="AG5136" s="13"/>
      <c r="AH5136" s="13"/>
      <c r="AI5136" s="13"/>
      <c r="AJ5136" s="13"/>
    </row>
    <row r="5137" spans="2:36" x14ac:dyDescent="0.3">
      <c r="B5137" s="8"/>
      <c r="C5137" s="8"/>
      <c r="W5137" s="13"/>
      <c r="X5137" s="13"/>
      <c r="Y5137" s="13"/>
      <c r="Z5137" s="13"/>
      <c r="AA5137" s="13"/>
      <c r="AB5137" s="13"/>
      <c r="AC5137" s="13"/>
      <c r="AD5137" s="13"/>
      <c r="AE5137" s="13"/>
      <c r="AF5137" s="13"/>
      <c r="AG5137" s="13"/>
      <c r="AH5137" s="13"/>
      <c r="AI5137" s="13"/>
      <c r="AJ5137" s="13"/>
    </row>
    <row r="5138" spans="2:36" x14ac:dyDescent="0.3">
      <c r="B5138" s="8"/>
      <c r="C5138" s="8"/>
      <c r="W5138" s="13"/>
      <c r="X5138" s="13"/>
      <c r="Y5138" s="13"/>
      <c r="Z5138" s="13"/>
      <c r="AA5138" s="13"/>
      <c r="AB5138" s="13"/>
      <c r="AC5138" s="13"/>
      <c r="AD5138" s="13"/>
      <c r="AE5138" s="13"/>
      <c r="AF5138" s="13"/>
      <c r="AG5138" s="13"/>
      <c r="AH5138" s="13"/>
      <c r="AI5138" s="13"/>
      <c r="AJ5138" s="13"/>
    </row>
    <row r="5139" spans="2:36" x14ac:dyDescent="0.3">
      <c r="B5139" s="8"/>
      <c r="C5139" s="8"/>
      <c r="W5139" s="13"/>
      <c r="X5139" s="13"/>
      <c r="Y5139" s="13"/>
      <c r="Z5139" s="13"/>
      <c r="AA5139" s="13"/>
      <c r="AB5139" s="13"/>
      <c r="AC5139" s="13"/>
      <c r="AD5139" s="13"/>
      <c r="AE5139" s="13"/>
      <c r="AF5139" s="13"/>
      <c r="AG5139" s="13"/>
      <c r="AH5139" s="13"/>
      <c r="AI5139" s="13"/>
      <c r="AJ5139" s="13"/>
    </row>
    <row r="5140" spans="2:36" x14ac:dyDescent="0.3">
      <c r="B5140" s="8"/>
      <c r="C5140" s="8"/>
      <c r="W5140" s="13"/>
      <c r="X5140" s="13"/>
      <c r="Y5140" s="13"/>
      <c r="Z5140" s="13"/>
      <c r="AA5140" s="13"/>
      <c r="AB5140" s="13"/>
      <c r="AC5140" s="13"/>
      <c r="AD5140" s="13"/>
      <c r="AE5140" s="13"/>
      <c r="AF5140" s="13"/>
      <c r="AG5140" s="13"/>
      <c r="AH5140" s="13"/>
      <c r="AI5140" s="13"/>
      <c r="AJ5140" s="13"/>
    </row>
    <row r="5141" spans="2:36" x14ac:dyDescent="0.3">
      <c r="B5141" s="8"/>
      <c r="C5141" s="8"/>
      <c r="W5141" s="13"/>
      <c r="X5141" s="13"/>
      <c r="Y5141" s="13"/>
      <c r="Z5141" s="13"/>
      <c r="AA5141" s="13"/>
      <c r="AB5141" s="13"/>
      <c r="AC5141" s="13"/>
      <c r="AD5141" s="13"/>
      <c r="AE5141" s="13"/>
      <c r="AF5141" s="13"/>
      <c r="AG5141" s="13"/>
      <c r="AH5141" s="13"/>
      <c r="AI5141" s="13"/>
      <c r="AJ5141" s="13"/>
    </row>
    <row r="5142" spans="2:36" x14ac:dyDescent="0.3">
      <c r="B5142" s="8"/>
      <c r="C5142" s="8"/>
      <c r="W5142" s="13"/>
      <c r="X5142" s="13"/>
      <c r="Y5142" s="13"/>
      <c r="Z5142" s="13"/>
      <c r="AA5142" s="13"/>
      <c r="AB5142" s="13"/>
      <c r="AC5142" s="13"/>
      <c r="AD5142" s="13"/>
      <c r="AE5142" s="13"/>
      <c r="AF5142" s="13"/>
      <c r="AG5142" s="13"/>
      <c r="AH5142" s="13"/>
      <c r="AI5142" s="13"/>
      <c r="AJ5142" s="13"/>
    </row>
    <row r="5143" spans="2:36" x14ac:dyDescent="0.3">
      <c r="B5143" s="8"/>
      <c r="C5143" s="8"/>
      <c r="W5143" s="13"/>
      <c r="X5143" s="13"/>
      <c r="Y5143" s="13"/>
      <c r="Z5143" s="13"/>
      <c r="AA5143" s="13"/>
      <c r="AB5143" s="13"/>
      <c r="AC5143" s="13"/>
      <c r="AD5143" s="13"/>
      <c r="AE5143" s="13"/>
      <c r="AF5143" s="13"/>
      <c r="AG5143" s="13"/>
      <c r="AH5143" s="13"/>
      <c r="AI5143" s="13"/>
      <c r="AJ5143" s="13"/>
    </row>
    <row r="5144" spans="2:36" x14ac:dyDescent="0.3">
      <c r="B5144" s="8"/>
      <c r="C5144" s="8"/>
      <c r="W5144" s="13"/>
      <c r="X5144" s="13"/>
      <c r="Y5144" s="13"/>
      <c r="Z5144" s="13"/>
      <c r="AA5144" s="13"/>
      <c r="AB5144" s="13"/>
      <c r="AC5144" s="13"/>
      <c r="AD5144" s="13"/>
      <c r="AE5144" s="13"/>
      <c r="AF5144" s="13"/>
      <c r="AG5144" s="13"/>
      <c r="AH5144" s="13"/>
      <c r="AI5144" s="13"/>
      <c r="AJ5144" s="13"/>
    </row>
    <row r="5145" spans="2:36" x14ac:dyDescent="0.3">
      <c r="B5145" s="8"/>
      <c r="C5145" s="8"/>
      <c r="W5145" s="13"/>
      <c r="X5145" s="13"/>
      <c r="Y5145" s="13"/>
      <c r="Z5145" s="13"/>
      <c r="AA5145" s="13"/>
      <c r="AB5145" s="13"/>
      <c r="AC5145" s="13"/>
      <c r="AD5145" s="13"/>
      <c r="AE5145" s="13"/>
      <c r="AF5145" s="13"/>
      <c r="AG5145" s="13"/>
      <c r="AH5145" s="13"/>
      <c r="AI5145" s="13"/>
      <c r="AJ5145" s="13"/>
    </row>
    <row r="5146" spans="2:36" x14ac:dyDescent="0.3">
      <c r="B5146" s="8"/>
      <c r="C5146" s="8"/>
      <c r="W5146" s="13"/>
      <c r="X5146" s="13"/>
      <c r="Y5146" s="13"/>
      <c r="Z5146" s="13"/>
      <c r="AA5146" s="13"/>
      <c r="AB5146" s="13"/>
      <c r="AC5146" s="13"/>
      <c r="AD5146" s="13"/>
      <c r="AE5146" s="13"/>
      <c r="AF5146" s="13"/>
      <c r="AG5146" s="13"/>
      <c r="AH5146" s="13"/>
      <c r="AI5146" s="13"/>
      <c r="AJ5146" s="13"/>
    </row>
    <row r="5147" spans="2:36" x14ac:dyDescent="0.3">
      <c r="B5147" s="8"/>
      <c r="C5147" s="8"/>
      <c r="W5147" s="13"/>
      <c r="X5147" s="13"/>
      <c r="Y5147" s="13"/>
      <c r="Z5147" s="13"/>
      <c r="AA5147" s="13"/>
      <c r="AB5147" s="13"/>
      <c r="AC5147" s="13"/>
      <c r="AD5147" s="13"/>
      <c r="AE5147" s="13"/>
      <c r="AF5147" s="13"/>
      <c r="AG5147" s="13"/>
      <c r="AH5147" s="13"/>
      <c r="AI5147" s="13"/>
      <c r="AJ5147" s="13"/>
    </row>
    <row r="5148" spans="2:36" x14ac:dyDescent="0.3">
      <c r="B5148" s="8"/>
      <c r="C5148" s="8"/>
      <c r="W5148" s="13"/>
      <c r="X5148" s="13"/>
      <c r="Y5148" s="13"/>
      <c r="Z5148" s="13"/>
      <c r="AA5148" s="13"/>
      <c r="AB5148" s="13"/>
      <c r="AC5148" s="13"/>
      <c r="AD5148" s="13"/>
      <c r="AE5148" s="13"/>
      <c r="AF5148" s="13"/>
      <c r="AG5148" s="13"/>
      <c r="AH5148" s="13"/>
      <c r="AI5148" s="13"/>
      <c r="AJ5148" s="13"/>
    </row>
    <row r="5149" spans="2:36" x14ac:dyDescent="0.3">
      <c r="B5149" s="8"/>
      <c r="C5149" s="8"/>
      <c r="W5149" s="13"/>
      <c r="X5149" s="13"/>
      <c r="Y5149" s="13"/>
      <c r="Z5149" s="13"/>
      <c r="AA5149" s="13"/>
      <c r="AB5149" s="13"/>
      <c r="AC5149" s="13"/>
      <c r="AD5149" s="13"/>
      <c r="AE5149" s="13"/>
      <c r="AF5149" s="13"/>
      <c r="AG5149" s="13"/>
      <c r="AH5149" s="13"/>
      <c r="AI5149" s="13"/>
      <c r="AJ5149" s="13"/>
    </row>
    <row r="5150" spans="2:36" x14ac:dyDescent="0.3">
      <c r="B5150" s="8"/>
      <c r="C5150" s="8"/>
      <c r="W5150" s="13"/>
      <c r="X5150" s="13"/>
      <c r="Y5150" s="13"/>
      <c r="Z5150" s="13"/>
      <c r="AA5150" s="13"/>
      <c r="AB5150" s="13"/>
      <c r="AC5150" s="13"/>
      <c r="AD5150" s="13"/>
      <c r="AE5150" s="13"/>
      <c r="AF5150" s="13"/>
      <c r="AG5150" s="13"/>
      <c r="AH5150" s="13"/>
      <c r="AI5150" s="13"/>
      <c r="AJ5150" s="13"/>
    </row>
    <row r="5151" spans="2:36" x14ac:dyDescent="0.3">
      <c r="B5151" s="8"/>
      <c r="C5151" s="8"/>
      <c r="W5151" s="13"/>
      <c r="X5151" s="13"/>
      <c r="Y5151" s="13"/>
      <c r="Z5151" s="13"/>
      <c r="AA5151" s="13"/>
      <c r="AB5151" s="13"/>
      <c r="AC5151" s="13"/>
      <c r="AD5151" s="13"/>
      <c r="AE5151" s="13"/>
      <c r="AF5151" s="13"/>
      <c r="AG5151" s="13"/>
      <c r="AH5151" s="13"/>
      <c r="AI5151" s="13"/>
      <c r="AJ5151" s="13"/>
    </row>
    <row r="5152" spans="2:36" x14ac:dyDescent="0.3">
      <c r="B5152" s="8"/>
      <c r="C5152" s="8"/>
      <c r="W5152" s="13"/>
      <c r="X5152" s="13"/>
      <c r="Y5152" s="13"/>
      <c r="Z5152" s="13"/>
      <c r="AA5152" s="13"/>
      <c r="AB5152" s="13"/>
      <c r="AC5152" s="13"/>
      <c r="AD5152" s="13"/>
      <c r="AE5152" s="13"/>
      <c r="AF5152" s="13"/>
      <c r="AG5152" s="13"/>
      <c r="AH5152" s="13"/>
      <c r="AI5152" s="13"/>
      <c r="AJ5152" s="13"/>
    </row>
    <row r="5153" spans="2:36" x14ac:dyDescent="0.3">
      <c r="B5153" s="8"/>
      <c r="C5153" s="8"/>
      <c r="W5153" s="13"/>
      <c r="X5153" s="13"/>
      <c r="Y5153" s="13"/>
      <c r="Z5153" s="13"/>
      <c r="AA5153" s="13"/>
      <c r="AB5153" s="13"/>
      <c r="AC5153" s="13"/>
      <c r="AD5153" s="13"/>
      <c r="AE5153" s="13"/>
      <c r="AF5153" s="13"/>
      <c r="AG5153" s="13"/>
      <c r="AH5153" s="13"/>
      <c r="AI5153" s="13"/>
      <c r="AJ5153" s="13"/>
    </row>
    <row r="5154" spans="2:36" x14ac:dyDescent="0.3">
      <c r="B5154" s="8"/>
      <c r="C5154" s="8"/>
      <c r="W5154" s="13"/>
      <c r="X5154" s="13"/>
      <c r="Y5154" s="13"/>
      <c r="Z5154" s="13"/>
      <c r="AA5154" s="13"/>
      <c r="AB5154" s="13"/>
      <c r="AC5154" s="13"/>
      <c r="AD5154" s="13"/>
      <c r="AE5154" s="13"/>
      <c r="AF5154" s="13"/>
      <c r="AG5154" s="13"/>
      <c r="AH5154" s="13"/>
      <c r="AI5154" s="13"/>
      <c r="AJ5154" s="13"/>
    </row>
    <row r="5155" spans="2:36" x14ac:dyDescent="0.3">
      <c r="B5155" s="8"/>
      <c r="C5155" s="8"/>
      <c r="W5155" s="13"/>
      <c r="X5155" s="13"/>
      <c r="Y5155" s="13"/>
      <c r="Z5155" s="13"/>
      <c r="AA5155" s="13"/>
      <c r="AB5155" s="13"/>
      <c r="AC5155" s="13"/>
      <c r="AD5155" s="13"/>
      <c r="AE5155" s="13"/>
      <c r="AF5155" s="13"/>
      <c r="AG5155" s="13"/>
      <c r="AH5155" s="13"/>
      <c r="AI5155" s="13"/>
      <c r="AJ5155" s="13"/>
    </row>
    <row r="5156" spans="2:36" x14ac:dyDescent="0.3">
      <c r="B5156" s="8"/>
      <c r="C5156" s="8"/>
      <c r="W5156" s="13"/>
      <c r="X5156" s="13"/>
      <c r="Y5156" s="13"/>
      <c r="Z5156" s="13"/>
      <c r="AA5156" s="13"/>
      <c r="AB5156" s="13"/>
      <c r="AC5156" s="13"/>
      <c r="AD5156" s="13"/>
      <c r="AE5156" s="13"/>
      <c r="AF5156" s="13"/>
      <c r="AG5156" s="13"/>
      <c r="AH5156" s="13"/>
      <c r="AI5156" s="13"/>
      <c r="AJ5156" s="13"/>
    </row>
    <row r="5157" spans="2:36" x14ac:dyDescent="0.3">
      <c r="B5157" s="8"/>
      <c r="C5157" s="8"/>
      <c r="W5157" s="13"/>
      <c r="X5157" s="13"/>
      <c r="Y5157" s="13"/>
      <c r="Z5157" s="13"/>
      <c r="AA5157" s="13"/>
      <c r="AB5157" s="13"/>
      <c r="AC5157" s="13"/>
      <c r="AD5157" s="13"/>
      <c r="AE5157" s="13"/>
      <c r="AF5157" s="13"/>
      <c r="AG5157" s="13"/>
      <c r="AH5157" s="13"/>
      <c r="AI5157" s="13"/>
      <c r="AJ5157" s="13"/>
    </row>
    <row r="5158" spans="2:36" x14ac:dyDescent="0.3">
      <c r="B5158" s="8"/>
      <c r="C5158" s="8"/>
      <c r="W5158" s="13"/>
      <c r="X5158" s="13"/>
      <c r="Y5158" s="13"/>
      <c r="Z5158" s="13"/>
      <c r="AA5158" s="13"/>
      <c r="AB5158" s="13"/>
      <c r="AC5158" s="13"/>
      <c r="AD5158" s="13"/>
      <c r="AE5158" s="13"/>
      <c r="AF5158" s="13"/>
      <c r="AG5158" s="13"/>
      <c r="AH5158" s="13"/>
      <c r="AI5158" s="13"/>
      <c r="AJ5158" s="13"/>
    </row>
    <row r="5159" spans="2:36" x14ac:dyDescent="0.3">
      <c r="B5159" s="8"/>
      <c r="C5159" s="8"/>
      <c r="W5159" s="13"/>
      <c r="X5159" s="13"/>
      <c r="Y5159" s="13"/>
      <c r="Z5159" s="13"/>
      <c r="AA5159" s="13"/>
      <c r="AB5159" s="13"/>
      <c r="AC5159" s="13"/>
      <c r="AD5159" s="13"/>
      <c r="AE5159" s="13"/>
      <c r="AF5159" s="13"/>
      <c r="AG5159" s="13"/>
      <c r="AH5159" s="13"/>
      <c r="AI5159" s="13"/>
      <c r="AJ5159" s="13"/>
    </row>
    <row r="5160" spans="2:36" x14ac:dyDescent="0.3">
      <c r="B5160" s="8"/>
      <c r="C5160" s="8"/>
      <c r="W5160" s="13"/>
      <c r="X5160" s="13"/>
      <c r="Y5160" s="13"/>
      <c r="Z5160" s="13"/>
      <c r="AA5160" s="13"/>
      <c r="AB5160" s="13"/>
      <c r="AC5160" s="13"/>
      <c r="AD5160" s="13"/>
      <c r="AE5160" s="13"/>
      <c r="AF5160" s="13"/>
      <c r="AG5160" s="13"/>
      <c r="AH5160" s="13"/>
      <c r="AI5160" s="13"/>
      <c r="AJ5160" s="13"/>
    </row>
    <row r="5161" spans="2:36" x14ac:dyDescent="0.3">
      <c r="B5161" s="8"/>
      <c r="C5161" s="8"/>
      <c r="W5161" s="13"/>
      <c r="X5161" s="13"/>
      <c r="Y5161" s="13"/>
      <c r="Z5161" s="13"/>
      <c r="AA5161" s="13"/>
      <c r="AB5161" s="13"/>
      <c r="AC5161" s="13"/>
      <c r="AD5161" s="13"/>
      <c r="AE5161" s="13"/>
      <c r="AF5161" s="13"/>
      <c r="AG5161" s="13"/>
      <c r="AH5161" s="13"/>
      <c r="AI5161" s="13"/>
      <c r="AJ5161" s="13"/>
    </row>
    <row r="5162" spans="2:36" x14ac:dyDescent="0.3">
      <c r="B5162" s="8"/>
      <c r="C5162" s="8"/>
      <c r="W5162" s="13"/>
      <c r="X5162" s="13"/>
      <c r="Y5162" s="13"/>
      <c r="Z5162" s="13"/>
      <c r="AA5162" s="13"/>
      <c r="AB5162" s="13"/>
      <c r="AC5162" s="13"/>
      <c r="AD5162" s="13"/>
      <c r="AE5162" s="13"/>
      <c r="AF5162" s="13"/>
      <c r="AG5162" s="13"/>
      <c r="AH5162" s="13"/>
      <c r="AI5162" s="13"/>
      <c r="AJ5162" s="13"/>
    </row>
    <row r="5163" spans="2:36" x14ac:dyDescent="0.3">
      <c r="B5163" s="8"/>
      <c r="C5163" s="8"/>
      <c r="W5163" s="13"/>
      <c r="X5163" s="13"/>
      <c r="Y5163" s="13"/>
      <c r="Z5163" s="13"/>
      <c r="AA5163" s="13"/>
      <c r="AB5163" s="13"/>
      <c r="AC5163" s="13"/>
      <c r="AD5163" s="13"/>
      <c r="AE5163" s="13"/>
      <c r="AF5163" s="13"/>
      <c r="AG5163" s="13"/>
      <c r="AH5163" s="13"/>
      <c r="AI5163" s="13"/>
      <c r="AJ5163" s="13"/>
    </row>
    <row r="5164" spans="2:36" x14ac:dyDescent="0.3">
      <c r="B5164" s="8"/>
      <c r="C5164" s="8"/>
      <c r="W5164" s="13"/>
      <c r="X5164" s="13"/>
      <c r="Y5164" s="13"/>
      <c r="Z5164" s="13"/>
      <c r="AA5164" s="13"/>
      <c r="AB5164" s="13"/>
      <c r="AC5164" s="13"/>
      <c r="AD5164" s="13"/>
      <c r="AE5164" s="13"/>
      <c r="AF5164" s="13"/>
      <c r="AG5164" s="13"/>
      <c r="AH5164" s="13"/>
      <c r="AI5164" s="13"/>
      <c r="AJ5164" s="13"/>
    </row>
    <row r="5165" spans="2:36" x14ac:dyDescent="0.3">
      <c r="B5165" s="8"/>
      <c r="C5165" s="8"/>
      <c r="W5165" s="13"/>
      <c r="X5165" s="13"/>
      <c r="Y5165" s="13"/>
      <c r="Z5165" s="13"/>
      <c r="AA5165" s="13"/>
      <c r="AB5165" s="13"/>
      <c r="AC5165" s="13"/>
      <c r="AD5165" s="13"/>
      <c r="AE5165" s="13"/>
      <c r="AF5165" s="13"/>
      <c r="AG5165" s="13"/>
      <c r="AH5165" s="13"/>
      <c r="AI5165" s="13"/>
      <c r="AJ5165" s="13"/>
    </row>
    <row r="5166" spans="2:36" x14ac:dyDescent="0.3">
      <c r="B5166" s="8"/>
      <c r="C5166" s="8"/>
      <c r="W5166" s="13"/>
      <c r="X5166" s="13"/>
      <c r="Y5166" s="13"/>
      <c r="Z5166" s="13"/>
      <c r="AA5166" s="13"/>
      <c r="AB5166" s="13"/>
      <c r="AC5166" s="13"/>
      <c r="AD5166" s="13"/>
      <c r="AE5166" s="13"/>
      <c r="AF5166" s="13"/>
      <c r="AG5166" s="13"/>
      <c r="AH5166" s="13"/>
      <c r="AI5166" s="13"/>
      <c r="AJ5166" s="13"/>
    </row>
    <row r="5167" spans="2:36" x14ac:dyDescent="0.3">
      <c r="B5167" s="8"/>
      <c r="C5167" s="8"/>
      <c r="W5167" s="13"/>
      <c r="X5167" s="13"/>
      <c r="Y5167" s="13"/>
      <c r="Z5167" s="13"/>
      <c r="AA5167" s="13"/>
      <c r="AB5167" s="13"/>
      <c r="AC5167" s="13"/>
      <c r="AD5167" s="13"/>
      <c r="AE5167" s="13"/>
      <c r="AF5167" s="13"/>
      <c r="AG5167" s="13"/>
      <c r="AH5167" s="13"/>
      <c r="AI5167" s="13"/>
      <c r="AJ5167" s="13"/>
    </row>
    <row r="5168" spans="2:36" x14ac:dyDescent="0.3">
      <c r="B5168" s="8"/>
      <c r="C5168" s="8"/>
      <c r="W5168" s="13"/>
      <c r="X5168" s="13"/>
      <c r="Y5168" s="13"/>
      <c r="Z5168" s="13"/>
      <c r="AA5168" s="13"/>
      <c r="AB5168" s="13"/>
      <c r="AC5168" s="13"/>
      <c r="AD5168" s="13"/>
      <c r="AE5168" s="13"/>
      <c r="AF5168" s="13"/>
      <c r="AG5168" s="13"/>
      <c r="AH5168" s="13"/>
      <c r="AI5168" s="13"/>
      <c r="AJ5168" s="13"/>
    </row>
    <row r="5169" spans="2:36" x14ac:dyDescent="0.3">
      <c r="B5169" s="8"/>
      <c r="C5169" s="8"/>
      <c r="W5169" s="13"/>
      <c r="X5169" s="13"/>
      <c r="Y5169" s="13"/>
      <c r="Z5169" s="13"/>
      <c r="AA5169" s="13"/>
      <c r="AB5169" s="13"/>
      <c r="AC5169" s="13"/>
      <c r="AD5169" s="13"/>
      <c r="AE5169" s="13"/>
      <c r="AF5169" s="13"/>
      <c r="AG5169" s="13"/>
      <c r="AH5169" s="13"/>
      <c r="AI5169" s="13"/>
      <c r="AJ5169" s="13"/>
    </row>
    <row r="5170" spans="2:36" x14ac:dyDescent="0.3">
      <c r="B5170" s="8"/>
      <c r="C5170" s="8"/>
      <c r="W5170" s="13"/>
      <c r="X5170" s="13"/>
      <c r="Y5170" s="13"/>
      <c r="Z5170" s="13"/>
      <c r="AA5170" s="13"/>
      <c r="AB5170" s="13"/>
      <c r="AC5170" s="13"/>
      <c r="AD5170" s="13"/>
      <c r="AE5170" s="13"/>
      <c r="AF5170" s="13"/>
      <c r="AG5170" s="13"/>
      <c r="AH5170" s="13"/>
      <c r="AI5170" s="13"/>
      <c r="AJ5170" s="13"/>
    </row>
    <row r="5171" spans="2:36" x14ac:dyDescent="0.3">
      <c r="B5171" s="8"/>
      <c r="C5171" s="8"/>
      <c r="W5171" s="13"/>
      <c r="X5171" s="13"/>
      <c r="Y5171" s="13"/>
      <c r="Z5171" s="13"/>
      <c r="AA5171" s="13"/>
      <c r="AB5171" s="13"/>
      <c r="AC5171" s="13"/>
      <c r="AD5171" s="13"/>
      <c r="AE5171" s="13"/>
      <c r="AF5171" s="13"/>
      <c r="AG5171" s="13"/>
      <c r="AH5171" s="13"/>
      <c r="AI5171" s="13"/>
      <c r="AJ5171" s="13"/>
    </row>
    <row r="5172" spans="2:36" x14ac:dyDescent="0.3">
      <c r="B5172" s="8"/>
      <c r="C5172" s="8"/>
      <c r="W5172" s="13"/>
      <c r="X5172" s="13"/>
      <c r="Y5172" s="13"/>
      <c r="Z5172" s="13"/>
      <c r="AA5172" s="13"/>
      <c r="AB5172" s="13"/>
      <c r="AC5172" s="13"/>
      <c r="AD5172" s="13"/>
      <c r="AE5172" s="13"/>
      <c r="AF5172" s="13"/>
      <c r="AG5172" s="13"/>
      <c r="AH5172" s="13"/>
      <c r="AI5172" s="13"/>
      <c r="AJ5172" s="13"/>
    </row>
    <row r="5173" spans="2:36" x14ac:dyDescent="0.3">
      <c r="B5173" s="8"/>
      <c r="C5173" s="8"/>
      <c r="W5173" s="13"/>
      <c r="X5173" s="13"/>
      <c r="Y5173" s="13"/>
      <c r="Z5173" s="13"/>
      <c r="AA5173" s="13"/>
      <c r="AB5173" s="13"/>
      <c r="AC5173" s="13"/>
      <c r="AD5173" s="13"/>
      <c r="AE5173" s="13"/>
      <c r="AF5173" s="13"/>
      <c r="AG5173" s="13"/>
      <c r="AH5173" s="13"/>
      <c r="AI5173" s="13"/>
      <c r="AJ5173" s="13"/>
    </row>
    <row r="5174" spans="2:36" x14ac:dyDescent="0.3">
      <c r="B5174" s="8"/>
      <c r="C5174" s="8"/>
      <c r="W5174" s="13"/>
      <c r="X5174" s="13"/>
      <c r="Y5174" s="13"/>
      <c r="Z5174" s="13"/>
      <c r="AA5174" s="13"/>
      <c r="AB5174" s="13"/>
      <c r="AC5174" s="13"/>
      <c r="AD5174" s="13"/>
      <c r="AE5174" s="13"/>
      <c r="AF5174" s="13"/>
      <c r="AG5174" s="13"/>
      <c r="AH5174" s="13"/>
      <c r="AI5174" s="13"/>
      <c r="AJ5174" s="13"/>
    </row>
    <row r="5175" spans="2:36" x14ac:dyDescent="0.3">
      <c r="B5175" s="8"/>
      <c r="C5175" s="8"/>
      <c r="W5175" s="13"/>
      <c r="X5175" s="13"/>
      <c r="Y5175" s="13"/>
      <c r="Z5175" s="13"/>
      <c r="AA5175" s="13"/>
      <c r="AB5175" s="13"/>
      <c r="AC5175" s="13"/>
      <c r="AD5175" s="13"/>
      <c r="AE5175" s="13"/>
      <c r="AF5175" s="13"/>
      <c r="AG5175" s="13"/>
      <c r="AH5175" s="13"/>
      <c r="AI5175" s="13"/>
      <c r="AJ5175" s="13"/>
    </row>
    <row r="5176" spans="2:36" x14ac:dyDescent="0.3">
      <c r="B5176" s="8"/>
      <c r="C5176" s="8"/>
      <c r="W5176" s="13"/>
      <c r="X5176" s="13"/>
      <c r="Y5176" s="13"/>
      <c r="Z5176" s="13"/>
      <c r="AA5176" s="13"/>
      <c r="AB5176" s="13"/>
      <c r="AC5176" s="13"/>
      <c r="AD5176" s="13"/>
      <c r="AE5176" s="13"/>
      <c r="AF5176" s="13"/>
      <c r="AG5176" s="13"/>
      <c r="AH5176" s="13"/>
      <c r="AI5176" s="13"/>
      <c r="AJ5176" s="13"/>
    </row>
    <row r="5177" spans="2:36" x14ac:dyDescent="0.3">
      <c r="B5177" s="8"/>
      <c r="C5177" s="8"/>
      <c r="W5177" s="13"/>
      <c r="X5177" s="13"/>
      <c r="Y5177" s="13"/>
      <c r="Z5177" s="13"/>
      <c r="AA5177" s="13"/>
      <c r="AB5177" s="13"/>
      <c r="AC5177" s="13"/>
      <c r="AD5177" s="13"/>
      <c r="AE5177" s="13"/>
      <c r="AF5177" s="13"/>
      <c r="AG5177" s="13"/>
      <c r="AH5177" s="13"/>
      <c r="AI5177" s="13"/>
      <c r="AJ5177" s="13"/>
    </row>
    <row r="5178" spans="2:36" x14ac:dyDescent="0.3">
      <c r="B5178" s="8"/>
      <c r="C5178" s="8"/>
      <c r="W5178" s="13"/>
      <c r="X5178" s="13"/>
      <c r="Y5178" s="13"/>
      <c r="Z5178" s="13"/>
      <c r="AA5178" s="13"/>
      <c r="AB5178" s="13"/>
      <c r="AC5178" s="13"/>
      <c r="AD5178" s="13"/>
      <c r="AE5178" s="13"/>
      <c r="AF5178" s="13"/>
      <c r="AG5178" s="13"/>
      <c r="AH5178" s="13"/>
      <c r="AI5178" s="13"/>
      <c r="AJ5178" s="13"/>
    </row>
    <row r="5179" spans="2:36" x14ac:dyDescent="0.3">
      <c r="B5179" s="8"/>
      <c r="C5179" s="8"/>
      <c r="W5179" s="13"/>
      <c r="X5179" s="13"/>
      <c r="Y5179" s="13"/>
      <c r="Z5179" s="13"/>
      <c r="AA5179" s="13"/>
      <c r="AB5179" s="13"/>
      <c r="AC5179" s="13"/>
      <c r="AD5179" s="13"/>
      <c r="AE5179" s="13"/>
      <c r="AF5179" s="13"/>
      <c r="AG5179" s="13"/>
      <c r="AH5179" s="13"/>
      <c r="AI5179" s="13"/>
      <c r="AJ5179" s="13"/>
    </row>
    <row r="5180" spans="2:36" x14ac:dyDescent="0.3">
      <c r="B5180" s="8"/>
      <c r="C5180" s="8"/>
      <c r="W5180" s="13"/>
      <c r="X5180" s="13"/>
      <c r="Y5180" s="13"/>
      <c r="Z5180" s="13"/>
      <c r="AA5180" s="13"/>
      <c r="AB5180" s="13"/>
      <c r="AC5180" s="13"/>
      <c r="AD5180" s="13"/>
      <c r="AE5180" s="13"/>
      <c r="AF5180" s="13"/>
      <c r="AG5180" s="13"/>
      <c r="AH5180" s="13"/>
      <c r="AI5180" s="13"/>
      <c r="AJ5180" s="13"/>
    </row>
    <row r="5181" spans="2:36" x14ac:dyDescent="0.3">
      <c r="B5181" s="8"/>
      <c r="C5181" s="8"/>
      <c r="W5181" s="13"/>
      <c r="X5181" s="13"/>
      <c r="Y5181" s="13"/>
      <c r="Z5181" s="13"/>
      <c r="AA5181" s="13"/>
      <c r="AB5181" s="13"/>
      <c r="AC5181" s="13"/>
      <c r="AD5181" s="13"/>
      <c r="AE5181" s="13"/>
      <c r="AF5181" s="13"/>
      <c r="AG5181" s="13"/>
      <c r="AH5181" s="13"/>
      <c r="AI5181" s="13"/>
      <c r="AJ5181" s="13"/>
    </row>
    <row r="5182" spans="2:36" x14ac:dyDescent="0.3">
      <c r="B5182" s="8"/>
      <c r="C5182" s="8"/>
      <c r="W5182" s="13"/>
      <c r="X5182" s="13"/>
      <c r="Y5182" s="13"/>
      <c r="Z5182" s="13"/>
      <c r="AA5182" s="13"/>
      <c r="AB5182" s="13"/>
      <c r="AC5182" s="13"/>
      <c r="AD5182" s="13"/>
      <c r="AE5182" s="13"/>
      <c r="AF5182" s="13"/>
      <c r="AG5182" s="13"/>
      <c r="AH5182" s="13"/>
      <c r="AI5182" s="13"/>
      <c r="AJ5182" s="13"/>
    </row>
    <row r="5183" spans="2:36" x14ac:dyDescent="0.3">
      <c r="B5183" s="8"/>
      <c r="C5183" s="8"/>
      <c r="W5183" s="13"/>
      <c r="X5183" s="13"/>
      <c r="Y5183" s="13"/>
      <c r="Z5183" s="13"/>
      <c r="AA5183" s="13"/>
      <c r="AB5183" s="13"/>
      <c r="AC5183" s="13"/>
      <c r="AD5183" s="13"/>
      <c r="AE5183" s="13"/>
      <c r="AF5183" s="13"/>
      <c r="AG5183" s="13"/>
      <c r="AH5183" s="13"/>
      <c r="AI5183" s="13"/>
      <c r="AJ5183" s="13"/>
    </row>
    <row r="5184" spans="2:36" x14ac:dyDescent="0.3">
      <c r="B5184" s="8"/>
      <c r="C5184" s="8"/>
      <c r="W5184" s="13"/>
      <c r="X5184" s="13"/>
      <c r="Y5184" s="13"/>
      <c r="Z5184" s="13"/>
      <c r="AA5184" s="13"/>
      <c r="AB5184" s="13"/>
      <c r="AC5184" s="13"/>
      <c r="AD5184" s="13"/>
      <c r="AE5184" s="13"/>
      <c r="AF5184" s="13"/>
      <c r="AG5184" s="13"/>
      <c r="AH5184" s="13"/>
      <c r="AI5184" s="13"/>
      <c r="AJ5184" s="13"/>
    </row>
    <row r="5185" spans="2:36" x14ac:dyDescent="0.3">
      <c r="B5185" s="8"/>
      <c r="C5185" s="8"/>
      <c r="W5185" s="13"/>
      <c r="X5185" s="13"/>
      <c r="Y5185" s="13"/>
      <c r="Z5185" s="13"/>
      <c r="AA5185" s="13"/>
      <c r="AB5185" s="13"/>
      <c r="AC5185" s="13"/>
      <c r="AD5185" s="13"/>
      <c r="AE5185" s="13"/>
      <c r="AF5185" s="13"/>
      <c r="AG5185" s="13"/>
      <c r="AH5185" s="13"/>
      <c r="AI5185" s="13"/>
      <c r="AJ5185" s="13"/>
    </row>
    <row r="5186" spans="2:36" x14ac:dyDescent="0.3">
      <c r="B5186" s="8"/>
      <c r="C5186" s="8"/>
      <c r="W5186" s="13"/>
      <c r="X5186" s="13"/>
      <c r="Y5186" s="13"/>
      <c r="Z5186" s="13"/>
      <c r="AA5186" s="13"/>
      <c r="AB5186" s="13"/>
      <c r="AC5186" s="13"/>
      <c r="AD5186" s="13"/>
      <c r="AE5186" s="13"/>
      <c r="AF5186" s="13"/>
      <c r="AG5186" s="13"/>
      <c r="AH5186" s="13"/>
      <c r="AI5186" s="13"/>
      <c r="AJ5186" s="13"/>
    </row>
    <row r="5187" spans="2:36" x14ac:dyDescent="0.3">
      <c r="B5187" s="8"/>
      <c r="C5187" s="8"/>
      <c r="W5187" s="13"/>
      <c r="X5187" s="13"/>
      <c r="Y5187" s="13"/>
      <c r="Z5187" s="13"/>
      <c r="AA5187" s="13"/>
      <c r="AB5187" s="13"/>
      <c r="AC5187" s="13"/>
      <c r="AD5187" s="13"/>
      <c r="AE5187" s="13"/>
      <c r="AF5187" s="13"/>
      <c r="AG5187" s="13"/>
      <c r="AH5187" s="13"/>
      <c r="AI5187" s="13"/>
      <c r="AJ5187" s="13"/>
    </row>
    <row r="5188" spans="2:36" x14ac:dyDescent="0.3">
      <c r="B5188" s="8"/>
      <c r="C5188" s="8"/>
      <c r="W5188" s="13"/>
      <c r="X5188" s="13"/>
      <c r="Y5188" s="13"/>
      <c r="Z5188" s="13"/>
      <c r="AA5188" s="13"/>
      <c r="AB5188" s="13"/>
      <c r="AC5188" s="13"/>
      <c r="AD5188" s="13"/>
      <c r="AE5188" s="13"/>
      <c r="AF5188" s="13"/>
      <c r="AG5188" s="13"/>
      <c r="AH5188" s="13"/>
      <c r="AI5188" s="13"/>
      <c r="AJ5188" s="13"/>
    </row>
    <row r="5189" spans="2:36" x14ac:dyDescent="0.3">
      <c r="B5189" s="8"/>
      <c r="C5189" s="8"/>
      <c r="W5189" s="13"/>
      <c r="X5189" s="13"/>
      <c r="Y5189" s="13"/>
      <c r="Z5189" s="13"/>
      <c r="AA5189" s="13"/>
      <c r="AB5189" s="13"/>
      <c r="AC5189" s="13"/>
      <c r="AD5189" s="13"/>
      <c r="AE5189" s="13"/>
      <c r="AF5189" s="13"/>
      <c r="AG5189" s="13"/>
      <c r="AH5189" s="13"/>
      <c r="AI5189" s="13"/>
      <c r="AJ5189" s="13"/>
    </row>
    <row r="5190" spans="2:36" x14ac:dyDescent="0.3">
      <c r="B5190" s="8"/>
      <c r="C5190" s="8"/>
      <c r="W5190" s="13"/>
      <c r="X5190" s="13"/>
      <c r="Y5190" s="13"/>
      <c r="Z5190" s="13"/>
      <c r="AA5190" s="13"/>
      <c r="AB5190" s="13"/>
      <c r="AC5190" s="13"/>
      <c r="AD5190" s="13"/>
      <c r="AE5190" s="13"/>
      <c r="AF5190" s="13"/>
      <c r="AG5190" s="13"/>
      <c r="AH5190" s="13"/>
      <c r="AI5190" s="13"/>
      <c r="AJ5190" s="13"/>
    </row>
    <row r="5191" spans="2:36" x14ac:dyDescent="0.3">
      <c r="B5191" s="8"/>
      <c r="C5191" s="8"/>
      <c r="W5191" s="13"/>
      <c r="X5191" s="13"/>
      <c r="Y5191" s="13"/>
      <c r="Z5191" s="13"/>
      <c r="AA5191" s="13"/>
      <c r="AB5191" s="13"/>
      <c r="AC5191" s="13"/>
      <c r="AD5191" s="13"/>
      <c r="AE5191" s="13"/>
      <c r="AF5191" s="13"/>
      <c r="AG5191" s="13"/>
      <c r="AH5191" s="13"/>
      <c r="AI5191" s="13"/>
      <c r="AJ5191" s="13"/>
    </row>
    <row r="5192" spans="2:36" x14ac:dyDescent="0.3">
      <c r="B5192" s="8"/>
      <c r="C5192" s="8"/>
      <c r="W5192" s="13"/>
      <c r="X5192" s="13"/>
      <c r="Y5192" s="13"/>
      <c r="Z5192" s="13"/>
      <c r="AA5192" s="13"/>
      <c r="AB5192" s="13"/>
      <c r="AC5192" s="13"/>
      <c r="AD5192" s="13"/>
      <c r="AE5192" s="13"/>
      <c r="AF5192" s="13"/>
      <c r="AG5192" s="13"/>
      <c r="AH5192" s="13"/>
      <c r="AI5192" s="13"/>
      <c r="AJ5192" s="13"/>
    </row>
    <row r="5193" spans="2:36" x14ac:dyDescent="0.3">
      <c r="B5193" s="8"/>
      <c r="C5193" s="8"/>
      <c r="W5193" s="13"/>
      <c r="X5193" s="13"/>
      <c r="Y5193" s="13"/>
      <c r="Z5193" s="13"/>
      <c r="AA5193" s="13"/>
      <c r="AB5193" s="13"/>
      <c r="AC5193" s="13"/>
      <c r="AD5193" s="13"/>
      <c r="AE5193" s="13"/>
      <c r="AF5193" s="13"/>
      <c r="AG5193" s="13"/>
      <c r="AH5193" s="13"/>
      <c r="AI5193" s="13"/>
      <c r="AJ5193" s="13"/>
    </row>
    <row r="5194" spans="2:36" x14ac:dyDescent="0.3">
      <c r="B5194" s="8"/>
      <c r="C5194" s="8"/>
      <c r="W5194" s="13"/>
      <c r="X5194" s="13"/>
      <c r="Y5194" s="13"/>
      <c r="Z5194" s="13"/>
      <c r="AA5194" s="13"/>
      <c r="AB5194" s="13"/>
      <c r="AC5194" s="13"/>
      <c r="AD5194" s="13"/>
      <c r="AE5194" s="13"/>
      <c r="AF5194" s="13"/>
      <c r="AG5194" s="13"/>
      <c r="AH5194" s="13"/>
      <c r="AI5194" s="13"/>
      <c r="AJ5194" s="13"/>
    </row>
    <row r="5195" spans="2:36" x14ac:dyDescent="0.3">
      <c r="B5195" s="8"/>
      <c r="C5195" s="8"/>
      <c r="W5195" s="13"/>
      <c r="X5195" s="13"/>
      <c r="Y5195" s="13"/>
      <c r="Z5195" s="13"/>
      <c r="AA5195" s="13"/>
      <c r="AB5195" s="13"/>
      <c r="AC5195" s="13"/>
      <c r="AD5195" s="13"/>
      <c r="AE5195" s="13"/>
      <c r="AF5195" s="13"/>
      <c r="AG5195" s="13"/>
      <c r="AH5195" s="13"/>
      <c r="AI5195" s="13"/>
      <c r="AJ5195" s="13"/>
    </row>
    <row r="5196" spans="2:36" x14ac:dyDescent="0.3">
      <c r="B5196" s="8"/>
      <c r="C5196" s="8"/>
      <c r="W5196" s="13"/>
      <c r="X5196" s="13"/>
      <c r="Y5196" s="13"/>
      <c r="Z5196" s="13"/>
      <c r="AA5196" s="13"/>
      <c r="AB5196" s="13"/>
      <c r="AC5196" s="13"/>
      <c r="AD5196" s="13"/>
      <c r="AE5196" s="13"/>
      <c r="AF5196" s="13"/>
      <c r="AG5196" s="13"/>
      <c r="AH5196" s="13"/>
      <c r="AI5196" s="13"/>
      <c r="AJ5196" s="13"/>
    </row>
    <row r="5197" spans="2:36" x14ac:dyDescent="0.3">
      <c r="B5197" s="8"/>
      <c r="C5197" s="8"/>
      <c r="W5197" s="13"/>
      <c r="X5197" s="13"/>
      <c r="Y5197" s="13"/>
      <c r="Z5197" s="13"/>
      <c r="AA5197" s="13"/>
      <c r="AB5197" s="13"/>
      <c r="AC5197" s="13"/>
      <c r="AD5197" s="13"/>
      <c r="AE5197" s="13"/>
      <c r="AF5197" s="13"/>
      <c r="AG5197" s="13"/>
      <c r="AH5197" s="13"/>
      <c r="AI5197" s="13"/>
      <c r="AJ5197" s="13"/>
    </row>
    <row r="5198" spans="2:36" x14ac:dyDescent="0.3">
      <c r="B5198" s="8"/>
      <c r="C5198" s="8"/>
      <c r="W5198" s="13"/>
      <c r="X5198" s="13"/>
      <c r="Y5198" s="13"/>
      <c r="Z5198" s="13"/>
      <c r="AA5198" s="13"/>
      <c r="AB5198" s="13"/>
      <c r="AC5198" s="13"/>
      <c r="AD5198" s="13"/>
      <c r="AE5198" s="13"/>
      <c r="AF5198" s="13"/>
      <c r="AG5198" s="13"/>
      <c r="AH5198" s="13"/>
      <c r="AI5198" s="13"/>
      <c r="AJ5198" s="13"/>
    </row>
    <row r="5199" spans="2:36" x14ac:dyDescent="0.3">
      <c r="B5199" s="8"/>
      <c r="C5199" s="8"/>
      <c r="W5199" s="13"/>
      <c r="X5199" s="13"/>
      <c r="Y5199" s="13"/>
      <c r="Z5199" s="13"/>
      <c r="AA5199" s="13"/>
      <c r="AB5199" s="13"/>
      <c r="AC5199" s="13"/>
      <c r="AD5199" s="13"/>
      <c r="AE5199" s="13"/>
      <c r="AF5199" s="13"/>
      <c r="AG5199" s="13"/>
      <c r="AH5199" s="13"/>
      <c r="AI5199" s="13"/>
      <c r="AJ5199" s="13"/>
    </row>
    <row r="5200" spans="2:36" x14ac:dyDescent="0.3">
      <c r="B5200" s="8"/>
      <c r="C5200" s="8"/>
      <c r="W5200" s="13"/>
      <c r="X5200" s="13"/>
      <c r="Y5200" s="13"/>
      <c r="Z5200" s="13"/>
      <c r="AA5200" s="13"/>
      <c r="AB5200" s="13"/>
      <c r="AC5200" s="13"/>
      <c r="AD5200" s="13"/>
      <c r="AE5200" s="13"/>
      <c r="AF5200" s="13"/>
      <c r="AG5200" s="13"/>
      <c r="AH5200" s="13"/>
      <c r="AI5200" s="13"/>
      <c r="AJ5200" s="13"/>
    </row>
    <row r="5201" spans="2:36" x14ac:dyDescent="0.3">
      <c r="B5201" s="8"/>
      <c r="C5201" s="8"/>
      <c r="W5201" s="13"/>
      <c r="X5201" s="13"/>
      <c r="Y5201" s="13"/>
      <c r="Z5201" s="13"/>
      <c r="AA5201" s="13"/>
      <c r="AB5201" s="13"/>
      <c r="AC5201" s="13"/>
      <c r="AD5201" s="13"/>
      <c r="AE5201" s="13"/>
      <c r="AF5201" s="13"/>
      <c r="AG5201" s="13"/>
      <c r="AH5201" s="13"/>
      <c r="AI5201" s="13"/>
      <c r="AJ5201" s="13"/>
    </row>
    <row r="5202" spans="2:36" x14ac:dyDescent="0.3">
      <c r="B5202" s="8"/>
      <c r="C5202" s="8"/>
      <c r="W5202" s="13"/>
      <c r="X5202" s="13"/>
      <c r="Y5202" s="13"/>
      <c r="Z5202" s="13"/>
      <c r="AA5202" s="13"/>
      <c r="AB5202" s="13"/>
      <c r="AC5202" s="13"/>
      <c r="AD5202" s="13"/>
      <c r="AE5202" s="13"/>
      <c r="AF5202" s="13"/>
      <c r="AG5202" s="13"/>
      <c r="AH5202" s="13"/>
      <c r="AI5202" s="13"/>
      <c r="AJ5202" s="13"/>
    </row>
    <row r="5203" spans="2:36" x14ac:dyDescent="0.3">
      <c r="B5203" s="8"/>
      <c r="C5203" s="8"/>
      <c r="W5203" s="13"/>
      <c r="X5203" s="13"/>
      <c r="Y5203" s="13"/>
      <c r="Z5203" s="13"/>
      <c r="AA5203" s="13"/>
      <c r="AB5203" s="13"/>
      <c r="AC5203" s="13"/>
      <c r="AD5203" s="13"/>
      <c r="AE5203" s="13"/>
      <c r="AF5203" s="13"/>
      <c r="AG5203" s="13"/>
      <c r="AH5203" s="13"/>
      <c r="AI5203" s="13"/>
      <c r="AJ5203" s="13"/>
    </row>
    <row r="5204" spans="2:36" x14ac:dyDescent="0.3">
      <c r="B5204" s="8"/>
      <c r="C5204" s="8"/>
      <c r="W5204" s="13"/>
      <c r="X5204" s="13"/>
      <c r="Y5204" s="13"/>
      <c r="Z5204" s="13"/>
      <c r="AA5204" s="13"/>
      <c r="AB5204" s="13"/>
      <c r="AC5204" s="13"/>
      <c r="AD5204" s="13"/>
      <c r="AE5204" s="13"/>
      <c r="AF5204" s="13"/>
      <c r="AG5204" s="13"/>
      <c r="AH5204" s="13"/>
      <c r="AI5204" s="13"/>
      <c r="AJ5204" s="13"/>
    </row>
    <row r="5205" spans="2:36" x14ac:dyDescent="0.3">
      <c r="B5205" s="8"/>
      <c r="C5205" s="8"/>
      <c r="W5205" s="13"/>
      <c r="X5205" s="13"/>
      <c r="Y5205" s="13"/>
      <c r="Z5205" s="13"/>
      <c r="AA5205" s="13"/>
      <c r="AB5205" s="13"/>
      <c r="AC5205" s="13"/>
      <c r="AD5205" s="13"/>
      <c r="AE5205" s="13"/>
      <c r="AF5205" s="13"/>
      <c r="AG5205" s="13"/>
      <c r="AH5205" s="13"/>
      <c r="AI5205" s="13"/>
      <c r="AJ5205" s="13"/>
    </row>
    <row r="5206" spans="2:36" x14ac:dyDescent="0.3">
      <c r="B5206" s="8"/>
      <c r="C5206" s="8"/>
      <c r="W5206" s="13"/>
      <c r="X5206" s="13"/>
      <c r="Y5206" s="13"/>
      <c r="Z5206" s="13"/>
      <c r="AA5206" s="13"/>
      <c r="AB5206" s="13"/>
      <c r="AC5206" s="13"/>
      <c r="AD5206" s="13"/>
      <c r="AE5206" s="13"/>
      <c r="AF5206" s="13"/>
      <c r="AG5206" s="13"/>
      <c r="AH5206" s="13"/>
      <c r="AI5206" s="13"/>
      <c r="AJ5206" s="13"/>
    </row>
    <row r="5207" spans="2:36" x14ac:dyDescent="0.3">
      <c r="B5207" s="8"/>
      <c r="C5207" s="8"/>
      <c r="W5207" s="13"/>
      <c r="X5207" s="13"/>
      <c r="Y5207" s="13"/>
      <c r="Z5207" s="13"/>
      <c r="AA5207" s="13"/>
      <c r="AB5207" s="13"/>
      <c r="AC5207" s="13"/>
      <c r="AD5207" s="13"/>
      <c r="AE5207" s="13"/>
      <c r="AF5207" s="13"/>
      <c r="AG5207" s="13"/>
      <c r="AH5207" s="13"/>
      <c r="AI5207" s="13"/>
      <c r="AJ5207" s="13"/>
    </row>
    <row r="5208" spans="2:36" x14ac:dyDescent="0.3">
      <c r="B5208" s="8"/>
      <c r="C5208" s="8"/>
      <c r="W5208" s="13"/>
      <c r="X5208" s="13"/>
      <c r="Y5208" s="13"/>
      <c r="Z5208" s="13"/>
      <c r="AA5208" s="13"/>
      <c r="AB5208" s="13"/>
      <c r="AC5208" s="13"/>
      <c r="AD5208" s="13"/>
      <c r="AE5208" s="13"/>
      <c r="AF5208" s="13"/>
      <c r="AG5208" s="13"/>
      <c r="AH5208" s="13"/>
      <c r="AI5208" s="13"/>
      <c r="AJ5208" s="13"/>
    </row>
    <row r="5209" spans="2:36" x14ac:dyDescent="0.3">
      <c r="B5209" s="8"/>
      <c r="C5209" s="8"/>
      <c r="W5209" s="13"/>
      <c r="X5209" s="13"/>
      <c r="Y5209" s="13"/>
      <c r="Z5209" s="13"/>
      <c r="AA5209" s="13"/>
      <c r="AB5209" s="13"/>
      <c r="AC5209" s="13"/>
      <c r="AD5209" s="13"/>
      <c r="AE5209" s="13"/>
      <c r="AF5209" s="13"/>
      <c r="AG5209" s="13"/>
      <c r="AH5209" s="13"/>
      <c r="AI5209" s="13"/>
      <c r="AJ5209" s="13"/>
    </row>
    <row r="5210" spans="2:36" x14ac:dyDescent="0.3">
      <c r="B5210" s="8"/>
      <c r="C5210" s="8"/>
      <c r="W5210" s="13"/>
      <c r="X5210" s="13"/>
      <c r="Y5210" s="13"/>
      <c r="Z5210" s="13"/>
      <c r="AA5210" s="13"/>
      <c r="AB5210" s="13"/>
      <c r="AC5210" s="13"/>
      <c r="AD5210" s="13"/>
      <c r="AE5210" s="13"/>
      <c r="AF5210" s="13"/>
      <c r="AG5210" s="13"/>
      <c r="AH5210" s="13"/>
      <c r="AI5210" s="13"/>
      <c r="AJ5210" s="13"/>
    </row>
    <row r="5211" spans="2:36" x14ac:dyDescent="0.3">
      <c r="B5211" s="8"/>
      <c r="C5211" s="8"/>
      <c r="W5211" s="13"/>
      <c r="X5211" s="13"/>
      <c r="Y5211" s="13"/>
      <c r="Z5211" s="13"/>
      <c r="AA5211" s="13"/>
      <c r="AB5211" s="13"/>
      <c r="AC5211" s="13"/>
      <c r="AD5211" s="13"/>
      <c r="AE5211" s="13"/>
      <c r="AF5211" s="13"/>
      <c r="AG5211" s="13"/>
      <c r="AH5211" s="13"/>
      <c r="AI5211" s="13"/>
      <c r="AJ5211" s="13"/>
    </row>
    <row r="5212" spans="2:36" x14ac:dyDescent="0.3">
      <c r="B5212" s="8"/>
      <c r="C5212" s="8"/>
      <c r="W5212" s="13"/>
      <c r="X5212" s="13"/>
      <c r="Y5212" s="13"/>
      <c r="Z5212" s="13"/>
      <c r="AA5212" s="13"/>
      <c r="AB5212" s="13"/>
      <c r="AC5212" s="13"/>
      <c r="AD5212" s="13"/>
      <c r="AE5212" s="13"/>
      <c r="AF5212" s="13"/>
      <c r="AG5212" s="13"/>
      <c r="AH5212" s="13"/>
      <c r="AI5212" s="13"/>
      <c r="AJ5212" s="13"/>
    </row>
    <row r="5213" spans="2:36" x14ac:dyDescent="0.3">
      <c r="B5213" s="8"/>
      <c r="C5213" s="8"/>
      <c r="W5213" s="13"/>
      <c r="X5213" s="13"/>
      <c r="Y5213" s="13"/>
      <c r="Z5213" s="13"/>
      <c r="AA5213" s="13"/>
      <c r="AB5213" s="13"/>
      <c r="AC5213" s="13"/>
      <c r="AD5213" s="13"/>
      <c r="AE5213" s="13"/>
      <c r="AF5213" s="13"/>
      <c r="AG5213" s="13"/>
      <c r="AH5213" s="13"/>
      <c r="AI5213" s="13"/>
      <c r="AJ5213" s="13"/>
    </row>
    <row r="5214" spans="2:36" x14ac:dyDescent="0.3">
      <c r="B5214" s="8"/>
      <c r="C5214" s="8"/>
      <c r="W5214" s="13"/>
      <c r="X5214" s="13"/>
      <c r="Y5214" s="13"/>
      <c r="Z5214" s="13"/>
      <c r="AA5214" s="13"/>
      <c r="AB5214" s="13"/>
      <c r="AC5214" s="13"/>
      <c r="AD5214" s="13"/>
      <c r="AE5214" s="13"/>
      <c r="AF5214" s="13"/>
      <c r="AG5214" s="13"/>
      <c r="AH5214" s="13"/>
      <c r="AI5214" s="13"/>
      <c r="AJ5214" s="13"/>
    </row>
    <row r="5215" spans="2:36" x14ac:dyDescent="0.3">
      <c r="B5215" s="8"/>
      <c r="C5215" s="8"/>
      <c r="W5215" s="13"/>
      <c r="X5215" s="13"/>
      <c r="Y5215" s="13"/>
      <c r="Z5215" s="13"/>
      <c r="AA5215" s="13"/>
      <c r="AB5215" s="13"/>
      <c r="AC5215" s="13"/>
      <c r="AD5215" s="13"/>
      <c r="AE5215" s="13"/>
      <c r="AF5215" s="13"/>
      <c r="AG5215" s="13"/>
      <c r="AH5215" s="13"/>
      <c r="AI5215" s="13"/>
      <c r="AJ5215" s="13"/>
    </row>
    <row r="5216" spans="2:36" x14ac:dyDescent="0.3">
      <c r="B5216" s="8"/>
      <c r="C5216" s="8"/>
      <c r="W5216" s="13"/>
      <c r="X5216" s="13"/>
      <c r="Y5216" s="13"/>
      <c r="Z5216" s="13"/>
      <c r="AA5216" s="13"/>
      <c r="AB5216" s="13"/>
      <c r="AC5216" s="13"/>
      <c r="AD5216" s="13"/>
      <c r="AE5216" s="13"/>
      <c r="AF5216" s="13"/>
      <c r="AG5216" s="13"/>
      <c r="AH5216" s="13"/>
      <c r="AI5216" s="13"/>
      <c r="AJ5216" s="13"/>
    </row>
    <row r="5217" spans="2:36" x14ac:dyDescent="0.3">
      <c r="B5217" s="8"/>
      <c r="C5217" s="8"/>
      <c r="W5217" s="13"/>
      <c r="X5217" s="13"/>
      <c r="Y5217" s="13"/>
      <c r="Z5217" s="13"/>
      <c r="AA5217" s="13"/>
      <c r="AB5217" s="13"/>
      <c r="AC5217" s="13"/>
      <c r="AD5217" s="13"/>
      <c r="AE5217" s="13"/>
      <c r="AF5217" s="13"/>
      <c r="AG5217" s="13"/>
      <c r="AH5217" s="13"/>
      <c r="AI5217" s="13"/>
      <c r="AJ5217" s="13"/>
    </row>
    <row r="5218" spans="2:36" x14ac:dyDescent="0.3">
      <c r="B5218" s="8"/>
      <c r="C5218" s="8"/>
      <c r="W5218" s="13"/>
      <c r="X5218" s="13"/>
      <c r="Y5218" s="13"/>
      <c r="Z5218" s="13"/>
      <c r="AA5218" s="13"/>
      <c r="AB5218" s="13"/>
      <c r="AC5218" s="13"/>
      <c r="AD5218" s="13"/>
      <c r="AE5218" s="13"/>
      <c r="AF5218" s="13"/>
      <c r="AG5218" s="13"/>
      <c r="AH5218" s="13"/>
      <c r="AI5218" s="13"/>
      <c r="AJ5218" s="13"/>
    </row>
    <row r="5219" spans="2:36" x14ac:dyDescent="0.3">
      <c r="B5219" s="8"/>
      <c r="C5219" s="8"/>
      <c r="W5219" s="13"/>
      <c r="X5219" s="13"/>
      <c r="Y5219" s="13"/>
      <c r="Z5219" s="13"/>
      <c r="AA5219" s="13"/>
      <c r="AB5219" s="13"/>
      <c r="AC5219" s="13"/>
      <c r="AD5219" s="13"/>
      <c r="AE5219" s="13"/>
      <c r="AF5219" s="13"/>
      <c r="AG5219" s="13"/>
      <c r="AH5219" s="13"/>
      <c r="AI5219" s="13"/>
      <c r="AJ5219" s="13"/>
    </row>
    <row r="5220" spans="2:36" x14ac:dyDescent="0.3">
      <c r="B5220" s="8"/>
      <c r="C5220" s="8"/>
      <c r="W5220" s="13"/>
      <c r="X5220" s="13"/>
      <c r="Y5220" s="13"/>
      <c r="Z5220" s="13"/>
      <c r="AA5220" s="13"/>
      <c r="AB5220" s="13"/>
      <c r="AC5220" s="13"/>
      <c r="AD5220" s="13"/>
      <c r="AE5220" s="13"/>
      <c r="AF5220" s="13"/>
      <c r="AG5220" s="13"/>
      <c r="AH5220" s="13"/>
      <c r="AI5220" s="13"/>
      <c r="AJ5220" s="13"/>
    </row>
    <row r="5221" spans="2:36" x14ac:dyDescent="0.3">
      <c r="B5221" s="8"/>
      <c r="C5221" s="8"/>
      <c r="W5221" s="13"/>
      <c r="X5221" s="13"/>
      <c r="Y5221" s="13"/>
      <c r="Z5221" s="13"/>
      <c r="AA5221" s="13"/>
      <c r="AB5221" s="13"/>
      <c r="AC5221" s="13"/>
      <c r="AD5221" s="13"/>
      <c r="AE5221" s="13"/>
      <c r="AF5221" s="13"/>
      <c r="AG5221" s="13"/>
      <c r="AH5221" s="13"/>
      <c r="AI5221" s="13"/>
      <c r="AJ5221" s="13"/>
    </row>
    <row r="5222" spans="2:36" x14ac:dyDescent="0.3">
      <c r="B5222" s="8"/>
      <c r="C5222" s="8"/>
      <c r="W5222" s="13"/>
      <c r="X5222" s="13"/>
      <c r="Y5222" s="13"/>
      <c r="Z5222" s="13"/>
      <c r="AA5222" s="13"/>
      <c r="AB5222" s="13"/>
      <c r="AC5222" s="13"/>
      <c r="AD5222" s="13"/>
      <c r="AE5222" s="13"/>
      <c r="AF5222" s="13"/>
      <c r="AG5222" s="13"/>
      <c r="AH5222" s="13"/>
      <c r="AI5222" s="13"/>
      <c r="AJ5222" s="13"/>
    </row>
    <row r="5223" spans="2:36" x14ac:dyDescent="0.3">
      <c r="B5223" s="8"/>
      <c r="C5223" s="8"/>
      <c r="W5223" s="13"/>
      <c r="X5223" s="13"/>
      <c r="Y5223" s="13"/>
      <c r="Z5223" s="13"/>
      <c r="AA5223" s="13"/>
      <c r="AB5223" s="13"/>
      <c r="AC5223" s="13"/>
      <c r="AD5223" s="13"/>
      <c r="AE5223" s="13"/>
      <c r="AF5223" s="13"/>
      <c r="AG5223" s="13"/>
      <c r="AH5223" s="13"/>
      <c r="AI5223" s="13"/>
      <c r="AJ5223" s="13"/>
    </row>
    <row r="5224" spans="2:36" x14ac:dyDescent="0.3">
      <c r="B5224" s="8"/>
      <c r="C5224" s="8"/>
      <c r="W5224" s="13"/>
      <c r="X5224" s="13"/>
      <c r="Y5224" s="13"/>
      <c r="Z5224" s="13"/>
      <c r="AA5224" s="13"/>
      <c r="AB5224" s="13"/>
      <c r="AC5224" s="13"/>
      <c r="AD5224" s="13"/>
      <c r="AE5224" s="13"/>
      <c r="AF5224" s="13"/>
      <c r="AG5224" s="13"/>
      <c r="AH5224" s="13"/>
      <c r="AI5224" s="13"/>
      <c r="AJ5224" s="13"/>
    </row>
    <row r="5225" spans="2:36" x14ac:dyDescent="0.3">
      <c r="B5225" s="8"/>
      <c r="C5225" s="8"/>
      <c r="W5225" s="13"/>
      <c r="X5225" s="13"/>
      <c r="Y5225" s="13"/>
      <c r="Z5225" s="13"/>
      <c r="AA5225" s="13"/>
      <c r="AB5225" s="13"/>
      <c r="AC5225" s="13"/>
      <c r="AD5225" s="13"/>
      <c r="AE5225" s="13"/>
      <c r="AF5225" s="13"/>
      <c r="AG5225" s="13"/>
      <c r="AH5225" s="13"/>
      <c r="AI5225" s="13"/>
      <c r="AJ5225" s="13"/>
    </row>
    <row r="5226" spans="2:36" x14ac:dyDescent="0.3">
      <c r="B5226" s="8"/>
      <c r="C5226" s="8"/>
      <c r="W5226" s="13"/>
      <c r="X5226" s="13"/>
      <c r="Y5226" s="13"/>
      <c r="Z5226" s="13"/>
      <c r="AA5226" s="13"/>
      <c r="AB5226" s="13"/>
      <c r="AC5226" s="13"/>
      <c r="AD5226" s="13"/>
      <c r="AE5226" s="13"/>
      <c r="AF5226" s="13"/>
      <c r="AG5226" s="13"/>
      <c r="AH5226" s="13"/>
      <c r="AI5226" s="13"/>
      <c r="AJ5226" s="13"/>
    </row>
    <row r="5227" spans="2:36" x14ac:dyDescent="0.3">
      <c r="B5227" s="8"/>
      <c r="C5227" s="8"/>
      <c r="W5227" s="13"/>
      <c r="X5227" s="13"/>
      <c r="Y5227" s="13"/>
      <c r="Z5227" s="13"/>
      <c r="AA5227" s="13"/>
      <c r="AB5227" s="13"/>
      <c r="AC5227" s="13"/>
      <c r="AD5227" s="13"/>
      <c r="AE5227" s="13"/>
      <c r="AF5227" s="13"/>
      <c r="AG5227" s="13"/>
      <c r="AH5227" s="13"/>
      <c r="AI5227" s="13"/>
      <c r="AJ5227" s="13"/>
    </row>
    <row r="5228" spans="2:36" x14ac:dyDescent="0.3">
      <c r="B5228" s="8"/>
      <c r="C5228" s="8"/>
      <c r="W5228" s="13"/>
      <c r="X5228" s="13"/>
      <c r="Y5228" s="13"/>
      <c r="Z5228" s="13"/>
      <c r="AA5228" s="13"/>
      <c r="AB5228" s="13"/>
      <c r="AC5228" s="13"/>
      <c r="AD5228" s="13"/>
      <c r="AE5228" s="13"/>
      <c r="AF5228" s="13"/>
      <c r="AG5228" s="13"/>
      <c r="AH5228" s="13"/>
      <c r="AI5228" s="13"/>
      <c r="AJ5228" s="13"/>
    </row>
    <row r="5229" spans="2:36" x14ac:dyDescent="0.3">
      <c r="B5229" s="8"/>
      <c r="C5229" s="8"/>
      <c r="W5229" s="13"/>
      <c r="X5229" s="13"/>
      <c r="Y5229" s="13"/>
      <c r="Z5229" s="13"/>
      <c r="AA5229" s="13"/>
      <c r="AB5229" s="13"/>
      <c r="AC5229" s="13"/>
      <c r="AD5229" s="13"/>
      <c r="AE5229" s="13"/>
      <c r="AF5229" s="13"/>
      <c r="AG5229" s="13"/>
      <c r="AH5229" s="13"/>
      <c r="AI5229" s="13"/>
      <c r="AJ5229" s="13"/>
    </row>
    <row r="5230" spans="2:36" x14ac:dyDescent="0.3">
      <c r="B5230" s="8"/>
      <c r="C5230" s="8"/>
      <c r="W5230" s="13"/>
      <c r="X5230" s="13"/>
      <c r="Y5230" s="13"/>
      <c r="Z5230" s="13"/>
      <c r="AA5230" s="13"/>
      <c r="AB5230" s="13"/>
      <c r="AC5230" s="13"/>
      <c r="AD5230" s="13"/>
      <c r="AE5230" s="13"/>
      <c r="AF5230" s="13"/>
      <c r="AG5230" s="13"/>
      <c r="AH5230" s="13"/>
      <c r="AI5230" s="13"/>
      <c r="AJ5230" s="13"/>
    </row>
    <row r="5231" spans="2:36" x14ac:dyDescent="0.3">
      <c r="B5231" s="8"/>
      <c r="C5231" s="8"/>
      <c r="W5231" s="13"/>
      <c r="X5231" s="13"/>
      <c r="Y5231" s="13"/>
      <c r="Z5231" s="13"/>
      <c r="AA5231" s="13"/>
      <c r="AB5231" s="13"/>
      <c r="AC5231" s="13"/>
      <c r="AD5231" s="13"/>
      <c r="AE5231" s="13"/>
      <c r="AF5231" s="13"/>
      <c r="AG5231" s="13"/>
      <c r="AH5231" s="13"/>
      <c r="AI5231" s="13"/>
      <c r="AJ5231" s="13"/>
    </row>
    <row r="5232" spans="2:36" x14ac:dyDescent="0.3">
      <c r="B5232" s="8"/>
      <c r="C5232" s="8"/>
      <c r="W5232" s="13"/>
      <c r="X5232" s="13"/>
      <c r="Y5232" s="13"/>
      <c r="Z5232" s="13"/>
      <c r="AA5232" s="13"/>
      <c r="AB5232" s="13"/>
      <c r="AC5232" s="13"/>
      <c r="AD5232" s="13"/>
      <c r="AE5232" s="13"/>
      <c r="AF5232" s="13"/>
      <c r="AG5232" s="13"/>
      <c r="AH5232" s="13"/>
      <c r="AI5232" s="13"/>
      <c r="AJ5232" s="13"/>
    </row>
    <row r="5233" spans="2:36" x14ac:dyDescent="0.3">
      <c r="B5233" s="8"/>
      <c r="C5233" s="8"/>
      <c r="W5233" s="13"/>
      <c r="X5233" s="13"/>
      <c r="Y5233" s="13"/>
      <c r="Z5233" s="13"/>
      <c r="AA5233" s="13"/>
      <c r="AB5233" s="13"/>
      <c r="AC5233" s="13"/>
      <c r="AD5233" s="13"/>
      <c r="AE5233" s="13"/>
      <c r="AF5233" s="13"/>
      <c r="AG5233" s="13"/>
      <c r="AH5233" s="13"/>
      <c r="AI5233" s="13"/>
      <c r="AJ5233" s="13"/>
    </row>
    <row r="5234" spans="2:36" x14ac:dyDescent="0.3">
      <c r="B5234" s="8"/>
      <c r="C5234" s="8"/>
      <c r="W5234" s="13"/>
      <c r="X5234" s="13"/>
      <c r="Y5234" s="13"/>
      <c r="Z5234" s="13"/>
      <c r="AA5234" s="13"/>
      <c r="AB5234" s="13"/>
      <c r="AC5234" s="13"/>
      <c r="AD5234" s="13"/>
      <c r="AE5234" s="13"/>
      <c r="AF5234" s="13"/>
      <c r="AG5234" s="13"/>
      <c r="AH5234" s="13"/>
      <c r="AI5234" s="13"/>
      <c r="AJ5234" s="13"/>
    </row>
    <row r="5235" spans="2:36" x14ac:dyDescent="0.3">
      <c r="B5235" s="8"/>
      <c r="C5235" s="8"/>
      <c r="W5235" s="13"/>
      <c r="X5235" s="13"/>
      <c r="Y5235" s="13"/>
      <c r="Z5235" s="13"/>
      <c r="AA5235" s="13"/>
      <c r="AB5235" s="13"/>
      <c r="AC5235" s="13"/>
      <c r="AD5235" s="13"/>
      <c r="AE5235" s="13"/>
      <c r="AF5235" s="13"/>
      <c r="AG5235" s="13"/>
      <c r="AH5235" s="13"/>
      <c r="AI5235" s="13"/>
      <c r="AJ5235" s="13"/>
    </row>
    <row r="5236" spans="2:36" x14ac:dyDescent="0.3">
      <c r="B5236" s="8"/>
      <c r="C5236" s="8"/>
      <c r="W5236" s="13"/>
      <c r="X5236" s="13"/>
      <c r="Y5236" s="13"/>
      <c r="Z5236" s="13"/>
      <c r="AA5236" s="13"/>
      <c r="AB5236" s="13"/>
      <c r="AC5236" s="13"/>
      <c r="AD5236" s="13"/>
      <c r="AE5236" s="13"/>
      <c r="AF5236" s="13"/>
      <c r="AG5236" s="13"/>
      <c r="AH5236" s="13"/>
      <c r="AI5236" s="13"/>
      <c r="AJ5236" s="13"/>
    </row>
    <row r="5237" spans="2:36" x14ac:dyDescent="0.3">
      <c r="B5237" s="8"/>
      <c r="C5237" s="8"/>
      <c r="W5237" s="13"/>
      <c r="X5237" s="13"/>
      <c r="Y5237" s="13"/>
      <c r="Z5237" s="13"/>
      <c r="AA5237" s="13"/>
      <c r="AB5237" s="13"/>
      <c r="AC5237" s="13"/>
      <c r="AD5237" s="13"/>
      <c r="AE5237" s="13"/>
      <c r="AF5237" s="13"/>
      <c r="AG5237" s="13"/>
      <c r="AH5237" s="13"/>
      <c r="AI5237" s="13"/>
      <c r="AJ5237" s="13"/>
    </row>
    <row r="5238" spans="2:36" x14ac:dyDescent="0.3">
      <c r="B5238" s="8"/>
      <c r="C5238" s="8"/>
      <c r="W5238" s="13"/>
      <c r="X5238" s="13"/>
      <c r="Y5238" s="13"/>
      <c r="Z5238" s="13"/>
      <c r="AA5238" s="13"/>
      <c r="AB5238" s="13"/>
      <c r="AC5238" s="13"/>
      <c r="AD5238" s="13"/>
      <c r="AE5238" s="13"/>
      <c r="AF5238" s="13"/>
      <c r="AG5238" s="13"/>
      <c r="AH5238" s="13"/>
      <c r="AI5238" s="13"/>
      <c r="AJ5238" s="13"/>
    </row>
    <row r="5239" spans="2:36" x14ac:dyDescent="0.3">
      <c r="B5239" s="8"/>
      <c r="C5239" s="8"/>
      <c r="W5239" s="13"/>
      <c r="X5239" s="13"/>
      <c r="Y5239" s="13"/>
      <c r="Z5239" s="13"/>
      <c r="AA5239" s="13"/>
      <c r="AB5239" s="13"/>
      <c r="AC5239" s="13"/>
      <c r="AD5239" s="13"/>
      <c r="AE5239" s="13"/>
      <c r="AF5239" s="13"/>
      <c r="AG5239" s="13"/>
      <c r="AH5239" s="13"/>
      <c r="AI5239" s="13"/>
      <c r="AJ5239" s="13"/>
    </row>
    <row r="5240" spans="2:36" x14ac:dyDescent="0.3">
      <c r="B5240" s="8"/>
      <c r="C5240" s="8"/>
      <c r="W5240" s="13"/>
      <c r="X5240" s="13"/>
      <c r="Y5240" s="13"/>
      <c r="Z5240" s="13"/>
      <c r="AA5240" s="13"/>
      <c r="AB5240" s="13"/>
      <c r="AC5240" s="13"/>
      <c r="AD5240" s="13"/>
      <c r="AE5240" s="13"/>
      <c r="AF5240" s="13"/>
      <c r="AG5240" s="13"/>
      <c r="AH5240" s="13"/>
      <c r="AI5240" s="13"/>
      <c r="AJ5240" s="13"/>
    </row>
    <row r="5241" spans="2:36" x14ac:dyDescent="0.3">
      <c r="B5241" s="8"/>
      <c r="C5241" s="8"/>
      <c r="W5241" s="13"/>
      <c r="X5241" s="13"/>
      <c r="Y5241" s="13"/>
      <c r="Z5241" s="13"/>
      <c r="AA5241" s="13"/>
      <c r="AB5241" s="13"/>
      <c r="AC5241" s="13"/>
      <c r="AD5241" s="13"/>
      <c r="AE5241" s="13"/>
      <c r="AF5241" s="13"/>
      <c r="AG5241" s="13"/>
      <c r="AH5241" s="13"/>
      <c r="AI5241" s="13"/>
      <c r="AJ5241" s="13"/>
    </row>
    <row r="5242" spans="2:36" x14ac:dyDescent="0.3">
      <c r="B5242" s="8"/>
      <c r="C5242" s="8"/>
      <c r="W5242" s="13"/>
      <c r="X5242" s="13"/>
      <c r="Y5242" s="13"/>
      <c r="Z5242" s="13"/>
      <c r="AA5242" s="13"/>
      <c r="AB5242" s="13"/>
      <c r="AC5242" s="13"/>
      <c r="AD5242" s="13"/>
      <c r="AE5242" s="13"/>
      <c r="AF5242" s="13"/>
      <c r="AG5242" s="13"/>
      <c r="AH5242" s="13"/>
      <c r="AI5242" s="13"/>
      <c r="AJ5242" s="13"/>
    </row>
    <row r="5243" spans="2:36" x14ac:dyDescent="0.3">
      <c r="B5243" s="8"/>
      <c r="C5243" s="8"/>
      <c r="W5243" s="13"/>
      <c r="X5243" s="13"/>
      <c r="Y5243" s="13"/>
      <c r="Z5243" s="13"/>
      <c r="AA5243" s="13"/>
      <c r="AB5243" s="13"/>
      <c r="AC5243" s="13"/>
      <c r="AD5243" s="13"/>
      <c r="AE5243" s="13"/>
      <c r="AF5243" s="13"/>
      <c r="AG5243" s="13"/>
      <c r="AH5243" s="13"/>
      <c r="AI5243" s="13"/>
      <c r="AJ5243" s="13"/>
    </row>
    <row r="5244" spans="2:36" x14ac:dyDescent="0.3">
      <c r="B5244" s="8"/>
      <c r="C5244" s="8"/>
      <c r="W5244" s="13"/>
      <c r="X5244" s="13"/>
      <c r="Y5244" s="13"/>
      <c r="Z5244" s="13"/>
      <c r="AA5244" s="13"/>
      <c r="AB5244" s="13"/>
      <c r="AC5244" s="13"/>
      <c r="AD5244" s="13"/>
      <c r="AE5244" s="13"/>
      <c r="AF5244" s="13"/>
      <c r="AG5244" s="13"/>
      <c r="AH5244" s="13"/>
      <c r="AI5244" s="13"/>
      <c r="AJ5244" s="13"/>
    </row>
    <row r="5245" spans="2:36" x14ac:dyDescent="0.3">
      <c r="B5245" s="8"/>
      <c r="C5245" s="8"/>
      <c r="W5245" s="13"/>
      <c r="X5245" s="13"/>
      <c r="Y5245" s="13"/>
      <c r="Z5245" s="13"/>
      <c r="AA5245" s="13"/>
      <c r="AB5245" s="13"/>
      <c r="AC5245" s="13"/>
      <c r="AD5245" s="13"/>
      <c r="AE5245" s="13"/>
      <c r="AF5245" s="13"/>
      <c r="AG5245" s="13"/>
      <c r="AH5245" s="13"/>
      <c r="AI5245" s="13"/>
      <c r="AJ5245" s="13"/>
    </row>
    <row r="5246" spans="2:36" x14ac:dyDescent="0.3">
      <c r="B5246" s="8"/>
      <c r="C5246" s="8"/>
      <c r="W5246" s="13"/>
      <c r="X5246" s="13"/>
      <c r="Y5246" s="13"/>
      <c r="Z5246" s="13"/>
      <c r="AA5246" s="13"/>
      <c r="AB5246" s="13"/>
      <c r="AC5246" s="13"/>
      <c r="AD5246" s="13"/>
      <c r="AE5246" s="13"/>
      <c r="AF5246" s="13"/>
      <c r="AG5246" s="13"/>
      <c r="AH5246" s="13"/>
      <c r="AI5246" s="13"/>
      <c r="AJ5246" s="13"/>
    </row>
    <row r="5247" spans="2:36" x14ac:dyDescent="0.3">
      <c r="B5247" s="8"/>
      <c r="C5247" s="8"/>
      <c r="W5247" s="13"/>
      <c r="X5247" s="13"/>
      <c r="Y5247" s="13"/>
      <c r="Z5247" s="13"/>
      <c r="AA5247" s="13"/>
      <c r="AB5247" s="13"/>
      <c r="AC5247" s="13"/>
      <c r="AD5247" s="13"/>
      <c r="AE5247" s="13"/>
      <c r="AF5247" s="13"/>
      <c r="AG5247" s="13"/>
      <c r="AH5247" s="13"/>
      <c r="AI5247" s="13"/>
      <c r="AJ5247" s="13"/>
    </row>
    <row r="5248" spans="2:36" x14ac:dyDescent="0.3">
      <c r="B5248" s="8"/>
      <c r="C5248" s="8"/>
      <c r="W5248" s="13"/>
      <c r="X5248" s="13"/>
      <c r="Y5248" s="13"/>
      <c r="Z5248" s="13"/>
      <c r="AA5248" s="13"/>
      <c r="AB5248" s="13"/>
      <c r="AC5248" s="13"/>
      <c r="AD5248" s="13"/>
      <c r="AE5248" s="13"/>
      <c r="AF5248" s="13"/>
      <c r="AG5248" s="13"/>
      <c r="AH5248" s="13"/>
      <c r="AI5248" s="13"/>
      <c r="AJ5248" s="13"/>
    </row>
    <row r="5249" spans="2:36" x14ac:dyDescent="0.3">
      <c r="B5249" s="8"/>
      <c r="C5249" s="8"/>
      <c r="W5249" s="13"/>
      <c r="X5249" s="13"/>
      <c r="Y5249" s="13"/>
      <c r="Z5249" s="13"/>
      <c r="AA5249" s="13"/>
      <c r="AB5249" s="13"/>
      <c r="AC5249" s="13"/>
      <c r="AD5249" s="13"/>
      <c r="AE5249" s="13"/>
      <c r="AF5249" s="13"/>
      <c r="AG5249" s="13"/>
      <c r="AH5249" s="13"/>
      <c r="AI5249" s="13"/>
      <c r="AJ5249" s="13"/>
    </row>
    <row r="5250" spans="2:36" x14ac:dyDescent="0.3">
      <c r="B5250" s="8"/>
      <c r="C5250" s="8"/>
      <c r="W5250" s="13"/>
      <c r="X5250" s="13"/>
      <c r="Y5250" s="13"/>
      <c r="Z5250" s="13"/>
      <c r="AA5250" s="13"/>
      <c r="AB5250" s="13"/>
      <c r="AC5250" s="13"/>
      <c r="AD5250" s="13"/>
      <c r="AE5250" s="13"/>
      <c r="AF5250" s="13"/>
      <c r="AG5250" s="13"/>
      <c r="AH5250" s="13"/>
      <c r="AI5250" s="13"/>
      <c r="AJ5250" s="13"/>
    </row>
    <row r="5251" spans="2:36" x14ac:dyDescent="0.3">
      <c r="B5251" s="8"/>
      <c r="C5251" s="8"/>
      <c r="W5251" s="13"/>
      <c r="X5251" s="13"/>
      <c r="Y5251" s="13"/>
      <c r="Z5251" s="13"/>
      <c r="AA5251" s="13"/>
      <c r="AB5251" s="13"/>
      <c r="AC5251" s="13"/>
      <c r="AD5251" s="13"/>
      <c r="AE5251" s="13"/>
      <c r="AF5251" s="13"/>
      <c r="AG5251" s="13"/>
      <c r="AH5251" s="13"/>
      <c r="AI5251" s="13"/>
      <c r="AJ5251" s="13"/>
    </row>
    <row r="5252" spans="2:36" x14ac:dyDescent="0.3">
      <c r="B5252" s="8"/>
      <c r="C5252" s="8"/>
      <c r="W5252" s="13"/>
      <c r="X5252" s="13"/>
      <c r="Y5252" s="13"/>
      <c r="Z5252" s="13"/>
      <c r="AA5252" s="13"/>
      <c r="AB5252" s="13"/>
      <c r="AC5252" s="13"/>
      <c r="AD5252" s="13"/>
      <c r="AE5252" s="13"/>
      <c r="AF5252" s="13"/>
      <c r="AG5252" s="13"/>
      <c r="AH5252" s="13"/>
      <c r="AI5252" s="13"/>
      <c r="AJ5252" s="13"/>
    </row>
    <row r="5253" spans="2:36" x14ac:dyDescent="0.3">
      <c r="B5253" s="8"/>
      <c r="C5253" s="8"/>
      <c r="W5253" s="13"/>
      <c r="X5253" s="13"/>
      <c r="Y5253" s="13"/>
      <c r="Z5253" s="13"/>
      <c r="AA5253" s="13"/>
      <c r="AB5253" s="13"/>
      <c r="AC5253" s="13"/>
      <c r="AD5253" s="13"/>
      <c r="AE5253" s="13"/>
      <c r="AF5253" s="13"/>
      <c r="AG5253" s="13"/>
      <c r="AH5253" s="13"/>
      <c r="AI5253" s="13"/>
      <c r="AJ5253" s="13"/>
    </row>
    <row r="5254" spans="2:36" x14ac:dyDescent="0.3">
      <c r="B5254" s="8"/>
      <c r="C5254" s="8"/>
      <c r="W5254" s="13"/>
      <c r="X5254" s="13"/>
      <c r="Y5254" s="13"/>
      <c r="Z5254" s="13"/>
      <c r="AA5254" s="13"/>
      <c r="AB5254" s="13"/>
      <c r="AC5254" s="13"/>
      <c r="AD5254" s="13"/>
      <c r="AE5254" s="13"/>
      <c r="AF5254" s="13"/>
      <c r="AG5254" s="13"/>
      <c r="AH5254" s="13"/>
      <c r="AI5254" s="13"/>
      <c r="AJ5254" s="13"/>
    </row>
    <row r="5255" spans="2:36" x14ac:dyDescent="0.3">
      <c r="B5255" s="8"/>
      <c r="C5255" s="8"/>
      <c r="W5255" s="13"/>
      <c r="X5255" s="13"/>
      <c r="Y5255" s="13"/>
      <c r="Z5255" s="13"/>
      <c r="AA5255" s="13"/>
      <c r="AB5255" s="13"/>
      <c r="AC5255" s="13"/>
      <c r="AD5255" s="13"/>
      <c r="AE5255" s="13"/>
      <c r="AF5255" s="13"/>
      <c r="AG5255" s="13"/>
      <c r="AH5255" s="13"/>
      <c r="AI5255" s="13"/>
      <c r="AJ5255" s="13"/>
    </row>
    <row r="5256" spans="2:36" x14ac:dyDescent="0.3">
      <c r="B5256" s="8"/>
      <c r="C5256" s="8"/>
      <c r="W5256" s="13"/>
      <c r="X5256" s="13"/>
      <c r="Y5256" s="13"/>
      <c r="Z5256" s="13"/>
      <c r="AA5256" s="13"/>
      <c r="AB5256" s="13"/>
      <c r="AC5256" s="13"/>
      <c r="AD5256" s="13"/>
      <c r="AE5256" s="13"/>
      <c r="AF5256" s="13"/>
      <c r="AG5256" s="13"/>
      <c r="AH5256" s="13"/>
      <c r="AI5256" s="13"/>
      <c r="AJ5256" s="13"/>
    </row>
    <row r="5257" spans="2:36" x14ac:dyDescent="0.3">
      <c r="B5257" s="8"/>
      <c r="C5257" s="8"/>
      <c r="W5257" s="13"/>
      <c r="X5257" s="13"/>
      <c r="Y5257" s="13"/>
      <c r="Z5257" s="13"/>
      <c r="AA5257" s="13"/>
      <c r="AB5257" s="13"/>
      <c r="AC5257" s="13"/>
      <c r="AD5257" s="13"/>
      <c r="AE5257" s="13"/>
      <c r="AF5257" s="13"/>
      <c r="AG5257" s="13"/>
      <c r="AH5257" s="13"/>
      <c r="AI5257" s="13"/>
      <c r="AJ5257" s="13"/>
    </row>
    <row r="5258" spans="2:36" x14ac:dyDescent="0.3">
      <c r="B5258" s="8"/>
      <c r="C5258" s="8"/>
      <c r="W5258" s="13"/>
      <c r="X5258" s="13"/>
      <c r="Y5258" s="13"/>
      <c r="Z5258" s="13"/>
      <c r="AA5258" s="13"/>
      <c r="AB5258" s="13"/>
      <c r="AC5258" s="13"/>
      <c r="AD5258" s="13"/>
      <c r="AE5258" s="13"/>
      <c r="AF5258" s="13"/>
      <c r="AG5258" s="13"/>
      <c r="AH5258" s="13"/>
      <c r="AI5258" s="13"/>
      <c r="AJ5258" s="13"/>
    </row>
    <row r="5259" spans="2:36" x14ac:dyDescent="0.3">
      <c r="B5259" s="8"/>
      <c r="C5259" s="8"/>
      <c r="W5259" s="13"/>
      <c r="X5259" s="13"/>
      <c r="Y5259" s="13"/>
      <c r="Z5259" s="13"/>
      <c r="AA5259" s="13"/>
      <c r="AB5259" s="13"/>
      <c r="AC5259" s="13"/>
      <c r="AD5259" s="13"/>
      <c r="AE5259" s="13"/>
      <c r="AF5259" s="13"/>
      <c r="AG5259" s="13"/>
      <c r="AH5259" s="13"/>
      <c r="AI5259" s="13"/>
      <c r="AJ5259" s="13"/>
    </row>
    <row r="5260" spans="2:36" x14ac:dyDescent="0.3">
      <c r="B5260" s="8"/>
      <c r="C5260" s="8"/>
      <c r="W5260" s="13"/>
      <c r="X5260" s="13"/>
      <c r="Y5260" s="13"/>
      <c r="Z5260" s="13"/>
      <c r="AA5260" s="13"/>
      <c r="AB5260" s="13"/>
      <c r="AC5260" s="13"/>
      <c r="AD5260" s="13"/>
      <c r="AE5260" s="13"/>
      <c r="AF5260" s="13"/>
      <c r="AG5260" s="13"/>
      <c r="AH5260" s="13"/>
      <c r="AI5260" s="13"/>
      <c r="AJ5260" s="13"/>
    </row>
    <row r="5261" spans="2:36" x14ac:dyDescent="0.3">
      <c r="B5261" s="8"/>
      <c r="C5261" s="8"/>
      <c r="W5261" s="13"/>
      <c r="X5261" s="13"/>
      <c r="Y5261" s="13"/>
      <c r="Z5261" s="13"/>
      <c r="AA5261" s="13"/>
      <c r="AB5261" s="13"/>
      <c r="AC5261" s="13"/>
      <c r="AD5261" s="13"/>
      <c r="AE5261" s="13"/>
      <c r="AF5261" s="13"/>
      <c r="AG5261" s="13"/>
      <c r="AH5261" s="13"/>
      <c r="AI5261" s="13"/>
      <c r="AJ5261" s="13"/>
    </row>
    <row r="5262" spans="2:36" x14ac:dyDescent="0.3">
      <c r="B5262" s="8"/>
      <c r="C5262" s="8"/>
      <c r="W5262" s="13"/>
      <c r="X5262" s="13"/>
      <c r="Y5262" s="13"/>
      <c r="Z5262" s="13"/>
      <c r="AA5262" s="13"/>
      <c r="AB5262" s="13"/>
      <c r="AC5262" s="13"/>
      <c r="AD5262" s="13"/>
      <c r="AE5262" s="13"/>
      <c r="AF5262" s="13"/>
      <c r="AG5262" s="13"/>
      <c r="AH5262" s="13"/>
      <c r="AI5262" s="13"/>
      <c r="AJ5262" s="13"/>
    </row>
    <row r="5263" spans="2:36" x14ac:dyDescent="0.3">
      <c r="B5263" s="8"/>
      <c r="C5263" s="8"/>
      <c r="W5263" s="13"/>
      <c r="X5263" s="13"/>
      <c r="Y5263" s="13"/>
      <c r="Z5263" s="13"/>
      <c r="AA5263" s="13"/>
      <c r="AB5263" s="13"/>
      <c r="AC5263" s="13"/>
      <c r="AD5263" s="13"/>
      <c r="AE5263" s="13"/>
      <c r="AF5263" s="13"/>
      <c r="AG5263" s="13"/>
      <c r="AH5263" s="13"/>
      <c r="AI5263" s="13"/>
      <c r="AJ5263" s="13"/>
    </row>
    <row r="5264" spans="2:36" x14ac:dyDescent="0.3">
      <c r="B5264" s="8"/>
      <c r="C5264" s="8"/>
      <c r="W5264" s="13"/>
      <c r="X5264" s="13"/>
      <c r="Y5264" s="13"/>
      <c r="Z5264" s="13"/>
      <c r="AA5264" s="13"/>
      <c r="AB5264" s="13"/>
      <c r="AC5264" s="13"/>
      <c r="AD5264" s="13"/>
      <c r="AE5264" s="13"/>
      <c r="AF5264" s="13"/>
      <c r="AG5264" s="13"/>
      <c r="AH5264" s="13"/>
      <c r="AI5264" s="13"/>
      <c r="AJ5264" s="13"/>
    </row>
    <row r="5265" spans="2:36" x14ac:dyDescent="0.3">
      <c r="B5265" s="8"/>
      <c r="C5265" s="8"/>
      <c r="W5265" s="13"/>
      <c r="X5265" s="13"/>
      <c r="Y5265" s="13"/>
      <c r="Z5265" s="13"/>
      <c r="AA5265" s="13"/>
      <c r="AB5265" s="13"/>
      <c r="AC5265" s="13"/>
      <c r="AD5265" s="13"/>
      <c r="AE5265" s="13"/>
      <c r="AF5265" s="13"/>
      <c r="AG5265" s="13"/>
      <c r="AH5265" s="13"/>
      <c r="AI5265" s="13"/>
      <c r="AJ5265" s="13"/>
    </row>
    <row r="5266" spans="2:36" x14ac:dyDescent="0.3">
      <c r="B5266" s="8"/>
      <c r="C5266" s="8"/>
      <c r="W5266" s="13"/>
      <c r="X5266" s="13"/>
      <c r="Y5266" s="13"/>
      <c r="Z5266" s="13"/>
      <c r="AA5266" s="13"/>
      <c r="AB5266" s="13"/>
      <c r="AC5266" s="13"/>
      <c r="AD5266" s="13"/>
      <c r="AE5266" s="13"/>
      <c r="AF5266" s="13"/>
      <c r="AG5266" s="13"/>
      <c r="AH5266" s="13"/>
      <c r="AI5266" s="13"/>
      <c r="AJ5266" s="13"/>
    </row>
    <row r="5267" spans="2:36" x14ac:dyDescent="0.3">
      <c r="B5267" s="8"/>
      <c r="C5267" s="8"/>
      <c r="W5267" s="13"/>
      <c r="X5267" s="13"/>
      <c r="Y5267" s="13"/>
      <c r="Z5267" s="13"/>
      <c r="AA5267" s="13"/>
      <c r="AB5267" s="13"/>
      <c r="AC5267" s="13"/>
      <c r="AD5267" s="13"/>
      <c r="AE5267" s="13"/>
      <c r="AF5267" s="13"/>
      <c r="AG5267" s="13"/>
      <c r="AH5267" s="13"/>
      <c r="AI5267" s="13"/>
      <c r="AJ5267" s="13"/>
    </row>
    <row r="5268" spans="2:36" x14ac:dyDescent="0.3">
      <c r="B5268" s="8"/>
      <c r="C5268" s="8"/>
      <c r="W5268" s="13"/>
      <c r="X5268" s="13"/>
      <c r="Y5268" s="13"/>
      <c r="Z5268" s="13"/>
      <c r="AA5268" s="13"/>
      <c r="AB5268" s="13"/>
      <c r="AC5268" s="13"/>
      <c r="AD5268" s="13"/>
      <c r="AE5268" s="13"/>
      <c r="AF5268" s="13"/>
      <c r="AG5268" s="13"/>
      <c r="AH5268" s="13"/>
      <c r="AI5268" s="13"/>
      <c r="AJ5268" s="13"/>
    </row>
    <row r="5269" spans="2:36" x14ac:dyDescent="0.3">
      <c r="B5269" s="8"/>
      <c r="C5269" s="8"/>
      <c r="W5269" s="13"/>
      <c r="X5269" s="13"/>
      <c r="Y5269" s="13"/>
      <c r="Z5269" s="13"/>
      <c r="AA5269" s="13"/>
      <c r="AB5269" s="13"/>
      <c r="AC5269" s="13"/>
      <c r="AD5269" s="13"/>
      <c r="AE5269" s="13"/>
      <c r="AF5269" s="13"/>
      <c r="AG5269" s="13"/>
      <c r="AH5269" s="13"/>
      <c r="AI5269" s="13"/>
      <c r="AJ5269" s="13"/>
    </row>
    <row r="5270" spans="2:36" x14ac:dyDescent="0.3">
      <c r="B5270" s="8"/>
      <c r="C5270" s="8"/>
      <c r="W5270" s="13"/>
      <c r="X5270" s="13"/>
      <c r="Y5270" s="13"/>
      <c r="Z5270" s="13"/>
      <c r="AA5270" s="13"/>
      <c r="AB5270" s="13"/>
      <c r="AC5270" s="13"/>
      <c r="AD5270" s="13"/>
      <c r="AE5270" s="13"/>
      <c r="AF5270" s="13"/>
      <c r="AG5270" s="13"/>
      <c r="AH5270" s="13"/>
      <c r="AI5270" s="13"/>
      <c r="AJ5270" s="13"/>
    </row>
    <row r="5271" spans="2:36" x14ac:dyDescent="0.3">
      <c r="B5271" s="8"/>
      <c r="C5271" s="8"/>
      <c r="W5271" s="13"/>
      <c r="X5271" s="13"/>
      <c r="Y5271" s="13"/>
      <c r="Z5271" s="13"/>
      <c r="AA5271" s="13"/>
      <c r="AB5271" s="13"/>
      <c r="AC5271" s="13"/>
      <c r="AD5271" s="13"/>
      <c r="AE5271" s="13"/>
      <c r="AF5271" s="13"/>
      <c r="AG5271" s="13"/>
      <c r="AH5271" s="13"/>
      <c r="AI5271" s="13"/>
      <c r="AJ5271" s="13"/>
    </row>
    <row r="5272" spans="2:36" x14ac:dyDescent="0.3">
      <c r="B5272" s="8"/>
      <c r="C5272" s="8"/>
      <c r="W5272" s="13"/>
      <c r="X5272" s="13"/>
      <c r="Y5272" s="13"/>
      <c r="Z5272" s="13"/>
      <c r="AA5272" s="13"/>
      <c r="AB5272" s="13"/>
      <c r="AC5272" s="13"/>
      <c r="AD5272" s="13"/>
      <c r="AE5272" s="13"/>
      <c r="AF5272" s="13"/>
      <c r="AG5272" s="13"/>
      <c r="AH5272" s="13"/>
      <c r="AI5272" s="13"/>
      <c r="AJ5272" s="13"/>
    </row>
    <row r="5273" spans="2:36" x14ac:dyDescent="0.3">
      <c r="B5273" s="8"/>
      <c r="C5273" s="8"/>
      <c r="W5273" s="13"/>
      <c r="X5273" s="13"/>
      <c r="Y5273" s="13"/>
      <c r="Z5273" s="13"/>
      <c r="AA5273" s="13"/>
      <c r="AB5273" s="13"/>
      <c r="AC5273" s="13"/>
      <c r="AD5273" s="13"/>
      <c r="AE5273" s="13"/>
      <c r="AF5273" s="13"/>
      <c r="AG5273" s="13"/>
      <c r="AH5273" s="13"/>
      <c r="AI5273" s="13"/>
      <c r="AJ5273" s="13"/>
    </row>
    <row r="5274" spans="2:36" x14ac:dyDescent="0.3">
      <c r="B5274" s="8"/>
      <c r="C5274" s="8"/>
      <c r="W5274" s="13"/>
      <c r="X5274" s="13"/>
      <c r="Y5274" s="13"/>
      <c r="Z5274" s="13"/>
      <c r="AA5274" s="13"/>
      <c r="AB5274" s="13"/>
      <c r="AC5274" s="13"/>
      <c r="AD5274" s="13"/>
      <c r="AE5274" s="13"/>
      <c r="AF5274" s="13"/>
      <c r="AG5274" s="13"/>
      <c r="AH5274" s="13"/>
      <c r="AI5274" s="13"/>
      <c r="AJ5274" s="13"/>
    </row>
    <row r="5275" spans="2:36" x14ac:dyDescent="0.3">
      <c r="B5275" s="8"/>
      <c r="C5275" s="8"/>
      <c r="W5275" s="13"/>
      <c r="X5275" s="13"/>
      <c r="Y5275" s="13"/>
      <c r="Z5275" s="13"/>
      <c r="AA5275" s="13"/>
      <c r="AB5275" s="13"/>
      <c r="AC5275" s="13"/>
      <c r="AD5275" s="13"/>
      <c r="AE5275" s="13"/>
      <c r="AF5275" s="13"/>
      <c r="AG5275" s="13"/>
      <c r="AH5275" s="13"/>
      <c r="AI5275" s="13"/>
      <c r="AJ5275" s="13"/>
    </row>
    <row r="5276" spans="2:36" x14ac:dyDescent="0.3">
      <c r="B5276" s="8"/>
      <c r="C5276" s="8"/>
      <c r="W5276" s="13"/>
      <c r="X5276" s="13"/>
      <c r="Y5276" s="13"/>
      <c r="Z5276" s="13"/>
      <c r="AA5276" s="13"/>
      <c r="AB5276" s="13"/>
      <c r="AC5276" s="13"/>
      <c r="AD5276" s="13"/>
      <c r="AE5276" s="13"/>
      <c r="AF5276" s="13"/>
      <c r="AG5276" s="13"/>
      <c r="AH5276" s="13"/>
      <c r="AI5276" s="13"/>
      <c r="AJ5276" s="13"/>
    </row>
    <row r="5277" spans="2:36" x14ac:dyDescent="0.3">
      <c r="B5277" s="8"/>
      <c r="C5277" s="8"/>
      <c r="W5277" s="13"/>
      <c r="X5277" s="13"/>
      <c r="Y5277" s="13"/>
      <c r="Z5277" s="13"/>
      <c r="AA5277" s="13"/>
      <c r="AB5277" s="13"/>
      <c r="AC5277" s="13"/>
      <c r="AD5277" s="13"/>
      <c r="AE5277" s="13"/>
      <c r="AF5277" s="13"/>
      <c r="AG5277" s="13"/>
      <c r="AH5277" s="13"/>
      <c r="AI5277" s="13"/>
      <c r="AJ5277" s="13"/>
    </row>
    <row r="5278" spans="2:36" x14ac:dyDescent="0.3">
      <c r="B5278" s="8"/>
      <c r="C5278" s="8"/>
      <c r="W5278" s="13"/>
      <c r="X5278" s="13"/>
      <c r="Y5278" s="13"/>
      <c r="Z5278" s="13"/>
      <c r="AA5278" s="13"/>
      <c r="AB5278" s="13"/>
      <c r="AC5278" s="13"/>
      <c r="AD5278" s="13"/>
      <c r="AE5278" s="13"/>
      <c r="AF5278" s="13"/>
      <c r="AG5278" s="13"/>
      <c r="AH5278" s="13"/>
      <c r="AI5278" s="13"/>
      <c r="AJ5278" s="13"/>
    </row>
    <row r="5279" spans="2:36" x14ac:dyDescent="0.3">
      <c r="B5279" s="8"/>
      <c r="C5279" s="8"/>
      <c r="W5279" s="13"/>
      <c r="X5279" s="13"/>
      <c r="Y5279" s="13"/>
      <c r="Z5279" s="13"/>
      <c r="AA5279" s="13"/>
      <c r="AB5279" s="13"/>
      <c r="AC5279" s="13"/>
      <c r="AD5279" s="13"/>
      <c r="AE5279" s="13"/>
      <c r="AF5279" s="13"/>
      <c r="AG5279" s="13"/>
      <c r="AH5279" s="13"/>
      <c r="AI5279" s="13"/>
      <c r="AJ5279" s="13"/>
    </row>
    <row r="5280" spans="2:36" x14ac:dyDescent="0.3">
      <c r="B5280" s="8"/>
      <c r="C5280" s="8"/>
      <c r="W5280" s="13"/>
      <c r="X5280" s="13"/>
      <c r="Y5280" s="13"/>
      <c r="Z5280" s="13"/>
      <c r="AA5280" s="13"/>
      <c r="AB5280" s="13"/>
      <c r="AC5280" s="13"/>
      <c r="AD5280" s="13"/>
      <c r="AE5280" s="13"/>
      <c r="AF5280" s="13"/>
      <c r="AG5280" s="13"/>
      <c r="AH5280" s="13"/>
      <c r="AI5280" s="13"/>
      <c r="AJ5280" s="13"/>
    </row>
    <row r="5281" spans="2:36" x14ac:dyDescent="0.3">
      <c r="B5281" s="8"/>
      <c r="C5281" s="8"/>
      <c r="W5281" s="13"/>
      <c r="X5281" s="13"/>
      <c r="Y5281" s="13"/>
      <c r="Z5281" s="13"/>
      <c r="AA5281" s="13"/>
      <c r="AB5281" s="13"/>
      <c r="AC5281" s="13"/>
      <c r="AD5281" s="13"/>
      <c r="AE5281" s="13"/>
      <c r="AF5281" s="13"/>
      <c r="AG5281" s="13"/>
      <c r="AH5281" s="13"/>
      <c r="AI5281" s="13"/>
      <c r="AJ5281" s="13"/>
    </row>
    <row r="5282" spans="2:36" x14ac:dyDescent="0.3">
      <c r="B5282" s="8"/>
      <c r="C5282" s="8"/>
      <c r="W5282" s="13"/>
      <c r="X5282" s="13"/>
      <c r="Y5282" s="13"/>
      <c r="Z5282" s="13"/>
      <c r="AA5282" s="13"/>
      <c r="AB5282" s="13"/>
      <c r="AC5282" s="13"/>
      <c r="AD5282" s="13"/>
      <c r="AE5282" s="13"/>
      <c r="AF5282" s="13"/>
      <c r="AG5282" s="13"/>
      <c r="AH5282" s="13"/>
      <c r="AI5282" s="13"/>
      <c r="AJ5282" s="13"/>
    </row>
    <row r="5283" spans="2:36" x14ac:dyDescent="0.3">
      <c r="B5283" s="8"/>
      <c r="C5283" s="8"/>
      <c r="W5283" s="13"/>
      <c r="X5283" s="13"/>
      <c r="Y5283" s="13"/>
      <c r="Z5283" s="13"/>
      <c r="AA5283" s="13"/>
      <c r="AB5283" s="13"/>
      <c r="AC5283" s="13"/>
      <c r="AD5283" s="13"/>
      <c r="AE5283" s="13"/>
      <c r="AF5283" s="13"/>
      <c r="AG5283" s="13"/>
      <c r="AH5283" s="13"/>
      <c r="AI5283" s="13"/>
      <c r="AJ5283" s="13"/>
    </row>
    <row r="5284" spans="2:36" x14ac:dyDescent="0.3">
      <c r="B5284" s="8"/>
      <c r="C5284" s="8"/>
      <c r="W5284" s="13"/>
      <c r="X5284" s="13"/>
      <c r="Y5284" s="13"/>
      <c r="Z5284" s="13"/>
      <c r="AA5284" s="13"/>
      <c r="AB5284" s="13"/>
      <c r="AC5284" s="13"/>
      <c r="AD5284" s="13"/>
      <c r="AE5284" s="13"/>
      <c r="AF5284" s="13"/>
      <c r="AG5284" s="13"/>
      <c r="AH5284" s="13"/>
      <c r="AI5284" s="13"/>
      <c r="AJ5284" s="13"/>
    </row>
    <row r="5285" spans="2:36" x14ac:dyDescent="0.3">
      <c r="B5285" s="8"/>
      <c r="C5285" s="8"/>
      <c r="W5285" s="13"/>
      <c r="X5285" s="13"/>
      <c r="Y5285" s="13"/>
      <c r="Z5285" s="13"/>
      <c r="AA5285" s="13"/>
      <c r="AB5285" s="13"/>
      <c r="AC5285" s="13"/>
      <c r="AD5285" s="13"/>
      <c r="AE5285" s="13"/>
      <c r="AF5285" s="13"/>
      <c r="AG5285" s="13"/>
      <c r="AH5285" s="13"/>
      <c r="AI5285" s="13"/>
      <c r="AJ5285" s="13"/>
    </row>
    <row r="5286" spans="2:36" x14ac:dyDescent="0.3">
      <c r="B5286" s="8"/>
      <c r="C5286" s="8"/>
      <c r="W5286" s="13"/>
      <c r="X5286" s="13"/>
      <c r="Y5286" s="13"/>
      <c r="Z5286" s="13"/>
      <c r="AA5286" s="13"/>
      <c r="AB5286" s="13"/>
      <c r="AC5286" s="13"/>
      <c r="AD5286" s="13"/>
      <c r="AE5286" s="13"/>
      <c r="AF5286" s="13"/>
      <c r="AG5286" s="13"/>
      <c r="AH5286" s="13"/>
      <c r="AI5286" s="13"/>
      <c r="AJ5286" s="13"/>
    </row>
    <row r="5287" spans="2:36" x14ac:dyDescent="0.3">
      <c r="B5287" s="8"/>
      <c r="C5287" s="8"/>
      <c r="W5287" s="13"/>
      <c r="X5287" s="13"/>
      <c r="Y5287" s="13"/>
      <c r="Z5287" s="13"/>
      <c r="AA5287" s="13"/>
      <c r="AB5287" s="13"/>
      <c r="AC5287" s="13"/>
      <c r="AD5287" s="13"/>
      <c r="AE5287" s="13"/>
      <c r="AF5287" s="13"/>
      <c r="AG5287" s="13"/>
      <c r="AH5287" s="13"/>
      <c r="AI5287" s="13"/>
      <c r="AJ5287" s="13"/>
    </row>
    <row r="5288" spans="2:36" x14ac:dyDescent="0.3">
      <c r="B5288" s="8"/>
      <c r="C5288" s="8"/>
      <c r="W5288" s="13"/>
      <c r="X5288" s="13"/>
      <c r="Y5288" s="13"/>
      <c r="Z5288" s="13"/>
      <c r="AA5288" s="13"/>
      <c r="AB5288" s="13"/>
      <c r="AC5288" s="13"/>
      <c r="AD5288" s="13"/>
      <c r="AE5288" s="13"/>
      <c r="AF5288" s="13"/>
      <c r="AG5288" s="13"/>
      <c r="AH5288" s="13"/>
      <c r="AI5288" s="13"/>
      <c r="AJ5288" s="13"/>
    </row>
    <row r="5289" spans="2:36" x14ac:dyDescent="0.3">
      <c r="B5289" s="8"/>
      <c r="C5289" s="8"/>
      <c r="W5289" s="13"/>
      <c r="X5289" s="13"/>
      <c r="Y5289" s="13"/>
      <c r="Z5289" s="13"/>
      <c r="AA5289" s="13"/>
      <c r="AB5289" s="13"/>
      <c r="AC5289" s="13"/>
      <c r="AD5289" s="13"/>
      <c r="AE5289" s="13"/>
      <c r="AF5289" s="13"/>
      <c r="AG5289" s="13"/>
      <c r="AH5289" s="13"/>
      <c r="AI5289" s="13"/>
      <c r="AJ5289" s="13"/>
    </row>
    <row r="5290" spans="2:36" x14ac:dyDescent="0.3">
      <c r="B5290" s="8"/>
      <c r="C5290" s="8"/>
      <c r="W5290" s="13"/>
      <c r="X5290" s="13"/>
      <c r="Y5290" s="13"/>
      <c r="Z5290" s="13"/>
      <c r="AA5290" s="13"/>
      <c r="AB5290" s="13"/>
      <c r="AC5290" s="13"/>
      <c r="AD5290" s="13"/>
      <c r="AE5290" s="13"/>
      <c r="AF5290" s="13"/>
      <c r="AG5290" s="13"/>
      <c r="AH5290" s="13"/>
      <c r="AI5290" s="13"/>
      <c r="AJ5290" s="13"/>
    </row>
    <row r="5291" spans="2:36" x14ac:dyDescent="0.3">
      <c r="B5291" s="8"/>
      <c r="C5291" s="8"/>
      <c r="W5291" s="13"/>
      <c r="X5291" s="13"/>
      <c r="Y5291" s="13"/>
      <c r="Z5291" s="13"/>
      <c r="AA5291" s="13"/>
      <c r="AB5291" s="13"/>
      <c r="AC5291" s="13"/>
      <c r="AD5291" s="13"/>
      <c r="AE5291" s="13"/>
      <c r="AF5291" s="13"/>
      <c r="AG5291" s="13"/>
      <c r="AH5291" s="13"/>
      <c r="AI5291" s="13"/>
      <c r="AJ5291" s="13"/>
    </row>
    <row r="5292" spans="2:36" x14ac:dyDescent="0.3">
      <c r="B5292" s="8"/>
      <c r="C5292" s="8"/>
      <c r="W5292" s="13"/>
      <c r="X5292" s="13"/>
      <c r="Y5292" s="13"/>
      <c r="Z5292" s="13"/>
      <c r="AA5292" s="13"/>
      <c r="AB5292" s="13"/>
      <c r="AC5292" s="13"/>
      <c r="AD5292" s="13"/>
      <c r="AE5292" s="13"/>
      <c r="AF5292" s="13"/>
      <c r="AG5292" s="13"/>
      <c r="AH5292" s="13"/>
      <c r="AI5292" s="13"/>
      <c r="AJ5292" s="13"/>
    </row>
    <row r="5293" spans="2:36" x14ac:dyDescent="0.3">
      <c r="B5293" s="8"/>
      <c r="C5293" s="8"/>
      <c r="W5293" s="13"/>
      <c r="X5293" s="13"/>
      <c r="Y5293" s="13"/>
      <c r="Z5293" s="13"/>
      <c r="AA5293" s="13"/>
      <c r="AB5293" s="13"/>
      <c r="AC5293" s="13"/>
      <c r="AD5293" s="13"/>
      <c r="AE5293" s="13"/>
      <c r="AF5293" s="13"/>
      <c r="AG5293" s="13"/>
      <c r="AH5293" s="13"/>
      <c r="AI5293" s="13"/>
      <c r="AJ5293" s="13"/>
    </row>
    <row r="5294" spans="2:36" x14ac:dyDescent="0.3">
      <c r="B5294" s="8"/>
      <c r="C5294" s="8"/>
      <c r="W5294" s="13"/>
      <c r="X5294" s="13"/>
      <c r="Y5294" s="13"/>
      <c r="Z5294" s="13"/>
      <c r="AA5294" s="13"/>
      <c r="AB5294" s="13"/>
      <c r="AC5294" s="13"/>
      <c r="AD5294" s="13"/>
      <c r="AE5294" s="13"/>
      <c r="AF5294" s="13"/>
      <c r="AG5294" s="13"/>
      <c r="AH5294" s="13"/>
      <c r="AI5294" s="13"/>
      <c r="AJ5294" s="13"/>
    </row>
    <row r="5295" spans="2:36" x14ac:dyDescent="0.3">
      <c r="B5295" s="8"/>
      <c r="C5295" s="8"/>
      <c r="W5295" s="13"/>
      <c r="X5295" s="13"/>
      <c r="Y5295" s="13"/>
      <c r="Z5295" s="13"/>
      <c r="AA5295" s="13"/>
      <c r="AB5295" s="13"/>
      <c r="AC5295" s="13"/>
      <c r="AD5295" s="13"/>
      <c r="AE5295" s="13"/>
      <c r="AF5295" s="13"/>
      <c r="AG5295" s="13"/>
      <c r="AH5295" s="13"/>
      <c r="AI5295" s="13"/>
      <c r="AJ5295" s="13"/>
    </row>
    <row r="5296" spans="2:36" x14ac:dyDescent="0.3">
      <c r="B5296" s="8"/>
      <c r="C5296" s="8"/>
      <c r="W5296" s="13"/>
      <c r="X5296" s="13"/>
      <c r="Y5296" s="13"/>
      <c r="Z5296" s="13"/>
      <c r="AA5296" s="13"/>
      <c r="AB5296" s="13"/>
      <c r="AC5296" s="13"/>
      <c r="AD5296" s="13"/>
      <c r="AE5296" s="13"/>
      <c r="AF5296" s="13"/>
      <c r="AG5296" s="13"/>
      <c r="AH5296" s="13"/>
      <c r="AI5296" s="13"/>
      <c r="AJ5296" s="13"/>
    </row>
    <row r="5297" spans="2:36" x14ac:dyDescent="0.3">
      <c r="B5297" s="8"/>
      <c r="C5297" s="8"/>
      <c r="W5297" s="13"/>
      <c r="X5297" s="13"/>
      <c r="Y5297" s="13"/>
      <c r="Z5297" s="13"/>
      <c r="AA5297" s="13"/>
      <c r="AB5297" s="13"/>
      <c r="AC5297" s="13"/>
      <c r="AD5297" s="13"/>
      <c r="AE5297" s="13"/>
      <c r="AF5297" s="13"/>
      <c r="AG5297" s="13"/>
      <c r="AH5297" s="13"/>
      <c r="AI5297" s="13"/>
      <c r="AJ5297" s="13"/>
    </row>
    <row r="5298" spans="2:36" x14ac:dyDescent="0.3">
      <c r="B5298" s="8"/>
      <c r="C5298" s="8"/>
      <c r="W5298" s="13"/>
      <c r="X5298" s="13"/>
      <c r="Y5298" s="13"/>
      <c r="Z5298" s="13"/>
      <c r="AA5298" s="13"/>
      <c r="AB5298" s="13"/>
      <c r="AC5298" s="13"/>
      <c r="AD5298" s="13"/>
      <c r="AE5298" s="13"/>
      <c r="AF5298" s="13"/>
      <c r="AG5298" s="13"/>
      <c r="AH5298" s="13"/>
      <c r="AI5298" s="13"/>
      <c r="AJ5298" s="13"/>
    </row>
    <row r="5299" spans="2:36" x14ac:dyDescent="0.3">
      <c r="B5299" s="8"/>
      <c r="C5299" s="8"/>
      <c r="W5299" s="13"/>
      <c r="X5299" s="13"/>
      <c r="Y5299" s="13"/>
      <c r="Z5299" s="13"/>
      <c r="AA5299" s="13"/>
      <c r="AB5299" s="13"/>
      <c r="AC5299" s="13"/>
      <c r="AD5299" s="13"/>
      <c r="AE5299" s="13"/>
      <c r="AF5299" s="13"/>
      <c r="AG5299" s="13"/>
      <c r="AH5299" s="13"/>
      <c r="AI5299" s="13"/>
      <c r="AJ5299" s="13"/>
    </row>
    <row r="5300" spans="2:36" x14ac:dyDescent="0.3">
      <c r="B5300" s="8"/>
      <c r="C5300" s="8"/>
      <c r="W5300" s="13"/>
      <c r="X5300" s="13"/>
      <c r="Y5300" s="13"/>
      <c r="Z5300" s="13"/>
      <c r="AA5300" s="13"/>
      <c r="AB5300" s="13"/>
      <c r="AC5300" s="13"/>
      <c r="AD5300" s="13"/>
      <c r="AE5300" s="13"/>
      <c r="AF5300" s="13"/>
      <c r="AG5300" s="13"/>
      <c r="AH5300" s="13"/>
      <c r="AI5300" s="13"/>
      <c r="AJ5300" s="13"/>
    </row>
    <row r="5301" spans="2:36" x14ac:dyDescent="0.3">
      <c r="B5301" s="8"/>
      <c r="C5301" s="8"/>
      <c r="W5301" s="13"/>
      <c r="X5301" s="13"/>
      <c r="Y5301" s="13"/>
      <c r="Z5301" s="13"/>
      <c r="AA5301" s="13"/>
      <c r="AB5301" s="13"/>
      <c r="AC5301" s="13"/>
      <c r="AD5301" s="13"/>
      <c r="AE5301" s="13"/>
      <c r="AF5301" s="13"/>
      <c r="AG5301" s="13"/>
      <c r="AH5301" s="13"/>
      <c r="AI5301" s="13"/>
      <c r="AJ5301" s="13"/>
    </row>
    <row r="5302" spans="2:36" x14ac:dyDescent="0.3">
      <c r="B5302" s="8"/>
      <c r="C5302" s="8"/>
      <c r="W5302" s="13"/>
      <c r="X5302" s="13"/>
      <c r="Y5302" s="13"/>
      <c r="Z5302" s="13"/>
      <c r="AA5302" s="13"/>
      <c r="AB5302" s="13"/>
      <c r="AC5302" s="13"/>
      <c r="AD5302" s="13"/>
      <c r="AE5302" s="13"/>
      <c r="AF5302" s="13"/>
      <c r="AG5302" s="13"/>
      <c r="AH5302" s="13"/>
      <c r="AI5302" s="13"/>
      <c r="AJ5302" s="13"/>
    </row>
    <row r="5303" spans="2:36" x14ac:dyDescent="0.3">
      <c r="B5303" s="8"/>
      <c r="C5303" s="8"/>
      <c r="W5303" s="13"/>
      <c r="X5303" s="13"/>
      <c r="Y5303" s="13"/>
      <c r="Z5303" s="13"/>
      <c r="AA5303" s="13"/>
      <c r="AB5303" s="13"/>
      <c r="AC5303" s="13"/>
      <c r="AD5303" s="13"/>
      <c r="AE5303" s="13"/>
      <c r="AF5303" s="13"/>
      <c r="AG5303" s="13"/>
      <c r="AH5303" s="13"/>
      <c r="AI5303" s="13"/>
      <c r="AJ5303" s="13"/>
    </row>
    <row r="5304" spans="2:36" x14ac:dyDescent="0.3">
      <c r="B5304" s="8"/>
      <c r="C5304" s="8"/>
      <c r="W5304" s="13"/>
      <c r="X5304" s="13"/>
      <c r="Y5304" s="13"/>
      <c r="Z5304" s="13"/>
      <c r="AA5304" s="13"/>
      <c r="AB5304" s="13"/>
      <c r="AC5304" s="13"/>
      <c r="AD5304" s="13"/>
      <c r="AE5304" s="13"/>
      <c r="AF5304" s="13"/>
      <c r="AG5304" s="13"/>
      <c r="AH5304" s="13"/>
      <c r="AI5304" s="13"/>
      <c r="AJ5304" s="13"/>
    </row>
    <row r="5305" spans="2:36" x14ac:dyDescent="0.3">
      <c r="B5305" s="8"/>
      <c r="C5305" s="8"/>
      <c r="W5305" s="13"/>
      <c r="X5305" s="13"/>
      <c r="Y5305" s="13"/>
      <c r="Z5305" s="13"/>
      <c r="AA5305" s="13"/>
      <c r="AB5305" s="13"/>
      <c r="AC5305" s="13"/>
      <c r="AD5305" s="13"/>
      <c r="AE5305" s="13"/>
      <c r="AF5305" s="13"/>
      <c r="AG5305" s="13"/>
      <c r="AH5305" s="13"/>
      <c r="AI5305" s="13"/>
      <c r="AJ5305" s="13"/>
    </row>
    <row r="5306" spans="2:36" x14ac:dyDescent="0.3">
      <c r="B5306" s="8"/>
      <c r="C5306" s="8"/>
      <c r="W5306" s="13"/>
      <c r="X5306" s="13"/>
      <c r="Y5306" s="13"/>
      <c r="Z5306" s="13"/>
      <c r="AA5306" s="13"/>
      <c r="AB5306" s="13"/>
      <c r="AC5306" s="13"/>
      <c r="AD5306" s="13"/>
      <c r="AE5306" s="13"/>
      <c r="AF5306" s="13"/>
      <c r="AG5306" s="13"/>
      <c r="AH5306" s="13"/>
      <c r="AI5306" s="13"/>
      <c r="AJ5306" s="13"/>
    </row>
    <row r="5307" spans="2:36" x14ac:dyDescent="0.3">
      <c r="B5307" s="8"/>
      <c r="C5307" s="8"/>
      <c r="W5307" s="13"/>
      <c r="X5307" s="13"/>
      <c r="Y5307" s="13"/>
      <c r="Z5307" s="13"/>
      <c r="AA5307" s="13"/>
      <c r="AB5307" s="13"/>
      <c r="AC5307" s="13"/>
      <c r="AD5307" s="13"/>
      <c r="AE5307" s="13"/>
      <c r="AF5307" s="13"/>
      <c r="AG5307" s="13"/>
      <c r="AH5307" s="13"/>
      <c r="AI5307" s="13"/>
      <c r="AJ5307" s="13"/>
    </row>
    <row r="5308" spans="2:36" x14ac:dyDescent="0.3">
      <c r="B5308" s="8"/>
      <c r="C5308" s="8"/>
      <c r="W5308" s="13"/>
      <c r="X5308" s="13"/>
      <c r="Y5308" s="13"/>
      <c r="Z5308" s="13"/>
      <c r="AA5308" s="13"/>
      <c r="AB5308" s="13"/>
      <c r="AC5308" s="13"/>
      <c r="AD5308" s="13"/>
      <c r="AE5308" s="13"/>
      <c r="AF5308" s="13"/>
      <c r="AG5308" s="13"/>
      <c r="AH5308" s="13"/>
      <c r="AI5308" s="13"/>
      <c r="AJ5308" s="13"/>
    </row>
    <row r="5309" spans="2:36" x14ac:dyDescent="0.3">
      <c r="B5309" s="8"/>
      <c r="C5309" s="8"/>
      <c r="W5309" s="13"/>
      <c r="X5309" s="13"/>
      <c r="Y5309" s="13"/>
      <c r="Z5309" s="13"/>
      <c r="AA5309" s="13"/>
      <c r="AB5309" s="13"/>
      <c r="AC5309" s="13"/>
      <c r="AD5309" s="13"/>
      <c r="AE5309" s="13"/>
      <c r="AF5309" s="13"/>
      <c r="AG5309" s="13"/>
      <c r="AH5309" s="13"/>
      <c r="AI5309" s="13"/>
      <c r="AJ5309" s="13"/>
    </row>
    <row r="5310" spans="2:36" x14ac:dyDescent="0.3">
      <c r="B5310" s="8"/>
      <c r="C5310" s="8"/>
      <c r="W5310" s="13"/>
      <c r="X5310" s="13"/>
      <c r="Y5310" s="13"/>
      <c r="Z5310" s="13"/>
      <c r="AA5310" s="13"/>
      <c r="AB5310" s="13"/>
      <c r="AC5310" s="13"/>
      <c r="AD5310" s="13"/>
      <c r="AE5310" s="13"/>
      <c r="AF5310" s="13"/>
      <c r="AG5310" s="13"/>
      <c r="AH5310" s="13"/>
      <c r="AI5310" s="13"/>
      <c r="AJ5310" s="13"/>
    </row>
    <row r="5311" spans="2:36" x14ac:dyDescent="0.3">
      <c r="B5311" s="8"/>
      <c r="C5311" s="8"/>
      <c r="W5311" s="13"/>
      <c r="X5311" s="13"/>
      <c r="Y5311" s="13"/>
      <c r="Z5311" s="13"/>
      <c r="AA5311" s="13"/>
      <c r="AB5311" s="13"/>
      <c r="AC5311" s="13"/>
      <c r="AD5311" s="13"/>
      <c r="AE5311" s="13"/>
      <c r="AF5311" s="13"/>
      <c r="AG5311" s="13"/>
      <c r="AH5311" s="13"/>
      <c r="AI5311" s="13"/>
      <c r="AJ5311" s="13"/>
    </row>
    <row r="5312" spans="2:36" x14ac:dyDescent="0.3">
      <c r="B5312" s="8"/>
      <c r="C5312" s="8"/>
      <c r="W5312" s="13"/>
      <c r="X5312" s="13"/>
      <c r="Y5312" s="13"/>
      <c r="Z5312" s="13"/>
      <c r="AA5312" s="13"/>
      <c r="AB5312" s="13"/>
      <c r="AC5312" s="13"/>
      <c r="AD5312" s="13"/>
      <c r="AE5312" s="13"/>
      <c r="AF5312" s="13"/>
      <c r="AG5312" s="13"/>
      <c r="AH5312" s="13"/>
      <c r="AI5312" s="13"/>
      <c r="AJ5312" s="13"/>
    </row>
    <row r="5313" spans="2:36" x14ac:dyDescent="0.3">
      <c r="B5313" s="8"/>
      <c r="C5313" s="8"/>
      <c r="W5313" s="13"/>
      <c r="X5313" s="13"/>
      <c r="Y5313" s="13"/>
      <c r="Z5313" s="13"/>
      <c r="AA5313" s="13"/>
      <c r="AB5313" s="13"/>
      <c r="AC5313" s="13"/>
      <c r="AD5313" s="13"/>
      <c r="AE5313" s="13"/>
      <c r="AF5313" s="13"/>
      <c r="AG5313" s="13"/>
      <c r="AH5313" s="13"/>
      <c r="AI5313" s="13"/>
      <c r="AJ5313" s="13"/>
    </row>
    <row r="5314" spans="2:36" x14ac:dyDescent="0.3">
      <c r="B5314" s="8"/>
      <c r="C5314" s="8"/>
      <c r="W5314" s="13"/>
      <c r="X5314" s="13"/>
      <c r="Y5314" s="13"/>
      <c r="Z5314" s="13"/>
      <c r="AA5314" s="13"/>
      <c r="AB5314" s="13"/>
      <c r="AC5314" s="13"/>
      <c r="AD5314" s="13"/>
      <c r="AE5314" s="13"/>
      <c r="AF5314" s="13"/>
      <c r="AG5314" s="13"/>
      <c r="AH5314" s="13"/>
      <c r="AI5314" s="13"/>
      <c r="AJ5314" s="13"/>
    </row>
    <row r="5315" spans="2:36" x14ac:dyDescent="0.3">
      <c r="B5315" s="8"/>
      <c r="C5315" s="8"/>
      <c r="W5315" s="13"/>
      <c r="X5315" s="13"/>
      <c r="Y5315" s="13"/>
      <c r="Z5315" s="13"/>
      <c r="AA5315" s="13"/>
      <c r="AB5315" s="13"/>
      <c r="AC5315" s="13"/>
      <c r="AD5315" s="13"/>
      <c r="AE5315" s="13"/>
      <c r="AF5315" s="13"/>
      <c r="AG5315" s="13"/>
      <c r="AH5315" s="13"/>
      <c r="AI5315" s="13"/>
      <c r="AJ5315" s="13"/>
    </row>
    <row r="5316" spans="2:36" x14ac:dyDescent="0.3">
      <c r="B5316" s="8"/>
      <c r="C5316" s="8"/>
      <c r="W5316" s="13"/>
      <c r="X5316" s="13"/>
      <c r="Y5316" s="13"/>
      <c r="Z5316" s="13"/>
      <c r="AA5316" s="13"/>
      <c r="AB5316" s="13"/>
      <c r="AC5316" s="13"/>
      <c r="AD5316" s="13"/>
      <c r="AE5316" s="13"/>
      <c r="AF5316" s="13"/>
      <c r="AG5316" s="13"/>
      <c r="AH5316" s="13"/>
      <c r="AI5316" s="13"/>
      <c r="AJ5316" s="13"/>
    </row>
    <row r="5317" spans="2:36" x14ac:dyDescent="0.3">
      <c r="B5317" s="8"/>
      <c r="C5317" s="8"/>
      <c r="W5317" s="13"/>
      <c r="X5317" s="13"/>
      <c r="Y5317" s="13"/>
      <c r="Z5317" s="13"/>
      <c r="AA5317" s="13"/>
      <c r="AB5317" s="13"/>
      <c r="AC5317" s="13"/>
      <c r="AD5317" s="13"/>
      <c r="AE5317" s="13"/>
      <c r="AF5317" s="13"/>
      <c r="AG5317" s="13"/>
      <c r="AH5317" s="13"/>
      <c r="AI5317" s="13"/>
      <c r="AJ5317" s="13"/>
    </row>
    <row r="5318" spans="2:36" x14ac:dyDescent="0.3">
      <c r="B5318" s="8"/>
      <c r="C5318" s="8"/>
      <c r="W5318" s="13"/>
      <c r="X5318" s="13"/>
      <c r="Y5318" s="13"/>
      <c r="Z5318" s="13"/>
      <c r="AA5318" s="13"/>
      <c r="AB5318" s="13"/>
      <c r="AC5318" s="13"/>
      <c r="AD5318" s="13"/>
      <c r="AE5318" s="13"/>
      <c r="AF5318" s="13"/>
      <c r="AG5318" s="13"/>
      <c r="AH5318" s="13"/>
      <c r="AI5318" s="13"/>
      <c r="AJ5318" s="13"/>
    </row>
    <row r="5319" spans="2:36" x14ac:dyDescent="0.3">
      <c r="B5319" s="8"/>
      <c r="C5319" s="8"/>
      <c r="W5319" s="13"/>
      <c r="X5319" s="13"/>
      <c r="Y5319" s="13"/>
      <c r="Z5319" s="13"/>
      <c r="AA5319" s="13"/>
      <c r="AB5319" s="13"/>
      <c r="AC5319" s="13"/>
      <c r="AD5319" s="13"/>
      <c r="AE5319" s="13"/>
      <c r="AF5319" s="13"/>
      <c r="AG5319" s="13"/>
      <c r="AH5319" s="13"/>
      <c r="AI5319" s="13"/>
      <c r="AJ5319" s="13"/>
    </row>
    <row r="5320" spans="2:36" x14ac:dyDescent="0.3">
      <c r="B5320" s="8"/>
      <c r="C5320" s="8"/>
      <c r="W5320" s="13"/>
      <c r="X5320" s="13"/>
      <c r="Y5320" s="13"/>
      <c r="Z5320" s="13"/>
      <c r="AA5320" s="13"/>
      <c r="AB5320" s="13"/>
      <c r="AC5320" s="13"/>
      <c r="AD5320" s="13"/>
      <c r="AE5320" s="13"/>
      <c r="AF5320" s="13"/>
      <c r="AG5320" s="13"/>
      <c r="AH5320" s="13"/>
      <c r="AI5320" s="13"/>
      <c r="AJ5320" s="13"/>
    </row>
    <row r="5321" spans="2:36" x14ac:dyDescent="0.3">
      <c r="B5321" s="8"/>
      <c r="C5321" s="8"/>
      <c r="W5321" s="13"/>
      <c r="X5321" s="13"/>
      <c r="Y5321" s="13"/>
      <c r="Z5321" s="13"/>
      <c r="AA5321" s="13"/>
      <c r="AB5321" s="13"/>
      <c r="AC5321" s="13"/>
      <c r="AD5321" s="13"/>
      <c r="AE5321" s="13"/>
      <c r="AF5321" s="13"/>
      <c r="AG5321" s="13"/>
      <c r="AH5321" s="13"/>
      <c r="AI5321" s="13"/>
      <c r="AJ5321" s="13"/>
    </row>
    <row r="5322" spans="2:36" x14ac:dyDescent="0.3">
      <c r="B5322" s="8"/>
      <c r="C5322" s="8"/>
      <c r="W5322" s="13"/>
      <c r="X5322" s="13"/>
      <c r="Y5322" s="13"/>
      <c r="Z5322" s="13"/>
      <c r="AA5322" s="13"/>
      <c r="AB5322" s="13"/>
      <c r="AC5322" s="13"/>
      <c r="AD5322" s="13"/>
      <c r="AE5322" s="13"/>
      <c r="AF5322" s="13"/>
      <c r="AG5322" s="13"/>
      <c r="AH5322" s="13"/>
      <c r="AI5322" s="13"/>
      <c r="AJ5322" s="13"/>
    </row>
    <row r="5323" spans="2:36" x14ac:dyDescent="0.3">
      <c r="B5323" s="8"/>
      <c r="C5323" s="8"/>
      <c r="W5323" s="13"/>
      <c r="X5323" s="13"/>
      <c r="Y5323" s="13"/>
      <c r="Z5323" s="13"/>
      <c r="AA5323" s="13"/>
      <c r="AB5323" s="13"/>
      <c r="AC5323" s="13"/>
      <c r="AD5323" s="13"/>
      <c r="AE5323" s="13"/>
      <c r="AF5323" s="13"/>
      <c r="AG5323" s="13"/>
      <c r="AH5323" s="13"/>
      <c r="AI5323" s="13"/>
      <c r="AJ5323" s="13"/>
    </row>
    <row r="5324" spans="2:36" x14ac:dyDescent="0.3">
      <c r="B5324" s="8"/>
      <c r="C5324" s="8"/>
      <c r="W5324" s="13"/>
      <c r="X5324" s="13"/>
      <c r="Y5324" s="13"/>
      <c r="Z5324" s="13"/>
      <c r="AA5324" s="13"/>
      <c r="AB5324" s="13"/>
      <c r="AC5324" s="13"/>
      <c r="AD5324" s="13"/>
      <c r="AE5324" s="13"/>
      <c r="AF5324" s="13"/>
      <c r="AG5324" s="13"/>
      <c r="AH5324" s="13"/>
      <c r="AI5324" s="13"/>
      <c r="AJ5324" s="13"/>
    </row>
    <row r="5325" spans="2:36" x14ac:dyDescent="0.3">
      <c r="B5325" s="8"/>
      <c r="C5325" s="8"/>
      <c r="W5325" s="13"/>
      <c r="X5325" s="13"/>
      <c r="Y5325" s="13"/>
      <c r="Z5325" s="13"/>
      <c r="AA5325" s="13"/>
      <c r="AB5325" s="13"/>
      <c r="AC5325" s="13"/>
      <c r="AD5325" s="13"/>
      <c r="AE5325" s="13"/>
      <c r="AF5325" s="13"/>
      <c r="AG5325" s="13"/>
      <c r="AH5325" s="13"/>
      <c r="AI5325" s="13"/>
      <c r="AJ5325" s="13"/>
    </row>
    <row r="5326" spans="2:36" x14ac:dyDescent="0.3">
      <c r="B5326" s="8"/>
      <c r="C5326" s="8"/>
      <c r="W5326" s="13"/>
      <c r="X5326" s="13"/>
      <c r="Y5326" s="13"/>
      <c r="Z5326" s="13"/>
      <c r="AA5326" s="13"/>
      <c r="AB5326" s="13"/>
      <c r="AC5326" s="13"/>
      <c r="AD5326" s="13"/>
      <c r="AE5326" s="13"/>
      <c r="AF5326" s="13"/>
      <c r="AG5326" s="13"/>
      <c r="AH5326" s="13"/>
      <c r="AI5326" s="13"/>
      <c r="AJ5326" s="13"/>
    </row>
    <row r="5327" spans="2:36" x14ac:dyDescent="0.3">
      <c r="B5327" s="8"/>
      <c r="C5327" s="8"/>
      <c r="W5327" s="13"/>
      <c r="X5327" s="13"/>
      <c r="Y5327" s="13"/>
      <c r="Z5327" s="13"/>
      <c r="AA5327" s="13"/>
      <c r="AB5327" s="13"/>
      <c r="AC5327" s="13"/>
      <c r="AD5327" s="13"/>
      <c r="AE5327" s="13"/>
      <c r="AF5327" s="13"/>
      <c r="AG5327" s="13"/>
      <c r="AH5327" s="13"/>
      <c r="AI5327" s="13"/>
      <c r="AJ5327" s="13"/>
    </row>
    <row r="5328" spans="2:36" x14ac:dyDescent="0.3">
      <c r="B5328" s="8"/>
      <c r="C5328" s="8"/>
      <c r="W5328" s="13"/>
      <c r="X5328" s="13"/>
      <c r="Y5328" s="13"/>
      <c r="Z5328" s="13"/>
      <c r="AA5328" s="13"/>
      <c r="AB5328" s="13"/>
      <c r="AC5328" s="13"/>
      <c r="AD5328" s="13"/>
      <c r="AE5328" s="13"/>
      <c r="AF5328" s="13"/>
      <c r="AG5328" s="13"/>
      <c r="AH5328" s="13"/>
      <c r="AI5328" s="13"/>
      <c r="AJ5328" s="13"/>
    </row>
    <row r="5329" spans="2:36" x14ac:dyDescent="0.3">
      <c r="B5329" s="8"/>
      <c r="C5329" s="8"/>
      <c r="W5329" s="13"/>
      <c r="X5329" s="13"/>
      <c r="Y5329" s="13"/>
      <c r="Z5329" s="13"/>
      <c r="AA5329" s="13"/>
      <c r="AB5329" s="13"/>
      <c r="AC5329" s="13"/>
      <c r="AD5329" s="13"/>
      <c r="AE5329" s="13"/>
      <c r="AF5329" s="13"/>
      <c r="AG5329" s="13"/>
      <c r="AH5329" s="13"/>
      <c r="AI5329" s="13"/>
      <c r="AJ5329" s="13"/>
    </row>
    <row r="5330" spans="2:36" x14ac:dyDescent="0.3">
      <c r="B5330" s="8"/>
      <c r="C5330" s="8"/>
      <c r="W5330" s="13"/>
      <c r="X5330" s="13"/>
      <c r="Y5330" s="13"/>
      <c r="Z5330" s="13"/>
      <c r="AA5330" s="13"/>
      <c r="AB5330" s="13"/>
      <c r="AC5330" s="13"/>
      <c r="AD5330" s="13"/>
      <c r="AE5330" s="13"/>
      <c r="AF5330" s="13"/>
      <c r="AG5330" s="13"/>
      <c r="AH5330" s="13"/>
      <c r="AI5330" s="13"/>
      <c r="AJ5330" s="13"/>
    </row>
    <row r="5331" spans="2:36" x14ac:dyDescent="0.3">
      <c r="B5331" s="8"/>
      <c r="C5331" s="8"/>
      <c r="W5331" s="13"/>
      <c r="X5331" s="13"/>
      <c r="Y5331" s="13"/>
      <c r="Z5331" s="13"/>
      <c r="AA5331" s="13"/>
      <c r="AB5331" s="13"/>
      <c r="AC5331" s="13"/>
      <c r="AD5331" s="13"/>
      <c r="AE5331" s="13"/>
      <c r="AF5331" s="13"/>
      <c r="AG5331" s="13"/>
      <c r="AH5331" s="13"/>
      <c r="AI5331" s="13"/>
      <c r="AJ5331" s="13"/>
    </row>
    <row r="5332" spans="2:36" x14ac:dyDescent="0.3">
      <c r="B5332" s="8"/>
      <c r="C5332" s="8"/>
      <c r="W5332" s="13"/>
      <c r="X5332" s="13"/>
      <c r="Y5332" s="13"/>
      <c r="Z5332" s="13"/>
      <c r="AA5332" s="13"/>
      <c r="AB5332" s="13"/>
      <c r="AC5332" s="13"/>
      <c r="AD5332" s="13"/>
      <c r="AE5332" s="13"/>
      <c r="AF5332" s="13"/>
      <c r="AG5332" s="13"/>
      <c r="AH5332" s="13"/>
      <c r="AI5332" s="13"/>
      <c r="AJ5332" s="13"/>
    </row>
    <row r="5333" spans="2:36" x14ac:dyDescent="0.3">
      <c r="B5333" s="8"/>
      <c r="C5333" s="8"/>
      <c r="W5333" s="13"/>
      <c r="X5333" s="13"/>
      <c r="Y5333" s="13"/>
      <c r="Z5333" s="13"/>
      <c r="AA5333" s="13"/>
      <c r="AB5333" s="13"/>
      <c r="AC5333" s="13"/>
      <c r="AD5333" s="13"/>
      <c r="AE5333" s="13"/>
      <c r="AF5333" s="13"/>
      <c r="AG5333" s="13"/>
      <c r="AH5333" s="13"/>
      <c r="AI5333" s="13"/>
      <c r="AJ5333" s="13"/>
    </row>
    <row r="5334" spans="2:36" x14ac:dyDescent="0.3">
      <c r="B5334" s="8"/>
      <c r="C5334" s="8"/>
      <c r="W5334" s="13"/>
      <c r="X5334" s="13"/>
      <c r="Y5334" s="13"/>
      <c r="Z5334" s="13"/>
      <c r="AA5334" s="13"/>
      <c r="AB5334" s="13"/>
      <c r="AC5334" s="13"/>
      <c r="AD5334" s="13"/>
      <c r="AE5334" s="13"/>
      <c r="AF5334" s="13"/>
      <c r="AG5334" s="13"/>
      <c r="AH5334" s="13"/>
      <c r="AI5334" s="13"/>
      <c r="AJ5334" s="13"/>
    </row>
    <row r="5335" spans="2:36" x14ac:dyDescent="0.3">
      <c r="B5335" s="8"/>
      <c r="C5335" s="8"/>
      <c r="W5335" s="13"/>
      <c r="X5335" s="13"/>
      <c r="Y5335" s="13"/>
      <c r="Z5335" s="13"/>
      <c r="AA5335" s="13"/>
      <c r="AB5335" s="13"/>
      <c r="AC5335" s="13"/>
      <c r="AD5335" s="13"/>
      <c r="AE5335" s="13"/>
      <c r="AF5335" s="13"/>
      <c r="AG5335" s="13"/>
      <c r="AH5335" s="13"/>
      <c r="AI5335" s="13"/>
      <c r="AJ5335" s="13"/>
    </row>
    <row r="5336" spans="2:36" x14ac:dyDescent="0.3">
      <c r="B5336" s="8"/>
      <c r="C5336" s="8"/>
      <c r="W5336" s="13"/>
      <c r="X5336" s="13"/>
      <c r="Y5336" s="13"/>
      <c r="Z5336" s="13"/>
      <c r="AA5336" s="13"/>
      <c r="AB5336" s="13"/>
      <c r="AC5336" s="13"/>
      <c r="AD5336" s="13"/>
      <c r="AE5336" s="13"/>
      <c r="AF5336" s="13"/>
      <c r="AG5336" s="13"/>
      <c r="AH5336" s="13"/>
      <c r="AI5336" s="13"/>
      <c r="AJ5336" s="13"/>
    </row>
    <row r="5337" spans="2:36" x14ac:dyDescent="0.3">
      <c r="B5337" s="8"/>
      <c r="C5337" s="8"/>
      <c r="W5337" s="13"/>
      <c r="X5337" s="13"/>
      <c r="Y5337" s="13"/>
      <c r="Z5337" s="13"/>
      <c r="AA5337" s="13"/>
      <c r="AB5337" s="13"/>
      <c r="AC5337" s="13"/>
      <c r="AD5337" s="13"/>
      <c r="AE5337" s="13"/>
      <c r="AF5337" s="13"/>
      <c r="AG5337" s="13"/>
      <c r="AH5337" s="13"/>
      <c r="AI5337" s="13"/>
      <c r="AJ5337" s="13"/>
    </row>
    <row r="5338" spans="2:36" x14ac:dyDescent="0.3">
      <c r="B5338" s="8"/>
      <c r="C5338" s="8"/>
      <c r="W5338" s="13"/>
      <c r="X5338" s="13"/>
      <c r="Y5338" s="13"/>
      <c r="Z5338" s="13"/>
      <c r="AA5338" s="13"/>
      <c r="AB5338" s="13"/>
      <c r="AC5338" s="13"/>
      <c r="AD5338" s="13"/>
      <c r="AE5338" s="13"/>
      <c r="AF5338" s="13"/>
      <c r="AG5338" s="13"/>
      <c r="AH5338" s="13"/>
      <c r="AI5338" s="13"/>
      <c r="AJ5338" s="13"/>
    </row>
    <row r="5339" spans="2:36" x14ac:dyDescent="0.3">
      <c r="B5339" s="8"/>
      <c r="C5339" s="8"/>
      <c r="W5339" s="13"/>
      <c r="X5339" s="13"/>
      <c r="Y5339" s="13"/>
      <c r="Z5339" s="13"/>
      <c r="AA5339" s="13"/>
      <c r="AB5339" s="13"/>
      <c r="AC5339" s="13"/>
      <c r="AD5339" s="13"/>
      <c r="AE5339" s="13"/>
      <c r="AF5339" s="13"/>
      <c r="AG5339" s="13"/>
      <c r="AH5339" s="13"/>
      <c r="AI5339" s="13"/>
      <c r="AJ5339" s="13"/>
    </row>
    <row r="5340" spans="2:36" x14ac:dyDescent="0.3">
      <c r="B5340" s="8"/>
      <c r="C5340" s="8"/>
      <c r="W5340" s="13"/>
      <c r="X5340" s="13"/>
      <c r="Y5340" s="13"/>
      <c r="Z5340" s="13"/>
      <c r="AA5340" s="13"/>
      <c r="AB5340" s="13"/>
      <c r="AC5340" s="13"/>
      <c r="AD5340" s="13"/>
      <c r="AE5340" s="13"/>
      <c r="AF5340" s="13"/>
      <c r="AG5340" s="13"/>
      <c r="AH5340" s="13"/>
      <c r="AI5340" s="13"/>
      <c r="AJ5340" s="13"/>
    </row>
    <row r="5341" spans="2:36" x14ac:dyDescent="0.3">
      <c r="B5341" s="8"/>
      <c r="C5341" s="8"/>
      <c r="W5341" s="13"/>
      <c r="X5341" s="13"/>
      <c r="Y5341" s="13"/>
      <c r="Z5341" s="13"/>
      <c r="AA5341" s="13"/>
      <c r="AB5341" s="13"/>
      <c r="AC5341" s="13"/>
      <c r="AD5341" s="13"/>
      <c r="AE5341" s="13"/>
      <c r="AF5341" s="13"/>
      <c r="AG5341" s="13"/>
      <c r="AH5341" s="13"/>
      <c r="AI5341" s="13"/>
      <c r="AJ5341" s="13"/>
    </row>
    <row r="5342" spans="2:36" x14ac:dyDescent="0.3">
      <c r="B5342" s="8"/>
      <c r="C5342" s="8"/>
      <c r="W5342" s="13"/>
      <c r="X5342" s="13"/>
      <c r="Y5342" s="13"/>
      <c r="Z5342" s="13"/>
      <c r="AA5342" s="13"/>
      <c r="AB5342" s="13"/>
      <c r="AC5342" s="13"/>
      <c r="AD5342" s="13"/>
      <c r="AE5342" s="13"/>
      <c r="AF5342" s="13"/>
      <c r="AG5342" s="13"/>
      <c r="AH5342" s="13"/>
      <c r="AI5342" s="13"/>
      <c r="AJ5342" s="13"/>
    </row>
    <row r="5343" spans="2:36" x14ac:dyDescent="0.3">
      <c r="B5343" s="8"/>
      <c r="C5343" s="8"/>
      <c r="W5343" s="13"/>
      <c r="X5343" s="13"/>
      <c r="Y5343" s="13"/>
      <c r="Z5343" s="13"/>
      <c r="AA5343" s="13"/>
      <c r="AB5343" s="13"/>
      <c r="AC5343" s="13"/>
      <c r="AD5343" s="13"/>
      <c r="AE5343" s="13"/>
      <c r="AF5343" s="13"/>
      <c r="AG5343" s="13"/>
      <c r="AH5343" s="13"/>
      <c r="AI5343" s="13"/>
      <c r="AJ5343" s="13"/>
    </row>
    <row r="5344" spans="2:36" x14ac:dyDescent="0.3">
      <c r="B5344" s="8"/>
      <c r="C5344" s="8"/>
      <c r="W5344" s="13"/>
      <c r="X5344" s="13"/>
      <c r="Y5344" s="13"/>
      <c r="Z5344" s="13"/>
      <c r="AA5344" s="13"/>
      <c r="AB5344" s="13"/>
      <c r="AC5344" s="13"/>
      <c r="AD5344" s="13"/>
      <c r="AE5344" s="13"/>
      <c r="AF5344" s="13"/>
      <c r="AG5344" s="13"/>
      <c r="AH5344" s="13"/>
      <c r="AI5344" s="13"/>
      <c r="AJ5344" s="13"/>
    </row>
    <row r="5345" spans="2:36" x14ac:dyDescent="0.3">
      <c r="B5345" s="8"/>
      <c r="C5345" s="8"/>
      <c r="W5345" s="13"/>
      <c r="X5345" s="13"/>
      <c r="Y5345" s="13"/>
      <c r="Z5345" s="13"/>
      <c r="AA5345" s="13"/>
      <c r="AB5345" s="13"/>
      <c r="AC5345" s="13"/>
      <c r="AD5345" s="13"/>
      <c r="AE5345" s="13"/>
      <c r="AF5345" s="13"/>
      <c r="AG5345" s="13"/>
      <c r="AH5345" s="13"/>
      <c r="AI5345" s="13"/>
      <c r="AJ5345" s="13"/>
    </row>
    <row r="5346" spans="2:36" x14ac:dyDescent="0.3">
      <c r="B5346" s="8"/>
      <c r="C5346" s="8"/>
      <c r="W5346" s="13"/>
      <c r="X5346" s="13"/>
      <c r="Y5346" s="13"/>
      <c r="Z5346" s="13"/>
      <c r="AA5346" s="13"/>
      <c r="AB5346" s="13"/>
      <c r="AC5346" s="13"/>
      <c r="AD5346" s="13"/>
      <c r="AE5346" s="13"/>
      <c r="AF5346" s="13"/>
      <c r="AG5346" s="13"/>
      <c r="AH5346" s="13"/>
      <c r="AI5346" s="13"/>
      <c r="AJ5346" s="13"/>
    </row>
    <row r="5347" spans="2:36" x14ac:dyDescent="0.3">
      <c r="B5347" s="8"/>
      <c r="C5347" s="8"/>
      <c r="W5347" s="13"/>
      <c r="X5347" s="13"/>
      <c r="Y5347" s="13"/>
      <c r="Z5347" s="13"/>
      <c r="AA5347" s="13"/>
      <c r="AB5347" s="13"/>
      <c r="AC5347" s="13"/>
      <c r="AD5347" s="13"/>
      <c r="AE5347" s="13"/>
      <c r="AF5347" s="13"/>
      <c r="AG5347" s="13"/>
      <c r="AH5347" s="13"/>
      <c r="AI5347" s="13"/>
      <c r="AJ5347" s="13"/>
    </row>
    <row r="5348" spans="2:36" x14ac:dyDescent="0.3">
      <c r="B5348" s="8"/>
      <c r="C5348" s="8"/>
      <c r="W5348" s="13"/>
      <c r="X5348" s="13"/>
      <c r="Y5348" s="13"/>
      <c r="Z5348" s="13"/>
      <c r="AA5348" s="13"/>
      <c r="AB5348" s="13"/>
      <c r="AC5348" s="13"/>
      <c r="AD5348" s="13"/>
      <c r="AE5348" s="13"/>
      <c r="AF5348" s="13"/>
      <c r="AG5348" s="13"/>
      <c r="AH5348" s="13"/>
      <c r="AI5348" s="13"/>
      <c r="AJ5348" s="13"/>
    </row>
    <row r="5349" spans="2:36" x14ac:dyDescent="0.3">
      <c r="B5349" s="8"/>
      <c r="C5349" s="8"/>
      <c r="W5349" s="13"/>
      <c r="X5349" s="13"/>
      <c r="Y5349" s="13"/>
      <c r="Z5349" s="13"/>
      <c r="AA5349" s="13"/>
      <c r="AB5349" s="13"/>
      <c r="AC5349" s="13"/>
      <c r="AD5349" s="13"/>
      <c r="AE5349" s="13"/>
      <c r="AF5349" s="13"/>
      <c r="AG5349" s="13"/>
      <c r="AH5349" s="13"/>
      <c r="AI5349" s="13"/>
      <c r="AJ5349" s="13"/>
    </row>
    <row r="5350" spans="2:36" x14ac:dyDescent="0.3">
      <c r="B5350" s="8"/>
      <c r="C5350" s="8"/>
      <c r="W5350" s="13"/>
      <c r="X5350" s="13"/>
      <c r="Y5350" s="13"/>
      <c r="Z5350" s="13"/>
      <c r="AA5350" s="13"/>
      <c r="AB5350" s="13"/>
      <c r="AC5350" s="13"/>
      <c r="AD5350" s="13"/>
      <c r="AE5350" s="13"/>
      <c r="AF5350" s="13"/>
      <c r="AG5350" s="13"/>
      <c r="AH5350" s="13"/>
      <c r="AI5350" s="13"/>
      <c r="AJ5350" s="13"/>
    </row>
    <row r="5351" spans="2:36" x14ac:dyDescent="0.3">
      <c r="B5351" s="8"/>
      <c r="C5351" s="8"/>
      <c r="W5351" s="13"/>
      <c r="X5351" s="13"/>
      <c r="Y5351" s="13"/>
      <c r="Z5351" s="13"/>
      <c r="AA5351" s="13"/>
      <c r="AB5351" s="13"/>
      <c r="AC5351" s="13"/>
      <c r="AD5351" s="13"/>
      <c r="AE5351" s="13"/>
      <c r="AF5351" s="13"/>
      <c r="AG5351" s="13"/>
      <c r="AH5351" s="13"/>
      <c r="AI5351" s="13"/>
      <c r="AJ5351" s="13"/>
    </row>
    <row r="5352" spans="2:36" x14ac:dyDescent="0.3">
      <c r="B5352" s="8"/>
      <c r="C5352" s="8"/>
      <c r="W5352" s="13"/>
      <c r="X5352" s="13"/>
      <c r="Y5352" s="13"/>
      <c r="Z5352" s="13"/>
      <c r="AA5352" s="13"/>
      <c r="AB5352" s="13"/>
      <c r="AC5352" s="13"/>
      <c r="AD5352" s="13"/>
      <c r="AE5352" s="13"/>
      <c r="AF5352" s="13"/>
      <c r="AG5352" s="13"/>
      <c r="AH5352" s="13"/>
      <c r="AI5352" s="13"/>
      <c r="AJ5352" s="13"/>
    </row>
    <row r="5353" spans="2:36" x14ac:dyDescent="0.3">
      <c r="B5353" s="8"/>
      <c r="C5353" s="8"/>
      <c r="W5353" s="13"/>
      <c r="X5353" s="13"/>
      <c r="Y5353" s="13"/>
      <c r="Z5353" s="13"/>
      <c r="AA5353" s="13"/>
      <c r="AB5353" s="13"/>
      <c r="AC5353" s="13"/>
      <c r="AD5353" s="13"/>
      <c r="AE5353" s="13"/>
      <c r="AF5353" s="13"/>
      <c r="AG5353" s="13"/>
      <c r="AH5353" s="13"/>
      <c r="AI5353" s="13"/>
      <c r="AJ5353" s="13"/>
    </row>
    <row r="5354" spans="2:36" x14ac:dyDescent="0.3">
      <c r="B5354" s="8"/>
      <c r="C5354" s="8"/>
      <c r="W5354" s="13"/>
      <c r="X5354" s="13"/>
      <c r="Y5354" s="13"/>
      <c r="Z5354" s="13"/>
      <c r="AA5354" s="13"/>
      <c r="AB5354" s="13"/>
      <c r="AC5354" s="13"/>
      <c r="AD5354" s="13"/>
      <c r="AE5354" s="13"/>
      <c r="AF5354" s="13"/>
      <c r="AG5354" s="13"/>
      <c r="AH5354" s="13"/>
      <c r="AI5354" s="13"/>
      <c r="AJ5354" s="13"/>
    </row>
    <row r="5355" spans="2:36" x14ac:dyDescent="0.3">
      <c r="B5355" s="8"/>
      <c r="C5355" s="8"/>
      <c r="W5355" s="13"/>
      <c r="X5355" s="13"/>
      <c r="Y5355" s="13"/>
      <c r="Z5355" s="13"/>
      <c r="AA5355" s="13"/>
      <c r="AB5355" s="13"/>
      <c r="AC5355" s="13"/>
      <c r="AD5355" s="13"/>
      <c r="AE5355" s="13"/>
      <c r="AF5355" s="13"/>
      <c r="AG5355" s="13"/>
      <c r="AH5355" s="13"/>
      <c r="AI5355" s="13"/>
      <c r="AJ5355" s="13"/>
    </row>
    <row r="5356" spans="2:36" x14ac:dyDescent="0.3">
      <c r="B5356" s="8"/>
      <c r="C5356" s="8"/>
      <c r="W5356" s="13"/>
      <c r="X5356" s="13"/>
      <c r="Y5356" s="13"/>
      <c r="Z5356" s="13"/>
      <c r="AA5356" s="13"/>
      <c r="AB5356" s="13"/>
      <c r="AC5356" s="13"/>
      <c r="AD5356" s="13"/>
      <c r="AE5356" s="13"/>
      <c r="AF5356" s="13"/>
      <c r="AG5356" s="13"/>
      <c r="AH5356" s="13"/>
      <c r="AI5356" s="13"/>
      <c r="AJ5356" s="13"/>
    </row>
    <row r="5357" spans="2:36" x14ac:dyDescent="0.3">
      <c r="B5357" s="8"/>
      <c r="C5357" s="8"/>
      <c r="W5357" s="13"/>
      <c r="X5357" s="13"/>
      <c r="Y5357" s="13"/>
      <c r="Z5357" s="13"/>
      <c r="AA5357" s="13"/>
      <c r="AB5357" s="13"/>
      <c r="AC5357" s="13"/>
      <c r="AD5357" s="13"/>
      <c r="AE5357" s="13"/>
      <c r="AF5357" s="13"/>
      <c r="AG5357" s="13"/>
      <c r="AH5357" s="13"/>
      <c r="AI5357" s="13"/>
      <c r="AJ5357" s="13"/>
    </row>
    <row r="5358" spans="2:36" x14ac:dyDescent="0.3">
      <c r="B5358" s="8"/>
      <c r="C5358" s="8"/>
      <c r="W5358" s="13"/>
      <c r="X5358" s="13"/>
      <c r="Y5358" s="13"/>
      <c r="Z5358" s="13"/>
      <c r="AA5358" s="13"/>
      <c r="AB5358" s="13"/>
      <c r="AC5358" s="13"/>
      <c r="AD5358" s="13"/>
      <c r="AE5358" s="13"/>
      <c r="AF5358" s="13"/>
      <c r="AG5358" s="13"/>
      <c r="AH5358" s="13"/>
      <c r="AI5358" s="13"/>
      <c r="AJ5358" s="13"/>
    </row>
    <row r="5359" spans="2:36" x14ac:dyDescent="0.3">
      <c r="B5359" s="8"/>
      <c r="C5359" s="8"/>
      <c r="W5359" s="13"/>
      <c r="X5359" s="13"/>
      <c r="Y5359" s="13"/>
      <c r="Z5359" s="13"/>
      <c r="AA5359" s="13"/>
      <c r="AB5359" s="13"/>
      <c r="AC5359" s="13"/>
      <c r="AD5359" s="13"/>
      <c r="AE5359" s="13"/>
      <c r="AF5359" s="13"/>
      <c r="AG5359" s="13"/>
      <c r="AH5359" s="13"/>
      <c r="AI5359" s="13"/>
      <c r="AJ5359" s="13"/>
    </row>
    <row r="5360" spans="2:36" x14ac:dyDescent="0.3">
      <c r="B5360" s="8"/>
      <c r="C5360" s="8"/>
      <c r="W5360" s="13"/>
      <c r="X5360" s="13"/>
      <c r="Y5360" s="13"/>
      <c r="Z5360" s="13"/>
      <c r="AA5360" s="13"/>
      <c r="AB5360" s="13"/>
      <c r="AC5360" s="13"/>
      <c r="AD5360" s="13"/>
      <c r="AE5360" s="13"/>
      <c r="AF5360" s="13"/>
      <c r="AG5360" s="13"/>
      <c r="AH5360" s="13"/>
      <c r="AI5360" s="13"/>
      <c r="AJ5360" s="13"/>
    </row>
    <row r="5361" spans="2:36" x14ac:dyDescent="0.3">
      <c r="B5361" s="8"/>
      <c r="C5361" s="8"/>
      <c r="W5361" s="13"/>
      <c r="X5361" s="13"/>
      <c r="Y5361" s="13"/>
      <c r="Z5361" s="13"/>
      <c r="AA5361" s="13"/>
      <c r="AB5361" s="13"/>
      <c r="AC5361" s="13"/>
      <c r="AD5361" s="13"/>
      <c r="AE5361" s="13"/>
      <c r="AF5361" s="13"/>
      <c r="AG5361" s="13"/>
      <c r="AH5361" s="13"/>
      <c r="AI5361" s="13"/>
      <c r="AJ5361" s="13"/>
    </row>
    <row r="5362" spans="2:36" x14ac:dyDescent="0.3">
      <c r="B5362" s="8"/>
      <c r="C5362" s="8"/>
      <c r="W5362" s="13"/>
      <c r="X5362" s="13"/>
      <c r="Y5362" s="13"/>
      <c r="Z5362" s="13"/>
      <c r="AA5362" s="13"/>
      <c r="AB5362" s="13"/>
      <c r="AC5362" s="13"/>
      <c r="AD5362" s="13"/>
      <c r="AE5362" s="13"/>
      <c r="AF5362" s="13"/>
      <c r="AG5362" s="13"/>
      <c r="AH5362" s="13"/>
      <c r="AI5362" s="13"/>
      <c r="AJ5362" s="13"/>
    </row>
    <row r="5363" spans="2:36" x14ac:dyDescent="0.3">
      <c r="B5363" s="8"/>
      <c r="C5363" s="8"/>
      <c r="W5363" s="13"/>
      <c r="X5363" s="13"/>
      <c r="Y5363" s="13"/>
      <c r="Z5363" s="13"/>
      <c r="AA5363" s="13"/>
      <c r="AB5363" s="13"/>
      <c r="AC5363" s="13"/>
      <c r="AD5363" s="13"/>
      <c r="AE5363" s="13"/>
      <c r="AF5363" s="13"/>
      <c r="AG5363" s="13"/>
      <c r="AH5363" s="13"/>
      <c r="AI5363" s="13"/>
      <c r="AJ5363" s="13"/>
    </row>
    <row r="5364" spans="2:36" x14ac:dyDescent="0.3">
      <c r="B5364" s="8"/>
      <c r="C5364" s="8"/>
      <c r="W5364" s="13"/>
      <c r="X5364" s="13"/>
      <c r="Y5364" s="13"/>
      <c r="Z5364" s="13"/>
      <c r="AA5364" s="13"/>
      <c r="AB5364" s="13"/>
      <c r="AC5364" s="13"/>
      <c r="AD5364" s="13"/>
      <c r="AE5364" s="13"/>
      <c r="AF5364" s="13"/>
      <c r="AG5364" s="13"/>
      <c r="AH5364" s="13"/>
      <c r="AI5364" s="13"/>
      <c r="AJ5364" s="13"/>
    </row>
    <row r="5365" spans="2:36" x14ac:dyDescent="0.3">
      <c r="B5365" s="8"/>
      <c r="C5365" s="8"/>
      <c r="W5365" s="13"/>
      <c r="X5365" s="13"/>
      <c r="Y5365" s="13"/>
      <c r="Z5365" s="13"/>
      <c r="AA5365" s="13"/>
      <c r="AB5365" s="13"/>
      <c r="AC5365" s="13"/>
      <c r="AD5365" s="13"/>
      <c r="AE5365" s="13"/>
      <c r="AF5365" s="13"/>
      <c r="AG5365" s="13"/>
      <c r="AH5365" s="13"/>
      <c r="AI5365" s="13"/>
      <c r="AJ5365" s="13"/>
    </row>
    <row r="5366" spans="2:36" x14ac:dyDescent="0.3">
      <c r="B5366" s="8"/>
      <c r="C5366" s="8"/>
      <c r="W5366" s="13"/>
      <c r="X5366" s="13"/>
      <c r="Y5366" s="13"/>
      <c r="Z5366" s="13"/>
      <c r="AA5366" s="13"/>
      <c r="AB5366" s="13"/>
      <c r="AC5366" s="13"/>
      <c r="AD5366" s="13"/>
      <c r="AE5366" s="13"/>
      <c r="AF5366" s="13"/>
      <c r="AG5366" s="13"/>
      <c r="AH5366" s="13"/>
      <c r="AI5366" s="13"/>
      <c r="AJ5366" s="13"/>
    </row>
    <row r="5367" spans="2:36" x14ac:dyDescent="0.3">
      <c r="B5367" s="8"/>
      <c r="C5367" s="8"/>
      <c r="W5367" s="13"/>
      <c r="X5367" s="13"/>
      <c r="Y5367" s="13"/>
      <c r="Z5367" s="13"/>
      <c r="AA5367" s="13"/>
      <c r="AB5367" s="13"/>
      <c r="AC5367" s="13"/>
      <c r="AD5367" s="13"/>
      <c r="AE5367" s="13"/>
      <c r="AF5367" s="13"/>
      <c r="AG5367" s="13"/>
      <c r="AH5367" s="13"/>
      <c r="AI5367" s="13"/>
      <c r="AJ5367" s="13"/>
    </row>
    <row r="5368" spans="2:36" x14ac:dyDescent="0.3">
      <c r="B5368" s="8"/>
      <c r="C5368" s="8"/>
      <c r="W5368" s="13"/>
      <c r="X5368" s="13"/>
      <c r="Y5368" s="13"/>
      <c r="Z5368" s="13"/>
      <c r="AA5368" s="13"/>
      <c r="AB5368" s="13"/>
      <c r="AC5368" s="13"/>
      <c r="AD5368" s="13"/>
      <c r="AE5368" s="13"/>
      <c r="AF5368" s="13"/>
      <c r="AG5368" s="13"/>
      <c r="AH5368" s="13"/>
      <c r="AI5368" s="13"/>
      <c r="AJ5368" s="13"/>
    </row>
    <row r="5369" spans="2:36" x14ac:dyDescent="0.3">
      <c r="B5369" s="8"/>
      <c r="C5369" s="8"/>
      <c r="W5369" s="13"/>
      <c r="X5369" s="13"/>
      <c r="Y5369" s="13"/>
      <c r="Z5369" s="13"/>
      <c r="AA5369" s="13"/>
      <c r="AB5369" s="13"/>
      <c r="AC5369" s="13"/>
      <c r="AD5369" s="13"/>
      <c r="AE5369" s="13"/>
      <c r="AF5369" s="13"/>
      <c r="AG5369" s="13"/>
      <c r="AH5369" s="13"/>
      <c r="AI5369" s="13"/>
      <c r="AJ5369" s="13"/>
    </row>
    <row r="5370" spans="2:36" x14ac:dyDescent="0.3">
      <c r="B5370" s="8"/>
      <c r="C5370" s="8"/>
      <c r="W5370" s="13"/>
      <c r="X5370" s="13"/>
      <c r="Y5370" s="13"/>
      <c r="Z5370" s="13"/>
      <c r="AA5370" s="13"/>
      <c r="AB5370" s="13"/>
      <c r="AC5370" s="13"/>
      <c r="AD5370" s="13"/>
      <c r="AE5370" s="13"/>
      <c r="AF5370" s="13"/>
      <c r="AG5370" s="13"/>
      <c r="AH5370" s="13"/>
      <c r="AI5370" s="13"/>
      <c r="AJ5370" s="13"/>
    </row>
    <row r="5371" spans="2:36" x14ac:dyDescent="0.3">
      <c r="B5371" s="8"/>
      <c r="C5371" s="8"/>
      <c r="W5371" s="13"/>
      <c r="X5371" s="13"/>
      <c r="Y5371" s="13"/>
      <c r="Z5371" s="13"/>
      <c r="AA5371" s="13"/>
      <c r="AB5371" s="13"/>
      <c r="AC5371" s="13"/>
      <c r="AD5371" s="13"/>
      <c r="AE5371" s="13"/>
      <c r="AF5371" s="13"/>
      <c r="AG5371" s="13"/>
      <c r="AH5371" s="13"/>
      <c r="AI5371" s="13"/>
      <c r="AJ5371" s="13"/>
    </row>
    <row r="5372" spans="2:36" x14ac:dyDescent="0.3">
      <c r="B5372" s="8"/>
      <c r="C5372" s="8"/>
      <c r="W5372" s="13"/>
      <c r="X5372" s="13"/>
      <c r="Y5372" s="13"/>
      <c r="Z5372" s="13"/>
      <c r="AA5372" s="13"/>
      <c r="AB5372" s="13"/>
      <c r="AC5372" s="13"/>
      <c r="AD5372" s="13"/>
      <c r="AE5372" s="13"/>
      <c r="AF5372" s="13"/>
      <c r="AG5372" s="13"/>
      <c r="AH5372" s="13"/>
      <c r="AI5372" s="13"/>
      <c r="AJ5372" s="13"/>
    </row>
    <row r="5373" spans="2:36" x14ac:dyDescent="0.3">
      <c r="B5373" s="8"/>
      <c r="C5373" s="8"/>
      <c r="W5373" s="13"/>
      <c r="X5373" s="13"/>
      <c r="Y5373" s="13"/>
      <c r="Z5373" s="13"/>
      <c r="AA5373" s="13"/>
      <c r="AB5373" s="13"/>
      <c r="AC5373" s="13"/>
      <c r="AD5373" s="13"/>
      <c r="AE5373" s="13"/>
      <c r="AF5373" s="13"/>
      <c r="AG5373" s="13"/>
      <c r="AH5373" s="13"/>
      <c r="AI5373" s="13"/>
      <c r="AJ5373" s="13"/>
    </row>
    <row r="5374" spans="2:36" x14ac:dyDescent="0.3">
      <c r="B5374" s="8"/>
      <c r="C5374" s="8"/>
      <c r="W5374" s="13"/>
      <c r="X5374" s="13"/>
      <c r="Y5374" s="13"/>
      <c r="Z5374" s="13"/>
      <c r="AA5374" s="13"/>
      <c r="AB5374" s="13"/>
      <c r="AC5374" s="13"/>
      <c r="AD5374" s="13"/>
      <c r="AE5374" s="13"/>
      <c r="AF5374" s="13"/>
      <c r="AG5374" s="13"/>
      <c r="AH5374" s="13"/>
      <c r="AI5374" s="13"/>
      <c r="AJ5374" s="13"/>
    </row>
    <row r="5375" spans="2:36" x14ac:dyDescent="0.3">
      <c r="B5375" s="8"/>
      <c r="C5375" s="8"/>
      <c r="W5375" s="13"/>
      <c r="X5375" s="13"/>
      <c r="Y5375" s="13"/>
      <c r="Z5375" s="13"/>
      <c r="AA5375" s="13"/>
      <c r="AB5375" s="13"/>
      <c r="AC5375" s="13"/>
      <c r="AD5375" s="13"/>
      <c r="AE5375" s="13"/>
      <c r="AF5375" s="13"/>
      <c r="AG5375" s="13"/>
      <c r="AH5375" s="13"/>
      <c r="AI5375" s="13"/>
      <c r="AJ5375" s="13"/>
    </row>
    <row r="5376" spans="2:36" x14ac:dyDescent="0.3">
      <c r="B5376" s="8"/>
      <c r="C5376" s="8"/>
      <c r="W5376" s="13"/>
      <c r="X5376" s="13"/>
      <c r="Y5376" s="13"/>
      <c r="Z5376" s="13"/>
      <c r="AA5376" s="13"/>
      <c r="AB5376" s="13"/>
      <c r="AC5376" s="13"/>
      <c r="AD5376" s="13"/>
      <c r="AE5376" s="13"/>
      <c r="AF5376" s="13"/>
      <c r="AG5376" s="13"/>
      <c r="AH5376" s="13"/>
      <c r="AI5376" s="13"/>
      <c r="AJ5376" s="13"/>
    </row>
    <row r="5377" spans="2:36" x14ac:dyDescent="0.3">
      <c r="B5377" s="8"/>
      <c r="C5377" s="8"/>
      <c r="W5377" s="13"/>
      <c r="X5377" s="13"/>
      <c r="Y5377" s="13"/>
      <c r="Z5377" s="13"/>
      <c r="AA5377" s="13"/>
      <c r="AB5377" s="13"/>
      <c r="AC5377" s="13"/>
      <c r="AD5377" s="13"/>
      <c r="AE5377" s="13"/>
      <c r="AF5377" s="13"/>
      <c r="AG5377" s="13"/>
      <c r="AH5377" s="13"/>
      <c r="AI5377" s="13"/>
      <c r="AJ5377" s="13"/>
    </row>
    <row r="5378" spans="2:36" x14ac:dyDescent="0.3">
      <c r="B5378" s="8"/>
      <c r="C5378" s="8"/>
      <c r="W5378" s="13"/>
      <c r="X5378" s="13"/>
      <c r="Y5378" s="13"/>
      <c r="Z5378" s="13"/>
      <c r="AA5378" s="13"/>
      <c r="AB5378" s="13"/>
      <c r="AC5378" s="13"/>
      <c r="AD5378" s="13"/>
      <c r="AE5378" s="13"/>
      <c r="AF5378" s="13"/>
      <c r="AG5378" s="13"/>
      <c r="AH5378" s="13"/>
      <c r="AI5378" s="13"/>
      <c r="AJ5378" s="13"/>
    </row>
    <row r="5379" spans="2:36" x14ac:dyDescent="0.3">
      <c r="B5379" s="8"/>
      <c r="C5379" s="8"/>
      <c r="W5379" s="13"/>
      <c r="X5379" s="13"/>
      <c r="Y5379" s="13"/>
      <c r="Z5379" s="13"/>
      <c r="AA5379" s="13"/>
      <c r="AB5379" s="13"/>
      <c r="AC5379" s="13"/>
      <c r="AD5379" s="13"/>
      <c r="AE5379" s="13"/>
      <c r="AF5379" s="13"/>
      <c r="AG5379" s="13"/>
      <c r="AH5379" s="13"/>
      <c r="AI5379" s="13"/>
      <c r="AJ5379" s="13"/>
    </row>
    <row r="5380" spans="2:36" x14ac:dyDescent="0.3">
      <c r="B5380" s="8"/>
      <c r="C5380" s="8"/>
      <c r="W5380" s="13"/>
      <c r="X5380" s="13"/>
      <c r="Y5380" s="13"/>
      <c r="Z5380" s="13"/>
      <c r="AA5380" s="13"/>
      <c r="AB5380" s="13"/>
      <c r="AC5380" s="13"/>
      <c r="AD5380" s="13"/>
      <c r="AE5380" s="13"/>
      <c r="AF5380" s="13"/>
      <c r="AG5380" s="13"/>
      <c r="AH5380" s="13"/>
      <c r="AI5380" s="13"/>
      <c r="AJ5380" s="13"/>
    </row>
    <row r="5381" spans="2:36" x14ac:dyDescent="0.3">
      <c r="B5381" s="8"/>
      <c r="C5381" s="8"/>
      <c r="W5381" s="13"/>
      <c r="X5381" s="13"/>
      <c r="Y5381" s="13"/>
      <c r="Z5381" s="13"/>
      <c r="AA5381" s="13"/>
      <c r="AB5381" s="13"/>
      <c r="AC5381" s="13"/>
      <c r="AD5381" s="13"/>
      <c r="AE5381" s="13"/>
      <c r="AF5381" s="13"/>
      <c r="AG5381" s="13"/>
      <c r="AH5381" s="13"/>
      <c r="AI5381" s="13"/>
      <c r="AJ5381" s="13"/>
    </row>
    <row r="5382" spans="2:36" x14ac:dyDescent="0.3">
      <c r="B5382" s="8"/>
      <c r="C5382" s="8"/>
      <c r="W5382" s="13"/>
      <c r="X5382" s="13"/>
      <c r="Y5382" s="13"/>
      <c r="Z5382" s="13"/>
      <c r="AA5382" s="13"/>
      <c r="AB5382" s="13"/>
      <c r="AC5382" s="13"/>
      <c r="AD5382" s="13"/>
      <c r="AE5382" s="13"/>
      <c r="AF5382" s="13"/>
      <c r="AG5382" s="13"/>
      <c r="AH5382" s="13"/>
      <c r="AI5382" s="13"/>
      <c r="AJ5382" s="13"/>
    </row>
    <row r="5383" spans="2:36" x14ac:dyDescent="0.3">
      <c r="B5383" s="8"/>
      <c r="C5383" s="8"/>
      <c r="W5383" s="13"/>
      <c r="X5383" s="13"/>
      <c r="Y5383" s="13"/>
      <c r="Z5383" s="13"/>
      <c r="AA5383" s="13"/>
      <c r="AB5383" s="13"/>
      <c r="AC5383" s="13"/>
      <c r="AD5383" s="13"/>
      <c r="AE5383" s="13"/>
      <c r="AF5383" s="13"/>
      <c r="AG5383" s="13"/>
      <c r="AH5383" s="13"/>
      <c r="AI5383" s="13"/>
      <c r="AJ5383" s="13"/>
    </row>
    <row r="5384" spans="2:36" x14ac:dyDescent="0.3">
      <c r="B5384" s="8"/>
      <c r="C5384" s="8"/>
      <c r="W5384" s="13"/>
      <c r="X5384" s="13"/>
      <c r="Y5384" s="13"/>
      <c r="Z5384" s="13"/>
      <c r="AA5384" s="13"/>
      <c r="AB5384" s="13"/>
      <c r="AC5384" s="13"/>
      <c r="AD5384" s="13"/>
      <c r="AE5384" s="13"/>
      <c r="AF5384" s="13"/>
      <c r="AG5384" s="13"/>
      <c r="AH5384" s="13"/>
      <c r="AI5384" s="13"/>
      <c r="AJ5384" s="13"/>
    </row>
    <row r="5385" spans="2:36" x14ac:dyDescent="0.3">
      <c r="B5385" s="8"/>
      <c r="C5385" s="8"/>
      <c r="W5385" s="13"/>
      <c r="X5385" s="13"/>
      <c r="Y5385" s="13"/>
      <c r="Z5385" s="13"/>
      <c r="AA5385" s="13"/>
      <c r="AB5385" s="13"/>
      <c r="AC5385" s="13"/>
      <c r="AD5385" s="13"/>
      <c r="AE5385" s="13"/>
      <c r="AF5385" s="13"/>
      <c r="AG5385" s="13"/>
      <c r="AH5385" s="13"/>
      <c r="AI5385" s="13"/>
      <c r="AJ5385" s="13"/>
    </row>
    <row r="5386" spans="2:36" x14ac:dyDescent="0.3">
      <c r="B5386" s="8"/>
      <c r="C5386" s="8"/>
      <c r="W5386" s="13"/>
      <c r="X5386" s="13"/>
      <c r="Y5386" s="13"/>
      <c r="Z5386" s="13"/>
      <c r="AA5386" s="13"/>
      <c r="AB5386" s="13"/>
      <c r="AC5386" s="13"/>
      <c r="AD5386" s="13"/>
      <c r="AE5386" s="13"/>
      <c r="AF5386" s="13"/>
      <c r="AG5386" s="13"/>
      <c r="AH5386" s="13"/>
      <c r="AI5386" s="13"/>
      <c r="AJ5386" s="13"/>
    </row>
    <row r="5387" spans="2:36" x14ac:dyDescent="0.3">
      <c r="B5387" s="8"/>
      <c r="C5387" s="8"/>
      <c r="W5387" s="13"/>
      <c r="X5387" s="13"/>
      <c r="Y5387" s="13"/>
      <c r="Z5387" s="13"/>
      <c r="AA5387" s="13"/>
      <c r="AB5387" s="13"/>
      <c r="AC5387" s="13"/>
      <c r="AD5387" s="13"/>
      <c r="AE5387" s="13"/>
      <c r="AF5387" s="13"/>
      <c r="AG5387" s="13"/>
      <c r="AH5387" s="13"/>
      <c r="AI5387" s="13"/>
      <c r="AJ5387" s="13"/>
    </row>
    <row r="5388" spans="2:36" x14ac:dyDescent="0.3">
      <c r="B5388" s="8"/>
      <c r="C5388" s="8"/>
      <c r="W5388" s="13"/>
      <c r="X5388" s="13"/>
      <c r="Y5388" s="13"/>
      <c r="Z5388" s="13"/>
      <c r="AA5388" s="13"/>
      <c r="AB5388" s="13"/>
      <c r="AC5388" s="13"/>
      <c r="AD5388" s="13"/>
      <c r="AE5388" s="13"/>
      <c r="AF5388" s="13"/>
      <c r="AG5388" s="13"/>
      <c r="AH5388" s="13"/>
      <c r="AI5388" s="13"/>
      <c r="AJ5388" s="13"/>
    </row>
    <row r="5389" spans="2:36" x14ac:dyDescent="0.3">
      <c r="B5389" s="8"/>
      <c r="C5389" s="8"/>
      <c r="W5389" s="13"/>
      <c r="X5389" s="13"/>
      <c r="Y5389" s="13"/>
      <c r="Z5389" s="13"/>
      <c r="AA5389" s="13"/>
      <c r="AB5389" s="13"/>
      <c r="AC5389" s="13"/>
      <c r="AD5389" s="13"/>
      <c r="AE5389" s="13"/>
      <c r="AF5389" s="13"/>
      <c r="AG5389" s="13"/>
      <c r="AH5389" s="13"/>
      <c r="AI5389" s="13"/>
      <c r="AJ5389" s="13"/>
    </row>
    <row r="5390" spans="2:36" x14ac:dyDescent="0.3">
      <c r="B5390" s="8"/>
      <c r="C5390" s="8"/>
      <c r="W5390" s="13"/>
      <c r="X5390" s="13"/>
      <c r="Y5390" s="13"/>
      <c r="Z5390" s="13"/>
      <c r="AA5390" s="13"/>
      <c r="AB5390" s="13"/>
      <c r="AC5390" s="13"/>
      <c r="AD5390" s="13"/>
      <c r="AE5390" s="13"/>
      <c r="AF5390" s="13"/>
      <c r="AG5390" s="13"/>
      <c r="AH5390" s="13"/>
      <c r="AI5390" s="13"/>
      <c r="AJ5390" s="13"/>
    </row>
    <row r="5391" spans="2:36" x14ac:dyDescent="0.3">
      <c r="B5391" s="8"/>
      <c r="C5391" s="8"/>
      <c r="W5391" s="13"/>
      <c r="X5391" s="13"/>
      <c r="Y5391" s="13"/>
      <c r="Z5391" s="13"/>
      <c r="AA5391" s="13"/>
      <c r="AB5391" s="13"/>
      <c r="AC5391" s="13"/>
      <c r="AD5391" s="13"/>
      <c r="AE5391" s="13"/>
      <c r="AF5391" s="13"/>
      <c r="AG5391" s="13"/>
      <c r="AH5391" s="13"/>
      <c r="AI5391" s="13"/>
      <c r="AJ5391" s="13"/>
    </row>
    <row r="5392" spans="2:36" x14ac:dyDescent="0.3">
      <c r="B5392" s="8"/>
      <c r="C5392" s="8"/>
      <c r="W5392" s="13"/>
      <c r="X5392" s="13"/>
      <c r="Y5392" s="13"/>
      <c r="Z5392" s="13"/>
      <c r="AA5392" s="13"/>
      <c r="AB5392" s="13"/>
      <c r="AC5392" s="13"/>
      <c r="AD5392" s="13"/>
      <c r="AE5392" s="13"/>
      <c r="AF5392" s="13"/>
      <c r="AG5392" s="13"/>
      <c r="AH5392" s="13"/>
      <c r="AI5392" s="13"/>
      <c r="AJ5392" s="13"/>
    </row>
    <row r="5393" spans="2:36" x14ac:dyDescent="0.3">
      <c r="B5393" s="8"/>
      <c r="C5393" s="8"/>
      <c r="W5393" s="13"/>
      <c r="X5393" s="13"/>
      <c r="Y5393" s="13"/>
      <c r="Z5393" s="13"/>
      <c r="AA5393" s="13"/>
      <c r="AB5393" s="13"/>
      <c r="AC5393" s="13"/>
      <c r="AD5393" s="13"/>
      <c r="AE5393" s="13"/>
      <c r="AF5393" s="13"/>
      <c r="AG5393" s="13"/>
      <c r="AH5393" s="13"/>
      <c r="AI5393" s="13"/>
      <c r="AJ5393" s="13"/>
    </row>
    <row r="5394" spans="2:36" x14ac:dyDescent="0.3">
      <c r="B5394" s="8"/>
      <c r="C5394" s="8"/>
      <c r="W5394" s="13"/>
      <c r="X5394" s="13"/>
      <c r="Y5394" s="13"/>
      <c r="Z5394" s="13"/>
      <c r="AA5394" s="13"/>
      <c r="AB5394" s="13"/>
      <c r="AC5394" s="13"/>
      <c r="AD5394" s="13"/>
      <c r="AE5394" s="13"/>
      <c r="AF5394" s="13"/>
      <c r="AG5394" s="13"/>
      <c r="AH5394" s="13"/>
      <c r="AI5394" s="13"/>
      <c r="AJ5394" s="13"/>
    </row>
    <row r="5395" spans="2:36" x14ac:dyDescent="0.3">
      <c r="B5395" s="8"/>
      <c r="C5395" s="8"/>
      <c r="W5395" s="13"/>
      <c r="X5395" s="13"/>
      <c r="Y5395" s="13"/>
      <c r="Z5395" s="13"/>
      <c r="AA5395" s="13"/>
      <c r="AB5395" s="13"/>
      <c r="AC5395" s="13"/>
      <c r="AD5395" s="13"/>
      <c r="AE5395" s="13"/>
      <c r="AF5395" s="13"/>
      <c r="AG5395" s="13"/>
      <c r="AH5395" s="13"/>
      <c r="AI5395" s="13"/>
      <c r="AJ5395" s="13"/>
    </row>
    <row r="5396" spans="2:36" x14ac:dyDescent="0.3">
      <c r="B5396" s="8"/>
      <c r="C5396" s="8"/>
      <c r="W5396" s="13"/>
      <c r="X5396" s="13"/>
      <c r="Y5396" s="13"/>
      <c r="Z5396" s="13"/>
      <c r="AA5396" s="13"/>
      <c r="AB5396" s="13"/>
      <c r="AC5396" s="13"/>
      <c r="AD5396" s="13"/>
      <c r="AE5396" s="13"/>
      <c r="AF5396" s="13"/>
      <c r="AG5396" s="13"/>
      <c r="AH5396" s="13"/>
      <c r="AI5396" s="13"/>
      <c r="AJ5396" s="13"/>
    </row>
    <row r="5397" spans="2:36" x14ac:dyDescent="0.3">
      <c r="B5397" s="8"/>
      <c r="C5397" s="8"/>
      <c r="W5397" s="13"/>
      <c r="X5397" s="13"/>
      <c r="Y5397" s="13"/>
      <c r="Z5397" s="13"/>
      <c r="AA5397" s="13"/>
      <c r="AB5397" s="13"/>
      <c r="AC5397" s="13"/>
      <c r="AD5397" s="13"/>
      <c r="AE5397" s="13"/>
      <c r="AF5397" s="13"/>
      <c r="AG5397" s="13"/>
      <c r="AH5397" s="13"/>
      <c r="AI5397" s="13"/>
      <c r="AJ5397" s="13"/>
    </row>
    <row r="5398" spans="2:36" x14ac:dyDescent="0.3">
      <c r="B5398" s="8"/>
      <c r="C5398" s="8"/>
      <c r="W5398" s="13"/>
      <c r="X5398" s="13"/>
      <c r="Y5398" s="13"/>
      <c r="Z5398" s="13"/>
      <c r="AA5398" s="13"/>
      <c r="AB5398" s="13"/>
      <c r="AC5398" s="13"/>
      <c r="AD5398" s="13"/>
      <c r="AE5398" s="13"/>
      <c r="AF5398" s="13"/>
      <c r="AG5398" s="13"/>
      <c r="AH5398" s="13"/>
      <c r="AI5398" s="13"/>
      <c r="AJ5398" s="13"/>
    </row>
    <row r="5399" spans="2:36" x14ac:dyDescent="0.3">
      <c r="B5399" s="8"/>
      <c r="C5399" s="8"/>
      <c r="W5399" s="13"/>
      <c r="X5399" s="13"/>
      <c r="Y5399" s="13"/>
      <c r="Z5399" s="13"/>
      <c r="AA5399" s="13"/>
      <c r="AB5399" s="13"/>
      <c r="AC5399" s="13"/>
      <c r="AD5399" s="13"/>
      <c r="AE5399" s="13"/>
      <c r="AF5399" s="13"/>
      <c r="AG5399" s="13"/>
      <c r="AH5399" s="13"/>
      <c r="AI5399" s="13"/>
      <c r="AJ5399" s="13"/>
    </row>
    <row r="5400" spans="2:36" x14ac:dyDescent="0.3">
      <c r="B5400" s="8"/>
      <c r="C5400" s="8"/>
      <c r="W5400" s="13"/>
      <c r="X5400" s="13"/>
      <c r="Y5400" s="13"/>
      <c r="Z5400" s="13"/>
      <c r="AA5400" s="13"/>
      <c r="AB5400" s="13"/>
      <c r="AC5400" s="13"/>
      <c r="AD5400" s="13"/>
      <c r="AE5400" s="13"/>
      <c r="AF5400" s="13"/>
      <c r="AG5400" s="13"/>
      <c r="AH5400" s="13"/>
      <c r="AI5400" s="13"/>
      <c r="AJ5400" s="13"/>
    </row>
    <row r="5401" spans="2:36" x14ac:dyDescent="0.3">
      <c r="B5401" s="8"/>
      <c r="C5401" s="8"/>
      <c r="W5401" s="13"/>
      <c r="X5401" s="13"/>
      <c r="Y5401" s="13"/>
      <c r="Z5401" s="13"/>
      <c r="AA5401" s="13"/>
      <c r="AB5401" s="13"/>
      <c r="AC5401" s="13"/>
      <c r="AD5401" s="13"/>
      <c r="AE5401" s="13"/>
      <c r="AF5401" s="13"/>
      <c r="AG5401" s="13"/>
      <c r="AH5401" s="13"/>
      <c r="AI5401" s="13"/>
      <c r="AJ5401" s="13"/>
    </row>
    <row r="5402" spans="2:36" x14ac:dyDescent="0.3">
      <c r="B5402" s="8"/>
      <c r="C5402" s="8"/>
      <c r="W5402" s="13"/>
      <c r="X5402" s="13"/>
      <c r="Y5402" s="13"/>
      <c r="Z5402" s="13"/>
      <c r="AA5402" s="13"/>
      <c r="AB5402" s="13"/>
      <c r="AC5402" s="13"/>
      <c r="AD5402" s="13"/>
      <c r="AE5402" s="13"/>
      <c r="AF5402" s="13"/>
      <c r="AG5402" s="13"/>
      <c r="AH5402" s="13"/>
      <c r="AI5402" s="13"/>
      <c r="AJ5402" s="13"/>
    </row>
    <row r="5403" spans="2:36" x14ac:dyDescent="0.3">
      <c r="B5403" s="8"/>
      <c r="C5403" s="8"/>
      <c r="W5403" s="13"/>
      <c r="X5403" s="13"/>
      <c r="Y5403" s="13"/>
      <c r="Z5403" s="13"/>
      <c r="AA5403" s="13"/>
      <c r="AB5403" s="13"/>
      <c r="AC5403" s="13"/>
      <c r="AD5403" s="13"/>
      <c r="AE5403" s="13"/>
      <c r="AF5403" s="13"/>
      <c r="AG5403" s="13"/>
      <c r="AH5403" s="13"/>
      <c r="AI5403" s="13"/>
      <c r="AJ5403" s="13"/>
    </row>
    <row r="5404" spans="2:36" x14ac:dyDescent="0.3">
      <c r="B5404" s="8"/>
      <c r="C5404" s="8"/>
      <c r="W5404" s="13"/>
      <c r="X5404" s="13"/>
      <c r="Y5404" s="13"/>
      <c r="Z5404" s="13"/>
      <c r="AA5404" s="13"/>
      <c r="AB5404" s="13"/>
      <c r="AC5404" s="13"/>
      <c r="AD5404" s="13"/>
      <c r="AE5404" s="13"/>
      <c r="AF5404" s="13"/>
      <c r="AG5404" s="13"/>
      <c r="AH5404" s="13"/>
      <c r="AI5404" s="13"/>
      <c r="AJ5404" s="13"/>
    </row>
    <row r="5405" spans="2:36" x14ac:dyDescent="0.3">
      <c r="B5405" s="8"/>
      <c r="C5405" s="8"/>
      <c r="W5405" s="13"/>
      <c r="X5405" s="13"/>
      <c r="Y5405" s="13"/>
      <c r="Z5405" s="13"/>
      <c r="AA5405" s="13"/>
      <c r="AB5405" s="13"/>
      <c r="AC5405" s="13"/>
      <c r="AD5405" s="13"/>
      <c r="AE5405" s="13"/>
      <c r="AF5405" s="13"/>
      <c r="AG5405" s="13"/>
      <c r="AH5405" s="13"/>
      <c r="AI5405" s="13"/>
      <c r="AJ5405" s="13"/>
    </row>
    <row r="5406" spans="2:36" x14ac:dyDescent="0.3">
      <c r="B5406" s="8"/>
      <c r="C5406" s="8"/>
      <c r="W5406" s="13"/>
      <c r="X5406" s="13"/>
      <c r="Y5406" s="13"/>
      <c r="Z5406" s="13"/>
      <c r="AA5406" s="13"/>
      <c r="AB5406" s="13"/>
      <c r="AC5406" s="13"/>
      <c r="AD5406" s="13"/>
      <c r="AE5406" s="13"/>
      <c r="AF5406" s="13"/>
      <c r="AG5406" s="13"/>
      <c r="AH5406" s="13"/>
      <c r="AI5406" s="13"/>
      <c r="AJ5406" s="13"/>
    </row>
    <row r="5407" spans="2:36" x14ac:dyDescent="0.3">
      <c r="B5407" s="8"/>
      <c r="C5407" s="8"/>
      <c r="W5407" s="13"/>
      <c r="X5407" s="13"/>
      <c r="Y5407" s="13"/>
      <c r="Z5407" s="13"/>
      <c r="AA5407" s="13"/>
      <c r="AB5407" s="13"/>
      <c r="AC5407" s="13"/>
      <c r="AD5407" s="13"/>
      <c r="AE5407" s="13"/>
      <c r="AF5407" s="13"/>
      <c r="AG5407" s="13"/>
      <c r="AH5407" s="13"/>
      <c r="AI5407" s="13"/>
      <c r="AJ5407" s="13"/>
    </row>
    <row r="5408" spans="2:36" x14ac:dyDescent="0.3">
      <c r="B5408" s="8"/>
      <c r="C5408" s="8"/>
      <c r="W5408" s="13"/>
      <c r="X5408" s="13"/>
      <c r="Y5408" s="13"/>
      <c r="Z5408" s="13"/>
      <c r="AA5408" s="13"/>
      <c r="AB5408" s="13"/>
      <c r="AC5408" s="13"/>
      <c r="AD5408" s="13"/>
      <c r="AE5408" s="13"/>
      <c r="AF5408" s="13"/>
      <c r="AG5408" s="13"/>
      <c r="AH5408" s="13"/>
      <c r="AI5408" s="13"/>
      <c r="AJ5408" s="13"/>
    </row>
    <row r="5409" spans="2:36" x14ac:dyDescent="0.3">
      <c r="B5409" s="8"/>
      <c r="C5409" s="8"/>
      <c r="W5409" s="13"/>
      <c r="X5409" s="13"/>
      <c r="Y5409" s="13"/>
      <c r="Z5409" s="13"/>
      <c r="AA5409" s="13"/>
      <c r="AB5409" s="13"/>
      <c r="AC5409" s="13"/>
      <c r="AD5409" s="13"/>
      <c r="AE5409" s="13"/>
      <c r="AF5409" s="13"/>
      <c r="AG5409" s="13"/>
      <c r="AH5409" s="13"/>
      <c r="AI5409" s="13"/>
      <c r="AJ5409" s="13"/>
    </row>
    <row r="5410" spans="2:36" x14ac:dyDescent="0.3">
      <c r="B5410" s="8"/>
      <c r="C5410" s="8"/>
      <c r="W5410" s="13"/>
      <c r="X5410" s="13"/>
      <c r="Y5410" s="13"/>
      <c r="Z5410" s="13"/>
      <c r="AA5410" s="13"/>
      <c r="AB5410" s="13"/>
      <c r="AC5410" s="13"/>
      <c r="AD5410" s="13"/>
      <c r="AE5410" s="13"/>
      <c r="AF5410" s="13"/>
      <c r="AG5410" s="13"/>
      <c r="AH5410" s="13"/>
      <c r="AI5410" s="13"/>
      <c r="AJ5410" s="13"/>
    </row>
    <row r="5411" spans="2:36" x14ac:dyDescent="0.3">
      <c r="B5411" s="8"/>
      <c r="C5411" s="8"/>
      <c r="W5411" s="13"/>
      <c r="X5411" s="13"/>
      <c r="Y5411" s="13"/>
      <c r="Z5411" s="13"/>
      <c r="AA5411" s="13"/>
      <c r="AB5411" s="13"/>
      <c r="AC5411" s="13"/>
      <c r="AD5411" s="13"/>
      <c r="AE5411" s="13"/>
      <c r="AF5411" s="13"/>
      <c r="AG5411" s="13"/>
      <c r="AH5411" s="13"/>
      <c r="AI5411" s="13"/>
      <c r="AJ5411" s="13"/>
    </row>
    <row r="5412" spans="2:36" x14ac:dyDescent="0.3">
      <c r="B5412" s="8"/>
      <c r="C5412" s="8"/>
      <c r="W5412" s="13"/>
      <c r="X5412" s="13"/>
      <c r="Y5412" s="13"/>
      <c r="Z5412" s="13"/>
      <c r="AA5412" s="13"/>
      <c r="AB5412" s="13"/>
      <c r="AC5412" s="13"/>
      <c r="AD5412" s="13"/>
      <c r="AE5412" s="13"/>
      <c r="AF5412" s="13"/>
      <c r="AG5412" s="13"/>
      <c r="AH5412" s="13"/>
      <c r="AI5412" s="13"/>
      <c r="AJ5412" s="13"/>
    </row>
    <row r="5413" spans="2:36" x14ac:dyDescent="0.3">
      <c r="B5413" s="8"/>
      <c r="C5413" s="8"/>
      <c r="W5413" s="13"/>
      <c r="X5413" s="13"/>
      <c r="Y5413" s="13"/>
      <c r="Z5413" s="13"/>
      <c r="AA5413" s="13"/>
      <c r="AB5413" s="13"/>
      <c r="AC5413" s="13"/>
      <c r="AD5413" s="13"/>
      <c r="AE5413" s="13"/>
      <c r="AF5413" s="13"/>
      <c r="AG5413" s="13"/>
      <c r="AH5413" s="13"/>
      <c r="AI5413" s="13"/>
      <c r="AJ5413" s="13"/>
    </row>
    <row r="5414" spans="2:36" x14ac:dyDescent="0.3">
      <c r="B5414" s="8"/>
      <c r="C5414" s="8"/>
      <c r="W5414" s="13"/>
      <c r="X5414" s="13"/>
      <c r="Y5414" s="13"/>
      <c r="Z5414" s="13"/>
      <c r="AA5414" s="13"/>
      <c r="AB5414" s="13"/>
      <c r="AC5414" s="13"/>
      <c r="AD5414" s="13"/>
      <c r="AE5414" s="13"/>
      <c r="AF5414" s="13"/>
      <c r="AG5414" s="13"/>
      <c r="AH5414" s="13"/>
      <c r="AI5414" s="13"/>
      <c r="AJ5414" s="13"/>
    </row>
    <row r="5415" spans="2:36" x14ac:dyDescent="0.3">
      <c r="B5415" s="8"/>
      <c r="C5415" s="8"/>
      <c r="W5415" s="13"/>
      <c r="X5415" s="13"/>
      <c r="Y5415" s="13"/>
      <c r="Z5415" s="13"/>
      <c r="AA5415" s="13"/>
      <c r="AB5415" s="13"/>
      <c r="AC5415" s="13"/>
      <c r="AD5415" s="13"/>
      <c r="AE5415" s="13"/>
      <c r="AF5415" s="13"/>
      <c r="AG5415" s="13"/>
      <c r="AH5415" s="13"/>
      <c r="AI5415" s="13"/>
      <c r="AJ5415" s="13"/>
    </row>
    <row r="5416" spans="2:36" x14ac:dyDescent="0.3">
      <c r="B5416" s="8"/>
      <c r="C5416" s="8"/>
      <c r="W5416" s="13"/>
      <c r="X5416" s="13"/>
      <c r="Y5416" s="13"/>
      <c r="Z5416" s="13"/>
      <c r="AA5416" s="13"/>
      <c r="AB5416" s="13"/>
      <c r="AC5416" s="13"/>
      <c r="AD5416" s="13"/>
      <c r="AE5416" s="13"/>
      <c r="AF5416" s="13"/>
      <c r="AG5416" s="13"/>
      <c r="AH5416" s="13"/>
      <c r="AI5416" s="13"/>
      <c r="AJ5416" s="13"/>
    </row>
    <row r="5417" spans="2:36" x14ac:dyDescent="0.3">
      <c r="B5417" s="8"/>
      <c r="C5417" s="8"/>
      <c r="W5417" s="13"/>
      <c r="X5417" s="13"/>
      <c r="Y5417" s="13"/>
      <c r="Z5417" s="13"/>
      <c r="AA5417" s="13"/>
      <c r="AB5417" s="13"/>
      <c r="AC5417" s="13"/>
      <c r="AD5417" s="13"/>
      <c r="AE5417" s="13"/>
      <c r="AF5417" s="13"/>
      <c r="AG5417" s="13"/>
      <c r="AH5417" s="13"/>
      <c r="AI5417" s="13"/>
      <c r="AJ5417" s="13"/>
    </row>
    <row r="5418" spans="2:36" x14ac:dyDescent="0.3">
      <c r="B5418" s="8"/>
      <c r="C5418" s="8"/>
      <c r="W5418" s="13"/>
      <c r="X5418" s="13"/>
      <c r="Y5418" s="13"/>
      <c r="Z5418" s="13"/>
      <c r="AA5418" s="13"/>
      <c r="AB5418" s="13"/>
      <c r="AC5418" s="13"/>
      <c r="AD5418" s="13"/>
      <c r="AE5418" s="13"/>
      <c r="AF5418" s="13"/>
      <c r="AG5418" s="13"/>
      <c r="AH5418" s="13"/>
      <c r="AI5418" s="13"/>
      <c r="AJ5418" s="13"/>
    </row>
    <row r="5419" spans="2:36" x14ac:dyDescent="0.3">
      <c r="B5419" s="8"/>
      <c r="C5419" s="8"/>
      <c r="W5419" s="13"/>
      <c r="X5419" s="13"/>
      <c r="Y5419" s="13"/>
      <c r="Z5419" s="13"/>
      <c r="AA5419" s="13"/>
      <c r="AB5419" s="13"/>
      <c r="AC5419" s="13"/>
      <c r="AD5419" s="13"/>
      <c r="AE5419" s="13"/>
      <c r="AF5419" s="13"/>
      <c r="AG5419" s="13"/>
      <c r="AH5419" s="13"/>
      <c r="AI5419" s="13"/>
      <c r="AJ5419" s="13"/>
    </row>
    <row r="5420" spans="2:36" x14ac:dyDescent="0.3">
      <c r="B5420" s="8"/>
      <c r="C5420" s="8"/>
      <c r="W5420" s="13"/>
      <c r="X5420" s="13"/>
      <c r="Y5420" s="13"/>
      <c r="Z5420" s="13"/>
      <c r="AA5420" s="13"/>
      <c r="AB5420" s="13"/>
      <c r="AC5420" s="13"/>
      <c r="AD5420" s="13"/>
      <c r="AE5420" s="13"/>
      <c r="AF5420" s="13"/>
      <c r="AG5420" s="13"/>
      <c r="AH5420" s="13"/>
      <c r="AI5420" s="13"/>
      <c r="AJ5420" s="13"/>
    </row>
    <row r="5421" spans="2:36" x14ac:dyDescent="0.3">
      <c r="B5421" s="8"/>
      <c r="C5421" s="8"/>
      <c r="W5421" s="13"/>
      <c r="X5421" s="13"/>
      <c r="Y5421" s="13"/>
      <c r="Z5421" s="13"/>
      <c r="AA5421" s="13"/>
      <c r="AB5421" s="13"/>
      <c r="AC5421" s="13"/>
      <c r="AD5421" s="13"/>
      <c r="AE5421" s="13"/>
      <c r="AF5421" s="13"/>
      <c r="AG5421" s="13"/>
      <c r="AH5421" s="13"/>
      <c r="AI5421" s="13"/>
      <c r="AJ5421" s="13"/>
    </row>
    <row r="5422" spans="2:36" x14ac:dyDescent="0.3">
      <c r="B5422" s="8"/>
      <c r="C5422" s="8"/>
      <c r="W5422" s="13"/>
      <c r="X5422" s="13"/>
      <c r="Y5422" s="13"/>
      <c r="Z5422" s="13"/>
      <c r="AA5422" s="13"/>
      <c r="AB5422" s="13"/>
      <c r="AC5422" s="13"/>
      <c r="AD5422" s="13"/>
      <c r="AE5422" s="13"/>
      <c r="AF5422" s="13"/>
      <c r="AG5422" s="13"/>
      <c r="AH5422" s="13"/>
      <c r="AI5422" s="13"/>
      <c r="AJ5422" s="13"/>
    </row>
    <row r="5423" spans="2:36" x14ac:dyDescent="0.3">
      <c r="B5423" s="8"/>
      <c r="C5423" s="8"/>
      <c r="W5423" s="13"/>
      <c r="X5423" s="13"/>
      <c r="Y5423" s="13"/>
      <c r="Z5423" s="13"/>
      <c r="AA5423" s="13"/>
      <c r="AB5423" s="13"/>
      <c r="AC5423" s="13"/>
      <c r="AD5423" s="13"/>
      <c r="AE5423" s="13"/>
      <c r="AF5423" s="13"/>
      <c r="AG5423" s="13"/>
      <c r="AH5423" s="13"/>
      <c r="AI5423" s="13"/>
      <c r="AJ5423" s="13"/>
    </row>
    <row r="5424" spans="2:36" x14ac:dyDescent="0.3">
      <c r="B5424" s="8"/>
      <c r="C5424" s="8"/>
      <c r="W5424" s="13"/>
      <c r="X5424" s="13"/>
      <c r="Y5424" s="13"/>
      <c r="Z5424" s="13"/>
      <c r="AA5424" s="13"/>
      <c r="AB5424" s="13"/>
      <c r="AC5424" s="13"/>
      <c r="AD5424" s="13"/>
      <c r="AE5424" s="13"/>
      <c r="AF5424" s="13"/>
      <c r="AG5424" s="13"/>
      <c r="AH5424" s="13"/>
      <c r="AI5424" s="13"/>
      <c r="AJ5424" s="13"/>
    </row>
    <row r="5425" spans="2:36" x14ac:dyDescent="0.3">
      <c r="B5425" s="8"/>
      <c r="C5425" s="8"/>
      <c r="W5425" s="13"/>
      <c r="X5425" s="13"/>
      <c r="Y5425" s="13"/>
      <c r="Z5425" s="13"/>
      <c r="AA5425" s="13"/>
      <c r="AB5425" s="13"/>
      <c r="AC5425" s="13"/>
      <c r="AD5425" s="13"/>
      <c r="AE5425" s="13"/>
      <c r="AF5425" s="13"/>
      <c r="AG5425" s="13"/>
      <c r="AH5425" s="13"/>
      <c r="AI5425" s="13"/>
      <c r="AJ5425" s="13"/>
    </row>
    <row r="5426" spans="2:36" x14ac:dyDescent="0.3">
      <c r="B5426" s="8"/>
      <c r="C5426" s="8"/>
      <c r="W5426" s="13"/>
      <c r="X5426" s="13"/>
      <c r="Y5426" s="13"/>
      <c r="Z5426" s="13"/>
      <c r="AA5426" s="13"/>
      <c r="AB5426" s="13"/>
      <c r="AC5426" s="13"/>
      <c r="AD5426" s="13"/>
      <c r="AE5426" s="13"/>
      <c r="AF5426" s="13"/>
      <c r="AG5426" s="13"/>
      <c r="AH5426" s="13"/>
      <c r="AI5426" s="13"/>
      <c r="AJ5426" s="13"/>
    </row>
    <row r="5427" spans="2:36" x14ac:dyDescent="0.3">
      <c r="B5427" s="8"/>
      <c r="C5427" s="8"/>
      <c r="W5427" s="13"/>
      <c r="X5427" s="13"/>
      <c r="Y5427" s="13"/>
      <c r="Z5427" s="13"/>
      <c r="AA5427" s="13"/>
      <c r="AB5427" s="13"/>
      <c r="AC5427" s="13"/>
      <c r="AD5427" s="13"/>
      <c r="AE5427" s="13"/>
      <c r="AF5427" s="13"/>
      <c r="AG5427" s="13"/>
      <c r="AH5427" s="13"/>
      <c r="AI5427" s="13"/>
      <c r="AJ5427" s="13"/>
    </row>
    <row r="5428" spans="2:36" x14ac:dyDescent="0.3">
      <c r="B5428" s="8"/>
      <c r="C5428" s="8"/>
      <c r="W5428" s="13"/>
      <c r="X5428" s="13"/>
      <c r="Y5428" s="13"/>
      <c r="Z5428" s="13"/>
      <c r="AA5428" s="13"/>
      <c r="AB5428" s="13"/>
      <c r="AC5428" s="13"/>
      <c r="AD5428" s="13"/>
      <c r="AE5428" s="13"/>
      <c r="AF5428" s="13"/>
      <c r="AG5428" s="13"/>
      <c r="AH5428" s="13"/>
      <c r="AI5428" s="13"/>
      <c r="AJ5428" s="13"/>
    </row>
    <row r="5429" spans="2:36" x14ac:dyDescent="0.3">
      <c r="B5429" s="8"/>
      <c r="C5429" s="8"/>
      <c r="W5429" s="13"/>
      <c r="X5429" s="13"/>
      <c r="Y5429" s="13"/>
      <c r="Z5429" s="13"/>
      <c r="AA5429" s="13"/>
      <c r="AB5429" s="13"/>
      <c r="AC5429" s="13"/>
      <c r="AD5429" s="13"/>
      <c r="AE5429" s="13"/>
      <c r="AF5429" s="13"/>
      <c r="AG5429" s="13"/>
      <c r="AH5429" s="13"/>
      <c r="AI5429" s="13"/>
      <c r="AJ5429" s="13"/>
    </row>
    <row r="5430" spans="2:36" x14ac:dyDescent="0.3">
      <c r="B5430" s="8"/>
      <c r="C5430" s="8"/>
      <c r="W5430" s="13"/>
      <c r="X5430" s="13"/>
      <c r="Y5430" s="13"/>
      <c r="Z5430" s="13"/>
      <c r="AA5430" s="13"/>
      <c r="AB5430" s="13"/>
      <c r="AC5430" s="13"/>
      <c r="AD5430" s="13"/>
      <c r="AE5430" s="13"/>
      <c r="AF5430" s="13"/>
      <c r="AG5430" s="13"/>
      <c r="AH5430" s="13"/>
      <c r="AI5430" s="13"/>
      <c r="AJ5430" s="13"/>
    </row>
    <row r="5431" spans="2:36" x14ac:dyDescent="0.3">
      <c r="B5431" s="8"/>
      <c r="C5431" s="8"/>
      <c r="W5431" s="13"/>
      <c r="X5431" s="13"/>
      <c r="Y5431" s="13"/>
      <c r="Z5431" s="13"/>
      <c r="AA5431" s="13"/>
      <c r="AB5431" s="13"/>
      <c r="AC5431" s="13"/>
      <c r="AD5431" s="13"/>
      <c r="AE5431" s="13"/>
      <c r="AF5431" s="13"/>
      <c r="AG5431" s="13"/>
      <c r="AH5431" s="13"/>
      <c r="AI5431" s="13"/>
      <c r="AJ5431" s="13"/>
    </row>
    <row r="5432" spans="2:36" x14ac:dyDescent="0.3">
      <c r="B5432" s="8"/>
      <c r="C5432" s="8"/>
      <c r="W5432" s="13"/>
      <c r="X5432" s="13"/>
      <c r="Y5432" s="13"/>
      <c r="Z5432" s="13"/>
      <c r="AA5432" s="13"/>
      <c r="AB5432" s="13"/>
      <c r="AC5432" s="13"/>
      <c r="AD5432" s="13"/>
      <c r="AE5432" s="13"/>
      <c r="AF5432" s="13"/>
      <c r="AG5432" s="13"/>
      <c r="AH5432" s="13"/>
      <c r="AI5432" s="13"/>
      <c r="AJ5432" s="13"/>
    </row>
    <row r="5433" spans="2:36" x14ac:dyDescent="0.3">
      <c r="B5433" s="8"/>
      <c r="C5433" s="8"/>
      <c r="W5433" s="13"/>
      <c r="X5433" s="13"/>
      <c r="Y5433" s="13"/>
      <c r="Z5433" s="13"/>
      <c r="AA5433" s="13"/>
      <c r="AB5433" s="13"/>
      <c r="AC5433" s="13"/>
      <c r="AD5433" s="13"/>
      <c r="AE5433" s="13"/>
      <c r="AF5433" s="13"/>
      <c r="AG5433" s="13"/>
      <c r="AH5433" s="13"/>
      <c r="AI5433" s="13"/>
      <c r="AJ5433" s="13"/>
    </row>
    <row r="5434" spans="2:36" x14ac:dyDescent="0.3">
      <c r="B5434" s="8"/>
      <c r="C5434" s="8"/>
      <c r="W5434" s="13"/>
      <c r="X5434" s="13"/>
      <c r="Y5434" s="13"/>
      <c r="Z5434" s="13"/>
      <c r="AA5434" s="13"/>
      <c r="AB5434" s="13"/>
      <c r="AC5434" s="13"/>
      <c r="AD5434" s="13"/>
      <c r="AE5434" s="13"/>
      <c r="AF5434" s="13"/>
      <c r="AG5434" s="13"/>
      <c r="AH5434" s="13"/>
      <c r="AI5434" s="13"/>
      <c r="AJ5434" s="13"/>
    </row>
    <row r="5435" spans="2:36" x14ac:dyDescent="0.3">
      <c r="B5435" s="8"/>
      <c r="C5435" s="8"/>
      <c r="W5435" s="13"/>
      <c r="X5435" s="13"/>
      <c r="Y5435" s="13"/>
      <c r="Z5435" s="13"/>
      <c r="AA5435" s="13"/>
      <c r="AB5435" s="13"/>
      <c r="AC5435" s="13"/>
      <c r="AD5435" s="13"/>
      <c r="AE5435" s="13"/>
      <c r="AF5435" s="13"/>
      <c r="AG5435" s="13"/>
      <c r="AH5435" s="13"/>
      <c r="AI5435" s="13"/>
      <c r="AJ5435" s="13"/>
    </row>
    <row r="5436" spans="2:36" x14ac:dyDescent="0.3">
      <c r="B5436" s="8"/>
      <c r="C5436" s="8"/>
      <c r="W5436" s="13"/>
      <c r="X5436" s="13"/>
      <c r="Y5436" s="13"/>
      <c r="Z5436" s="13"/>
      <c r="AA5436" s="13"/>
      <c r="AB5436" s="13"/>
      <c r="AC5436" s="13"/>
      <c r="AD5436" s="13"/>
      <c r="AE5436" s="13"/>
      <c r="AF5436" s="13"/>
      <c r="AG5436" s="13"/>
      <c r="AH5436" s="13"/>
      <c r="AI5436" s="13"/>
      <c r="AJ5436" s="13"/>
    </row>
    <row r="5437" spans="2:36" x14ac:dyDescent="0.3">
      <c r="B5437" s="8"/>
      <c r="C5437" s="8"/>
      <c r="W5437" s="13"/>
      <c r="X5437" s="13"/>
      <c r="Y5437" s="13"/>
      <c r="Z5437" s="13"/>
      <c r="AA5437" s="13"/>
      <c r="AB5437" s="13"/>
      <c r="AC5437" s="13"/>
      <c r="AD5437" s="13"/>
      <c r="AE5437" s="13"/>
      <c r="AF5437" s="13"/>
      <c r="AG5437" s="13"/>
      <c r="AH5437" s="13"/>
      <c r="AI5437" s="13"/>
      <c r="AJ5437" s="13"/>
    </row>
    <row r="5438" spans="2:36" x14ac:dyDescent="0.3">
      <c r="B5438" s="8"/>
      <c r="C5438" s="8"/>
      <c r="W5438" s="13"/>
      <c r="X5438" s="13"/>
      <c r="Y5438" s="13"/>
      <c r="Z5438" s="13"/>
      <c r="AA5438" s="13"/>
      <c r="AB5438" s="13"/>
      <c r="AC5438" s="13"/>
      <c r="AD5438" s="13"/>
      <c r="AE5438" s="13"/>
      <c r="AF5438" s="13"/>
      <c r="AG5438" s="13"/>
      <c r="AH5438" s="13"/>
      <c r="AI5438" s="13"/>
      <c r="AJ5438" s="13"/>
    </row>
    <row r="5439" spans="2:36" x14ac:dyDescent="0.3">
      <c r="B5439" s="8"/>
      <c r="C5439" s="8"/>
      <c r="W5439" s="13"/>
      <c r="X5439" s="13"/>
      <c r="Y5439" s="13"/>
      <c r="Z5439" s="13"/>
      <c r="AA5439" s="13"/>
      <c r="AB5439" s="13"/>
      <c r="AC5439" s="13"/>
      <c r="AD5439" s="13"/>
      <c r="AE5439" s="13"/>
      <c r="AF5439" s="13"/>
      <c r="AG5439" s="13"/>
      <c r="AH5439" s="13"/>
      <c r="AI5439" s="13"/>
      <c r="AJ5439" s="13"/>
    </row>
    <row r="5440" spans="2:36" x14ac:dyDescent="0.3">
      <c r="B5440" s="8"/>
      <c r="C5440" s="8"/>
      <c r="W5440" s="13"/>
      <c r="X5440" s="13"/>
      <c r="Y5440" s="13"/>
      <c r="Z5440" s="13"/>
      <c r="AA5440" s="13"/>
      <c r="AB5440" s="13"/>
      <c r="AC5440" s="13"/>
      <c r="AD5440" s="13"/>
      <c r="AE5440" s="13"/>
      <c r="AF5440" s="13"/>
      <c r="AG5440" s="13"/>
      <c r="AH5440" s="13"/>
      <c r="AI5440" s="13"/>
      <c r="AJ5440" s="13"/>
    </row>
    <row r="5441" spans="2:36" x14ac:dyDescent="0.3">
      <c r="B5441" s="8"/>
      <c r="C5441" s="8"/>
      <c r="W5441" s="13"/>
      <c r="X5441" s="13"/>
      <c r="Y5441" s="13"/>
      <c r="Z5441" s="13"/>
      <c r="AA5441" s="13"/>
      <c r="AB5441" s="13"/>
      <c r="AC5441" s="13"/>
      <c r="AD5441" s="13"/>
      <c r="AE5441" s="13"/>
      <c r="AF5441" s="13"/>
      <c r="AG5441" s="13"/>
      <c r="AH5441" s="13"/>
      <c r="AI5441" s="13"/>
      <c r="AJ5441" s="13"/>
    </row>
    <row r="5442" spans="2:36" x14ac:dyDescent="0.3">
      <c r="B5442" s="8"/>
      <c r="C5442" s="8"/>
      <c r="W5442" s="13"/>
      <c r="X5442" s="13"/>
      <c r="Y5442" s="13"/>
      <c r="Z5442" s="13"/>
      <c r="AA5442" s="13"/>
      <c r="AB5442" s="13"/>
      <c r="AC5442" s="13"/>
      <c r="AD5442" s="13"/>
      <c r="AE5442" s="13"/>
      <c r="AF5442" s="13"/>
      <c r="AG5442" s="13"/>
      <c r="AH5442" s="13"/>
      <c r="AI5442" s="13"/>
      <c r="AJ5442" s="13"/>
    </row>
    <row r="5443" spans="2:36" x14ac:dyDescent="0.3">
      <c r="B5443" s="8"/>
      <c r="C5443" s="8"/>
      <c r="W5443" s="13"/>
      <c r="X5443" s="13"/>
      <c r="Y5443" s="13"/>
      <c r="Z5443" s="13"/>
      <c r="AA5443" s="13"/>
      <c r="AB5443" s="13"/>
      <c r="AC5443" s="13"/>
      <c r="AD5443" s="13"/>
      <c r="AE5443" s="13"/>
      <c r="AF5443" s="13"/>
      <c r="AG5443" s="13"/>
      <c r="AH5443" s="13"/>
      <c r="AI5443" s="13"/>
      <c r="AJ5443" s="13"/>
    </row>
    <row r="5444" spans="2:36" x14ac:dyDescent="0.3">
      <c r="B5444" s="8"/>
      <c r="C5444" s="8"/>
      <c r="W5444" s="13"/>
      <c r="X5444" s="13"/>
      <c r="Y5444" s="13"/>
      <c r="Z5444" s="13"/>
      <c r="AA5444" s="13"/>
      <c r="AB5444" s="13"/>
      <c r="AC5444" s="13"/>
      <c r="AD5444" s="13"/>
      <c r="AE5444" s="13"/>
      <c r="AF5444" s="13"/>
      <c r="AG5444" s="13"/>
      <c r="AH5444" s="13"/>
      <c r="AI5444" s="13"/>
      <c r="AJ5444" s="13"/>
    </row>
    <row r="5445" spans="2:36" x14ac:dyDescent="0.3">
      <c r="B5445" s="8"/>
      <c r="C5445" s="8"/>
      <c r="W5445" s="13"/>
      <c r="X5445" s="13"/>
      <c r="Y5445" s="13"/>
      <c r="Z5445" s="13"/>
      <c r="AA5445" s="13"/>
      <c r="AB5445" s="13"/>
      <c r="AC5445" s="13"/>
      <c r="AD5445" s="13"/>
      <c r="AE5445" s="13"/>
      <c r="AF5445" s="13"/>
      <c r="AG5445" s="13"/>
      <c r="AH5445" s="13"/>
      <c r="AI5445" s="13"/>
      <c r="AJ5445" s="13"/>
    </row>
    <row r="5446" spans="2:36" x14ac:dyDescent="0.3">
      <c r="B5446" s="8"/>
      <c r="C5446" s="8"/>
      <c r="W5446" s="13"/>
      <c r="X5446" s="13"/>
      <c r="Y5446" s="13"/>
      <c r="Z5446" s="13"/>
      <c r="AA5446" s="13"/>
      <c r="AB5446" s="13"/>
      <c r="AC5446" s="13"/>
      <c r="AD5446" s="13"/>
      <c r="AE5446" s="13"/>
      <c r="AF5446" s="13"/>
      <c r="AG5446" s="13"/>
      <c r="AH5446" s="13"/>
      <c r="AI5446" s="13"/>
      <c r="AJ5446" s="13"/>
    </row>
    <row r="5447" spans="2:36" x14ac:dyDescent="0.3">
      <c r="B5447" s="8"/>
      <c r="C5447" s="8"/>
      <c r="W5447" s="13"/>
      <c r="X5447" s="13"/>
      <c r="Y5447" s="13"/>
      <c r="Z5447" s="13"/>
      <c r="AA5447" s="13"/>
      <c r="AB5447" s="13"/>
      <c r="AC5447" s="13"/>
      <c r="AD5447" s="13"/>
      <c r="AE5447" s="13"/>
      <c r="AF5447" s="13"/>
      <c r="AG5447" s="13"/>
      <c r="AH5447" s="13"/>
      <c r="AI5447" s="13"/>
      <c r="AJ5447" s="13"/>
    </row>
    <row r="5448" spans="2:36" x14ac:dyDescent="0.3">
      <c r="B5448" s="8"/>
      <c r="C5448" s="8"/>
      <c r="W5448" s="13"/>
      <c r="X5448" s="13"/>
      <c r="Y5448" s="13"/>
      <c r="Z5448" s="13"/>
      <c r="AA5448" s="13"/>
      <c r="AB5448" s="13"/>
      <c r="AC5448" s="13"/>
      <c r="AD5448" s="13"/>
      <c r="AE5448" s="13"/>
      <c r="AF5448" s="13"/>
      <c r="AG5448" s="13"/>
      <c r="AH5448" s="13"/>
      <c r="AI5448" s="13"/>
      <c r="AJ5448" s="13"/>
    </row>
    <row r="5449" spans="2:36" x14ac:dyDescent="0.3">
      <c r="B5449" s="8"/>
      <c r="C5449" s="8"/>
      <c r="W5449" s="13"/>
      <c r="X5449" s="13"/>
      <c r="Y5449" s="13"/>
      <c r="Z5449" s="13"/>
      <c r="AA5449" s="13"/>
      <c r="AB5449" s="13"/>
      <c r="AC5449" s="13"/>
      <c r="AD5449" s="13"/>
      <c r="AE5449" s="13"/>
      <c r="AF5449" s="13"/>
      <c r="AG5449" s="13"/>
      <c r="AH5449" s="13"/>
      <c r="AI5449" s="13"/>
      <c r="AJ5449" s="13"/>
    </row>
    <row r="5450" spans="2:36" x14ac:dyDescent="0.3">
      <c r="B5450" s="8"/>
      <c r="C5450" s="8"/>
      <c r="W5450" s="13"/>
      <c r="X5450" s="13"/>
      <c r="Y5450" s="13"/>
      <c r="Z5450" s="13"/>
      <c r="AA5450" s="13"/>
      <c r="AB5450" s="13"/>
      <c r="AC5450" s="13"/>
      <c r="AD5450" s="13"/>
      <c r="AE5450" s="13"/>
      <c r="AF5450" s="13"/>
      <c r="AG5450" s="13"/>
      <c r="AH5450" s="13"/>
      <c r="AI5450" s="13"/>
      <c r="AJ5450" s="13"/>
    </row>
    <row r="5451" spans="2:36" x14ac:dyDescent="0.3">
      <c r="B5451" s="8"/>
      <c r="C5451" s="8"/>
      <c r="W5451" s="13"/>
      <c r="X5451" s="13"/>
      <c r="Y5451" s="13"/>
      <c r="Z5451" s="13"/>
      <c r="AA5451" s="13"/>
      <c r="AB5451" s="13"/>
      <c r="AC5451" s="13"/>
      <c r="AD5451" s="13"/>
      <c r="AE5451" s="13"/>
      <c r="AF5451" s="13"/>
      <c r="AG5451" s="13"/>
      <c r="AH5451" s="13"/>
      <c r="AI5451" s="13"/>
      <c r="AJ5451" s="13"/>
    </row>
    <row r="5452" spans="2:36" x14ac:dyDescent="0.3">
      <c r="B5452" s="8"/>
      <c r="C5452" s="8"/>
      <c r="W5452" s="13"/>
      <c r="X5452" s="13"/>
      <c r="Y5452" s="13"/>
      <c r="Z5452" s="13"/>
      <c r="AA5452" s="13"/>
      <c r="AB5452" s="13"/>
      <c r="AC5452" s="13"/>
      <c r="AD5452" s="13"/>
      <c r="AE5452" s="13"/>
      <c r="AF5452" s="13"/>
      <c r="AG5452" s="13"/>
      <c r="AH5452" s="13"/>
      <c r="AI5452" s="13"/>
      <c r="AJ5452" s="13"/>
    </row>
    <row r="5453" spans="2:36" x14ac:dyDescent="0.3">
      <c r="B5453" s="8"/>
      <c r="C5453" s="8"/>
      <c r="W5453" s="13"/>
      <c r="X5453" s="13"/>
      <c r="Y5453" s="13"/>
      <c r="Z5453" s="13"/>
      <c r="AA5453" s="13"/>
      <c r="AB5453" s="13"/>
      <c r="AC5453" s="13"/>
      <c r="AD5453" s="13"/>
      <c r="AE5453" s="13"/>
      <c r="AF5453" s="13"/>
      <c r="AG5453" s="13"/>
      <c r="AH5453" s="13"/>
      <c r="AI5453" s="13"/>
      <c r="AJ5453" s="13"/>
    </row>
    <row r="5454" spans="2:36" x14ac:dyDescent="0.3">
      <c r="B5454" s="8"/>
      <c r="C5454" s="8"/>
      <c r="W5454" s="13"/>
      <c r="X5454" s="13"/>
      <c r="Y5454" s="13"/>
      <c r="Z5454" s="13"/>
      <c r="AA5454" s="13"/>
      <c r="AB5454" s="13"/>
      <c r="AC5454" s="13"/>
      <c r="AD5454" s="13"/>
      <c r="AE5454" s="13"/>
      <c r="AF5454" s="13"/>
      <c r="AG5454" s="13"/>
      <c r="AH5454" s="13"/>
      <c r="AI5454" s="13"/>
      <c r="AJ5454" s="13"/>
    </row>
    <row r="5455" spans="2:36" x14ac:dyDescent="0.3">
      <c r="B5455" s="8"/>
      <c r="C5455" s="8"/>
      <c r="W5455" s="13"/>
      <c r="X5455" s="13"/>
      <c r="Y5455" s="13"/>
      <c r="Z5455" s="13"/>
      <c r="AA5455" s="13"/>
      <c r="AB5455" s="13"/>
      <c r="AC5455" s="13"/>
      <c r="AD5455" s="13"/>
      <c r="AE5455" s="13"/>
      <c r="AF5455" s="13"/>
      <c r="AG5455" s="13"/>
      <c r="AH5455" s="13"/>
      <c r="AI5455" s="13"/>
      <c r="AJ5455" s="13"/>
    </row>
    <row r="5456" spans="2:36" x14ac:dyDescent="0.3">
      <c r="B5456" s="8"/>
      <c r="C5456" s="8"/>
      <c r="W5456" s="13"/>
      <c r="X5456" s="13"/>
      <c r="Y5456" s="13"/>
      <c r="Z5456" s="13"/>
      <c r="AA5456" s="13"/>
      <c r="AB5456" s="13"/>
      <c r="AC5456" s="13"/>
      <c r="AD5456" s="13"/>
      <c r="AE5456" s="13"/>
      <c r="AF5456" s="13"/>
      <c r="AG5456" s="13"/>
      <c r="AH5456" s="13"/>
      <c r="AI5456" s="13"/>
      <c r="AJ5456" s="13"/>
    </row>
    <row r="5457" spans="2:36" x14ac:dyDescent="0.3">
      <c r="B5457" s="8"/>
      <c r="C5457" s="8"/>
      <c r="W5457" s="13"/>
      <c r="X5457" s="13"/>
      <c r="Y5457" s="13"/>
      <c r="Z5457" s="13"/>
      <c r="AA5457" s="13"/>
      <c r="AB5457" s="13"/>
      <c r="AC5457" s="13"/>
      <c r="AD5457" s="13"/>
      <c r="AE5457" s="13"/>
      <c r="AF5457" s="13"/>
      <c r="AG5457" s="13"/>
      <c r="AH5457" s="13"/>
      <c r="AI5457" s="13"/>
      <c r="AJ5457" s="13"/>
    </row>
    <row r="5458" spans="2:36" x14ac:dyDescent="0.3">
      <c r="B5458" s="8"/>
      <c r="C5458" s="8"/>
      <c r="W5458" s="13"/>
      <c r="X5458" s="13"/>
      <c r="Y5458" s="13"/>
      <c r="Z5458" s="13"/>
      <c r="AA5458" s="13"/>
      <c r="AB5458" s="13"/>
      <c r="AC5458" s="13"/>
      <c r="AD5458" s="13"/>
      <c r="AE5458" s="13"/>
      <c r="AF5458" s="13"/>
      <c r="AG5458" s="13"/>
      <c r="AH5458" s="13"/>
      <c r="AI5458" s="13"/>
      <c r="AJ5458" s="13"/>
    </row>
    <row r="5459" spans="2:36" x14ac:dyDescent="0.3">
      <c r="B5459" s="8"/>
      <c r="C5459" s="8"/>
      <c r="W5459" s="13"/>
      <c r="X5459" s="13"/>
      <c r="Y5459" s="13"/>
      <c r="Z5459" s="13"/>
      <c r="AA5459" s="13"/>
      <c r="AB5459" s="13"/>
      <c r="AC5459" s="13"/>
      <c r="AD5459" s="13"/>
      <c r="AE5459" s="13"/>
      <c r="AF5459" s="13"/>
      <c r="AG5459" s="13"/>
      <c r="AH5459" s="13"/>
      <c r="AI5459" s="13"/>
      <c r="AJ5459" s="13"/>
    </row>
    <row r="5460" spans="2:36" x14ac:dyDescent="0.3">
      <c r="B5460" s="8"/>
      <c r="C5460" s="8"/>
      <c r="W5460" s="13"/>
      <c r="X5460" s="13"/>
      <c r="Y5460" s="13"/>
      <c r="Z5460" s="13"/>
      <c r="AA5460" s="13"/>
      <c r="AB5460" s="13"/>
      <c r="AC5460" s="13"/>
      <c r="AD5460" s="13"/>
      <c r="AE5460" s="13"/>
      <c r="AF5460" s="13"/>
      <c r="AG5460" s="13"/>
      <c r="AH5460" s="13"/>
      <c r="AI5460" s="13"/>
      <c r="AJ5460" s="13"/>
    </row>
    <row r="5461" spans="2:36" x14ac:dyDescent="0.3">
      <c r="B5461" s="8"/>
      <c r="C5461" s="8"/>
      <c r="W5461" s="13"/>
      <c r="X5461" s="13"/>
      <c r="Y5461" s="13"/>
      <c r="Z5461" s="13"/>
      <c r="AA5461" s="13"/>
      <c r="AB5461" s="13"/>
      <c r="AC5461" s="13"/>
      <c r="AD5461" s="13"/>
      <c r="AE5461" s="13"/>
      <c r="AF5461" s="13"/>
      <c r="AG5461" s="13"/>
      <c r="AH5461" s="13"/>
      <c r="AI5461" s="13"/>
      <c r="AJ5461" s="13"/>
    </row>
    <row r="5462" spans="2:36" x14ac:dyDescent="0.3">
      <c r="B5462" s="8"/>
      <c r="C5462" s="8"/>
      <c r="W5462" s="13"/>
      <c r="X5462" s="13"/>
      <c r="Y5462" s="13"/>
      <c r="Z5462" s="13"/>
      <c r="AA5462" s="13"/>
      <c r="AB5462" s="13"/>
      <c r="AC5462" s="13"/>
      <c r="AD5462" s="13"/>
      <c r="AE5462" s="13"/>
      <c r="AF5462" s="13"/>
      <c r="AG5462" s="13"/>
      <c r="AH5462" s="13"/>
      <c r="AI5462" s="13"/>
      <c r="AJ5462" s="13"/>
    </row>
    <row r="5463" spans="2:36" x14ac:dyDescent="0.3">
      <c r="B5463" s="8"/>
      <c r="C5463" s="8"/>
      <c r="W5463" s="13"/>
      <c r="X5463" s="13"/>
      <c r="Y5463" s="13"/>
      <c r="Z5463" s="13"/>
      <c r="AA5463" s="13"/>
      <c r="AB5463" s="13"/>
      <c r="AC5463" s="13"/>
      <c r="AD5463" s="13"/>
      <c r="AE5463" s="13"/>
      <c r="AF5463" s="13"/>
      <c r="AG5463" s="13"/>
      <c r="AH5463" s="13"/>
      <c r="AI5463" s="13"/>
      <c r="AJ5463" s="13"/>
    </row>
    <row r="5464" spans="2:36" x14ac:dyDescent="0.3">
      <c r="B5464" s="8"/>
      <c r="C5464" s="8"/>
      <c r="W5464" s="13"/>
      <c r="X5464" s="13"/>
      <c r="Y5464" s="13"/>
      <c r="Z5464" s="13"/>
      <c r="AA5464" s="13"/>
      <c r="AB5464" s="13"/>
      <c r="AC5464" s="13"/>
      <c r="AD5464" s="13"/>
      <c r="AE5464" s="13"/>
      <c r="AF5464" s="13"/>
      <c r="AG5464" s="13"/>
      <c r="AH5464" s="13"/>
      <c r="AI5464" s="13"/>
      <c r="AJ5464" s="13"/>
    </row>
    <row r="5465" spans="2:36" x14ac:dyDescent="0.3">
      <c r="B5465" s="8"/>
      <c r="C5465" s="8"/>
      <c r="W5465" s="13"/>
      <c r="X5465" s="13"/>
      <c r="Y5465" s="13"/>
      <c r="Z5465" s="13"/>
      <c r="AA5465" s="13"/>
      <c r="AB5465" s="13"/>
      <c r="AC5465" s="13"/>
      <c r="AD5465" s="13"/>
      <c r="AE5465" s="13"/>
      <c r="AF5465" s="13"/>
      <c r="AG5465" s="13"/>
      <c r="AH5465" s="13"/>
      <c r="AI5465" s="13"/>
      <c r="AJ5465" s="13"/>
    </row>
    <row r="5466" spans="2:36" x14ac:dyDescent="0.3">
      <c r="B5466" s="8"/>
      <c r="C5466" s="8"/>
      <c r="W5466" s="13"/>
      <c r="X5466" s="13"/>
      <c r="Y5466" s="13"/>
      <c r="Z5466" s="13"/>
      <c r="AA5466" s="13"/>
      <c r="AB5466" s="13"/>
      <c r="AC5466" s="13"/>
      <c r="AD5466" s="13"/>
      <c r="AE5466" s="13"/>
      <c r="AF5466" s="13"/>
      <c r="AG5466" s="13"/>
      <c r="AH5466" s="13"/>
      <c r="AI5466" s="13"/>
      <c r="AJ5466" s="13"/>
    </row>
    <row r="5467" spans="2:36" x14ac:dyDescent="0.3">
      <c r="B5467" s="8"/>
      <c r="C5467" s="8"/>
      <c r="W5467" s="13"/>
      <c r="X5467" s="13"/>
      <c r="Y5467" s="13"/>
      <c r="Z5467" s="13"/>
      <c r="AA5467" s="13"/>
      <c r="AB5467" s="13"/>
      <c r="AC5467" s="13"/>
      <c r="AD5467" s="13"/>
      <c r="AE5467" s="13"/>
      <c r="AF5467" s="13"/>
      <c r="AG5467" s="13"/>
      <c r="AH5467" s="13"/>
      <c r="AI5467" s="13"/>
      <c r="AJ5467" s="13"/>
    </row>
    <row r="5468" spans="2:36" x14ac:dyDescent="0.3">
      <c r="B5468" s="8"/>
      <c r="C5468" s="8"/>
      <c r="W5468" s="13"/>
      <c r="X5468" s="13"/>
      <c r="Y5468" s="13"/>
      <c r="Z5468" s="13"/>
      <c r="AA5468" s="13"/>
      <c r="AB5468" s="13"/>
      <c r="AC5468" s="13"/>
      <c r="AD5468" s="13"/>
      <c r="AE5468" s="13"/>
      <c r="AF5468" s="13"/>
      <c r="AG5468" s="13"/>
      <c r="AH5468" s="13"/>
      <c r="AI5468" s="13"/>
      <c r="AJ5468" s="13"/>
    </row>
    <row r="5469" spans="2:36" x14ac:dyDescent="0.3">
      <c r="B5469" s="8"/>
      <c r="C5469" s="8"/>
      <c r="W5469" s="13"/>
      <c r="X5469" s="13"/>
      <c r="Y5469" s="13"/>
      <c r="Z5469" s="13"/>
      <c r="AA5469" s="13"/>
      <c r="AB5469" s="13"/>
      <c r="AC5469" s="13"/>
      <c r="AD5469" s="13"/>
      <c r="AE5469" s="13"/>
      <c r="AF5469" s="13"/>
      <c r="AG5469" s="13"/>
      <c r="AH5469" s="13"/>
      <c r="AI5469" s="13"/>
      <c r="AJ5469" s="13"/>
    </row>
    <row r="5470" spans="2:36" x14ac:dyDescent="0.3">
      <c r="B5470" s="8"/>
      <c r="C5470" s="8"/>
      <c r="W5470" s="13"/>
      <c r="X5470" s="13"/>
      <c r="Y5470" s="13"/>
      <c r="Z5470" s="13"/>
      <c r="AA5470" s="13"/>
      <c r="AB5470" s="13"/>
      <c r="AC5470" s="13"/>
      <c r="AD5470" s="13"/>
      <c r="AE5470" s="13"/>
      <c r="AF5470" s="13"/>
      <c r="AG5470" s="13"/>
      <c r="AH5470" s="13"/>
      <c r="AI5470" s="13"/>
      <c r="AJ5470" s="13"/>
    </row>
    <row r="5471" spans="2:36" x14ac:dyDescent="0.3">
      <c r="B5471" s="8"/>
      <c r="C5471" s="8"/>
      <c r="W5471" s="13"/>
      <c r="X5471" s="13"/>
      <c r="Y5471" s="13"/>
      <c r="Z5471" s="13"/>
      <c r="AA5471" s="13"/>
      <c r="AB5471" s="13"/>
      <c r="AC5471" s="13"/>
      <c r="AD5471" s="13"/>
      <c r="AE5471" s="13"/>
      <c r="AF5471" s="13"/>
      <c r="AG5471" s="13"/>
      <c r="AH5471" s="13"/>
      <c r="AI5471" s="13"/>
      <c r="AJ5471" s="13"/>
    </row>
    <row r="5472" spans="2:36" x14ac:dyDescent="0.3">
      <c r="B5472" s="8"/>
      <c r="C5472" s="8"/>
      <c r="W5472" s="13"/>
      <c r="X5472" s="13"/>
      <c r="Y5472" s="13"/>
      <c r="Z5472" s="13"/>
      <c r="AA5472" s="13"/>
      <c r="AB5472" s="13"/>
      <c r="AC5472" s="13"/>
      <c r="AD5472" s="13"/>
      <c r="AE5472" s="13"/>
      <c r="AF5472" s="13"/>
      <c r="AG5472" s="13"/>
      <c r="AH5472" s="13"/>
      <c r="AI5472" s="13"/>
      <c r="AJ5472" s="13"/>
    </row>
    <row r="5473" spans="2:36" x14ac:dyDescent="0.3">
      <c r="B5473" s="8"/>
      <c r="C5473" s="8"/>
      <c r="W5473" s="13"/>
      <c r="X5473" s="13"/>
      <c r="Y5473" s="13"/>
      <c r="Z5473" s="13"/>
      <c r="AA5473" s="13"/>
      <c r="AB5473" s="13"/>
      <c r="AC5473" s="13"/>
      <c r="AD5473" s="13"/>
      <c r="AE5473" s="13"/>
      <c r="AF5473" s="13"/>
      <c r="AG5473" s="13"/>
      <c r="AH5473" s="13"/>
      <c r="AI5473" s="13"/>
      <c r="AJ5473" s="13"/>
    </row>
    <row r="5474" spans="2:36" x14ac:dyDescent="0.3">
      <c r="B5474" s="8"/>
      <c r="C5474" s="8"/>
      <c r="W5474" s="13"/>
      <c r="X5474" s="13"/>
      <c r="Y5474" s="13"/>
      <c r="Z5474" s="13"/>
      <c r="AA5474" s="13"/>
      <c r="AB5474" s="13"/>
      <c r="AC5474" s="13"/>
      <c r="AD5474" s="13"/>
      <c r="AE5474" s="13"/>
      <c r="AF5474" s="13"/>
      <c r="AG5474" s="13"/>
      <c r="AH5474" s="13"/>
      <c r="AI5474" s="13"/>
      <c r="AJ5474" s="13"/>
    </row>
    <row r="5475" spans="2:36" x14ac:dyDescent="0.3">
      <c r="B5475" s="8"/>
      <c r="C5475" s="8"/>
      <c r="W5475" s="13"/>
      <c r="X5475" s="13"/>
      <c r="Y5475" s="13"/>
      <c r="Z5475" s="13"/>
      <c r="AA5475" s="13"/>
      <c r="AB5475" s="13"/>
      <c r="AC5475" s="13"/>
      <c r="AD5475" s="13"/>
      <c r="AE5475" s="13"/>
      <c r="AF5475" s="13"/>
      <c r="AG5475" s="13"/>
      <c r="AH5475" s="13"/>
      <c r="AI5475" s="13"/>
      <c r="AJ5475" s="13"/>
    </row>
    <row r="5476" spans="2:36" x14ac:dyDescent="0.3">
      <c r="B5476" s="8"/>
      <c r="C5476" s="8"/>
      <c r="W5476" s="13"/>
      <c r="X5476" s="13"/>
      <c r="Y5476" s="13"/>
      <c r="Z5476" s="13"/>
      <c r="AA5476" s="13"/>
      <c r="AB5476" s="13"/>
      <c r="AC5476" s="13"/>
      <c r="AD5476" s="13"/>
      <c r="AE5476" s="13"/>
      <c r="AF5476" s="13"/>
      <c r="AG5476" s="13"/>
      <c r="AH5476" s="13"/>
      <c r="AI5476" s="13"/>
      <c r="AJ5476" s="13"/>
    </row>
    <row r="5477" spans="2:36" x14ac:dyDescent="0.3">
      <c r="B5477" s="8"/>
      <c r="C5477" s="8"/>
      <c r="W5477" s="13"/>
      <c r="X5477" s="13"/>
      <c r="Y5477" s="13"/>
      <c r="Z5477" s="13"/>
      <c r="AA5477" s="13"/>
      <c r="AB5477" s="13"/>
      <c r="AC5477" s="13"/>
      <c r="AD5477" s="13"/>
      <c r="AE5477" s="13"/>
      <c r="AF5477" s="13"/>
      <c r="AG5477" s="13"/>
      <c r="AH5477" s="13"/>
      <c r="AI5477" s="13"/>
      <c r="AJ5477" s="13"/>
    </row>
    <row r="5478" spans="2:36" x14ac:dyDescent="0.3">
      <c r="B5478" s="8"/>
      <c r="C5478" s="8"/>
      <c r="W5478" s="13"/>
      <c r="X5478" s="13"/>
      <c r="Y5478" s="13"/>
      <c r="Z5478" s="13"/>
      <c r="AA5478" s="13"/>
      <c r="AB5478" s="13"/>
      <c r="AC5478" s="13"/>
      <c r="AD5478" s="13"/>
      <c r="AE5478" s="13"/>
      <c r="AF5478" s="13"/>
      <c r="AG5478" s="13"/>
      <c r="AH5478" s="13"/>
      <c r="AI5478" s="13"/>
      <c r="AJ5478" s="13"/>
    </row>
    <row r="5479" spans="2:36" x14ac:dyDescent="0.3">
      <c r="B5479" s="8"/>
      <c r="C5479" s="8"/>
      <c r="W5479" s="13"/>
      <c r="X5479" s="13"/>
      <c r="Y5479" s="13"/>
      <c r="Z5479" s="13"/>
      <c r="AA5479" s="13"/>
      <c r="AB5479" s="13"/>
      <c r="AC5479" s="13"/>
      <c r="AD5479" s="13"/>
      <c r="AE5479" s="13"/>
      <c r="AF5479" s="13"/>
      <c r="AG5479" s="13"/>
      <c r="AH5479" s="13"/>
      <c r="AI5479" s="13"/>
      <c r="AJ5479" s="13"/>
    </row>
    <row r="5480" spans="2:36" x14ac:dyDescent="0.3">
      <c r="B5480" s="8"/>
      <c r="C5480" s="8"/>
      <c r="W5480" s="13"/>
      <c r="X5480" s="13"/>
      <c r="Y5480" s="13"/>
      <c r="Z5480" s="13"/>
      <c r="AA5480" s="13"/>
      <c r="AB5480" s="13"/>
      <c r="AC5480" s="13"/>
      <c r="AD5480" s="13"/>
      <c r="AE5480" s="13"/>
      <c r="AF5480" s="13"/>
      <c r="AG5480" s="13"/>
      <c r="AH5480" s="13"/>
      <c r="AI5480" s="13"/>
      <c r="AJ5480" s="13"/>
    </row>
    <row r="5481" spans="2:36" x14ac:dyDescent="0.3">
      <c r="B5481" s="8"/>
      <c r="C5481" s="8"/>
      <c r="W5481" s="13"/>
      <c r="X5481" s="13"/>
      <c r="Y5481" s="13"/>
      <c r="Z5481" s="13"/>
      <c r="AA5481" s="13"/>
      <c r="AB5481" s="13"/>
      <c r="AC5481" s="13"/>
      <c r="AD5481" s="13"/>
      <c r="AE5481" s="13"/>
      <c r="AF5481" s="13"/>
      <c r="AG5481" s="13"/>
      <c r="AH5481" s="13"/>
      <c r="AI5481" s="13"/>
      <c r="AJ5481" s="13"/>
    </row>
    <row r="5482" spans="2:36" x14ac:dyDescent="0.3">
      <c r="B5482" s="8"/>
      <c r="C5482" s="8"/>
      <c r="W5482" s="13"/>
      <c r="X5482" s="13"/>
      <c r="Y5482" s="13"/>
      <c r="Z5482" s="13"/>
      <c r="AA5482" s="13"/>
      <c r="AB5482" s="13"/>
      <c r="AC5482" s="13"/>
      <c r="AD5482" s="13"/>
      <c r="AE5482" s="13"/>
      <c r="AF5482" s="13"/>
      <c r="AG5482" s="13"/>
      <c r="AH5482" s="13"/>
      <c r="AI5482" s="13"/>
      <c r="AJ5482" s="13"/>
    </row>
    <row r="5483" spans="2:36" x14ac:dyDescent="0.3">
      <c r="B5483" s="8"/>
      <c r="C5483" s="8"/>
      <c r="W5483" s="13"/>
      <c r="X5483" s="13"/>
      <c r="Y5483" s="13"/>
      <c r="Z5483" s="13"/>
      <c r="AA5483" s="13"/>
      <c r="AB5483" s="13"/>
      <c r="AC5483" s="13"/>
      <c r="AD5483" s="13"/>
      <c r="AE5483" s="13"/>
      <c r="AF5483" s="13"/>
      <c r="AG5483" s="13"/>
      <c r="AH5483" s="13"/>
      <c r="AI5483" s="13"/>
      <c r="AJ5483" s="13"/>
    </row>
    <row r="5484" spans="2:36" x14ac:dyDescent="0.3">
      <c r="B5484" s="8"/>
      <c r="C5484" s="8"/>
      <c r="W5484" s="13"/>
      <c r="X5484" s="13"/>
      <c r="Y5484" s="13"/>
      <c r="Z5484" s="13"/>
      <c r="AA5484" s="13"/>
      <c r="AB5484" s="13"/>
      <c r="AC5484" s="13"/>
      <c r="AD5484" s="13"/>
      <c r="AE5484" s="13"/>
      <c r="AF5484" s="13"/>
      <c r="AG5484" s="13"/>
      <c r="AH5484" s="13"/>
      <c r="AI5484" s="13"/>
      <c r="AJ5484" s="13"/>
    </row>
    <row r="5485" spans="2:36" x14ac:dyDescent="0.3">
      <c r="B5485" s="8"/>
      <c r="C5485" s="8"/>
      <c r="W5485" s="13"/>
      <c r="X5485" s="13"/>
      <c r="Y5485" s="13"/>
      <c r="Z5485" s="13"/>
      <c r="AA5485" s="13"/>
      <c r="AB5485" s="13"/>
      <c r="AC5485" s="13"/>
      <c r="AD5485" s="13"/>
      <c r="AE5485" s="13"/>
      <c r="AF5485" s="13"/>
      <c r="AG5485" s="13"/>
      <c r="AH5485" s="13"/>
      <c r="AI5485" s="13"/>
      <c r="AJ5485" s="13"/>
    </row>
    <row r="5486" spans="2:36" x14ac:dyDescent="0.3">
      <c r="B5486" s="8"/>
      <c r="C5486" s="8"/>
      <c r="W5486" s="13"/>
      <c r="X5486" s="13"/>
      <c r="Y5486" s="13"/>
      <c r="Z5486" s="13"/>
      <c r="AA5486" s="13"/>
      <c r="AB5486" s="13"/>
      <c r="AC5486" s="13"/>
      <c r="AD5486" s="13"/>
      <c r="AE5486" s="13"/>
      <c r="AF5486" s="13"/>
      <c r="AG5486" s="13"/>
      <c r="AH5486" s="13"/>
      <c r="AI5486" s="13"/>
      <c r="AJ5486" s="13"/>
    </row>
    <row r="5487" spans="2:36" x14ac:dyDescent="0.3">
      <c r="B5487" s="8"/>
      <c r="C5487" s="8"/>
      <c r="W5487" s="13"/>
      <c r="X5487" s="13"/>
      <c r="Y5487" s="13"/>
      <c r="Z5487" s="13"/>
      <c r="AA5487" s="13"/>
      <c r="AB5487" s="13"/>
      <c r="AC5487" s="13"/>
      <c r="AD5487" s="13"/>
      <c r="AE5487" s="13"/>
      <c r="AF5487" s="13"/>
      <c r="AG5487" s="13"/>
      <c r="AH5487" s="13"/>
      <c r="AI5487" s="13"/>
      <c r="AJ5487" s="13"/>
    </row>
    <row r="5488" spans="2:36" x14ac:dyDescent="0.3">
      <c r="B5488" s="8"/>
      <c r="C5488" s="8"/>
      <c r="W5488" s="13"/>
      <c r="X5488" s="13"/>
      <c r="Y5488" s="13"/>
      <c r="Z5488" s="13"/>
      <c r="AA5488" s="13"/>
      <c r="AB5488" s="13"/>
      <c r="AC5488" s="13"/>
      <c r="AD5488" s="13"/>
      <c r="AE5488" s="13"/>
      <c r="AF5488" s="13"/>
      <c r="AG5488" s="13"/>
      <c r="AH5488" s="13"/>
      <c r="AI5488" s="13"/>
      <c r="AJ5488" s="13"/>
    </row>
    <row r="5489" spans="2:36" x14ac:dyDescent="0.3">
      <c r="B5489" s="8"/>
      <c r="C5489" s="8"/>
      <c r="W5489" s="13"/>
      <c r="X5489" s="13"/>
      <c r="Y5489" s="13"/>
      <c r="Z5489" s="13"/>
      <c r="AA5489" s="13"/>
      <c r="AB5489" s="13"/>
      <c r="AC5489" s="13"/>
      <c r="AD5489" s="13"/>
      <c r="AE5489" s="13"/>
      <c r="AF5489" s="13"/>
      <c r="AG5489" s="13"/>
      <c r="AH5489" s="13"/>
      <c r="AI5489" s="13"/>
      <c r="AJ5489" s="13"/>
    </row>
    <row r="5490" spans="2:36" x14ac:dyDescent="0.3">
      <c r="B5490" s="8"/>
      <c r="C5490" s="8"/>
      <c r="W5490" s="13"/>
      <c r="X5490" s="13"/>
      <c r="Y5490" s="13"/>
      <c r="Z5490" s="13"/>
      <c r="AA5490" s="13"/>
      <c r="AB5490" s="13"/>
      <c r="AC5490" s="13"/>
      <c r="AD5490" s="13"/>
      <c r="AE5490" s="13"/>
      <c r="AF5490" s="13"/>
      <c r="AG5490" s="13"/>
      <c r="AH5490" s="13"/>
      <c r="AI5490" s="13"/>
      <c r="AJ5490" s="13"/>
    </row>
    <row r="5491" spans="2:36" x14ac:dyDescent="0.3">
      <c r="B5491" s="8"/>
      <c r="C5491" s="8"/>
      <c r="W5491" s="13"/>
      <c r="X5491" s="13"/>
      <c r="Y5491" s="13"/>
      <c r="Z5491" s="13"/>
      <c r="AA5491" s="13"/>
      <c r="AB5491" s="13"/>
      <c r="AC5491" s="13"/>
      <c r="AD5491" s="13"/>
      <c r="AE5491" s="13"/>
      <c r="AF5491" s="13"/>
      <c r="AG5491" s="13"/>
      <c r="AH5491" s="13"/>
      <c r="AI5491" s="13"/>
      <c r="AJ5491" s="13"/>
    </row>
    <row r="5492" spans="2:36" x14ac:dyDescent="0.3">
      <c r="B5492" s="8"/>
      <c r="C5492" s="8"/>
      <c r="W5492" s="13"/>
      <c r="X5492" s="13"/>
      <c r="Y5492" s="13"/>
      <c r="Z5492" s="13"/>
      <c r="AA5492" s="13"/>
      <c r="AB5492" s="13"/>
      <c r="AC5492" s="13"/>
      <c r="AD5492" s="13"/>
      <c r="AE5492" s="13"/>
      <c r="AF5492" s="13"/>
      <c r="AG5492" s="13"/>
      <c r="AH5492" s="13"/>
      <c r="AI5492" s="13"/>
      <c r="AJ5492" s="13"/>
    </row>
    <row r="5493" spans="2:36" x14ac:dyDescent="0.3">
      <c r="B5493" s="8"/>
      <c r="C5493" s="8"/>
      <c r="W5493" s="13"/>
      <c r="X5493" s="13"/>
      <c r="Y5493" s="13"/>
      <c r="Z5493" s="13"/>
      <c r="AA5493" s="13"/>
      <c r="AB5493" s="13"/>
      <c r="AC5493" s="13"/>
      <c r="AD5493" s="13"/>
      <c r="AE5493" s="13"/>
      <c r="AF5493" s="13"/>
      <c r="AG5493" s="13"/>
      <c r="AH5493" s="13"/>
      <c r="AI5493" s="13"/>
      <c r="AJ5493" s="13"/>
    </row>
    <row r="5494" spans="2:36" x14ac:dyDescent="0.3">
      <c r="B5494" s="8"/>
      <c r="C5494" s="8"/>
      <c r="W5494" s="13"/>
      <c r="X5494" s="13"/>
      <c r="Y5494" s="13"/>
      <c r="Z5494" s="13"/>
      <c r="AA5494" s="13"/>
      <c r="AB5494" s="13"/>
      <c r="AC5494" s="13"/>
      <c r="AD5494" s="13"/>
      <c r="AE5494" s="13"/>
      <c r="AF5494" s="13"/>
      <c r="AG5494" s="13"/>
      <c r="AH5494" s="13"/>
      <c r="AI5494" s="13"/>
      <c r="AJ5494" s="13"/>
    </row>
    <row r="5495" spans="2:36" x14ac:dyDescent="0.3">
      <c r="B5495" s="8"/>
      <c r="C5495" s="8"/>
      <c r="W5495" s="13"/>
      <c r="X5495" s="13"/>
      <c r="Y5495" s="13"/>
      <c r="Z5495" s="13"/>
      <c r="AA5495" s="13"/>
      <c r="AB5495" s="13"/>
      <c r="AC5495" s="13"/>
      <c r="AD5495" s="13"/>
      <c r="AE5495" s="13"/>
      <c r="AF5495" s="13"/>
      <c r="AG5495" s="13"/>
      <c r="AH5495" s="13"/>
      <c r="AI5495" s="13"/>
      <c r="AJ5495" s="13"/>
    </row>
    <row r="5496" spans="2:36" x14ac:dyDescent="0.3">
      <c r="B5496" s="8"/>
      <c r="C5496" s="8"/>
      <c r="W5496" s="13"/>
      <c r="X5496" s="13"/>
      <c r="Y5496" s="13"/>
      <c r="Z5496" s="13"/>
      <c r="AA5496" s="13"/>
      <c r="AB5496" s="13"/>
      <c r="AC5496" s="13"/>
      <c r="AD5496" s="13"/>
      <c r="AE5496" s="13"/>
      <c r="AF5496" s="13"/>
      <c r="AG5496" s="13"/>
      <c r="AH5496" s="13"/>
      <c r="AI5496" s="13"/>
      <c r="AJ5496" s="13"/>
    </row>
    <row r="5497" spans="2:36" x14ac:dyDescent="0.3">
      <c r="B5497" s="8"/>
      <c r="C5497" s="8"/>
      <c r="W5497" s="13"/>
      <c r="X5497" s="13"/>
      <c r="Y5497" s="13"/>
      <c r="Z5497" s="13"/>
      <c r="AA5497" s="13"/>
      <c r="AB5497" s="13"/>
      <c r="AC5497" s="13"/>
      <c r="AD5497" s="13"/>
      <c r="AE5497" s="13"/>
      <c r="AF5497" s="13"/>
      <c r="AG5497" s="13"/>
      <c r="AH5497" s="13"/>
      <c r="AI5497" s="13"/>
      <c r="AJ5497" s="13"/>
    </row>
    <row r="5498" spans="2:36" x14ac:dyDescent="0.3">
      <c r="B5498" s="8"/>
      <c r="C5498" s="8"/>
      <c r="W5498" s="13"/>
      <c r="X5498" s="13"/>
      <c r="Y5498" s="13"/>
      <c r="Z5498" s="13"/>
      <c r="AA5498" s="13"/>
      <c r="AB5498" s="13"/>
      <c r="AC5498" s="13"/>
      <c r="AD5498" s="13"/>
      <c r="AE5498" s="13"/>
      <c r="AF5498" s="13"/>
      <c r="AG5498" s="13"/>
      <c r="AH5498" s="13"/>
      <c r="AI5498" s="13"/>
      <c r="AJ5498" s="13"/>
    </row>
    <row r="5499" spans="2:36" x14ac:dyDescent="0.3">
      <c r="B5499" s="8"/>
      <c r="C5499" s="8"/>
      <c r="W5499" s="13"/>
      <c r="X5499" s="13"/>
      <c r="Y5499" s="13"/>
      <c r="Z5499" s="13"/>
      <c r="AA5499" s="13"/>
      <c r="AB5499" s="13"/>
      <c r="AC5499" s="13"/>
      <c r="AD5499" s="13"/>
      <c r="AE5499" s="13"/>
      <c r="AF5499" s="13"/>
      <c r="AG5499" s="13"/>
      <c r="AH5499" s="13"/>
      <c r="AI5499" s="13"/>
      <c r="AJ5499" s="13"/>
    </row>
    <row r="5500" spans="2:36" x14ac:dyDescent="0.3">
      <c r="B5500" s="8"/>
      <c r="C5500" s="8"/>
      <c r="W5500" s="13"/>
      <c r="X5500" s="13"/>
      <c r="Y5500" s="13"/>
      <c r="Z5500" s="13"/>
      <c r="AA5500" s="13"/>
      <c r="AB5500" s="13"/>
      <c r="AC5500" s="13"/>
      <c r="AD5500" s="13"/>
      <c r="AE5500" s="13"/>
      <c r="AF5500" s="13"/>
      <c r="AG5500" s="13"/>
      <c r="AH5500" s="13"/>
      <c r="AI5500" s="13"/>
      <c r="AJ5500" s="13"/>
    </row>
    <row r="5501" spans="2:36" x14ac:dyDescent="0.3">
      <c r="B5501" s="8"/>
      <c r="C5501" s="8"/>
      <c r="W5501" s="13"/>
      <c r="X5501" s="13"/>
      <c r="Y5501" s="13"/>
      <c r="Z5501" s="13"/>
      <c r="AA5501" s="13"/>
      <c r="AB5501" s="13"/>
      <c r="AC5501" s="13"/>
      <c r="AD5501" s="13"/>
      <c r="AE5501" s="13"/>
      <c r="AF5501" s="13"/>
      <c r="AG5501" s="13"/>
      <c r="AH5501" s="13"/>
      <c r="AI5501" s="13"/>
      <c r="AJ5501" s="13"/>
    </row>
    <row r="5502" spans="2:36" x14ac:dyDescent="0.3">
      <c r="B5502" s="8"/>
      <c r="C5502" s="8"/>
      <c r="W5502" s="13"/>
      <c r="X5502" s="13"/>
      <c r="Y5502" s="13"/>
      <c r="Z5502" s="13"/>
      <c r="AA5502" s="13"/>
      <c r="AB5502" s="13"/>
      <c r="AC5502" s="13"/>
      <c r="AD5502" s="13"/>
      <c r="AE5502" s="13"/>
      <c r="AF5502" s="13"/>
      <c r="AG5502" s="13"/>
      <c r="AH5502" s="13"/>
      <c r="AI5502" s="13"/>
      <c r="AJ5502" s="13"/>
    </row>
    <row r="5503" spans="2:36" x14ac:dyDescent="0.3">
      <c r="B5503" s="8"/>
      <c r="C5503" s="8"/>
      <c r="W5503" s="13"/>
      <c r="X5503" s="13"/>
      <c r="Y5503" s="13"/>
      <c r="Z5503" s="13"/>
      <c r="AA5503" s="13"/>
      <c r="AB5503" s="13"/>
      <c r="AC5503" s="13"/>
      <c r="AD5503" s="13"/>
      <c r="AE5503" s="13"/>
      <c r="AF5503" s="13"/>
      <c r="AG5503" s="13"/>
      <c r="AH5503" s="13"/>
      <c r="AI5503" s="13"/>
      <c r="AJ5503" s="13"/>
    </row>
    <row r="5504" spans="2:36" x14ac:dyDescent="0.3">
      <c r="B5504" s="8"/>
      <c r="C5504" s="8"/>
      <c r="W5504" s="13"/>
      <c r="X5504" s="13"/>
      <c r="Y5504" s="13"/>
      <c r="Z5504" s="13"/>
      <c r="AA5504" s="13"/>
      <c r="AB5504" s="13"/>
      <c r="AC5504" s="13"/>
      <c r="AD5504" s="13"/>
      <c r="AE5504" s="13"/>
      <c r="AF5504" s="13"/>
      <c r="AG5504" s="13"/>
      <c r="AH5504" s="13"/>
      <c r="AI5504" s="13"/>
      <c r="AJ5504" s="13"/>
    </row>
    <row r="5505" spans="2:36" x14ac:dyDescent="0.3">
      <c r="B5505" s="8"/>
      <c r="C5505" s="8"/>
      <c r="W5505" s="13"/>
      <c r="X5505" s="13"/>
      <c r="Y5505" s="13"/>
      <c r="Z5505" s="13"/>
      <c r="AA5505" s="13"/>
      <c r="AB5505" s="13"/>
      <c r="AC5505" s="13"/>
      <c r="AD5505" s="13"/>
      <c r="AE5505" s="13"/>
      <c r="AF5505" s="13"/>
      <c r="AG5505" s="13"/>
      <c r="AH5505" s="13"/>
      <c r="AI5505" s="13"/>
      <c r="AJ5505" s="13"/>
    </row>
    <row r="5506" spans="2:36" x14ac:dyDescent="0.3">
      <c r="B5506" s="8"/>
      <c r="C5506" s="8"/>
      <c r="W5506" s="13"/>
      <c r="X5506" s="13"/>
      <c r="Y5506" s="13"/>
      <c r="Z5506" s="13"/>
      <c r="AA5506" s="13"/>
      <c r="AB5506" s="13"/>
      <c r="AC5506" s="13"/>
      <c r="AD5506" s="13"/>
      <c r="AE5506" s="13"/>
      <c r="AF5506" s="13"/>
      <c r="AG5506" s="13"/>
      <c r="AH5506" s="13"/>
      <c r="AI5506" s="13"/>
      <c r="AJ5506" s="13"/>
    </row>
    <row r="5507" spans="2:36" x14ac:dyDescent="0.3">
      <c r="B5507" s="8"/>
      <c r="C5507" s="8"/>
      <c r="W5507" s="13"/>
      <c r="X5507" s="13"/>
      <c r="Y5507" s="13"/>
      <c r="Z5507" s="13"/>
      <c r="AA5507" s="13"/>
      <c r="AB5507" s="13"/>
      <c r="AC5507" s="13"/>
      <c r="AD5507" s="13"/>
      <c r="AE5507" s="13"/>
      <c r="AF5507" s="13"/>
      <c r="AG5507" s="13"/>
      <c r="AH5507" s="13"/>
      <c r="AI5507" s="13"/>
      <c r="AJ5507" s="13"/>
    </row>
    <row r="5508" spans="2:36" x14ac:dyDescent="0.3">
      <c r="B5508" s="8"/>
      <c r="C5508" s="8"/>
      <c r="W5508" s="13"/>
      <c r="X5508" s="13"/>
      <c r="Y5508" s="13"/>
      <c r="Z5508" s="13"/>
      <c r="AA5508" s="13"/>
      <c r="AB5508" s="13"/>
      <c r="AC5508" s="13"/>
      <c r="AD5508" s="13"/>
      <c r="AE5508" s="13"/>
      <c r="AF5508" s="13"/>
      <c r="AG5508" s="13"/>
      <c r="AH5508" s="13"/>
      <c r="AI5508" s="13"/>
      <c r="AJ5508" s="13"/>
    </row>
    <row r="5509" spans="2:36" x14ac:dyDescent="0.3">
      <c r="B5509" s="8"/>
      <c r="C5509" s="8"/>
      <c r="W5509" s="13"/>
      <c r="X5509" s="13"/>
      <c r="Y5509" s="13"/>
      <c r="Z5509" s="13"/>
      <c r="AA5509" s="13"/>
      <c r="AB5509" s="13"/>
      <c r="AC5509" s="13"/>
      <c r="AD5509" s="13"/>
      <c r="AE5509" s="13"/>
      <c r="AF5509" s="13"/>
      <c r="AG5509" s="13"/>
      <c r="AH5509" s="13"/>
      <c r="AI5509" s="13"/>
      <c r="AJ5509" s="13"/>
    </row>
    <row r="5510" spans="2:36" x14ac:dyDescent="0.3">
      <c r="B5510" s="8"/>
      <c r="C5510" s="8"/>
      <c r="W5510" s="13"/>
      <c r="X5510" s="13"/>
      <c r="Y5510" s="13"/>
      <c r="Z5510" s="13"/>
      <c r="AA5510" s="13"/>
      <c r="AB5510" s="13"/>
      <c r="AC5510" s="13"/>
      <c r="AD5510" s="13"/>
      <c r="AE5510" s="13"/>
      <c r="AF5510" s="13"/>
      <c r="AG5510" s="13"/>
      <c r="AH5510" s="13"/>
      <c r="AI5510" s="13"/>
      <c r="AJ5510" s="13"/>
    </row>
    <row r="5511" spans="2:36" x14ac:dyDescent="0.3">
      <c r="B5511" s="8"/>
      <c r="C5511" s="8"/>
      <c r="W5511" s="13"/>
      <c r="X5511" s="13"/>
      <c r="Y5511" s="13"/>
      <c r="Z5511" s="13"/>
      <c r="AA5511" s="13"/>
      <c r="AB5511" s="13"/>
      <c r="AC5511" s="13"/>
      <c r="AD5511" s="13"/>
      <c r="AE5511" s="13"/>
      <c r="AF5511" s="13"/>
      <c r="AG5511" s="13"/>
      <c r="AH5511" s="13"/>
      <c r="AI5511" s="13"/>
      <c r="AJ5511" s="13"/>
    </row>
    <row r="5512" spans="2:36" x14ac:dyDescent="0.3">
      <c r="B5512" s="8"/>
      <c r="C5512" s="8"/>
      <c r="W5512" s="13"/>
      <c r="X5512" s="13"/>
      <c r="Y5512" s="13"/>
      <c r="Z5512" s="13"/>
      <c r="AA5512" s="13"/>
      <c r="AB5512" s="13"/>
      <c r="AC5512" s="13"/>
      <c r="AD5512" s="13"/>
      <c r="AE5512" s="13"/>
      <c r="AF5512" s="13"/>
      <c r="AG5512" s="13"/>
      <c r="AH5512" s="13"/>
      <c r="AI5512" s="13"/>
      <c r="AJ5512" s="13"/>
    </row>
    <row r="5513" spans="2:36" x14ac:dyDescent="0.3">
      <c r="B5513" s="8"/>
      <c r="C5513" s="8"/>
      <c r="W5513" s="13"/>
      <c r="X5513" s="13"/>
      <c r="Y5513" s="13"/>
      <c r="Z5513" s="13"/>
      <c r="AA5513" s="13"/>
      <c r="AB5513" s="13"/>
      <c r="AC5513" s="13"/>
      <c r="AD5513" s="13"/>
      <c r="AE5513" s="13"/>
      <c r="AF5513" s="13"/>
      <c r="AG5513" s="13"/>
      <c r="AH5513" s="13"/>
      <c r="AI5513" s="13"/>
      <c r="AJ5513" s="13"/>
    </row>
    <row r="5514" spans="2:36" x14ac:dyDescent="0.3">
      <c r="B5514" s="8"/>
      <c r="C5514" s="8"/>
      <c r="W5514" s="13"/>
      <c r="X5514" s="13"/>
      <c r="Y5514" s="13"/>
      <c r="Z5514" s="13"/>
      <c r="AA5514" s="13"/>
      <c r="AB5514" s="13"/>
      <c r="AC5514" s="13"/>
      <c r="AD5514" s="13"/>
      <c r="AE5514" s="13"/>
      <c r="AF5514" s="13"/>
      <c r="AG5514" s="13"/>
      <c r="AH5514" s="13"/>
      <c r="AI5514" s="13"/>
      <c r="AJ5514" s="13"/>
    </row>
    <row r="5515" spans="2:36" x14ac:dyDescent="0.3">
      <c r="B5515" s="8"/>
      <c r="C5515" s="8"/>
      <c r="W5515" s="13"/>
      <c r="X5515" s="13"/>
      <c r="Y5515" s="13"/>
      <c r="Z5515" s="13"/>
      <c r="AA5515" s="13"/>
      <c r="AB5515" s="13"/>
      <c r="AC5515" s="13"/>
      <c r="AD5515" s="13"/>
      <c r="AE5515" s="13"/>
      <c r="AF5515" s="13"/>
      <c r="AG5515" s="13"/>
      <c r="AH5515" s="13"/>
      <c r="AI5515" s="13"/>
      <c r="AJ5515" s="13"/>
    </row>
    <row r="5516" spans="2:36" x14ac:dyDescent="0.3">
      <c r="B5516" s="8"/>
      <c r="C5516" s="8"/>
      <c r="W5516" s="13"/>
      <c r="X5516" s="13"/>
      <c r="Y5516" s="13"/>
      <c r="Z5516" s="13"/>
      <c r="AA5516" s="13"/>
      <c r="AB5516" s="13"/>
      <c r="AC5516" s="13"/>
      <c r="AD5516" s="13"/>
      <c r="AE5516" s="13"/>
      <c r="AF5516" s="13"/>
      <c r="AG5516" s="13"/>
      <c r="AH5516" s="13"/>
      <c r="AI5516" s="13"/>
      <c r="AJ5516" s="13"/>
    </row>
    <row r="5517" spans="2:36" x14ac:dyDescent="0.3">
      <c r="B5517" s="8"/>
      <c r="C5517" s="8"/>
      <c r="W5517" s="13"/>
      <c r="X5517" s="13"/>
      <c r="Y5517" s="13"/>
      <c r="Z5517" s="13"/>
      <c r="AA5517" s="13"/>
      <c r="AB5517" s="13"/>
      <c r="AC5517" s="13"/>
      <c r="AD5517" s="13"/>
      <c r="AE5517" s="13"/>
      <c r="AF5517" s="13"/>
      <c r="AG5517" s="13"/>
      <c r="AH5517" s="13"/>
      <c r="AI5517" s="13"/>
      <c r="AJ5517" s="13"/>
    </row>
    <row r="5518" spans="2:36" x14ac:dyDescent="0.3">
      <c r="B5518" s="8"/>
      <c r="C5518" s="8"/>
      <c r="W5518" s="13"/>
      <c r="X5518" s="13"/>
      <c r="Y5518" s="13"/>
      <c r="Z5518" s="13"/>
      <c r="AA5518" s="13"/>
      <c r="AB5518" s="13"/>
      <c r="AC5518" s="13"/>
      <c r="AD5518" s="13"/>
      <c r="AE5518" s="13"/>
      <c r="AF5518" s="13"/>
      <c r="AG5518" s="13"/>
      <c r="AH5518" s="13"/>
      <c r="AI5518" s="13"/>
      <c r="AJ5518" s="13"/>
    </row>
    <row r="5519" spans="2:36" x14ac:dyDescent="0.3">
      <c r="B5519" s="8"/>
      <c r="C5519" s="8"/>
      <c r="W5519" s="13"/>
      <c r="X5519" s="13"/>
      <c r="Y5519" s="13"/>
      <c r="Z5519" s="13"/>
      <c r="AA5519" s="13"/>
      <c r="AB5519" s="13"/>
      <c r="AC5519" s="13"/>
      <c r="AD5519" s="13"/>
      <c r="AE5519" s="13"/>
      <c r="AF5519" s="13"/>
      <c r="AG5519" s="13"/>
      <c r="AH5519" s="13"/>
      <c r="AI5519" s="13"/>
      <c r="AJ5519" s="13"/>
    </row>
    <row r="5520" spans="2:36" x14ac:dyDescent="0.3">
      <c r="B5520" s="8"/>
      <c r="C5520" s="8"/>
      <c r="W5520" s="13"/>
      <c r="X5520" s="13"/>
      <c r="Y5520" s="13"/>
      <c r="Z5520" s="13"/>
      <c r="AA5520" s="13"/>
      <c r="AB5520" s="13"/>
      <c r="AC5520" s="13"/>
      <c r="AD5520" s="13"/>
      <c r="AE5520" s="13"/>
      <c r="AF5520" s="13"/>
      <c r="AG5520" s="13"/>
      <c r="AH5520" s="13"/>
      <c r="AI5520" s="13"/>
      <c r="AJ5520" s="13"/>
    </row>
    <row r="5521" spans="2:36" x14ac:dyDescent="0.3">
      <c r="B5521" s="8"/>
      <c r="C5521" s="8"/>
      <c r="W5521" s="13"/>
      <c r="X5521" s="13"/>
      <c r="Y5521" s="13"/>
      <c r="Z5521" s="13"/>
      <c r="AA5521" s="13"/>
      <c r="AB5521" s="13"/>
      <c r="AC5521" s="13"/>
      <c r="AD5521" s="13"/>
      <c r="AE5521" s="13"/>
      <c r="AF5521" s="13"/>
      <c r="AG5521" s="13"/>
      <c r="AH5521" s="13"/>
      <c r="AI5521" s="13"/>
      <c r="AJ5521" s="13"/>
    </row>
    <row r="5522" spans="2:36" x14ac:dyDescent="0.3">
      <c r="B5522" s="8"/>
      <c r="C5522" s="8"/>
      <c r="W5522" s="13"/>
      <c r="X5522" s="13"/>
      <c r="Y5522" s="13"/>
      <c r="Z5522" s="13"/>
      <c r="AA5522" s="13"/>
      <c r="AB5522" s="13"/>
      <c r="AC5522" s="13"/>
      <c r="AD5522" s="13"/>
      <c r="AE5522" s="13"/>
      <c r="AF5522" s="13"/>
      <c r="AG5522" s="13"/>
      <c r="AH5522" s="13"/>
      <c r="AI5522" s="13"/>
      <c r="AJ5522" s="13"/>
    </row>
    <row r="5523" spans="2:36" x14ac:dyDescent="0.3">
      <c r="B5523" s="8"/>
      <c r="C5523" s="8"/>
      <c r="W5523" s="13"/>
      <c r="X5523" s="13"/>
      <c r="Y5523" s="13"/>
      <c r="Z5523" s="13"/>
      <c r="AA5523" s="13"/>
      <c r="AB5523" s="13"/>
      <c r="AC5523" s="13"/>
      <c r="AD5523" s="13"/>
      <c r="AE5523" s="13"/>
      <c r="AF5523" s="13"/>
      <c r="AG5523" s="13"/>
      <c r="AH5523" s="13"/>
      <c r="AI5523" s="13"/>
      <c r="AJ5523" s="13"/>
    </row>
    <row r="5524" spans="2:36" x14ac:dyDescent="0.3">
      <c r="B5524" s="8"/>
      <c r="C5524" s="8"/>
      <c r="W5524" s="13"/>
      <c r="X5524" s="13"/>
      <c r="Y5524" s="13"/>
      <c r="Z5524" s="13"/>
      <c r="AA5524" s="13"/>
      <c r="AB5524" s="13"/>
      <c r="AC5524" s="13"/>
      <c r="AD5524" s="13"/>
      <c r="AE5524" s="13"/>
      <c r="AF5524" s="13"/>
      <c r="AG5524" s="13"/>
      <c r="AH5524" s="13"/>
      <c r="AI5524" s="13"/>
      <c r="AJ5524" s="13"/>
    </row>
    <row r="5525" spans="2:36" x14ac:dyDescent="0.3">
      <c r="B5525" s="8"/>
      <c r="C5525" s="8"/>
      <c r="W5525" s="13"/>
      <c r="X5525" s="13"/>
      <c r="Y5525" s="13"/>
      <c r="Z5525" s="13"/>
      <c r="AA5525" s="13"/>
      <c r="AB5525" s="13"/>
      <c r="AC5525" s="13"/>
      <c r="AD5525" s="13"/>
      <c r="AE5525" s="13"/>
      <c r="AF5525" s="13"/>
      <c r="AG5525" s="13"/>
      <c r="AH5525" s="13"/>
      <c r="AI5525" s="13"/>
      <c r="AJ5525" s="13"/>
    </row>
    <row r="5526" spans="2:36" x14ac:dyDescent="0.3">
      <c r="B5526" s="8"/>
      <c r="C5526" s="8"/>
      <c r="W5526" s="13"/>
      <c r="X5526" s="13"/>
      <c r="Y5526" s="13"/>
      <c r="Z5526" s="13"/>
      <c r="AA5526" s="13"/>
      <c r="AB5526" s="13"/>
      <c r="AC5526" s="13"/>
      <c r="AD5526" s="13"/>
      <c r="AE5526" s="13"/>
      <c r="AF5526" s="13"/>
      <c r="AG5526" s="13"/>
      <c r="AH5526" s="13"/>
      <c r="AI5526" s="13"/>
      <c r="AJ5526" s="13"/>
    </row>
    <row r="5527" spans="2:36" x14ac:dyDescent="0.3">
      <c r="B5527" s="8"/>
      <c r="C5527" s="8"/>
      <c r="W5527" s="13"/>
      <c r="X5527" s="13"/>
      <c r="Y5527" s="13"/>
      <c r="Z5527" s="13"/>
      <c r="AA5527" s="13"/>
      <c r="AB5527" s="13"/>
      <c r="AC5527" s="13"/>
      <c r="AD5527" s="13"/>
      <c r="AE5527" s="13"/>
      <c r="AF5527" s="13"/>
      <c r="AG5527" s="13"/>
      <c r="AH5527" s="13"/>
      <c r="AI5527" s="13"/>
      <c r="AJ5527" s="13"/>
    </row>
    <row r="5528" spans="2:36" x14ac:dyDescent="0.3">
      <c r="B5528" s="8"/>
      <c r="C5528" s="8"/>
      <c r="W5528" s="13"/>
      <c r="X5528" s="13"/>
      <c r="Y5528" s="13"/>
      <c r="Z5528" s="13"/>
      <c r="AA5528" s="13"/>
      <c r="AB5528" s="13"/>
      <c r="AC5528" s="13"/>
      <c r="AD5528" s="13"/>
      <c r="AE5528" s="13"/>
      <c r="AF5528" s="13"/>
      <c r="AG5528" s="13"/>
      <c r="AH5528" s="13"/>
      <c r="AI5528" s="13"/>
      <c r="AJ5528" s="13"/>
    </row>
    <row r="5529" spans="2:36" x14ac:dyDescent="0.3">
      <c r="B5529" s="8"/>
      <c r="C5529" s="8"/>
      <c r="W5529" s="13"/>
      <c r="X5529" s="13"/>
      <c r="Y5529" s="13"/>
      <c r="Z5529" s="13"/>
      <c r="AA5529" s="13"/>
      <c r="AB5529" s="13"/>
      <c r="AC5529" s="13"/>
      <c r="AD5529" s="13"/>
      <c r="AE5529" s="13"/>
      <c r="AF5529" s="13"/>
      <c r="AG5529" s="13"/>
      <c r="AH5529" s="13"/>
      <c r="AI5529" s="13"/>
      <c r="AJ5529" s="13"/>
    </row>
    <row r="5530" spans="2:36" x14ac:dyDescent="0.3">
      <c r="B5530" s="8"/>
      <c r="C5530" s="8"/>
      <c r="W5530" s="13"/>
      <c r="X5530" s="13"/>
      <c r="Y5530" s="13"/>
      <c r="Z5530" s="13"/>
      <c r="AA5530" s="13"/>
      <c r="AB5530" s="13"/>
      <c r="AC5530" s="13"/>
      <c r="AD5530" s="13"/>
      <c r="AE5530" s="13"/>
      <c r="AF5530" s="13"/>
      <c r="AG5530" s="13"/>
      <c r="AH5530" s="13"/>
      <c r="AI5530" s="13"/>
      <c r="AJ5530" s="13"/>
    </row>
    <row r="5531" spans="2:36" x14ac:dyDescent="0.3">
      <c r="B5531" s="8"/>
      <c r="C5531" s="8"/>
      <c r="W5531" s="13"/>
      <c r="X5531" s="13"/>
      <c r="Y5531" s="13"/>
      <c r="Z5531" s="13"/>
      <c r="AA5531" s="13"/>
      <c r="AB5531" s="13"/>
      <c r="AC5531" s="13"/>
      <c r="AD5531" s="13"/>
      <c r="AE5531" s="13"/>
      <c r="AF5531" s="13"/>
      <c r="AG5531" s="13"/>
      <c r="AH5531" s="13"/>
      <c r="AI5531" s="13"/>
      <c r="AJ5531" s="13"/>
    </row>
    <row r="5532" spans="2:36" x14ac:dyDescent="0.3">
      <c r="B5532" s="8"/>
      <c r="C5532" s="8"/>
      <c r="W5532" s="13"/>
      <c r="X5532" s="13"/>
      <c r="Y5532" s="13"/>
      <c r="Z5532" s="13"/>
      <c r="AA5532" s="13"/>
      <c r="AB5532" s="13"/>
      <c r="AC5532" s="13"/>
      <c r="AD5532" s="13"/>
      <c r="AE5532" s="13"/>
      <c r="AF5532" s="13"/>
      <c r="AG5532" s="13"/>
      <c r="AH5532" s="13"/>
      <c r="AI5532" s="13"/>
      <c r="AJ5532" s="13"/>
    </row>
    <row r="5533" spans="2:36" x14ac:dyDescent="0.3">
      <c r="B5533" s="8"/>
      <c r="C5533" s="8"/>
      <c r="W5533" s="13"/>
      <c r="X5533" s="13"/>
      <c r="Y5533" s="13"/>
      <c r="Z5533" s="13"/>
      <c r="AA5533" s="13"/>
      <c r="AB5533" s="13"/>
      <c r="AC5533" s="13"/>
      <c r="AD5533" s="13"/>
      <c r="AE5533" s="13"/>
      <c r="AF5533" s="13"/>
      <c r="AG5533" s="13"/>
      <c r="AH5533" s="13"/>
      <c r="AI5533" s="13"/>
      <c r="AJ5533" s="13"/>
    </row>
    <row r="5534" spans="2:36" x14ac:dyDescent="0.3">
      <c r="B5534" s="8"/>
      <c r="C5534" s="8"/>
      <c r="W5534" s="13"/>
      <c r="X5534" s="13"/>
      <c r="Y5534" s="13"/>
      <c r="Z5534" s="13"/>
      <c r="AA5534" s="13"/>
      <c r="AB5534" s="13"/>
      <c r="AC5534" s="13"/>
      <c r="AD5534" s="13"/>
      <c r="AE5534" s="13"/>
      <c r="AF5534" s="13"/>
      <c r="AG5534" s="13"/>
      <c r="AH5534" s="13"/>
      <c r="AI5534" s="13"/>
      <c r="AJ5534" s="13"/>
    </row>
    <row r="5535" spans="2:36" x14ac:dyDescent="0.3">
      <c r="B5535" s="8"/>
      <c r="C5535" s="8"/>
      <c r="W5535" s="13"/>
      <c r="X5535" s="13"/>
      <c r="Y5535" s="13"/>
      <c r="Z5535" s="13"/>
      <c r="AA5535" s="13"/>
      <c r="AB5535" s="13"/>
      <c r="AC5535" s="13"/>
      <c r="AD5535" s="13"/>
      <c r="AE5535" s="13"/>
      <c r="AF5535" s="13"/>
      <c r="AG5535" s="13"/>
      <c r="AH5535" s="13"/>
      <c r="AI5535" s="13"/>
      <c r="AJ5535" s="13"/>
    </row>
    <row r="5536" spans="2:36" x14ac:dyDescent="0.3">
      <c r="B5536" s="8"/>
      <c r="C5536" s="8"/>
      <c r="W5536" s="13"/>
      <c r="X5536" s="13"/>
      <c r="Y5536" s="13"/>
      <c r="Z5536" s="13"/>
      <c r="AA5536" s="13"/>
      <c r="AB5536" s="13"/>
      <c r="AC5536" s="13"/>
      <c r="AD5536" s="13"/>
      <c r="AE5536" s="13"/>
      <c r="AF5536" s="13"/>
      <c r="AG5536" s="13"/>
      <c r="AH5536" s="13"/>
      <c r="AI5536" s="13"/>
      <c r="AJ5536" s="13"/>
    </row>
    <row r="5537" spans="2:36" x14ac:dyDescent="0.3">
      <c r="B5537" s="8"/>
      <c r="C5537" s="8"/>
      <c r="W5537" s="13"/>
      <c r="X5537" s="13"/>
      <c r="Y5537" s="13"/>
      <c r="Z5537" s="13"/>
      <c r="AA5537" s="13"/>
      <c r="AB5537" s="13"/>
      <c r="AC5537" s="13"/>
      <c r="AD5537" s="13"/>
      <c r="AE5537" s="13"/>
      <c r="AF5537" s="13"/>
      <c r="AG5537" s="13"/>
      <c r="AH5537" s="13"/>
      <c r="AI5537" s="13"/>
      <c r="AJ5537" s="13"/>
    </row>
    <row r="5538" spans="2:36" x14ac:dyDescent="0.3">
      <c r="B5538" s="8"/>
      <c r="C5538" s="8"/>
      <c r="W5538" s="13"/>
      <c r="X5538" s="13"/>
      <c r="Y5538" s="13"/>
      <c r="Z5538" s="13"/>
      <c r="AA5538" s="13"/>
      <c r="AB5538" s="13"/>
      <c r="AC5538" s="13"/>
      <c r="AD5538" s="13"/>
      <c r="AE5538" s="13"/>
      <c r="AF5538" s="13"/>
      <c r="AG5538" s="13"/>
      <c r="AH5538" s="13"/>
      <c r="AI5538" s="13"/>
      <c r="AJ5538" s="13"/>
    </row>
    <row r="5539" spans="2:36" x14ac:dyDescent="0.3">
      <c r="B5539" s="8"/>
      <c r="C5539" s="8"/>
      <c r="W5539" s="13"/>
      <c r="X5539" s="13"/>
      <c r="Y5539" s="13"/>
      <c r="Z5539" s="13"/>
      <c r="AA5539" s="13"/>
      <c r="AB5539" s="13"/>
      <c r="AC5539" s="13"/>
      <c r="AD5539" s="13"/>
      <c r="AE5539" s="13"/>
      <c r="AF5539" s="13"/>
      <c r="AG5539" s="13"/>
      <c r="AH5539" s="13"/>
      <c r="AI5539" s="13"/>
      <c r="AJ5539" s="13"/>
    </row>
    <row r="5540" spans="2:36" x14ac:dyDescent="0.3">
      <c r="B5540" s="8"/>
      <c r="C5540" s="8"/>
      <c r="W5540" s="13"/>
      <c r="X5540" s="13"/>
      <c r="Y5540" s="13"/>
      <c r="Z5540" s="13"/>
      <c r="AA5540" s="13"/>
      <c r="AB5540" s="13"/>
      <c r="AC5540" s="13"/>
      <c r="AD5540" s="13"/>
      <c r="AE5540" s="13"/>
      <c r="AF5540" s="13"/>
      <c r="AG5540" s="13"/>
      <c r="AH5540" s="13"/>
      <c r="AI5540" s="13"/>
      <c r="AJ5540" s="13"/>
    </row>
    <row r="5541" spans="2:36" x14ac:dyDescent="0.3">
      <c r="B5541" s="8"/>
      <c r="C5541" s="8"/>
      <c r="W5541" s="13"/>
      <c r="X5541" s="13"/>
      <c r="Y5541" s="13"/>
      <c r="Z5541" s="13"/>
      <c r="AA5541" s="13"/>
      <c r="AB5541" s="13"/>
      <c r="AC5541" s="13"/>
      <c r="AD5541" s="13"/>
      <c r="AE5541" s="13"/>
      <c r="AF5541" s="13"/>
      <c r="AG5541" s="13"/>
      <c r="AH5541" s="13"/>
      <c r="AI5541" s="13"/>
      <c r="AJ5541" s="13"/>
    </row>
    <row r="5542" spans="2:36" x14ac:dyDescent="0.3">
      <c r="B5542" s="8"/>
      <c r="C5542" s="8"/>
      <c r="W5542" s="13"/>
      <c r="X5542" s="13"/>
      <c r="Y5542" s="13"/>
      <c r="Z5542" s="13"/>
      <c r="AA5542" s="13"/>
      <c r="AB5542" s="13"/>
      <c r="AC5542" s="13"/>
      <c r="AD5542" s="13"/>
      <c r="AE5542" s="13"/>
      <c r="AF5542" s="13"/>
      <c r="AG5542" s="13"/>
      <c r="AH5542" s="13"/>
      <c r="AI5542" s="13"/>
      <c r="AJ5542" s="13"/>
    </row>
    <row r="5543" spans="2:36" x14ac:dyDescent="0.3">
      <c r="B5543" s="8"/>
      <c r="C5543" s="8"/>
      <c r="W5543" s="13"/>
      <c r="X5543" s="13"/>
      <c r="Y5543" s="13"/>
      <c r="Z5543" s="13"/>
      <c r="AA5543" s="13"/>
      <c r="AB5543" s="13"/>
      <c r="AC5543" s="13"/>
      <c r="AD5543" s="13"/>
      <c r="AE5543" s="13"/>
      <c r="AF5543" s="13"/>
      <c r="AG5543" s="13"/>
      <c r="AH5543" s="13"/>
      <c r="AI5543" s="13"/>
      <c r="AJ5543" s="13"/>
    </row>
    <row r="5544" spans="2:36" x14ac:dyDescent="0.3">
      <c r="B5544" s="8"/>
      <c r="C5544" s="8"/>
      <c r="W5544" s="13"/>
      <c r="X5544" s="13"/>
      <c r="Y5544" s="13"/>
      <c r="Z5544" s="13"/>
      <c r="AA5544" s="13"/>
      <c r="AB5544" s="13"/>
      <c r="AC5544" s="13"/>
      <c r="AD5544" s="13"/>
      <c r="AE5544" s="13"/>
      <c r="AF5544" s="13"/>
      <c r="AG5544" s="13"/>
      <c r="AH5544" s="13"/>
      <c r="AI5544" s="13"/>
      <c r="AJ5544" s="13"/>
    </row>
    <row r="5545" spans="2:36" x14ac:dyDescent="0.3">
      <c r="B5545" s="8"/>
      <c r="C5545" s="8"/>
      <c r="W5545" s="13"/>
      <c r="X5545" s="13"/>
      <c r="Y5545" s="13"/>
      <c r="Z5545" s="13"/>
      <c r="AA5545" s="13"/>
      <c r="AB5545" s="13"/>
      <c r="AC5545" s="13"/>
      <c r="AD5545" s="13"/>
      <c r="AE5545" s="13"/>
      <c r="AF5545" s="13"/>
      <c r="AG5545" s="13"/>
      <c r="AH5545" s="13"/>
      <c r="AI5545" s="13"/>
      <c r="AJ5545" s="13"/>
    </row>
    <row r="5546" spans="2:36" x14ac:dyDescent="0.3">
      <c r="B5546" s="8"/>
      <c r="C5546" s="8"/>
      <c r="W5546" s="13"/>
      <c r="X5546" s="13"/>
      <c r="Y5546" s="13"/>
      <c r="Z5546" s="13"/>
      <c r="AA5546" s="13"/>
      <c r="AB5546" s="13"/>
      <c r="AC5546" s="13"/>
      <c r="AD5546" s="13"/>
      <c r="AE5546" s="13"/>
      <c r="AF5546" s="13"/>
      <c r="AG5546" s="13"/>
      <c r="AH5546" s="13"/>
      <c r="AI5546" s="13"/>
      <c r="AJ5546" s="13"/>
    </row>
    <row r="5547" spans="2:36" x14ac:dyDescent="0.3">
      <c r="B5547" s="8"/>
      <c r="C5547" s="8"/>
      <c r="W5547" s="13"/>
      <c r="X5547" s="13"/>
      <c r="Y5547" s="13"/>
      <c r="Z5547" s="13"/>
      <c r="AA5547" s="13"/>
      <c r="AB5547" s="13"/>
      <c r="AC5547" s="13"/>
      <c r="AD5547" s="13"/>
      <c r="AE5547" s="13"/>
      <c r="AF5547" s="13"/>
      <c r="AG5547" s="13"/>
      <c r="AH5547" s="13"/>
      <c r="AI5547" s="13"/>
      <c r="AJ5547" s="13"/>
    </row>
    <row r="5548" spans="2:36" x14ac:dyDescent="0.3">
      <c r="B5548" s="8"/>
      <c r="C5548" s="8"/>
      <c r="W5548" s="13"/>
      <c r="X5548" s="13"/>
      <c r="Y5548" s="13"/>
      <c r="Z5548" s="13"/>
      <c r="AA5548" s="13"/>
      <c r="AB5548" s="13"/>
      <c r="AC5548" s="13"/>
      <c r="AD5548" s="13"/>
      <c r="AE5548" s="13"/>
      <c r="AF5548" s="13"/>
      <c r="AG5548" s="13"/>
      <c r="AH5548" s="13"/>
      <c r="AI5548" s="13"/>
      <c r="AJ5548" s="13"/>
    </row>
    <row r="5549" spans="2:36" x14ac:dyDescent="0.3">
      <c r="B5549" s="8"/>
      <c r="C5549" s="8"/>
      <c r="W5549" s="13"/>
      <c r="X5549" s="13"/>
      <c r="Y5549" s="13"/>
      <c r="Z5549" s="13"/>
      <c r="AA5549" s="13"/>
      <c r="AB5549" s="13"/>
      <c r="AC5549" s="13"/>
      <c r="AD5549" s="13"/>
      <c r="AE5549" s="13"/>
      <c r="AF5549" s="13"/>
      <c r="AG5549" s="13"/>
      <c r="AH5549" s="13"/>
      <c r="AI5549" s="13"/>
      <c r="AJ5549" s="13"/>
    </row>
    <row r="5550" spans="2:36" x14ac:dyDescent="0.3">
      <c r="B5550" s="8"/>
      <c r="C5550" s="8"/>
      <c r="W5550" s="13"/>
      <c r="X5550" s="13"/>
      <c r="Y5550" s="13"/>
      <c r="Z5550" s="13"/>
      <c r="AA5550" s="13"/>
      <c r="AB5550" s="13"/>
      <c r="AC5550" s="13"/>
      <c r="AD5550" s="13"/>
      <c r="AE5550" s="13"/>
      <c r="AF5550" s="13"/>
      <c r="AG5550" s="13"/>
      <c r="AH5550" s="13"/>
      <c r="AI5550" s="13"/>
      <c r="AJ5550" s="13"/>
    </row>
    <row r="5551" spans="2:36" x14ac:dyDescent="0.3">
      <c r="B5551" s="8"/>
      <c r="C5551" s="8"/>
      <c r="W5551" s="13"/>
      <c r="X5551" s="13"/>
      <c r="Y5551" s="13"/>
      <c r="Z5551" s="13"/>
      <c r="AA5551" s="13"/>
      <c r="AB5551" s="13"/>
      <c r="AC5551" s="13"/>
      <c r="AD5551" s="13"/>
      <c r="AE5551" s="13"/>
      <c r="AF5551" s="13"/>
      <c r="AG5551" s="13"/>
      <c r="AH5551" s="13"/>
      <c r="AI5551" s="13"/>
      <c r="AJ5551" s="13"/>
    </row>
    <row r="5552" spans="2:36" x14ac:dyDescent="0.3">
      <c r="B5552" s="8"/>
      <c r="C5552" s="8"/>
      <c r="W5552" s="13"/>
      <c r="X5552" s="13"/>
      <c r="Y5552" s="13"/>
      <c r="Z5552" s="13"/>
      <c r="AA5552" s="13"/>
      <c r="AB5552" s="13"/>
      <c r="AC5552" s="13"/>
      <c r="AD5552" s="13"/>
      <c r="AE5552" s="13"/>
      <c r="AF5552" s="13"/>
      <c r="AG5552" s="13"/>
      <c r="AH5552" s="13"/>
      <c r="AI5552" s="13"/>
      <c r="AJ5552" s="13"/>
    </row>
    <row r="5553" spans="2:36" x14ac:dyDescent="0.3">
      <c r="B5553" s="8"/>
      <c r="C5553" s="8"/>
      <c r="W5553" s="13"/>
      <c r="X5553" s="13"/>
      <c r="Y5553" s="13"/>
      <c r="Z5553" s="13"/>
      <c r="AA5553" s="13"/>
      <c r="AB5553" s="13"/>
      <c r="AC5553" s="13"/>
      <c r="AD5553" s="13"/>
      <c r="AE5553" s="13"/>
      <c r="AF5553" s="13"/>
      <c r="AG5553" s="13"/>
      <c r="AH5553" s="13"/>
      <c r="AI5553" s="13"/>
      <c r="AJ5553" s="13"/>
    </row>
    <row r="5554" spans="2:36" x14ac:dyDescent="0.3">
      <c r="B5554" s="8"/>
      <c r="C5554" s="8"/>
      <c r="W5554" s="13"/>
      <c r="X5554" s="13"/>
      <c r="Y5554" s="13"/>
      <c r="Z5554" s="13"/>
      <c r="AA5554" s="13"/>
      <c r="AB5554" s="13"/>
      <c r="AC5554" s="13"/>
      <c r="AD5554" s="13"/>
      <c r="AE5554" s="13"/>
      <c r="AF5554" s="13"/>
      <c r="AG5554" s="13"/>
      <c r="AH5554" s="13"/>
      <c r="AI5554" s="13"/>
      <c r="AJ5554" s="13"/>
    </row>
    <row r="5555" spans="2:36" x14ac:dyDescent="0.3">
      <c r="B5555" s="8"/>
      <c r="C5555" s="8"/>
      <c r="W5555" s="13"/>
      <c r="X5555" s="13"/>
      <c r="Y5555" s="13"/>
      <c r="Z5555" s="13"/>
      <c r="AA5555" s="13"/>
      <c r="AB5555" s="13"/>
      <c r="AC5555" s="13"/>
      <c r="AD5555" s="13"/>
      <c r="AE5555" s="13"/>
      <c r="AF5555" s="13"/>
      <c r="AG5555" s="13"/>
      <c r="AH5555" s="13"/>
      <c r="AI5555" s="13"/>
      <c r="AJ5555" s="13"/>
    </row>
    <row r="5556" spans="2:36" x14ac:dyDescent="0.3">
      <c r="B5556" s="8"/>
      <c r="C5556" s="8"/>
      <c r="W5556" s="13"/>
      <c r="X5556" s="13"/>
      <c r="Y5556" s="13"/>
      <c r="Z5556" s="13"/>
      <c r="AA5556" s="13"/>
      <c r="AB5556" s="13"/>
      <c r="AC5556" s="13"/>
      <c r="AD5556" s="13"/>
      <c r="AE5556" s="13"/>
      <c r="AF5556" s="13"/>
      <c r="AG5556" s="13"/>
      <c r="AH5556" s="13"/>
      <c r="AI5556" s="13"/>
      <c r="AJ5556" s="13"/>
    </row>
    <row r="5557" spans="2:36" x14ac:dyDescent="0.3">
      <c r="B5557" s="8"/>
      <c r="C5557" s="8"/>
      <c r="W5557" s="13"/>
      <c r="X5557" s="13"/>
      <c r="Y5557" s="13"/>
      <c r="Z5557" s="13"/>
      <c r="AA5557" s="13"/>
      <c r="AB5557" s="13"/>
      <c r="AC5557" s="13"/>
      <c r="AD5557" s="13"/>
      <c r="AE5557" s="13"/>
      <c r="AF5557" s="13"/>
      <c r="AG5557" s="13"/>
      <c r="AH5557" s="13"/>
      <c r="AI5557" s="13"/>
      <c r="AJ5557" s="13"/>
    </row>
    <row r="5558" spans="2:36" x14ac:dyDescent="0.3">
      <c r="B5558" s="8"/>
      <c r="C5558" s="8"/>
      <c r="W5558" s="13"/>
      <c r="X5558" s="13"/>
      <c r="Y5558" s="13"/>
      <c r="Z5558" s="13"/>
      <c r="AA5558" s="13"/>
      <c r="AB5558" s="13"/>
      <c r="AC5558" s="13"/>
      <c r="AD5558" s="13"/>
      <c r="AE5558" s="13"/>
      <c r="AF5558" s="13"/>
      <c r="AG5558" s="13"/>
      <c r="AH5558" s="13"/>
      <c r="AI5558" s="13"/>
      <c r="AJ5558" s="13"/>
    </row>
    <row r="5559" spans="2:36" x14ac:dyDescent="0.3">
      <c r="B5559" s="8"/>
      <c r="C5559" s="8"/>
      <c r="W5559" s="13"/>
      <c r="X5559" s="13"/>
      <c r="Y5559" s="13"/>
      <c r="Z5559" s="13"/>
      <c r="AA5559" s="13"/>
      <c r="AB5559" s="13"/>
      <c r="AC5559" s="13"/>
      <c r="AD5559" s="13"/>
      <c r="AE5559" s="13"/>
      <c r="AF5559" s="13"/>
      <c r="AG5559" s="13"/>
      <c r="AH5559" s="13"/>
      <c r="AI5559" s="13"/>
      <c r="AJ5559" s="13"/>
    </row>
    <row r="5560" spans="2:36" x14ac:dyDescent="0.3">
      <c r="B5560" s="8"/>
      <c r="C5560" s="8"/>
      <c r="W5560" s="13"/>
      <c r="X5560" s="13"/>
      <c r="Y5560" s="13"/>
      <c r="Z5560" s="13"/>
      <c r="AA5560" s="13"/>
      <c r="AB5560" s="13"/>
      <c r="AC5560" s="13"/>
      <c r="AD5560" s="13"/>
      <c r="AE5560" s="13"/>
      <c r="AF5560" s="13"/>
      <c r="AG5560" s="13"/>
      <c r="AH5560" s="13"/>
      <c r="AI5560" s="13"/>
      <c r="AJ5560" s="13"/>
    </row>
    <row r="5561" spans="2:36" x14ac:dyDescent="0.3">
      <c r="B5561" s="8"/>
      <c r="C5561" s="8"/>
      <c r="W5561" s="13"/>
      <c r="X5561" s="13"/>
      <c r="Y5561" s="13"/>
      <c r="Z5561" s="13"/>
      <c r="AA5561" s="13"/>
      <c r="AB5561" s="13"/>
      <c r="AC5561" s="13"/>
      <c r="AD5561" s="13"/>
      <c r="AE5561" s="13"/>
      <c r="AF5561" s="13"/>
      <c r="AG5561" s="13"/>
      <c r="AH5561" s="13"/>
      <c r="AI5561" s="13"/>
      <c r="AJ5561" s="13"/>
    </row>
    <row r="5562" spans="2:36" x14ac:dyDescent="0.3">
      <c r="B5562" s="8"/>
      <c r="C5562" s="8"/>
      <c r="W5562" s="13"/>
      <c r="X5562" s="13"/>
      <c r="Y5562" s="13"/>
      <c r="Z5562" s="13"/>
      <c r="AA5562" s="13"/>
      <c r="AB5562" s="13"/>
      <c r="AC5562" s="13"/>
      <c r="AD5562" s="13"/>
      <c r="AE5562" s="13"/>
      <c r="AF5562" s="13"/>
      <c r="AG5562" s="13"/>
      <c r="AH5562" s="13"/>
      <c r="AI5562" s="13"/>
      <c r="AJ5562" s="13"/>
    </row>
    <row r="5563" spans="2:36" x14ac:dyDescent="0.3">
      <c r="B5563" s="8"/>
      <c r="C5563" s="8"/>
      <c r="W5563" s="13"/>
      <c r="X5563" s="13"/>
      <c r="Y5563" s="13"/>
      <c r="Z5563" s="13"/>
      <c r="AA5563" s="13"/>
      <c r="AB5563" s="13"/>
      <c r="AC5563" s="13"/>
      <c r="AD5563" s="13"/>
      <c r="AE5563" s="13"/>
      <c r="AF5563" s="13"/>
      <c r="AG5563" s="13"/>
      <c r="AH5563" s="13"/>
      <c r="AI5563" s="13"/>
      <c r="AJ5563" s="13"/>
    </row>
    <row r="5564" spans="2:36" x14ac:dyDescent="0.3">
      <c r="B5564" s="8"/>
      <c r="C5564" s="8"/>
      <c r="W5564" s="13"/>
      <c r="X5564" s="13"/>
      <c r="Y5564" s="13"/>
      <c r="Z5564" s="13"/>
      <c r="AA5564" s="13"/>
      <c r="AB5564" s="13"/>
      <c r="AC5564" s="13"/>
      <c r="AD5564" s="13"/>
      <c r="AE5564" s="13"/>
      <c r="AF5564" s="13"/>
      <c r="AG5564" s="13"/>
      <c r="AH5564" s="13"/>
      <c r="AI5564" s="13"/>
      <c r="AJ5564" s="13"/>
    </row>
    <row r="5565" spans="2:36" x14ac:dyDescent="0.3">
      <c r="B5565" s="8"/>
      <c r="C5565" s="8"/>
      <c r="W5565" s="13"/>
      <c r="X5565" s="13"/>
      <c r="Y5565" s="13"/>
      <c r="Z5565" s="13"/>
      <c r="AA5565" s="13"/>
      <c r="AB5565" s="13"/>
      <c r="AC5565" s="13"/>
      <c r="AD5565" s="13"/>
      <c r="AE5565" s="13"/>
      <c r="AF5565" s="13"/>
      <c r="AG5565" s="13"/>
      <c r="AH5565" s="13"/>
      <c r="AI5565" s="13"/>
      <c r="AJ5565" s="13"/>
    </row>
    <row r="5566" spans="2:36" x14ac:dyDescent="0.3">
      <c r="B5566" s="8"/>
      <c r="C5566" s="8"/>
      <c r="W5566" s="13"/>
      <c r="X5566" s="13"/>
      <c r="Y5566" s="13"/>
      <c r="Z5566" s="13"/>
      <c r="AA5566" s="13"/>
      <c r="AB5566" s="13"/>
      <c r="AC5566" s="13"/>
      <c r="AD5566" s="13"/>
      <c r="AE5566" s="13"/>
      <c r="AF5566" s="13"/>
      <c r="AG5566" s="13"/>
      <c r="AH5566" s="13"/>
      <c r="AI5566" s="13"/>
      <c r="AJ5566" s="13"/>
    </row>
    <row r="5567" spans="2:36" x14ac:dyDescent="0.3">
      <c r="B5567" s="8"/>
      <c r="C5567" s="8"/>
      <c r="W5567" s="13"/>
      <c r="X5567" s="13"/>
      <c r="Y5567" s="13"/>
      <c r="Z5567" s="13"/>
      <c r="AA5567" s="13"/>
      <c r="AB5567" s="13"/>
      <c r="AC5567" s="13"/>
      <c r="AD5567" s="13"/>
      <c r="AE5567" s="13"/>
      <c r="AF5567" s="13"/>
      <c r="AG5567" s="13"/>
      <c r="AH5567" s="13"/>
      <c r="AI5567" s="13"/>
      <c r="AJ5567" s="13"/>
    </row>
    <row r="5568" spans="2:36" x14ac:dyDescent="0.3">
      <c r="B5568" s="8"/>
      <c r="C5568" s="8"/>
      <c r="W5568" s="13"/>
      <c r="X5568" s="13"/>
      <c r="Y5568" s="13"/>
      <c r="Z5568" s="13"/>
      <c r="AA5568" s="13"/>
      <c r="AB5568" s="13"/>
      <c r="AC5568" s="13"/>
      <c r="AD5568" s="13"/>
      <c r="AE5568" s="13"/>
      <c r="AF5568" s="13"/>
      <c r="AG5568" s="13"/>
      <c r="AH5568" s="13"/>
      <c r="AI5568" s="13"/>
      <c r="AJ5568" s="13"/>
    </row>
    <row r="5569" spans="2:36" x14ac:dyDescent="0.3">
      <c r="B5569" s="8"/>
      <c r="C5569" s="8"/>
      <c r="W5569" s="13"/>
      <c r="X5569" s="13"/>
      <c r="Y5569" s="13"/>
      <c r="Z5569" s="13"/>
      <c r="AA5569" s="13"/>
      <c r="AB5569" s="13"/>
      <c r="AC5569" s="13"/>
      <c r="AD5569" s="13"/>
      <c r="AE5569" s="13"/>
      <c r="AF5569" s="13"/>
      <c r="AG5569" s="13"/>
      <c r="AH5569" s="13"/>
      <c r="AI5569" s="13"/>
      <c r="AJ5569" s="13"/>
    </row>
    <row r="5570" spans="2:36" x14ac:dyDescent="0.3">
      <c r="B5570" s="8"/>
      <c r="C5570" s="8"/>
      <c r="W5570" s="13"/>
      <c r="X5570" s="13"/>
      <c r="Y5570" s="13"/>
      <c r="Z5570" s="13"/>
      <c r="AA5570" s="13"/>
      <c r="AB5570" s="13"/>
      <c r="AC5570" s="13"/>
      <c r="AD5570" s="13"/>
      <c r="AE5570" s="13"/>
      <c r="AF5570" s="13"/>
      <c r="AG5570" s="13"/>
      <c r="AH5570" s="13"/>
      <c r="AI5570" s="13"/>
      <c r="AJ5570" s="13"/>
    </row>
    <row r="5571" spans="2:36" x14ac:dyDescent="0.3">
      <c r="B5571" s="8"/>
      <c r="C5571" s="8"/>
      <c r="W5571" s="13"/>
      <c r="X5571" s="13"/>
      <c r="Y5571" s="13"/>
      <c r="Z5571" s="13"/>
      <c r="AA5571" s="13"/>
      <c r="AB5571" s="13"/>
      <c r="AC5571" s="13"/>
      <c r="AD5571" s="13"/>
      <c r="AE5571" s="13"/>
      <c r="AF5571" s="13"/>
      <c r="AG5571" s="13"/>
      <c r="AH5571" s="13"/>
      <c r="AI5571" s="13"/>
      <c r="AJ5571" s="13"/>
    </row>
    <row r="5572" spans="2:36" x14ac:dyDescent="0.3">
      <c r="B5572" s="8"/>
      <c r="C5572" s="8"/>
      <c r="W5572" s="13"/>
      <c r="X5572" s="13"/>
      <c r="Y5572" s="13"/>
      <c r="Z5572" s="13"/>
      <c r="AA5572" s="13"/>
      <c r="AB5572" s="13"/>
      <c r="AC5572" s="13"/>
      <c r="AD5572" s="13"/>
      <c r="AE5572" s="13"/>
      <c r="AF5572" s="13"/>
      <c r="AG5572" s="13"/>
      <c r="AH5572" s="13"/>
      <c r="AI5572" s="13"/>
      <c r="AJ5572" s="13"/>
    </row>
    <row r="5573" spans="2:36" x14ac:dyDescent="0.3">
      <c r="B5573" s="8"/>
      <c r="C5573" s="8"/>
      <c r="W5573" s="13"/>
      <c r="X5573" s="13"/>
      <c r="Y5573" s="13"/>
      <c r="Z5573" s="13"/>
      <c r="AA5573" s="13"/>
      <c r="AB5573" s="13"/>
      <c r="AC5573" s="13"/>
      <c r="AD5573" s="13"/>
      <c r="AE5573" s="13"/>
      <c r="AF5573" s="13"/>
      <c r="AG5573" s="13"/>
      <c r="AH5573" s="13"/>
      <c r="AI5573" s="13"/>
      <c r="AJ5573" s="13"/>
    </row>
    <row r="5574" spans="2:36" x14ac:dyDescent="0.3">
      <c r="B5574" s="8"/>
      <c r="C5574" s="8"/>
      <c r="W5574" s="13"/>
      <c r="X5574" s="13"/>
      <c r="Y5574" s="13"/>
      <c r="Z5574" s="13"/>
      <c r="AA5574" s="13"/>
      <c r="AB5574" s="13"/>
      <c r="AC5574" s="13"/>
      <c r="AD5574" s="13"/>
      <c r="AE5574" s="13"/>
      <c r="AF5574" s="13"/>
      <c r="AG5574" s="13"/>
      <c r="AH5574" s="13"/>
      <c r="AI5574" s="13"/>
      <c r="AJ5574" s="13"/>
    </row>
    <row r="5575" spans="2:36" x14ac:dyDescent="0.3">
      <c r="B5575" s="8"/>
      <c r="C5575" s="8"/>
      <c r="W5575" s="13"/>
      <c r="X5575" s="13"/>
      <c r="Y5575" s="13"/>
      <c r="Z5575" s="13"/>
      <c r="AA5575" s="13"/>
      <c r="AB5575" s="13"/>
      <c r="AC5575" s="13"/>
      <c r="AD5575" s="13"/>
      <c r="AE5575" s="13"/>
      <c r="AF5575" s="13"/>
      <c r="AG5575" s="13"/>
      <c r="AH5575" s="13"/>
      <c r="AI5575" s="13"/>
      <c r="AJ5575" s="13"/>
    </row>
    <row r="5576" spans="2:36" x14ac:dyDescent="0.3">
      <c r="B5576" s="8"/>
      <c r="C5576" s="8"/>
      <c r="W5576" s="13"/>
      <c r="X5576" s="13"/>
      <c r="Y5576" s="13"/>
      <c r="Z5576" s="13"/>
      <c r="AA5576" s="13"/>
      <c r="AB5576" s="13"/>
      <c r="AC5576" s="13"/>
      <c r="AD5576" s="13"/>
      <c r="AE5576" s="13"/>
      <c r="AF5576" s="13"/>
      <c r="AG5576" s="13"/>
      <c r="AH5576" s="13"/>
      <c r="AI5576" s="13"/>
      <c r="AJ5576" s="13"/>
    </row>
    <row r="5577" spans="2:36" x14ac:dyDescent="0.3">
      <c r="B5577" s="8"/>
      <c r="C5577" s="8"/>
      <c r="W5577" s="13"/>
      <c r="X5577" s="13"/>
      <c r="Y5577" s="13"/>
      <c r="Z5577" s="13"/>
      <c r="AA5577" s="13"/>
      <c r="AB5577" s="13"/>
      <c r="AC5577" s="13"/>
      <c r="AD5577" s="13"/>
      <c r="AE5577" s="13"/>
      <c r="AF5577" s="13"/>
      <c r="AG5577" s="13"/>
      <c r="AH5577" s="13"/>
      <c r="AI5577" s="13"/>
      <c r="AJ5577" s="13"/>
    </row>
    <row r="5578" spans="2:36" x14ac:dyDescent="0.3">
      <c r="B5578" s="8"/>
      <c r="C5578" s="8"/>
      <c r="W5578" s="13"/>
      <c r="X5578" s="13"/>
      <c r="Y5578" s="13"/>
      <c r="Z5578" s="13"/>
      <c r="AA5578" s="13"/>
      <c r="AB5578" s="13"/>
      <c r="AC5578" s="13"/>
      <c r="AD5578" s="13"/>
      <c r="AE5578" s="13"/>
      <c r="AF5578" s="13"/>
      <c r="AG5578" s="13"/>
      <c r="AH5578" s="13"/>
      <c r="AI5578" s="13"/>
      <c r="AJ5578" s="13"/>
    </row>
    <row r="5579" spans="2:36" x14ac:dyDescent="0.3">
      <c r="B5579" s="8"/>
      <c r="C5579" s="8"/>
      <c r="W5579" s="13"/>
      <c r="X5579" s="13"/>
      <c r="Y5579" s="13"/>
      <c r="Z5579" s="13"/>
      <c r="AA5579" s="13"/>
      <c r="AB5579" s="13"/>
      <c r="AC5579" s="13"/>
      <c r="AD5579" s="13"/>
      <c r="AE5579" s="13"/>
      <c r="AF5579" s="13"/>
      <c r="AG5579" s="13"/>
      <c r="AH5579" s="13"/>
      <c r="AI5579" s="13"/>
      <c r="AJ5579" s="13"/>
    </row>
    <row r="5580" spans="2:36" x14ac:dyDescent="0.3">
      <c r="B5580" s="8"/>
      <c r="C5580" s="8"/>
      <c r="W5580" s="13"/>
      <c r="X5580" s="13"/>
      <c r="Y5580" s="13"/>
      <c r="Z5580" s="13"/>
      <c r="AA5580" s="13"/>
      <c r="AB5580" s="13"/>
      <c r="AC5580" s="13"/>
      <c r="AD5580" s="13"/>
      <c r="AE5580" s="13"/>
      <c r="AF5580" s="13"/>
      <c r="AG5580" s="13"/>
      <c r="AH5580" s="13"/>
      <c r="AI5580" s="13"/>
      <c r="AJ5580" s="13"/>
    </row>
    <row r="5581" spans="2:36" x14ac:dyDescent="0.3">
      <c r="B5581" s="8"/>
      <c r="C5581" s="8"/>
      <c r="W5581" s="13"/>
      <c r="X5581" s="13"/>
      <c r="Y5581" s="13"/>
      <c r="Z5581" s="13"/>
      <c r="AA5581" s="13"/>
      <c r="AB5581" s="13"/>
      <c r="AC5581" s="13"/>
      <c r="AD5581" s="13"/>
      <c r="AE5581" s="13"/>
      <c r="AF5581" s="13"/>
      <c r="AG5581" s="13"/>
      <c r="AH5581" s="13"/>
      <c r="AI5581" s="13"/>
      <c r="AJ5581" s="13"/>
    </row>
    <row r="5582" spans="2:36" x14ac:dyDescent="0.3">
      <c r="B5582" s="8"/>
      <c r="C5582" s="8"/>
      <c r="W5582" s="13"/>
      <c r="X5582" s="13"/>
      <c r="Y5582" s="13"/>
      <c r="Z5582" s="13"/>
      <c r="AA5582" s="13"/>
      <c r="AB5582" s="13"/>
      <c r="AC5582" s="13"/>
      <c r="AD5582" s="13"/>
      <c r="AE5582" s="13"/>
      <c r="AF5582" s="13"/>
      <c r="AG5582" s="13"/>
      <c r="AH5582" s="13"/>
      <c r="AI5582" s="13"/>
      <c r="AJ5582" s="13"/>
    </row>
    <row r="5583" spans="2:36" x14ac:dyDescent="0.3">
      <c r="B5583" s="8"/>
      <c r="C5583" s="8"/>
      <c r="W5583" s="13"/>
      <c r="X5583" s="13"/>
      <c r="Y5583" s="13"/>
      <c r="Z5583" s="13"/>
      <c r="AA5583" s="13"/>
      <c r="AB5583" s="13"/>
      <c r="AC5583" s="13"/>
      <c r="AD5583" s="13"/>
      <c r="AE5583" s="13"/>
      <c r="AF5583" s="13"/>
      <c r="AG5583" s="13"/>
      <c r="AH5583" s="13"/>
      <c r="AI5583" s="13"/>
      <c r="AJ5583" s="13"/>
    </row>
    <row r="5584" spans="2:36" x14ac:dyDescent="0.3">
      <c r="B5584" s="8"/>
      <c r="C5584" s="8"/>
      <c r="W5584" s="13"/>
      <c r="X5584" s="13"/>
      <c r="Y5584" s="13"/>
      <c r="Z5584" s="13"/>
      <c r="AA5584" s="13"/>
      <c r="AB5584" s="13"/>
      <c r="AC5584" s="13"/>
      <c r="AD5584" s="13"/>
      <c r="AE5584" s="13"/>
      <c r="AF5584" s="13"/>
      <c r="AG5584" s="13"/>
      <c r="AH5584" s="13"/>
      <c r="AI5584" s="13"/>
      <c r="AJ5584" s="13"/>
    </row>
    <row r="5585" spans="2:36" x14ac:dyDescent="0.3">
      <c r="B5585" s="8"/>
      <c r="C5585" s="8"/>
      <c r="W5585" s="13"/>
      <c r="X5585" s="13"/>
      <c r="Y5585" s="13"/>
      <c r="Z5585" s="13"/>
      <c r="AA5585" s="13"/>
      <c r="AB5585" s="13"/>
      <c r="AC5585" s="13"/>
      <c r="AD5585" s="13"/>
      <c r="AE5585" s="13"/>
      <c r="AF5585" s="13"/>
      <c r="AG5585" s="13"/>
      <c r="AH5585" s="13"/>
      <c r="AI5585" s="13"/>
      <c r="AJ5585" s="13"/>
    </row>
    <row r="5586" spans="2:36" x14ac:dyDescent="0.3">
      <c r="B5586" s="8"/>
      <c r="C5586" s="8"/>
      <c r="W5586" s="13"/>
      <c r="X5586" s="13"/>
      <c r="Y5586" s="13"/>
      <c r="Z5586" s="13"/>
      <c r="AA5586" s="13"/>
      <c r="AB5586" s="13"/>
      <c r="AC5586" s="13"/>
      <c r="AD5586" s="13"/>
      <c r="AE5586" s="13"/>
      <c r="AF5586" s="13"/>
      <c r="AG5586" s="13"/>
      <c r="AH5586" s="13"/>
      <c r="AI5586" s="13"/>
      <c r="AJ5586" s="13"/>
    </row>
    <row r="5587" spans="2:36" x14ac:dyDescent="0.3">
      <c r="B5587" s="8"/>
      <c r="C5587" s="8"/>
      <c r="W5587" s="13"/>
      <c r="X5587" s="13"/>
      <c r="Y5587" s="13"/>
      <c r="Z5587" s="13"/>
      <c r="AA5587" s="13"/>
      <c r="AB5587" s="13"/>
      <c r="AC5587" s="13"/>
      <c r="AD5587" s="13"/>
      <c r="AE5587" s="13"/>
      <c r="AF5587" s="13"/>
      <c r="AG5587" s="13"/>
      <c r="AH5587" s="13"/>
      <c r="AI5587" s="13"/>
      <c r="AJ5587" s="13"/>
    </row>
    <row r="5588" spans="2:36" x14ac:dyDescent="0.3">
      <c r="B5588" s="8"/>
      <c r="C5588" s="8"/>
      <c r="W5588" s="13"/>
      <c r="X5588" s="13"/>
      <c r="Y5588" s="13"/>
      <c r="Z5588" s="13"/>
      <c r="AA5588" s="13"/>
      <c r="AB5588" s="13"/>
      <c r="AC5588" s="13"/>
      <c r="AD5588" s="13"/>
      <c r="AE5588" s="13"/>
      <c r="AF5588" s="13"/>
      <c r="AG5588" s="13"/>
      <c r="AH5588" s="13"/>
      <c r="AI5588" s="13"/>
      <c r="AJ5588" s="13"/>
    </row>
    <row r="5589" spans="2:36" x14ac:dyDescent="0.3">
      <c r="B5589" s="8"/>
      <c r="C5589" s="8"/>
      <c r="W5589" s="13"/>
      <c r="X5589" s="13"/>
      <c r="Y5589" s="13"/>
      <c r="Z5589" s="13"/>
      <c r="AA5589" s="13"/>
      <c r="AB5589" s="13"/>
      <c r="AC5589" s="13"/>
      <c r="AD5589" s="13"/>
      <c r="AE5589" s="13"/>
      <c r="AF5589" s="13"/>
      <c r="AG5589" s="13"/>
      <c r="AH5589" s="13"/>
      <c r="AI5589" s="13"/>
      <c r="AJ5589" s="13"/>
    </row>
    <row r="5590" spans="2:36" x14ac:dyDescent="0.3">
      <c r="B5590" s="8"/>
      <c r="C5590" s="8"/>
      <c r="W5590" s="13"/>
      <c r="X5590" s="13"/>
      <c r="Y5590" s="13"/>
      <c r="Z5590" s="13"/>
      <c r="AA5590" s="13"/>
      <c r="AB5590" s="13"/>
      <c r="AC5590" s="13"/>
      <c r="AD5590" s="13"/>
      <c r="AE5590" s="13"/>
      <c r="AF5590" s="13"/>
      <c r="AG5590" s="13"/>
      <c r="AH5590" s="13"/>
      <c r="AI5590" s="13"/>
      <c r="AJ5590" s="13"/>
    </row>
    <row r="5591" spans="2:36" x14ac:dyDescent="0.3">
      <c r="B5591" s="8"/>
      <c r="C5591" s="8"/>
      <c r="W5591" s="13"/>
      <c r="X5591" s="13"/>
      <c r="Y5591" s="13"/>
      <c r="Z5591" s="13"/>
      <c r="AA5591" s="13"/>
      <c r="AB5591" s="13"/>
      <c r="AC5591" s="13"/>
      <c r="AD5591" s="13"/>
      <c r="AE5591" s="13"/>
      <c r="AF5591" s="13"/>
      <c r="AG5591" s="13"/>
      <c r="AH5591" s="13"/>
      <c r="AI5591" s="13"/>
      <c r="AJ5591" s="13"/>
    </row>
    <row r="5592" spans="2:36" x14ac:dyDescent="0.3">
      <c r="B5592" s="8"/>
      <c r="C5592" s="8"/>
      <c r="W5592" s="13"/>
      <c r="X5592" s="13"/>
      <c r="Y5592" s="13"/>
      <c r="Z5592" s="13"/>
      <c r="AA5592" s="13"/>
      <c r="AB5592" s="13"/>
      <c r="AC5592" s="13"/>
      <c r="AD5592" s="13"/>
      <c r="AE5592" s="13"/>
      <c r="AF5592" s="13"/>
      <c r="AG5592" s="13"/>
      <c r="AH5592" s="13"/>
      <c r="AI5592" s="13"/>
      <c r="AJ5592" s="13"/>
    </row>
    <row r="5593" spans="2:36" x14ac:dyDescent="0.3">
      <c r="B5593" s="8"/>
      <c r="C5593" s="8"/>
      <c r="W5593" s="13"/>
      <c r="X5593" s="13"/>
      <c r="Y5593" s="13"/>
      <c r="Z5593" s="13"/>
      <c r="AA5593" s="13"/>
      <c r="AB5593" s="13"/>
      <c r="AC5593" s="13"/>
      <c r="AD5593" s="13"/>
      <c r="AE5593" s="13"/>
      <c r="AF5593" s="13"/>
      <c r="AG5593" s="13"/>
      <c r="AH5593" s="13"/>
      <c r="AI5593" s="13"/>
      <c r="AJ5593" s="13"/>
    </row>
    <row r="5594" spans="2:36" x14ac:dyDescent="0.3">
      <c r="B5594" s="8"/>
      <c r="C5594" s="8"/>
      <c r="W5594" s="13"/>
      <c r="X5594" s="13"/>
      <c r="Y5594" s="13"/>
      <c r="Z5594" s="13"/>
      <c r="AA5594" s="13"/>
      <c r="AB5594" s="13"/>
      <c r="AC5594" s="13"/>
      <c r="AD5594" s="13"/>
      <c r="AE5594" s="13"/>
      <c r="AF5594" s="13"/>
      <c r="AG5594" s="13"/>
      <c r="AH5594" s="13"/>
      <c r="AI5594" s="13"/>
      <c r="AJ5594" s="13"/>
    </row>
    <row r="5595" spans="2:36" x14ac:dyDescent="0.3">
      <c r="B5595" s="8"/>
      <c r="C5595" s="8"/>
      <c r="W5595" s="13"/>
      <c r="X5595" s="13"/>
      <c r="Y5595" s="13"/>
      <c r="Z5595" s="13"/>
      <c r="AA5595" s="13"/>
      <c r="AB5595" s="13"/>
      <c r="AC5595" s="13"/>
      <c r="AD5595" s="13"/>
      <c r="AE5595" s="13"/>
      <c r="AF5595" s="13"/>
      <c r="AG5595" s="13"/>
      <c r="AH5595" s="13"/>
      <c r="AI5595" s="13"/>
      <c r="AJ5595" s="13"/>
    </row>
    <row r="5596" spans="2:36" x14ac:dyDescent="0.3">
      <c r="B5596" s="8"/>
      <c r="C5596" s="8"/>
      <c r="W5596" s="13"/>
      <c r="X5596" s="13"/>
      <c r="Y5596" s="13"/>
      <c r="Z5596" s="13"/>
      <c r="AA5596" s="13"/>
      <c r="AB5596" s="13"/>
      <c r="AC5596" s="13"/>
      <c r="AD5596" s="13"/>
      <c r="AE5596" s="13"/>
      <c r="AF5596" s="13"/>
      <c r="AG5596" s="13"/>
      <c r="AH5596" s="13"/>
      <c r="AI5596" s="13"/>
      <c r="AJ5596" s="13"/>
    </row>
    <row r="5597" spans="2:36" x14ac:dyDescent="0.3">
      <c r="B5597" s="8"/>
      <c r="C5597" s="8"/>
      <c r="W5597" s="13"/>
      <c r="X5597" s="13"/>
      <c r="Y5597" s="13"/>
      <c r="Z5597" s="13"/>
      <c r="AA5597" s="13"/>
      <c r="AB5597" s="13"/>
      <c r="AC5597" s="13"/>
      <c r="AD5597" s="13"/>
      <c r="AE5597" s="13"/>
      <c r="AF5597" s="13"/>
      <c r="AG5597" s="13"/>
      <c r="AH5597" s="13"/>
      <c r="AI5597" s="13"/>
      <c r="AJ5597" s="13"/>
    </row>
    <row r="5598" spans="2:36" x14ac:dyDescent="0.3">
      <c r="B5598" s="8"/>
      <c r="C5598" s="8"/>
      <c r="W5598" s="13"/>
      <c r="X5598" s="13"/>
      <c r="Y5598" s="13"/>
      <c r="Z5598" s="13"/>
      <c r="AA5598" s="13"/>
      <c r="AB5598" s="13"/>
      <c r="AC5598" s="13"/>
      <c r="AD5598" s="13"/>
      <c r="AE5598" s="13"/>
      <c r="AF5598" s="13"/>
      <c r="AG5598" s="13"/>
      <c r="AH5598" s="13"/>
      <c r="AI5598" s="13"/>
      <c r="AJ5598" s="13"/>
    </row>
    <row r="5599" spans="2:36" x14ac:dyDescent="0.3">
      <c r="B5599" s="8"/>
      <c r="C5599" s="8"/>
      <c r="W5599" s="13"/>
      <c r="X5599" s="13"/>
      <c r="Y5599" s="13"/>
      <c r="Z5599" s="13"/>
      <c r="AA5599" s="13"/>
      <c r="AB5599" s="13"/>
      <c r="AC5599" s="13"/>
      <c r="AD5599" s="13"/>
      <c r="AE5599" s="13"/>
      <c r="AF5599" s="13"/>
      <c r="AG5599" s="13"/>
      <c r="AH5599" s="13"/>
      <c r="AI5599" s="13"/>
      <c r="AJ5599" s="13"/>
    </row>
    <row r="5600" spans="2:36" x14ac:dyDescent="0.3">
      <c r="B5600" s="8"/>
      <c r="C5600" s="8"/>
      <c r="W5600" s="13"/>
      <c r="X5600" s="13"/>
      <c r="Y5600" s="13"/>
      <c r="Z5600" s="13"/>
      <c r="AA5600" s="13"/>
      <c r="AB5600" s="13"/>
      <c r="AC5600" s="13"/>
      <c r="AD5600" s="13"/>
      <c r="AE5600" s="13"/>
      <c r="AF5600" s="13"/>
      <c r="AG5600" s="13"/>
      <c r="AH5600" s="13"/>
      <c r="AI5600" s="13"/>
      <c r="AJ5600" s="13"/>
    </row>
    <row r="5601" spans="2:36" x14ac:dyDescent="0.3">
      <c r="B5601" s="8"/>
      <c r="C5601" s="8"/>
      <c r="W5601" s="13"/>
      <c r="X5601" s="13"/>
      <c r="Y5601" s="13"/>
      <c r="Z5601" s="13"/>
      <c r="AA5601" s="13"/>
      <c r="AB5601" s="13"/>
      <c r="AC5601" s="13"/>
      <c r="AD5601" s="13"/>
      <c r="AE5601" s="13"/>
      <c r="AF5601" s="13"/>
      <c r="AG5601" s="13"/>
      <c r="AH5601" s="13"/>
      <c r="AI5601" s="13"/>
      <c r="AJ5601" s="13"/>
    </row>
    <row r="5602" spans="2:36" x14ac:dyDescent="0.3">
      <c r="B5602" s="8"/>
      <c r="C5602" s="8"/>
      <c r="W5602" s="13"/>
      <c r="X5602" s="13"/>
      <c r="Y5602" s="13"/>
      <c r="Z5602" s="13"/>
      <c r="AA5602" s="13"/>
      <c r="AB5602" s="13"/>
      <c r="AC5602" s="13"/>
      <c r="AD5602" s="13"/>
      <c r="AE5602" s="13"/>
      <c r="AF5602" s="13"/>
      <c r="AG5602" s="13"/>
      <c r="AH5602" s="13"/>
      <c r="AI5602" s="13"/>
      <c r="AJ5602" s="13"/>
    </row>
    <row r="5603" spans="2:36" x14ac:dyDescent="0.3">
      <c r="B5603" s="8"/>
      <c r="C5603" s="8"/>
      <c r="W5603" s="13"/>
      <c r="X5603" s="13"/>
      <c r="Y5603" s="13"/>
      <c r="Z5603" s="13"/>
      <c r="AA5603" s="13"/>
      <c r="AB5603" s="13"/>
      <c r="AC5603" s="13"/>
      <c r="AD5603" s="13"/>
      <c r="AE5603" s="13"/>
      <c r="AF5603" s="13"/>
      <c r="AG5603" s="13"/>
      <c r="AH5603" s="13"/>
      <c r="AI5603" s="13"/>
      <c r="AJ5603" s="13"/>
    </row>
    <row r="5604" spans="2:36" x14ac:dyDescent="0.3">
      <c r="B5604" s="8"/>
      <c r="C5604" s="8"/>
      <c r="W5604" s="13"/>
      <c r="X5604" s="13"/>
      <c r="Y5604" s="13"/>
      <c r="Z5604" s="13"/>
      <c r="AA5604" s="13"/>
      <c r="AB5604" s="13"/>
      <c r="AC5604" s="13"/>
      <c r="AD5604" s="13"/>
      <c r="AE5604" s="13"/>
      <c r="AF5604" s="13"/>
      <c r="AG5604" s="13"/>
      <c r="AH5604" s="13"/>
      <c r="AI5604" s="13"/>
      <c r="AJ5604" s="13"/>
    </row>
    <row r="5605" spans="2:36" x14ac:dyDescent="0.3">
      <c r="B5605" s="8"/>
      <c r="C5605" s="8"/>
      <c r="W5605" s="13"/>
      <c r="X5605" s="13"/>
      <c r="Y5605" s="13"/>
      <c r="Z5605" s="13"/>
      <c r="AA5605" s="13"/>
      <c r="AB5605" s="13"/>
      <c r="AC5605" s="13"/>
      <c r="AD5605" s="13"/>
      <c r="AE5605" s="13"/>
      <c r="AF5605" s="13"/>
      <c r="AG5605" s="13"/>
      <c r="AH5605" s="13"/>
      <c r="AI5605" s="13"/>
      <c r="AJ5605" s="13"/>
    </row>
    <row r="5606" spans="2:36" x14ac:dyDescent="0.3">
      <c r="B5606" s="8"/>
      <c r="C5606" s="8"/>
      <c r="W5606" s="13"/>
      <c r="X5606" s="13"/>
      <c r="Y5606" s="13"/>
      <c r="Z5606" s="13"/>
      <c r="AA5606" s="13"/>
      <c r="AB5606" s="13"/>
      <c r="AC5606" s="13"/>
      <c r="AD5606" s="13"/>
      <c r="AE5606" s="13"/>
      <c r="AF5606" s="13"/>
      <c r="AG5606" s="13"/>
      <c r="AH5606" s="13"/>
      <c r="AI5606" s="13"/>
      <c r="AJ5606" s="13"/>
    </row>
    <row r="5607" spans="2:36" x14ac:dyDescent="0.3">
      <c r="B5607" s="8"/>
      <c r="C5607" s="8"/>
      <c r="W5607" s="13"/>
      <c r="X5607" s="13"/>
      <c r="Y5607" s="13"/>
      <c r="Z5607" s="13"/>
      <c r="AA5607" s="13"/>
      <c r="AB5607" s="13"/>
      <c r="AC5607" s="13"/>
      <c r="AD5607" s="13"/>
      <c r="AE5607" s="13"/>
      <c r="AF5607" s="13"/>
      <c r="AG5607" s="13"/>
      <c r="AH5607" s="13"/>
      <c r="AI5607" s="13"/>
      <c r="AJ5607" s="13"/>
    </row>
    <row r="5608" spans="2:36" x14ac:dyDescent="0.3">
      <c r="B5608" s="8"/>
      <c r="C5608" s="8"/>
      <c r="W5608" s="13"/>
      <c r="X5608" s="13"/>
      <c r="Y5608" s="13"/>
      <c r="Z5608" s="13"/>
      <c r="AA5608" s="13"/>
      <c r="AB5608" s="13"/>
      <c r="AC5608" s="13"/>
      <c r="AD5608" s="13"/>
      <c r="AE5608" s="13"/>
      <c r="AF5608" s="13"/>
      <c r="AG5608" s="13"/>
      <c r="AH5608" s="13"/>
      <c r="AI5608" s="13"/>
      <c r="AJ5608" s="13"/>
    </row>
    <row r="5609" spans="2:36" x14ac:dyDescent="0.3">
      <c r="B5609" s="8"/>
      <c r="C5609" s="8"/>
      <c r="W5609" s="13"/>
      <c r="X5609" s="13"/>
      <c r="Y5609" s="13"/>
      <c r="Z5609" s="13"/>
      <c r="AA5609" s="13"/>
      <c r="AB5609" s="13"/>
      <c r="AC5609" s="13"/>
      <c r="AD5609" s="13"/>
      <c r="AE5609" s="13"/>
      <c r="AF5609" s="13"/>
      <c r="AG5609" s="13"/>
      <c r="AH5609" s="13"/>
      <c r="AI5609" s="13"/>
      <c r="AJ5609" s="13"/>
    </row>
    <row r="5610" spans="2:36" x14ac:dyDescent="0.3">
      <c r="B5610" s="8"/>
      <c r="C5610" s="8"/>
      <c r="W5610" s="13"/>
      <c r="X5610" s="13"/>
      <c r="Y5610" s="13"/>
      <c r="Z5610" s="13"/>
      <c r="AA5610" s="13"/>
      <c r="AB5610" s="13"/>
      <c r="AC5610" s="13"/>
      <c r="AD5610" s="13"/>
      <c r="AE5610" s="13"/>
      <c r="AF5610" s="13"/>
      <c r="AG5610" s="13"/>
      <c r="AH5610" s="13"/>
      <c r="AI5610" s="13"/>
      <c r="AJ5610" s="13"/>
    </row>
    <row r="5611" spans="2:36" x14ac:dyDescent="0.3">
      <c r="B5611" s="8"/>
      <c r="C5611" s="8"/>
      <c r="W5611" s="13"/>
      <c r="X5611" s="13"/>
      <c r="Y5611" s="13"/>
      <c r="Z5611" s="13"/>
      <c r="AA5611" s="13"/>
      <c r="AB5611" s="13"/>
      <c r="AC5611" s="13"/>
      <c r="AD5611" s="13"/>
      <c r="AE5611" s="13"/>
      <c r="AF5611" s="13"/>
      <c r="AG5611" s="13"/>
      <c r="AH5611" s="13"/>
      <c r="AI5611" s="13"/>
      <c r="AJ5611" s="13"/>
    </row>
    <row r="5612" spans="2:36" x14ac:dyDescent="0.3">
      <c r="B5612" s="8"/>
      <c r="C5612" s="8"/>
      <c r="W5612" s="13"/>
      <c r="X5612" s="13"/>
      <c r="Y5612" s="13"/>
      <c r="Z5612" s="13"/>
      <c r="AA5612" s="13"/>
      <c r="AB5612" s="13"/>
      <c r="AC5612" s="13"/>
      <c r="AD5612" s="13"/>
      <c r="AE5612" s="13"/>
      <c r="AF5612" s="13"/>
      <c r="AG5612" s="13"/>
      <c r="AH5612" s="13"/>
      <c r="AI5612" s="13"/>
      <c r="AJ5612" s="13"/>
    </row>
    <row r="5613" spans="2:36" x14ac:dyDescent="0.3">
      <c r="B5613" s="8"/>
      <c r="C5613" s="8"/>
      <c r="W5613" s="13"/>
      <c r="X5613" s="13"/>
      <c r="Y5613" s="13"/>
      <c r="Z5613" s="13"/>
      <c r="AA5613" s="13"/>
      <c r="AB5613" s="13"/>
      <c r="AC5613" s="13"/>
      <c r="AD5613" s="13"/>
      <c r="AE5613" s="13"/>
      <c r="AF5613" s="13"/>
      <c r="AG5613" s="13"/>
      <c r="AH5613" s="13"/>
      <c r="AI5613" s="13"/>
      <c r="AJ5613" s="13"/>
    </row>
    <row r="5614" spans="2:36" x14ac:dyDescent="0.3">
      <c r="B5614" s="8"/>
      <c r="C5614" s="8"/>
      <c r="W5614" s="13"/>
      <c r="X5614" s="13"/>
      <c r="Y5614" s="13"/>
      <c r="Z5614" s="13"/>
      <c r="AA5614" s="13"/>
      <c r="AB5614" s="13"/>
      <c r="AC5614" s="13"/>
      <c r="AD5614" s="13"/>
      <c r="AE5614" s="13"/>
      <c r="AF5614" s="13"/>
      <c r="AG5614" s="13"/>
      <c r="AH5614" s="13"/>
      <c r="AI5614" s="13"/>
      <c r="AJ5614" s="13"/>
    </row>
    <row r="5615" spans="2:36" x14ac:dyDescent="0.3">
      <c r="B5615" s="8"/>
      <c r="C5615" s="8"/>
      <c r="W5615" s="13"/>
      <c r="X5615" s="13"/>
      <c r="Y5615" s="13"/>
      <c r="Z5615" s="13"/>
      <c r="AA5615" s="13"/>
      <c r="AB5615" s="13"/>
      <c r="AC5615" s="13"/>
      <c r="AD5615" s="13"/>
      <c r="AE5615" s="13"/>
      <c r="AF5615" s="13"/>
      <c r="AG5615" s="13"/>
      <c r="AH5615" s="13"/>
      <c r="AI5615" s="13"/>
      <c r="AJ5615" s="13"/>
    </row>
    <row r="5616" spans="2:36" x14ac:dyDescent="0.3">
      <c r="B5616" s="8"/>
      <c r="C5616" s="8"/>
      <c r="W5616" s="13"/>
      <c r="X5616" s="13"/>
      <c r="Y5616" s="13"/>
      <c r="Z5616" s="13"/>
      <c r="AA5616" s="13"/>
      <c r="AB5616" s="13"/>
      <c r="AC5616" s="13"/>
      <c r="AD5616" s="13"/>
      <c r="AE5616" s="13"/>
      <c r="AF5616" s="13"/>
      <c r="AG5616" s="13"/>
      <c r="AH5616" s="13"/>
      <c r="AI5616" s="13"/>
      <c r="AJ5616" s="13"/>
    </row>
    <row r="5617" spans="2:36" x14ac:dyDescent="0.3">
      <c r="B5617" s="8"/>
      <c r="C5617" s="8"/>
      <c r="W5617" s="13"/>
      <c r="X5617" s="13"/>
      <c r="Y5617" s="13"/>
      <c r="Z5617" s="13"/>
      <c r="AA5617" s="13"/>
      <c r="AB5617" s="13"/>
      <c r="AC5617" s="13"/>
      <c r="AD5617" s="13"/>
      <c r="AE5617" s="13"/>
      <c r="AF5617" s="13"/>
      <c r="AG5617" s="13"/>
      <c r="AH5617" s="13"/>
      <c r="AI5617" s="13"/>
      <c r="AJ5617" s="13"/>
    </row>
    <row r="5618" spans="2:36" x14ac:dyDescent="0.3">
      <c r="B5618" s="8"/>
      <c r="C5618" s="8"/>
      <c r="W5618" s="13"/>
      <c r="X5618" s="13"/>
      <c r="Y5618" s="13"/>
      <c r="Z5618" s="13"/>
      <c r="AA5618" s="13"/>
      <c r="AB5618" s="13"/>
      <c r="AC5618" s="13"/>
      <c r="AD5618" s="13"/>
      <c r="AE5618" s="13"/>
      <c r="AF5618" s="13"/>
      <c r="AG5618" s="13"/>
      <c r="AH5618" s="13"/>
      <c r="AI5618" s="13"/>
      <c r="AJ5618" s="13"/>
    </row>
    <row r="5619" spans="2:36" x14ac:dyDescent="0.3">
      <c r="W5619" s="13"/>
      <c r="X5619" s="13"/>
      <c r="Y5619" s="13"/>
      <c r="Z5619" s="13"/>
      <c r="AA5619" s="13"/>
      <c r="AB5619" s="13"/>
      <c r="AC5619" s="13"/>
      <c r="AD5619" s="13"/>
      <c r="AE5619" s="13"/>
      <c r="AF5619" s="13"/>
      <c r="AG5619" s="13"/>
      <c r="AH5619" s="13"/>
      <c r="AI5619" s="13"/>
      <c r="AJ5619" s="13"/>
    </row>
    <row r="5620" spans="2:36" x14ac:dyDescent="0.3">
      <c r="W5620" s="13"/>
      <c r="X5620" s="13"/>
      <c r="Y5620" s="13"/>
      <c r="Z5620" s="13"/>
      <c r="AA5620" s="13"/>
      <c r="AB5620" s="13"/>
      <c r="AC5620" s="13"/>
      <c r="AD5620" s="13"/>
      <c r="AE5620" s="13"/>
      <c r="AF5620" s="13"/>
      <c r="AG5620" s="13"/>
      <c r="AH5620" s="13"/>
      <c r="AI5620" s="13"/>
      <c r="AJ5620" s="13"/>
    </row>
    <row r="5621" spans="2:36" x14ac:dyDescent="0.3">
      <c r="W5621" s="13"/>
      <c r="X5621" s="13"/>
      <c r="Y5621" s="13"/>
      <c r="Z5621" s="13"/>
      <c r="AA5621" s="13"/>
      <c r="AB5621" s="13"/>
      <c r="AC5621" s="13"/>
      <c r="AD5621" s="13"/>
      <c r="AE5621" s="13"/>
      <c r="AF5621" s="13"/>
      <c r="AG5621" s="13"/>
      <c r="AH5621" s="13"/>
      <c r="AI5621" s="13"/>
      <c r="AJ5621" s="13"/>
    </row>
    <row r="5622" spans="2:36" x14ac:dyDescent="0.3">
      <c r="W5622" s="13"/>
      <c r="X5622" s="13"/>
      <c r="Y5622" s="13"/>
      <c r="Z5622" s="13"/>
      <c r="AA5622" s="13"/>
      <c r="AB5622" s="13"/>
      <c r="AC5622" s="13"/>
      <c r="AD5622" s="13"/>
      <c r="AE5622" s="13"/>
      <c r="AF5622" s="13"/>
      <c r="AG5622" s="13"/>
      <c r="AH5622" s="13"/>
      <c r="AI5622" s="13"/>
      <c r="AJ5622" s="13"/>
    </row>
    <row r="5623" spans="2:36" x14ac:dyDescent="0.3">
      <c r="W5623" s="13"/>
      <c r="X5623" s="13"/>
      <c r="Y5623" s="13"/>
      <c r="Z5623" s="13"/>
      <c r="AA5623" s="13"/>
      <c r="AB5623" s="13"/>
      <c r="AC5623" s="13"/>
      <c r="AD5623" s="13"/>
      <c r="AE5623" s="13"/>
      <c r="AF5623" s="13"/>
      <c r="AG5623" s="13"/>
      <c r="AH5623" s="13"/>
      <c r="AI5623" s="13"/>
      <c r="AJ5623" s="13"/>
    </row>
    <row r="5624" spans="2:36" x14ac:dyDescent="0.3">
      <c r="W5624" s="13"/>
      <c r="X5624" s="13"/>
      <c r="Y5624" s="13"/>
      <c r="Z5624" s="13"/>
      <c r="AA5624" s="13"/>
      <c r="AB5624" s="13"/>
      <c r="AC5624" s="13"/>
      <c r="AD5624" s="13"/>
      <c r="AE5624" s="13"/>
      <c r="AF5624" s="13"/>
      <c r="AG5624" s="13"/>
      <c r="AH5624" s="13"/>
      <c r="AI5624" s="13"/>
      <c r="AJ5624" s="13"/>
    </row>
    <row r="5625" spans="2:36" x14ac:dyDescent="0.3">
      <c r="W5625" s="13"/>
      <c r="X5625" s="13"/>
      <c r="Y5625" s="13"/>
      <c r="Z5625" s="13"/>
      <c r="AA5625" s="13"/>
      <c r="AB5625" s="13"/>
      <c r="AC5625" s="13"/>
      <c r="AD5625" s="13"/>
      <c r="AE5625" s="13"/>
      <c r="AF5625" s="13"/>
      <c r="AG5625" s="13"/>
      <c r="AH5625" s="13"/>
      <c r="AI5625" s="13"/>
      <c r="AJ5625" s="13"/>
    </row>
    <row r="5626" spans="2:36" x14ac:dyDescent="0.3">
      <c r="W5626" s="13"/>
      <c r="X5626" s="13"/>
      <c r="Y5626" s="13"/>
      <c r="Z5626" s="13"/>
      <c r="AA5626" s="13"/>
      <c r="AB5626" s="13"/>
      <c r="AC5626" s="13"/>
      <c r="AD5626" s="13"/>
      <c r="AE5626" s="13"/>
      <c r="AF5626" s="13"/>
      <c r="AG5626" s="13"/>
      <c r="AH5626" s="13"/>
      <c r="AI5626" s="13"/>
      <c r="AJ5626" s="13"/>
    </row>
    <row r="5627" spans="2:36" x14ac:dyDescent="0.3">
      <c r="W5627" s="13"/>
      <c r="X5627" s="13"/>
      <c r="Y5627" s="13"/>
      <c r="Z5627" s="13"/>
      <c r="AA5627" s="13"/>
      <c r="AB5627" s="13"/>
      <c r="AC5627" s="13"/>
      <c r="AD5627" s="13"/>
      <c r="AE5627" s="13"/>
      <c r="AF5627" s="13"/>
      <c r="AG5627" s="13"/>
      <c r="AH5627" s="13"/>
      <c r="AI5627" s="13"/>
      <c r="AJ5627" s="13"/>
    </row>
    <row r="5628" spans="2:36" x14ac:dyDescent="0.3">
      <c r="W5628" s="13"/>
      <c r="X5628" s="13"/>
      <c r="Y5628" s="13"/>
      <c r="Z5628" s="13"/>
      <c r="AA5628" s="13"/>
      <c r="AB5628" s="13"/>
      <c r="AC5628" s="13"/>
      <c r="AD5628" s="13"/>
      <c r="AE5628" s="13"/>
      <c r="AF5628" s="13"/>
      <c r="AG5628" s="13"/>
      <c r="AH5628" s="13"/>
      <c r="AI5628" s="13"/>
      <c r="AJ5628" s="13"/>
    </row>
    <row r="5629" spans="2:36" x14ac:dyDescent="0.3">
      <c r="W5629" s="13"/>
      <c r="X5629" s="13"/>
      <c r="Y5629" s="13"/>
      <c r="Z5629" s="13"/>
      <c r="AA5629" s="13"/>
      <c r="AB5629" s="13"/>
      <c r="AC5629" s="13"/>
      <c r="AD5629" s="13"/>
      <c r="AE5629" s="13"/>
      <c r="AF5629" s="13"/>
      <c r="AG5629" s="13"/>
      <c r="AH5629" s="13"/>
      <c r="AI5629" s="13"/>
      <c r="AJ5629" s="13"/>
    </row>
    <row r="5630" spans="2:36" x14ac:dyDescent="0.3">
      <c r="W5630" s="13"/>
      <c r="X5630" s="13"/>
      <c r="Y5630" s="13"/>
      <c r="Z5630" s="13"/>
      <c r="AA5630" s="13"/>
      <c r="AB5630" s="13"/>
      <c r="AC5630" s="13"/>
      <c r="AD5630" s="13"/>
      <c r="AE5630" s="13"/>
      <c r="AF5630" s="13"/>
      <c r="AG5630" s="13"/>
      <c r="AH5630" s="13"/>
      <c r="AI5630" s="13"/>
      <c r="AJ5630" s="13"/>
    </row>
    <row r="5631" spans="2:36" x14ac:dyDescent="0.3">
      <c r="W5631" s="13"/>
      <c r="X5631" s="13"/>
      <c r="Y5631" s="13"/>
      <c r="Z5631" s="13"/>
      <c r="AA5631" s="13"/>
      <c r="AB5631" s="13"/>
      <c r="AC5631" s="13"/>
      <c r="AD5631" s="13"/>
      <c r="AE5631" s="13"/>
      <c r="AF5631" s="13"/>
      <c r="AG5631" s="13"/>
      <c r="AH5631" s="13"/>
      <c r="AI5631" s="13"/>
      <c r="AJ5631" s="13"/>
    </row>
    <row r="5632" spans="2:36" x14ac:dyDescent="0.3">
      <c r="W5632" s="13"/>
      <c r="X5632" s="13"/>
      <c r="Y5632" s="13"/>
      <c r="Z5632" s="13"/>
      <c r="AA5632" s="13"/>
      <c r="AB5632" s="13"/>
      <c r="AC5632" s="13"/>
      <c r="AD5632" s="13"/>
      <c r="AE5632" s="13"/>
      <c r="AF5632" s="13"/>
      <c r="AG5632" s="13"/>
      <c r="AH5632" s="13"/>
      <c r="AI5632" s="13"/>
      <c r="AJ5632" s="13"/>
    </row>
    <row r="5633" spans="23:36" x14ac:dyDescent="0.3">
      <c r="W5633" s="13"/>
      <c r="X5633" s="13"/>
      <c r="Y5633" s="13"/>
      <c r="Z5633" s="13"/>
      <c r="AA5633" s="13"/>
      <c r="AB5633" s="13"/>
      <c r="AC5633" s="13"/>
      <c r="AD5633" s="13"/>
      <c r="AE5633" s="13"/>
      <c r="AF5633" s="13"/>
      <c r="AG5633" s="13"/>
      <c r="AH5633" s="13"/>
      <c r="AI5633" s="13"/>
      <c r="AJ5633" s="13"/>
    </row>
    <row r="5634" spans="23:36" x14ac:dyDescent="0.3">
      <c r="W5634" s="13"/>
      <c r="X5634" s="13"/>
      <c r="Y5634" s="13"/>
      <c r="Z5634" s="13"/>
      <c r="AA5634" s="13"/>
      <c r="AB5634" s="13"/>
      <c r="AC5634" s="13"/>
      <c r="AD5634" s="13"/>
      <c r="AE5634" s="13"/>
      <c r="AF5634" s="13"/>
      <c r="AG5634" s="13"/>
      <c r="AH5634" s="13"/>
      <c r="AI5634" s="13"/>
      <c r="AJ5634" s="13"/>
    </row>
    <row r="5635" spans="23:36" x14ac:dyDescent="0.3">
      <c r="W5635" s="13"/>
      <c r="X5635" s="13"/>
      <c r="Y5635" s="13"/>
      <c r="Z5635" s="13"/>
      <c r="AA5635" s="13"/>
      <c r="AB5635" s="13"/>
      <c r="AC5635" s="13"/>
      <c r="AD5635" s="13"/>
      <c r="AE5635" s="13"/>
      <c r="AF5635" s="13"/>
      <c r="AG5635" s="13"/>
      <c r="AH5635" s="13"/>
      <c r="AI5635" s="13"/>
      <c r="AJ5635" s="13"/>
    </row>
    <row r="5636" spans="23:36" x14ac:dyDescent="0.3">
      <c r="W5636" s="13"/>
      <c r="X5636" s="13"/>
      <c r="Y5636" s="13"/>
      <c r="Z5636" s="13"/>
      <c r="AA5636" s="13"/>
      <c r="AB5636" s="13"/>
      <c r="AC5636" s="13"/>
      <c r="AD5636" s="13"/>
      <c r="AE5636" s="13"/>
      <c r="AF5636" s="13"/>
      <c r="AG5636" s="13"/>
      <c r="AH5636" s="13"/>
      <c r="AI5636" s="13"/>
      <c r="AJ5636" s="13"/>
    </row>
    <row r="5637" spans="23:36" x14ac:dyDescent="0.3">
      <c r="W5637" s="13"/>
      <c r="X5637" s="13"/>
      <c r="Y5637" s="13"/>
      <c r="Z5637" s="13"/>
      <c r="AA5637" s="13"/>
      <c r="AB5637" s="13"/>
      <c r="AC5637" s="13"/>
      <c r="AD5637" s="13"/>
      <c r="AE5637" s="13"/>
      <c r="AF5637" s="13"/>
      <c r="AG5637" s="13"/>
      <c r="AH5637" s="13"/>
      <c r="AI5637" s="13"/>
      <c r="AJ5637" s="13"/>
    </row>
    <row r="5638" spans="23:36" x14ac:dyDescent="0.3">
      <c r="W5638" s="13"/>
      <c r="X5638" s="13"/>
      <c r="Y5638" s="13"/>
      <c r="Z5638" s="13"/>
      <c r="AA5638" s="13"/>
      <c r="AB5638" s="13"/>
      <c r="AC5638" s="13"/>
      <c r="AD5638" s="13"/>
      <c r="AE5638" s="13"/>
      <c r="AF5638" s="13"/>
      <c r="AG5638" s="13"/>
      <c r="AH5638" s="13"/>
      <c r="AI5638" s="13"/>
      <c r="AJ5638" s="13"/>
    </row>
    <row r="5639" spans="23:36" x14ac:dyDescent="0.3">
      <c r="W5639" s="13"/>
      <c r="X5639" s="13"/>
      <c r="Y5639" s="13"/>
      <c r="Z5639" s="13"/>
      <c r="AA5639" s="13"/>
      <c r="AB5639" s="13"/>
      <c r="AC5639" s="13"/>
      <c r="AD5639" s="13"/>
      <c r="AE5639" s="13"/>
      <c r="AF5639" s="13"/>
      <c r="AG5639" s="13"/>
      <c r="AH5639" s="13"/>
      <c r="AI5639" s="13"/>
      <c r="AJ5639" s="13"/>
    </row>
    <row r="5640" spans="23:36" x14ac:dyDescent="0.3">
      <c r="W5640" s="13"/>
      <c r="X5640" s="13"/>
      <c r="Y5640" s="13"/>
      <c r="Z5640" s="13"/>
      <c r="AA5640" s="13"/>
      <c r="AB5640" s="13"/>
      <c r="AC5640" s="13"/>
      <c r="AD5640" s="13"/>
      <c r="AE5640" s="13"/>
      <c r="AF5640" s="13"/>
      <c r="AG5640" s="13"/>
      <c r="AH5640" s="13"/>
      <c r="AI5640" s="13"/>
      <c r="AJ5640" s="13"/>
    </row>
    <row r="5641" spans="23:36" x14ac:dyDescent="0.3">
      <c r="W5641" s="13"/>
      <c r="X5641" s="13"/>
      <c r="Y5641" s="13"/>
      <c r="Z5641" s="13"/>
      <c r="AA5641" s="13"/>
      <c r="AB5641" s="13"/>
      <c r="AC5641" s="13"/>
      <c r="AD5641" s="13"/>
      <c r="AE5641" s="13"/>
      <c r="AF5641" s="13"/>
      <c r="AG5641" s="13"/>
      <c r="AH5641" s="13"/>
      <c r="AI5641" s="13"/>
      <c r="AJ5641" s="13"/>
    </row>
    <row r="5642" spans="23:36" x14ac:dyDescent="0.3">
      <c r="W5642" s="13"/>
      <c r="X5642" s="13"/>
      <c r="Y5642" s="13"/>
      <c r="Z5642" s="13"/>
      <c r="AA5642" s="13"/>
      <c r="AB5642" s="13"/>
      <c r="AC5642" s="13"/>
      <c r="AD5642" s="13"/>
      <c r="AE5642" s="13"/>
      <c r="AF5642" s="13"/>
      <c r="AG5642" s="13"/>
      <c r="AH5642" s="13"/>
      <c r="AI5642" s="13"/>
      <c r="AJ5642" s="13"/>
    </row>
    <row r="5643" spans="23:36" x14ac:dyDescent="0.3">
      <c r="W5643" s="13"/>
      <c r="X5643" s="13"/>
      <c r="Y5643" s="13"/>
      <c r="Z5643" s="13"/>
      <c r="AA5643" s="13"/>
      <c r="AB5643" s="13"/>
      <c r="AC5643" s="13"/>
      <c r="AD5643" s="13"/>
      <c r="AE5643" s="13"/>
      <c r="AF5643" s="13"/>
      <c r="AG5643" s="13"/>
      <c r="AH5643" s="13"/>
      <c r="AI5643" s="13"/>
      <c r="AJ5643" s="13"/>
    </row>
    <row r="5644" spans="23:36" x14ac:dyDescent="0.3">
      <c r="W5644" s="13"/>
      <c r="X5644" s="13"/>
      <c r="Y5644" s="13"/>
      <c r="Z5644" s="13"/>
      <c r="AA5644" s="13"/>
      <c r="AB5644" s="13"/>
      <c r="AC5644" s="13"/>
      <c r="AD5644" s="13"/>
      <c r="AE5644" s="13"/>
      <c r="AF5644" s="13"/>
      <c r="AG5644" s="13"/>
      <c r="AH5644" s="13"/>
      <c r="AI5644" s="13"/>
      <c r="AJ5644" s="13"/>
    </row>
    <row r="5645" spans="23:36" x14ac:dyDescent="0.3">
      <c r="W5645" s="13"/>
      <c r="X5645" s="13"/>
      <c r="Y5645" s="13"/>
      <c r="Z5645" s="13"/>
      <c r="AA5645" s="13"/>
      <c r="AB5645" s="13"/>
      <c r="AC5645" s="13"/>
      <c r="AD5645" s="13"/>
      <c r="AE5645" s="13"/>
      <c r="AF5645" s="13"/>
      <c r="AG5645" s="13"/>
      <c r="AH5645" s="13"/>
      <c r="AI5645" s="13"/>
      <c r="AJ5645" s="13"/>
    </row>
    <row r="5646" spans="23:36" x14ac:dyDescent="0.3">
      <c r="W5646" s="13"/>
      <c r="X5646" s="13"/>
      <c r="Y5646" s="13"/>
      <c r="Z5646" s="13"/>
      <c r="AA5646" s="13"/>
      <c r="AB5646" s="13"/>
      <c r="AC5646" s="13"/>
      <c r="AD5646" s="13"/>
      <c r="AE5646" s="13"/>
      <c r="AF5646" s="13"/>
      <c r="AG5646" s="13"/>
      <c r="AH5646" s="13"/>
      <c r="AI5646" s="13"/>
      <c r="AJ5646" s="13"/>
    </row>
    <row r="5647" spans="23:36" x14ac:dyDescent="0.3">
      <c r="W5647" s="13"/>
      <c r="X5647" s="13"/>
      <c r="Y5647" s="13"/>
      <c r="Z5647" s="13"/>
      <c r="AA5647" s="13"/>
      <c r="AB5647" s="13"/>
      <c r="AC5647" s="13"/>
      <c r="AD5647" s="13"/>
      <c r="AE5647" s="13"/>
      <c r="AF5647" s="13"/>
      <c r="AG5647" s="13"/>
      <c r="AH5647" s="13"/>
      <c r="AI5647" s="13"/>
      <c r="AJ5647" s="13"/>
    </row>
    <row r="5648" spans="23:36" x14ac:dyDescent="0.3">
      <c r="W5648" s="13"/>
      <c r="X5648" s="13"/>
      <c r="Y5648" s="13"/>
      <c r="Z5648" s="13"/>
      <c r="AA5648" s="13"/>
      <c r="AB5648" s="13"/>
      <c r="AC5648" s="13"/>
      <c r="AD5648" s="13"/>
      <c r="AE5648" s="13"/>
      <c r="AF5648" s="13"/>
      <c r="AG5648" s="13"/>
      <c r="AH5648" s="13"/>
      <c r="AI5648" s="13"/>
      <c r="AJ5648" s="13"/>
    </row>
    <row r="5649" spans="23:36" x14ac:dyDescent="0.3">
      <c r="W5649" s="13"/>
      <c r="X5649" s="13"/>
      <c r="Y5649" s="13"/>
      <c r="Z5649" s="13"/>
      <c r="AA5649" s="13"/>
      <c r="AB5649" s="13"/>
      <c r="AC5649" s="13"/>
      <c r="AD5649" s="13"/>
      <c r="AE5649" s="13"/>
      <c r="AF5649" s="13"/>
      <c r="AG5649" s="13"/>
      <c r="AH5649" s="13"/>
      <c r="AI5649" s="13"/>
      <c r="AJ5649" s="13"/>
    </row>
    <row r="5650" spans="23:36" x14ac:dyDescent="0.3">
      <c r="W5650" s="13"/>
      <c r="X5650" s="13"/>
      <c r="Y5650" s="13"/>
      <c r="Z5650" s="13"/>
      <c r="AA5650" s="13"/>
      <c r="AB5650" s="13"/>
      <c r="AC5650" s="13"/>
      <c r="AD5650" s="13"/>
      <c r="AE5650" s="13"/>
      <c r="AF5650" s="13"/>
      <c r="AG5650" s="13"/>
      <c r="AH5650" s="13"/>
      <c r="AI5650" s="13"/>
      <c r="AJ5650" s="13"/>
    </row>
    <row r="5651" spans="23:36" x14ac:dyDescent="0.3">
      <c r="W5651" s="13"/>
      <c r="X5651" s="13"/>
      <c r="Y5651" s="13"/>
      <c r="Z5651" s="13"/>
      <c r="AA5651" s="13"/>
      <c r="AB5651" s="13"/>
      <c r="AC5651" s="13"/>
      <c r="AD5651" s="13"/>
      <c r="AE5651" s="13"/>
      <c r="AF5651" s="13"/>
      <c r="AG5651" s="13"/>
      <c r="AH5651" s="13"/>
      <c r="AI5651" s="13"/>
      <c r="AJ5651" s="13"/>
    </row>
    <row r="5652" spans="23:36" x14ac:dyDescent="0.3">
      <c r="W5652" s="13"/>
      <c r="X5652" s="13"/>
      <c r="Y5652" s="13"/>
      <c r="Z5652" s="13"/>
      <c r="AA5652" s="13"/>
      <c r="AB5652" s="13"/>
      <c r="AC5652" s="13"/>
      <c r="AD5652" s="13"/>
      <c r="AE5652" s="13"/>
      <c r="AF5652" s="13"/>
      <c r="AG5652" s="13"/>
      <c r="AH5652" s="13"/>
      <c r="AI5652" s="13"/>
      <c r="AJ5652" s="13"/>
    </row>
    <row r="5653" spans="23:36" x14ac:dyDescent="0.3">
      <c r="W5653" s="13"/>
      <c r="X5653" s="13"/>
      <c r="Y5653" s="13"/>
      <c r="Z5653" s="13"/>
      <c r="AA5653" s="13"/>
      <c r="AB5653" s="13"/>
      <c r="AC5653" s="13"/>
      <c r="AD5653" s="13"/>
      <c r="AE5653" s="13"/>
      <c r="AF5653" s="13"/>
      <c r="AG5653" s="13"/>
      <c r="AH5653" s="13"/>
      <c r="AI5653" s="13"/>
      <c r="AJ5653" s="13"/>
    </row>
    <row r="5654" spans="23:36" x14ac:dyDescent="0.3">
      <c r="W5654" s="13"/>
      <c r="X5654" s="13"/>
      <c r="Y5654" s="13"/>
      <c r="Z5654" s="13"/>
      <c r="AA5654" s="13"/>
      <c r="AB5654" s="13"/>
      <c r="AC5654" s="13"/>
      <c r="AD5654" s="13"/>
      <c r="AE5654" s="13"/>
      <c r="AF5654" s="13"/>
      <c r="AG5654" s="13"/>
      <c r="AH5654" s="13"/>
      <c r="AI5654" s="13"/>
      <c r="AJ5654" s="13"/>
    </row>
    <row r="5655" spans="23:36" x14ac:dyDescent="0.3">
      <c r="W5655" s="13"/>
      <c r="X5655" s="13"/>
      <c r="Y5655" s="13"/>
      <c r="Z5655" s="13"/>
      <c r="AA5655" s="13"/>
      <c r="AB5655" s="13"/>
      <c r="AC5655" s="13"/>
      <c r="AD5655" s="13"/>
      <c r="AE5655" s="13"/>
      <c r="AF5655" s="13"/>
      <c r="AG5655" s="13"/>
      <c r="AH5655" s="13"/>
      <c r="AI5655" s="13"/>
      <c r="AJ5655" s="13"/>
    </row>
    <row r="5656" spans="23:36" x14ac:dyDescent="0.3">
      <c r="W5656" s="13"/>
      <c r="X5656" s="13"/>
      <c r="Y5656" s="13"/>
      <c r="Z5656" s="13"/>
      <c r="AA5656" s="13"/>
      <c r="AB5656" s="13"/>
      <c r="AC5656" s="13"/>
      <c r="AD5656" s="13"/>
      <c r="AE5656" s="13"/>
      <c r="AF5656" s="13"/>
      <c r="AG5656" s="13"/>
      <c r="AH5656" s="13"/>
      <c r="AI5656" s="13"/>
      <c r="AJ5656" s="13"/>
    </row>
    <row r="5657" spans="23:36" x14ac:dyDescent="0.3">
      <c r="W5657" s="13"/>
      <c r="X5657" s="13"/>
      <c r="Y5657" s="13"/>
      <c r="Z5657" s="13"/>
      <c r="AA5657" s="13"/>
      <c r="AB5657" s="13"/>
      <c r="AC5657" s="13"/>
      <c r="AD5657" s="13"/>
      <c r="AE5657" s="13"/>
      <c r="AF5657" s="13"/>
      <c r="AG5657" s="13"/>
      <c r="AH5657" s="13"/>
      <c r="AI5657" s="13"/>
      <c r="AJ5657" s="13"/>
    </row>
    <row r="5658" spans="23:36" x14ac:dyDescent="0.3">
      <c r="W5658" s="13"/>
      <c r="X5658" s="13"/>
      <c r="Y5658" s="13"/>
      <c r="Z5658" s="13"/>
      <c r="AA5658" s="13"/>
      <c r="AB5658" s="13"/>
      <c r="AC5658" s="13"/>
      <c r="AD5658" s="13"/>
      <c r="AE5658" s="13"/>
      <c r="AF5658" s="13"/>
      <c r="AG5658" s="13"/>
      <c r="AH5658" s="13"/>
      <c r="AI5658" s="13"/>
      <c r="AJ5658" s="13"/>
    </row>
    <row r="5659" spans="23:36" x14ac:dyDescent="0.3">
      <c r="W5659" s="13"/>
      <c r="X5659" s="13"/>
      <c r="Y5659" s="13"/>
      <c r="Z5659" s="13"/>
      <c r="AA5659" s="13"/>
      <c r="AB5659" s="13"/>
      <c r="AC5659" s="13"/>
      <c r="AD5659" s="13"/>
      <c r="AE5659" s="13"/>
      <c r="AF5659" s="13"/>
      <c r="AG5659" s="13"/>
      <c r="AH5659" s="13"/>
      <c r="AI5659" s="13"/>
      <c r="AJ5659" s="13"/>
    </row>
    <row r="5660" spans="23:36" x14ac:dyDescent="0.3">
      <c r="W5660" s="13"/>
      <c r="X5660" s="13"/>
      <c r="Y5660" s="13"/>
      <c r="Z5660" s="13"/>
      <c r="AA5660" s="13"/>
      <c r="AB5660" s="13"/>
      <c r="AC5660" s="13"/>
      <c r="AD5660" s="13"/>
      <c r="AE5660" s="13"/>
      <c r="AF5660" s="13"/>
      <c r="AG5660" s="13"/>
      <c r="AH5660" s="13"/>
      <c r="AI5660" s="13"/>
      <c r="AJ5660" s="13"/>
    </row>
    <row r="5661" spans="23:36" x14ac:dyDescent="0.3">
      <c r="W5661" s="13"/>
      <c r="X5661" s="13"/>
      <c r="Y5661" s="13"/>
      <c r="Z5661" s="13"/>
      <c r="AA5661" s="13"/>
      <c r="AB5661" s="13"/>
      <c r="AC5661" s="13"/>
      <c r="AD5661" s="13"/>
      <c r="AE5661" s="13"/>
      <c r="AF5661" s="13"/>
      <c r="AG5661" s="13"/>
      <c r="AH5661" s="13"/>
      <c r="AI5661" s="13"/>
      <c r="AJ5661" s="13"/>
    </row>
    <row r="5662" spans="23:36" x14ac:dyDescent="0.3">
      <c r="W5662" s="13"/>
      <c r="X5662" s="13"/>
      <c r="Y5662" s="13"/>
      <c r="Z5662" s="13"/>
      <c r="AA5662" s="13"/>
      <c r="AB5662" s="13"/>
      <c r="AC5662" s="13"/>
      <c r="AD5662" s="13"/>
      <c r="AE5662" s="13"/>
      <c r="AF5662" s="13"/>
      <c r="AG5662" s="13"/>
      <c r="AH5662" s="13"/>
      <c r="AI5662" s="13"/>
      <c r="AJ5662" s="13"/>
    </row>
    <row r="5663" spans="23:36" x14ac:dyDescent="0.3">
      <c r="W5663" s="13"/>
      <c r="X5663" s="13"/>
      <c r="Y5663" s="13"/>
      <c r="Z5663" s="13"/>
      <c r="AA5663" s="13"/>
      <c r="AB5663" s="13"/>
      <c r="AC5663" s="13"/>
      <c r="AD5663" s="13"/>
      <c r="AE5663" s="13"/>
      <c r="AF5663" s="13"/>
      <c r="AG5663" s="13"/>
      <c r="AH5663" s="13"/>
      <c r="AI5663" s="13"/>
      <c r="AJ5663" s="13"/>
    </row>
    <row r="5664" spans="23:36" x14ac:dyDescent="0.3">
      <c r="W5664" s="13"/>
      <c r="X5664" s="13"/>
      <c r="Y5664" s="13"/>
      <c r="Z5664" s="13"/>
      <c r="AA5664" s="13"/>
      <c r="AB5664" s="13"/>
      <c r="AC5664" s="13"/>
      <c r="AD5664" s="13"/>
      <c r="AE5664" s="13"/>
      <c r="AF5664" s="13"/>
      <c r="AG5664" s="13"/>
      <c r="AH5664" s="13"/>
      <c r="AI5664" s="13"/>
      <c r="AJ5664" s="13"/>
    </row>
    <row r="5665" spans="23:36" x14ac:dyDescent="0.3">
      <c r="W5665" s="13"/>
      <c r="X5665" s="13"/>
      <c r="Y5665" s="13"/>
      <c r="Z5665" s="13"/>
      <c r="AA5665" s="13"/>
      <c r="AB5665" s="13"/>
      <c r="AC5665" s="13"/>
      <c r="AD5665" s="13"/>
      <c r="AE5665" s="13"/>
      <c r="AF5665" s="13"/>
      <c r="AG5665" s="13"/>
      <c r="AH5665" s="13"/>
      <c r="AI5665" s="13"/>
      <c r="AJ5665" s="13"/>
    </row>
    <row r="5666" spans="23:36" x14ac:dyDescent="0.3">
      <c r="W5666" s="13"/>
      <c r="X5666" s="13"/>
      <c r="Y5666" s="13"/>
      <c r="Z5666" s="13"/>
      <c r="AA5666" s="13"/>
      <c r="AB5666" s="13"/>
      <c r="AC5666" s="13"/>
      <c r="AD5666" s="13"/>
      <c r="AE5666" s="13"/>
      <c r="AF5666" s="13"/>
      <c r="AG5666" s="13"/>
      <c r="AH5666" s="13"/>
      <c r="AI5666" s="13"/>
      <c r="AJ5666" s="13"/>
    </row>
    <row r="5667" spans="23:36" x14ac:dyDescent="0.3">
      <c r="W5667" s="13"/>
      <c r="X5667" s="13"/>
      <c r="Y5667" s="13"/>
      <c r="Z5667" s="13"/>
      <c r="AA5667" s="13"/>
      <c r="AB5667" s="13"/>
      <c r="AC5667" s="13"/>
      <c r="AD5667" s="13"/>
      <c r="AE5667" s="13"/>
      <c r="AF5667" s="13"/>
      <c r="AG5667" s="13"/>
      <c r="AH5667" s="13"/>
      <c r="AI5667" s="13"/>
      <c r="AJ5667" s="13"/>
    </row>
    <row r="5668" spans="23:36" x14ac:dyDescent="0.3">
      <c r="W5668" s="13"/>
      <c r="X5668" s="13"/>
      <c r="Y5668" s="13"/>
      <c r="Z5668" s="13"/>
      <c r="AA5668" s="13"/>
      <c r="AB5668" s="13"/>
      <c r="AC5668" s="13"/>
      <c r="AD5668" s="13"/>
      <c r="AE5668" s="13"/>
      <c r="AF5668" s="13"/>
      <c r="AG5668" s="13"/>
      <c r="AH5668" s="13"/>
      <c r="AI5668" s="13"/>
      <c r="AJ5668" s="13"/>
    </row>
    <row r="5669" spans="23:36" x14ac:dyDescent="0.3">
      <c r="W5669" s="13"/>
      <c r="X5669" s="13"/>
      <c r="Y5669" s="13"/>
      <c r="Z5669" s="13"/>
      <c r="AA5669" s="13"/>
      <c r="AB5669" s="13"/>
      <c r="AC5669" s="13"/>
      <c r="AD5669" s="13"/>
      <c r="AE5669" s="13"/>
      <c r="AF5669" s="13"/>
      <c r="AG5669" s="13"/>
      <c r="AH5669" s="13"/>
      <c r="AI5669" s="13"/>
      <c r="AJ5669" s="13"/>
    </row>
    <row r="5670" spans="23:36" x14ac:dyDescent="0.3">
      <c r="W5670" s="13"/>
      <c r="X5670" s="13"/>
      <c r="Y5670" s="13"/>
      <c r="Z5670" s="13"/>
      <c r="AA5670" s="13"/>
      <c r="AB5670" s="13"/>
      <c r="AC5670" s="13"/>
      <c r="AD5670" s="13"/>
      <c r="AE5670" s="13"/>
      <c r="AF5670" s="13"/>
      <c r="AG5670" s="13"/>
      <c r="AH5670" s="13"/>
      <c r="AI5670" s="13"/>
      <c r="AJ5670" s="13"/>
    </row>
    <row r="5671" spans="23:36" x14ac:dyDescent="0.3">
      <c r="W5671" s="13"/>
      <c r="X5671" s="13"/>
      <c r="Y5671" s="13"/>
      <c r="Z5671" s="13"/>
      <c r="AA5671" s="13"/>
      <c r="AB5671" s="13"/>
      <c r="AC5671" s="13"/>
      <c r="AD5671" s="13"/>
      <c r="AE5671" s="13"/>
      <c r="AF5671" s="13"/>
      <c r="AG5671" s="13"/>
      <c r="AH5671" s="13"/>
      <c r="AI5671" s="13"/>
      <c r="AJ5671" s="13"/>
    </row>
    <row r="5672" spans="23:36" x14ac:dyDescent="0.3">
      <c r="W5672" s="13"/>
      <c r="X5672" s="13"/>
      <c r="Y5672" s="13"/>
      <c r="Z5672" s="13"/>
      <c r="AA5672" s="13"/>
      <c r="AB5672" s="13"/>
      <c r="AC5672" s="13"/>
      <c r="AD5672" s="13"/>
      <c r="AE5672" s="13"/>
      <c r="AF5672" s="13"/>
      <c r="AG5672" s="13"/>
      <c r="AH5672" s="13"/>
      <c r="AI5672" s="13"/>
      <c r="AJ5672" s="13"/>
    </row>
    <row r="5673" spans="23:36" x14ac:dyDescent="0.3">
      <c r="W5673" s="13"/>
      <c r="X5673" s="13"/>
      <c r="Y5673" s="13"/>
      <c r="Z5673" s="13"/>
      <c r="AA5673" s="13"/>
      <c r="AB5673" s="13"/>
      <c r="AC5673" s="13"/>
      <c r="AD5673" s="13"/>
      <c r="AE5673" s="13"/>
      <c r="AF5673" s="13"/>
      <c r="AG5673" s="13"/>
      <c r="AH5673" s="13"/>
      <c r="AI5673" s="13"/>
      <c r="AJ5673" s="13"/>
    </row>
    <row r="5674" spans="23:36" x14ac:dyDescent="0.3">
      <c r="W5674" s="13"/>
      <c r="X5674" s="13"/>
      <c r="Y5674" s="13"/>
      <c r="Z5674" s="13"/>
      <c r="AA5674" s="13"/>
      <c r="AB5674" s="13"/>
      <c r="AC5674" s="13"/>
      <c r="AD5674" s="13"/>
      <c r="AE5674" s="13"/>
      <c r="AF5674" s="13"/>
      <c r="AG5674" s="13"/>
      <c r="AH5674" s="13"/>
      <c r="AI5674" s="13"/>
      <c r="AJ5674" s="13"/>
    </row>
    <row r="5675" spans="23:36" x14ac:dyDescent="0.3">
      <c r="W5675" s="13"/>
      <c r="X5675" s="13"/>
      <c r="Y5675" s="13"/>
      <c r="Z5675" s="13"/>
      <c r="AA5675" s="13"/>
      <c r="AB5675" s="13"/>
      <c r="AC5675" s="13"/>
      <c r="AD5675" s="13"/>
      <c r="AE5675" s="13"/>
      <c r="AF5675" s="13"/>
      <c r="AG5675" s="13"/>
      <c r="AH5675" s="13"/>
      <c r="AI5675" s="13"/>
      <c r="AJ5675" s="13"/>
    </row>
    <row r="5676" spans="23:36" x14ac:dyDescent="0.3">
      <c r="W5676" s="13"/>
      <c r="X5676" s="13"/>
      <c r="Y5676" s="13"/>
      <c r="Z5676" s="13"/>
      <c r="AA5676" s="13"/>
      <c r="AB5676" s="13"/>
      <c r="AC5676" s="13"/>
      <c r="AD5676" s="13"/>
      <c r="AE5676" s="13"/>
      <c r="AF5676" s="13"/>
      <c r="AG5676" s="13"/>
      <c r="AH5676" s="13"/>
      <c r="AI5676" s="13"/>
      <c r="AJ5676" s="13"/>
    </row>
    <row r="5677" spans="23:36" x14ac:dyDescent="0.3">
      <c r="W5677" s="13"/>
      <c r="X5677" s="13"/>
      <c r="Y5677" s="13"/>
      <c r="Z5677" s="13"/>
      <c r="AA5677" s="13"/>
      <c r="AB5677" s="13"/>
      <c r="AC5677" s="13"/>
      <c r="AD5677" s="13"/>
      <c r="AE5677" s="13"/>
      <c r="AF5677" s="13"/>
      <c r="AG5677" s="13"/>
      <c r="AH5677" s="13"/>
      <c r="AI5677" s="13"/>
      <c r="AJ5677" s="13"/>
    </row>
    <row r="5678" spans="23:36" x14ac:dyDescent="0.3">
      <c r="W5678" s="13"/>
      <c r="X5678" s="13"/>
      <c r="Y5678" s="13"/>
      <c r="Z5678" s="13"/>
      <c r="AA5678" s="13"/>
      <c r="AB5678" s="13"/>
      <c r="AC5678" s="13"/>
      <c r="AD5678" s="13"/>
      <c r="AE5678" s="13"/>
      <c r="AF5678" s="13"/>
      <c r="AG5678" s="13"/>
      <c r="AH5678" s="13"/>
      <c r="AI5678" s="13"/>
      <c r="AJ5678" s="13"/>
    </row>
    <row r="5679" spans="23:36" x14ac:dyDescent="0.3">
      <c r="W5679" s="13"/>
      <c r="X5679" s="13"/>
      <c r="Y5679" s="13"/>
      <c r="Z5679" s="13"/>
      <c r="AA5679" s="13"/>
      <c r="AB5679" s="13"/>
      <c r="AC5679" s="13"/>
      <c r="AD5679" s="13"/>
      <c r="AE5679" s="13"/>
      <c r="AF5679" s="13"/>
      <c r="AG5679" s="13"/>
      <c r="AH5679" s="13"/>
      <c r="AI5679" s="13"/>
      <c r="AJ5679" s="13"/>
    </row>
    <row r="5680" spans="23:36" x14ac:dyDescent="0.3">
      <c r="W5680" s="13"/>
      <c r="X5680" s="13"/>
      <c r="Y5680" s="13"/>
      <c r="Z5680" s="13"/>
      <c r="AA5680" s="13"/>
      <c r="AB5680" s="13"/>
      <c r="AC5680" s="13"/>
      <c r="AD5680" s="13"/>
      <c r="AE5680" s="13"/>
      <c r="AF5680" s="13"/>
      <c r="AG5680" s="13"/>
      <c r="AH5680" s="13"/>
      <c r="AI5680" s="13"/>
      <c r="AJ5680" s="13"/>
    </row>
    <row r="5681" spans="23:36" x14ac:dyDescent="0.3">
      <c r="W5681" s="13"/>
      <c r="X5681" s="13"/>
      <c r="Y5681" s="13"/>
      <c r="Z5681" s="13"/>
      <c r="AA5681" s="13"/>
      <c r="AB5681" s="13"/>
      <c r="AC5681" s="13"/>
      <c r="AD5681" s="13"/>
      <c r="AE5681" s="13"/>
      <c r="AF5681" s="13"/>
      <c r="AG5681" s="13"/>
      <c r="AH5681" s="13"/>
      <c r="AI5681" s="13"/>
      <c r="AJ5681" s="13"/>
    </row>
    <row r="5682" spans="23:36" x14ac:dyDescent="0.3">
      <c r="W5682" s="13"/>
      <c r="X5682" s="13"/>
      <c r="Y5682" s="13"/>
      <c r="Z5682" s="13"/>
      <c r="AA5682" s="13"/>
      <c r="AB5682" s="13"/>
      <c r="AC5682" s="13"/>
      <c r="AD5682" s="13"/>
      <c r="AE5682" s="13"/>
      <c r="AF5682" s="13"/>
      <c r="AG5682" s="13"/>
      <c r="AH5682" s="13"/>
      <c r="AI5682" s="13"/>
      <c r="AJ5682" s="13"/>
    </row>
    <row r="5683" spans="23:36" x14ac:dyDescent="0.3">
      <c r="W5683" s="13"/>
      <c r="X5683" s="13"/>
      <c r="Y5683" s="13"/>
      <c r="Z5683" s="13"/>
      <c r="AA5683" s="13"/>
      <c r="AB5683" s="13"/>
      <c r="AC5683" s="13"/>
      <c r="AD5683" s="13"/>
      <c r="AE5683" s="13"/>
      <c r="AF5683" s="13"/>
      <c r="AG5683" s="13"/>
      <c r="AH5683" s="13"/>
      <c r="AI5683" s="13"/>
      <c r="AJ5683" s="13"/>
    </row>
    <row r="5684" spans="23:36" x14ac:dyDescent="0.3">
      <c r="W5684" s="13"/>
      <c r="X5684" s="13"/>
      <c r="Y5684" s="13"/>
      <c r="Z5684" s="13"/>
      <c r="AA5684" s="13"/>
      <c r="AB5684" s="13"/>
      <c r="AC5684" s="13"/>
      <c r="AD5684" s="13"/>
      <c r="AE5684" s="13"/>
      <c r="AF5684" s="13"/>
      <c r="AG5684" s="13"/>
      <c r="AH5684" s="13"/>
      <c r="AI5684" s="13"/>
      <c r="AJ5684" s="13"/>
    </row>
    <row r="5685" spans="23:36" x14ac:dyDescent="0.3">
      <c r="W5685" s="13"/>
      <c r="X5685" s="13"/>
      <c r="Y5685" s="13"/>
      <c r="Z5685" s="13"/>
      <c r="AA5685" s="13"/>
      <c r="AB5685" s="13"/>
      <c r="AC5685" s="13"/>
      <c r="AD5685" s="13"/>
      <c r="AE5685" s="13"/>
      <c r="AF5685" s="13"/>
      <c r="AG5685" s="13"/>
      <c r="AH5685" s="13"/>
      <c r="AI5685" s="13"/>
      <c r="AJ5685" s="13"/>
    </row>
    <row r="5686" spans="23:36" x14ac:dyDescent="0.3">
      <c r="W5686" s="13"/>
      <c r="X5686" s="13"/>
      <c r="Y5686" s="13"/>
      <c r="Z5686" s="13"/>
      <c r="AA5686" s="13"/>
      <c r="AB5686" s="13"/>
      <c r="AC5686" s="13"/>
      <c r="AD5686" s="13"/>
      <c r="AE5686" s="13"/>
      <c r="AF5686" s="13"/>
      <c r="AG5686" s="13"/>
      <c r="AH5686" s="13"/>
      <c r="AI5686" s="13"/>
      <c r="AJ5686" s="13"/>
    </row>
    <row r="5687" spans="23:36" x14ac:dyDescent="0.3">
      <c r="W5687" s="13"/>
      <c r="X5687" s="13"/>
      <c r="Y5687" s="13"/>
      <c r="Z5687" s="13"/>
      <c r="AA5687" s="13"/>
      <c r="AB5687" s="13"/>
      <c r="AC5687" s="13"/>
      <c r="AD5687" s="13"/>
      <c r="AE5687" s="13"/>
      <c r="AF5687" s="13"/>
      <c r="AG5687" s="13"/>
      <c r="AH5687" s="13"/>
      <c r="AI5687" s="13"/>
      <c r="AJ5687" s="13"/>
    </row>
    <row r="5688" spans="23:36" x14ac:dyDescent="0.3">
      <c r="W5688" s="13"/>
      <c r="X5688" s="13"/>
      <c r="Y5688" s="13"/>
      <c r="Z5688" s="13"/>
      <c r="AA5688" s="13"/>
      <c r="AB5688" s="13"/>
      <c r="AC5688" s="13"/>
      <c r="AD5688" s="13"/>
      <c r="AE5688" s="13"/>
      <c r="AF5688" s="13"/>
      <c r="AG5688" s="13"/>
      <c r="AH5688" s="13"/>
      <c r="AI5688" s="13"/>
      <c r="AJ5688" s="13"/>
    </row>
    <row r="5689" spans="23:36" x14ac:dyDescent="0.3">
      <c r="W5689" s="13"/>
      <c r="X5689" s="13"/>
      <c r="Y5689" s="13"/>
      <c r="Z5689" s="13"/>
      <c r="AA5689" s="13"/>
      <c r="AB5689" s="13"/>
      <c r="AC5689" s="13"/>
      <c r="AD5689" s="13"/>
      <c r="AE5689" s="13"/>
      <c r="AF5689" s="13"/>
      <c r="AG5689" s="13"/>
      <c r="AH5689" s="13"/>
      <c r="AI5689" s="13"/>
      <c r="AJ5689" s="13"/>
    </row>
    <row r="5690" spans="23:36" x14ac:dyDescent="0.3">
      <c r="W5690" s="13"/>
      <c r="X5690" s="13"/>
      <c r="Y5690" s="13"/>
      <c r="Z5690" s="13"/>
      <c r="AA5690" s="13"/>
      <c r="AB5690" s="13"/>
      <c r="AC5690" s="13"/>
      <c r="AD5690" s="13"/>
      <c r="AE5690" s="13"/>
      <c r="AF5690" s="13"/>
      <c r="AG5690" s="13"/>
      <c r="AH5690" s="13"/>
      <c r="AI5690" s="13"/>
      <c r="AJ5690" s="13"/>
    </row>
    <row r="5691" spans="23:36" x14ac:dyDescent="0.3">
      <c r="W5691" s="13"/>
      <c r="X5691" s="13"/>
      <c r="Y5691" s="13"/>
      <c r="Z5691" s="13"/>
      <c r="AA5691" s="13"/>
      <c r="AB5691" s="13"/>
      <c r="AC5691" s="13"/>
      <c r="AD5691" s="13"/>
      <c r="AE5691" s="13"/>
      <c r="AF5691" s="13"/>
      <c r="AG5691" s="13"/>
      <c r="AH5691" s="13"/>
      <c r="AI5691" s="13"/>
      <c r="AJ5691" s="13"/>
    </row>
    <row r="5692" spans="23:36" x14ac:dyDescent="0.3">
      <c r="W5692" s="13"/>
      <c r="X5692" s="13"/>
      <c r="Y5692" s="13"/>
      <c r="Z5692" s="13"/>
      <c r="AA5692" s="13"/>
      <c r="AB5692" s="13"/>
      <c r="AC5692" s="13"/>
      <c r="AD5692" s="13"/>
      <c r="AE5692" s="13"/>
      <c r="AF5692" s="13"/>
      <c r="AG5692" s="13"/>
      <c r="AH5692" s="13"/>
      <c r="AI5692" s="13"/>
      <c r="AJ5692" s="13"/>
    </row>
    <row r="5693" spans="23:36" x14ac:dyDescent="0.3">
      <c r="W5693" s="13"/>
      <c r="X5693" s="13"/>
      <c r="Y5693" s="13"/>
      <c r="Z5693" s="13"/>
      <c r="AA5693" s="13"/>
      <c r="AB5693" s="13"/>
      <c r="AC5693" s="13"/>
      <c r="AD5693" s="13"/>
      <c r="AE5693" s="13"/>
      <c r="AF5693" s="13"/>
      <c r="AG5693" s="13"/>
      <c r="AH5693" s="13"/>
      <c r="AI5693" s="13"/>
      <c r="AJ5693" s="13"/>
    </row>
    <row r="5694" spans="23:36" x14ac:dyDescent="0.3">
      <c r="W5694" s="13"/>
      <c r="X5694" s="13"/>
      <c r="Y5694" s="13"/>
      <c r="Z5694" s="13"/>
      <c r="AA5694" s="13"/>
      <c r="AB5694" s="13"/>
      <c r="AC5694" s="13"/>
      <c r="AD5694" s="13"/>
      <c r="AE5694" s="13"/>
      <c r="AF5694" s="13"/>
      <c r="AG5694" s="13"/>
      <c r="AH5694" s="13"/>
      <c r="AI5694" s="13"/>
      <c r="AJ5694" s="13"/>
    </row>
    <row r="5695" spans="23:36" x14ac:dyDescent="0.3">
      <c r="W5695" s="13"/>
      <c r="X5695" s="13"/>
      <c r="Y5695" s="13"/>
      <c r="Z5695" s="13"/>
      <c r="AA5695" s="13"/>
      <c r="AB5695" s="13"/>
      <c r="AC5695" s="13"/>
      <c r="AD5695" s="13"/>
      <c r="AE5695" s="13"/>
      <c r="AF5695" s="13"/>
      <c r="AG5695" s="13"/>
      <c r="AH5695" s="13"/>
      <c r="AI5695" s="13"/>
      <c r="AJ5695" s="13"/>
    </row>
    <row r="5696" spans="23:36" x14ac:dyDescent="0.3">
      <c r="W5696" s="13"/>
      <c r="X5696" s="13"/>
      <c r="Y5696" s="13"/>
      <c r="Z5696" s="13"/>
      <c r="AA5696" s="13"/>
      <c r="AB5696" s="13"/>
      <c r="AC5696" s="13"/>
      <c r="AD5696" s="13"/>
      <c r="AE5696" s="13"/>
      <c r="AF5696" s="13"/>
      <c r="AG5696" s="13"/>
      <c r="AH5696" s="13"/>
      <c r="AI5696" s="13"/>
      <c r="AJ5696" s="13"/>
    </row>
    <row r="5697" spans="23:36" x14ac:dyDescent="0.3">
      <c r="W5697" s="13"/>
      <c r="X5697" s="13"/>
      <c r="Y5697" s="13"/>
      <c r="Z5697" s="13"/>
      <c r="AA5697" s="13"/>
      <c r="AB5697" s="13"/>
      <c r="AC5697" s="13"/>
      <c r="AD5697" s="13"/>
      <c r="AE5697" s="13"/>
      <c r="AF5697" s="13"/>
      <c r="AG5697" s="13"/>
      <c r="AH5697" s="13"/>
      <c r="AI5697" s="13"/>
      <c r="AJ5697" s="13"/>
    </row>
    <row r="5698" spans="23:36" x14ac:dyDescent="0.3">
      <c r="W5698" s="13"/>
      <c r="X5698" s="13"/>
      <c r="Y5698" s="13"/>
      <c r="Z5698" s="13"/>
      <c r="AA5698" s="13"/>
      <c r="AB5698" s="13"/>
      <c r="AC5698" s="13"/>
      <c r="AD5698" s="13"/>
      <c r="AE5698" s="13"/>
      <c r="AF5698" s="13"/>
      <c r="AG5698" s="13"/>
      <c r="AH5698" s="13"/>
      <c r="AI5698" s="13"/>
      <c r="AJ5698" s="13"/>
    </row>
    <row r="5699" spans="23:36" x14ac:dyDescent="0.3">
      <c r="W5699" s="13"/>
      <c r="X5699" s="13"/>
      <c r="Y5699" s="13"/>
      <c r="Z5699" s="13"/>
      <c r="AA5699" s="13"/>
      <c r="AB5699" s="13"/>
      <c r="AC5699" s="13"/>
      <c r="AD5699" s="13"/>
      <c r="AE5699" s="13"/>
      <c r="AF5699" s="13"/>
      <c r="AG5699" s="13"/>
      <c r="AH5699" s="13"/>
      <c r="AI5699" s="13"/>
      <c r="AJ5699" s="13"/>
    </row>
    <row r="5700" spans="23:36" x14ac:dyDescent="0.3">
      <c r="W5700" s="13"/>
      <c r="X5700" s="13"/>
      <c r="Y5700" s="13"/>
      <c r="Z5700" s="13"/>
      <c r="AA5700" s="13"/>
      <c r="AB5700" s="13"/>
      <c r="AC5700" s="13"/>
      <c r="AD5700" s="13"/>
      <c r="AE5700" s="13"/>
      <c r="AF5700" s="13"/>
      <c r="AG5700" s="13"/>
      <c r="AH5700" s="13"/>
      <c r="AI5700" s="13"/>
      <c r="AJ5700" s="13"/>
    </row>
    <row r="5701" spans="23:36" x14ac:dyDescent="0.3">
      <c r="W5701" s="13"/>
      <c r="X5701" s="13"/>
      <c r="Y5701" s="13"/>
      <c r="Z5701" s="13"/>
      <c r="AA5701" s="13"/>
      <c r="AB5701" s="13"/>
      <c r="AC5701" s="13"/>
      <c r="AD5701" s="13"/>
      <c r="AE5701" s="13"/>
      <c r="AF5701" s="13"/>
      <c r="AG5701" s="13"/>
      <c r="AH5701" s="13"/>
      <c r="AI5701" s="13"/>
      <c r="AJ5701" s="13"/>
    </row>
    <row r="5702" spans="23:36" x14ac:dyDescent="0.3">
      <c r="W5702" s="13"/>
      <c r="X5702" s="13"/>
      <c r="Y5702" s="13"/>
      <c r="Z5702" s="13"/>
      <c r="AA5702" s="13"/>
      <c r="AB5702" s="13"/>
      <c r="AC5702" s="13"/>
      <c r="AD5702" s="13"/>
      <c r="AE5702" s="13"/>
      <c r="AF5702" s="13"/>
      <c r="AG5702" s="13"/>
      <c r="AH5702" s="13"/>
      <c r="AI5702" s="13"/>
      <c r="AJ5702" s="13"/>
    </row>
    <row r="5703" spans="23:36" x14ac:dyDescent="0.3">
      <c r="W5703" s="13"/>
      <c r="X5703" s="13"/>
      <c r="Y5703" s="13"/>
      <c r="Z5703" s="13"/>
      <c r="AA5703" s="13"/>
      <c r="AB5703" s="13"/>
      <c r="AC5703" s="13"/>
      <c r="AD5703" s="13"/>
      <c r="AE5703" s="13"/>
      <c r="AF5703" s="13"/>
      <c r="AG5703" s="13"/>
      <c r="AH5703" s="13"/>
      <c r="AI5703" s="13"/>
      <c r="AJ5703" s="13"/>
    </row>
    <row r="5704" spans="23:36" x14ac:dyDescent="0.3">
      <c r="W5704" s="13"/>
      <c r="X5704" s="13"/>
      <c r="Y5704" s="13"/>
      <c r="Z5704" s="13"/>
      <c r="AA5704" s="13"/>
      <c r="AB5704" s="13"/>
      <c r="AC5704" s="13"/>
      <c r="AD5704" s="13"/>
      <c r="AE5704" s="13"/>
      <c r="AF5704" s="13"/>
      <c r="AG5704" s="13"/>
      <c r="AH5704" s="13"/>
      <c r="AI5704" s="13"/>
      <c r="AJ5704" s="13"/>
    </row>
    <row r="5705" spans="23:36" x14ac:dyDescent="0.3">
      <c r="W5705" s="13"/>
      <c r="X5705" s="13"/>
      <c r="Y5705" s="13"/>
      <c r="Z5705" s="13"/>
      <c r="AA5705" s="13"/>
      <c r="AB5705" s="13"/>
      <c r="AC5705" s="13"/>
      <c r="AD5705" s="13"/>
      <c r="AE5705" s="13"/>
      <c r="AF5705" s="13"/>
      <c r="AG5705" s="13"/>
      <c r="AH5705" s="13"/>
      <c r="AI5705" s="13"/>
      <c r="AJ5705" s="13"/>
    </row>
    <row r="5706" spans="23:36" x14ac:dyDescent="0.3">
      <c r="W5706" s="13"/>
      <c r="X5706" s="13"/>
      <c r="Y5706" s="13"/>
      <c r="Z5706" s="13"/>
      <c r="AA5706" s="13"/>
      <c r="AB5706" s="13"/>
      <c r="AC5706" s="13"/>
      <c r="AD5706" s="13"/>
      <c r="AE5706" s="13"/>
      <c r="AF5706" s="13"/>
      <c r="AG5706" s="13"/>
      <c r="AH5706" s="13"/>
      <c r="AI5706" s="13"/>
      <c r="AJ5706" s="13"/>
    </row>
    <row r="5707" spans="23:36" x14ac:dyDescent="0.3">
      <c r="W5707" s="13"/>
      <c r="X5707" s="13"/>
      <c r="Y5707" s="13"/>
      <c r="Z5707" s="13"/>
      <c r="AA5707" s="13"/>
      <c r="AB5707" s="13"/>
      <c r="AC5707" s="13"/>
      <c r="AD5707" s="13"/>
      <c r="AE5707" s="13"/>
      <c r="AF5707" s="13"/>
      <c r="AG5707" s="13"/>
      <c r="AH5707" s="13"/>
      <c r="AI5707" s="13"/>
      <c r="AJ5707" s="13"/>
    </row>
    <row r="5708" spans="23:36" x14ac:dyDescent="0.3">
      <c r="W5708" s="13"/>
      <c r="X5708" s="13"/>
      <c r="Y5708" s="13"/>
      <c r="Z5708" s="13"/>
      <c r="AA5708" s="13"/>
      <c r="AB5708" s="13"/>
      <c r="AC5708" s="13"/>
      <c r="AD5708" s="13"/>
      <c r="AE5708" s="13"/>
      <c r="AF5708" s="13"/>
      <c r="AG5708" s="13"/>
      <c r="AH5708" s="13"/>
      <c r="AI5708" s="13"/>
      <c r="AJ5708" s="13"/>
    </row>
    <row r="5709" spans="23:36" x14ac:dyDescent="0.3">
      <c r="W5709" s="13"/>
      <c r="X5709" s="13"/>
      <c r="Y5709" s="13"/>
      <c r="Z5709" s="13"/>
      <c r="AA5709" s="13"/>
      <c r="AB5709" s="13"/>
      <c r="AC5709" s="13"/>
      <c r="AD5709" s="13"/>
      <c r="AE5709" s="13"/>
      <c r="AF5709" s="13"/>
      <c r="AG5709" s="13"/>
      <c r="AH5709" s="13"/>
      <c r="AI5709" s="13"/>
      <c r="AJ5709" s="13"/>
    </row>
    <row r="5710" spans="23:36" x14ac:dyDescent="0.3">
      <c r="W5710" s="13"/>
      <c r="X5710" s="13"/>
      <c r="Y5710" s="13"/>
      <c r="Z5710" s="13"/>
      <c r="AA5710" s="13"/>
      <c r="AB5710" s="13"/>
      <c r="AC5710" s="13"/>
      <c r="AD5710" s="13"/>
      <c r="AE5710" s="13"/>
      <c r="AF5710" s="13"/>
      <c r="AG5710" s="13"/>
      <c r="AH5710" s="13"/>
      <c r="AI5710" s="13"/>
      <c r="AJ5710" s="13"/>
    </row>
    <row r="5711" spans="23:36" x14ac:dyDescent="0.3">
      <c r="W5711" s="13"/>
      <c r="X5711" s="13"/>
      <c r="Y5711" s="13"/>
      <c r="Z5711" s="13"/>
      <c r="AA5711" s="13"/>
      <c r="AB5711" s="13"/>
      <c r="AC5711" s="13"/>
      <c r="AD5711" s="13"/>
      <c r="AE5711" s="13"/>
      <c r="AF5711" s="13"/>
      <c r="AG5711" s="13"/>
      <c r="AH5711" s="13"/>
      <c r="AI5711" s="13"/>
      <c r="AJ5711" s="13"/>
    </row>
    <row r="5712" spans="23:36" x14ac:dyDescent="0.3">
      <c r="W5712" s="13"/>
      <c r="X5712" s="13"/>
      <c r="Y5712" s="13"/>
      <c r="Z5712" s="13"/>
      <c r="AA5712" s="13"/>
      <c r="AB5712" s="13"/>
      <c r="AC5712" s="13"/>
      <c r="AD5712" s="13"/>
      <c r="AE5712" s="13"/>
      <c r="AF5712" s="13"/>
      <c r="AG5712" s="13"/>
      <c r="AH5712" s="13"/>
      <c r="AI5712" s="13"/>
      <c r="AJ5712" s="13"/>
    </row>
    <row r="5713" spans="23:36" x14ac:dyDescent="0.3">
      <c r="W5713" s="13"/>
      <c r="X5713" s="13"/>
      <c r="Y5713" s="13"/>
      <c r="Z5713" s="13"/>
      <c r="AA5713" s="13"/>
      <c r="AB5713" s="13"/>
      <c r="AC5713" s="13"/>
      <c r="AD5713" s="13"/>
      <c r="AE5713" s="13"/>
      <c r="AF5713" s="13"/>
      <c r="AG5713" s="13"/>
      <c r="AH5713" s="13"/>
      <c r="AI5713" s="13"/>
      <c r="AJ5713" s="13"/>
    </row>
    <row r="5714" spans="23:36" x14ac:dyDescent="0.3">
      <c r="W5714" s="13"/>
      <c r="X5714" s="13"/>
      <c r="Y5714" s="13"/>
      <c r="Z5714" s="13"/>
      <c r="AA5714" s="13"/>
      <c r="AB5714" s="13"/>
      <c r="AC5714" s="13"/>
      <c r="AD5714" s="13"/>
      <c r="AE5714" s="13"/>
      <c r="AF5714" s="13"/>
      <c r="AG5714" s="13"/>
      <c r="AH5714" s="13"/>
      <c r="AI5714" s="13"/>
      <c r="AJ5714" s="13"/>
    </row>
    <row r="5715" spans="23:36" x14ac:dyDescent="0.3">
      <c r="W5715" s="13"/>
      <c r="X5715" s="13"/>
      <c r="Y5715" s="13"/>
      <c r="Z5715" s="13"/>
      <c r="AA5715" s="13"/>
      <c r="AB5715" s="13"/>
      <c r="AC5715" s="13"/>
      <c r="AD5715" s="13"/>
      <c r="AE5715" s="13"/>
      <c r="AF5715" s="13"/>
      <c r="AG5715" s="13"/>
      <c r="AH5715" s="13"/>
      <c r="AI5715" s="13"/>
      <c r="AJ5715" s="13"/>
    </row>
    <row r="5716" spans="23:36" x14ac:dyDescent="0.3">
      <c r="W5716" s="13"/>
      <c r="X5716" s="13"/>
      <c r="Y5716" s="13"/>
      <c r="Z5716" s="13"/>
      <c r="AA5716" s="13"/>
      <c r="AB5716" s="13"/>
      <c r="AC5716" s="13"/>
      <c r="AD5716" s="13"/>
      <c r="AE5716" s="13"/>
      <c r="AF5716" s="13"/>
      <c r="AG5716" s="13"/>
      <c r="AH5716" s="13"/>
      <c r="AI5716" s="13"/>
      <c r="AJ5716" s="13"/>
    </row>
    <row r="5717" spans="23:36" x14ac:dyDescent="0.3">
      <c r="W5717" s="13"/>
      <c r="X5717" s="13"/>
      <c r="Y5717" s="13"/>
      <c r="Z5717" s="13"/>
      <c r="AA5717" s="13"/>
      <c r="AB5717" s="13"/>
      <c r="AC5717" s="13"/>
      <c r="AD5717" s="13"/>
      <c r="AE5717" s="13"/>
      <c r="AF5717" s="13"/>
      <c r="AG5717" s="13"/>
      <c r="AH5717" s="13"/>
      <c r="AI5717" s="13"/>
      <c r="AJ5717" s="13"/>
    </row>
    <row r="5718" spans="23:36" x14ac:dyDescent="0.3">
      <c r="W5718" s="13"/>
      <c r="X5718" s="13"/>
      <c r="Y5718" s="13"/>
      <c r="Z5718" s="13"/>
      <c r="AA5718" s="13"/>
      <c r="AB5718" s="13"/>
      <c r="AC5718" s="13"/>
      <c r="AD5718" s="13"/>
      <c r="AE5718" s="13"/>
      <c r="AF5718" s="13"/>
      <c r="AG5718" s="13"/>
      <c r="AH5718" s="13"/>
      <c r="AI5718" s="13"/>
      <c r="AJ5718" s="13"/>
    </row>
    <row r="5719" spans="23:36" x14ac:dyDescent="0.3">
      <c r="W5719" s="13"/>
      <c r="X5719" s="13"/>
      <c r="Y5719" s="13"/>
      <c r="Z5719" s="13"/>
      <c r="AA5719" s="13"/>
      <c r="AB5719" s="13"/>
      <c r="AC5719" s="13"/>
      <c r="AD5719" s="13"/>
      <c r="AE5719" s="13"/>
      <c r="AF5719" s="13"/>
      <c r="AG5719" s="13"/>
      <c r="AH5719" s="13"/>
      <c r="AI5719" s="13"/>
      <c r="AJ5719" s="13"/>
    </row>
    <row r="5720" spans="23:36" x14ac:dyDescent="0.3">
      <c r="W5720" s="13"/>
      <c r="X5720" s="13"/>
      <c r="Y5720" s="13"/>
      <c r="Z5720" s="13"/>
      <c r="AA5720" s="13"/>
      <c r="AB5720" s="13"/>
      <c r="AC5720" s="13"/>
      <c r="AD5720" s="13"/>
      <c r="AE5720" s="13"/>
      <c r="AF5720" s="13"/>
      <c r="AG5720" s="13"/>
      <c r="AH5720" s="13"/>
      <c r="AI5720" s="13"/>
      <c r="AJ5720" s="13"/>
    </row>
    <row r="5721" spans="23:36" x14ac:dyDescent="0.3">
      <c r="W5721" s="13"/>
      <c r="X5721" s="13"/>
      <c r="Y5721" s="13"/>
      <c r="Z5721" s="13"/>
      <c r="AA5721" s="13"/>
      <c r="AB5721" s="13"/>
      <c r="AC5721" s="13"/>
      <c r="AD5721" s="13"/>
      <c r="AE5721" s="13"/>
      <c r="AF5721" s="13"/>
      <c r="AG5721" s="13"/>
      <c r="AH5721" s="13"/>
      <c r="AI5721" s="13"/>
      <c r="AJ5721" s="13"/>
    </row>
    <row r="5722" spans="23:36" x14ac:dyDescent="0.3">
      <c r="W5722" s="13"/>
      <c r="X5722" s="13"/>
      <c r="Y5722" s="13"/>
      <c r="Z5722" s="13"/>
      <c r="AA5722" s="13"/>
      <c r="AB5722" s="13"/>
      <c r="AC5722" s="13"/>
      <c r="AD5722" s="13"/>
      <c r="AE5722" s="13"/>
      <c r="AF5722" s="13"/>
      <c r="AG5722" s="13"/>
      <c r="AH5722" s="13"/>
      <c r="AI5722" s="13"/>
      <c r="AJ5722" s="13"/>
    </row>
    <row r="5723" spans="23:36" x14ac:dyDescent="0.3">
      <c r="W5723" s="13"/>
      <c r="X5723" s="13"/>
      <c r="Y5723" s="13"/>
      <c r="Z5723" s="13"/>
      <c r="AA5723" s="13"/>
      <c r="AB5723" s="13"/>
      <c r="AC5723" s="13"/>
      <c r="AD5723" s="13"/>
      <c r="AE5723" s="13"/>
      <c r="AF5723" s="13"/>
      <c r="AG5723" s="13"/>
      <c r="AH5723" s="13"/>
      <c r="AI5723" s="13"/>
      <c r="AJ5723" s="13"/>
    </row>
    <row r="5724" spans="23:36" x14ac:dyDescent="0.3">
      <c r="W5724" s="13"/>
      <c r="X5724" s="13"/>
      <c r="Y5724" s="13"/>
      <c r="Z5724" s="13"/>
      <c r="AA5724" s="13"/>
      <c r="AB5724" s="13"/>
      <c r="AC5724" s="13"/>
      <c r="AD5724" s="13"/>
      <c r="AE5724" s="13"/>
      <c r="AF5724" s="13"/>
      <c r="AG5724" s="13"/>
      <c r="AH5724" s="13"/>
      <c r="AI5724" s="13"/>
      <c r="AJ5724" s="13"/>
    </row>
    <row r="5725" spans="23:36" x14ac:dyDescent="0.3">
      <c r="W5725" s="13"/>
      <c r="X5725" s="13"/>
      <c r="Y5725" s="13"/>
      <c r="Z5725" s="13"/>
      <c r="AA5725" s="13"/>
      <c r="AB5725" s="13"/>
      <c r="AC5725" s="13"/>
      <c r="AD5725" s="13"/>
      <c r="AE5725" s="13"/>
      <c r="AF5725" s="13"/>
      <c r="AG5725" s="13"/>
      <c r="AH5725" s="13"/>
      <c r="AI5725" s="13"/>
      <c r="AJ5725" s="13"/>
    </row>
    <row r="5726" spans="23:36" x14ac:dyDescent="0.3">
      <c r="W5726" s="13"/>
      <c r="X5726" s="13"/>
      <c r="Y5726" s="13"/>
      <c r="Z5726" s="13"/>
      <c r="AA5726" s="13"/>
      <c r="AB5726" s="13"/>
      <c r="AC5726" s="13"/>
      <c r="AD5726" s="13"/>
      <c r="AE5726" s="13"/>
      <c r="AF5726" s="13"/>
      <c r="AG5726" s="13"/>
      <c r="AH5726" s="13"/>
      <c r="AI5726" s="13"/>
      <c r="AJ5726" s="13"/>
    </row>
    <row r="5727" spans="23:36" x14ac:dyDescent="0.3">
      <c r="W5727" s="13"/>
      <c r="X5727" s="13"/>
      <c r="Y5727" s="13"/>
      <c r="Z5727" s="13"/>
      <c r="AA5727" s="13"/>
      <c r="AB5727" s="13"/>
      <c r="AC5727" s="13"/>
      <c r="AD5727" s="13"/>
      <c r="AE5727" s="13"/>
      <c r="AF5727" s="13"/>
      <c r="AG5727" s="13"/>
      <c r="AH5727" s="13"/>
      <c r="AI5727" s="13"/>
      <c r="AJ5727" s="13"/>
    </row>
    <row r="5728" spans="23:36" x14ac:dyDescent="0.3">
      <c r="W5728" s="13"/>
      <c r="X5728" s="13"/>
      <c r="Y5728" s="13"/>
      <c r="Z5728" s="13"/>
      <c r="AA5728" s="13"/>
      <c r="AB5728" s="13"/>
      <c r="AC5728" s="13"/>
      <c r="AD5728" s="13"/>
      <c r="AE5728" s="13"/>
      <c r="AF5728" s="13"/>
      <c r="AG5728" s="13"/>
      <c r="AH5728" s="13"/>
      <c r="AI5728" s="13"/>
      <c r="AJ5728" s="13"/>
    </row>
    <row r="5729" spans="23:36" x14ac:dyDescent="0.3">
      <c r="W5729" s="13"/>
      <c r="X5729" s="13"/>
      <c r="Y5729" s="13"/>
      <c r="Z5729" s="13"/>
      <c r="AA5729" s="13"/>
      <c r="AB5729" s="13"/>
      <c r="AC5729" s="13"/>
      <c r="AD5729" s="13"/>
      <c r="AE5729" s="13"/>
      <c r="AF5729" s="13"/>
      <c r="AG5729" s="13"/>
      <c r="AH5729" s="13"/>
      <c r="AI5729" s="13"/>
      <c r="AJ5729" s="13"/>
    </row>
    <row r="5730" spans="23:36" x14ac:dyDescent="0.3">
      <c r="W5730" s="13"/>
      <c r="X5730" s="13"/>
      <c r="Y5730" s="13"/>
      <c r="Z5730" s="13"/>
      <c r="AA5730" s="13"/>
      <c r="AB5730" s="13"/>
      <c r="AC5730" s="13"/>
      <c r="AD5730" s="13"/>
      <c r="AE5730" s="13"/>
      <c r="AF5730" s="13"/>
      <c r="AG5730" s="13"/>
      <c r="AH5730" s="13"/>
      <c r="AI5730" s="13"/>
      <c r="AJ5730" s="13"/>
    </row>
    <row r="5731" spans="23:36" x14ac:dyDescent="0.3">
      <c r="W5731" s="13"/>
      <c r="X5731" s="13"/>
      <c r="Y5731" s="13"/>
      <c r="Z5731" s="13"/>
      <c r="AA5731" s="13"/>
      <c r="AB5731" s="13"/>
      <c r="AC5731" s="13"/>
      <c r="AD5731" s="13"/>
      <c r="AE5731" s="13"/>
      <c r="AF5731" s="13"/>
      <c r="AG5731" s="13"/>
      <c r="AH5731" s="13"/>
      <c r="AI5731" s="13"/>
      <c r="AJ5731" s="13"/>
    </row>
    <row r="5732" spans="23:36" x14ac:dyDescent="0.3">
      <c r="W5732" s="13"/>
      <c r="X5732" s="13"/>
      <c r="Y5732" s="13"/>
      <c r="Z5732" s="13"/>
      <c r="AA5732" s="13"/>
      <c r="AB5732" s="13"/>
      <c r="AC5732" s="13"/>
      <c r="AD5732" s="13"/>
      <c r="AE5732" s="13"/>
      <c r="AF5732" s="13"/>
      <c r="AG5732" s="13"/>
      <c r="AH5732" s="13"/>
      <c r="AI5732" s="13"/>
      <c r="AJ5732" s="13"/>
    </row>
    <row r="5733" spans="23:36" x14ac:dyDescent="0.3">
      <c r="W5733" s="13"/>
      <c r="X5733" s="13"/>
      <c r="Y5733" s="13"/>
      <c r="Z5733" s="13"/>
      <c r="AA5733" s="13"/>
      <c r="AB5733" s="13"/>
      <c r="AC5733" s="13"/>
      <c r="AD5733" s="13"/>
      <c r="AE5733" s="13"/>
      <c r="AF5733" s="13"/>
      <c r="AG5733" s="13"/>
      <c r="AH5733" s="13"/>
      <c r="AI5733" s="13"/>
      <c r="AJ5733" s="13"/>
    </row>
    <row r="5734" spans="23:36" x14ac:dyDescent="0.3">
      <c r="W5734" s="13"/>
      <c r="X5734" s="13"/>
      <c r="Y5734" s="13"/>
      <c r="Z5734" s="13"/>
      <c r="AA5734" s="13"/>
      <c r="AB5734" s="13"/>
      <c r="AC5734" s="13"/>
      <c r="AD5734" s="13"/>
      <c r="AE5734" s="13"/>
      <c r="AF5734" s="13"/>
      <c r="AG5734" s="13"/>
      <c r="AH5734" s="13"/>
      <c r="AI5734" s="13"/>
      <c r="AJ5734" s="13"/>
    </row>
    <row r="5735" spans="23:36" x14ac:dyDescent="0.3">
      <c r="W5735" s="13"/>
      <c r="X5735" s="13"/>
      <c r="Y5735" s="13"/>
      <c r="Z5735" s="13"/>
      <c r="AA5735" s="13"/>
      <c r="AB5735" s="13"/>
      <c r="AC5735" s="13"/>
      <c r="AD5735" s="13"/>
      <c r="AE5735" s="13"/>
      <c r="AF5735" s="13"/>
      <c r="AG5735" s="13"/>
      <c r="AH5735" s="13"/>
      <c r="AI5735" s="13"/>
      <c r="AJ5735" s="13"/>
    </row>
    <row r="5736" spans="23:36" x14ac:dyDescent="0.3">
      <c r="W5736" s="13"/>
      <c r="X5736" s="13"/>
      <c r="Y5736" s="13"/>
      <c r="Z5736" s="13"/>
      <c r="AA5736" s="13"/>
      <c r="AB5736" s="13"/>
      <c r="AC5736" s="13"/>
      <c r="AD5736" s="13"/>
      <c r="AE5736" s="13"/>
      <c r="AF5736" s="13"/>
      <c r="AG5736" s="13"/>
      <c r="AH5736" s="13"/>
      <c r="AI5736" s="13"/>
      <c r="AJ5736" s="13"/>
    </row>
    <row r="5737" spans="23:36" x14ac:dyDescent="0.3">
      <c r="W5737" s="13"/>
      <c r="X5737" s="13"/>
      <c r="Y5737" s="13"/>
      <c r="Z5737" s="13"/>
      <c r="AA5737" s="13"/>
      <c r="AB5737" s="13"/>
      <c r="AC5737" s="13"/>
      <c r="AD5737" s="13"/>
      <c r="AE5737" s="13"/>
      <c r="AF5737" s="13"/>
      <c r="AG5737" s="13"/>
      <c r="AH5737" s="13"/>
      <c r="AI5737" s="13"/>
      <c r="AJ5737" s="13"/>
    </row>
    <row r="5738" spans="23:36" x14ac:dyDescent="0.3">
      <c r="W5738" s="13"/>
      <c r="X5738" s="13"/>
      <c r="Y5738" s="13"/>
      <c r="Z5738" s="13"/>
      <c r="AA5738" s="13"/>
      <c r="AB5738" s="13"/>
      <c r="AC5738" s="13"/>
      <c r="AD5738" s="13"/>
      <c r="AE5738" s="13"/>
      <c r="AF5738" s="13"/>
      <c r="AG5738" s="13"/>
      <c r="AH5738" s="13"/>
      <c r="AI5738" s="13"/>
      <c r="AJ5738" s="13"/>
    </row>
  </sheetData>
  <mergeCells count="1">
    <mergeCell ref="C24:N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FFF64-2649-4A1A-9A2B-60F3C7D733C9}">
  <dimension ref="B2:Q12"/>
  <sheetViews>
    <sheetView showGridLines="0" zoomScale="85" zoomScaleNormal="85" workbookViewId="0">
      <selection activeCell="D17" sqref="D17"/>
    </sheetView>
  </sheetViews>
  <sheetFormatPr defaultRowHeight="14.4" x14ac:dyDescent="0.3"/>
  <cols>
    <col min="2" max="2" width="45.88671875" bestFit="1" customWidth="1"/>
    <col min="3" max="3" width="15.44140625" style="3" bestFit="1" customWidth="1"/>
    <col min="4" max="4" width="15.44140625" bestFit="1" customWidth="1"/>
    <col min="5" max="5" width="12.44140625" bestFit="1" customWidth="1"/>
    <col min="10" max="10" width="13.44140625" bestFit="1" customWidth="1"/>
    <col min="11" max="11" width="46.6640625" bestFit="1" customWidth="1"/>
    <col min="12" max="12" width="11.88671875" bestFit="1" customWidth="1"/>
    <col min="13" max="13" width="14.44140625" bestFit="1" customWidth="1"/>
    <col min="14" max="14" width="20.88671875" bestFit="1" customWidth="1"/>
    <col min="15" max="15" width="14.88671875" bestFit="1" customWidth="1"/>
    <col min="17" max="17" width="20.88671875" bestFit="1" customWidth="1"/>
  </cols>
  <sheetData>
    <row r="2" spans="2:17" x14ac:dyDescent="0.3">
      <c r="K2" s="2" t="s">
        <v>150</v>
      </c>
    </row>
    <row r="3" spans="2:17" x14ac:dyDescent="0.3">
      <c r="B3" s="2" t="s">
        <v>163</v>
      </c>
      <c r="C3" s="2" t="s">
        <v>40</v>
      </c>
      <c r="D3" s="2" t="s">
        <v>164</v>
      </c>
    </row>
    <row r="4" spans="2:17" x14ac:dyDescent="0.3">
      <c r="B4" s="2" t="s">
        <v>144</v>
      </c>
      <c r="C4" s="3">
        <f>'Capa Final'!C11</f>
        <v>0</v>
      </c>
      <c r="D4" s="3">
        <f>C4</f>
        <v>0</v>
      </c>
      <c r="K4" s="58" t="s">
        <v>151</v>
      </c>
      <c r="L4" s="58" t="s">
        <v>152</v>
      </c>
      <c r="M4" s="58" t="s">
        <v>153</v>
      </c>
      <c r="N4" s="58" t="s">
        <v>154</v>
      </c>
      <c r="O4" s="58" t="s">
        <v>155</v>
      </c>
    </row>
    <row r="5" spans="2:17" x14ac:dyDescent="0.3">
      <c r="B5" s="2" t="s">
        <v>142</v>
      </c>
      <c r="C5" s="3">
        <f>'Capa Final'!C12</f>
        <v>9807827.7899999991</v>
      </c>
      <c r="D5" s="3">
        <f>D4+C5</f>
        <v>9807827.7899999991</v>
      </c>
      <c r="K5" s="59">
        <v>44915</v>
      </c>
      <c r="L5" s="60" t="s">
        <v>156</v>
      </c>
      <c r="M5" s="61">
        <v>1.11E-2</v>
      </c>
      <c r="N5" s="62">
        <v>2.8458394999999999</v>
      </c>
      <c r="O5" s="63" t="s">
        <v>204</v>
      </c>
    </row>
    <row r="6" spans="2:17" x14ac:dyDescent="0.3">
      <c r="B6" s="2" t="s">
        <v>206</v>
      </c>
      <c r="C6" s="3">
        <v>0</v>
      </c>
      <c r="D6" s="3">
        <f t="shared" ref="D6:D12" si="0">D5-C6</f>
        <v>9807827.7899999991</v>
      </c>
      <c r="J6" s="5"/>
      <c r="K6" s="58" t="s">
        <v>157</v>
      </c>
      <c r="L6" s="58" t="s">
        <v>158</v>
      </c>
      <c r="M6" s="58" t="s">
        <v>159</v>
      </c>
      <c r="N6" s="58" t="s">
        <v>160</v>
      </c>
      <c r="O6" s="58" t="s">
        <v>161</v>
      </c>
    </row>
    <row r="7" spans="2:17" x14ac:dyDescent="0.3">
      <c r="B7" s="2" t="s">
        <v>165</v>
      </c>
      <c r="C7" s="3">
        <v>0</v>
      </c>
      <c r="D7" s="3">
        <f t="shared" si="0"/>
        <v>9807827.7899999991</v>
      </c>
      <c r="J7" s="5"/>
      <c r="K7" s="64" t="s">
        <v>205</v>
      </c>
      <c r="L7" s="60" t="s">
        <v>78</v>
      </c>
      <c r="M7" s="62">
        <v>2.3952821700000002</v>
      </c>
      <c r="N7" s="62">
        <v>213.395905</v>
      </c>
      <c r="O7" s="62">
        <v>0</v>
      </c>
      <c r="Q7" s="66"/>
    </row>
    <row r="8" spans="2:17" x14ac:dyDescent="0.3">
      <c r="B8" s="2" t="s">
        <v>145</v>
      </c>
      <c r="C8" s="3">
        <f>N5*'Histórico Integralizações'!D4</f>
        <v>2901757.4003355</v>
      </c>
      <c r="D8" s="3">
        <f t="shared" si="0"/>
        <v>6906070.3896644991</v>
      </c>
      <c r="E8" s="5"/>
      <c r="J8" s="5"/>
    </row>
    <row r="9" spans="2:17" x14ac:dyDescent="0.3">
      <c r="B9" s="2" t="s">
        <v>146</v>
      </c>
      <c r="C9" s="3">
        <f>M7*'Histórico Integralizações'!D4</f>
        <v>2442347.0693583302</v>
      </c>
      <c r="D9" s="3">
        <f t="shared" si="0"/>
        <v>4463723.3203061689</v>
      </c>
      <c r="K9" s="58" t="s">
        <v>151</v>
      </c>
      <c r="L9" s="58" t="s">
        <v>152</v>
      </c>
      <c r="M9" s="58" t="s">
        <v>153</v>
      </c>
      <c r="N9" s="58" t="s">
        <v>154</v>
      </c>
      <c r="O9" s="58" t="s">
        <v>155</v>
      </c>
    </row>
    <row r="10" spans="2:17" x14ac:dyDescent="0.3">
      <c r="B10" s="2" t="s">
        <v>148</v>
      </c>
      <c r="C10" s="3">
        <f>'Capa Final'!E6-'Capa Final'!E7</f>
        <v>3536314.3716403842</v>
      </c>
      <c r="D10" s="3">
        <f t="shared" si="0"/>
        <v>927408.94866578467</v>
      </c>
      <c r="K10" s="59">
        <v>44915</v>
      </c>
      <c r="L10" s="60" t="s">
        <v>162</v>
      </c>
      <c r="M10" s="61">
        <v>0</v>
      </c>
      <c r="N10" s="62">
        <v>1.90887659</v>
      </c>
      <c r="O10" s="63" t="s">
        <v>204</v>
      </c>
    </row>
    <row r="11" spans="2:17" x14ac:dyDescent="0.3">
      <c r="B11" s="2" t="s">
        <v>147</v>
      </c>
      <c r="C11" s="3">
        <f>N10*'Histórico Integralizações'!D5</f>
        <v>358697.00002689997</v>
      </c>
      <c r="D11" s="3">
        <f t="shared" si="0"/>
        <v>568711.9486388847</v>
      </c>
      <c r="K11" s="58" t="s">
        <v>157</v>
      </c>
      <c r="L11" s="58" t="s">
        <v>158</v>
      </c>
      <c r="M11" s="58" t="s">
        <v>159</v>
      </c>
      <c r="N11" s="58" t="s">
        <v>160</v>
      </c>
      <c r="O11" s="58" t="s">
        <v>161</v>
      </c>
    </row>
    <row r="12" spans="2:17" x14ac:dyDescent="0.3">
      <c r="B12" s="2" t="s">
        <v>166</v>
      </c>
      <c r="C12" s="3">
        <f>D11</f>
        <v>568711.9486388847</v>
      </c>
      <c r="D12" s="3">
        <f t="shared" si="0"/>
        <v>0</v>
      </c>
      <c r="K12" s="64" t="s">
        <v>205</v>
      </c>
      <c r="L12" s="60" t="s">
        <v>79</v>
      </c>
      <c r="M12" s="62">
        <v>0</v>
      </c>
      <c r="N12" s="62">
        <v>136.06983215</v>
      </c>
      <c r="O12" s="62">
        <v>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FE838-8C8C-4B09-AC2E-4E6A1C463499}">
  <dimension ref="A1:BT143"/>
  <sheetViews>
    <sheetView showGridLines="0" zoomScale="85" zoomScaleNormal="85" workbookViewId="0">
      <selection activeCell="A9" sqref="A9"/>
    </sheetView>
  </sheetViews>
  <sheetFormatPr defaultColWidth="8.6640625" defaultRowHeight="14.4" x14ac:dyDescent="0.3"/>
  <cols>
    <col min="1" max="1" width="8.6640625" style="1"/>
    <col min="2" max="2" width="33.109375" style="13" bestFit="1" customWidth="1"/>
    <col min="3" max="3" width="17.109375" style="77" bestFit="1" customWidth="1"/>
    <col min="4" max="4" width="12.6640625" style="13" bestFit="1" customWidth="1"/>
    <col min="5" max="5" width="1.88671875" style="21" customWidth="1"/>
    <col min="6" max="6" width="44.44140625" style="21" bestFit="1" customWidth="1"/>
    <col min="7" max="7" width="17" style="1" hidden="1" customWidth="1"/>
    <col min="8" max="20" width="17.88671875" style="1" hidden="1" customWidth="1"/>
    <col min="21" max="43" width="17.88671875" style="1" customWidth="1"/>
    <col min="44" max="44" width="12.109375" style="1" bestFit="1" customWidth="1"/>
    <col min="45" max="45" width="61.33203125" style="1" bestFit="1" customWidth="1"/>
    <col min="46" max="46" width="14.109375" style="1" customWidth="1"/>
    <col min="47" max="48" width="14.44140625" style="1" bestFit="1" customWidth="1"/>
    <col min="49" max="68" width="18" style="1" bestFit="1" customWidth="1"/>
    <col min="69" max="69" width="18" style="1" customWidth="1"/>
    <col min="70" max="70" width="18.109375" style="1" bestFit="1" customWidth="1"/>
    <col min="71" max="71" width="8" style="1" bestFit="1" customWidth="1"/>
    <col min="72" max="72" width="8.88671875" style="1" bestFit="1" customWidth="1"/>
    <col min="73" max="16384" width="8.6640625" style="1"/>
  </cols>
  <sheetData>
    <row r="1" spans="1:72" x14ac:dyDescent="0.3">
      <c r="BD1" s="91" t="s">
        <v>207</v>
      </c>
      <c r="BE1" s="91" t="s">
        <v>207</v>
      </c>
      <c r="BF1" s="91" t="s">
        <v>207</v>
      </c>
      <c r="BG1" s="91" t="s">
        <v>207</v>
      </c>
      <c r="BH1" s="91" t="s">
        <v>207</v>
      </c>
      <c r="BI1" s="91" t="s">
        <v>207</v>
      </c>
      <c r="BJ1" s="91" t="s">
        <v>207</v>
      </c>
      <c r="BK1" s="91" t="s">
        <v>207</v>
      </c>
      <c r="BL1" s="91" t="s">
        <v>207</v>
      </c>
      <c r="BM1" s="91" t="s">
        <v>207</v>
      </c>
      <c r="BN1" s="91" t="s">
        <v>207</v>
      </c>
      <c r="BO1" s="91" t="s">
        <v>207</v>
      </c>
      <c r="BP1" s="91" t="s">
        <v>207</v>
      </c>
      <c r="BQ1" s="72"/>
    </row>
    <row r="2" spans="1:72" x14ac:dyDescent="0.3">
      <c r="B2" s="43"/>
      <c r="C2" s="78"/>
      <c r="D2" s="43"/>
      <c r="E2" s="44"/>
      <c r="F2" s="13"/>
      <c r="G2" s="98" t="s">
        <v>116</v>
      </c>
      <c r="H2" s="98"/>
      <c r="I2" s="98"/>
      <c r="J2" s="98"/>
      <c r="K2" s="98"/>
      <c r="L2" s="98"/>
      <c r="M2" s="98"/>
      <c r="N2" s="98"/>
      <c r="O2" s="98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S2" s="72"/>
      <c r="AT2" s="76" t="s">
        <v>175</v>
      </c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94"/>
      <c r="BR2" s="99" t="s">
        <v>138</v>
      </c>
      <c r="BS2" s="100"/>
      <c r="BT2" s="101"/>
    </row>
    <row r="3" spans="1:72" x14ac:dyDescent="0.3">
      <c r="A3" s="38" t="s">
        <v>117</v>
      </c>
      <c r="B3" s="38" t="s">
        <v>118</v>
      </c>
      <c r="C3" s="73" t="s">
        <v>177</v>
      </c>
      <c r="D3" s="38" t="s">
        <v>174</v>
      </c>
      <c r="E3" s="44"/>
      <c r="F3" s="38" t="s">
        <v>119</v>
      </c>
      <c r="G3" s="39">
        <v>43770</v>
      </c>
      <c r="H3" s="39">
        <f t="shared" ref="H3:O3" si="0">EDATE(G3,1)</f>
        <v>43800</v>
      </c>
      <c r="I3" s="39">
        <f t="shared" si="0"/>
        <v>43831</v>
      </c>
      <c r="J3" s="39">
        <f t="shared" si="0"/>
        <v>43862</v>
      </c>
      <c r="K3" s="39">
        <f t="shared" si="0"/>
        <v>43891</v>
      </c>
      <c r="L3" s="39">
        <f t="shared" si="0"/>
        <v>43922</v>
      </c>
      <c r="M3" s="39">
        <f t="shared" si="0"/>
        <v>43952</v>
      </c>
      <c r="N3" s="39">
        <f t="shared" si="0"/>
        <v>43983</v>
      </c>
      <c r="O3" s="39">
        <f t="shared" si="0"/>
        <v>44013</v>
      </c>
      <c r="P3" s="39">
        <f t="shared" ref="P3:U3" si="1">EDATE(O3,1)</f>
        <v>44044</v>
      </c>
      <c r="Q3" s="39">
        <f t="shared" si="1"/>
        <v>44075</v>
      </c>
      <c r="R3" s="39">
        <f t="shared" si="1"/>
        <v>44105</v>
      </c>
      <c r="S3" s="39">
        <f t="shared" si="1"/>
        <v>44136</v>
      </c>
      <c r="T3" s="39">
        <f t="shared" si="1"/>
        <v>44166</v>
      </c>
      <c r="U3" s="39">
        <f t="shared" si="1"/>
        <v>44197</v>
      </c>
      <c r="V3" s="39">
        <f t="shared" ref="V3:AQ3" si="2">EDATE(U3,1)</f>
        <v>44228</v>
      </c>
      <c r="W3" s="39">
        <f t="shared" si="2"/>
        <v>44256</v>
      </c>
      <c r="X3" s="39">
        <f t="shared" si="2"/>
        <v>44287</v>
      </c>
      <c r="Y3" s="39">
        <f t="shared" si="2"/>
        <v>44317</v>
      </c>
      <c r="Z3" s="39">
        <f t="shared" si="2"/>
        <v>44348</v>
      </c>
      <c r="AA3" s="39">
        <f t="shared" si="2"/>
        <v>44378</v>
      </c>
      <c r="AB3" s="39">
        <f t="shared" si="2"/>
        <v>44409</v>
      </c>
      <c r="AC3" s="39">
        <f t="shared" si="2"/>
        <v>44440</v>
      </c>
      <c r="AD3" s="39">
        <f t="shared" si="2"/>
        <v>44470</v>
      </c>
      <c r="AE3" s="39">
        <f t="shared" si="2"/>
        <v>44501</v>
      </c>
      <c r="AF3" s="39">
        <f t="shared" si="2"/>
        <v>44531</v>
      </c>
      <c r="AG3" s="39">
        <f t="shared" si="2"/>
        <v>44562</v>
      </c>
      <c r="AH3" s="39">
        <f t="shared" si="2"/>
        <v>44593</v>
      </c>
      <c r="AI3" s="39">
        <f t="shared" si="2"/>
        <v>44621</v>
      </c>
      <c r="AJ3" s="39">
        <f t="shared" si="2"/>
        <v>44652</v>
      </c>
      <c r="AK3" s="39">
        <f t="shared" si="2"/>
        <v>44682</v>
      </c>
      <c r="AL3" s="39">
        <f t="shared" si="2"/>
        <v>44713</v>
      </c>
      <c r="AM3" s="39">
        <f t="shared" si="2"/>
        <v>44743</v>
      </c>
      <c r="AN3" s="39">
        <f t="shared" si="2"/>
        <v>44774</v>
      </c>
      <c r="AO3" s="39">
        <f t="shared" si="2"/>
        <v>44805</v>
      </c>
      <c r="AP3" s="39">
        <f t="shared" si="2"/>
        <v>44835</v>
      </c>
      <c r="AQ3" s="39">
        <f t="shared" si="2"/>
        <v>44866</v>
      </c>
      <c r="AS3" s="44"/>
      <c r="AT3" s="76" t="s">
        <v>176</v>
      </c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94"/>
      <c r="BR3" s="52" t="s">
        <v>130</v>
      </c>
      <c r="BS3" s="52" t="s">
        <v>135</v>
      </c>
      <c r="BT3" s="52" t="s">
        <v>136</v>
      </c>
    </row>
    <row r="4" spans="1:72" x14ac:dyDescent="0.3">
      <c r="A4" s="45">
        <v>43770</v>
      </c>
      <c r="B4" s="3">
        <v>38924808.920000054</v>
      </c>
      <c r="C4" s="70">
        <f>(_xlfn.DAYS('Capa Final'!$C$3,'Razões de Garantia'!A4)/30)-1</f>
        <v>36.5</v>
      </c>
      <c r="D4" s="70" t="str">
        <f>IF(C4&gt;8,"Sim","Não")</f>
        <v>Sim</v>
      </c>
      <c r="E4" s="44"/>
      <c r="F4" s="38" t="s">
        <v>130</v>
      </c>
      <c r="G4" s="50">
        <v>0</v>
      </c>
      <c r="H4" s="50">
        <f>G4+1</f>
        <v>1</v>
      </c>
      <c r="I4" s="50">
        <f t="shared" ref="I4:O4" si="3">H4+1</f>
        <v>2</v>
      </c>
      <c r="J4" s="50">
        <f t="shared" si="3"/>
        <v>3</v>
      </c>
      <c r="K4" s="50">
        <f t="shared" si="3"/>
        <v>4</v>
      </c>
      <c r="L4" s="50">
        <f t="shared" si="3"/>
        <v>5</v>
      </c>
      <c r="M4" s="50">
        <f t="shared" si="3"/>
        <v>6</v>
      </c>
      <c r="N4" s="50">
        <f t="shared" si="3"/>
        <v>7</v>
      </c>
      <c r="O4" s="50">
        <f t="shared" si="3"/>
        <v>8</v>
      </c>
      <c r="P4" s="50">
        <f t="shared" ref="P4:U4" si="4">O4+1</f>
        <v>9</v>
      </c>
      <c r="Q4" s="50">
        <f t="shared" si="4"/>
        <v>10</v>
      </c>
      <c r="R4" s="50">
        <f t="shared" si="4"/>
        <v>11</v>
      </c>
      <c r="S4" s="50">
        <f t="shared" si="4"/>
        <v>12</v>
      </c>
      <c r="T4" s="50">
        <f t="shared" si="4"/>
        <v>13</v>
      </c>
      <c r="U4" s="50">
        <f t="shared" si="4"/>
        <v>14</v>
      </c>
      <c r="V4" s="50">
        <f t="shared" ref="V4:AQ4" si="5">U4+1</f>
        <v>15</v>
      </c>
      <c r="W4" s="50">
        <f t="shared" si="5"/>
        <v>16</v>
      </c>
      <c r="X4" s="50">
        <f t="shared" si="5"/>
        <v>17</v>
      </c>
      <c r="Y4" s="50">
        <f t="shared" si="5"/>
        <v>18</v>
      </c>
      <c r="Z4" s="50">
        <f t="shared" si="5"/>
        <v>19</v>
      </c>
      <c r="AA4" s="50">
        <f t="shared" si="5"/>
        <v>20</v>
      </c>
      <c r="AB4" s="50">
        <f t="shared" si="5"/>
        <v>21</v>
      </c>
      <c r="AC4" s="50">
        <f t="shared" si="5"/>
        <v>22</v>
      </c>
      <c r="AD4" s="50">
        <f t="shared" si="5"/>
        <v>23</v>
      </c>
      <c r="AE4" s="50">
        <f t="shared" si="5"/>
        <v>24</v>
      </c>
      <c r="AF4" s="50">
        <f t="shared" si="5"/>
        <v>25</v>
      </c>
      <c r="AG4" s="50">
        <f t="shared" si="5"/>
        <v>26</v>
      </c>
      <c r="AH4" s="50">
        <f t="shared" si="5"/>
        <v>27</v>
      </c>
      <c r="AI4" s="50">
        <f t="shared" si="5"/>
        <v>28</v>
      </c>
      <c r="AJ4" s="50">
        <f t="shared" si="5"/>
        <v>29</v>
      </c>
      <c r="AK4" s="50">
        <f t="shared" si="5"/>
        <v>30</v>
      </c>
      <c r="AL4" s="50">
        <f t="shared" si="5"/>
        <v>31</v>
      </c>
      <c r="AM4" s="50">
        <f t="shared" si="5"/>
        <v>32</v>
      </c>
      <c r="AN4" s="50">
        <f t="shared" si="5"/>
        <v>33</v>
      </c>
      <c r="AO4" s="50">
        <f t="shared" si="5"/>
        <v>34</v>
      </c>
      <c r="AP4" s="50">
        <f t="shared" si="5"/>
        <v>35</v>
      </c>
      <c r="AQ4" s="50">
        <f t="shared" si="5"/>
        <v>36</v>
      </c>
      <c r="AS4" s="74"/>
      <c r="AT4" s="75">
        <v>44237</v>
      </c>
      <c r="AU4" s="75">
        <v>44264</v>
      </c>
      <c r="AV4" s="75">
        <v>44298</v>
      </c>
      <c r="AW4" s="75">
        <v>44327</v>
      </c>
      <c r="AX4" s="75">
        <v>44358</v>
      </c>
      <c r="AY4" s="75">
        <v>44389</v>
      </c>
      <c r="AZ4" s="75">
        <v>44418</v>
      </c>
      <c r="BA4" s="75">
        <v>44449</v>
      </c>
      <c r="BB4" s="75">
        <v>44480</v>
      </c>
      <c r="BC4" s="75">
        <v>44511</v>
      </c>
      <c r="BD4" s="75">
        <v>44539</v>
      </c>
      <c r="BE4" s="75">
        <v>44572</v>
      </c>
      <c r="BF4" s="75">
        <v>44601</v>
      </c>
      <c r="BG4" s="75">
        <v>44630</v>
      </c>
      <c r="BH4" s="75">
        <v>44662</v>
      </c>
      <c r="BI4" s="75">
        <v>44691</v>
      </c>
      <c r="BJ4" s="75">
        <v>44721</v>
      </c>
      <c r="BK4" s="75">
        <v>44753</v>
      </c>
      <c r="BL4" s="75">
        <v>44782</v>
      </c>
      <c r="BM4" s="75">
        <v>44816</v>
      </c>
      <c r="BN4" s="75">
        <v>44845</v>
      </c>
      <c r="BO4" s="75">
        <v>44875</v>
      </c>
      <c r="BP4" s="75">
        <v>44904</v>
      </c>
      <c r="BQ4" s="95"/>
      <c r="BR4" s="53">
        <v>1</v>
      </c>
      <c r="BS4" s="54">
        <v>7.4999999999999997E-3</v>
      </c>
      <c r="BT4" s="54">
        <v>0.01</v>
      </c>
    </row>
    <row r="5" spans="1:72" x14ac:dyDescent="0.3">
      <c r="A5" s="45">
        <v>43800</v>
      </c>
      <c r="B5" s="3">
        <v>124635322.41000016</v>
      </c>
      <c r="C5" s="70">
        <f>(_xlfn.DAYS('Capa Final'!$C$3,'Razões de Garantia'!A5)/30)-1</f>
        <v>35.5</v>
      </c>
      <c r="D5" s="70" t="str">
        <f t="shared" ref="D5:D16" si="6">IF(C5&gt;8,"Sim","Não")</f>
        <v>Sim</v>
      </c>
      <c r="E5" s="44"/>
      <c r="F5" s="38" t="s">
        <v>60</v>
      </c>
      <c r="G5" s="21">
        <v>0</v>
      </c>
      <c r="H5" s="21">
        <v>0</v>
      </c>
      <c r="I5" s="21">
        <v>0</v>
      </c>
      <c r="J5" s="21">
        <v>0</v>
      </c>
      <c r="K5" s="21">
        <v>7279.6173760000001</v>
      </c>
      <c r="L5" s="21">
        <v>7377.1438129999997</v>
      </c>
      <c r="M5" s="21">
        <v>127144.59774599998</v>
      </c>
      <c r="N5" s="21">
        <v>179305.63584500001</v>
      </c>
      <c r="O5" s="21">
        <v>277109.97358500003</v>
      </c>
      <c r="P5" s="21">
        <v>685227.77392900002</v>
      </c>
      <c r="Q5" s="21">
        <v>604219.86928100011</v>
      </c>
      <c r="R5" s="21">
        <v>654451.8700880002</v>
      </c>
      <c r="S5" s="21">
        <v>682056.72880299995</v>
      </c>
      <c r="T5" s="21">
        <v>594742.37344199989</v>
      </c>
      <c r="U5" s="21">
        <v>582261.36466400011</v>
      </c>
      <c r="V5" s="21">
        <v>297557.63797099999</v>
      </c>
      <c r="W5" s="21">
        <v>314138.93461399997</v>
      </c>
      <c r="X5" s="21">
        <v>604337.55873499997</v>
      </c>
      <c r="Y5" s="21">
        <v>612071.80251799989</v>
      </c>
      <c r="Z5" s="21">
        <v>617276.65879899997</v>
      </c>
      <c r="AA5" s="21">
        <v>648429.93629500002</v>
      </c>
      <c r="AB5" s="21">
        <v>701239.914597</v>
      </c>
      <c r="AC5" s="21">
        <v>708488.86802699999</v>
      </c>
      <c r="AD5" s="21">
        <v>777181.917136</v>
      </c>
      <c r="AE5" s="21">
        <v>780158.72339099995</v>
      </c>
      <c r="AF5" s="21">
        <v>781420.88482900022</v>
      </c>
      <c r="AG5" s="21">
        <v>782119.32675000012</v>
      </c>
      <c r="AH5" s="21">
        <v>782598.21312700026</v>
      </c>
      <c r="AI5" s="21">
        <v>793009.65132600022</v>
      </c>
      <c r="AJ5" s="21">
        <v>802283.54484100011</v>
      </c>
      <c r="AK5" s="21">
        <v>802399.33230899996</v>
      </c>
      <c r="AL5" s="21">
        <v>802599.92054600012</v>
      </c>
      <c r="AM5" s="21">
        <v>817716.62451100023</v>
      </c>
      <c r="AN5" s="21">
        <v>836364.93918900006</v>
      </c>
      <c r="AO5" s="21">
        <v>839314.38736099994</v>
      </c>
      <c r="AP5" s="21">
        <v>843410.85284100007</v>
      </c>
      <c r="AQ5" s="21">
        <f>SUM('Capa Final'!$C$37:$C$38)+SUM('Capa Final'!$C$46:$C$47)</f>
        <v>850271.92843300011</v>
      </c>
      <c r="AR5" s="46"/>
      <c r="AS5" s="39" t="s">
        <v>178</v>
      </c>
      <c r="AT5" s="21">
        <f>U6+U15+U24+U33+U42+U51+U60</f>
        <v>320668.64416699996</v>
      </c>
      <c r="AU5" s="21">
        <f>V6+V15+V24+V33+V42+V51+V60+V69</f>
        <v>250731.07251400003</v>
      </c>
      <c r="AV5" s="21">
        <f>W6+W15+W24+W33+W42+W51+W60+W69+W78</f>
        <v>1341038.3369740001</v>
      </c>
      <c r="AW5" s="21">
        <f>X6+X15+X24+X33+X42+X51+X60+X69+X78+X87</f>
        <v>1498867.1788479998</v>
      </c>
      <c r="AX5" s="21">
        <f>Y6+Y15+Y24+Y33+Y42+Y51+Y60+Y69+Y78+Y87+Y96</f>
        <v>1862368.5810830002</v>
      </c>
      <c r="AY5" s="21">
        <f>Z6+Z15+Z24+Z33+Z42+Z51+Z60+Z69+Z78+Z87+Z96+Z105</f>
        <v>1661974.8797579999</v>
      </c>
      <c r="AZ5" s="21">
        <f t="shared" ref="AZ5:BP5" si="7">AA6+AA15+AA24+AA33+AA42+AA51+AA60+AA69+AA78+AA87+AA96+AA105+AA114</f>
        <v>3354751.1847930001</v>
      </c>
      <c r="BA5" s="21">
        <f t="shared" si="7"/>
        <v>2138008.7625599997</v>
      </c>
      <c r="BB5" s="21">
        <f t="shared" si="7"/>
        <v>1799977.3733440002</v>
      </c>
      <c r="BC5" s="21">
        <f t="shared" si="7"/>
        <v>2137182.3154779999</v>
      </c>
      <c r="BD5" s="21">
        <f t="shared" si="7"/>
        <v>1256482.1290470001</v>
      </c>
      <c r="BE5" s="21">
        <f t="shared" si="7"/>
        <v>1227886.762506</v>
      </c>
      <c r="BF5" s="21">
        <f t="shared" si="7"/>
        <v>1350405.9052700002</v>
      </c>
      <c r="BG5" s="21">
        <f t="shared" si="7"/>
        <v>991176.22347900004</v>
      </c>
      <c r="BH5" s="21">
        <f t="shared" si="7"/>
        <v>951026.37112900009</v>
      </c>
      <c r="BI5" s="21">
        <f t="shared" si="7"/>
        <v>1247335.071767</v>
      </c>
      <c r="BJ5" s="21">
        <f t="shared" si="7"/>
        <v>801214.25869599998</v>
      </c>
      <c r="BK5" s="21">
        <f t="shared" si="7"/>
        <v>799373.37436100002</v>
      </c>
      <c r="BL5" s="21">
        <f t="shared" si="7"/>
        <v>1306261.3744880001</v>
      </c>
      <c r="BM5" s="21">
        <f t="shared" si="7"/>
        <v>869096.86458100006</v>
      </c>
      <c r="BN5" s="21">
        <f t="shared" si="7"/>
        <v>911255.75852300005</v>
      </c>
      <c r="BO5" s="21">
        <f t="shared" si="7"/>
        <v>361014.90022199997</v>
      </c>
      <c r="BP5" s="21">
        <f t="shared" si="7"/>
        <v>699757.51509400003</v>
      </c>
      <c r="BQ5" s="21"/>
      <c r="BR5" s="53">
        <v>2</v>
      </c>
      <c r="BS5" s="54">
        <v>7.4999999999999997E-3</v>
      </c>
      <c r="BT5" s="54">
        <v>0.01</v>
      </c>
    </row>
    <row r="6" spans="1:72" x14ac:dyDescent="0.3">
      <c r="A6" s="45">
        <v>43831</v>
      </c>
      <c r="B6" s="3">
        <v>103189240.17000008</v>
      </c>
      <c r="C6" s="70">
        <f>(_xlfn.DAYS('Capa Final'!$C$3,'Razões de Garantia'!A6)/30)-1</f>
        <v>34.466666666666669</v>
      </c>
      <c r="D6" s="70" t="str">
        <f t="shared" si="6"/>
        <v>Sim</v>
      </c>
      <c r="E6" s="44"/>
      <c r="F6" s="38" t="s">
        <v>62</v>
      </c>
      <c r="G6" s="21">
        <v>0</v>
      </c>
      <c r="H6" s="21">
        <v>0</v>
      </c>
      <c r="I6" s="21">
        <v>0</v>
      </c>
      <c r="J6" s="21">
        <v>0</v>
      </c>
      <c r="K6" s="21">
        <v>7279.6173760000001</v>
      </c>
      <c r="L6" s="21">
        <v>0</v>
      </c>
      <c r="M6" s="21">
        <v>119676.52780499999</v>
      </c>
      <c r="N6" s="21">
        <v>50314.863569000001</v>
      </c>
      <c r="O6" s="21">
        <v>95394.139836000002</v>
      </c>
      <c r="P6" s="21">
        <v>247102.51132100003</v>
      </c>
      <c r="Q6" s="21">
        <v>63234.646450000007</v>
      </c>
      <c r="R6" s="21">
        <v>53912.020878000003</v>
      </c>
      <c r="S6" s="21">
        <v>59314.778476</v>
      </c>
      <c r="T6" s="21">
        <v>35188.702135</v>
      </c>
      <c r="U6" s="21">
        <v>30161.094970999999</v>
      </c>
      <c r="V6" s="21">
        <v>0</v>
      </c>
      <c r="W6" s="21">
        <v>11379.465536</v>
      </c>
      <c r="X6" s="21">
        <v>10971.429655999998</v>
      </c>
      <c r="Y6" s="21">
        <v>8159.9187409999995</v>
      </c>
      <c r="Z6" s="21">
        <v>3184.7942969999999</v>
      </c>
      <c r="AA6" s="21">
        <v>34992.611111999999</v>
      </c>
      <c r="AB6" s="21">
        <v>29320.912836</v>
      </c>
      <c r="AC6" s="21">
        <v>0</v>
      </c>
      <c r="AD6" s="21">
        <v>25367.797389999992</v>
      </c>
      <c r="AE6" s="21">
        <v>0</v>
      </c>
      <c r="AF6" s="21">
        <v>22871.988238999998</v>
      </c>
      <c r="AG6" s="21">
        <v>41346.795312000002</v>
      </c>
      <c r="AH6" s="21">
        <v>40569.887375000006</v>
      </c>
      <c r="AI6" s="21">
        <v>49914.956888999994</v>
      </c>
      <c r="AJ6" s="21">
        <v>48469.976837000002</v>
      </c>
      <c r="AK6" s="21">
        <v>38799.720765999999</v>
      </c>
      <c r="AL6" s="21">
        <v>38374.368011000006</v>
      </c>
      <c r="AM6" s="21">
        <v>52943.261685999998</v>
      </c>
      <c r="AN6" s="21">
        <v>49829.888073000002</v>
      </c>
      <c r="AO6" s="21">
        <v>39651.166831000002</v>
      </c>
      <c r="AP6" s="21">
        <v>40278.900588999997</v>
      </c>
      <c r="AQ6" s="21">
        <f>'Capa Final'!$C$37+'Capa Final'!$C$46</f>
        <v>35081.651354000001</v>
      </c>
      <c r="AR6" s="46"/>
      <c r="AS6" s="39" t="s">
        <v>179</v>
      </c>
      <c r="AT6" s="21">
        <v>258854600.16</v>
      </c>
      <c r="AU6" s="21">
        <v>276666536.63</v>
      </c>
      <c r="AV6" s="21">
        <v>340605076.26999998</v>
      </c>
      <c r="AW6" s="21">
        <v>534095993.26996452</v>
      </c>
      <c r="AX6" s="21">
        <v>641520194.49852157</v>
      </c>
      <c r="AY6" s="21">
        <v>731957639.70347869</v>
      </c>
      <c r="AZ6" s="21">
        <v>692651836.25301754</v>
      </c>
      <c r="BA6" s="21">
        <v>632286018.95792949</v>
      </c>
      <c r="BB6" s="21">
        <v>561543827.23952401</v>
      </c>
      <c r="BC6" s="21">
        <v>492625722.73133183</v>
      </c>
      <c r="BD6" s="21">
        <v>436877562.51072329</v>
      </c>
      <c r="BE6" s="21">
        <v>387724191.16031766</v>
      </c>
      <c r="BF6" s="21">
        <v>356848780.04299706</v>
      </c>
      <c r="BG6" s="21">
        <v>333336028.03410596</v>
      </c>
      <c r="BH6" s="21">
        <v>322333213.14798307</v>
      </c>
      <c r="BI6" s="21">
        <v>314777321.35609931</v>
      </c>
      <c r="BJ6" s="21">
        <v>307736343.09950012</v>
      </c>
      <c r="BK6" s="21">
        <v>300649038.51759779</v>
      </c>
      <c r="BL6" s="21">
        <v>291587057.56152797</v>
      </c>
      <c r="BM6" s="21">
        <v>281072020.94402742</v>
      </c>
      <c r="BN6" s="21">
        <v>271266015.99371743</v>
      </c>
      <c r="BO6" s="21">
        <v>261861599.64884424</v>
      </c>
      <c r="BP6" s="21">
        <f>SUM('Capa Final'!$C$26:$O$26)</f>
        <v>251848174.23589024</v>
      </c>
      <c r="BQ6" s="21"/>
      <c r="BR6" s="53">
        <v>3</v>
      </c>
      <c r="BS6" s="54">
        <v>7.4999999999999997E-3</v>
      </c>
      <c r="BT6" s="54">
        <v>0.01</v>
      </c>
    </row>
    <row r="7" spans="1:72" x14ac:dyDescent="0.3">
      <c r="A7" s="48">
        <v>43862</v>
      </c>
      <c r="B7" s="12">
        <v>94394904.259999782</v>
      </c>
      <c r="C7" s="70">
        <f>(_xlfn.DAYS('Capa Final'!$C$3,'Razões de Garantia'!A7)/30)-1</f>
        <v>33.43333333333333</v>
      </c>
      <c r="D7" s="70" t="str">
        <f t="shared" si="6"/>
        <v>Sim</v>
      </c>
      <c r="E7" s="44"/>
      <c r="F7" s="38" t="s">
        <v>90</v>
      </c>
      <c r="G7" s="47">
        <v>0</v>
      </c>
      <c r="H7" s="47">
        <v>0</v>
      </c>
      <c r="I7" s="47">
        <v>0</v>
      </c>
      <c r="J7" s="47">
        <v>0</v>
      </c>
      <c r="K7" s="47">
        <v>1.8701742097081026E-4</v>
      </c>
      <c r="L7" s="47">
        <v>1.8952292940375954E-4</v>
      </c>
      <c r="M7" s="47">
        <v>3.2664154628816045E-3</v>
      </c>
      <c r="N7" s="47">
        <v>4.6064615554957944E-3</v>
      </c>
      <c r="O7" s="47">
        <v>7.1191094130873805E-3</v>
      </c>
      <c r="P7" s="47">
        <v>1.7603882792008297E-2</v>
      </c>
      <c r="Q7" s="47">
        <v>1.5522744646552251E-2</v>
      </c>
      <c r="R7" s="47">
        <v>1.6813232697765013E-2</v>
      </c>
      <c r="S7" s="47">
        <v>1.7522416878263742E-2</v>
      </c>
      <c r="T7" s="47">
        <v>1.527926250490632E-2</v>
      </c>
      <c r="U7" s="47">
        <v>1.495861844461944E-2</v>
      </c>
      <c r="V7" s="47">
        <v>7.6444212888123171E-3</v>
      </c>
      <c r="W7" s="47">
        <v>8.0704040258651449E-3</v>
      </c>
      <c r="X7" s="47">
        <f t="shared" ref="X7:AC7" si="8">X5/$B$4</f>
        <v>1.5525768154111188E-2</v>
      </c>
      <c r="Y7" s="47">
        <f t="shared" si="8"/>
        <v>1.5724465180444593E-2</v>
      </c>
      <c r="Z7" s="47">
        <f t="shared" si="8"/>
        <v>1.5858180834430132E-2</v>
      </c>
      <c r="AA7" s="47">
        <f t="shared" si="8"/>
        <v>1.6658525867851558E-2</v>
      </c>
      <c r="AB7" s="47">
        <f t="shared" si="8"/>
        <v>1.8015243595369178E-2</v>
      </c>
      <c r="AC7" s="47">
        <f t="shared" si="8"/>
        <v>1.8201473242504977E-2</v>
      </c>
      <c r="AD7" s="47">
        <f t="shared" ref="AD7:AE7" si="9">AD5/$B$4</f>
        <v>1.996623589683633E-2</v>
      </c>
      <c r="AE7" s="47">
        <f t="shared" si="9"/>
        <v>2.0042711705904988E-2</v>
      </c>
      <c r="AF7" s="47">
        <f t="shared" ref="AF7:AG7" si="10">AF5/$B$4</f>
        <v>2.0075137335548908E-2</v>
      </c>
      <c r="AG7" s="47">
        <f t="shared" si="10"/>
        <v>2.0093080697131886E-2</v>
      </c>
      <c r="AH7" s="47">
        <f t="shared" ref="AH7:AI7" si="11">AH5/$B$4</f>
        <v>2.0105383554622706E-2</v>
      </c>
      <c r="AI7" s="47">
        <f t="shared" si="11"/>
        <v>2.0372859195168506E-2</v>
      </c>
      <c r="AJ7" s="47">
        <f t="shared" ref="AJ7:AK7" si="12">AJ5/$B$4</f>
        <v>2.0611110679820879E-2</v>
      </c>
      <c r="AK7" s="47">
        <f t="shared" si="12"/>
        <v>2.061408532430116E-2</v>
      </c>
      <c r="AL7" s="47">
        <f t="shared" ref="AL7:AM7" si="13">AL5/$B$4</f>
        <v>2.0619238547722563E-2</v>
      </c>
      <c r="AM7" s="47">
        <f t="shared" si="13"/>
        <v>2.1007595083937514E-2</v>
      </c>
      <c r="AN7" s="47">
        <f t="shared" ref="AN7:AO7" si="14">AN5/$B$4</f>
        <v>2.1486680664455755E-2</v>
      </c>
      <c r="AO7" s="47">
        <f t="shared" si="14"/>
        <v>2.1562453629149346E-2</v>
      </c>
      <c r="AP7" s="47">
        <f t="shared" ref="AP7:AQ7" si="15">AP5/$B$4</f>
        <v>2.1667694106717761E-2</v>
      </c>
      <c r="AQ7" s="47">
        <f t="shared" si="15"/>
        <v>2.1843958956369335E-2</v>
      </c>
      <c r="AR7" s="46"/>
      <c r="AS7" s="39" t="s">
        <v>91</v>
      </c>
      <c r="AT7" s="47">
        <f t="shared" ref="AT7" si="16">(1-(1-AT5/AT6)^12)</f>
        <v>1.4764711927873653E-2</v>
      </c>
      <c r="AU7" s="47">
        <f t="shared" ref="AU7:AZ7" si="17">(1-(1-AU5/AU6)^12)</f>
        <v>1.082104523660643E-2</v>
      </c>
      <c r="AV7" s="47">
        <f t="shared" si="17"/>
        <v>4.6236878011417071E-2</v>
      </c>
      <c r="AW7" s="47">
        <f t="shared" si="17"/>
        <v>3.3161392236441434E-2</v>
      </c>
      <c r="AX7" s="47">
        <f t="shared" si="17"/>
        <v>3.428578062092591E-2</v>
      </c>
      <c r="AY7" s="47">
        <f t="shared" si="17"/>
        <v>2.6909360975854502E-2</v>
      </c>
      <c r="AZ7" s="47">
        <f t="shared" si="17"/>
        <v>5.659662741787741E-2</v>
      </c>
      <c r="BA7" s="47">
        <f t="shared" ref="BA7:BB7" si="18">(1-(1-BA5/BA6)^12)</f>
        <v>3.9830548046030145E-2</v>
      </c>
      <c r="BB7" s="47">
        <f t="shared" si="18"/>
        <v>3.7793969442344255E-2</v>
      </c>
      <c r="BC7" s="47">
        <f t="shared" ref="BC7:BD7" si="19">(1-(1-BC5/BC6)^12)</f>
        <v>5.0835773711730758E-2</v>
      </c>
      <c r="BD7" s="47">
        <f t="shared" si="19"/>
        <v>3.3971881281353977E-2</v>
      </c>
      <c r="BE7" s="47">
        <f t="shared" ref="BE7:BF7" si="20">(1-(1-BE5/BE6)^12)</f>
        <v>3.7347897462907564E-2</v>
      </c>
      <c r="BF7" s="47">
        <f t="shared" si="20"/>
        <v>4.4477694615236318E-2</v>
      </c>
      <c r="BG7" s="47">
        <f t="shared" ref="BG7:BH7" si="21">(1-(1-BG5/BG6)^12)</f>
        <v>3.510424691080849E-2</v>
      </c>
      <c r="BH7" s="47">
        <f t="shared" si="21"/>
        <v>3.4836413193008009E-2</v>
      </c>
      <c r="BI7" s="47">
        <f t="shared" ref="BI7:BJ7" si="22">(1-(1-BI5/BI6)^12)</f>
        <v>4.6528366076194705E-2</v>
      </c>
      <c r="BJ7" s="47">
        <f t="shared" si="22"/>
        <v>3.0799357450306375E-2</v>
      </c>
      <c r="BK7" s="47">
        <f t="shared" ref="BK7:BL7" si="23">(1-(1-BK5/BK6)^12)</f>
        <v>3.1443440938323852E-2</v>
      </c>
      <c r="BL7" s="47">
        <f t="shared" si="23"/>
        <v>5.2453031607581746E-2</v>
      </c>
      <c r="BM7" s="47">
        <f t="shared" ref="BM7" si="24">(1-(1-BM5/BM6)^12)</f>
        <v>3.6480382823760316E-2</v>
      </c>
      <c r="BN7" s="47">
        <f>(1-(1-BN5/BN6)^12)</f>
        <v>3.9574725948084644E-2</v>
      </c>
      <c r="BO7" s="47">
        <f>(1-(1-BO5/BO6)^12)</f>
        <v>1.6418903275551289E-2</v>
      </c>
      <c r="BP7" s="47">
        <f>(1-(1-BP5/BP6)^12)</f>
        <v>3.2837043702224289E-2</v>
      </c>
      <c r="BQ7" s="47"/>
      <c r="BR7" s="53">
        <v>4</v>
      </c>
      <c r="BS7" s="54">
        <v>7.4999999999999997E-3</v>
      </c>
      <c r="BT7" s="54">
        <v>0.01</v>
      </c>
    </row>
    <row r="8" spans="1:72" x14ac:dyDescent="0.3">
      <c r="A8" s="48">
        <v>43891</v>
      </c>
      <c r="B8" s="12">
        <v>58594601.409999996</v>
      </c>
      <c r="C8" s="70">
        <f>(_xlfn.DAYS('Capa Final'!$C$3,'Razões de Garantia'!A8)/30)-1</f>
        <v>32.466666666666669</v>
      </c>
      <c r="D8" s="70" t="str">
        <f t="shared" si="6"/>
        <v>Sim</v>
      </c>
      <c r="E8" s="44"/>
      <c r="F8" s="38" t="s">
        <v>134</v>
      </c>
      <c r="G8" s="47" t="s">
        <v>122</v>
      </c>
      <c r="H8" s="47" t="str">
        <f t="shared" ref="H8:AQ8" si="25">IF(H7&gt;VLOOKUP(H4,$BR$3:$BT$75,2,0),"Gatilho atingido","Gatilho não atingido")</f>
        <v>Gatilho não atingido</v>
      </c>
      <c r="I8" s="47" t="str">
        <f t="shared" si="25"/>
        <v>Gatilho não atingido</v>
      </c>
      <c r="J8" s="47" t="str">
        <f t="shared" si="25"/>
        <v>Gatilho não atingido</v>
      </c>
      <c r="K8" s="47" t="str">
        <f t="shared" si="25"/>
        <v>Gatilho não atingido</v>
      </c>
      <c r="L8" s="47" t="str">
        <f t="shared" si="25"/>
        <v>Gatilho não atingido</v>
      </c>
      <c r="M8" s="47" t="str">
        <f t="shared" si="25"/>
        <v>Gatilho não atingido</v>
      </c>
      <c r="N8" s="47" t="str">
        <f t="shared" si="25"/>
        <v>Gatilho não atingido</v>
      </c>
      <c r="O8" s="47" t="str">
        <f t="shared" si="25"/>
        <v>Gatilho não atingido</v>
      </c>
      <c r="P8" s="47" t="str">
        <f t="shared" si="25"/>
        <v>Gatilho não atingido</v>
      </c>
      <c r="Q8" s="47" t="str">
        <f t="shared" si="25"/>
        <v>Gatilho não atingido</v>
      </c>
      <c r="R8" s="47" t="str">
        <f t="shared" si="25"/>
        <v>Gatilho não atingido</v>
      </c>
      <c r="S8" s="47" t="str">
        <f t="shared" si="25"/>
        <v>Gatilho não atingido</v>
      </c>
      <c r="T8" s="47" t="str">
        <f t="shared" si="25"/>
        <v>Gatilho não atingido</v>
      </c>
      <c r="U8" s="47" t="str">
        <f t="shared" si="25"/>
        <v>Gatilho não atingido</v>
      </c>
      <c r="V8" s="47" t="str">
        <f t="shared" si="25"/>
        <v>Gatilho não atingido</v>
      </c>
      <c r="W8" s="47" t="str">
        <f t="shared" si="25"/>
        <v>Gatilho não atingido</v>
      </c>
      <c r="X8" s="47" t="str">
        <f t="shared" si="25"/>
        <v>Gatilho não atingido</v>
      </c>
      <c r="Y8" s="47" t="str">
        <f t="shared" si="25"/>
        <v>Gatilho não atingido</v>
      </c>
      <c r="Z8" s="47" t="str">
        <f t="shared" si="25"/>
        <v>Gatilho não atingido</v>
      </c>
      <c r="AA8" s="47" t="str">
        <f t="shared" si="25"/>
        <v>Gatilho não atingido</v>
      </c>
      <c r="AB8" s="47" t="str">
        <f t="shared" si="25"/>
        <v>Gatilho não atingido</v>
      </c>
      <c r="AC8" s="47" t="str">
        <f t="shared" si="25"/>
        <v>Gatilho não atingido</v>
      </c>
      <c r="AD8" s="47" t="str">
        <f t="shared" si="25"/>
        <v>Gatilho não atingido</v>
      </c>
      <c r="AE8" s="47" t="str">
        <f t="shared" si="25"/>
        <v>Gatilho não atingido</v>
      </c>
      <c r="AF8" s="47" t="str">
        <f t="shared" si="25"/>
        <v>Gatilho não atingido</v>
      </c>
      <c r="AG8" s="47" t="str">
        <f t="shared" si="25"/>
        <v>Gatilho não atingido</v>
      </c>
      <c r="AH8" s="47" t="str">
        <f t="shared" si="25"/>
        <v>Gatilho não atingido</v>
      </c>
      <c r="AI8" s="47" t="str">
        <f t="shared" si="25"/>
        <v>Gatilho não atingido</v>
      </c>
      <c r="AJ8" s="47" t="str">
        <f t="shared" si="25"/>
        <v>Gatilho não atingido</v>
      </c>
      <c r="AK8" s="47" t="str">
        <f t="shared" si="25"/>
        <v>Gatilho não atingido</v>
      </c>
      <c r="AL8" s="47" t="str">
        <f t="shared" si="25"/>
        <v>Gatilho não atingido</v>
      </c>
      <c r="AM8" s="47" t="str">
        <f t="shared" si="25"/>
        <v>Gatilho não atingido</v>
      </c>
      <c r="AN8" s="47" t="str">
        <f t="shared" si="25"/>
        <v>Gatilho não atingido</v>
      </c>
      <c r="AO8" s="47" t="str">
        <f t="shared" si="25"/>
        <v>Gatilho não atingido</v>
      </c>
      <c r="AP8" s="47" t="str">
        <f t="shared" si="25"/>
        <v>Gatilho não atingido</v>
      </c>
      <c r="AQ8" s="47" t="str">
        <f t="shared" si="25"/>
        <v>Gatilho não atingido</v>
      </c>
      <c r="AR8" s="46"/>
      <c r="AS8" s="38" t="s">
        <v>120</v>
      </c>
      <c r="AT8" s="47" t="s">
        <v>122</v>
      </c>
      <c r="AU8" s="47" t="s">
        <v>122</v>
      </c>
      <c r="AV8" s="47" t="s">
        <v>122</v>
      </c>
      <c r="AW8" s="47">
        <f t="shared" ref="AW8:BP8" si="26">AVERAGE(AU7:AW7)</f>
        <v>3.0073105161488312E-2</v>
      </c>
      <c r="AX8" s="47">
        <f t="shared" si="26"/>
        <v>3.7894683622928138E-2</v>
      </c>
      <c r="AY8" s="47">
        <f t="shared" si="26"/>
        <v>3.1452177944407279E-2</v>
      </c>
      <c r="AZ8" s="47">
        <f t="shared" si="26"/>
        <v>3.9263923004885938E-2</v>
      </c>
      <c r="BA8" s="47">
        <f t="shared" si="26"/>
        <v>4.1112178813254019E-2</v>
      </c>
      <c r="BB8" s="47">
        <f t="shared" si="26"/>
        <v>4.474038163541727E-2</v>
      </c>
      <c r="BC8" s="47">
        <f t="shared" si="26"/>
        <v>4.2820097066701722E-2</v>
      </c>
      <c r="BD8" s="47">
        <f t="shared" si="26"/>
        <v>4.0867208145142997E-2</v>
      </c>
      <c r="BE8" s="47">
        <f t="shared" si="26"/>
        <v>4.0718517485330764E-2</v>
      </c>
      <c r="BF8" s="47">
        <f t="shared" si="26"/>
        <v>3.8599157786499284E-2</v>
      </c>
      <c r="BG8" s="47">
        <f t="shared" si="26"/>
        <v>3.897661299631746E-2</v>
      </c>
      <c r="BH8" s="47">
        <f t="shared" si="26"/>
        <v>3.8139451573017603E-2</v>
      </c>
      <c r="BI8" s="47">
        <f t="shared" si="26"/>
        <v>3.8823008726670404E-2</v>
      </c>
      <c r="BJ8" s="47">
        <f t="shared" si="26"/>
        <v>3.7388045573169694E-2</v>
      </c>
      <c r="BK8" s="47">
        <f t="shared" si="26"/>
        <v>3.6257054821608313E-2</v>
      </c>
      <c r="BL8" s="47">
        <f t="shared" si="26"/>
        <v>3.823194333207066E-2</v>
      </c>
      <c r="BM8" s="47">
        <f t="shared" si="26"/>
        <v>4.0125618456555302E-2</v>
      </c>
      <c r="BN8" s="47">
        <f t="shared" si="26"/>
        <v>4.2836046793142235E-2</v>
      </c>
      <c r="BO8" s="47">
        <f t="shared" si="26"/>
        <v>3.0824670682465416E-2</v>
      </c>
      <c r="BP8" s="47">
        <f t="shared" si="26"/>
        <v>2.9610224308620075E-2</v>
      </c>
      <c r="BQ8" s="47"/>
      <c r="BR8" s="53">
        <v>5</v>
      </c>
      <c r="BS8" s="54">
        <v>9.7999999999999997E-3</v>
      </c>
      <c r="BT8" s="54">
        <v>1.2800000000000001E-2</v>
      </c>
    </row>
    <row r="9" spans="1:72" x14ac:dyDescent="0.3">
      <c r="A9" s="48">
        <v>43922</v>
      </c>
      <c r="B9" s="12">
        <v>35443379.209999986</v>
      </c>
      <c r="C9" s="70">
        <f>(_xlfn.DAYS('Capa Final'!$C$3,'Razões de Garantia'!A9)/30)-1</f>
        <v>31.43333333333333</v>
      </c>
      <c r="D9" s="70" t="str">
        <f t="shared" si="6"/>
        <v>Sim</v>
      </c>
      <c r="E9" s="44"/>
      <c r="F9" s="38" t="s">
        <v>139</v>
      </c>
      <c r="G9" s="47" t="s">
        <v>122</v>
      </c>
      <c r="H9" s="47" t="str">
        <f t="shared" ref="H9:X9" si="27">IF(H7&gt;VLOOKUP(H4,$BR$3:$BT$75,3,0),"Gatilho atingido","Gatilho não atingido")</f>
        <v>Gatilho não atingido</v>
      </c>
      <c r="I9" s="47" t="str">
        <f t="shared" si="27"/>
        <v>Gatilho não atingido</v>
      </c>
      <c r="J9" s="47" t="str">
        <f t="shared" si="27"/>
        <v>Gatilho não atingido</v>
      </c>
      <c r="K9" s="47" t="str">
        <f t="shared" si="27"/>
        <v>Gatilho não atingido</v>
      </c>
      <c r="L9" s="47" t="str">
        <f t="shared" si="27"/>
        <v>Gatilho não atingido</v>
      </c>
      <c r="M9" s="47" t="str">
        <f t="shared" si="27"/>
        <v>Gatilho não atingido</v>
      </c>
      <c r="N9" s="47" t="str">
        <f t="shared" si="27"/>
        <v>Gatilho não atingido</v>
      </c>
      <c r="O9" s="47" t="str">
        <f t="shared" si="27"/>
        <v>Gatilho não atingido</v>
      </c>
      <c r="P9" s="47" t="str">
        <f t="shared" si="27"/>
        <v>Gatilho não atingido</v>
      </c>
      <c r="Q9" s="47" t="str">
        <f t="shared" si="27"/>
        <v>Gatilho não atingido</v>
      </c>
      <c r="R9" s="47" t="str">
        <f t="shared" si="27"/>
        <v>Gatilho não atingido</v>
      </c>
      <c r="S9" s="47" t="str">
        <f t="shared" si="27"/>
        <v>Gatilho não atingido</v>
      </c>
      <c r="T9" s="47" t="str">
        <f t="shared" si="27"/>
        <v>Gatilho não atingido</v>
      </c>
      <c r="U9" s="47" t="str">
        <f t="shared" si="27"/>
        <v>Gatilho não atingido</v>
      </c>
      <c r="V9" s="47" t="str">
        <f t="shared" si="27"/>
        <v>Gatilho não atingido</v>
      </c>
      <c r="W9" s="47" t="str">
        <f t="shared" si="27"/>
        <v>Gatilho não atingido</v>
      </c>
      <c r="X9" s="47" t="str">
        <f t="shared" si="27"/>
        <v>Gatilho não atingido</v>
      </c>
      <c r="Y9" s="47" t="str">
        <f t="shared" ref="Y9" si="28">IF(Y7&gt;VLOOKUP(Y4,$BR$3:$BT$75,3,0),"Gatilho atingido","Gatilho não atingido")</f>
        <v>Gatilho não atingido</v>
      </c>
      <c r="Z9" s="47" t="str">
        <f t="shared" ref="Z9:AD9" si="29">IF(Z7&gt;VLOOKUP(Z4,$BR$3:$BT$75,3,0),"Gatilho atingido","Gatilho não atingido")</f>
        <v>Gatilho não atingido</v>
      </c>
      <c r="AA9" s="47" t="str">
        <f t="shared" si="29"/>
        <v>Gatilho não atingido</v>
      </c>
      <c r="AB9" s="47" t="str">
        <f t="shared" si="29"/>
        <v>Gatilho não atingido</v>
      </c>
      <c r="AC9" s="47" t="str">
        <f t="shared" si="29"/>
        <v>Gatilho não atingido</v>
      </c>
      <c r="AD9" s="47" t="str">
        <f t="shared" si="29"/>
        <v>Gatilho não atingido</v>
      </c>
      <c r="AE9" s="47" t="str">
        <f t="shared" ref="AE9:AJ9" si="30">IF(AE7&gt;VLOOKUP(AE4,$BR$3:$BT$75,3,0),"Gatilho atingido","Gatilho não atingido")</f>
        <v>Gatilho não atingido</v>
      </c>
      <c r="AF9" s="47" t="str">
        <f t="shared" si="30"/>
        <v>Gatilho não atingido</v>
      </c>
      <c r="AG9" s="47" t="str">
        <f t="shared" si="30"/>
        <v>Gatilho não atingido</v>
      </c>
      <c r="AH9" s="47" t="str">
        <f t="shared" si="30"/>
        <v>Gatilho não atingido</v>
      </c>
      <c r="AI9" s="47" t="str">
        <f t="shared" si="30"/>
        <v>Gatilho não atingido</v>
      </c>
      <c r="AJ9" s="47" t="str">
        <f t="shared" si="30"/>
        <v>Gatilho não atingido</v>
      </c>
      <c r="AK9" s="47" t="str">
        <f t="shared" ref="AK9:AL9" si="31">IF(AK7&gt;VLOOKUP(AK4,$BR$3:$BT$75,3,0),"Gatilho atingido","Gatilho não atingido")</f>
        <v>Gatilho não atingido</v>
      </c>
      <c r="AL9" s="47" t="str">
        <f t="shared" si="31"/>
        <v>Gatilho não atingido</v>
      </c>
      <c r="AM9" s="47" t="str">
        <f t="shared" ref="AM9:AN9" si="32">IF(AM7&gt;VLOOKUP(AM4,$BR$3:$BT$75,3,0),"Gatilho atingido","Gatilho não atingido")</f>
        <v>Gatilho não atingido</v>
      </c>
      <c r="AN9" s="47" t="str">
        <f t="shared" si="32"/>
        <v>Gatilho não atingido</v>
      </c>
      <c r="AO9" s="47" t="str">
        <f t="shared" ref="AO9:AP9" si="33">IF(AO7&gt;VLOOKUP(AO4,$BR$3:$BT$75,3,0),"Gatilho atingido","Gatilho não atingido")</f>
        <v>Gatilho não atingido</v>
      </c>
      <c r="AP9" s="47" t="str">
        <f t="shared" si="33"/>
        <v>Gatilho não atingido</v>
      </c>
      <c r="AQ9" s="47" t="str">
        <f t="shared" ref="AQ9" si="34">IF(AQ7&gt;VLOOKUP(AQ4,$BR$3:$BT$75,3,0),"Gatilho atingido","Gatilho não atingido")</f>
        <v>Gatilho não atingido</v>
      </c>
      <c r="AR9" s="46"/>
      <c r="AS9" s="38" t="s">
        <v>131</v>
      </c>
      <c r="AT9" s="47" t="s">
        <v>122</v>
      </c>
      <c r="AU9" s="47" t="s">
        <v>122</v>
      </c>
      <c r="AV9" s="47" t="s">
        <v>122</v>
      </c>
      <c r="AW9" s="47" t="str">
        <f>IF('Razões de Garantia'!AW8&gt;=5.25%,"Gatilho atingido","Gatilho não atingido")</f>
        <v>Gatilho não atingido</v>
      </c>
      <c r="AX9" s="47" t="str">
        <f>IF('Razões de Garantia'!AX8&gt;=5.25%,"Gatilho atingido","Gatilho não atingido")</f>
        <v>Gatilho não atingido</v>
      </c>
      <c r="AY9" s="47" t="str">
        <f>IF('Razões de Garantia'!AY8&gt;=5.25%,"Gatilho atingido","Gatilho não atingido")</f>
        <v>Gatilho não atingido</v>
      </c>
      <c r="AZ9" s="47" t="str">
        <f>IF('Razões de Garantia'!AZ8&gt;=5.25%,"Gatilho atingido","Gatilho não atingido")</f>
        <v>Gatilho não atingido</v>
      </c>
      <c r="BA9" s="47" t="str">
        <f>IF('Razões de Garantia'!BA8&gt;=5.25%,"Gatilho atingido","Gatilho não atingido")</f>
        <v>Gatilho não atingido</v>
      </c>
      <c r="BB9" s="47" t="str">
        <f>IF('Razões de Garantia'!BB8&gt;=5.25%,"Gatilho atingido","Gatilho não atingido")</f>
        <v>Gatilho não atingido</v>
      </c>
      <c r="BC9" s="47" t="str">
        <f>IF('Razões de Garantia'!BC8&gt;=5.25%,"Gatilho atingido","Gatilho não atingido")</f>
        <v>Gatilho não atingido</v>
      </c>
      <c r="BD9" s="47" t="str">
        <f>IF('Razões de Garantia'!BD8&gt;=5.25%,"Gatilho atingido","Gatilho não atingido")</f>
        <v>Gatilho não atingido</v>
      </c>
      <c r="BE9" s="47" t="str">
        <f>IF('Razões de Garantia'!BE8&gt;=5.25%,"Gatilho atingido","Gatilho não atingido")</f>
        <v>Gatilho não atingido</v>
      </c>
      <c r="BF9" s="47" t="str">
        <f>IF('Razões de Garantia'!BF8&gt;=5.25%,"Gatilho atingido","Gatilho não atingido")</f>
        <v>Gatilho não atingido</v>
      </c>
      <c r="BG9" s="47" t="str">
        <f>IF('Razões de Garantia'!BG8&gt;=5.25%,"Gatilho atingido","Gatilho não atingido")</f>
        <v>Gatilho não atingido</v>
      </c>
      <c r="BH9" s="47" t="str">
        <f>IF('Razões de Garantia'!BH8&gt;=5.25%,"Gatilho atingido","Gatilho não atingido")</f>
        <v>Gatilho não atingido</v>
      </c>
      <c r="BI9" s="47" t="str">
        <f>IF('Razões de Garantia'!BI8&gt;=5.25%,"Gatilho atingido","Gatilho não atingido")</f>
        <v>Gatilho não atingido</v>
      </c>
      <c r="BJ9" s="47" t="str">
        <f>IF('Razões de Garantia'!BJ8&gt;=5.25%,"Gatilho atingido","Gatilho não atingido")</f>
        <v>Gatilho não atingido</v>
      </c>
      <c r="BK9" s="47" t="str">
        <f>IF('Razões de Garantia'!BK8&gt;=5.25%,"Gatilho atingido","Gatilho não atingido")</f>
        <v>Gatilho não atingido</v>
      </c>
      <c r="BL9" s="47" t="str">
        <f>IF('Razões de Garantia'!BL8&gt;=5.25%,"Gatilho atingido","Gatilho não atingido")</f>
        <v>Gatilho não atingido</v>
      </c>
      <c r="BM9" s="47" t="str">
        <f>IF('Razões de Garantia'!BM8&gt;=5.25%,"Gatilho atingido","Gatilho não atingido")</f>
        <v>Gatilho não atingido</v>
      </c>
      <c r="BN9" s="47" t="str">
        <f>IF('Razões de Garantia'!BN8&gt;=5.25%,"Gatilho atingido","Gatilho não atingido")</f>
        <v>Gatilho não atingido</v>
      </c>
      <c r="BO9" s="47" t="str">
        <f>IF('Razões de Garantia'!BO8&gt;=5.25%,"Gatilho atingido","Gatilho não atingido")</f>
        <v>Gatilho não atingido</v>
      </c>
      <c r="BP9" s="47" t="str">
        <f>IF('Razões de Garantia'!BP8&gt;=5.25%,"Gatilho atingido","Gatilho não atingido")</f>
        <v>Gatilho não atingido</v>
      </c>
      <c r="BQ9" s="47"/>
      <c r="BR9" s="53">
        <v>6</v>
      </c>
      <c r="BS9" s="54">
        <v>1.2E-2</v>
      </c>
      <c r="BT9" s="54">
        <v>1.5599999999999999E-2</v>
      </c>
    </row>
    <row r="10" spans="1:72" x14ac:dyDescent="0.3">
      <c r="A10" s="48">
        <v>43952</v>
      </c>
      <c r="B10" s="12">
        <v>114959987.07000007</v>
      </c>
      <c r="C10" s="70">
        <f>(_xlfn.DAYS('Capa Final'!$C$3,'Razões de Garantia'!A10)/30)-1</f>
        <v>30.433333333333334</v>
      </c>
      <c r="D10" s="70" t="str">
        <f t="shared" si="6"/>
        <v>Sim</v>
      </c>
      <c r="E10" s="44"/>
      <c r="F10" s="13"/>
      <c r="G10" s="21"/>
      <c r="H10" s="21"/>
      <c r="AR10" s="46"/>
      <c r="AS10" s="38" t="s">
        <v>132</v>
      </c>
      <c r="AT10" s="47" t="s">
        <v>122</v>
      </c>
      <c r="AU10" s="47" t="s">
        <v>122</v>
      </c>
      <c r="AV10" s="47" t="s">
        <v>122</v>
      </c>
      <c r="AW10" s="47" t="str">
        <f>IF('Razões de Garantia'!AW8&gt;=6.5%,"Gatilho atingido","Gatilho não atingido")</f>
        <v>Gatilho não atingido</v>
      </c>
      <c r="AX10" s="47" t="str">
        <f>IF('Razões de Garantia'!AX8&gt;=6.5%,"Gatilho atingido","Gatilho não atingido")</f>
        <v>Gatilho não atingido</v>
      </c>
      <c r="AY10" s="47" t="str">
        <f>IF('Razões de Garantia'!AY8&gt;=6.5%,"Gatilho atingido","Gatilho não atingido")</f>
        <v>Gatilho não atingido</v>
      </c>
      <c r="AZ10" s="47" t="str">
        <f>IF('Razões de Garantia'!AZ8&gt;=6.5%,"Gatilho atingido","Gatilho não atingido")</f>
        <v>Gatilho não atingido</v>
      </c>
      <c r="BA10" s="47" t="str">
        <f>IF('Razões de Garantia'!BA8&gt;=6.5%,"Gatilho atingido","Gatilho não atingido")</f>
        <v>Gatilho não atingido</v>
      </c>
      <c r="BB10" s="47" t="str">
        <f>IF('Razões de Garantia'!BB8&gt;=6.5%,"Gatilho atingido","Gatilho não atingido")</f>
        <v>Gatilho não atingido</v>
      </c>
      <c r="BC10" s="47" t="str">
        <f>IF('Razões de Garantia'!BC8&gt;=6.5%,"Gatilho atingido","Gatilho não atingido")</f>
        <v>Gatilho não atingido</v>
      </c>
      <c r="BD10" s="47" t="str">
        <f>IF('Razões de Garantia'!BD8&gt;=6.5%,"Gatilho atingido","Gatilho não atingido")</f>
        <v>Gatilho não atingido</v>
      </c>
      <c r="BE10" s="47" t="str">
        <f>IF('Razões de Garantia'!BE8&gt;=6.5%,"Gatilho atingido","Gatilho não atingido")</f>
        <v>Gatilho não atingido</v>
      </c>
      <c r="BF10" s="47" t="str">
        <f>IF('Razões de Garantia'!BF8&gt;=6.5%,"Gatilho atingido","Gatilho não atingido")</f>
        <v>Gatilho não atingido</v>
      </c>
      <c r="BG10" s="47" t="str">
        <f>IF('Razões de Garantia'!BG8&gt;=6.5%,"Gatilho atingido","Gatilho não atingido")</f>
        <v>Gatilho não atingido</v>
      </c>
      <c r="BH10" s="47" t="str">
        <f>IF('Razões de Garantia'!BH8&gt;=6.5%,"Gatilho atingido","Gatilho não atingido")</f>
        <v>Gatilho não atingido</v>
      </c>
      <c r="BI10" s="47" t="str">
        <f>IF('Razões de Garantia'!BI8&gt;=6.5%,"Gatilho atingido","Gatilho não atingido")</f>
        <v>Gatilho não atingido</v>
      </c>
      <c r="BJ10" s="47" t="str">
        <f>IF('Razões de Garantia'!BJ8&gt;=6.5%,"Gatilho atingido","Gatilho não atingido")</f>
        <v>Gatilho não atingido</v>
      </c>
      <c r="BK10" s="47" t="str">
        <f>IF('Razões de Garantia'!BK8&gt;=6.5%,"Gatilho atingido","Gatilho não atingido")</f>
        <v>Gatilho não atingido</v>
      </c>
      <c r="BL10" s="47" t="str">
        <f>IF('Razões de Garantia'!BL8&gt;=6.5%,"Gatilho atingido","Gatilho não atingido")</f>
        <v>Gatilho não atingido</v>
      </c>
      <c r="BM10" s="47" t="str">
        <f>IF('Razões de Garantia'!BM8&gt;=6.5%,"Gatilho atingido","Gatilho não atingido")</f>
        <v>Gatilho não atingido</v>
      </c>
      <c r="BN10" s="47" t="str">
        <f>IF('Razões de Garantia'!BN8&gt;=6.5%,"Gatilho atingido","Gatilho não atingido")</f>
        <v>Gatilho não atingido</v>
      </c>
      <c r="BO10" s="47" t="str">
        <f>IF('Razões de Garantia'!BO8&gt;=6.5%,"Gatilho atingido","Gatilho não atingido")</f>
        <v>Gatilho não atingido</v>
      </c>
      <c r="BP10" s="47" t="str">
        <f>IF('Razões de Garantia'!BP8&gt;=6.5%,"Gatilho atingido","Gatilho não atingido")</f>
        <v>Gatilho não atingido</v>
      </c>
      <c r="BQ10" s="47"/>
      <c r="BR10" s="53">
        <v>7</v>
      </c>
      <c r="BS10" s="54">
        <v>1.43E-2</v>
      </c>
      <c r="BT10" s="54">
        <v>1.84E-2</v>
      </c>
    </row>
    <row r="11" spans="1:72" x14ac:dyDescent="0.3">
      <c r="A11" s="48">
        <v>43983</v>
      </c>
      <c r="B11" s="12">
        <v>77416359.170000106</v>
      </c>
      <c r="C11" s="70">
        <f>(_xlfn.DAYS('Capa Final'!$C$3,'Razões de Garantia'!A11)/30)-1</f>
        <v>29.4</v>
      </c>
      <c r="D11" s="70" t="str">
        <f t="shared" si="6"/>
        <v>Sim</v>
      </c>
      <c r="E11" s="44"/>
      <c r="F11" s="13"/>
      <c r="G11" s="98" t="s">
        <v>116</v>
      </c>
      <c r="H11" s="98"/>
      <c r="I11" s="98"/>
      <c r="J11" s="98"/>
      <c r="K11" s="98"/>
      <c r="L11" s="98"/>
      <c r="M11" s="98"/>
      <c r="N11" s="98"/>
      <c r="O11" s="98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46"/>
      <c r="AS11" s="38" t="s">
        <v>133</v>
      </c>
      <c r="AT11" s="47" t="s">
        <v>122</v>
      </c>
      <c r="AU11" s="47" t="s">
        <v>122</v>
      </c>
      <c r="AV11" s="47" t="s">
        <v>122</v>
      </c>
      <c r="AW11" s="47" t="str">
        <f>IF('Razões de Garantia'!AW8&gt;=8%,"Gatilho atingido","Gatilho não atingido")</f>
        <v>Gatilho não atingido</v>
      </c>
      <c r="AX11" s="47" t="str">
        <f>IF('Razões de Garantia'!AX8&gt;=8%,"Gatilho atingido","Gatilho não atingido")</f>
        <v>Gatilho não atingido</v>
      </c>
      <c r="AY11" s="47" t="str">
        <f>IF('Razões de Garantia'!AY8&gt;=8%,"Gatilho atingido","Gatilho não atingido")</f>
        <v>Gatilho não atingido</v>
      </c>
      <c r="AZ11" s="47" t="str">
        <f>IF('Razões de Garantia'!AZ8&gt;=8%,"Gatilho atingido","Gatilho não atingido")</f>
        <v>Gatilho não atingido</v>
      </c>
      <c r="BA11" s="47" t="str">
        <f>IF('Razões de Garantia'!BA8&gt;=8%,"Gatilho atingido","Gatilho não atingido")</f>
        <v>Gatilho não atingido</v>
      </c>
      <c r="BB11" s="47" t="str">
        <f>IF('Razões de Garantia'!BB8&gt;=8%,"Gatilho atingido","Gatilho não atingido")</f>
        <v>Gatilho não atingido</v>
      </c>
      <c r="BC11" s="47" t="str">
        <f>IF('Razões de Garantia'!BC8&gt;=8%,"Gatilho atingido","Gatilho não atingido")</f>
        <v>Gatilho não atingido</v>
      </c>
      <c r="BD11" s="47" t="str">
        <f>IF('Razões de Garantia'!BD8&gt;=8%,"Gatilho atingido","Gatilho não atingido")</f>
        <v>Gatilho não atingido</v>
      </c>
      <c r="BE11" s="47" t="str">
        <f>IF('Razões de Garantia'!BE8&gt;=8%,"Gatilho atingido","Gatilho não atingido")</f>
        <v>Gatilho não atingido</v>
      </c>
      <c r="BF11" s="47" t="str">
        <f>IF('Razões de Garantia'!BF8&gt;=8%,"Gatilho atingido","Gatilho não atingido")</f>
        <v>Gatilho não atingido</v>
      </c>
      <c r="BG11" s="47" t="str">
        <f>IF('Razões de Garantia'!BG8&gt;=8%,"Gatilho atingido","Gatilho não atingido")</f>
        <v>Gatilho não atingido</v>
      </c>
      <c r="BH11" s="47" t="str">
        <f>IF('Razões de Garantia'!BH8&gt;=8%,"Gatilho atingido","Gatilho não atingido")</f>
        <v>Gatilho não atingido</v>
      </c>
      <c r="BI11" s="47" t="str">
        <f>IF('Razões de Garantia'!BI8&gt;=8%,"Gatilho atingido","Gatilho não atingido")</f>
        <v>Gatilho não atingido</v>
      </c>
      <c r="BJ11" s="47" t="str">
        <f>IF('Razões de Garantia'!BJ8&gt;=8%,"Gatilho atingido","Gatilho não atingido")</f>
        <v>Gatilho não atingido</v>
      </c>
      <c r="BK11" s="47" t="str">
        <f>IF('Razões de Garantia'!BK8&gt;=8%,"Gatilho atingido","Gatilho não atingido")</f>
        <v>Gatilho não atingido</v>
      </c>
      <c r="BL11" s="47" t="str">
        <f>IF('Razões de Garantia'!BL8&gt;=8%,"Gatilho atingido","Gatilho não atingido")</f>
        <v>Gatilho não atingido</v>
      </c>
      <c r="BM11" s="47" t="str">
        <f>IF('Razões de Garantia'!BM8&gt;=8%,"Gatilho atingido","Gatilho não atingido")</f>
        <v>Gatilho não atingido</v>
      </c>
      <c r="BN11" s="47" t="str">
        <f>IF('Razões de Garantia'!BN8&gt;=8%,"Gatilho atingido","Gatilho não atingido")</f>
        <v>Gatilho não atingido</v>
      </c>
      <c r="BO11" s="47" t="str">
        <f>IF('Razões de Garantia'!BO8&gt;=8%,"Gatilho atingido","Gatilho não atingido")</f>
        <v>Gatilho não atingido</v>
      </c>
      <c r="BP11" s="47" t="str">
        <f>IF('Razões de Garantia'!BP8&gt;=8%,"Gatilho atingido","Gatilho não atingido")</f>
        <v>Gatilho não atingido</v>
      </c>
      <c r="BQ11" s="47"/>
      <c r="BR11" s="53">
        <v>8</v>
      </c>
      <c r="BS11" s="54">
        <v>1.6500000000000001E-2</v>
      </c>
      <c r="BT11" s="54">
        <v>2.12E-2</v>
      </c>
    </row>
    <row r="12" spans="1:72" x14ac:dyDescent="0.3">
      <c r="A12" s="48">
        <v>44013</v>
      </c>
      <c r="B12" s="12">
        <v>135156210.66000074</v>
      </c>
      <c r="C12" s="70">
        <f>(_xlfn.DAYS('Capa Final'!$C$3,'Razões de Garantia'!A12)/30)-1</f>
        <v>28.4</v>
      </c>
      <c r="D12" s="70" t="str">
        <f t="shared" si="6"/>
        <v>Sim</v>
      </c>
      <c r="E12" s="44"/>
      <c r="F12" s="38" t="s">
        <v>121</v>
      </c>
      <c r="G12" s="39">
        <v>43770</v>
      </c>
      <c r="H12" s="39">
        <f t="shared" ref="H12:O12" si="35">EDATE(G12,1)</f>
        <v>43800</v>
      </c>
      <c r="I12" s="39">
        <f t="shared" si="35"/>
        <v>43831</v>
      </c>
      <c r="J12" s="39">
        <f t="shared" si="35"/>
        <v>43862</v>
      </c>
      <c r="K12" s="39">
        <f t="shared" si="35"/>
        <v>43891</v>
      </c>
      <c r="L12" s="39">
        <f t="shared" si="35"/>
        <v>43922</v>
      </c>
      <c r="M12" s="39">
        <f t="shared" si="35"/>
        <v>43952</v>
      </c>
      <c r="N12" s="39">
        <f t="shared" si="35"/>
        <v>43983</v>
      </c>
      <c r="O12" s="39">
        <f t="shared" si="35"/>
        <v>44013</v>
      </c>
      <c r="P12" s="39">
        <f t="shared" ref="P12:U12" si="36">EDATE(O12,1)</f>
        <v>44044</v>
      </c>
      <c r="Q12" s="39">
        <f t="shared" si="36"/>
        <v>44075</v>
      </c>
      <c r="R12" s="39">
        <f t="shared" si="36"/>
        <v>44105</v>
      </c>
      <c r="S12" s="39">
        <f t="shared" si="36"/>
        <v>44136</v>
      </c>
      <c r="T12" s="39">
        <f t="shared" si="36"/>
        <v>44166</v>
      </c>
      <c r="U12" s="39">
        <f t="shared" si="36"/>
        <v>44197</v>
      </c>
      <c r="V12" s="39">
        <f t="shared" ref="V12:AQ12" si="37">EDATE(U12,1)</f>
        <v>44228</v>
      </c>
      <c r="W12" s="39">
        <f t="shared" si="37"/>
        <v>44256</v>
      </c>
      <c r="X12" s="39">
        <f t="shared" si="37"/>
        <v>44287</v>
      </c>
      <c r="Y12" s="39">
        <f t="shared" si="37"/>
        <v>44317</v>
      </c>
      <c r="Z12" s="39">
        <f t="shared" si="37"/>
        <v>44348</v>
      </c>
      <c r="AA12" s="39">
        <f t="shared" si="37"/>
        <v>44378</v>
      </c>
      <c r="AB12" s="39">
        <f t="shared" si="37"/>
        <v>44409</v>
      </c>
      <c r="AC12" s="39">
        <f t="shared" si="37"/>
        <v>44440</v>
      </c>
      <c r="AD12" s="39">
        <f t="shared" si="37"/>
        <v>44470</v>
      </c>
      <c r="AE12" s="39">
        <f t="shared" si="37"/>
        <v>44501</v>
      </c>
      <c r="AF12" s="39">
        <f t="shared" si="37"/>
        <v>44531</v>
      </c>
      <c r="AG12" s="39">
        <f t="shared" si="37"/>
        <v>44562</v>
      </c>
      <c r="AH12" s="39">
        <f t="shared" si="37"/>
        <v>44593</v>
      </c>
      <c r="AI12" s="39">
        <f t="shared" si="37"/>
        <v>44621</v>
      </c>
      <c r="AJ12" s="39">
        <f t="shared" si="37"/>
        <v>44652</v>
      </c>
      <c r="AK12" s="39">
        <f t="shared" si="37"/>
        <v>44682</v>
      </c>
      <c r="AL12" s="39">
        <f t="shared" si="37"/>
        <v>44713</v>
      </c>
      <c r="AM12" s="39">
        <f t="shared" si="37"/>
        <v>44743</v>
      </c>
      <c r="AN12" s="39">
        <f t="shared" si="37"/>
        <v>44774</v>
      </c>
      <c r="AO12" s="39">
        <f t="shared" si="37"/>
        <v>44805</v>
      </c>
      <c r="AP12" s="39">
        <f t="shared" si="37"/>
        <v>44835</v>
      </c>
      <c r="AQ12" s="39">
        <f t="shared" si="37"/>
        <v>44866</v>
      </c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53">
        <v>9</v>
      </c>
      <c r="BS12" s="54">
        <v>1.8800000000000001E-2</v>
      </c>
      <c r="BT12" s="54">
        <v>2.4E-2</v>
      </c>
    </row>
    <row r="13" spans="1:72" x14ac:dyDescent="0.3">
      <c r="A13" s="48">
        <v>44044</v>
      </c>
      <c r="B13" s="12">
        <v>282086747.22000003</v>
      </c>
      <c r="C13" s="70">
        <f>(_xlfn.DAYS('Capa Final'!$C$3,'Razões de Garantia'!A13)/30)-1</f>
        <v>27.366666666666667</v>
      </c>
      <c r="D13" s="70" t="str">
        <f t="shared" si="6"/>
        <v>Sim</v>
      </c>
      <c r="E13" s="44"/>
      <c r="F13" s="38" t="s">
        <v>130</v>
      </c>
      <c r="G13" s="51" t="s">
        <v>122</v>
      </c>
      <c r="H13" s="50">
        <v>0</v>
      </c>
      <c r="I13" s="50">
        <f>H13+1</f>
        <v>1</v>
      </c>
      <c r="J13" s="50">
        <f t="shared" ref="J13:O13" si="38">I13+1</f>
        <v>2</v>
      </c>
      <c r="K13" s="50">
        <f t="shared" si="38"/>
        <v>3</v>
      </c>
      <c r="L13" s="50">
        <f t="shared" si="38"/>
        <v>4</v>
      </c>
      <c r="M13" s="50">
        <f t="shared" si="38"/>
        <v>5</v>
      </c>
      <c r="N13" s="50">
        <f t="shared" si="38"/>
        <v>6</v>
      </c>
      <c r="O13" s="50">
        <f t="shared" si="38"/>
        <v>7</v>
      </c>
      <c r="P13" s="50">
        <f t="shared" ref="P13:U13" si="39">O13+1</f>
        <v>8</v>
      </c>
      <c r="Q13" s="50">
        <f t="shared" si="39"/>
        <v>9</v>
      </c>
      <c r="R13" s="50">
        <f t="shared" si="39"/>
        <v>10</v>
      </c>
      <c r="S13" s="50">
        <f t="shared" si="39"/>
        <v>11</v>
      </c>
      <c r="T13" s="50">
        <f t="shared" si="39"/>
        <v>12</v>
      </c>
      <c r="U13" s="50">
        <f t="shared" si="39"/>
        <v>13</v>
      </c>
      <c r="V13" s="50">
        <f t="shared" ref="V13:AQ13" si="40">U13+1</f>
        <v>14</v>
      </c>
      <c r="W13" s="50">
        <f t="shared" si="40"/>
        <v>15</v>
      </c>
      <c r="X13" s="50">
        <f t="shared" si="40"/>
        <v>16</v>
      </c>
      <c r="Y13" s="50">
        <f t="shared" si="40"/>
        <v>17</v>
      </c>
      <c r="Z13" s="50">
        <f t="shared" si="40"/>
        <v>18</v>
      </c>
      <c r="AA13" s="50">
        <f t="shared" si="40"/>
        <v>19</v>
      </c>
      <c r="AB13" s="50">
        <f t="shared" si="40"/>
        <v>20</v>
      </c>
      <c r="AC13" s="50">
        <f t="shared" si="40"/>
        <v>21</v>
      </c>
      <c r="AD13" s="50">
        <f t="shared" si="40"/>
        <v>22</v>
      </c>
      <c r="AE13" s="50">
        <f t="shared" si="40"/>
        <v>23</v>
      </c>
      <c r="AF13" s="50">
        <f t="shared" si="40"/>
        <v>24</v>
      </c>
      <c r="AG13" s="50">
        <f t="shared" si="40"/>
        <v>25</v>
      </c>
      <c r="AH13" s="50">
        <f t="shared" si="40"/>
        <v>26</v>
      </c>
      <c r="AI13" s="50">
        <f t="shared" si="40"/>
        <v>27</v>
      </c>
      <c r="AJ13" s="50">
        <f t="shared" si="40"/>
        <v>28</v>
      </c>
      <c r="AK13" s="50">
        <f t="shared" si="40"/>
        <v>29</v>
      </c>
      <c r="AL13" s="50">
        <f t="shared" si="40"/>
        <v>30</v>
      </c>
      <c r="AM13" s="50">
        <f t="shared" si="40"/>
        <v>31</v>
      </c>
      <c r="AN13" s="50">
        <f t="shared" si="40"/>
        <v>32</v>
      </c>
      <c r="AO13" s="50">
        <f t="shared" si="40"/>
        <v>33</v>
      </c>
      <c r="AP13" s="50">
        <f t="shared" si="40"/>
        <v>34</v>
      </c>
      <c r="AQ13" s="50">
        <f t="shared" si="40"/>
        <v>35</v>
      </c>
      <c r="BR13" s="53">
        <v>10</v>
      </c>
      <c r="BS13" s="54">
        <v>2.1000000000000001E-2</v>
      </c>
      <c r="BT13" s="54">
        <v>2.6800000000000001E-2</v>
      </c>
    </row>
    <row r="14" spans="1:72" x14ac:dyDescent="0.3">
      <c r="A14" s="48">
        <v>44075</v>
      </c>
      <c r="B14" s="12">
        <v>126463923.41</v>
      </c>
      <c r="C14" s="70">
        <f>(_xlfn.DAYS('Capa Final'!$C$3,'Razões de Garantia'!A14)/30)-1</f>
        <v>26.333333333333332</v>
      </c>
      <c r="D14" s="70" t="str">
        <f t="shared" si="6"/>
        <v>Sim</v>
      </c>
      <c r="E14" s="44"/>
      <c r="F14" s="38" t="s">
        <v>60</v>
      </c>
      <c r="G14" s="21" t="s">
        <v>122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4537.2661330000001</v>
      </c>
      <c r="N14" s="21">
        <v>83143.671518000003</v>
      </c>
      <c r="O14" s="21">
        <v>266568.809978</v>
      </c>
      <c r="P14" s="21">
        <v>1455363.9789129999</v>
      </c>
      <c r="Q14" s="21">
        <v>1105754.2990490003</v>
      </c>
      <c r="R14" s="21">
        <v>1355175.5275619992</v>
      </c>
      <c r="S14" s="21">
        <v>1516734.181746</v>
      </c>
      <c r="T14" s="21">
        <v>1309760.4259260001</v>
      </c>
      <c r="U14" s="21">
        <v>1297146.5013449998</v>
      </c>
      <c r="V14" s="21">
        <v>731375.01968000014</v>
      </c>
      <c r="W14" s="21">
        <v>860625.82806799968</v>
      </c>
      <c r="X14" s="21">
        <v>1485768.126892</v>
      </c>
      <c r="Y14" s="21">
        <v>1582971.7890219996</v>
      </c>
      <c r="Z14" s="21">
        <v>1616326.1191309998</v>
      </c>
      <c r="AA14" s="21">
        <v>1697090.1040159995</v>
      </c>
      <c r="AB14" s="21">
        <v>1757513.8703739992</v>
      </c>
      <c r="AC14" s="21">
        <v>1809680.1003240002</v>
      </c>
      <c r="AD14" s="21">
        <v>1869106.0595059996</v>
      </c>
      <c r="AE14" s="21">
        <v>1900639.858734</v>
      </c>
      <c r="AF14" s="21">
        <v>1934345.7346430002</v>
      </c>
      <c r="AG14" s="21">
        <v>1946764.6954299996</v>
      </c>
      <c r="AH14" s="21">
        <v>2018867.0240839999</v>
      </c>
      <c r="AI14" s="21">
        <v>2023500.4446390001</v>
      </c>
      <c r="AJ14" s="21">
        <v>2041724.9207649995</v>
      </c>
      <c r="AK14" s="21">
        <v>2062819.6360630002</v>
      </c>
      <c r="AL14" s="21">
        <v>2084342.3586769993</v>
      </c>
      <c r="AM14" s="21">
        <v>2095732.8370649996</v>
      </c>
      <c r="AN14" s="21">
        <v>2080207.7136929997</v>
      </c>
      <c r="AO14" s="21">
        <v>2092927.7357509993</v>
      </c>
      <c r="AP14" s="21">
        <v>2102402.1743629999</v>
      </c>
      <c r="AQ14" s="21">
        <f>SUM('Capa Final'!$D$37:$D$38)+SUM('Capa Final'!$D$46:$D$47)</f>
        <v>2117397.0356779993</v>
      </c>
      <c r="AR14" s="46"/>
      <c r="BR14" s="53">
        <v>11</v>
      </c>
      <c r="BS14" s="54">
        <v>2.3300000000000001E-2</v>
      </c>
      <c r="BT14" s="54">
        <v>2.9600000000000001E-2</v>
      </c>
    </row>
    <row r="15" spans="1:72" x14ac:dyDescent="0.3">
      <c r="A15" s="48">
        <v>44105</v>
      </c>
      <c r="B15" s="12">
        <v>123980627</v>
      </c>
      <c r="C15" s="70">
        <f>(_xlfn.DAYS('Capa Final'!$C$3,'Razões de Garantia'!A15)/30)-1</f>
        <v>25.333333333333332</v>
      </c>
      <c r="D15" s="70" t="str">
        <f t="shared" si="6"/>
        <v>Sim</v>
      </c>
      <c r="E15" s="44"/>
      <c r="F15" s="38" t="s">
        <v>62</v>
      </c>
      <c r="G15" s="21" t="s">
        <v>122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4537.2661330000001</v>
      </c>
      <c r="N15" s="21">
        <v>78554.438853</v>
      </c>
      <c r="O15" s="21">
        <v>186933.84046999997</v>
      </c>
      <c r="P15" s="21">
        <v>885491.84289299999</v>
      </c>
      <c r="Q15" s="21">
        <v>194095.72858699996</v>
      </c>
      <c r="R15" s="21">
        <v>263815.86610600009</v>
      </c>
      <c r="S15" s="21">
        <v>205967.02602099994</v>
      </c>
      <c r="T15" s="21">
        <v>48426.953802000004</v>
      </c>
      <c r="U15" s="21">
        <v>36734.016131000004</v>
      </c>
      <c r="V15" s="21">
        <v>30055.543598</v>
      </c>
      <c r="W15" s="21">
        <v>118696.02898699998</v>
      </c>
      <c r="X15" s="21">
        <v>50229.980903999996</v>
      </c>
      <c r="Y15" s="21">
        <v>62766.554663000003</v>
      </c>
      <c r="Z15" s="21">
        <v>24026.968853999999</v>
      </c>
      <c r="AA15" s="21">
        <v>89375.011165999997</v>
      </c>
      <c r="AB15" s="21">
        <v>61582.364351000011</v>
      </c>
      <c r="AC15" s="21">
        <v>44765.065302000003</v>
      </c>
      <c r="AD15" s="21">
        <v>44738.162325999998</v>
      </c>
      <c r="AE15" s="21">
        <v>29948.269371000002</v>
      </c>
      <c r="AF15" s="21">
        <v>25694.850631000001</v>
      </c>
      <c r="AG15" s="21">
        <v>7655.2893280000008</v>
      </c>
      <c r="AH15" s="21">
        <v>58384.843502999996</v>
      </c>
      <c r="AI15" s="21">
        <v>0</v>
      </c>
      <c r="AJ15" s="21">
        <v>14544.611181</v>
      </c>
      <c r="AK15" s="21">
        <v>28709.627737000003</v>
      </c>
      <c r="AL15" s="21">
        <v>18079.772749</v>
      </c>
      <c r="AM15" s="21">
        <v>14961.686394</v>
      </c>
      <c r="AN15" s="21">
        <v>14910.175497999999</v>
      </c>
      <c r="AO15" s="21">
        <v>2570.7231670000006</v>
      </c>
      <c r="AP15" s="21">
        <v>8101.9323730000006</v>
      </c>
      <c r="AQ15" s="21">
        <f>'Capa Final'!$D$37+'Capa Final'!$D$46</f>
        <v>8884.9951430000001</v>
      </c>
      <c r="AR15" s="46"/>
      <c r="BR15" s="53">
        <v>12</v>
      </c>
      <c r="BS15" s="54">
        <v>2.5499999999999998E-2</v>
      </c>
      <c r="BT15" s="54">
        <v>3.2399999999999998E-2</v>
      </c>
    </row>
    <row r="16" spans="1:72" x14ac:dyDescent="0.3">
      <c r="A16" s="48">
        <v>44136</v>
      </c>
      <c r="B16" s="12">
        <v>25876262</v>
      </c>
      <c r="C16" s="70">
        <f>(_xlfn.DAYS('Capa Final'!$C$3,'Razões de Garantia'!A16)/30)-1</f>
        <v>24.3</v>
      </c>
      <c r="D16" s="70" t="str">
        <f t="shared" si="6"/>
        <v>Sim</v>
      </c>
      <c r="E16" s="44"/>
      <c r="F16" s="38" t="s">
        <v>90</v>
      </c>
      <c r="G16" s="47" t="s">
        <v>122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3.640433582764135E-5</v>
      </c>
      <c r="N16" s="47">
        <v>6.6709557058384074E-4</v>
      </c>
      <c r="O16" s="47">
        <v>2.1387902307589469E-3</v>
      </c>
      <c r="P16" s="47">
        <v>1.1676978490298575E-2</v>
      </c>
      <c r="Q16" s="47">
        <v>8.8719175083570023E-3</v>
      </c>
      <c r="R16" s="47">
        <v>1.0873125702712236E-2</v>
      </c>
      <c r="S16" s="47">
        <v>1.2169376645543175E-2</v>
      </c>
      <c r="T16" s="47">
        <v>1.0508741828559758E-2</v>
      </c>
      <c r="U16" s="47">
        <v>1.0407535169507634E-2</v>
      </c>
      <c r="V16" s="47">
        <v>5.8681199321173978E-3</v>
      </c>
      <c r="W16" s="47">
        <v>6.905151857648238E-3</v>
      </c>
      <c r="X16" s="47">
        <f t="shared" ref="X16:AC16" si="41">X14/$B$5</f>
        <v>1.1920923363959533E-2</v>
      </c>
      <c r="Y16" s="47">
        <f t="shared" si="41"/>
        <v>1.2700827970859321E-2</v>
      </c>
      <c r="Z16" s="47">
        <f t="shared" si="41"/>
        <v>1.2968443358407947E-2</v>
      </c>
      <c r="AA16" s="47">
        <f t="shared" si="41"/>
        <v>1.3616445733042312E-2</v>
      </c>
      <c r="AB16" s="47">
        <f t="shared" si="41"/>
        <v>1.4101250242627723E-2</v>
      </c>
      <c r="AC16" s="47">
        <f t="shared" si="41"/>
        <v>1.4519801171379647E-2</v>
      </c>
      <c r="AD16" s="47">
        <f t="shared" ref="AD16" si="42">AD14/$B$5</f>
        <v>1.4996599867230185E-2</v>
      </c>
      <c r="AE16" s="47">
        <f t="shared" ref="AE16:AJ16" si="43">AE14/$B$5</f>
        <v>1.5249608393370686E-2</v>
      </c>
      <c r="AF16" s="47">
        <f t="shared" si="43"/>
        <v>1.5520044376182375E-2</v>
      </c>
      <c r="AG16" s="47">
        <f t="shared" si="43"/>
        <v>1.5619686761237119E-2</v>
      </c>
      <c r="AH16" s="47">
        <f t="shared" si="43"/>
        <v>1.6198193136956297E-2</v>
      </c>
      <c r="AI16" s="47">
        <f t="shared" si="43"/>
        <v>1.6235368958909549E-2</v>
      </c>
      <c r="AJ16" s="47">
        <f t="shared" si="43"/>
        <v>1.638159136018074E-2</v>
      </c>
      <c r="AK16" s="47">
        <f t="shared" ref="AK16:AL16" si="44">AK14/$B$5</f>
        <v>1.655084286039837E-2</v>
      </c>
      <c r="AL16" s="47">
        <f t="shared" si="44"/>
        <v>1.6723528437791898E-2</v>
      </c>
      <c r="AM16" s="47">
        <f t="shared" ref="AM16:AN16" si="45">AM14/$B$5</f>
        <v>1.6814918889292717E-2</v>
      </c>
      <c r="AN16" s="47">
        <f t="shared" si="45"/>
        <v>1.6690354495573507E-2</v>
      </c>
      <c r="AO16" s="47">
        <f t="shared" ref="AO16:AP16" si="46">AO14/$B$5</f>
        <v>1.6792412417934843E-2</v>
      </c>
      <c r="AP16" s="47">
        <f t="shared" si="46"/>
        <v>1.6868429701228205E-2</v>
      </c>
      <c r="AQ16" s="47">
        <f t="shared" ref="AQ16" si="47">AQ14/$B$5</f>
        <v>1.6988739586299727E-2</v>
      </c>
      <c r="AR16" s="46"/>
      <c r="BR16" s="53">
        <v>13</v>
      </c>
      <c r="BS16" s="54">
        <v>2.7799999999999998E-2</v>
      </c>
      <c r="BT16" s="54">
        <v>3.5200000000000002E-2</v>
      </c>
    </row>
    <row r="17" spans="2:72" x14ac:dyDescent="0.3">
      <c r="B17" s="43"/>
      <c r="C17" s="78"/>
      <c r="D17" s="43"/>
      <c r="E17" s="44"/>
      <c r="F17" s="38" t="s">
        <v>134</v>
      </c>
      <c r="G17" s="47" t="s">
        <v>122</v>
      </c>
      <c r="H17" s="47" t="s">
        <v>122</v>
      </c>
      <c r="I17" s="47" t="str">
        <f t="shared" ref="I17:X17" si="48">IF(I16&gt;VLOOKUP(I13,$BR$3:$BT$75,2,0),"Gatilho atingido","Gatilho não atingido")</f>
        <v>Gatilho não atingido</v>
      </c>
      <c r="J17" s="47" t="str">
        <f t="shared" si="48"/>
        <v>Gatilho não atingido</v>
      </c>
      <c r="K17" s="47" t="str">
        <f t="shared" si="48"/>
        <v>Gatilho não atingido</v>
      </c>
      <c r="L17" s="47" t="str">
        <f t="shared" si="48"/>
        <v>Gatilho não atingido</v>
      </c>
      <c r="M17" s="47" t="str">
        <f t="shared" si="48"/>
        <v>Gatilho não atingido</v>
      </c>
      <c r="N17" s="47" t="str">
        <f t="shared" si="48"/>
        <v>Gatilho não atingido</v>
      </c>
      <c r="O17" s="47" t="str">
        <f t="shared" si="48"/>
        <v>Gatilho não atingido</v>
      </c>
      <c r="P17" s="47" t="str">
        <f t="shared" si="48"/>
        <v>Gatilho não atingido</v>
      </c>
      <c r="Q17" s="47" t="str">
        <f t="shared" si="48"/>
        <v>Gatilho não atingido</v>
      </c>
      <c r="R17" s="47" t="str">
        <f t="shared" si="48"/>
        <v>Gatilho não atingido</v>
      </c>
      <c r="S17" s="47" t="str">
        <f t="shared" si="48"/>
        <v>Gatilho não atingido</v>
      </c>
      <c r="T17" s="47" t="str">
        <f t="shared" si="48"/>
        <v>Gatilho não atingido</v>
      </c>
      <c r="U17" s="47" t="str">
        <f t="shared" si="48"/>
        <v>Gatilho não atingido</v>
      </c>
      <c r="V17" s="47" t="str">
        <f t="shared" si="48"/>
        <v>Gatilho não atingido</v>
      </c>
      <c r="W17" s="47" t="str">
        <f t="shared" si="48"/>
        <v>Gatilho não atingido</v>
      </c>
      <c r="X17" s="47" t="str">
        <f t="shared" si="48"/>
        <v>Gatilho não atingido</v>
      </c>
      <c r="Y17" s="47" t="str">
        <f t="shared" ref="Y17" si="49">IF(Y16&gt;VLOOKUP(Y13,$BR$3:$BT$75,2,0),"Gatilho atingido","Gatilho não atingido")</f>
        <v>Gatilho não atingido</v>
      </c>
      <c r="Z17" s="47" t="str">
        <f t="shared" ref="Z17:AD17" si="50">IF(Z16&gt;VLOOKUP(Z13,$BR$3:$BT$75,2,0),"Gatilho atingido","Gatilho não atingido")</f>
        <v>Gatilho não atingido</v>
      </c>
      <c r="AA17" s="47" t="str">
        <f t="shared" si="50"/>
        <v>Gatilho não atingido</v>
      </c>
      <c r="AB17" s="47" t="str">
        <f t="shared" si="50"/>
        <v>Gatilho não atingido</v>
      </c>
      <c r="AC17" s="47" t="str">
        <f t="shared" si="50"/>
        <v>Gatilho não atingido</v>
      </c>
      <c r="AD17" s="47" t="str">
        <f t="shared" si="50"/>
        <v>Gatilho não atingido</v>
      </c>
      <c r="AE17" s="47" t="str">
        <f t="shared" ref="AE17:AJ17" si="51">IF(AE16&gt;VLOOKUP(AE13,$BR$3:$BT$75,2,0),"Gatilho atingido","Gatilho não atingido")</f>
        <v>Gatilho não atingido</v>
      </c>
      <c r="AF17" s="47" t="str">
        <f t="shared" si="51"/>
        <v>Gatilho não atingido</v>
      </c>
      <c r="AG17" s="47" t="str">
        <f t="shared" si="51"/>
        <v>Gatilho não atingido</v>
      </c>
      <c r="AH17" s="47" t="str">
        <f t="shared" si="51"/>
        <v>Gatilho não atingido</v>
      </c>
      <c r="AI17" s="47" t="str">
        <f t="shared" si="51"/>
        <v>Gatilho não atingido</v>
      </c>
      <c r="AJ17" s="47" t="str">
        <f t="shared" si="51"/>
        <v>Gatilho não atingido</v>
      </c>
      <c r="AK17" s="47" t="str">
        <f t="shared" ref="AK17:AL17" si="52">IF(AK16&gt;VLOOKUP(AK13,$BR$3:$BT$75,2,0),"Gatilho atingido","Gatilho não atingido")</f>
        <v>Gatilho não atingido</v>
      </c>
      <c r="AL17" s="47" t="str">
        <f t="shared" si="52"/>
        <v>Gatilho não atingido</v>
      </c>
      <c r="AM17" s="47" t="str">
        <f t="shared" ref="AM17:AN17" si="53">IF(AM16&gt;VLOOKUP(AM13,$BR$3:$BT$75,2,0),"Gatilho atingido","Gatilho não atingido")</f>
        <v>Gatilho não atingido</v>
      </c>
      <c r="AN17" s="47" t="str">
        <f t="shared" si="53"/>
        <v>Gatilho não atingido</v>
      </c>
      <c r="AO17" s="47" t="str">
        <f t="shared" ref="AO17:AP17" si="54">IF(AO16&gt;VLOOKUP(AO13,$BR$3:$BT$75,2,0),"Gatilho atingido","Gatilho não atingido")</f>
        <v>Gatilho não atingido</v>
      </c>
      <c r="AP17" s="47" t="str">
        <f t="shared" si="54"/>
        <v>Gatilho não atingido</v>
      </c>
      <c r="AQ17" s="47" t="str">
        <f t="shared" ref="AQ17" si="55">IF(AQ16&gt;VLOOKUP(AQ13,$BR$3:$BT$75,2,0),"Gatilho atingido","Gatilho não atingido")</f>
        <v>Gatilho não atingido</v>
      </c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53">
        <v>14</v>
      </c>
      <c r="BS17" s="54">
        <v>0.03</v>
      </c>
      <c r="BT17" s="54">
        <v>3.7999999999999999E-2</v>
      </c>
    </row>
    <row r="18" spans="2:72" x14ac:dyDescent="0.3">
      <c r="B18" s="43"/>
      <c r="C18" s="78"/>
      <c r="D18" s="43"/>
      <c r="E18" s="44"/>
      <c r="F18" s="38" t="s">
        <v>139</v>
      </c>
      <c r="G18" s="47" t="s">
        <v>122</v>
      </c>
      <c r="H18" s="47" t="s">
        <v>122</v>
      </c>
      <c r="I18" s="47" t="str">
        <f t="shared" ref="I18:X18" si="56">IF(I16&gt;VLOOKUP(I13,$BR$3:$BT$75,3,0),"Gatilho atingido","Gatilho não atingido")</f>
        <v>Gatilho não atingido</v>
      </c>
      <c r="J18" s="47" t="str">
        <f t="shared" si="56"/>
        <v>Gatilho não atingido</v>
      </c>
      <c r="K18" s="47" t="str">
        <f t="shared" si="56"/>
        <v>Gatilho não atingido</v>
      </c>
      <c r="L18" s="47" t="str">
        <f t="shared" si="56"/>
        <v>Gatilho não atingido</v>
      </c>
      <c r="M18" s="47" t="str">
        <f t="shared" si="56"/>
        <v>Gatilho não atingido</v>
      </c>
      <c r="N18" s="47" t="str">
        <f t="shared" si="56"/>
        <v>Gatilho não atingido</v>
      </c>
      <c r="O18" s="47" t="str">
        <f t="shared" si="56"/>
        <v>Gatilho não atingido</v>
      </c>
      <c r="P18" s="47" t="str">
        <f t="shared" si="56"/>
        <v>Gatilho não atingido</v>
      </c>
      <c r="Q18" s="47" t="str">
        <f t="shared" si="56"/>
        <v>Gatilho não atingido</v>
      </c>
      <c r="R18" s="47" t="str">
        <f t="shared" si="56"/>
        <v>Gatilho não atingido</v>
      </c>
      <c r="S18" s="47" t="str">
        <f t="shared" si="56"/>
        <v>Gatilho não atingido</v>
      </c>
      <c r="T18" s="47" t="str">
        <f t="shared" si="56"/>
        <v>Gatilho não atingido</v>
      </c>
      <c r="U18" s="47" t="str">
        <f t="shared" si="56"/>
        <v>Gatilho não atingido</v>
      </c>
      <c r="V18" s="47" t="str">
        <f t="shared" si="56"/>
        <v>Gatilho não atingido</v>
      </c>
      <c r="W18" s="47" t="str">
        <f t="shared" si="56"/>
        <v>Gatilho não atingido</v>
      </c>
      <c r="X18" s="47" t="str">
        <f t="shared" si="56"/>
        <v>Gatilho não atingido</v>
      </c>
      <c r="Y18" s="47" t="str">
        <f t="shared" ref="Y18" si="57">IF(Y16&gt;VLOOKUP(Y13,$BR$3:$BT$75,3,0),"Gatilho atingido","Gatilho não atingido")</f>
        <v>Gatilho não atingido</v>
      </c>
      <c r="Z18" s="47" t="str">
        <f t="shared" ref="Z18:AD18" si="58">IF(Z16&gt;VLOOKUP(Z13,$BR$3:$BT$75,3,0),"Gatilho atingido","Gatilho não atingido")</f>
        <v>Gatilho não atingido</v>
      </c>
      <c r="AA18" s="47" t="str">
        <f t="shared" si="58"/>
        <v>Gatilho não atingido</v>
      </c>
      <c r="AB18" s="47" t="str">
        <f t="shared" si="58"/>
        <v>Gatilho não atingido</v>
      </c>
      <c r="AC18" s="47" t="str">
        <f t="shared" si="58"/>
        <v>Gatilho não atingido</v>
      </c>
      <c r="AD18" s="47" t="str">
        <f t="shared" si="58"/>
        <v>Gatilho não atingido</v>
      </c>
      <c r="AE18" s="47" t="str">
        <f t="shared" ref="AE18:AJ18" si="59">IF(AE16&gt;VLOOKUP(AE13,$BR$3:$BT$75,3,0),"Gatilho atingido","Gatilho não atingido")</f>
        <v>Gatilho não atingido</v>
      </c>
      <c r="AF18" s="47" t="str">
        <f t="shared" si="59"/>
        <v>Gatilho não atingido</v>
      </c>
      <c r="AG18" s="47" t="str">
        <f t="shared" si="59"/>
        <v>Gatilho não atingido</v>
      </c>
      <c r="AH18" s="47" t="str">
        <f t="shared" si="59"/>
        <v>Gatilho não atingido</v>
      </c>
      <c r="AI18" s="47" t="str">
        <f t="shared" si="59"/>
        <v>Gatilho não atingido</v>
      </c>
      <c r="AJ18" s="47" t="str">
        <f t="shared" si="59"/>
        <v>Gatilho não atingido</v>
      </c>
      <c r="AK18" s="47" t="str">
        <f t="shared" ref="AK18:AL18" si="60">IF(AK16&gt;VLOOKUP(AK13,$BR$3:$BT$75,3,0),"Gatilho atingido","Gatilho não atingido")</f>
        <v>Gatilho não atingido</v>
      </c>
      <c r="AL18" s="47" t="str">
        <f t="shared" si="60"/>
        <v>Gatilho não atingido</v>
      </c>
      <c r="AM18" s="47" t="str">
        <f t="shared" ref="AM18:AN18" si="61">IF(AM16&gt;VLOOKUP(AM13,$BR$3:$BT$75,3,0),"Gatilho atingido","Gatilho não atingido")</f>
        <v>Gatilho não atingido</v>
      </c>
      <c r="AN18" s="47" t="str">
        <f t="shared" si="61"/>
        <v>Gatilho não atingido</v>
      </c>
      <c r="AO18" s="47" t="str">
        <f t="shared" ref="AO18:AP18" si="62">IF(AO16&gt;VLOOKUP(AO13,$BR$3:$BT$75,3,0),"Gatilho atingido","Gatilho não atingido")</f>
        <v>Gatilho não atingido</v>
      </c>
      <c r="AP18" s="47" t="str">
        <f t="shared" si="62"/>
        <v>Gatilho não atingido</v>
      </c>
      <c r="AQ18" s="47" t="str">
        <f t="shared" ref="AQ18" si="63">IF(AQ16&gt;VLOOKUP(AQ13,$BR$3:$BT$75,3,0),"Gatilho atingido","Gatilho não atingido")</f>
        <v>Gatilho não atingido</v>
      </c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53">
        <v>15</v>
      </c>
      <c r="BS18" s="54">
        <v>3.1699999999999999E-2</v>
      </c>
      <c r="BT18" s="54">
        <v>4.0599999999999997E-2</v>
      </c>
    </row>
    <row r="19" spans="2:72" x14ac:dyDescent="0.3">
      <c r="B19" s="43"/>
      <c r="C19" s="78"/>
      <c r="D19" s="43"/>
      <c r="E19" s="44"/>
      <c r="F19" s="13"/>
      <c r="G19" s="21"/>
      <c r="H19" s="21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53">
        <v>16</v>
      </c>
      <c r="BS19" s="54">
        <v>3.39E-2</v>
      </c>
      <c r="BT19" s="54">
        <v>4.36E-2</v>
      </c>
    </row>
    <row r="20" spans="2:72" x14ac:dyDescent="0.3">
      <c r="B20" s="43"/>
      <c r="C20" s="78"/>
      <c r="D20" s="43"/>
      <c r="E20" s="44"/>
      <c r="F20" s="13"/>
      <c r="G20" s="98" t="s">
        <v>116</v>
      </c>
      <c r="H20" s="98"/>
      <c r="I20" s="98"/>
      <c r="J20" s="98"/>
      <c r="K20" s="98"/>
      <c r="L20" s="98"/>
      <c r="M20" s="98"/>
      <c r="N20" s="98"/>
      <c r="O20" s="98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53">
        <v>17</v>
      </c>
      <c r="BS20" s="54">
        <v>3.5999999999999997E-2</v>
      </c>
      <c r="BT20" s="54">
        <v>4.6399999999999997E-2</v>
      </c>
    </row>
    <row r="21" spans="2:72" x14ac:dyDescent="0.3">
      <c r="B21" s="43"/>
      <c r="C21" s="78"/>
      <c r="D21" s="43"/>
      <c r="E21" s="44"/>
      <c r="F21" s="38" t="s">
        <v>123</v>
      </c>
      <c r="G21" s="39">
        <v>43770</v>
      </c>
      <c r="H21" s="39">
        <f t="shared" ref="H21:O21" si="64">EDATE(G21,1)</f>
        <v>43800</v>
      </c>
      <c r="I21" s="39">
        <f t="shared" si="64"/>
        <v>43831</v>
      </c>
      <c r="J21" s="39">
        <f t="shared" si="64"/>
        <v>43862</v>
      </c>
      <c r="K21" s="39">
        <f t="shared" si="64"/>
        <v>43891</v>
      </c>
      <c r="L21" s="39">
        <f t="shared" si="64"/>
        <v>43922</v>
      </c>
      <c r="M21" s="39">
        <f t="shared" si="64"/>
        <v>43952</v>
      </c>
      <c r="N21" s="39">
        <f t="shared" si="64"/>
        <v>43983</v>
      </c>
      <c r="O21" s="39">
        <f t="shared" si="64"/>
        <v>44013</v>
      </c>
      <c r="P21" s="39">
        <f t="shared" ref="P21:U21" si="65">EDATE(O21,1)</f>
        <v>44044</v>
      </c>
      <c r="Q21" s="39">
        <f t="shared" si="65"/>
        <v>44075</v>
      </c>
      <c r="R21" s="39">
        <f t="shared" si="65"/>
        <v>44105</v>
      </c>
      <c r="S21" s="39">
        <f t="shared" si="65"/>
        <v>44136</v>
      </c>
      <c r="T21" s="39">
        <f t="shared" si="65"/>
        <v>44166</v>
      </c>
      <c r="U21" s="39">
        <f t="shared" si="65"/>
        <v>44197</v>
      </c>
      <c r="V21" s="39">
        <f t="shared" ref="V21:AQ21" si="66">EDATE(U21,1)</f>
        <v>44228</v>
      </c>
      <c r="W21" s="39">
        <f t="shared" si="66"/>
        <v>44256</v>
      </c>
      <c r="X21" s="39">
        <f t="shared" si="66"/>
        <v>44287</v>
      </c>
      <c r="Y21" s="39">
        <f t="shared" si="66"/>
        <v>44317</v>
      </c>
      <c r="Z21" s="39">
        <f t="shared" si="66"/>
        <v>44348</v>
      </c>
      <c r="AA21" s="39">
        <f t="shared" si="66"/>
        <v>44378</v>
      </c>
      <c r="AB21" s="39">
        <f t="shared" si="66"/>
        <v>44409</v>
      </c>
      <c r="AC21" s="39">
        <f t="shared" si="66"/>
        <v>44440</v>
      </c>
      <c r="AD21" s="39">
        <f t="shared" si="66"/>
        <v>44470</v>
      </c>
      <c r="AE21" s="39">
        <f t="shared" si="66"/>
        <v>44501</v>
      </c>
      <c r="AF21" s="39">
        <f t="shared" si="66"/>
        <v>44531</v>
      </c>
      <c r="AG21" s="39">
        <f t="shared" si="66"/>
        <v>44562</v>
      </c>
      <c r="AH21" s="39">
        <f t="shared" si="66"/>
        <v>44593</v>
      </c>
      <c r="AI21" s="39">
        <f t="shared" si="66"/>
        <v>44621</v>
      </c>
      <c r="AJ21" s="39">
        <f t="shared" si="66"/>
        <v>44652</v>
      </c>
      <c r="AK21" s="39">
        <f t="shared" si="66"/>
        <v>44682</v>
      </c>
      <c r="AL21" s="39">
        <f t="shared" si="66"/>
        <v>44713</v>
      </c>
      <c r="AM21" s="39">
        <f t="shared" si="66"/>
        <v>44743</v>
      </c>
      <c r="AN21" s="39">
        <f t="shared" si="66"/>
        <v>44774</v>
      </c>
      <c r="AO21" s="39">
        <f t="shared" si="66"/>
        <v>44805</v>
      </c>
      <c r="AP21" s="39">
        <f t="shared" si="66"/>
        <v>44835</v>
      </c>
      <c r="AQ21" s="39">
        <f t="shared" si="66"/>
        <v>44866</v>
      </c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53">
        <v>18</v>
      </c>
      <c r="BS21" s="54">
        <v>3.7900000000000003E-2</v>
      </c>
      <c r="BT21" s="54">
        <v>4.9000000000000002E-2</v>
      </c>
    </row>
    <row r="22" spans="2:72" x14ac:dyDescent="0.3">
      <c r="B22" s="43"/>
      <c r="C22" s="78"/>
      <c r="D22" s="43"/>
      <c r="E22" s="44"/>
      <c r="F22" s="38" t="s">
        <v>130</v>
      </c>
      <c r="G22" s="51" t="s">
        <v>122</v>
      </c>
      <c r="H22" s="51" t="s">
        <v>122</v>
      </c>
      <c r="I22" s="50">
        <v>0</v>
      </c>
      <c r="J22" s="50">
        <f t="shared" ref="J22:O22" si="67">I22+1</f>
        <v>1</v>
      </c>
      <c r="K22" s="50">
        <f t="shared" si="67"/>
        <v>2</v>
      </c>
      <c r="L22" s="50">
        <f t="shared" si="67"/>
        <v>3</v>
      </c>
      <c r="M22" s="50">
        <f t="shared" si="67"/>
        <v>4</v>
      </c>
      <c r="N22" s="50">
        <f t="shared" si="67"/>
        <v>5</v>
      </c>
      <c r="O22" s="50">
        <f t="shared" si="67"/>
        <v>6</v>
      </c>
      <c r="P22" s="50">
        <f t="shared" ref="P22:U22" si="68">O22+1</f>
        <v>7</v>
      </c>
      <c r="Q22" s="50">
        <f t="shared" si="68"/>
        <v>8</v>
      </c>
      <c r="R22" s="50">
        <f t="shared" si="68"/>
        <v>9</v>
      </c>
      <c r="S22" s="50">
        <f t="shared" si="68"/>
        <v>10</v>
      </c>
      <c r="T22" s="50">
        <f t="shared" si="68"/>
        <v>11</v>
      </c>
      <c r="U22" s="50">
        <f t="shared" si="68"/>
        <v>12</v>
      </c>
      <c r="V22" s="50">
        <f t="shared" ref="V22:AQ22" si="69">U22+1</f>
        <v>13</v>
      </c>
      <c r="W22" s="50">
        <f t="shared" si="69"/>
        <v>14</v>
      </c>
      <c r="X22" s="50">
        <f t="shared" si="69"/>
        <v>15</v>
      </c>
      <c r="Y22" s="50">
        <f t="shared" si="69"/>
        <v>16</v>
      </c>
      <c r="Z22" s="50">
        <f t="shared" si="69"/>
        <v>17</v>
      </c>
      <c r="AA22" s="50">
        <f t="shared" si="69"/>
        <v>18</v>
      </c>
      <c r="AB22" s="50">
        <f t="shared" si="69"/>
        <v>19</v>
      </c>
      <c r="AC22" s="50">
        <f t="shared" si="69"/>
        <v>20</v>
      </c>
      <c r="AD22" s="50">
        <f t="shared" si="69"/>
        <v>21</v>
      </c>
      <c r="AE22" s="50">
        <f t="shared" si="69"/>
        <v>22</v>
      </c>
      <c r="AF22" s="50">
        <f t="shared" si="69"/>
        <v>23</v>
      </c>
      <c r="AG22" s="50">
        <f t="shared" si="69"/>
        <v>24</v>
      </c>
      <c r="AH22" s="50">
        <f t="shared" si="69"/>
        <v>25</v>
      </c>
      <c r="AI22" s="50">
        <f t="shared" si="69"/>
        <v>26</v>
      </c>
      <c r="AJ22" s="50">
        <f t="shared" si="69"/>
        <v>27</v>
      </c>
      <c r="AK22" s="50">
        <f t="shared" si="69"/>
        <v>28</v>
      </c>
      <c r="AL22" s="50">
        <f t="shared" si="69"/>
        <v>29</v>
      </c>
      <c r="AM22" s="50">
        <f t="shared" si="69"/>
        <v>30</v>
      </c>
      <c r="AN22" s="50">
        <f t="shared" si="69"/>
        <v>31</v>
      </c>
      <c r="AO22" s="50">
        <f t="shared" si="69"/>
        <v>32</v>
      </c>
      <c r="AP22" s="50">
        <f t="shared" si="69"/>
        <v>33</v>
      </c>
      <c r="AQ22" s="50">
        <f t="shared" si="69"/>
        <v>34</v>
      </c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53">
        <v>19</v>
      </c>
      <c r="BS22" s="54">
        <v>3.9899999999999998E-2</v>
      </c>
      <c r="BT22" s="54">
        <v>5.1700000000000003E-2</v>
      </c>
    </row>
    <row r="23" spans="2:72" x14ac:dyDescent="0.3">
      <c r="B23" s="43"/>
      <c r="C23" s="78"/>
      <c r="D23" s="43"/>
      <c r="E23" s="44"/>
      <c r="F23" s="38" t="s">
        <v>60</v>
      </c>
      <c r="G23" s="21" t="s">
        <v>122</v>
      </c>
      <c r="H23" s="21" t="s">
        <v>122</v>
      </c>
      <c r="I23" s="21">
        <v>0</v>
      </c>
      <c r="J23" s="21">
        <v>0</v>
      </c>
      <c r="K23" s="21">
        <v>0</v>
      </c>
      <c r="L23" s="21">
        <v>0</v>
      </c>
      <c r="M23" s="21">
        <v>58394.049383999998</v>
      </c>
      <c r="N23" s="21">
        <v>69140.082021000009</v>
      </c>
      <c r="O23" s="21">
        <v>260403.57045699999</v>
      </c>
      <c r="P23" s="21">
        <v>1252240.8108529996</v>
      </c>
      <c r="Q23" s="21">
        <v>985747.50742200052</v>
      </c>
      <c r="R23" s="21">
        <v>1177526.1487949996</v>
      </c>
      <c r="S23" s="21">
        <v>1235745.7500860002</v>
      </c>
      <c r="T23" s="21">
        <v>1063774.078947</v>
      </c>
      <c r="U23" s="21">
        <v>1027920.45756</v>
      </c>
      <c r="V23" s="21">
        <v>578451.84237000009</v>
      </c>
      <c r="W23" s="21">
        <v>661305.94366199989</v>
      </c>
      <c r="X23" s="21">
        <v>1213892.4611900002</v>
      </c>
      <c r="Y23" s="21">
        <v>1289146.0532279999</v>
      </c>
      <c r="Z23" s="21">
        <v>1321884.3227289999</v>
      </c>
      <c r="AA23" s="21">
        <v>1433411.9336580003</v>
      </c>
      <c r="AB23" s="21">
        <v>1525121.9178009997</v>
      </c>
      <c r="AC23" s="21">
        <v>1589150.4012099998</v>
      </c>
      <c r="AD23" s="21">
        <v>1606869.7224739995</v>
      </c>
      <c r="AE23" s="21">
        <v>1684415.7940649998</v>
      </c>
      <c r="AF23" s="21">
        <v>1710434.6967529999</v>
      </c>
      <c r="AG23" s="21">
        <v>1751727.3896629999</v>
      </c>
      <c r="AH23" s="21">
        <v>1771739.7259230004</v>
      </c>
      <c r="AI23" s="21">
        <v>1807041.4841909995</v>
      </c>
      <c r="AJ23" s="21">
        <v>1870396.8659189995</v>
      </c>
      <c r="AK23" s="21">
        <v>1884395.7537439996</v>
      </c>
      <c r="AL23" s="21">
        <v>1899444.8998779997</v>
      </c>
      <c r="AM23" s="21">
        <v>1954369.2840490001</v>
      </c>
      <c r="AN23" s="21">
        <v>1954831.0728319997</v>
      </c>
      <c r="AO23" s="21">
        <v>1973629.2565339999</v>
      </c>
      <c r="AP23" s="21">
        <v>1974744.607529999</v>
      </c>
      <c r="AQ23" s="21">
        <f>SUM('Capa Final'!$E$37:$E$38)+SUM('Capa Final'!$E$46:$E$47)</f>
        <v>1992823.3884169993</v>
      </c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53">
        <v>20</v>
      </c>
      <c r="BS23" s="54">
        <v>4.1700000000000001E-2</v>
      </c>
      <c r="BT23" s="54">
        <v>5.4199999999999998E-2</v>
      </c>
    </row>
    <row r="24" spans="2:72" x14ac:dyDescent="0.3">
      <c r="B24" s="43"/>
      <c r="C24" s="78"/>
      <c r="D24" s="43"/>
      <c r="E24" s="44"/>
      <c r="F24" s="38" t="s">
        <v>62</v>
      </c>
      <c r="G24" s="21" t="s">
        <v>122</v>
      </c>
      <c r="H24" s="21" t="s">
        <v>122</v>
      </c>
      <c r="I24" s="21">
        <v>0</v>
      </c>
      <c r="J24" s="21">
        <v>0</v>
      </c>
      <c r="K24" s="21">
        <v>0</v>
      </c>
      <c r="L24" s="21">
        <v>0</v>
      </c>
      <c r="M24" s="21">
        <v>58394.049383999998</v>
      </c>
      <c r="N24" s="21">
        <v>9906.055703</v>
      </c>
      <c r="O24" s="21">
        <v>190346.02318700001</v>
      </c>
      <c r="P24" s="21">
        <v>553383.25110699981</v>
      </c>
      <c r="Q24" s="21">
        <v>145064.70378999997</v>
      </c>
      <c r="R24" s="21">
        <v>219693.51800299998</v>
      </c>
      <c r="S24" s="21">
        <v>128620.55700599999</v>
      </c>
      <c r="T24" s="21">
        <v>115598.97882000002</v>
      </c>
      <c r="U24" s="21">
        <v>41056.629838000001</v>
      </c>
      <c r="V24" s="21">
        <v>9802.6438230000003</v>
      </c>
      <c r="W24" s="21">
        <v>77902.586687000003</v>
      </c>
      <c r="X24" s="21">
        <v>60407.741617999993</v>
      </c>
      <c r="Y24" s="21">
        <v>41983.228846999998</v>
      </c>
      <c r="Z24" s="21">
        <v>28100.779832</v>
      </c>
      <c r="AA24" s="21">
        <v>126374.306251</v>
      </c>
      <c r="AB24" s="21">
        <v>39416.443165000004</v>
      </c>
      <c r="AC24" s="21">
        <v>59356.807314999998</v>
      </c>
      <c r="AD24" s="21">
        <v>0</v>
      </c>
      <c r="AE24" s="21">
        <v>38232.237288999997</v>
      </c>
      <c r="AF24" s="21">
        <v>18880.54278</v>
      </c>
      <c r="AG24" s="21">
        <v>37561.802878999995</v>
      </c>
      <c r="AH24" s="21">
        <v>9330.6683469999989</v>
      </c>
      <c r="AI24" s="21">
        <v>28395.276119000002</v>
      </c>
      <c r="AJ24" s="21">
        <v>53660.624993000005</v>
      </c>
      <c r="AK24" s="21">
        <v>12011.643197000001</v>
      </c>
      <c r="AL24" s="21">
        <v>11040.640782</v>
      </c>
      <c r="AM24" s="21">
        <v>80668.833641000005</v>
      </c>
      <c r="AN24" s="21">
        <v>7733.5908580000014</v>
      </c>
      <c r="AO24" s="21">
        <v>17752.456699000002</v>
      </c>
      <c r="AP24" s="21">
        <v>0</v>
      </c>
      <c r="AQ24" s="21">
        <f>'Capa Final'!$E$37+'Capa Final'!$E$46</f>
        <v>13339.484664</v>
      </c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53">
        <v>21</v>
      </c>
      <c r="BS24" s="54">
        <v>4.3900000000000002E-2</v>
      </c>
      <c r="BT24" s="54">
        <v>5.7000000000000002E-2</v>
      </c>
    </row>
    <row r="25" spans="2:72" x14ac:dyDescent="0.3">
      <c r="B25" s="43"/>
      <c r="C25" s="78"/>
      <c r="D25" s="43"/>
      <c r="E25" s="44"/>
      <c r="F25" s="38" t="s">
        <v>90</v>
      </c>
      <c r="G25" s="47" t="s">
        <v>122</v>
      </c>
      <c r="H25" s="47" t="s">
        <v>122</v>
      </c>
      <c r="I25" s="47">
        <v>0</v>
      </c>
      <c r="J25" s="47">
        <v>0</v>
      </c>
      <c r="K25" s="47">
        <v>0</v>
      </c>
      <c r="L25" s="47">
        <v>0</v>
      </c>
      <c r="M25" s="47">
        <v>5.6589281293086544E-4</v>
      </c>
      <c r="N25" s="47">
        <v>6.7003189389799303E-4</v>
      </c>
      <c r="O25" s="47">
        <v>2.5235535219369355E-3</v>
      </c>
      <c r="P25" s="47">
        <v>1.213538164240752E-2</v>
      </c>
      <c r="Q25" s="47">
        <v>9.5528129269875587E-3</v>
      </c>
      <c r="R25" s="47">
        <v>1.1411326867559768E-2</v>
      </c>
      <c r="S25" s="47">
        <v>1.1975529115731052E-2</v>
      </c>
      <c r="T25" s="47">
        <v>1.0308963194170975E-2</v>
      </c>
      <c r="U25" s="47">
        <v>9.9615081559525278E-3</v>
      </c>
      <c r="V25" s="47">
        <v>5.6057379763338137E-3</v>
      </c>
      <c r="W25" s="47">
        <v>6.4086715104455195E-3</v>
      </c>
      <c r="X25" s="47">
        <f t="shared" ref="X25:AC25" si="70">X23/$B$6</f>
        <v>1.1763750359922815E-2</v>
      </c>
      <c r="Y25" s="47">
        <f t="shared" si="70"/>
        <v>1.2493027869031541E-2</v>
      </c>
      <c r="Z25" s="47">
        <f t="shared" si="70"/>
        <v>1.2810292241238032E-2</v>
      </c>
      <c r="AA25" s="47">
        <f t="shared" si="70"/>
        <v>1.3891098832557663E-2</v>
      </c>
      <c r="AB25" s="47">
        <f t="shared" si="70"/>
        <v>1.4779854132935017E-2</v>
      </c>
      <c r="AC25" s="47">
        <f t="shared" si="70"/>
        <v>1.5400349867795704E-2</v>
      </c>
      <c r="AD25" s="47">
        <f t="shared" ref="AD25:AE25" si="71">AD23/$B$6</f>
        <v>1.5572066620771187E-2</v>
      </c>
      <c r="AE25" s="47">
        <f t="shared" si="71"/>
        <v>1.6323560395347356E-2</v>
      </c>
      <c r="AF25" s="47">
        <f t="shared" ref="AF25:AG25" si="72">AF23/$B$6</f>
        <v>1.6575707834800685E-2</v>
      </c>
      <c r="AG25" s="47">
        <f t="shared" si="72"/>
        <v>1.6975872550055608E-2</v>
      </c>
      <c r="AH25" s="47">
        <f t="shared" ref="AH25:AI25" si="73">AH23/$B$6</f>
        <v>1.7169810757440711E-2</v>
      </c>
      <c r="AI25" s="47">
        <f t="shared" si="73"/>
        <v>1.7511917727216251E-2</v>
      </c>
      <c r="AJ25" s="47">
        <f t="shared" ref="AJ25:AK25" si="74">AJ23/$B$6</f>
        <v>1.8125890478867725E-2</v>
      </c>
      <c r="AK25" s="47">
        <f t="shared" si="74"/>
        <v>1.8261552761116705E-2</v>
      </c>
      <c r="AL25" s="47">
        <f t="shared" ref="AL25:AM25" si="75">AL23/$B$6</f>
        <v>1.8407393026140532E-2</v>
      </c>
      <c r="AM25" s="47">
        <f t="shared" si="75"/>
        <v>1.8939661546390461E-2</v>
      </c>
      <c r="AN25" s="47">
        <f t="shared" ref="AN25:AO25" si="76">AN23/$B$6</f>
        <v>1.8944136710489341E-2</v>
      </c>
      <c r="AO25" s="47">
        <f t="shared" si="76"/>
        <v>1.9126308646933789E-2</v>
      </c>
      <c r="AP25" s="47">
        <f t="shared" ref="AP25:AQ25" si="77">AP23/$B$6</f>
        <v>1.9137117438569055E-2</v>
      </c>
      <c r="AQ25" s="47">
        <f t="shared" si="77"/>
        <v>1.9312317690622624E-2</v>
      </c>
      <c r="BR25" s="53">
        <v>22</v>
      </c>
      <c r="BS25" s="54">
        <v>4.6100000000000002E-2</v>
      </c>
      <c r="BT25" s="54">
        <v>5.9900000000000002E-2</v>
      </c>
    </row>
    <row r="26" spans="2:72" x14ac:dyDescent="0.3">
      <c r="B26" s="43"/>
      <c r="C26" s="78"/>
      <c r="D26" s="43"/>
      <c r="E26" s="44"/>
      <c r="F26" s="38" t="s">
        <v>134</v>
      </c>
      <c r="G26" s="47" t="s">
        <v>122</v>
      </c>
      <c r="H26" s="47" t="s">
        <v>122</v>
      </c>
      <c r="I26" s="47" t="s">
        <v>122</v>
      </c>
      <c r="J26" s="47" t="str">
        <f t="shared" ref="J26:AB26" si="78">IF(J25&gt;VLOOKUP(J22,$BR$3:$BT$75,2,0),"Gatilho atingido","Gatilho não atingido")</f>
        <v>Gatilho não atingido</v>
      </c>
      <c r="K26" s="47" t="str">
        <f t="shared" si="78"/>
        <v>Gatilho não atingido</v>
      </c>
      <c r="L26" s="47" t="str">
        <f t="shared" si="78"/>
        <v>Gatilho não atingido</v>
      </c>
      <c r="M26" s="47" t="str">
        <f t="shared" si="78"/>
        <v>Gatilho não atingido</v>
      </c>
      <c r="N26" s="47" t="str">
        <f t="shared" si="78"/>
        <v>Gatilho não atingido</v>
      </c>
      <c r="O26" s="47" t="str">
        <f t="shared" si="78"/>
        <v>Gatilho não atingido</v>
      </c>
      <c r="P26" s="47" t="str">
        <f t="shared" si="78"/>
        <v>Gatilho não atingido</v>
      </c>
      <c r="Q26" s="47" t="str">
        <f t="shared" si="78"/>
        <v>Gatilho não atingido</v>
      </c>
      <c r="R26" s="47" t="str">
        <f t="shared" si="78"/>
        <v>Gatilho não atingido</v>
      </c>
      <c r="S26" s="47" t="str">
        <f t="shared" si="78"/>
        <v>Gatilho não atingido</v>
      </c>
      <c r="T26" s="47" t="str">
        <f t="shared" si="78"/>
        <v>Gatilho não atingido</v>
      </c>
      <c r="U26" s="47" t="str">
        <f t="shared" si="78"/>
        <v>Gatilho não atingido</v>
      </c>
      <c r="V26" s="47" t="str">
        <f t="shared" si="78"/>
        <v>Gatilho não atingido</v>
      </c>
      <c r="W26" s="47" t="str">
        <f t="shared" si="78"/>
        <v>Gatilho não atingido</v>
      </c>
      <c r="X26" s="47" t="str">
        <f t="shared" si="78"/>
        <v>Gatilho não atingido</v>
      </c>
      <c r="Y26" s="47" t="str">
        <f t="shared" si="78"/>
        <v>Gatilho não atingido</v>
      </c>
      <c r="Z26" s="47" t="str">
        <f t="shared" si="78"/>
        <v>Gatilho não atingido</v>
      </c>
      <c r="AA26" s="47" t="str">
        <f t="shared" si="78"/>
        <v>Gatilho não atingido</v>
      </c>
      <c r="AB26" s="47" t="str">
        <f t="shared" si="78"/>
        <v>Gatilho não atingido</v>
      </c>
      <c r="AC26" s="47" t="str">
        <f t="shared" ref="AC26:AD26" si="79">IF(AC25&gt;VLOOKUP(AC22,$BR$3:$BT$75,2,0),"Gatilho atingido","Gatilho não atingido")</f>
        <v>Gatilho não atingido</v>
      </c>
      <c r="AD26" s="47" t="str">
        <f t="shared" si="79"/>
        <v>Gatilho não atingido</v>
      </c>
      <c r="AE26" s="47" t="str">
        <f t="shared" ref="AE26:AJ26" si="80">IF(AE25&gt;VLOOKUP(AE22,$BR$3:$BT$75,2,0),"Gatilho atingido","Gatilho não atingido")</f>
        <v>Gatilho não atingido</v>
      </c>
      <c r="AF26" s="47" t="str">
        <f t="shared" si="80"/>
        <v>Gatilho não atingido</v>
      </c>
      <c r="AG26" s="47" t="str">
        <f t="shared" si="80"/>
        <v>Gatilho não atingido</v>
      </c>
      <c r="AH26" s="47" t="str">
        <f t="shared" si="80"/>
        <v>Gatilho não atingido</v>
      </c>
      <c r="AI26" s="47" t="str">
        <f t="shared" si="80"/>
        <v>Gatilho não atingido</v>
      </c>
      <c r="AJ26" s="47" t="str">
        <f t="shared" si="80"/>
        <v>Gatilho não atingido</v>
      </c>
      <c r="AK26" s="47" t="str">
        <f t="shared" ref="AK26:AL26" si="81">IF(AK25&gt;VLOOKUP(AK22,$BR$3:$BT$75,2,0),"Gatilho atingido","Gatilho não atingido")</f>
        <v>Gatilho não atingido</v>
      </c>
      <c r="AL26" s="47" t="str">
        <f t="shared" si="81"/>
        <v>Gatilho não atingido</v>
      </c>
      <c r="AM26" s="47" t="str">
        <f t="shared" ref="AM26:AN26" si="82">IF(AM25&gt;VLOOKUP(AM22,$BR$3:$BT$75,2,0),"Gatilho atingido","Gatilho não atingido")</f>
        <v>Gatilho não atingido</v>
      </c>
      <c r="AN26" s="47" t="str">
        <f t="shared" si="82"/>
        <v>Gatilho não atingido</v>
      </c>
      <c r="AO26" s="47" t="str">
        <f t="shared" ref="AO26:AP26" si="83">IF(AO25&gt;VLOOKUP(AO22,$BR$3:$BT$75,2,0),"Gatilho atingido","Gatilho não atingido")</f>
        <v>Gatilho não atingido</v>
      </c>
      <c r="AP26" s="47" t="str">
        <f t="shared" si="83"/>
        <v>Gatilho não atingido</v>
      </c>
      <c r="AQ26" s="47" t="str">
        <f t="shared" ref="AQ26" si="84">IF(AQ25&gt;VLOOKUP(AQ22,$BR$3:$BT$75,2,0),"Gatilho atingido","Gatilho não atingido")</f>
        <v>Gatilho não atingido</v>
      </c>
      <c r="BR26" s="53">
        <v>23</v>
      </c>
      <c r="BS26" s="54">
        <v>4.8300000000000003E-2</v>
      </c>
      <c r="BT26" s="54">
        <v>6.2600000000000003E-2</v>
      </c>
    </row>
    <row r="27" spans="2:72" x14ac:dyDescent="0.3">
      <c r="B27" s="43"/>
      <c r="C27" s="78"/>
      <c r="D27" s="43"/>
      <c r="E27" s="44"/>
      <c r="F27" s="38" t="s">
        <v>139</v>
      </c>
      <c r="G27" s="47" t="s">
        <v>122</v>
      </c>
      <c r="H27" s="47" t="s">
        <v>122</v>
      </c>
      <c r="I27" s="47" t="s">
        <v>122</v>
      </c>
      <c r="J27" s="47" t="str">
        <f t="shared" ref="J27:AB27" si="85">IF(J25&gt;VLOOKUP(J22,$BR$3:$BT$75,3,0),"Gatilho atingido","Gatilho não atingido")</f>
        <v>Gatilho não atingido</v>
      </c>
      <c r="K27" s="47" t="str">
        <f t="shared" si="85"/>
        <v>Gatilho não atingido</v>
      </c>
      <c r="L27" s="47" t="str">
        <f t="shared" si="85"/>
        <v>Gatilho não atingido</v>
      </c>
      <c r="M27" s="47" t="str">
        <f t="shared" si="85"/>
        <v>Gatilho não atingido</v>
      </c>
      <c r="N27" s="47" t="str">
        <f t="shared" si="85"/>
        <v>Gatilho não atingido</v>
      </c>
      <c r="O27" s="47" t="str">
        <f t="shared" si="85"/>
        <v>Gatilho não atingido</v>
      </c>
      <c r="P27" s="47" t="str">
        <f t="shared" si="85"/>
        <v>Gatilho não atingido</v>
      </c>
      <c r="Q27" s="47" t="str">
        <f t="shared" si="85"/>
        <v>Gatilho não atingido</v>
      </c>
      <c r="R27" s="47" t="str">
        <f t="shared" si="85"/>
        <v>Gatilho não atingido</v>
      </c>
      <c r="S27" s="47" t="str">
        <f t="shared" si="85"/>
        <v>Gatilho não atingido</v>
      </c>
      <c r="T27" s="47" t="str">
        <f t="shared" si="85"/>
        <v>Gatilho não atingido</v>
      </c>
      <c r="U27" s="47" t="str">
        <f t="shared" si="85"/>
        <v>Gatilho não atingido</v>
      </c>
      <c r="V27" s="47" t="str">
        <f t="shared" si="85"/>
        <v>Gatilho não atingido</v>
      </c>
      <c r="W27" s="47" t="str">
        <f t="shared" si="85"/>
        <v>Gatilho não atingido</v>
      </c>
      <c r="X27" s="47" t="str">
        <f t="shared" si="85"/>
        <v>Gatilho não atingido</v>
      </c>
      <c r="Y27" s="47" t="str">
        <f t="shared" si="85"/>
        <v>Gatilho não atingido</v>
      </c>
      <c r="Z27" s="47" t="str">
        <f t="shared" si="85"/>
        <v>Gatilho não atingido</v>
      </c>
      <c r="AA27" s="47" t="str">
        <f t="shared" si="85"/>
        <v>Gatilho não atingido</v>
      </c>
      <c r="AB27" s="47" t="str">
        <f t="shared" si="85"/>
        <v>Gatilho não atingido</v>
      </c>
      <c r="AC27" s="47" t="str">
        <f t="shared" ref="AC27:AD27" si="86">IF(AC25&gt;VLOOKUP(AC22,$BR$3:$BT$75,3,0),"Gatilho atingido","Gatilho não atingido")</f>
        <v>Gatilho não atingido</v>
      </c>
      <c r="AD27" s="47" t="str">
        <f t="shared" si="86"/>
        <v>Gatilho não atingido</v>
      </c>
      <c r="AE27" s="47" t="str">
        <f t="shared" ref="AE27:AJ27" si="87">IF(AE25&gt;VLOOKUP(AE22,$BR$3:$BT$75,3,0),"Gatilho atingido","Gatilho não atingido")</f>
        <v>Gatilho não atingido</v>
      </c>
      <c r="AF27" s="47" t="str">
        <f t="shared" si="87"/>
        <v>Gatilho não atingido</v>
      </c>
      <c r="AG27" s="47" t="str">
        <f t="shared" si="87"/>
        <v>Gatilho não atingido</v>
      </c>
      <c r="AH27" s="47" t="str">
        <f t="shared" si="87"/>
        <v>Gatilho não atingido</v>
      </c>
      <c r="AI27" s="47" t="str">
        <f t="shared" si="87"/>
        <v>Gatilho não atingido</v>
      </c>
      <c r="AJ27" s="47" t="str">
        <f t="shared" si="87"/>
        <v>Gatilho não atingido</v>
      </c>
      <c r="AK27" s="47" t="str">
        <f t="shared" ref="AK27:AL27" si="88">IF(AK25&gt;VLOOKUP(AK22,$BR$3:$BT$75,3,0),"Gatilho atingido","Gatilho não atingido")</f>
        <v>Gatilho não atingido</v>
      </c>
      <c r="AL27" s="47" t="str">
        <f t="shared" si="88"/>
        <v>Gatilho não atingido</v>
      </c>
      <c r="AM27" s="47" t="str">
        <f t="shared" ref="AM27:AN27" si="89">IF(AM25&gt;VLOOKUP(AM22,$BR$3:$BT$75,3,0),"Gatilho atingido","Gatilho não atingido")</f>
        <v>Gatilho não atingido</v>
      </c>
      <c r="AN27" s="47" t="str">
        <f t="shared" si="89"/>
        <v>Gatilho não atingido</v>
      </c>
      <c r="AO27" s="47" t="str">
        <f t="shared" ref="AO27:AP27" si="90">IF(AO25&gt;VLOOKUP(AO22,$BR$3:$BT$75,3,0),"Gatilho atingido","Gatilho não atingido")</f>
        <v>Gatilho não atingido</v>
      </c>
      <c r="AP27" s="47" t="str">
        <f t="shared" si="90"/>
        <v>Gatilho não atingido</v>
      </c>
      <c r="AQ27" s="47" t="str">
        <f t="shared" ref="AQ27" si="91">IF(AQ25&gt;VLOOKUP(AQ22,$BR$3:$BT$75,3,0),"Gatilho atingido","Gatilho não atingido")</f>
        <v>Gatilho não atingido</v>
      </c>
      <c r="BR27" s="53">
        <v>24</v>
      </c>
      <c r="BS27" s="54">
        <v>5.04E-2</v>
      </c>
      <c r="BT27" s="54">
        <v>6.54E-2</v>
      </c>
    </row>
    <row r="28" spans="2:72" x14ac:dyDescent="0.3">
      <c r="B28" s="43"/>
      <c r="C28" s="78"/>
      <c r="D28" s="43"/>
      <c r="AR28" s="46"/>
      <c r="BR28" s="53">
        <v>25</v>
      </c>
      <c r="BS28" s="54">
        <v>5.2499999999999998E-2</v>
      </c>
      <c r="BT28" s="54">
        <v>6.8000000000000005E-2</v>
      </c>
    </row>
    <row r="29" spans="2:72" x14ac:dyDescent="0.3">
      <c r="B29" s="49"/>
      <c r="C29" s="79"/>
      <c r="D29" s="49"/>
      <c r="F29" s="13"/>
      <c r="G29" s="98" t="s">
        <v>116</v>
      </c>
      <c r="H29" s="98"/>
      <c r="I29" s="98"/>
      <c r="J29" s="98"/>
      <c r="K29" s="98"/>
      <c r="L29" s="98"/>
      <c r="M29" s="98"/>
      <c r="N29" s="98"/>
      <c r="O29" s="98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53">
        <v>26</v>
      </c>
      <c r="BS29" s="54">
        <v>5.4399999999999997E-2</v>
      </c>
      <c r="BT29" s="54">
        <v>7.0400000000000004E-2</v>
      </c>
    </row>
    <row r="30" spans="2:72" x14ac:dyDescent="0.3">
      <c r="B30" s="43"/>
      <c r="C30" s="78"/>
      <c r="D30" s="43"/>
      <c r="E30" s="40"/>
      <c r="F30" s="38" t="s">
        <v>124</v>
      </c>
      <c r="G30" s="39">
        <v>43770</v>
      </c>
      <c r="H30" s="39">
        <f t="shared" ref="H30:O30" si="92">EDATE(G30,1)</f>
        <v>43800</v>
      </c>
      <c r="I30" s="39">
        <f t="shared" si="92"/>
        <v>43831</v>
      </c>
      <c r="J30" s="39">
        <f t="shared" si="92"/>
        <v>43862</v>
      </c>
      <c r="K30" s="39">
        <f t="shared" si="92"/>
        <v>43891</v>
      </c>
      <c r="L30" s="39">
        <f t="shared" si="92"/>
        <v>43922</v>
      </c>
      <c r="M30" s="39">
        <f t="shared" si="92"/>
        <v>43952</v>
      </c>
      <c r="N30" s="39">
        <f t="shared" si="92"/>
        <v>43983</v>
      </c>
      <c r="O30" s="39">
        <f t="shared" si="92"/>
        <v>44013</v>
      </c>
      <c r="P30" s="39">
        <f t="shared" ref="P30:U30" si="93">EDATE(O30,1)</f>
        <v>44044</v>
      </c>
      <c r="Q30" s="39">
        <f t="shared" si="93"/>
        <v>44075</v>
      </c>
      <c r="R30" s="39">
        <f t="shared" si="93"/>
        <v>44105</v>
      </c>
      <c r="S30" s="39">
        <f t="shared" si="93"/>
        <v>44136</v>
      </c>
      <c r="T30" s="39">
        <f t="shared" si="93"/>
        <v>44166</v>
      </c>
      <c r="U30" s="39">
        <f t="shared" si="93"/>
        <v>44197</v>
      </c>
      <c r="V30" s="39">
        <f t="shared" ref="V30:AQ30" si="94">EDATE(U30,1)</f>
        <v>44228</v>
      </c>
      <c r="W30" s="39">
        <f t="shared" si="94"/>
        <v>44256</v>
      </c>
      <c r="X30" s="39">
        <f t="shared" si="94"/>
        <v>44287</v>
      </c>
      <c r="Y30" s="39">
        <f t="shared" si="94"/>
        <v>44317</v>
      </c>
      <c r="Z30" s="39">
        <f t="shared" si="94"/>
        <v>44348</v>
      </c>
      <c r="AA30" s="39">
        <f t="shared" si="94"/>
        <v>44378</v>
      </c>
      <c r="AB30" s="39">
        <f t="shared" si="94"/>
        <v>44409</v>
      </c>
      <c r="AC30" s="39">
        <f t="shared" si="94"/>
        <v>44440</v>
      </c>
      <c r="AD30" s="39">
        <f t="shared" si="94"/>
        <v>44470</v>
      </c>
      <c r="AE30" s="39">
        <f t="shared" si="94"/>
        <v>44501</v>
      </c>
      <c r="AF30" s="39">
        <f t="shared" si="94"/>
        <v>44531</v>
      </c>
      <c r="AG30" s="39">
        <f t="shared" si="94"/>
        <v>44562</v>
      </c>
      <c r="AH30" s="39">
        <f t="shared" si="94"/>
        <v>44593</v>
      </c>
      <c r="AI30" s="39">
        <f t="shared" si="94"/>
        <v>44621</v>
      </c>
      <c r="AJ30" s="39">
        <f t="shared" si="94"/>
        <v>44652</v>
      </c>
      <c r="AK30" s="39">
        <f t="shared" si="94"/>
        <v>44682</v>
      </c>
      <c r="AL30" s="39">
        <f t="shared" si="94"/>
        <v>44713</v>
      </c>
      <c r="AM30" s="39">
        <f t="shared" si="94"/>
        <v>44743</v>
      </c>
      <c r="AN30" s="39">
        <f t="shared" si="94"/>
        <v>44774</v>
      </c>
      <c r="AO30" s="39">
        <f t="shared" si="94"/>
        <v>44805</v>
      </c>
      <c r="AP30" s="39">
        <f t="shared" si="94"/>
        <v>44835</v>
      </c>
      <c r="AQ30" s="39">
        <f t="shared" si="94"/>
        <v>44866</v>
      </c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53">
        <v>27</v>
      </c>
      <c r="BS30" s="54">
        <v>5.6099999999999997E-2</v>
      </c>
      <c r="BT30" s="54">
        <v>7.2599999999999998E-2</v>
      </c>
    </row>
    <row r="31" spans="2:72" x14ac:dyDescent="0.3">
      <c r="B31" s="43"/>
      <c r="C31" s="78"/>
      <c r="D31" s="43"/>
      <c r="E31" s="40"/>
      <c r="F31" s="38" t="s">
        <v>130</v>
      </c>
      <c r="G31" s="51" t="s">
        <v>122</v>
      </c>
      <c r="H31" s="51" t="s">
        <v>122</v>
      </c>
      <c r="I31" s="50" t="s">
        <v>122</v>
      </c>
      <c r="J31" s="50">
        <v>0</v>
      </c>
      <c r="K31" s="50">
        <f t="shared" ref="K31:O31" si="95">J31+1</f>
        <v>1</v>
      </c>
      <c r="L31" s="50">
        <f t="shared" si="95"/>
        <v>2</v>
      </c>
      <c r="M31" s="50">
        <f t="shared" si="95"/>
        <v>3</v>
      </c>
      <c r="N31" s="50">
        <f t="shared" si="95"/>
        <v>4</v>
      </c>
      <c r="O31" s="50">
        <f t="shared" si="95"/>
        <v>5</v>
      </c>
      <c r="P31" s="50">
        <f t="shared" ref="P31:U31" si="96">O31+1</f>
        <v>6</v>
      </c>
      <c r="Q31" s="50">
        <f t="shared" si="96"/>
        <v>7</v>
      </c>
      <c r="R31" s="50">
        <f t="shared" si="96"/>
        <v>8</v>
      </c>
      <c r="S31" s="50">
        <f t="shared" si="96"/>
        <v>9</v>
      </c>
      <c r="T31" s="50">
        <f t="shared" si="96"/>
        <v>10</v>
      </c>
      <c r="U31" s="50">
        <f t="shared" si="96"/>
        <v>11</v>
      </c>
      <c r="V31" s="50">
        <f t="shared" ref="V31:AQ31" si="97">U31+1</f>
        <v>12</v>
      </c>
      <c r="W31" s="50">
        <f t="shared" si="97"/>
        <v>13</v>
      </c>
      <c r="X31" s="50">
        <f t="shared" si="97"/>
        <v>14</v>
      </c>
      <c r="Y31" s="50">
        <f t="shared" si="97"/>
        <v>15</v>
      </c>
      <c r="Z31" s="50">
        <f t="shared" si="97"/>
        <v>16</v>
      </c>
      <c r="AA31" s="50">
        <f t="shared" si="97"/>
        <v>17</v>
      </c>
      <c r="AB31" s="50">
        <f t="shared" si="97"/>
        <v>18</v>
      </c>
      <c r="AC31" s="50">
        <f t="shared" si="97"/>
        <v>19</v>
      </c>
      <c r="AD31" s="50">
        <f t="shared" si="97"/>
        <v>20</v>
      </c>
      <c r="AE31" s="50">
        <f t="shared" si="97"/>
        <v>21</v>
      </c>
      <c r="AF31" s="50">
        <f t="shared" si="97"/>
        <v>22</v>
      </c>
      <c r="AG31" s="50">
        <f t="shared" si="97"/>
        <v>23</v>
      </c>
      <c r="AH31" s="50">
        <f t="shared" si="97"/>
        <v>24</v>
      </c>
      <c r="AI31" s="50">
        <f t="shared" si="97"/>
        <v>25</v>
      </c>
      <c r="AJ31" s="50">
        <f t="shared" si="97"/>
        <v>26</v>
      </c>
      <c r="AK31" s="50">
        <f t="shared" si="97"/>
        <v>27</v>
      </c>
      <c r="AL31" s="50">
        <f t="shared" si="97"/>
        <v>28</v>
      </c>
      <c r="AM31" s="50">
        <f t="shared" si="97"/>
        <v>29</v>
      </c>
      <c r="AN31" s="50">
        <f t="shared" si="97"/>
        <v>30</v>
      </c>
      <c r="AO31" s="50">
        <f t="shared" si="97"/>
        <v>31</v>
      </c>
      <c r="AP31" s="50">
        <f t="shared" si="97"/>
        <v>32</v>
      </c>
      <c r="AQ31" s="50">
        <f t="shared" si="97"/>
        <v>33</v>
      </c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53">
        <v>28</v>
      </c>
      <c r="BS31" s="54">
        <v>5.7799999999999997E-2</v>
      </c>
      <c r="BT31" s="54">
        <v>7.4700000000000003E-2</v>
      </c>
    </row>
    <row r="32" spans="2:72" x14ac:dyDescent="0.3">
      <c r="B32" s="43"/>
      <c r="C32" s="78"/>
      <c r="D32" s="43"/>
      <c r="E32" s="40"/>
      <c r="F32" s="38" t="s">
        <v>60</v>
      </c>
      <c r="G32" s="21" t="s">
        <v>122</v>
      </c>
      <c r="H32" s="21" t="s">
        <v>122</v>
      </c>
      <c r="I32" s="21" t="s">
        <v>122</v>
      </c>
      <c r="J32" s="21">
        <v>0</v>
      </c>
      <c r="K32" s="21">
        <v>0</v>
      </c>
      <c r="L32" s="21">
        <v>0</v>
      </c>
      <c r="M32" s="21">
        <v>0</v>
      </c>
      <c r="N32" s="21">
        <v>19904.542225999998</v>
      </c>
      <c r="O32" s="21">
        <v>20176.844477999999</v>
      </c>
      <c r="P32" s="21">
        <v>992782.02530199988</v>
      </c>
      <c r="Q32" s="21">
        <v>769126.33747100004</v>
      </c>
      <c r="R32" s="21">
        <v>1059784.44771</v>
      </c>
      <c r="S32" s="21">
        <v>1203752.2349339994</v>
      </c>
      <c r="T32" s="21">
        <v>691240.53577599989</v>
      </c>
      <c r="U32" s="21">
        <v>986141.63283099968</v>
      </c>
      <c r="V32" s="21">
        <v>480762.04066900001</v>
      </c>
      <c r="W32" s="21">
        <v>548431.73567399976</v>
      </c>
      <c r="X32" s="21">
        <v>1207087.8836339999</v>
      </c>
      <c r="Y32" s="21">
        <v>1303491.4803990005</v>
      </c>
      <c r="Z32" s="21">
        <v>1379387.4910400005</v>
      </c>
      <c r="AA32" s="21">
        <v>1534461.8582330004</v>
      </c>
      <c r="AB32" s="21">
        <v>1580334.0048440001</v>
      </c>
      <c r="AC32" s="21">
        <v>1607493.014153</v>
      </c>
      <c r="AD32" s="21">
        <v>1649153.2976670002</v>
      </c>
      <c r="AE32" s="21">
        <v>1713859.5006019999</v>
      </c>
      <c r="AF32" s="21">
        <v>1742480.5870809997</v>
      </c>
      <c r="AG32" s="21">
        <v>1766537.9865030004</v>
      </c>
      <c r="AH32" s="21">
        <v>1834326.1718180003</v>
      </c>
      <c r="AI32" s="21">
        <v>1835896.7881720006</v>
      </c>
      <c r="AJ32" s="21">
        <v>1865964.0692670005</v>
      </c>
      <c r="AK32" s="21">
        <v>1862602.6336270003</v>
      </c>
      <c r="AL32" s="21">
        <v>1866623.2393710003</v>
      </c>
      <c r="AM32" s="21">
        <v>1883075.7269310006</v>
      </c>
      <c r="AN32" s="21">
        <v>1838034.861947</v>
      </c>
      <c r="AO32" s="21">
        <v>1863698.6726310002</v>
      </c>
      <c r="AP32" s="21">
        <v>1865425.729115</v>
      </c>
      <c r="AQ32" s="21">
        <f>SUM('Capa Final'!$F$37:$F$38)+SUM('Capa Final'!$F$46:$F$47)</f>
        <v>1891897.8173720003</v>
      </c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53">
        <v>29</v>
      </c>
      <c r="BS32" s="54">
        <v>5.9400000000000001E-2</v>
      </c>
      <c r="BT32" s="54">
        <v>7.6700000000000004E-2</v>
      </c>
    </row>
    <row r="33" spans="2:72" x14ac:dyDescent="0.3">
      <c r="B33" s="43"/>
      <c r="C33" s="78"/>
      <c r="D33" s="43"/>
      <c r="E33" s="40"/>
      <c r="F33" s="38" t="s">
        <v>62</v>
      </c>
      <c r="G33" s="21" t="s">
        <v>122</v>
      </c>
      <c r="H33" s="21" t="s">
        <v>122</v>
      </c>
      <c r="I33" s="21" t="s">
        <v>122</v>
      </c>
      <c r="J33" s="21">
        <v>0</v>
      </c>
      <c r="K33" s="21">
        <v>0</v>
      </c>
      <c r="L33" s="21">
        <v>0</v>
      </c>
      <c r="M33" s="21">
        <v>0</v>
      </c>
      <c r="N33" s="21">
        <v>19904.542225999998</v>
      </c>
      <c r="O33" s="21">
        <v>0</v>
      </c>
      <c r="P33" s="21">
        <v>573741.91907299997</v>
      </c>
      <c r="Q33" s="21">
        <v>218519.62765100002</v>
      </c>
      <c r="R33" s="21">
        <v>290537.80093099998</v>
      </c>
      <c r="S33" s="21">
        <v>118836.33550699998</v>
      </c>
      <c r="T33" s="21">
        <v>44223.148496000002</v>
      </c>
      <c r="U33" s="21">
        <v>34159.846283999999</v>
      </c>
      <c r="V33" s="21">
        <v>40605.295381000004</v>
      </c>
      <c r="W33" s="21">
        <v>103450.99195899999</v>
      </c>
      <c r="X33" s="21">
        <v>122690.67361500002</v>
      </c>
      <c r="Y33" s="21">
        <v>94205.207659000007</v>
      </c>
      <c r="Z33" s="21">
        <v>83967.400494999994</v>
      </c>
      <c r="AA33" s="21">
        <v>198836.52260399997</v>
      </c>
      <c r="AB33" s="21">
        <v>77940.958960999997</v>
      </c>
      <c r="AC33" s="21">
        <v>46696.65453</v>
      </c>
      <c r="AD33" s="21">
        <v>50983.394584000001</v>
      </c>
      <c r="AE33" s="21">
        <v>68945.930819000001</v>
      </c>
      <c r="AF33" s="21">
        <v>51604.907367</v>
      </c>
      <c r="AG33" s="21">
        <v>48818.333080000004</v>
      </c>
      <c r="AH33" s="21">
        <v>89139.616959000006</v>
      </c>
      <c r="AI33" s="21">
        <v>32286.689113</v>
      </c>
      <c r="AJ33" s="21">
        <v>49227.776081000004</v>
      </c>
      <c r="AK33" s="21">
        <v>32688.705095999998</v>
      </c>
      <c r="AL33" s="21">
        <v>26746.073226</v>
      </c>
      <c r="AM33" s="21">
        <v>45445.197684999999</v>
      </c>
      <c r="AN33" s="21">
        <v>51320.180626999994</v>
      </c>
      <c r="AO33" s="21">
        <v>60782.116388999988</v>
      </c>
      <c r="AP33" s="21">
        <v>26170.056385999997</v>
      </c>
      <c r="AQ33" s="21">
        <f>'Capa Final'!$F$37+'Capa Final'!$F$46</f>
        <v>50809.934133999996</v>
      </c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53">
        <v>30</v>
      </c>
      <c r="BS33" s="54">
        <v>6.08E-2</v>
      </c>
      <c r="BT33" s="54">
        <v>7.8600000000000003E-2</v>
      </c>
    </row>
    <row r="34" spans="2:72" x14ac:dyDescent="0.3">
      <c r="B34" s="43"/>
      <c r="C34" s="78"/>
      <c r="D34" s="43"/>
      <c r="E34" s="44"/>
      <c r="F34" s="38" t="s">
        <v>90</v>
      </c>
      <c r="G34" s="47" t="s">
        <v>122</v>
      </c>
      <c r="H34" s="47" t="s">
        <v>122</v>
      </c>
      <c r="I34" s="21" t="s">
        <v>122</v>
      </c>
      <c r="J34" s="47">
        <v>0</v>
      </c>
      <c r="K34" s="47">
        <v>0</v>
      </c>
      <c r="L34" s="47">
        <v>0</v>
      </c>
      <c r="M34" s="47">
        <v>0</v>
      </c>
      <c r="N34" s="47">
        <v>2.1086458407940383E-4</v>
      </c>
      <c r="O34" s="47">
        <v>2.1374929755132999E-4</v>
      </c>
      <c r="P34" s="47">
        <v>1.0517326471008406E-2</v>
      </c>
      <c r="Q34" s="47">
        <v>8.1479645908907432E-3</v>
      </c>
      <c r="R34" s="47">
        <v>1.1227136210562247E-2</v>
      </c>
      <c r="S34" s="47">
        <v>1.2752301031191302E-2</v>
      </c>
      <c r="T34" s="47">
        <v>7.3228585927907529E-3</v>
      </c>
      <c r="U34" s="47">
        <v>1.0446979533077203E-2</v>
      </c>
      <c r="V34" s="47">
        <v>5.0930931541049813E-3</v>
      </c>
      <c r="W34" s="47">
        <v>5.8099718408888721E-3</v>
      </c>
      <c r="X34" s="47">
        <f t="shared" ref="X34:AC34" si="98">X32/$B$7</f>
        <v>1.2787638200354721E-2</v>
      </c>
      <c r="Y34" s="47">
        <f t="shared" si="98"/>
        <v>1.380891787133641E-2</v>
      </c>
      <c r="Z34" s="47">
        <f t="shared" si="98"/>
        <v>1.4612944436498798E-2</v>
      </c>
      <c r="AA34" s="47">
        <f t="shared" si="98"/>
        <v>1.6255770057316904E-2</v>
      </c>
      <c r="AB34" s="47">
        <f t="shared" si="98"/>
        <v>1.6741730046053692E-2</v>
      </c>
      <c r="AC34" s="47">
        <f t="shared" si="98"/>
        <v>1.7029446946896069E-2</v>
      </c>
      <c r="AD34" s="47">
        <f t="shared" ref="AD34:AE34" si="99">AD32/$B$7</f>
        <v>1.7470787333229338E-2</v>
      </c>
      <c r="AE34" s="47">
        <f t="shared" si="99"/>
        <v>1.8156271400852034E-2</v>
      </c>
      <c r="AF34" s="47">
        <f t="shared" ref="AF34:AG34" si="100">AF32/$B$7</f>
        <v>1.8459477243406484E-2</v>
      </c>
      <c r="AG34" s="47">
        <f t="shared" si="100"/>
        <v>1.8714336333635947E-2</v>
      </c>
      <c r="AH34" s="47">
        <f t="shared" ref="AH34:AI34" si="101">AH32/$B$7</f>
        <v>1.9432470282141102E-2</v>
      </c>
      <c r="AI34" s="47">
        <f t="shared" si="101"/>
        <v>1.9449109065413493E-2</v>
      </c>
      <c r="AJ34" s="47">
        <f t="shared" ref="AJ34:AK34" si="102">AJ32/$B$7</f>
        <v>1.9767635593203416E-2</v>
      </c>
      <c r="AK34" s="47">
        <f t="shared" si="102"/>
        <v>1.9732025242556295E-2</v>
      </c>
      <c r="AL34" s="47">
        <f t="shared" ref="AL34:AM34" si="103">AL32/$B$7</f>
        <v>1.9774618704306364E-2</v>
      </c>
      <c r="AM34" s="47">
        <f t="shared" si="103"/>
        <v>1.9948912938608291E-2</v>
      </c>
      <c r="AN34" s="47">
        <f t="shared" ref="AN34:AO34" si="104">AN32/$B$7</f>
        <v>1.9471759374683477E-2</v>
      </c>
      <c r="AO34" s="47">
        <f t="shared" si="104"/>
        <v>1.9743636452002312E-2</v>
      </c>
      <c r="AP34" s="47">
        <f t="shared" ref="AP34:AQ34" si="105">AP32/$B$7</f>
        <v>1.9761932529502882E-2</v>
      </c>
      <c r="AQ34" s="47">
        <f t="shared" si="105"/>
        <v>2.0042372331465986E-2</v>
      </c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53">
        <v>31</v>
      </c>
      <c r="BS34" s="54">
        <v>6.2199999999999998E-2</v>
      </c>
      <c r="BT34" s="54">
        <v>8.0299999999999996E-2</v>
      </c>
    </row>
    <row r="35" spans="2:72" x14ac:dyDescent="0.3">
      <c r="B35" s="43"/>
      <c r="C35" s="78"/>
      <c r="D35" s="43"/>
      <c r="E35" s="40"/>
      <c r="F35" s="38" t="s">
        <v>134</v>
      </c>
      <c r="G35" s="47" t="s">
        <v>122</v>
      </c>
      <c r="H35" s="47" t="s">
        <v>122</v>
      </c>
      <c r="I35" s="47" t="s">
        <v>122</v>
      </c>
      <c r="J35" s="47" t="s">
        <v>122</v>
      </c>
      <c r="K35" s="47" t="str">
        <f t="shared" ref="K35:AB35" si="106">IF(K34&gt;VLOOKUP(K31,$BR$3:$BT$75,2,0),"Gatilho atingido","Gatilho não atingido")</f>
        <v>Gatilho não atingido</v>
      </c>
      <c r="L35" s="47" t="str">
        <f t="shared" si="106"/>
        <v>Gatilho não atingido</v>
      </c>
      <c r="M35" s="47" t="str">
        <f t="shared" si="106"/>
        <v>Gatilho não atingido</v>
      </c>
      <c r="N35" s="47" t="str">
        <f t="shared" si="106"/>
        <v>Gatilho não atingido</v>
      </c>
      <c r="O35" s="47" t="str">
        <f t="shared" si="106"/>
        <v>Gatilho não atingido</v>
      </c>
      <c r="P35" s="47" t="str">
        <f t="shared" si="106"/>
        <v>Gatilho não atingido</v>
      </c>
      <c r="Q35" s="47" t="str">
        <f t="shared" si="106"/>
        <v>Gatilho não atingido</v>
      </c>
      <c r="R35" s="47" t="str">
        <f t="shared" si="106"/>
        <v>Gatilho não atingido</v>
      </c>
      <c r="S35" s="47" t="str">
        <f t="shared" si="106"/>
        <v>Gatilho não atingido</v>
      </c>
      <c r="T35" s="47" t="str">
        <f t="shared" si="106"/>
        <v>Gatilho não atingido</v>
      </c>
      <c r="U35" s="47" t="str">
        <f t="shared" si="106"/>
        <v>Gatilho não atingido</v>
      </c>
      <c r="V35" s="47" t="str">
        <f t="shared" si="106"/>
        <v>Gatilho não atingido</v>
      </c>
      <c r="W35" s="47" t="str">
        <f t="shared" si="106"/>
        <v>Gatilho não atingido</v>
      </c>
      <c r="X35" s="47" t="str">
        <f t="shared" si="106"/>
        <v>Gatilho não atingido</v>
      </c>
      <c r="Y35" s="47" t="str">
        <f t="shared" si="106"/>
        <v>Gatilho não atingido</v>
      </c>
      <c r="Z35" s="47" t="str">
        <f t="shared" si="106"/>
        <v>Gatilho não atingido</v>
      </c>
      <c r="AA35" s="47" t="str">
        <f t="shared" si="106"/>
        <v>Gatilho não atingido</v>
      </c>
      <c r="AB35" s="47" t="str">
        <f t="shared" si="106"/>
        <v>Gatilho não atingido</v>
      </c>
      <c r="AC35" s="47" t="str">
        <f t="shared" ref="AC35:AD35" si="107">IF(AC34&gt;VLOOKUP(AC31,$BR$3:$BT$75,2,0),"Gatilho atingido","Gatilho não atingido")</f>
        <v>Gatilho não atingido</v>
      </c>
      <c r="AD35" s="47" t="str">
        <f t="shared" si="107"/>
        <v>Gatilho não atingido</v>
      </c>
      <c r="AE35" s="47" t="str">
        <f t="shared" ref="AE35:AJ35" si="108">IF(AE34&gt;VLOOKUP(AE31,$BR$3:$BT$75,2,0),"Gatilho atingido","Gatilho não atingido")</f>
        <v>Gatilho não atingido</v>
      </c>
      <c r="AF35" s="47" t="str">
        <f t="shared" si="108"/>
        <v>Gatilho não atingido</v>
      </c>
      <c r="AG35" s="47" t="str">
        <f t="shared" si="108"/>
        <v>Gatilho não atingido</v>
      </c>
      <c r="AH35" s="47" t="str">
        <f t="shared" si="108"/>
        <v>Gatilho não atingido</v>
      </c>
      <c r="AI35" s="47" t="str">
        <f t="shared" si="108"/>
        <v>Gatilho não atingido</v>
      </c>
      <c r="AJ35" s="47" t="str">
        <f t="shared" si="108"/>
        <v>Gatilho não atingido</v>
      </c>
      <c r="AK35" s="47" t="str">
        <f t="shared" ref="AK35:AL35" si="109">IF(AK34&gt;VLOOKUP(AK31,$BR$3:$BT$75,2,0),"Gatilho atingido","Gatilho não atingido")</f>
        <v>Gatilho não atingido</v>
      </c>
      <c r="AL35" s="47" t="str">
        <f t="shared" si="109"/>
        <v>Gatilho não atingido</v>
      </c>
      <c r="AM35" s="47" t="str">
        <f t="shared" ref="AM35:AN35" si="110">IF(AM34&gt;VLOOKUP(AM31,$BR$3:$BT$75,2,0),"Gatilho atingido","Gatilho não atingido")</f>
        <v>Gatilho não atingido</v>
      </c>
      <c r="AN35" s="47" t="str">
        <f t="shared" si="110"/>
        <v>Gatilho não atingido</v>
      </c>
      <c r="AO35" s="47" t="str">
        <f t="shared" ref="AO35:AP35" si="111">IF(AO34&gt;VLOOKUP(AO31,$BR$3:$BT$75,2,0),"Gatilho atingido","Gatilho não atingido")</f>
        <v>Gatilho não atingido</v>
      </c>
      <c r="AP35" s="47" t="str">
        <f t="shared" si="111"/>
        <v>Gatilho não atingido</v>
      </c>
      <c r="AQ35" s="47" t="str">
        <f t="shared" ref="AQ35" si="112">IF(AQ34&gt;VLOOKUP(AQ31,$BR$3:$BT$75,2,0),"Gatilho atingido","Gatilho não atingido")</f>
        <v>Gatilho não atingido</v>
      </c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53">
        <v>32</v>
      </c>
      <c r="BS35" s="54">
        <v>6.3299999999999995E-2</v>
      </c>
      <c r="BT35" s="54">
        <v>8.1600000000000006E-2</v>
      </c>
    </row>
    <row r="36" spans="2:72" x14ac:dyDescent="0.3">
      <c r="F36" s="38" t="s">
        <v>139</v>
      </c>
      <c r="G36" s="47" t="s">
        <v>122</v>
      </c>
      <c r="H36" s="47" t="s">
        <v>122</v>
      </c>
      <c r="I36" s="47" t="s">
        <v>122</v>
      </c>
      <c r="J36" s="47" t="s">
        <v>122</v>
      </c>
      <c r="K36" s="47" t="str">
        <f t="shared" ref="K36:AB36" si="113">IF(K34&gt;VLOOKUP(K31,$BR$3:$BT$75,3,0),"Gatilho atingido","Gatilho não atingido")</f>
        <v>Gatilho não atingido</v>
      </c>
      <c r="L36" s="47" t="str">
        <f t="shared" si="113"/>
        <v>Gatilho não atingido</v>
      </c>
      <c r="M36" s="47" t="str">
        <f t="shared" si="113"/>
        <v>Gatilho não atingido</v>
      </c>
      <c r="N36" s="47" t="str">
        <f t="shared" si="113"/>
        <v>Gatilho não atingido</v>
      </c>
      <c r="O36" s="47" t="str">
        <f t="shared" si="113"/>
        <v>Gatilho não atingido</v>
      </c>
      <c r="P36" s="47" t="str">
        <f t="shared" si="113"/>
        <v>Gatilho não atingido</v>
      </c>
      <c r="Q36" s="47" t="str">
        <f t="shared" si="113"/>
        <v>Gatilho não atingido</v>
      </c>
      <c r="R36" s="47" t="str">
        <f t="shared" si="113"/>
        <v>Gatilho não atingido</v>
      </c>
      <c r="S36" s="47" t="str">
        <f t="shared" si="113"/>
        <v>Gatilho não atingido</v>
      </c>
      <c r="T36" s="47" t="str">
        <f t="shared" si="113"/>
        <v>Gatilho não atingido</v>
      </c>
      <c r="U36" s="47" t="str">
        <f t="shared" si="113"/>
        <v>Gatilho não atingido</v>
      </c>
      <c r="V36" s="47" t="str">
        <f t="shared" si="113"/>
        <v>Gatilho não atingido</v>
      </c>
      <c r="W36" s="47" t="str">
        <f t="shared" si="113"/>
        <v>Gatilho não atingido</v>
      </c>
      <c r="X36" s="47" t="str">
        <f t="shared" si="113"/>
        <v>Gatilho não atingido</v>
      </c>
      <c r="Y36" s="47" t="str">
        <f t="shared" si="113"/>
        <v>Gatilho não atingido</v>
      </c>
      <c r="Z36" s="47" t="str">
        <f t="shared" si="113"/>
        <v>Gatilho não atingido</v>
      </c>
      <c r="AA36" s="47" t="str">
        <f t="shared" si="113"/>
        <v>Gatilho não atingido</v>
      </c>
      <c r="AB36" s="47" t="str">
        <f t="shared" si="113"/>
        <v>Gatilho não atingido</v>
      </c>
      <c r="AC36" s="47" t="str">
        <f t="shared" ref="AC36:AD36" si="114">IF(AC34&gt;VLOOKUP(AC31,$BR$3:$BT$75,3,0),"Gatilho atingido","Gatilho não atingido")</f>
        <v>Gatilho não atingido</v>
      </c>
      <c r="AD36" s="47" t="str">
        <f t="shared" si="114"/>
        <v>Gatilho não atingido</v>
      </c>
      <c r="AE36" s="47" t="str">
        <f t="shared" ref="AE36:AJ36" si="115">IF(AE34&gt;VLOOKUP(AE31,$BR$3:$BT$75,3,0),"Gatilho atingido","Gatilho não atingido")</f>
        <v>Gatilho não atingido</v>
      </c>
      <c r="AF36" s="47" t="str">
        <f t="shared" si="115"/>
        <v>Gatilho não atingido</v>
      </c>
      <c r="AG36" s="47" t="str">
        <f t="shared" si="115"/>
        <v>Gatilho não atingido</v>
      </c>
      <c r="AH36" s="47" t="str">
        <f t="shared" si="115"/>
        <v>Gatilho não atingido</v>
      </c>
      <c r="AI36" s="47" t="str">
        <f t="shared" si="115"/>
        <v>Gatilho não atingido</v>
      </c>
      <c r="AJ36" s="47" t="str">
        <f t="shared" si="115"/>
        <v>Gatilho não atingido</v>
      </c>
      <c r="AK36" s="47" t="str">
        <f t="shared" ref="AK36:AL36" si="116">IF(AK34&gt;VLOOKUP(AK31,$BR$3:$BT$75,3,0),"Gatilho atingido","Gatilho não atingido")</f>
        <v>Gatilho não atingido</v>
      </c>
      <c r="AL36" s="47" t="str">
        <f t="shared" si="116"/>
        <v>Gatilho não atingido</v>
      </c>
      <c r="AM36" s="47" t="str">
        <f t="shared" ref="AM36:AN36" si="117">IF(AM34&gt;VLOOKUP(AM31,$BR$3:$BT$75,3,0),"Gatilho atingido","Gatilho não atingido")</f>
        <v>Gatilho não atingido</v>
      </c>
      <c r="AN36" s="47" t="str">
        <f t="shared" si="117"/>
        <v>Gatilho não atingido</v>
      </c>
      <c r="AO36" s="47" t="str">
        <f t="shared" ref="AO36:AP36" si="118">IF(AO34&gt;VLOOKUP(AO31,$BR$3:$BT$75,3,0),"Gatilho atingido","Gatilho não atingido")</f>
        <v>Gatilho não atingido</v>
      </c>
      <c r="AP36" s="47" t="str">
        <f t="shared" si="118"/>
        <v>Gatilho não atingido</v>
      </c>
      <c r="AQ36" s="47" t="str">
        <f t="shared" ref="AQ36" si="119">IF(AQ34&gt;VLOOKUP(AQ31,$BR$3:$BT$75,3,0),"Gatilho atingido","Gatilho não atingido")</f>
        <v>Gatilho não atingido</v>
      </c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53">
        <v>33</v>
      </c>
      <c r="BS36" s="54">
        <v>6.4199999999999993E-2</v>
      </c>
      <c r="BT36" s="54">
        <v>8.2799999999999999E-2</v>
      </c>
    </row>
    <row r="37" spans="2:72" x14ac:dyDescent="0.3">
      <c r="BR37" s="53">
        <v>34</v>
      </c>
      <c r="BS37" s="54">
        <v>6.4899999999999999E-2</v>
      </c>
      <c r="BT37" s="54">
        <v>8.3699999999999997E-2</v>
      </c>
    </row>
    <row r="38" spans="2:72" x14ac:dyDescent="0.3">
      <c r="F38" s="13"/>
      <c r="G38" s="98" t="s">
        <v>116</v>
      </c>
      <c r="H38" s="98"/>
      <c r="I38" s="98"/>
      <c r="J38" s="98"/>
      <c r="K38" s="98"/>
      <c r="L38" s="98"/>
      <c r="M38" s="98"/>
      <c r="N38" s="98"/>
      <c r="O38" s="98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BR38" s="53">
        <v>35</v>
      </c>
      <c r="BS38" s="54">
        <v>6.5600000000000006E-2</v>
      </c>
      <c r="BT38" s="54">
        <v>8.4500000000000006E-2</v>
      </c>
    </row>
    <row r="39" spans="2:72" x14ac:dyDescent="0.3">
      <c r="F39" s="38" t="s">
        <v>125</v>
      </c>
      <c r="G39" s="39">
        <v>43770</v>
      </c>
      <c r="H39" s="39">
        <f t="shared" ref="H39:O39" si="120">EDATE(G39,1)</f>
        <v>43800</v>
      </c>
      <c r="I39" s="39">
        <f t="shared" si="120"/>
        <v>43831</v>
      </c>
      <c r="J39" s="39">
        <f t="shared" si="120"/>
        <v>43862</v>
      </c>
      <c r="K39" s="39">
        <f t="shared" si="120"/>
        <v>43891</v>
      </c>
      <c r="L39" s="39">
        <f t="shared" si="120"/>
        <v>43922</v>
      </c>
      <c r="M39" s="39">
        <f t="shared" si="120"/>
        <v>43952</v>
      </c>
      <c r="N39" s="39">
        <f t="shared" si="120"/>
        <v>43983</v>
      </c>
      <c r="O39" s="39">
        <f t="shared" si="120"/>
        <v>44013</v>
      </c>
      <c r="P39" s="39">
        <f t="shared" ref="P39:U39" si="121">EDATE(O39,1)</f>
        <v>44044</v>
      </c>
      <c r="Q39" s="39">
        <f t="shared" si="121"/>
        <v>44075</v>
      </c>
      <c r="R39" s="39">
        <f t="shared" si="121"/>
        <v>44105</v>
      </c>
      <c r="S39" s="39">
        <f t="shared" si="121"/>
        <v>44136</v>
      </c>
      <c r="T39" s="39">
        <f t="shared" si="121"/>
        <v>44166</v>
      </c>
      <c r="U39" s="39">
        <f t="shared" si="121"/>
        <v>44197</v>
      </c>
      <c r="V39" s="39">
        <f t="shared" ref="V39:AQ39" si="122">EDATE(U39,1)</f>
        <v>44228</v>
      </c>
      <c r="W39" s="39">
        <f t="shared" si="122"/>
        <v>44256</v>
      </c>
      <c r="X39" s="39">
        <f t="shared" si="122"/>
        <v>44287</v>
      </c>
      <c r="Y39" s="39">
        <f t="shared" si="122"/>
        <v>44317</v>
      </c>
      <c r="Z39" s="39">
        <f t="shared" si="122"/>
        <v>44348</v>
      </c>
      <c r="AA39" s="39">
        <f t="shared" si="122"/>
        <v>44378</v>
      </c>
      <c r="AB39" s="39">
        <f t="shared" si="122"/>
        <v>44409</v>
      </c>
      <c r="AC39" s="39">
        <f t="shared" si="122"/>
        <v>44440</v>
      </c>
      <c r="AD39" s="39">
        <f t="shared" si="122"/>
        <v>44470</v>
      </c>
      <c r="AE39" s="39">
        <f t="shared" si="122"/>
        <v>44501</v>
      </c>
      <c r="AF39" s="39">
        <f t="shared" si="122"/>
        <v>44531</v>
      </c>
      <c r="AG39" s="39">
        <f t="shared" si="122"/>
        <v>44562</v>
      </c>
      <c r="AH39" s="39">
        <f t="shared" si="122"/>
        <v>44593</v>
      </c>
      <c r="AI39" s="39">
        <f t="shared" si="122"/>
        <v>44621</v>
      </c>
      <c r="AJ39" s="39">
        <f t="shared" si="122"/>
        <v>44652</v>
      </c>
      <c r="AK39" s="39">
        <f t="shared" si="122"/>
        <v>44682</v>
      </c>
      <c r="AL39" s="39">
        <f t="shared" si="122"/>
        <v>44713</v>
      </c>
      <c r="AM39" s="39">
        <f t="shared" si="122"/>
        <v>44743</v>
      </c>
      <c r="AN39" s="39">
        <f t="shared" si="122"/>
        <v>44774</v>
      </c>
      <c r="AO39" s="39">
        <f t="shared" si="122"/>
        <v>44805</v>
      </c>
      <c r="AP39" s="39">
        <f t="shared" si="122"/>
        <v>44835</v>
      </c>
      <c r="AQ39" s="39">
        <f t="shared" si="122"/>
        <v>44866</v>
      </c>
      <c r="BR39" s="53">
        <v>36</v>
      </c>
      <c r="BS39" s="54">
        <v>6.6100000000000006E-2</v>
      </c>
      <c r="BT39" s="54">
        <v>8.5199999999999998E-2</v>
      </c>
    </row>
    <row r="40" spans="2:72" x14ac:dyDescent="0.3">
      <c r="F40" s="38" t="s">
        <v>130</v>
      </c>
      <c r="G40" s="51" t="s">
        <v>122</v>
      </c>
      <c r="H40" s="51" t="s">
        <v>122</v>
      </c>
      <c r="I40" s="51" t="s">
        <v>122</v>
      </c>
      <c r="J40" s="51" t="s">
        <v>122</v>
      </c>
      <c r="K40" s="50">
        <v>0</v>
      </c>
      <c r="L40" s="50">
        <f t="shared" ref="L40:O40" si="123">K40+1</f>
        <v>1</v>
      </c>
      <c r="M40" s="50">
        <f t="shared" si="123"/>
        <v>2</v>
      </c>
      <c r="N40" s="50">
        <f t="shared" si="123"/>
        <v>3</v>
      </c>
      <c r="O40" s="50">
        <f t="shared" si="123"/>
        <v>4</v>
      </c>
      <c r="P40" s="50">
        <f t="shared" ref="P40:U40" si="124">O40+1</f>
        <v>5</v>
      </c>
      <c r="Q40" s="50">
        <f t="shared" si="124"/>
        <v>6</v>
      </c>
      <c r="R40" s="50">
        <f t="shared" si="124"/>
        <v>7</v>
      </c>
      <c r="S40" s="50">
        <f t="shared" si="124"/>
        <v>8</v>
      </c>
      <c r="T40" s="50">
        <f t="shared" si="124"/>
        <v>9</v>
      </c>
      <c r="U40" s="50">
        <f t="shared" si="124"/>
        <v>10</v>
      </c>
      <c r="V40" s="50">
        <f t="shared" ref="V40:AQ40" si="125">U40+1</f>
        <v>11</v>
      </c>
      <c r="W40" s="50">
        <f t="shared" si="125"/>
        <v>12</v>
      </c>
      <c r="X40" s="50">
        <f t="shared" si="125"/>
        <v>13</v>
      </c>
      <c r="Y40" s="50">
        <f t="shared" si="125"/>
        <v>14</v>
      </c>
      <c r="Z40" s="50">
        <f t="shared" si="125"/>
        <v>15</v>
      </c>
      <c r="AA40" s="50">
        <f t="shared" si="125"/>
        <v>16</v>
      </c>
      <c r="AB40" s="50">
        <f t="shared" si="125"/>
        <v>17</v>
      </c>
      <c r="AC40" s="50">
        <f t="shared" si="125"/>
        <v>18</v>
      </c>
      <c r="AD40" s="50">
        <f t="shared" si="125"/>
        <v>19</v>
      </c>
      <c r="AE40" s="50">
        <f t="shared" si="125"/>
        <v>20</v>
      </c>
      <c r="AF40" s="50">
        <f t="shared" si="125"/>
        <v>21</v>
      </c>
      <c r="AG40" s="50">
        <f t="shared" si="125"/>
        <v>22</v>
      </c>
      <c r="AH40" s="50">
        <f t="shared" si="125"/>
        <v>23</v>
      </c>
      <c r="AI40" s="50">
        <f t="shared" si="125"/>
        <v>24</v>
      </c>
      <c r="AJ40" s="50">
        <f t="shared" si="125"/>
        <v>25</v>
      </c>
      <c r="AK40" s="50">
        <f t="shared" si="125"/>
        <v>26</v>
      </c>
      <c r="AL40" s="50">
        <f t="shared" si="125"/>
        <v>27</v>
      </c>
      <c r="AM40" s="50">
        <f t="shared" si="125"/>
        <v>28</v>
      </c>
      <c r="AN40" s="50">
        <f t="shared" si="125"/>
        <v>29</v>
      </c>
      <c r="AO40" s="50">
        <f t="shared" si="125"/>
        <v>30</v>
      </c>
      <c r="AP40" s="50">
        <f t="shared" si="125"/>
        <v>31</v>
      </c>
      <c r="AQ40" s="50">
        <f t="shared" si="125"/>
        <v>32</v>
      </c>
      <c r="AR40" s="46"/>
      <c r="BR40" s="53">
        <v>37</v>
      </c>
      <c r="BS40" s="54">
        <v>6.6500000000000004E-2</v>
      </c>
      <c r="BT40" s="54">
        <v>8.5699999999999998E-2</v>
      </c>
    </row>
    <row r="41" spans="2:72" x14ac:dyDescent="0.3">
      <c r="F41" s="38" t="s">
        <v>60</v>
      </c>
      <c r="G41" s="21" t="s">
        <v>122</v>
      </c>
      <c r="H41" s="21" t="s">
        <v>122</v>
      </c>
      <c r="I41" s="21" t="s">
        <v>122</v>
      </c>
      <c r="J41" s="21" t="s">
        <v>122</v>
      </c>
      <c r="K41" s="21">
        <v>0</v>
      </c>
      <c r="L41" s="21">
        <v>0</v>
      </c>
      <c r="M41" s="21">
        <v>0</v>
      </c>
      <c r="N41" s="21">
        <v>0</v>
      </c>
      <c r="O41" s="21">
        <v>9591.8345250000002</v>
      </c>
      <c r="P41" s="21">
        <v>382857.5303119999</v>
      </c>
      <c r="Q41" s="21">
        <v>175868.05359700002</v>
      </c>
      <c r="R41" s="21">
        <v>374097.06226199993</v>
      </c>
      <c r="S41" s="21">
        <v>458787.18904999993</v>
      </c>
      <c r="T41" s="21">
        <v>292858.30395700003</v>
      </c>
      <c r="U41" s="21">
        <v>478601.47901899996</v>
      </c>
      <c r="V41" s="21">
        <v>103585.52472</v>
      </c>
      <c r="W41" s="21">
        <v>181617.67564199999</v>
      </c>
      <c r="X41" s="21">
        <v>568509.97760800016</v>
      </c>
      <c r="Y41" s="21">
        <v>606326.09947700007</v>
      </c>
      <c r="Z41" s="21">
        <v>658064.95913900016</v>
      </c>
      <c r="AA41" s="21">
        <v>716033.51025599998</v>
      </c>
      <c r="AB41" s="21">
        <v>783754.38755600003</v>
      </c>
      <c r="AC41" s="21">
        <v>837356.44391799998</v>
      </c>
      <c r="AD41" s="21">
        <v>933606.8348780002</v>
      </c>
      <c r="AE41" s="21">
        <v>960017.92801100039</v>
      </c>
      <c r="AF41" s="21">
        <v>1008901.926663</v>
      </c>
      <c r="AG41" s="21">
        <v>1016383.2009010001</v>
      </c>
      <c r="AH41" s="21">
        <v>1031743.7863060004</v>
      </c>
      <c r="AI41" s="21">
        <v>1049938.9954549999</v>
      </c>
      <c r="AJ41" s="21">
        <v>1085849.0474930003</v>
      </c>
      <c r="AK41" s="21">
        <v>1113308.2935940002</v>
      </c>
      <c r="AL41" s="21">
        <v>1132931.0034040003</v>
      </c>
      <c r="AM41" s="21">
        <v>1171992.7667340001</v>
      </c>
      <c r="AN41" s="21">
        <v>980149.19709100015</v>
      </c>
      <c r="AO41" s="21">
        <v>970054.08187700016</v>
      </c>
      <c r="AP41" s="21">
        <v>979488.86886799999</v>
      </c>
      <c r="AQ41" s="21">
        <f>SUM('Capa Final'!$G$37:$G$38)+SUM('Capa Final'!$G$46:$G$47)</f>
        <v>988723.25222999998</v>
      </c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53">
        <v>38</v>
      </c>
      <c r="BS41" s="54">
        <v>6.6799999999999998E-2</v>
      </c>
      <c r="BT41" s="54">
        <v>8.6099999999999996E-2</v>
      </c>
    </row>
    <row r="42" spans="2:72" x14ac:dyDescent="0.3">
      <c r="F42" s="38" t="s">
        <v>62</v>
      </c>
      <c r="G42" s="21" t="s">
        <v>122</v>
      </c>
      <c r="H42" s="21" t="s">
        <v>122</v>
      </c>
      <c r="I42" s="21" t="s">
        <v>122</v>
      </c>
      <c r="J42" s="21" t="s">
        <v>122</v>
      </c>
      <c r="K42" s="21">
        <v>0</v>
      </c>
      <c r="L42" s="21">
        <v>0</v>
      </c>
      <c r="M42" s="21">
        <v>0</v>
      </c>
      <c r="N42" s="21">
        <v>0</v>
      </c>
      <c r="O42" s="21">
        <v>9591.8345250000002</v>
      </c>
      <c r="P42" s="21">
        <v>320418.26915199991</v>
      </c>
      <c r="Q42" s="21">
        <v>38813.040003000002</v>
      </c>
      <c r="R42" s="21">
        <v>195753.56939700001</v>
      </c>
      <c r="S42" s="21">
        <v>68398.707163999992</v>
      </c>
      <c r="T42" s="21">
        <v>40869.168910000008</v>
      </c>
      <c r="U42" s="21">
        <v>51616.231090000001</v>
      </c>
      <c r="V42" s="21">
        <v>4975.5684170000004</v>
      </c>
      <c r="W42" s="21">
        <v>76796.872031999999</v>
      </c>
      <c r="X42" s="21">
        <v>35821.984003999998</v>
      </c>
      <c r="Y42" s="21">
        <v>27979.023689000001</v>
      </c>
      <c r="Z42" s="21">
        <v>56243.290838000001</v>
      </c>
      <c r="AA42" s="21">
        <v>55960.642598000006</v>
      </c>
      <c r="AB42" s="21">
        <v>59299.653842</v>
      </c>
      <c r="AC42" s="21">
        <v>40862.227728999998</v>
      </c>
      <c r="AD42" s="21">
        <v>94143.274575000003</v>
      </c>
      <c r="AE42" s="21">
        <v>22609.555415999996</v>
      </c>
      <c r="AF42" s="21">
        <v>26614.174055000003</v>
      </c>
      <c r="AG42" s="21">
        <v>7703.1227730000001</v>
      </c>
      <c r="AH42" s="21">
        <v>9665.1755300000004</v>
      </c>
      <c r="AI42" s="21">
        <v>13647.528678999999</v>
      </c>
      <c r="AJ42" s="21">
        <v>33880.872239999997</v>
      </c>
      <c r="AK42" s="21">
        <v>22182.994726000001</v>
      </c>
      <c r="AL42" s="21">
        <v>10562.171786999999</v>
      </c>
      <c r="AM42" s="21">
        <v>50174.246347</v>
      </c>
      <c r="AN42" s="21">
        <v>17357.198555999999</v>
      </c>
      <c r="AO42" s="21">
        <v>8283.2330999999995</v>
      </c>
      <c r="AP42" s="21">
        <v>12785.551173</v>
      </c>
      <c r="AQ42" s="21">
        <f>'Capa Final'!$G$37+'Capa Final'!$G$46</f>
        <v>8696.2554949999994</v>
      </c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53">
        <v>39</v>
      </c>
      <c r="BS42" s="54">
        <v>6.7100000000000007E-2</v>
      </c>
      <c r="BT42" s="54">
        <v>8.6499999999999994E-2</v>
      </c>
    </row>
    <row r="43" spans="2:72" x14ac:dyDescent="0.3">
      <c r="F43" s="38" t="s">
        <v>90</v>
      </c>
      <c r="G43" s="47" t="s">
        <v>122</v>
      </c>
      <c r="H43" s="47" t="s">
        <v>122</v>
      </c>
      <c r="I43" s="21" t="s">
        <v>122</v>
      </c>
      <c r="J43" s="21" t="s">
        <v>122</v>
      </c>
      <c r="K43" s="47">
        <v>0</v>
      </c>
      <c r="L43" s="47">
        <v>0</v>
      </c>
      <c r="M43" s="47">
        <v>0</v>
      </c>
      <c r="N43" s="47">
        <v>0</v>
      </c>
      <c r="O43" s="47">
        <v>1.636982639046166E-4</v>
      </c>
      <c r="P43" s="47">
        <v>6.5340069067635958E-3</v>
      </c>
      <c r="Q43" s="47">
        <v>3.0014378349706747E-3</v>
      </c>
      <c r="R43" s="47">
        <v>6.3844970911971248E-3</v>
      </c>
      <c r="S43" s="47">
        <v>7.8298542529500244E-3</v>
      </c>
      <c r="T43" s="47">
        <v>4.9980424289910712E-3</v>
      </c>
      <c r="U43" s="47">
        <v>8.1680132213907321E-3</v>
      </c>
      <c r="V43" s="47">
        <v>1.7678339339692421E-3</v>
      </c>
      <c r="W43" s="47">
        <v>3.099563292037419E-3</v>
      </c>
      <c r="X43" s="47">
        <f t="shared" ref="X43:AC43" si="126">X41/$B$8</f>
        <v>9.7024293011228838E-3</v>
      </c>
      <c r="Y43" s="47">
        <f t="shared" si="126"/>
        <v>1.0347815069760367E-2</v>
      </c>
      <c r="Z43" s="47">
        <f t="shared" si="126"/>
        <v>1.1230812110732988E-2</v>
      </c>
      <c r="AA43" s="47">
        <f t="shared" si="126"/>
        <v>1.2220127674318453E-2</v>
      </c>
      <c r="AB43" s="47">
        <f t="shared" si="126"/>
        <v>1.3375880519638474E-2</v>
      </c>
      <c r="AC43" s="47">
        <f t="shared" si="126"/>
        <v>1.4290675655574871E-2</v>
      </c>
      <c r="AD43" s="47">
        <f t="shared" ref="AD43:AE43" si="127">AD41/$B$8</f>
        <v>1.5933325125728513E-2</v>
      </c>
      <c r="AE43" s="47">
        <f t="shared" si="127"/>
        <v>1.6384067898909879E-2</v>
      </c>
      <c r="AF43" s="47">
        <f t="shared" ref="AF43:AG43" si="128">AF41/$B$8</f>
        <v>1.7218342686615096E-2</v>
      </c>
      <c r="AG43" s="47">
        <f t="shared" si="128"/>
        <v>1.734602124501422E-2</v>
      </c>
      <c r="AH43" s="47">
        <f t="shared" ref="AH43:AI43" si="129">AH41/$B$8</f>
        <v>1.7608171426692541E-2</v>
      </c>
      <c r="AI43" s="47">
        <f t="shared" si="129"/>
        <v>1.7918698483983763E-2</v>
      </c>
      <c r="AJ43" s="47">
        <f t="shared" ref="AJ43:AK43" si="130">AJ41/$B$8</f>
        <v>1.8531554466853745E-2</v>
      </c>
      <c r="AK43" s="47">
        <f t="shared" si="130"/>
        <v>1.9000185457426773E-2</v>
      </c>
      <c r="AL43" s="47">
        <f t="shared" ref="AL43:AM43" si="131">AL41/$B$8</f>
        <v>1.9335074838663372E-2</v>
      </c>
      <c r="AM43" s="47">
        <f t="shared" si="131"/>
        <v>2.0001719245998369E-2</v>
      </c>
      <c r="AN43" s="47">
        <f t="shared" ref="AN43:AO43" si="132">AN41/$B$8</f>
        <v>1.6727636565571444E-2</v>
      </c>
      <c r="AO43" s="47">
        <f t="shared" si="132"/>
        <v>1.6555349102715233E-2</v>
      </c>
      <c r="AP43" s="47">
        <f t="shared" ref="AP43:AQ43" si="133">AP41/$B$8</f>
        <v>1.6716367127652076E-2</v>
      </c>
      <c r="AQ43" s="47">
        <f t="shared" si="133"/>
        <v>1.6873964980351593E-2</v>
      </c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53">
        <v>40</v>
      </c>
      <c r="BS43" s="54">
        <v>6.7400000000000002E-2</v>
      </c>
      <c r="BT43" s="54">
        <v>8.6800000000000002E-2</v>
      </c>
    </row>
    <row r="44" spans="2:72" x14ac:dyDescent="0.3">
      <c r="F44" s="38" t="s">
        <v>134</v>
      </c>
      <c r="G44" s="47" t="s">
        <v>122</v>
      </c>
      <c r="H44" s="47" t="s">
        <v>122</v>
      </c>
      <c r="I44" s="47" t="s">
        <v>122</v>
      </c>
      <c r="J44" s="47" t="s">
        <v>122</v>
      </c>
      <c r="K44" s="47" t="s">
        <v>122</v>
      </c>
      <c r="L44" s="47" t="str">
        <f t="shared" ref="L44:AB44" si="134">IF(L43&gt;VLOOKUP(L40,$BR$3:$BT$75,2,0),"Gatilho atingido","Gatilho não atingido")</f>
        <v>Gatilho não atingido</v>
      </c>
      <c r="M44" s="47" t="str">
        <f t="shared" si="134"/>
        <v>Gatilho não atingido</v>
      </c>
      <c r="N44" s="47" t="str">
        <f t="shared" si="134"/>
        <v>Gatilho não atingido</v>
      </c>
      <c r="O44" s="47" t="str">
        <f t="shared" si="134"/>
        <v>Gatilho não atingido</v>
      </c>
      <c r="P44" s="47" t="str">
        <f t="shared" si="134"/>
        <v>Gatilho não atingido</v>
      </c>
      <c r="Q44" s="47" t="str">
        <f t="shared" si="134"/>
        <v>Gatilho não atingido</v>
      </c>
      <c r="R44" s="47" t="str">
        <f t="shared" si="134"/>
        <v>Gatilho não atingido</v>
      </c>
      <c r="S44" s="47" t="str">
        <f t="shared" si="134"/>
        <v>Gatilho não atingido</v>
      </c>
      <c r="T44" s="47" t="str">
        <f t="shared" si="134"/>
        <v>Gatilho não atingido</v>
      </c>
      <c r="U44" s="47" t="str">
        <f t="shared" si="134"/>
        <v>Gatilho não atingido</v>
      </c>
      <c r="V44" s="47" t="str">
        <f t="shared" si="134"/>
        <v>Gatilho não atingido</v>
      </c>
      <c r="W44" s="47" t="str">
        <f t="shared" si="134"/>
        <v>Gatilho não atingido</v>
      </c>
      <c r="X44" s="47" t="str">
        <f t="shared" si="134"/>
        <v>Gatilho não atingido</v>
      </c>
      <c r="Y44" s="47" t="str">
        <f t="shared" si="134"/>
        <v>Gatilho não atingido</v>
      </c>
      <c r="Z44" s="47" t="str">
        <f t="shared" si="134"/>
        <v>Gatilho não atingido</v>
      </c>
      <c r="AA44" s="47" t="str">
        <f t="shared" si="134"/>
        <v>Gatilho não atingido</v>
      </c>
      <c r="AB44" s="47" t="str">
        <f t="shared" si="134"/>
        <v>Gatilho não atingido</v>
      </c>
      <c r="AC44" s="47" t="str">
        <f t="shared" ref="AC44:AD44" si="135">IF(AC43&gt;VLOOKUP(AC40,$BR$3:$BT$75,2,0),"Gatilho atingido","Gatilho não atingido")</f>
        <v>Gatilho não atingido</v>
      </c>
      <c r="AD44" s="47" t="str">
        <f t="shared" si="135"/>
        <v>Gatilho não atingido</v>
      </c>
      <c r="AE44" s="47" t="str">
        <f t="shared" ref="AE44:AJ44" si="136">IF(AE43&gt;VLOOKUP(AE40,$BR$3:$BT$75,2,0),"Gatilho atingido","Gatilho não atingido")</f>
        <v>Gatilho não atingido</v>
      </c>
      <c r="AF44" s="47" t="str">
        <f t="shared" si="136"/>
        <v>Gatilho não atingido</v>
      </c>
      <c r="AG44" s="47" t="str">
        <f t="shared" si="136"/>
        <v>Gatilho não atingido</v>
      </c>
      <c r="AH44" s="47" t="str">
        <f t="shared" si="136"/>
        <v>Gatilho não atingido</v>
      </c>
      <c r="AI44" s="47" t="str">
        <f t="shared" si="136"/>
        <v>Gatilho não atingido</v>
      </c>
      <c r="AJ44" s="47" t="str">
        <f t="shared" si="136"/>
        <v>Gatilho não atingido</v>
      </c>
      <c r="AK44" s="47" t="str">
        <f t="shared" ref="AK44:AL44" si="137">IF(AK43&gt;VLOOKUP(AK40,$BR$3:$BT$75,2,0),"Gatilho atingido","Gatilho não atingido")</f>
        <v>Gatilho não atingido</v>
      </c>
      <c r="AL44" s="47" t="str">
        <f t="shared" si="137"/>
        <v>Gatilho não atingido</v>
      </c>
      <c r="AM44" s="47" t="str">
        <f t="shared" ref="AM44:AN44" si="138">IF(AM43&gt;VLOOKUP(AM40,$BR$3:$BT$75,2,0),"Gatilho atingido","Gatilho não atingido")</f>
        <v>Gatilho não atingido</v>
      </c>
      <c r="AN44" s="47" t="str">
        <f t="shared" si="138"/>
        <v>Gatilho não atingido</v>
      </c>
      <c r="AO44" s="47" t="str">
        <f t="shared" ref="AO44:AP44" si="139">IF(AO43&gt;VLOOKUP(AO40,$BR$3:$BT$75,2,0),"Gatilho atingido","Gatilho não atingido")</f>
        <v>Gatilho não atingido</v>
      </c>
      <c r="AP44" s="47" t="str">
        <f t="shared" si="139"/>
        <v>Gatilho não atingido</v>
      </c>
      <c r="AQ44" s="47" t="str">
        <f t="shared" ref="AQ44" si="140">IF(AQ43&gt;VLOOKUP(AQ40,$BR$3:$BT$75,2,0),"Gatilho atingido","Gatilho não atingido")</f>
        <v>Gatilho não atingido</v>
      </c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53">
        <v>41</v>
      </c>
      <c r="BS44" s="54">
        <v>6.7699999999999996E-2</v>
      </c>
      <c r="BT44" s="54">
        <v>8.7099999999999997E-2</v>
      </c>
    </row>
    <row r="45" spans="2:72" x14ac:dyDescent="0.3">
      <c r="F45" s="38" t="s">
        <v>139</v>
      </c>
      <c r="G45" s="47" t="s">
        <v>122</v>
      </c>
      <c r="H45" s="47" t="s">
        <v>122</v>
      </c>
      <c r="I45" s="47" t="s">
        <v>122</v>
      </c>
      <c r="J45" s="47" t="s">
        <v>122</v>
      </c>
      <c r="K45" s="47" t="s">
        <v>122</v>
      </c>
      <c r="L45" s="47" t="str">
        <f t="shared" ref="L45:AB45" si="141">IF(L43&gt;VLOOKUP(L40,$BR$3:$BT$75,3,0),"Gatilho atingido","Gatilho não atingido")</f>
        <v>Gatilho não atingido</v>
      </c>
      <c r="M45" s="47" t="str">
        <f t="shared" si="141"/>
        <v>Gatilho não atingido</v>
      </c>
      <c r="N45" s="47" t="str">
        <f t="shared" si="141"/>
        <v>Gatilho não atingido</v>
      </c>
      <c r="O45" s="47" t="str">
        <f t="shared" si="141"/>
        <v>Gatilho não atingido</v>
      </c>
      <c r="P45" s="47" t="str">
        <f t="shared" si="141"/>
        <v>Gatilho não atingido</v>
      </c>
      <c r="Q45" s="47" t="str">
        <f t="shared" si="141"/>
        <v>Gatilho não atingido</v>
      </c>
      <c r="R45" s="47" t="str">
        <f t="shared" si="141"/>
        <v>Gatilho não atingido</v>
      </c>
      <c r="S45" s="47" t="str">
        <f t="shared" si="141"/>
        <v>Gatilho não atingido</v>
      </c>
      <c r="T45" s="47" t="str">
        <f t="shared" si="141"/>
        <v>Gatilho não atingido</v>
      </c>
      <c r="U45" s="47" t="str">
        <f t="shared" si="141"/>
        <v>Gatilho não atingido</v>
      </c>
      <c r="V45" s="47" t="str">
        <f t="shared" si="141"/>
        <v>Gatilho não atingido</v>
      </c>
      <c r="W45" s="47" t="str">
        <f t="shared" si="141"/>
        <v>Gatilho não atingido</v>
      </c>
      <c r="X45" s="47" t="str">
        <f t="shared" si="141"/>
        <v>Gatilho não atingido</v>
      </c>
      <c r="Y45" s="47" t="str">
        <f t="shared" si="141"/>
        <v>Gatilho não atingido</v>
      </c>
      <c r="Z45" s="47" t="str">
        <f t="shared" si="141"/>
        <v>Gatilho não atingido</v>
      </c>
      <c r="AA45" s="47" t="str">
        <f t="shared" si="141"/>
        <v>Gatilho não atingido</v>
      </c>
      <c r="AB45" s="47" t="str">
        <f t="shared" si="141"/>
        <v>Gatilho não atingido</v>
      </c>
      <c r="AC45" s="47" t="str">
        <f t="shared" ref="AC45:AD45" si="142">IF(AC43&gt;VLOOKUP(AC40,$BR$3:$BT$75,3,0),"Gatilho atingido","Gatilho não atingido")</f>
        <v>Gatilho não atingido</v>
      </c>
      <c r="AD45" s="47" t="str">
        <f t="shared" si="142"/>
        <v>Gatilho não atingido</v>
      </c>
      <c r="AE45" s="47" t="str">
        <f t="shared" ref="AE45:AJ45" si="143">IF(AE43&gt;VLOOKUP(AE40,$BR$3:$BT$75,3,0),"Gatilho atingido","Gatilho não atingido")</f>
        <v>Gatilho não atingido</v>
      </c>
      <c r="AF45" s="47" t="str">
        <f t="shared" si="143"/>
        <v>Gatilho não atingido</v>
      </c>
      <c r="AG45" s="47" t="str">
        <f t="shared" si="143"/>
        <v>Gatilho não atingido</v>
      </c>
      <c r="AH45" s="47" t="str">
        <f t="shared" si="143"/>
        <v>Gatilho não atingido</v>
      </c>
      <c r="AI45" s="47" t="str">
        <f t="shared" si="143"/>
        <v>Gatilho não atingido</v>
      </c>
      <c r="AJ45" s="47" t="str">
        <f t="shared" si="143"/>
        <v>Gatilho não atingido</v>
      </c>
      <c r="AK45" s="47" t="str">
        <f t="shared" ref="AK45:AL45" si="144">IF(AK43&gt;VLOOKUP(AK40,$BR$3:$BT$75,3,0),"Gatilho atingido","Gatilho não atingido")</f>
        <v>Gatilho não atingido</v>
      </c>
      <c r="AL45" s="47" t="str">
        <f t="shared" si="144"/>
        <v>Gatilho não atingido</v>
      </c>
      <c r="AM45" s="47" t="str">
        <f t="shared" ref="AM45:AN45" si="145">IF(AM43&gt;VLOOKUP(AM40,$BR$3:$BT$75,3,0),"Gatilho atingido","Gatilho não atingido")</f>
        <v>Gatilho não atingido</v>
      </c>
      <c r="AN45" s="47" t="str">
        <f t="shared" si="145"/>
        <v>Gatilho não atingido</v>
      </c>
      <c r="AO45" s="47" t="str">
        <f t="shared" ref="AO45:AP45" si="146">IF(AO43&gt;VLOOKUP(AO40,$BR$3:$BT$75,3,0),"Gatilho atingido","Gatilho não atingido")</f>
        <v>Gatilho não atingido</v>
      </c>
      <c r="AP45" s="47" t="str">
        <f t="shared" si="146"/>
        <v>Gatilho não atingido</v>
      </c>
      <c r="AQ45" s="47" t="str">
        <f t="shared" ref="AQ45" si="147">IF(AQ43&gt;VLOOKUP(AQ40,$BR$3:$BT$75,3,0),"Gatilho atingido","Gatilho não atingido")</f>
        <v>Gatilho não atingido</v>
      </c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53">
        <v>42</v>
      </c>
      <c r="BS45" s="54">
        <v>6.7900000000000002E-2</v>
      </c>
      <c r="BT45" s="54">
        <v>8.7400000000000005E-2</v>
      </c>
    </row>
    <row r="46" spans="2:72" x14ac:dyDescent="0.3">
      <c r="B46" s="43"/>
      <c r="C46" s="78"/>
      <c r="D46" s="43"/>
      <c r="E46" s="44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53">
        <v>43</v>
      </c>
      <c r="BS46" s="54">
        <v>6.8099999999999994E-2</v>
      </c>
      <c r="BT46" s="54">
        <v>8.77E-2</v>
      </c>
    </row>
    <row r="47" spans="2:72" x14ac:dyDescent="0.3">
      <c r="F47" s="13"/>
      <c r="G47" s="98" t="s">
        <v>116</v>
      </c>
      <c r="H47" s="98"/>
      <c r="I47" s="98"/>
      <c r="J47" s="98"/>
      <c r="K47" s="98"/>
      <c r="L47" s="98"/>
      <c r="M47" s="98"/>
      <c r="N47" s="98"/>
      <c r="O47" s="98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53">
        <v>44</v>
      </c>
      <c r="BS47" s="54">
        <v>6.83E-2</v>
      </c>
      <c r="BT47" s="54">
        <v>8.7900000000000006E-2</v>
      </c>
    </row>
    <row r="48" spans="2:72" x14ac:dyDescent="0.3">
      <c r="F48" s="38" t="s">
        <v>126</v>
      </c>
      <c r="G48" s="39">
        <v>43770</v>
      </c>
      <c r="H48" s="39">
        <f t="shared" ref="H48:O48" si="148">EDATE(G48,1)</f>
        <v>43800</v>
      </c>
      <c r="I48" s="39">
        <f t="shared" si="148"/>
        <v>43831</v>
      </c>
      <c r="J48" s="39">
        <f t="shared" si="148"/>
        <v>43862</v>
      </c>
      <c r="K48" s="39">
        <f t="shared" si="148"/>
        <v>43891</v>
      </c>
      <c r="L48" s="39">
        <f t="shared" si="148"/>
        <v>43922</v>
      </c>
      <c r="M48" s="39">
        <f t="shared" si="148"/>
        <v>43952</v>
      </c>
      <c r="N48" s="39">
        <f t="shared" si="148"/>
        <v>43983</v>
      </c>
      <c r="O48" s="39">
        <f t="shared" si="148"/>
        <v>44013</v>
      </c>
      <c r="P48" s="39">
        <f t="shared" ref="P48:U48" si="149">EDATE(O48,1)</f>
        <v>44044</v>
      </c>
      <c r="Q48" s="39">
        <f t="shared" si="149"/>
        <v>44075</v>
      </c>
      <c r="R48" s="39">
        <f t="shared" si="149"/>
        <v>44105</v>
      </c>
      <c r="S48" s="39">
        <f t="shared" si="149"/>
        <v>44136</v>
      </c>
      <c r="T48" s="39">
        <f t="shared" si="149"/>
        <v>44166</v>
      </c>
      <c r="U48" s="39">
        <f t="shared" si="149"/>
        <v>44197</v>
      </c>
      <c r="V48" s="39">
        <f t="shared" ref="V48:AQ48" si="150">EDATE(U48,1)</f>
        <v>44228</v>
      </c>
      <c r="W48" s="39">
        <f t="shared" si="150"/>
        <v>44256</v>
      </c>
      <c r="X48" s="39">
        <f t="shared" si="150"/>
        <v>44287</v>
      </c>
      <c r="Y48" s="39">
        <f t="shared" si="150"/>
        <v>44317</v>
      </c>
      <c r="Z48" s="39">
        <f t="shared" si="150"/>
        <v>44348</v>
      </c>
      <c r="AA48" s="39">
        <f t="shared" si="150"/>
        <v>44378</v>
      </c>
      <c r="AB48" s="39">
        <f t="shared" si="150"/>
        <v>44409</v>
      </c>
      <c r="AC48" s="39">
        <f t="shared" si="150"/>
        <v>44440</v>
      </c>
      <c r="AD48" s="39">
        <f t="shared" si="150"/>
        <v>44470</v>
      </c>
      <c r="AE48" s="39">
        <f t="shared" si="150"/>
        <v>44501</v>
      </c>
      <c r="AF48" s="39">
        <f t="shared" si="150"/>
        <v>44531</v>
      </c>
      <c r="AG48" s="39">
        <f t="shared" si="150"/>
        <v>44562</v>
      </c>
      <c r="AH48" s="39">
        <f t="shared" si="150"/>
        <v>44593</v>
      </c>
      <c r="AI48" s="39">
        <f t="shared" si="150"/>
        <v>44621</v>
      </c>
      <c r="AJ48" s="39">
        <f t="shared" si="150"/>
        <v>44652</v>
      </c>
      <c r="AK48" s="39">
        <f t="shared" si="150"/>
        <v>44682</v>
      </c>
      <c r="AL48" s="39">
        <f t="shared" si="150"/>
        <v>44713</v>
      </c>
      <c r="AM48" s="39">
        <f t="shared" si="150"/>
        <v>44743</v>
      </c>
      <c r="AN48" s="39">
        <f t="shared" si="150"/>
        <v>44774</v>
      </c>
      <c r="AO48" s="39">
        <f t="shared" si="150"/>
        <v>44805</v>
      </c>
      <c r="AP48" s="39">
        <f t="shared" si="150"/>
        <v>44835</v>
      </c>
      <c r="AQ48" s="39">
        <f t="shared" si="150"/>
        <v>44866</v>
      </c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53">
        <v>45</v>
      </c>
      <c r="BS48" s="54">
        <v>6.8500000000000005E-2</v>
      </c>
      <c r="BT48" s="54">
        <v>8.8200000000000001E-2</v>
      </c>
    </row>
    <row r="49" spans="2:72" x14ac:dyDescent="0.3">
      <c r="F49" s="38" t="s">
        <v>130</v>
      </c>
      <c r="G49" s="51" t="s">
        <v>122</v>
      </c>
      <c r="H49" s="51" t="s">
        <v>122</v>
      </c>
      <c r="I49" s="51" t="s">
        <v>122</v>
      </c>
      <c r="J49" s="51" t="s">
        <v>122</v>
      </c>
      <c r="K49" s="51" t="s">
        <v>122</v>
      </c>
      <c r="L49" s="50">
        <v>0</v>
      </c>
      <c r="M49" s="50">
        <f t="shared" ref="M49:O49" si="151">L49+1</f>
        <v>1</v>
      </c>
      <c r="N49" s="50">
        <f t="shared" si="151"/>
        <v>2</v>
      </c>
      <c r="O49" s="50">
        <f t="shared" si="151"/>
        <v>3</v>
      </c>
      <c r="P49" s="50">
        <f t="shared" ref="P49:U49" si="152">O49+1</f>
        <v>4</v>
      </c>
      <c r="Q49" s="50">
        <f t="shared" si="152"/>
        <v>5</v>
      </c>
      <c r="R49" s="50">
        <f t="shared" si="152"/>
        <v>6</v>
      </c>
      <c r="S49" s="50">
        <f t="shared" si="152"/>
        <v>7</v>
      </c>
      <c r="T49" s="50">
        <f t="shared" si="152"/>
        <v>8</v>
      </c>
      <c r="U49" s="50">
        <f t="shared" si="152"/>
        <v>9</v>
      </c>
      <c r="V49" s="50">
        <f t="shared" ref="V49:AQ49" si="153">U49+1</f>
        <v>10</v>
      </c>
      <c r="W49" s="50">
        <f t="shared" si="153"/>
        <v>11</v>
      </c>
      <c r="X49" s="50">
        <f t="shared" si="153"/>
        <v>12</v>
      </c>
      <c r="Y49" s="50">
        <f t="shared" si="153"/>
        <v>13</v>
      </c>
      <c r="Z49" s="50">
        <f t="shared" si="153"/>
        <v>14</v>
      </c>
      <c r="AA49" s="50">
        <f t="shared" si="153"/>
        <v>15</v>
      </c>
      <c r="AB49" s="50">
        <f t="shared" si="153"/>
        <v>16</v>
      </c>
      <c r="AC49" s="50">
        <f t="shared" si="153"/>
        <v>17</v>
      </c>
      <c r="AD49" s="50">
        <f t="shared" si="153"/>
        <v>18</v>
      </c>
      <c r="AE49" s="50">
        <f t="shared" si="153"/>
        <v>19</v>
      </c>
      <c r="AF49" s="50">
        <f t="shared" si="153"/>
        <v>20</v>
      </c>
      <c r="AG49" s="50">
        <f t="shared" si="153"/>
        <v>21</v>
      </c>
      <c r="AH49" s="50">
        <f t="shared" si="153"/>
        <v>22</v>
      </c>
      <c r="AI49" s="50">
        <f t="shared" si="153"/>
        <v>23</v>
      </c>
      <c r="AJ49" s="50">
        <f t="shared" si="153"/>
        <v>24</v>
      </c>
      <c r="AK49" s="50">
        <f t="shared" si="153"/>
        <v>25</v>
      </c>
      <c r="AL49" s="50">
        <f t="shared" si="153"/>
        <v>26</v>
      </c>
      <c r="AM49" s="50">
        <f t="shared" si="153"/>
        <v>27</v>
      </c>
      <c r="AN49" s="50">
        <f t="shared" si="153"/>
        <v>28</v>
      </c>
      <c r="AO49" s="50">
        <f t="shared" si="153"/>
        <v>29</v>
      </c>
      <c r="AP49" s="50">
        <f t="shared" si="153"/>
        <v>30</v>
      </c>
      <c r="AQ49" s="50">
        <f t="shared" si="153"/>
        <v>31</v>
      </c>
      <c r="BR49" s="53">
        <v>46</v>
      </c>
      <c r="BS49" s="54">
        <v>6.8699999999999997E-2</v>
      </c>
      <c r="BT49" s="54">
        <v>8.8400000000000006E-2</v>
      </c>
    </row>
    <row r="50" spans="2:72" x14ac:dyDescent="0.3">
      <c r="F50" s="38" t="s">
        <v>60</v>
      </c>
      <c r="G50" s="21" t="s">
        <v>122</v>
      </c>
      <c r="H50" s="21" t="s">
        <v>122</v>
      </c>
      <c r="I50" s="21" t="s">
        <v>122</v>
      </c>
      <c r="J50" s="21" t="s">
        <v>122</v>
      </c>
      <c r="K50" s="21" t="s">
        <v>122</v>
      </c>
      <c r="L50" s="21">
        <v>0</v>
      </c>
      <c r="M50" s="21">
        <v>0</v>
      </c>
      <c r="N50" s="21">
        <v>0</v>
      </c>
      <c r="O50" s="21">
        <v>0</v>
      </c>
      <c r="P50" s="21">
        <v>3152.0437160000001</v>
      </c>
      <c r="Q50" s="21">
        <v>112296.663055</v>
      </c>
      <c r="R50" s="21">
        <v>342693.79090699996</v>
      </c>
      <c r="S50" s="21">
        <v>401731.57608199993</v>
      </c>
      <c r="T50" s="21">
        <v>187320.783107</v>
      </c>
      <c r="U50" s="21">
        <v>294711.779018</v>
      </c>
      <c r="V50" s="21">
        <v>152145.06157600001</v>
      </c>
      <c r="W50" s="21">
        <v>197157.241454</v>
      </c>
      <c r="X50" s="21">
        <v>382692.70637900004</v>
      </c>
      <c r="Y50" s="21">
        <v>464296.67014100007</v>
      </c>
      <c r="Z50" s="21">
        <v>558996.59661100002</v>
      </c>
      <c r="AA50" s="21">
        <v>667292.37559500011</v>
      </c>
      <c r="AB50" s="21">
        <v>730428.32075099985</v>
      </c>
      <c r="AC50" s="21">
        <v>766448.43142599985</v>
      </c>
      <c r="AD50" s="21">
        <v>848820.21465700003</v>
      </c>
      <c r="AE50" s="21">
        <v>893542.18724200013</v>
      </c>
      <c r="AF50" s="21">
        <v>968993.02223500004</v>
      </c>
      <c r="AG50" s="21">
        <v>1004070.2422410003</v>
      </c>
      <c r="AH50" s="21">
        <v>1042406.722536</v>
      </c>
      <c r="AI50" s="21">
        <v>1056866.0727650002</v>
      </c>
      <c r="AJ50" s="21">
        <v>1055813.9841289998</v>
      </c>
      <c r="AK50" s="21">
        <v>1044023.910718</v>
      </c>
      <c r="AL50" s="21">
        <v>1052084.3495810002</v>
      </c>
      <c r="AM50" s="21">
        <v>1019823.9475189999</v>
      </c>
      <c r="AN50" s="21">
        <v>969319.32448499999</v>
      </c>
      <c r="AO50" s="21">
        <v>965058.31450299989</v>
      </c>
      <c r="AP50" s="21">
        <v>954928.22302199993</v>
      </c>
      <c r="AQ50" s="21">
        <f>SUM('Capa Final'!$H$37:$H$38)+SUM('Capa Final'!$H$46:$H$47)</f>
        <v>972724.05760199972</v>
      </c>
      <c r="AR50" s="46"/>
      <c r="BR50" s="53">
        <v>47</v>
      </c>
      <c r="BS50" s="54">
        <v>6.88E-2</v>
      </c>
      <c r="BT50" s="54">
        <v>8.8599999999999998E-2</v>
      </c>
    </row>
    <row r="51" spans="2:72" x14ac:dyDescent="0.3">
      <c r="F51" s="38" t="s">
        <v>62</v>
      </c>
      <c r="G51" s="21" t="s">
        <v>122</v>
      </c>
      <c r="H51" s="21" t="s">
        <v>122</v>
      </c>
      <c r="I51" s="21" t="s">
        <v>122</v>
      </c>
      <c r="J51" s="21" t="s">
        <v>122</v>
      </c>
      <c r="K51" s="21" t="s">
        <v>122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109093.54488099999</v>
      </c>
      <c r="R51" s="21">
        <v>228368.42012299993</v>
      </c>
      <c r="S51" s="21">
        <v>150127.58579399998</v>
      </c>
      <c r="T51" s="21">
        <v>35897.689851999996</v>
      </c>
      <c r="U51" s="21">
        <v>39239.867907</v>
      </c>
      <c r="V51" s="21">
        <v>15224.248251999999</v>
      </c>
      <c r="W51" s="21">
        <v>48797.526066999992</v>
      </c>
      <c r="X51" s="21">
        <v>5505.4638619999996</v>
      </c>
      <c r="Y51" s="21">
        <v>21798.126614999997</v>
      </c>
      <c r="Z51" s="21">
        <v>91537.349371999997</v>
      </c>
      <c r="AA51" s="21">
        <v>114657.29109100002</v>
      </c>
      <c r="AB51" s="21">
        <v>59180.705715000004</v>
      </c>
      <c r="AC51" s="21">
        <v>25009.366681</v>
      </c>
      <c r="AD51" s="21">
        <v>77640.402020999987</v>
      </c>
      <c r="AE51" s="21">
        <v>10552.975896000002</v>
      </c>
      <c r="AF51" s="21">
        <v>50030.892426999999</v>
      </c>
      <c r="AG51" s="21">
        <v>46814.021738000003</v>
      </c>
      <c r="AH51" s="21">
        <v>44517.171767</v>
      </c>
      <c r="AI51" s="21">
        <v>21194.182884999998</v>
      </c>
      <c r="AJ51" s="21">
        <v>5852.1076469999998</v>
      </c>
      <c r="AK51" s="21">
        <v>6957.3937450000021</v>
      </c>
      <c r="AL51" s="21">
        <v>5182.7333800000006</v>
      </c>
      <c r="AM51" s="21">
        <v>22259.433498999999</v>
      </c>
      <c r="AN51" s="21">
        <v>46739.231528000004</v>
      </c>
      <c r="AO51" s="21">
        <v>12384.276544999999</v>
      </c>
      <c r="AP51" s="21">
        <v>7689.0754310000002</v>
      </c>
      <c r="AQ51" s="21">
        <f>'Capa Final'!$H$37+'Capa Final'!$H$46</f>
        <v>16863.138763999999</v>
      </c>
      <c r="AR51" s="46"/>
      <c r="BR51" s="53">
        <v>48</v>
      </c>
      <c r="BS51" s="54">
        <v>6.9000000000000006E-2</v>
      </c>
      <c r="BT51" s="54">
        <v>8.8800000000000004E-2</v>
      </c>
    </row>
    <row r="52" spans="2:72" x14ac:dyDescent="0.3">
      <c r="F52" s="38" t="s">
        <v>90</v>
      </c>
      <c r="G52" s="47" t="s">
        <v>122</v>
      </c>
      <c r="H52" s="47" t="s">
        <v>122</v>
      </c>
      <c r="I52" s="21" t="s">
        <v>122</v>
      </c>
      <c r="J52" s="21" t="s">
        <v>122</v>
      </c>
      <c r="K52" s="21" t="s">
        <v>122</v>
      </c>
      <c r="L52" s="47">
        <v>0</v>
      </c>
      <c r="M52" s="47">
        <v>0</v>
      </c>
      <c r="N52" s="47">
        <v>0</v>
      </c>
      <c r="O52" s="47">
        <v>0</v>
      </c>
      <c r="P52" s="47">
        <v>8.8931805777443568E-5</v>
      </c>
      <c r="Q52" s="47">
        <v>3.1683396323372191E-3</v>
      </c>
      <c r="R52" s="47">
        <v>9.6687674410659025E-3</v>
      </c>
      <c r="S52" s="47">
        <v>1.1334460343122573E-2</v>
      </c>
      <c r="T52" s="47">
        <v>5.2850712116679147E-3</v>
      </c>
      <c r="U52" s="47">
        <v>8.3150022821427277E-3</v>
      </c>
      <c r="V52" s="47">
        <v>4.2926229091912842E-3</v>
      </c>
      <c r="W52" s="47">
        <v>5.5625971859470475E-3</v>
      </c>
      <c r="X52" s="47">
        <f t="shared" ref="X52:AC52" si="154">X50/$B$9</f>
        <v>1.0797297405294448E-2</v>
      </c>
      <c r="Y52" s="47">
        <f t="shared" si="154"/>
        <v>1.3099672787689599E-2</v>
      </c>
      <c r="Z52" s="47">
        <f t="shared" si="154"/>
        <v>1.5771537846292174E-2</v>
      </c>
      <c r="AA52" s="47">
        <f t="shared" si="154"/>
        <v>1.8826996479126078E-2</v>
      </c>
      <c r="AB52" s="47">
        <f t="shared" si="154"/>
        <v>2.0608314924580245E-2</v>
      </c>
      <c r="AC52" s="47">
        <f t="shared" si="154"/>
        <v>2.1624586834252935E-2</v>
      </c>
      <c r="AD52" s="47">
        <f t="shared" ref="AD52:AE52" si="155">AD50/$B$9</f>
        <v>2.3948625485955756E-2</v>
      </c>
      <c r="AE52" s="47">
        <f t="shared" si="155"/>
        <v>2.5210411850061305E-2</v>
      </c>
      <c r="AF52" s="47">
        <f t="shared" ref="AF52:AG52" si="156">AF50/$B$9</f>
        <v>2.7339182770744631E-2</v>
      </c>
      <c r="AG52" s="47">
        <f t="shared" si="156"/>
        <v>2.832885194980822E-2</v>
      </c>
      <c r="AH52" s="47">
        <f t="shared" ref="AH52:AI52" si="157">AH50/$B$9</f>
        <v>2.9410477944549249E-2</v>
      </c>
      <c r="AI52" s="47">
        <f t="shared" si="157"/>
        <v>2.9818434255467839E-2</v>
      </c>
      <c r="AJ52" s="47">
        <f t="shared" ref="AJ52:AK52" si="158">AJ50/$B$9</f>
        <v>2.9788750611880504E-2</v>
      </c>
      <c r="AK52" s="47">
        <f t="shared" si="158"/>
        <v>2.9456105314682846E-2</v>
      </c>
      <c r="AL52" s="47">
        <f t="shared" ref="AL52:AM52" si="159">AL50/$B$9</f>
        <v>2.9683522650237746E-2</v>
      </c>
      <c r="AM52" s="47">
        <f t="shared" si="159"/>
        <v>2.8773327212301109E-2</v>
      </c>
      <c r="AN52" s="47">
        <f t="shared" ref="AN52:AO52" si="160">AN50/$B$9</f>
        <v>2.7348389067019786E-2</v>
      </c>
      <c r="AO52" s="47">
        <f t="shared" si="160"/>
        <v>2.7228168871401476E-2</v>
      </c>
      <c r="AP52" s="47">
        <f t="shared" ref="AP52:AQ52" si="161">AP50/$B$9</f>
        <v>2.6942358327745927E-2</v>
      </c>
      <c r="AQ52" s="47">
        <f t="shared" si="161"/>
        <v>2.7444450255114376E-2</v>
      </c>
      <c r="AR52" s="46"/>
      <c r="BR52" s="53">
        <v>49</v>
      </c>
      <c r="BS52" s="54">
        <v>6.9099999999999995E-2</v>
      </c>
      <c r="BT52" s="54">
        <v>8.8900000000000007E-2</v>
      </c>
    </row>
    <row r="53" spans="2:72" x14ac:dyDescent="0.3">
      <c r="F53" s="38" t="s">
        <v>134</v>
      </c>
      <c r="G53" s="47" t="s">
        <v>122</v>
      </c>
      <c r="H53" s="47" t="s">
        <v>122</v>
      </c>
      <c r="I53" s="47" t="s">
        <v>122</v>
      </c>
      <c r="J53" s="47" t="s">
        <v>122</v>
      </c>
      <c r="K53" s="47" t="s">
        <v>122</v>
      </c>
      <c r="L53" s="47" t="s">
        <v>122</v>
      </c>
      <c r="M53" s="47" t="str">
        <f t="shared" ref="M53:AB53" si="162">IF(M52&gt;VLOOKUP(M49,$BR$3:$BT$75,2,0),"Gatilho atingido","Gatilho não atingido")</f>
        <v>Gatilho não atingido</v>
      </c>
      <c r="N53" s="47" t="str">
        <f t="shared" si="162"/>
        <v>Gatilho não atingido</v>
      </c>
      <c r="O53" s="47" t="str">
        <f t="shared" si="162"/>
        <v>Gatilho não atingido</v>
      </c>
      <c r="P53" s="47" t="str">
        <f t="shared" si="162"/>
        <v>Gatilho não atingido</v>
      </c>
      <c r="Q53" s="47" t="str">
        <f t="shared" si="162"/>
        <v>Gatilho não atingido</v>
      </c>
      <c r="R53" s="47" t="str">
        <f t="shared" si="162"/>
        <v>Gatilho não atingido</v>
      </c>
      <c r="S53" s="47" t="str">
        <f t="shared" si="162"/>
        <v>Gatilho não atingido</v>
      </c>
      <c r="T53" s="47" t="str">
        <f t="shared" si="162"/>
        <v>Gatilho não atingido</v>
      </c>
      <c r="U53" s="47" t="str">
        <f t="shared" si="162"/>
        <v>Gatilho não atingido</v>
      </c>
      <c r="V53" s="47" t="str">
        <f t="shared" si="162"/>
        <v>Gatilho não atingido</v>
      </c>
      <c r="W53" s="47" t="str">
        <f t="shared" si="162"/>
        <v>Gatilho não atingido</v>
      </c>
      <c r="X53" s="47" t="str">
        <f t="shared" si="162"/>
        <v>Gatilho não atingido</v>
      </c>
      <c r="Y53" s="47" t="str">
        <f t="shared" si="162"/>
        <v>Gatilho não atingido</v>
      </c>
      <c r="Z53" s="47" t="str">
        <f t="shared" si="162"/>
        <v>Gatilho não atingido</v>
      </c>
      <c r="AA53" s="47" t="str">
        <f t="shared" si="162"/>
        <v>Gatilho não atingido</v>
      </c>
      <c r="AB53" s="47" t="str">
        <f t="shared" si="162"/>
        <v>Gatilho não atingido</v>
      </c>
      <c r="AC53" s="47" t="str">
        <f t="shared" ref="AC53:AD53" si="163">IF(AC52&gt;VLOOKUP(AC49,$BR$3:$BT$75,2,0),"Gatilho atingido","Gatilho não atingido")</f>
        <v>Gatilho não atingido</v>
      </c>
      <c r="AD53" s="47" t="str">
        <f t="shared" si="163"/>
        <v>Gatilho não atingido</v>
      </c>
      <c r="AE53" s="47" t="str">
        <f t="shared" ref="AE53:AJ53" si="164">IF(AE52&gt;VLOOKUP(AE49,$BR$3:$BT$75,2,0),"Gatilho atingido","Gatilho não atingido")</f>
        <v>Gatilho não atingido</v>
      </c>
      <c r="AF53" s="47" t="str">
        <f t="shared" si="164"/>
        <v>Gatilho não atingido</v>
      </c>
      <c r="AG53" s="47" t="str">
        <f t="shared" si="164"/>
        <v>Gatilho não atingido</v>
      </c>
      <c r="AH53" s="47" t="str">
        <f t="shared" si="164"/>
        <v>Gatilho não atingido</v>
      </c>
      <c r="AI53" s="47" t="str">
        <f t="shared" si="164"/>
        <v>Gatilho não atingido</v>
      </c>
      <c r="AJ53" s="47" t="str">
        <f t="shared" si="164"/>
        <v>Gatilho não atingido</v>
      </c>
      <c r="AK53" s="47" t="str">
        <f t="shared" ref="AK53:AL53" si="165">IF(AK52&gt;VLOOKUP(AK49,$BR$3:$BT$75,2,0),"Gatilho atingido","Gatilho não atingido")</f>
        <v>Gatilho não atingido</v>
      </c>
      <c r="AL53" s="47" t="str">
        <f t="shared" si="165"/>
        <v>Gatilho não atingido</v>
      </c>
      <c r="AM53" s="47" t="str">
        <f t="shared" ref="AM53:AN53" si="166">IF(AM52&gt;VLOOKUP(AM49,$BR$3:$BT$75,2,0),"Gatilho atingido","Gatilho não atingido")</f>
        <v>Gatilho não atingido</v>
      </c>
      <c r="AN53" s="47" t="str">
        <f t="shared" si="166"/>
        <v>Gatilho não atingido</v>
      </c>
      <c r="AO53" s="47" t="str">
        <f t="shared" ref="AO53:AP53" si="167">IF(AO52&gt;VLOOKUP(AO49,$BR$3:$BT$75,2,0),"Gatilho atingido","Gatilho não atingido")</f>
        <v>Gatilho não atingido</v>
      </c>
      <c r="AP53" s="47" t="str">
        <f t="shared" si="167"/>
        <v>Gatilho não atingido</v>
      </c>
      <c r="AQ53" s="47" t="str">
        <f t="shared" ref="AQ53" si="168">IF(AQ52&gt;VLOOKUP(AQ49,$BR$3:$BT$75,2,0),"Gatilho atingido","Gatilho não atingido")</f>
        <v>Gatilho não atingido</v>
      </c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53">
        <v>50</v>
      </c>
      <c r="BS53" s="54">
        <v>6.9199999999999998E-2</v>
      </c>
      <c r="BT53" s="54">
        <v>8.9099999999999999E-2</v>
      </c>
    </row>
    <row r="54" spans="2:72" x14ac:dyDescent="0.3">
      <c r="F54" s="38" t="s">
        <v>139</v>
      </c>
      <c r="G54" s="47" t="s">
        <v>122</v>
      </c>
      <c r="H54" s="47" t="s">
        <v>122</v>
      </c>
      <c r="I54" s="47" t="s">
        <v>122</v>
      </c>
      <c r="J54" s="47" t="s">
        <v>122</v>
      </c>
      <c r="K54" s="47" t="s">
        <v>122</v>
      </c>
      <c r="L54" s="47" t="s">
        <v>122</v>
      </c>
      <c r="M54" s="47" t="str">
        <f t="shared" ref="M54:AB54" si="169">IF(M52&gt;VLOOKUP(M49,$BR$3:$BT$75,3,0),"Gatilho atingido","Gatilho não atingido")</f>
        <v>Gatilho não atingido</v>
      </c>
      <c r="N54" s="47" t="str">
        <f t="shared" si="169"/>
        <v>Gatilho não atingido</v>
      </c>
      <c r="O54" s="47" t="str">
        <f t="shared" si="169"/>
        <v>Gatilho não atingido</v>
      </c>
      <c r="P54" s="47" t="str">
        <f t="shared" si="169"/>
        <v>Gatilho não atingido</v>
      </c>
      <c r="Q54" s="47" t="str">
        <f t="shared" si="169"/>
        <v>Gatilho não atingido</v>
      </c>
      <c r="R54" s="47" t="str">
        <f t="shared" si="169"/>
        <v>Gatilho não atingido</v>
      </c>
      <c r="S54" s="47" t="str">
        <f t="shared" si="169"/>
        <v>Gatilho não atingido</v>
      </c>
      <c r="T54" s="47" t="str">
        <f t="shared" si="169"/>
        <v>Gatilho não atingido</v>
      </c>
      <c r="U54" s="47" t="str">
        <f t="shared" si="169"/>
        <v>Gatilho não atingido</v>
      </c>
      <c r="V54" s="47" t="str">
        <f t="shared" si="169"/>
        <v>Gatilho não atingido</v>
      </c>
      <c r="W54" s="47" t="str">
        <f t="shared" si="169"/>
        <v>Gatilho não atingido</v>
      </c>
      <c r="X54" s="47" t="str">
        <f t="shared" si="169"/>
        <v>Gatilho não atingido</v>
      </c>
      <c r="Y54" s="47" t="str">
        <f t="shared" si="169"/>
        <v>Gatilho não atingido</v>
      </c>
      <c r="Z54" s="47" t="str">
        <f t="shared" si="169"/>
        <v>Gatilho não atingido</v>
      </c>
      <c r="AA54" s="47" t="str">
        <f t="shared" si="169"/>
        <v>Gatilho não atingido</v>
      </c>
      <c r="AB54" s="47" t="str">
        <f t="shared" si="169"/>
        <v>Gatilho não atingido</v>
      </c>
      <c r="AC54" s="47" t="str">
        <f t="shared" ref="AC54:AD54" si="170">IF(AC52&gt;VLOOKUP(AC49,$BR$3:$BT$75,3,0),"Gatilho atingido","Gatilho não atingido")</f>
        <v>Gatilho não atingido</v>
      </c>
      <c r="AD54" s="47" t="str">
        <f t="shared" si="170"/>
        <v>Gatilho não atingido</v>
      </c>
      <c r="AE54" s="47" t="str">
        <f t="shared" ref="AE54:AJ54" si="171">IF(AE52&gt;VLOOKUP(AE49,$BR$3:$BT$75,3,0),"Gatilho atingido","Gatilho não atingido")</f>
        <v>Gatilho não atingido</v>
      </c>
      <c r="AF54" s="47" t="str">
        <f t="shared" si="171"/>
        <v>Gatilho não atingido</v>
      </c>
      <c r="AG54" s="47" t="str">
        <f t="shared" si="171"/>
        <v>Gatilho não atingido</v>
      </c>
      <c r="AH54" s="47" t="str">
        <f t="shared" si="171"/>
        <v>Gatilho não atingido</v>
      </c>
      <c r="AI54" s="47" t="str">
        <f t="shared" si="171"/>
        <v>Gatilho não atingido</v>
      </c>
      <c r="AJ54" s="47" t="str">
        <f t="shared" si="171"/>
        <v>Gatilho não atingido</v>
      </c>
      <c r="AK54" s="47" t="str">
        <f t="shared" ref="AK54:AL54" si="172">IF(AK52&gt;VLOOKUP(AK49,$BR$3:$BT$75,3,0),"Gatilho atingido","Gatilho não atingido")</f>
        <v>Gatilho não atingido</v>
      </c>
      <c r="AL54" s="47" t="str">
        <f t="shared" si="172"/>
        <v>Gatilho não atingido</v>
      </c>
      <c r="AM54" s="47" t="str">
        <f t="shared" ref="AM54:AN54" si="173">IF(AM52&gt;VLOOKUP(AM49,$BR$3:$BT$75,3,0),"Gatilho atingido","Gatilho não atingido")</f>
        <v>Gatilho não atingido</v>
      </c>
      <c r="AN54" s="47" t="str">
        <f t="shared" si="173"/>
        <v>Gatilho não atingido</v>
      </c>
      <c r="AO54" s="47" t="str">
        <f t="shared" ref="AO54:AP54" si="174">IF(AO52&gt;VLOOKUP(AO49,$BR$3:$BT$75,3,0),"Gatilho atingido","Gatilho não atingido")</f>
        <v>Gatilho não atingido</v>
      </c>
      <c r="AP54" s="47" t="str">
        <f t="shared" si="174"/>
        <v>Gatilho não atingido</v>
      </c>
      <c r="AQ54" s="47" t="str">
        <f t="shared" ref="AQ54" si="175">IF(AQ52&gt;VLOOKUP(AQ49,$BR$3:$BT$75,3,0),"Gatilho atingido","Gatilho não atingido")</f>
        <v>Gatilho não atingido</v>
      </c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53">
        <v>51</v>
      </c>
      <c r="BS54" s="54">
        <v>6.9400000000000003E-2</v>
      </c>
      <c r="BT54" s="54">
        <v>8.9200000000000002E-2</v>
      </c>
    </row>
    <row r="55" spans="2:72" x14ac:dyDescent="0.3"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53">
        <v>52</v>
      </c>
      <c r="BS55" s="54">
        <v>6.9500000000000006E-2</v>
      </c>
      <c r="BT55" s="54">
        <v>8.9399999999999993E-2</v>
      </c>
    </row>
    <row r="56" spans="2:72" x14ac:dyDescent="0.3">
      <c r="F56" s="13"/>
      <c r="G56" s="98" t="s">
        <v>116</v>
      </c>
      <c r="H56" s="98"/>
      <c r="I56" s="98"/>
      <c r="J56" s="98"/>
      <c r="K56" s="98"/>
      <c r="L56" s="98"/>
      <c r="M56" s="98"/>
      <c r="N56" s="98"/>
      <c r="O56" s="98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53">
        <v>53</v>
      </c>
      <c r="BS56" s="54">
        <v>6.9500000000000006E-2</v>
      </c>
      <c r="BT56" s="54">
        <v>8.9499999999999996E-2</v>
      </c>
    </row>
    <row r="57" spans="2:72" x14ac:dyDescent="0.3">
      <c r="F57" s="38" t="s">
        <v>127</v>
      </c>
      <c r="G57" s="39">
        <v>43770</v>
      </c>
      <c r="H57" s="39">
        <f t="shared" ref="H57:O57" si="176">EDATE(G57,1)</f>
        <v>43800</v>
      </c>
      <c r="I57" s="39">
        <f t="shared" si="176"/>
        <v>43831</v>
      </c>
      <c r="J57" s="39">
        <f t="shared" si="176"/>
        <v>43862</v>
      </c>
      <c r="K57" s="39">
        <f t="shared" si="176"/>
        <v>43891</v>
      </c>
      <c r="L57" s="39">
        <f t="shared" si="176"/>
        <v>43922</v>
      </c>
      <c r="M57" s="39">
        <f t="shared" si="176"/>
        <v>43952</v>
      </c>
      <c r="N57" s="39">
        <f t="shared" si="176"/>
        <v>43983</v>
      </c>
      <c r="O57" s="39">
        <f t="shared" si="176"/>
        <v>44013</v>
      </c>
      <c r="P57" s="39">
        <f t="shared" ref="P57:U57" si="177">EDATE(O57,1)</f>
        <v>44044</v>
      </c>
      <c r="Q57" s="39">
        <f t="shared" si="177"/>
        <v>44075</v>
      </c>
      <c r="R57" s="39">
        <f t="shared" si="177"/>
        <v>44105</v>
      </c>
      <c r="S57" s="39">
        <f t="shared" si="177"/>
        <v>44136</v>
      </c>
      <c r="T57" s="39">
        <f t="shared" si="177"/>
        <v>44166</v>
      </c>
      <c r="U57" s="39">
        <f t="shared" si="177"/>
        <v>44197</v>
      </c>
      <c r="V57" s="39">
        <f t="shared" ref="V57:AQ57" si="178">EDATE(U57,1)</f>
        <v>44228</v>
      </c>
      <c r="W57" s="39">
        <f t="shared" si="178"/>
        <v>44256</v>
      </c>
      <c r="X57" s="39">
        <f t="shared" si="178"/>
        <v>44287</v>
      </c>
      <c r="Y57" s="39">
        <f t="shared" si="178"/>
        <v>44317</v>
      </c>
      <c r="Z57" s="39">
        <f t="shared" si="178"/>
        <v>44348</v>
      </c>
      <c r="AA57" s="39">
        <f t="shared" si="178"/>
        <v>44378</v>
      </c>
      <c r="AB57" s="39">
        <f t="shared" si="178"/>
        <v>44409</v>
      </c>
      <c r="AC57" s="39">
        <f t="shared" si="178"/>
        <v>44440</v>
      </c>
      <c r="AD57" s="39">
        <f t="shared" si="178"/>
        <v>44470</v>
      </c>
      <c r="AE57" s="39">
        <f t="shared" si="178"/>
        <v>44501</v>
      </c>
      <c r="AF57" s="39">
        <f t="shared" si="178"/>
        <v>44531</v>
      </c>
      <c r="AG57" s="39">
        <f t="shared" si="178"/>
        <v>44562</v>
      </c>
      <c r="AH57" s="39">
        <f t="shared" si="178"/>
        <v>44593</v>
      </c>
      <c r="AI57" s="39">
        <f t="shared" si="178"/>
        <v>44621</v>
      </c>
      <c r="AJ57" s="39">
        <f t="shared" si="178"/>
        <v>44652</v>
      </c>
      <c r="AK57" s="39">
        <f t="shared" si="178"/>
        <v>44682</v>
      </c>
      <c r="AL57" s="39">
        <f t="shared" si="178"/>
        <v>44713</v>
      </c>
      <c r="AM57" s="39">
        <f t="shared" si="178"/>
        <v>44743</v>
      </c>
      <c r="AN57" s="39">
        <f t="shared" si="178"/>
        <v>44774</v>
      </c>
      <c r="AO57" s="39">
        <f t="shared" si="178"/>
        <v>44805</v>
      </c>
      <c r="AP57" s="39">
        <f t="shared" si="178"/>
        <v>44835</v>
      </c>
      <c r="AQ57" s="39">
        <f t="shared" si="178"/>
        <v>44866</v>
      </c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53">
        <v>54</v>
      </c>
      <c r="BS57" s="54">
        <v>6.9599999999999995E-2</v>
      </c>
      <c r="BT57" s="54">
        <v>8.9599999999999999E-2</v>
      </c>
    </row>
    <row r="58" spans="2:72" x14ac:dyDescent="0.3">
      <c r="B58" s="43"/>
      <c r="C58" s="78"/>
      <c r="D58" s="43"/>
      <c r="E58" s="44"/>
      <c r="F58" s="38" t="s">
        <v>130</v>
      </c>
      <c r="G58" s="51" t="s">
        <v>122</v>
      </c>
      <c r="H58" s="51" t="s">
        <v>122</v>
      </c>
      <c r="I58" s="51" t="s">
        <v>122</v>
      </c>
      <c r="J58" s="51" t="s">
        <v>122</v>
      </c>
      <c r="K58" s="51" t="s">
        <v>122</v>
      </c>
      <c r="L58" s="51" t="s">
        <v>122</v>
      </c>
      <c r="M58" s="50">
        <v>0</v>
      </c>
      <c r="N58" s="50">
        <f t="shared" ref="N58:O58" si="179">M58+1</f>
        <v>1</v>
      </c>
      <c r="O58" s="50">
        <f t="shared" si="179"/>
        <v>2</v>
      </c>
      <c r="P58" s="50">
        <f t="shared" ref="P58:U58" si="180">O58+1</f>
        <v>3</v>
      </c>
      <c r="Q58" s="50">
        <f t="shared" si="180"/>
        <v>4</v>
      </c>
      <c r="R58" s="50">
        <f t="shared" si="180"/>
        <v>5</v>
      </c>
      <c r="S58" s="50">
        <f t="shared" si="180"/>
        <v>6</v>
      </c>
      <c r="T58" s="50">
        <f t="shared" si="180"/>
        <v>7</v>
      </c>
      <c r="U58" s="50">
        <f t="shared" si="180"/>
        <v>8</v>
      </c>
      <c r="V58" s="50">
        <f t="shared" ref="V58:AQ58" si="181">U58+1</f>
        <v>9</v>
      </c>
      <c r="W58" s="50">
        <f t="shared" si="181"/>
        <v>10</v>
      </c>
      <c r="X58" s="50">
        <f t="shared" si="181"/>
        <v>11</v>
      </c>
      <c r="Y58" s="50">
        <f t="shared" si="181"/>
        <v>12</v>
      </c>
      <c r="Z58" s="50">
        <f t="shared" si="181"/>
        <v>13</v>
      </c>
      <c r="AA58" s="50">
        <f t="shared" si="181"/>
        <v>14</v>
      </c>
      <c r="AB58" s="50">
        <f t="shared" si="181"/>
        <v>15</v>
      </c>
      <c r="AC58" s="50">
        <f t="shared" si="181"/>
        <v>16</v>
      </c>
      <c r="AD58" s="50">
        <f t="shared" si="181"/>
        <v>17</v>
      </c>
      <c r="AE58" s="50">
        <f t="shared" si="181"/>
        <v>18</v>
      </c>
      <c r="AF58" s="50">
        <f t="shared" si="181"/>
        <v>19</v>
      </c>
      <c r="AG58" s="50">
        <f t="shared" si="181"/>
        <v>20</v>
      </c>
      <c r="AH58" s="50">
        <f t="shared" si="181"/>
        <v>21</v>
      </c>
      <c r="AI58" s="50">
        <f t="shared" si="181"/>
        <v>22</v>
      </c>
      <c r="AJ58" s="50">
        <f t="shared" si="181"/>
        <v>23</v>
      </c>
      <c r="AK58" s="50">
        <f t="shared" si="181"/>
        <v>24</v>
      </c>
      <c r="AL58" s="50">
        <f t="shared" si="181"/>
        <v>25</v>
      </c>
      <c r="AM58" s="50">
        <f t="shared" si="181"/>
        <v>26</v>
      </c>
      <c r="AN58" s="50">
        <f t="shared" si="181"/>
        <v>27</v>
      </c>
      <c r="AO58" s="50">
        <f t="shared" si="181"/>
        <v>28</v>
      </c>
      <c r="AP58" s="50">
        <f t="shared" si="181"/>
        <v>29</v>
      </c>
      <c r="AQ58" s="50">
        <f t="shared" si="181"/>
        <v>30</v>
      </c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53">
        <v>55</v>
      </c>
      <c r="BS58" s="54">
        <v>6.9699999999999998E-2</v>
      </c>
      <c r="BT58" s="54">
        <v>8.9700000000000002E-2</v>
      </c>
    </row>
    <row r="59" spans="2:72" x14ac:dyDescent="0.3">
      <c r="F59" s="38" t="s">
        <v>60</v>
      </c>
      <c r="G59" s="21" t="s">
        <v>122</v>
      </c>
      <c r="H59" s="21" t="s">
        <v>122</v>
      </c>
      <c r="I59" s="21" t="s">
        <v>122</v>
      </c>
      <c r="J59" s="21" t="s">
        <v>122</v>
      </c>
      <c r="K59" s="21" t="s">
        <v>122</v>
      </c>
      <c r="L59" s="21" t="s">
        <v>122</v>
      </c>
      <c r="M59" s="21">
        <v>0</v>
      </c>
      <c r="N59" s="21">
        <v>0</v>
      </c>
      <c r="O59" s="21">
        <v>0</v>
      </c>
      <c r="P59" s="21">
        <v>104809.20924699999</v>
      </c>
      <c r="Q59" s="21">
        <v>98917.175948999997</v>
      </c>
      <c r="R59" s="21">
        <v>278199.95950500004</v>
      </c>
      <c r="S59" s="21">
        <v>934969.15132399998</v>
      </c>
      <c r="T59" s="21">
        <v>698434.73046299978</v>
      </c>
      <c r="U59" s="21">
        <v>1215764.1793679991</v>
      </c>
      <c r="V59" s="21">
        <v>568327.05360700004</v>
      </c>
      <c r="W59" s="21">
        <v>851921.35375899996</v>
      </c>
      <c r="X59" s="21">
        <v>1527020.2836200001</v>
      </c>
      <c r="Y59" s="21">
        <v>1814043.5812020004</v>
      </c>
      <c r="Z59" s="21">
        <v>1940783.9934760001</v>
      </c>
      <c r="AA59" s="21">
        <v>2129199.6085879998</v>
      </c>
      <c r="AB59" s="21">
        <v>2250106.7523400001</v>
      </c>
      <c r="AC59" s="21">
        <v>2347475.815080001</v>
      </c>
      <c r="AD59" s="21">
        <v>2490728.3861429999</v>
      </c>
      <c r="AE59" s="21">
        <v>2580153.2758480008</v>
      </c>
      <c r="AF59" s="21">
        <v>2694863.7201340003</v>
      </c>
      <c r="AG59" s="21">
        <v>2749585.3685599994</v>
      </c>
      <c r="AH59" s="21">
        <v>2805695.396798999</v>
      </c>
      <c r="AI59" s="21">
        <v>2898548.4313750002</v>
      </c>
      <c r="AJ59" s="21">
        <v>2895651.0912890001</v>
      </c>
      <c r="AK59" s="21">
        <v>2907881.5010330002</v>
      </c>
      <c r="AL59" s="21">
        <v>2951252.5920259999</v>
      </c>
      <c r="AM59" s="21">
        <v>2983094.5133900004</v>
      </c>
      <c r="AN59" s="21">
        <v>2979567.2754679997</v>
      </c>
      <c r="AO59" s="21">
        <v>3013016.6478999997</v>
      </c>
      <c r="AP59" s="21">
        <v>3013899.6838489994</v>
      </c>
      <c r="AQ59" s="21">
        <f>SUM('Capa Final'!$I$37:$I$38)+SUM('Capa Final'!$I$46:$I$47)</f>
        <v>3026868.1098100003</v>
      </c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53">
        <v>56</v>
      </c>
      <c r="BS59" s="54">
        <v>6.9800000000000001E-2</v>
      </c>
      <c r="BT59" s="54">
        <v>8.9700000000000002E-2</v>
      </c>
    </row>
    <row r="60" spans="2:72" x14ac:dyDescent="0.3">
      <c r="F60" s="38" t="s">
        <v>62</v>
      </c>
      <c r="G60" s="21" t="s">
        <v>122</v>
      </c>
      <c r="H60" s="21" t="s">
        <v>122</v>
      </c>
      <c r="I60" s="21" t="s">
        <v>122</v>
      </c>
      <c r="J60" s="21" t="s">
        <v>122</v>
      </c>
      <c r="K60" s="21" t="s">
        <v>122</v>
      </c>
      <c r="L60" s="21" t="s">
        <v>122</v>
      </c>
      <c r="M60" s="21">
        <v>0</v>
      </c>
      <c r="N60" s="21">
        <v>0</v>
      </c>
      <c r="O60" s="21">
        <v>0</v>
      </c>
      <c r="P60" s="21">
        <v>104809.20924699999</v>
      </c>
      <c r="Q60" s="21">
        <v>4265.2122769999996</v>
      </c>
      <c r="R60" s="21">
        <v>177730.63082700002</v>
      </c>
      <c r="S60" s="21">
        <v>204105.17889899999</v>
      </c>
      <c r="T60" s="21">
        <v>172597.71924399998</v>
      </c>
      <c r="U60" s="21">
        <v>87700.957945999995</v>
      </c>
      <c r="V60" s="21">
        <v>62816.557866999996</v>
      </c>
      <c r="W60" s="21">
        <v>306228.420086</v>
      </c>
      <c r="X60" s="21">
        <v>62386.231153000015</v>
      </c>
      <c r="Y60" s="21">
        <v>139325.83435399999</v>
      </c>
      <c r="Z60" s="21">
        <v>108845.95352099999</v>
      </c>
      <c r="AA60" s="21">
        <v>194429.24405500002</v>
      </c>
      <c r="AB60" s="21">
        <v>120978.77576300001</v>
      </c>
      <c r="AC60" s="21">
        <v>85453.835879000006</v>
      </c>
      <c r="AD60" s="21">
        <v>112092.49769999998</v>
      </c>
      <c r="AE60" s="21">
        <v>56431.058430000005</v>
      </c>
      <c r="AF60" s="21">
        <v>98711.840595999995</v>
      </c>
      <c r="AG60" s="21">
        <v>61114.689958000003</v>
      </c>
      <c r="AH60" s="21">
        <v>58888.541486000002</v>
      </c>
      <c r="AI60" s="21">
        <v>60961.503155000013</v>
      </c>
      <c r="AJ60" s="21">
        <v>75007.430649000002</v>
      </c>
      <c r="AK60" s="21">
        <v>40585.460574999997</v>
      </c>
      <c r="AL60" s="21">
        <v>21540.542762000001</v>
      </c>
      <c r="AM60" s="21">
        <v>79597.200352</v>
      </c>
      <c r="AN60" s="21">
        <v>52291.498172999993</v>
      </c>
      <c r="AO60" s="21">
        <v>35882.581581999999</v>
      </c>
      <c r="AP60" s="21">
        <v>10236.460857</v>
      </c>
      <c r="AQ60" s="21">
        <f>'Capa Final'!$I$37+'Capa Final'!$I$46</f>
        <v>14527.219846999998</v>
      </c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53">
        <v>57</v>
      </c>
      <c r="BS60" s="54">
        <v>6.9800000000000001E-2</v>
      </c>
      <c r="BT60" s="54">
        <v>8.9800000000000005E-2</v>
      </c>
    </row>
    <row r="61" spans="2:72" x14ac:dyDescent="0.3">
      <c r="F61" s="38" t="s">
        <v>90</v>
      </c>
      <c r="G61" s="21" t="s">
        <v>122</v>
      </c>
      <c r="H61" s="21" t="s">
        <v>122</v>
      </c>
      <c r="I61" s="21" t="s">
        <v>122</v>
      </c>
      <c r="J61" s="21" t="s">
        <v>122</v>
      </c>
      <c r="K61" s="21" t="s">
        <v>122</v>
      </c>
      <c r="L61" s="21" t="s">
        <v>122</v>
      </c>
      <c r="M61" s="47">
        <v>0</v>
      </c>
      <c r="N61" s="47">
        <v>0</v>
      </c>
      <c r="O61" s="47">
        <v>0</v>
      </c>
      <c r="P61" s="47">
        <v>9.1170164435718675E-4</v>
      </c>
      <c r="Q61" s="47">
        <v>8.6044873934065878E-4</v>
      </c>
      <c r="R61" s="47">
        <v>2.4199720841617859E-3</v>
      </c>
      <c r="S61" s="47">
        <v>8.1329963159676565E-3</v>
      </c>
      <c r="T61" s="47">
        <v>6.0754593686385616E-3</v>
      </c>
      <c r="U61" s="47">
        <v>1.0575542067760589E-2</v>
      </c>
      <c r="V61" s="47">
        <v>4.9436944809409305E-3</v>
      </c>
      <c r="W61" s="47">
        <v>7.410590201617352E-3</v>
      </c>
      <c r="X61" s="47">
        <f t="shared" ref="X61:AC61" si="182">X59/$B$10</f>
        <v>1.3283058936760189E-2</v>
      </c>
      <c r="Y61" s="47">
        <f t="shared" si="182"/>
        <v>1.5779782404615396E-2</v>
      </c>
      <c r="Z61" s="47">
        <f t="shared" si="182"/>
        <v>1.688225653934913E-2</v>
      </c>
      <c r="AA61" s="47">
        <f t="shared" si="182"/>
        <v>1.8521223452221798E-2</v>
      </c>
      <c r="AB61" s="47">
        <f t="shared" si="182"/>
        <v>1.9572955857848975E-2</v>
      </c>
      <c r="AC61" s="47">
        <f t="shared" si="182"/>
        <v>2.0419938057670482E-2</v>
      </c>
      <c r="AD61" s="47">
        <f t="shared" ref="AD61:AE61" si="183">AD59/$B$10</f>
        <v>2.1666046157663321E-2</v>
      </c>
      <c r="AE61" s="47">
        <f t="shared" si="183"/>
        <v>2.2443924548085799E-2</v>
      </c>
      <c r="AF61" s="47">
        <f t="shared" ref="AF61:AG61" si="184">AF59/$B$10</f>
        <v>2.3441753855566076E-2</v>
      </c>
      <c r="AG61" s="47">
        <f t="shared" si="184"/>
        <v>2.391775989750029E-2</v>
      </c>
      <c r="AH61" s="47">
        <f t="shared" ref="AH61:AI61" si="185">AH59/$B$10</f>
        <v>2.4405843009451526E-2</v>
      </c>
      <c r="AI61" s="47">
        <f t="shared" si="185"/>
        <v>2.521354173091591E-2</v>
      </c>
      <c r="AJ61" s="47">
        <f t="shared" ref="AJ61:AK61" si="186">AJ59/$B$10</f>
        <v>2.5188338700193266E-2</v>
      </c>
      <c r="AK61" s="47">
        <f t="shared" si="186"/>
        <v>2.5294727105896139E-2</v>
      </c>
      <c r="AL61" s="47">
        <f t="shared" ref="AL61:AM61" si="187">AL59/$B$10</f>
        <v>2.5671998294754143E-2</v>
      </c>
      <c r="AM61" s="47">
        <f t="shared" si="187"/>
        <v>2.5948980940416859E-2</v>
      </c>
      <c r="AN61" s="47">
        <f t="shared" ref="AN61:AO61" si="188">AN59/$B$10</f>
        <v>2.5918298630755038E-2</v>
      </c>
      <c r="AO61" s="47">
        <f t="shared" si="188"/>
        <v>2.6209263976911805E-2</v>
      </c>
      <c r="AP61" s="47">
        <f t="shared" ref="AP61:AQ61" si="189">AP59/$B$10</f>
        <v>2.6216945222982773E-2</v>
      </c>
      <c r="AQ61" s="47">
        <f t="shared" si="189"/>
        <v>2.6329753394691284E-2</v>
      </c>
      <c r="BR61" s="53">
        <v>58</v>
      </c>
      <c r="BS61" s="54">
        <v>6.9900000000000004E-2</v>
      </c>
      <c r="BT61" s="54">
        <v>8.9899999999999994E-2</v>
      </c>
    </row>
    <row r="62" spans="2:72" x14ac:dyDescent="0.3">
      <c r="F62" s="38" t="s">
        <v>134</v>
      </c>
      <c r="G62" s="47" t="s">
        <v>122</v>
      </c>
      <c r="H62" s="47" t="s">
        <v>122</v>
      </c>
      <c r="I62" s="47" t="s">
        <v>122</v>
      </c>
      <c r="J62" s="47" t="s">
        <v>122</v>
      </c>
      <c r="K62" s="47" t="s">
        <v>122</v>
      </c>
      <c r="L62" s="47" t="s">
        <v>122</v>
      </c>
      <c r="M62" s="47" t="s">
        <v>122</v>
      </c>
      <c r="N62" s="47" t="str">
        <f t="shared" ref="N62:AB62" si="190">IF(N61&gt;VLOOKUP(N58,$BR$3:$BT$75,2,0),"Gatilho atingido","Gatilho não atingido")</f>
        <v>Gatilho não atingido</v>
      </c>
      <c r="O62" s="47" t="str">
        <f t="shared" si="190"/>
        <v>Gatilho não atingido</v>
      </c>
      <c r="P62" s="47" t="str">
        <f t="shared" si="190"/>
        <v>Gatilho não atingido</v>
      </c>
      <c r="Q62" s="47" t="str">
        <f t="shared" si="190"/>
        <v>Gatilho não atingido</v>
      </c>
      <c r="R62" s="47" t="str">
        <f t="shared" si="190"/>
        <v>Gatilho não atingido</v>
      </c>
      <c r="S62" s="47" t="str">
        <f t="shared" si="190"/>
        <v>Gatilho não atingido</v>
      </c>
      <c r="T62" s="47" t="str">
        <f t="shared" si="190"/>
        <v>Gatilho não atingido</v>
      </c>
      <c r="U62" s="47" t="str">
        <f t="shared" si="190"/>
        <v>Gatilho não atingido</v>
      </c>
      <c r="V62" s="47" t="str">
        <f t="shared" si="190"/>
        <v>Gatilho não atingido</v>
      </c>
      <c r="W62" s="47" t="str">
        <f t="shared" si="190"/>
        <v>Gatilho não atingido</v>
      </c>
      <c r="X62" s="47" t="str">
        <f t="shared" si="190"/>
        <v>Gatilho não atingido</v>
      </c>
      <c r="Y62" s="47" t="str">
        <f t="shared" si="190"/>
        <v>Gatilho não atingido</v>
      </c>
      <c r="Z62" s="47" t="str">
        <f t="shared" si="190"/>
        <v>Gatilho não atingido</v>
      </c>
      <c r="AA62" s="47" t="str">
        <f t="shared" si="190"/>
        <v>Gatilho não atingido</v>
      </c>
      <c r="AB62" s="47" t="str">
        <f t="shared" si="190"/>
        <v>Gatilho não atingido</v>
      </c>
      <c r="AC62" s="47" t="str">
        <f t="shared" ref="AC62:AD62" si="191">IF(AC61&gt;VLOOKUP(AC58,$BR$3:$BT$75,2,0),"Gatilho atingido","Gatilho não atingido")</f>
        <v>Gatilho não atingido</v>
      </c>
      <c r="AD62" s="47" t="str">
        <f t="shared" si="191"/>
        <v>Gatilho não atingido</v>
      </c>
      <c r="AE62" s="47" t="str">
        <f t="shared" ref="AE62:AJ62" si="192">IF(AE61&gt;VLOOKUP(AE58,$BR$3:$BT$75,2,0),"Gatilho atingido","Gatilho não atingido")</f>
        <v>Gatilho não atingido</v>
      </c>
      <c r="AF62" s="47" t="str">
        <f t="shared" si="192"/>
        <v>Gatilho não atingido</v>
      </c>
      <c r="AG62" s="47" t="str">
        <f t="shared" si="192"/>
        <v>Gatilho não atingido</v>
      </c>
      <c r="AH62" s="47" t="str">
        <f t="shared" si="192"/>
        <v>Gatilho não atingido</v>
      </c>
      <c r="AI62" s="47" t="str">
        <f t="shared" si="192"/>
        <v>Gatilho não atingido</v>
      </c>
      <c r="AJ62" s="47" t="str">
        <f t="shared" si="192"/>
        <v>Gatilho não atingido</v>
      </c>
      <c r="AK62" s="47" t="str">
        <f t="shared" ref="AK62:AL62" si="193">IF(AK61&gt;VLOOKUP(AK58,$BR$3:$BT$75,2,0),"Gatilho atingido","Gatilho não atingido")</f>
        <v>Gatilho não atingido</v>
      </c>
      <c r="AL62" s="47" t="str">
        <f t="shared" si="193"/>
        <v>Gatilho não atingido</v>
      </c>
      <c r="AM62" s="47" t="str">
        <f t="shared" ref="AM62:AN62" si="194">IF(AM61&gt;VLOOKUP(AM58,$BR$3:$BT$75,2,0),"Gatilho atingido","Gatilho não atingido")</f>
        <v>Gatilho não atingido</v>
      </c>
      <c r="AN62" s="47" t="str">
        <f t="shared" si="194"/>
        <v>Gatilho não atingido</v>
      </c>
      <c r="AO62" s="47" t="str">
        <f t="shared" ref="AO62:AP62" si="195">IF(AO61&gt;VLOOKUP(AO58,$BR$3:$BT$75,2,0),"Gatilho atingido","Gatilho não atingido")</f>
        <v>Gatilho não atingido</v>
      </c>
      <c r="AP62" s="47" t="str">
        <f t="shared" si="195"/>
        <v>Gatilho não atingido</v>
      </c>
      <c r="AQ62" s="47" t="str">
        <f t="shared" ref="AQ62" si="196">IF(AQ61&gt;VLOOKUP(AQ58,$BR$3:$BT$75,2,0),"Gatilho atingido","Gatilho não atingido")</f>
        <v>Gatilho não atingido</v>
      </c>
      <c r="BR62" s="53">
        <v>59</v>
      </c>
      <c r="BS62" s="54">
        <v>6.9900000000000004E-2</v>
      </c>
      <c r="BT62" s="54">
        <v>8.9899999999999994E-2</v>
      </c>
    </row>
    <row r="63" spans="2:72" x14ac:dyDescent="0.3">
      <c r="F63" s="38" t="s">
        <v>139</v>
      </c>
      <c r="G63" s="47" t="s">
        <v>122</v>
      </c>
      <c r="H63" s="47" t="s">
        <v>122</v>
      </c>
      <c r="I63" s="47" t="s">
        <v>122</v>
      </c>
      <c r="J63" s="47" t="s">
        <v>122</v>
      </c>
      <c r="K63" s="47" t="s">
        <v>122</v>
      </c>
      <c r="L63" s="47" t="s">
        <v>122</v>
      </c>
      <c r="M63" s="47" t="s">
        <v>122</v>
      </c>
      <c r="N63" s="47" t="str">
        <f t="shared" ref="N63:AB63" si="197">IF(N61&gt;VLOOKUP(N58,$BR$3:$BT$75,3,0),"Gatilho atingido","Gatilho não atingido")</f>
        <v>Gatilho não atingido</v>
      </c>
      <c r="O63" s="47" t="str">
        <f t="shared" si="197"/>
        <v>Gatilho não atingido</v>
      </c>
      <c r="P63" s="47" t="str">
        <f t="shared" si="197"/>
        <v>Gatilho não atingido</v>
      </c>
      <c r="Q63" s="47" t="str">
        <f t="shared" si="197"/>
        <v>Gatilho não atingido</v>
      </c>
      <c r="R63" s="47" t="str">
        <f t="shared" si="197"/>
        <v>Gatilho não atingido</v>
      </c>
      <c r="S63" s="47" t="str">
        <f t="shared" si="197"/>
        <v>Gatilho não atingido</v>
      </c>
      <c r="T63" s="47" t="str">
        <f t="shared" si="197"/>
        <v>Gatilho não atingido</v>
      </c>
      <c r="U63" s="47" t="str">
        <f t="shared" si="197"/>
        <v>Gatilho não atingido</v>
      </c>
      <c r="V63" s="47" t="str">
        <f t="shared" si="197"/>
        <v>Gatilho não atingido</v>
      </c>
      <c r="W63" s="47" t="str">
        <f t="shared" si="197"/>
        <v>Gatilho não atingido</v>
      </c>
      <c r="X63" s="47" t="str">
        <f t="shared" si="197"/>
        <v>Gatilho não atingido</v>
      </c>
      <c r="Y63" s="47" t="str">
        <f t="shared" si="197"/>
        <v>Gatilho não atingido</v>
      </c>
      <c r="Z63" s="47" t="str">
        <f t="shared" si="197"/>
        <v>Gatilho não atingido</v>
      </c>
      <c r="AA63" s="47" t="str">
        <f t="shared" si="197"/>
        <v>Gatilho não atingido</v>
      </c>
      <c r="AB63" s="47" t="str">
        <f t="shared" si="197"/>
        <v>Gatilho não atingido</v>
      </c>
      <c r="AC63" s="47" t="str">
        <f t="shared" ref="AC63:AD63" si="198">IF(AC61&gt;VLOOKUP(AC58,$BR$3:$BT$75,3,0),"Gatilho atingido","Gatilho não atingido")</f>
        <v>Gatilho não atingido</v>
      </c>
      <c r="AD63" s="47" t="str">
        <f t="shared" si="198"/>
        <v>Gatilho não atingido</v>
      </c>
      <c r="AE63" s="47" t="str">
        <f t="shared" ref="AE63:AJ63" si="199">IF(AE61&gt;VLOOKUP(AE58,$BR$3:$BT$75,3,0),"Gatilho atingido","Gatilho não atingido")</f>
        <v>Gatilho não atingido</v>
      </c>
      <c r="AF63" s="47" t="str">
        <f t="shared" si="199"/>
        <v>Gatilho não atingido</v>
      </c>
      <c r="AG63" s="47" t="str">
        <f t="shared" si="199"/>
        <v>Gatilho não atingido</v>
      </c>
      <c r="AH63" s="47" t="str">
        <f t="shared" si="199"/>
        <v>Gatilho não atingido</v>
      </c>
      <c r="AI63" s="47" t="str">
        <f t="shared" si="199"/>
        <v>Gatilho não atingido</v>
      </c>
      <c r="AJ63" s="47" t="str">
        <f t="shared" si="199"/>
        <v>Gatilho não atingido</v>
      </c>
      <c r="AK63" s="47" t="str">
        <f t="shared" ref="AK63:AL63" si="200">IF(AK61&gt;VLOOKUP(AK58,$BR$3:$BT$75,3,0),"Gatilho atingido","Gatilho não atingido")</f>
        <v>Gatilho não atingido</v>
      </c>
      <c r="AL63" s="47" t="str">
        <f t="shared" si="200"/>
        <v>Gatilho não atingido</v>
      </c>
      <c r="AM63" s="47" t="str">
        <f t="shared" ref="AM63:AN63" si="201">IF(AM61&gt;VLOOKUP(AM58,$BR$3:$BT$75,3,0),"Gatilho atingido","Gatilho não atingido")</f>
        <v>Gatilho não atingido</v>
      </c>
      <c r="AN63" s="47" t="str">
        <f t="shared" si="201"/>
        <v>Gatilho não atingido</v>
      </c>
      <c r="AO63" s="47" t="str">
        <f t="shared" ref="AO63:AP63" si="202">IF(AO61&gt;VLOOKUP(AO58,$BR$3:$BT$75,3,0),"Gatilho atingido","Gatilho não atingido")</f>
        <v>Gatilho não atingido</v>
      </c>
      <c r="AP63" s="47" t="str">
        <f t="shared" si="202"/>
        <v>Gatilho não atingido</v>
      </c>
      <c r="AQ63" s="47" t="str">
        <f t="shared" ref="AQ63" si="203">IF(AQ61&gt;VLOOKUP(AQ58,$BR$3:$BT$75,3,0),"Gatilho atingido","Gatilho não atingido")</f>
        <v>Gatilho não atingido</v>
      </c>
      <c r="BR63" s="53">
        <v>60</v>
      </c>
      <c r="BS63" s="54">
        <v>6.9900000000000004E-2</v>
      </c>
      <c r="BT63" s="54">
        <v>0.09</v>
      </c>
    </row>
    <row r="64" spans="2:72" x14ac:dyDescent="0.3">
      <c r="AR64" s="46"/>
      <c r="BR64" s="53">
        <v>61</v>
      </c>
      <c r="BS64" s="54">
        <v>7.0000000000000007E-2</v>
      </c>
      <c r="BT64" s="54">
        <v>0.09</v>
      </c>
    </row>
    <row r="65" spans="2:72" x14ac:dyDescent="0.3">
      <c r="F65" s="13"/>
      <c r="G65" s="98" t="s">
        <v>116</v>
      </c>
      <c r="H65" s="98"/>
      <c r="I65" s="98"/>
      <c r="J65" s="98"/>
      <c r="K65" s="98"/>
      <c r="L65" s="98"/>
      <c r="M65" s="98"/>
      <c r="N65" s="98"/>
      <c r="O65" s="98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53">
        <v>62</v>
      </c>
      <c r="BS65" s="54">
        <v>7.0000000000000007E-2</v>
      </c>
      <c r="BT65" s="54">
        <v>0.09</v>
      </c>
    </row>
    <row r="66" spans="2:72" x14ac:dyDescent="0.3">
      <c r="F66" s="38" t="s">
        <v>128</v>
      </c>
      <c r="G66" s="39">
        <v>43770</v>
      </c>
      <c r="H66" s="39">
        <f t="shared" ref="H66:O66" si="204">EDATE(G66,1)</f>
        <v>43800</v>
      </c>
      <c r="I66" s="39">
        <f t="shared" si="204"/>
        <v>43831</v>
      </c>
      <c r="J66" s="39">
        <f t="shared" si="204"/>
        <v>43862</v>
      </c>
      <c r="K66" s="39">
        <f t="shared" si="204"/>
        <v>43891</v>
      </c>
      <c r="L66" s="39">
        <f t="shared" si="204"/>
        <v>43922</v>
      </c>
      <c r="M66" s="39">
        <f t="shared" si="204"/>
        <v>43952</v>
      </c>
      <c r="N66" s="39">
        <f t="shared" si="204"/>
        <v>43983</v>
      </c>
      <c r="O66" s="39">
        <f t="shared" si="204"/>
        <v>44013</v>
      </c>
      <c r="P66" s="39">
        <f t="shared" ref="P66:U66" si="205">EDATE(O66,1)</f>
        <v>44044</v>
      </c>
      <c r="Q66" s="39">
        <f t="shared" si="205"/>
        <v>44075</v>
      </c>
      <c r="R66" s="39">
        <f t="shared" si="205"/>
        <v>44105</v>
      </c>
      <c r="S66" s="39">
        <f t="shared" si="205"/>
        <v>44136</v>
      </c>
      <c r="T66" s="39">
        <f t="shared" si="205"/>
        <v>44166</v>
      </c>
      <c r="U66" s="39">
        <f t="shared" si="205"/>
        <v>44197</v>
      </c>
      <c r="V66" s="39">
        <f t="shared" ref="V66:AQ66" si="206">EDATE(U66,1)</f>
        <v>44228</v>
      </c>
      <c r="W66" s="39">
        <f t="shared" si="206"/>
        <v>44256</v>
      </c>
      <c r="X66" s="39">
        <f t="shared" si="206"/>
        <v>44287</v>
      </c>
      <c r="Y66" s="39">
        <f t="shared" si="206"/>
        <v>44317</v>
      </c>
      <c r="Z66" s="39">
        <f t="shared" si="206"/>
        <v>44348</v>
      </c>
      <c r="AA66" s="39">
        <f t="shared" si="206"/>
        <v>44378</v>
      </c>
      <c r="AB66" s="39">
        <f t="shared" si="206"/>
        <v>44409</v>
      </c>
      <c r="AC66" s="39">
        <f t="shared" si="206"/>
        <v>44440</v>
      </c>
      <c r="AD66" s="39">
        <f t="shared" si="206"/>
        <v>44470</v>
      </c>
      <c r="AE66" s="39">
        <f t="shared" si="206"/>
        <v>44501</v>
      </c>
      <c r="AF66" s="39">
        <f t="shared" si="206"/>
        <v>44531</v>
      </c>
      <c r="AG66" s="39">
        <f t="shared" si="206"/>
        <v>44562</v>
      </c>
      <c r="AH66" s="39">
        <f t="shared" si="206"/>
        <v>44593</v>
      </c>
      <c r="AI66" s="39">
        <f t="shared" si="206"/>
        <v>44621</v>
      </c>
      <c r="AJ66" s="39">
        <f t="shared" si="206"/>
        <v>44652</v>
      </c>
      <c r="AK66" s="39">
        <f t="shared" si="206"/>
        <v>44682</v>
      </c>
      <c r="AL66" s="39">
        <f t="shared" si="206"/>
        <v>44713</v>
      </c>
      <c r="AM66" s="39">
        <f t="shared" si="206"/>
        <v>44743</v>
      </c>
      <c r="AN66" s="39">
        <f t="shared" si="206"/>
        <v>44774</v>
      </c>
      <c r="AO66" s="39">
        <f t="shared" si="206"/>
        <v>44805</v>
      </c>
      <c r="AP66" s="39">
        <f t="shared" si="206"/>
        <v>44835</v>
      </c>
      <c r="AQ66" s="39">
        <f t="shared" si="206"/>
        <v>44866</v>
      </c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53">
        <v>63</v>
      </c>
      <c r="BS66" s="54">
        <v>7.0000000000000007E-2</v>
      </c>
      <c r="BT66" s="54">
        <v>0.09</v>
      </c>
    </row>
    <row r="67" spans="2:72" x14ac:dyDescent="0.3">
      <c r="F67" s="38" t="s">
        <v>130</v>
      </c>
      <c r="G67" s="51" t="s">
        <v>122</v>
      </c>
      <c r="H67" s="51" t="s">
        <v>122</v>
      </c>
      <c r="I67" s="51" t="s">
        <v>122</v>
      </c>
      <c r="J67" s="51" t="s">
        <v>122</v>
      </c>
      <c r="K67" s="51" t="s">
        <v>122</v>
      </c>
      <c r="L67" s="51" t="s">
        <v>122</v>
      </c>
      <c r="M67" s="51" t="s">
        <v>122</v>
      </c>
      <c r="N67" s="50">
        <v>0</v>
      </c>
      <c r="O67" s="50">
        <f t="shared" ref="O67" si="207">N67+1</f>
        <v>1</v>
      </c>
      <c r="P67" s="50">
        <f t="shared" ref="P67:U67" si="208">O67+1</f>
        <v>2</v>
      </c>
      <c r="Q67" s="50">
        <f t="shared" si="208"/>
        <v>3</v>
      </c>
      <c r="R67" s="50">
        <f t="shared" si="208"/>
        <v>4</v>
      </c>
      <c r="S67" s="50">
        <f t="shared" si="208"/>
        <v>5</v>
      </c>
      <c r="T67" s="50">
        <f t="shared" si="208"/>
        <v>6</v>
      </c>
      <c r="U67" s="50">
        <f t="shared" si="208"/>
        <v>7</v>
      </c>
      <c r="V67" s="50">
        <f t="shared" ref="V67:AQ67" si="209">U67+1</f>
        <v>8</v>
      </c>
      <c r="W67" s="50">
        <f t="shared" si="209"/>
        <v>9</v>
      </c>
      <c r="X67" s="50">
        <f t="shared" si="209"/>
        <v>10</v>
      </c>
      <c r="Y67" s="50">
        <f t="shared" si="209"/>
        <v>11</v>
      </c>
      <c r="Z67" s="50">
        <f t="shared" si="209"/>
        <v>12</v>
      </c>
      <c r="AA67" s="50">
        <f t="shared" si="209"/>
        <v>13</v>
      </c>
      <c r="AB67" s="50">
        <f t="shared" si="209"/>
        <v>14</v>
      </c>
      <c r="AC67" s="50">
        <f t="shared" si="209"/>
        <v>15</v>
      </c>
      <c r="AD67" s="50">
        <f t="shared" si="209"/>
        <v>16</v>
      </c>
      <c r="AE67" s="50">
        <f t="shared" si="209"/>
        <v>17</v>
      </c>
      <c r="AF67" s="50">
        <f t="shared" si="209"/>
        <v>18</v>
      </c>
      <c r="AG67" s="50">
        <f t="shared" si="209"/>
        <v>19</v>
      </c>
      <c r="AH67" s="50">
        <f t="shared" si="209"/>
        <v>20</v>
      </c>
      <c r="AI67" s="50">
        <f t="shared" si="209"/>
        <v>21</v>
      </c>
      <c r="AJ67" s="50">
        <f t="shared" si="209"/>
        <v>22</v>
      </c>
      <c r="AK67" s="50">
        <f t="shared" si="209"/>
        <v>23</v>
      </c>
      <c r="AL67" s="50">
        <f t="shared" si="209"/>
        <v>24</v>
      </c>
      <c r="AM67" s="50">
        <f t="shared" si="209"/>
        <v>25</v>
      </c>
      <c r="AN67" s="50">
        <f t="shared" si="209"/>
        <v>26</v>
      </c>
      <c r="AO67" s="50">
        <f t="shared" si="209"/>
        <v>27</v>
      </c>
      <c r="AP67" s="50">
        <f t="shared" si="209"/>
        <v>28</v>
      </c>
      <c r="AQ67" s="50">
        <f t="shared" si="209"/>
        <v>29</v>
      </c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53">
        <v>64</v>
      </c>
      <c r="BS67" s="54">
        <v>7.0000000000000007E-2</v>
      </c>
      <c r="BT67" s="54">
        <v>0.09</v>
      </c>
    </row>
    <row r="68" spans="2:72" x14ac:dyDescent="0.3">
      <c r="F68" s="38" t="s">
        <v>60</v>
      </c>
      <c r="G68" s="21" t="s">
        <v>122</v>
      </c>
      <c r="H68" s="21" t="s">
        <v>122</v>
      </c>
      <c r="I68" s="21" t="s">
        <v>122</v>
      </c>
      <c r="J68" s="21" t="s">
        <v>122</v>
      </c>
      <c r="K68" s="21" t="s">
        <v>122</v>
      </c>
      <c r="L68" s="21" t="s">
        <v>122</v>
      </c>
      <c r="M68" s="21" t="s">
        <v>122</v>
      </c>
      <c r="N68" s="21">
        <f>SUM('Capa Final'!J37:J38)</f>
        <v>1127872.0309510001</v>
      </c>
      <c r="O68" s="21">
        <v>0</v>
      </c>
      <c r="P68" s="21">
        <v>0</v>
      </c>
      <c r="Q68" s="21">
        <v>6210.8901189999997</v>
      </c>
      <c r="R68" s="21">
        <v>6304.7195300000003</v>
      </c>
      <c r="S68" s="21">
        <v>268868.53965499997</v>
      </c>
      <c r="T68" s="21">
        <v>224431.36698300001</v>
      </c>
      <c r="U68" s="21">
        <v>591082.73624999984</v>
      </c>
      <c r="V68" s="21">
        <v>309320.15041499998</v>
      </c>
      <c r="W68" s="21">
        <v>487022.19276200002</v>
      </c>
      <c r="X68" s="21">
        <v>937229.07297399989</v>
      </c>
      <c r="Y68" s="21">
        <v>1100965.2940239999</v>
      </c>
      <c r="Z68" s="21">
        <v>1235308.9069610001</v>
      </c>
      <c r="AA68" s="21">
        <v>1434785.7375949998</v>
      </c>
      <c r="AB68" s="21">
        <v>1500694.3074559998</v>
      </c>
      <c r="AC68" s="21">
        <v>1587515.2212169992</v>
      </c>
      <c r="AD68" s="21">
        <v>1727708.5711549998</v>
      </c>
      <c r="AE68" s="21">
        <v>1933853.9327659991</v>
      </c>
      <c r="AF68" s="21">
        <v>2016061.6747559998</v>
      </c>
      <c r="AG68" s="21">
        <v>2103891.6729109995</v>
      </c>
      <c r="AH68" s="21">
        <v>2108684.9698439986</v>
      </c>
      <c r="AI68" s="21">
        <v>2169054.0096309991</v>
      </c>
      <c r="AJ68" s="21">
        <v>2196027.9226189991</v>
      </c>
      <c r="AK68" s="21">
        <v>2227915.8401489984</v>
      </c>
      <c r="AL68" s="21">
        <v>2290982.2044069995</v>
      </c>
      <c r="AM68" s="21">
        <v>2310677.1844239999</v>
      </c>
      <c r="AN68" s="21">
        <v>2249187.6871129991</v>
      </c>
      <c r="AO68" s="21">
        <v>2284431.7897179993</v>
      </c>
      <c r="AP68" s="21">
        <v>2285882.7346699997</v>
      </c>
      <c r="AQ68" s="21">
        <f>SUM('Capa Final'!$J$37:$J$38)+SUM('Capa Final'!$J$46:$J$47)</f>
        <v>2313370.8489809996</v>
      </c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53">
        <v>65</v>
      </c>
      <c r="BS68" s="54">
        <v>7.0000000000000007E-2</v>
      </c>
      <c r="BT68" s="54">
        <v>0.09</v>
      </c>
    </row>
    <row r="69" spans="2:72" x14ac:dyDescent="0.3">
      <c r="F69" s="38" t="s">
        <v>62</v>
      </c>
      <c r="G69" s="21" t="s">
        <v>122</v>
      </c>
      <c r="H69" s="21" t="s">
        <v>122</v>
      </c>
      <c r="I69" s="21" t="s">
        <v>122</v>
      </c>
      <c r="J69" s="21" t="s">
        <v>122</v>
      </c>
      <c r="K69" s="21" t="s">
        <v>122</v>
      </c>
      <c r="L69" s="21" t="s">
        <v>122</v>
      </c>
      <c r="M69" s="21" t="s">
        <v>122</v>
      </c>
      <c r="N69" s="21">
        <f>'Capa Final'!J37</f>
        <v>57776.410173000011</v>
      </c>
      <c r="O69" s="21">
        <v>0</v>
      </c>
      <c r="P69" s="21">
        <v>0</v>
      </c>
      <c r="Q69" s="21">
        <v>6210.8901189999997</v>
      </c>
      <c r="R69" s="21">
        <v>0</v>
      </c>
      <c r="S69" s="21">
        <v>68113.045064999998</v>
      </c>
      <c r="T69" s="21">
        <v>63069.137895000007</v>
      </c>
      <c r="U69" s="21">
        <v>99927.650679000013</v>
      </c>
      <c r="V69" s="21">
        <v>87251.215175999998</v>
      </c>
      <c r="W69" s="21">
        <v>175480.941854</v>
      </c>
      <c r="X69" s="21">
        <v>202753.59631500006</v>
      </c>
      <c r="Y69" s="21">
        <v>143219.10708599997</v>
      </c>
      <c r="Z69" s="21">
        <v>82958.966277</v>
      </c>
      <c r="AA69" s="21">
        <v>251043.59544599999</v>
      </c>
      <c r="AB69" s="21">
        <v>65946.884346000006</v>
      </c>
      <c r="AC69" s="21">
        <v>72716.947581999993</v>
      </c>
      <c r="AD69" s="21">
        <v>117900.576963</v>
      </c>
      <c r="AE69" s="21">
        <v>74383.352943999998</v>
      </c>
      <c r="AF69" s="21">
        <v>49376.003043999997</v>
      </c>
      <c r="AG69" s="21">
        <v>116244.56864699999</v>
      </c>
      <c r="AH69" s="21">
        <v>43178.670938999996</v>
      </c>
      <c r="AI69" s="21">
        <v>91037.221892999994</v>
      </c>
      <c r="AJ69" s="21">
        <v>49511.627957000004</v>
      </c>
      <c r="AK69" s="21">
        <v>74310.860681999999</v>
      </c>
      <c r="AL69" s="21">
        <v>53746.584171000002</v>
      </c>
      <c r="AM69" s="21">
        <v>79601.234584999998</v>
      </c>
      <c r="AN69" s="21">
        <v>54440.120867999998</v>
      </c>
      <c r="AO69" s="21">
        <v>68877.349963999994</v>
      </c>
      <c r="AP69" s="21">
        <v>35160.460623999999</v>
      </c>
      <c r="AQ69" s="21">
        <f>'Capa Final'!$J$37+'Capa Final'!$J$46</f>
        <v>57776.410173000011</v>
      </c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53">
        <v>66</v>
      </c>
      <c r="BS69" s="54">
        <v>7.0000000000000007E-2</v>
      </c>
      <c r="BT69" s="54">
        <v>0.09</v>
      </c>
    </row>
    <row r="70" spans="2:72" x14ac:dyDescent="0.3">
      <c r="B70" s="43"/>
      <c r="C70" s="78"/>
      <c r="D70" s="43"/>
      <c r="E70" s="44"/>
      <c r="F70" s="38" t="s">
        <v>90</v>
      </c>
      <c r="G70" s="21" t="s">
        <v>122</v>
      </c>
      <c r="H70" s="21" t="s">
        <v>122</v>
      </c>
      <c r="I70" s="21" t="s">
        <v>122</v>
      </c>
      <c r="J70" s="21" t="s">
        <v>122</v>
      </c>
      <c r="K70" s="21" t="s">
        <v>122</v>
      </c>
      <c r="L70" s="21" t="s">
        <v>122</v>
      </c>
      <c r="M70" s="21" t="s">
        <v>122</v>
      </c>
      <c r="N70" s="47">
        <f>N68/$B$11</f>
        <v>1.4568910796673913E-2</v>
      </c>
      <c r="O70" s="47">
        <v>0</v>
      </c>
      <c r="P70" s="47">
        <v>0</v>
      </c>
      <c r="Q70" s="47">
        <v>8.0227101682234684E-5</v>
      </c>
      <c r="R70" s="47">
        <v>8.1439111805236704E-5</v>
      </c>
      <c r="S70" s="47">
        <v>3.4730196890890496E-3</v>
      </c>
      <c r="T70" s="47">
        <v>2.8990173315974052E-3</v>
      </c>
      <c r="U70" s="47">
        <v>7.635114110081432E-3</v>
      </c>
      <c r="V70" s="47">
        <v>3.9955398798302792E-3</v>
      </c>
      <c r="W70" s="47">
        <v>6.2909467454099512E-3</v>
      </c>
      <c r="X70" s="47">
        <f t="shared" ref="X70:AC70" si="210">X68/$B$11</f>
        <v>1.2106343969443463E-2</v>
      </c>
      <c r="Y70" s="47">
        <f t="shared" si="210"/>
        <v>1.4221351996241112E-2</v>
      </c>
      <c r="Z70" s="47">
        <f t="shared" si="210"/>
        <v>1.5956690810638111E-2</v>
      </c>
      <c r="AA70" s="47">
        <f t="shared" si="210"/>
        <v>1.8533366241679301E-2</v>
      </c>
      <c r="AB70" s="47">
        <f t="shared" si="210"/>
        <v>1.9384718211309777E-2</v>
      </c>
      <c r="AC70" s="47">
        <f t="shared" si="210"/>
        <v>2.0506198408671523E-2</v>
      </c>
      <c r="AD70" s="47">
        <f t="shared" ref="AD70:AE70" si="211">AD68/$B$11</f>
        <v>2.2317099249799265E-2</v>
      </c>
      <c r="AE70" s="47">
        <f t="shared" si="211"/>
        <v>2.4979913205675448E-2</v>
      </c>
      <c r="AF70" s="47">
        <f t="shared" ref="AF70:AG70" si="212">AF68/$B$11</f>
        <v>2.6041804295250961E-2</v>
      </c>
      <c r="AG70" s="47">
        <f t="shared" si="212"/>
        <v>2.7176319003726621E-2</v>
      </c>
      <c r="AH70" s="47">
        <f t="shared" ref="AH70:AI70" si="213">AH68/$B$11</f>
        <v>2.7238234818218403E-2</v>
      </c>
      <c r="AI70" s="47">
        <f t="shared" si="213"/>
        <v>2.8018031755638762E-2</v>
      </c>
      <c r="AJ70" s="47">
        <f t="shared" ref="AJ70:AK70" si="214">AJ68/$B$11</f>
        <v>2.8366458280435252E-2</v>
      </c>
      <c r="AK70" s="47">
        <f t="shared" si="214"/>
        <v>2.8778359820004894E-2</v>
      </c>
      <c r="AL70" s="47">
        <f t="shared" ref="AL70:AM70" si="215">AL68/$B$11</f>
        <v>2.959299854667909E-2</v>
      </c>
      <c r="AM70" s="47">
        <f t="shared" si="215"/>
        <v>2.9847401882461797E-2</v>
      </c>
      <c r="AN70" s="47">
        <f t="shared" ref="AN70:AO70" si="216">AN68/$B$11</f>
        <v>2.905313180866545E-2</v>
      </c>
      <c r="AO70" s="47">
        <f t="shared" si="216"/>
        <v>2.9508385749600682E-2</v>
      </c>
      <c r="AP70" s="47">
        <f t="shared" ref="AP70:AQ70" si="217">AP68/$B$11</f>
        <v>2.9527127847105091E-2</v>
      </c>
      <c r="AQ70" s="47">
        <f t="shared" si="217"/>
        <v>2.9882196395997169E-2</v>
      </c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53">
        <v>67</v>
      </c>
      <c r="BS70" s="54">
        <v>7.0000000000000007E-2</v>
      </c>
      <c r="BT70" s="54">
        <v>0.09</v>
      </c>
    </row>
    <row r="71" spans="2:72" x14ac:dyDescent="0.3">
      <c r="F71" s="38" t="s">
        <v>134</v>
      </c>
      <c r="G71" s="47" t="s">
        <v>122</v>
      </c>
      <c r="H71" s="47" t="s">
        <v>122</v>
      </c>
      <c r="I71" s="47" t="s">
        <v>122</v>
      </c>
      <c r="J71" s="47" t="s">
        <v>122</v>
      </c>
      <c r="K71" s="47" t="s">
        <v>122</v>
      </c>
      <c r="L71" s="47" t="s">
        <v>122</v>
      </c>
      <c r="M71" s="47" t="s">
        <v>122</v>
      </c>
      <c r="N71" s="47" t="s">
        <v>122</v>
      </c>
      <c r="O71" s="47" t="str">
        <f t="shared" ref="O71:AB71" si="218">IF(O70&gt;VLOOKUP(O67,$BR$3:$BT$75,2,0),"Gatilho atingido","Gatilho não atingido")</f>
        <v>Gatilho não atingido</v>
      </c>
      <c r="P71" s="47" t="str">
        <f t="shared" si="218"/>
        <v>Gatilho não atingido</v>
      </c>
      <c r="Q71" s="47" t="str">
        <f t="shared" si="218"/>
        <v>Gatilho não atingido</v>
      </c>
      <c r="R71" s="47" t="str">
        <f t="shared" si="218"/>
        <v>Gatilho não atingido</v>
      </c>
      <c r="S71" s="47" t="str">
        <f t="shared" si="218"/>
        <v>Gatilho não atingido</v>
      </c>
      <c r="T71" s="47" t="str">
        <f t="shared" si="218"/>
        <v>Gatilho não atingido</v>
      </c>
      <c r="U71" s="47" t="str">
        <f t="shared" si="218"/>
        <v>Gatilho não atingido</v>
      </c>
      <c r="V71" s="47" t="str">
        <f t="shared" si="218"/>
        <v>Gatilho não atingido</v>
      </c>
      <c r="W71" s="47" t="str">
        <f t="shared" si="218"/>
        <v>Gatilho não atingido</v>
      </c>
      <c r="X71" s="47" t="str">
        <f t="shared" si="218"/>
        <v>Gatilho não atingido</v>
      </c>
      <c r="Y71" s="47" t="str">
        <f t="shared" si="218"/>
        <v>Gatilho não atingido</v>
      </c>
      <c r="Z71" s="47" t="str">
        <f t="shared" si="218"/>
        <v>Gatilho não atingido</v>
      </c>
      <c r="AA71" s="47" t="str">
        <f t="shared" si="218"/>
        <v>Gatilho não atingido</v>
      </c>
      <c r="AB71" s="47" t="str">
        <f t="shared" si="218"/>
        <v>Gatilho não atingido</v>
      </c>
      <c r="AC71" s="47" t="str">
        <f t="shared" ref="AC71:AD71" si="219">IF(AC70&gt;VLOOKUP(AC67,$BR$3:$BT$75,2,0),"Gatilho atingido","Gatilho não atingido")</f>
        <v>Gatilho não atingido</v>
      </c>
      <c r="AD71" s="47" t="str">
        <f t="shared" si="219"/>
        <v>Gatilho não atingido</v>
      </c>
      <c r="AE71" s="47" t="str">
        <f t="shared" ref="AE71:AJ71" si="220">IF(AE70&gt;VLOOKUP(AE67,$BR$3:$BT$75,2,0),"Gatilho atingido","Gatilho não atingido")</f>
        <v>Gatilho não atingido</v>
      </c>
      <c r="AF71" s="47" t="str">
        <f t="shared" si="220"/>
        <v>Gatilho não atingido</v>
      </c>
      <c r="AG71" s="47" t="str">
        <f t="shared" si="220"/>
        <v>Gatilho não atingido</v>
      </c>
      <c r="AH71" s="47" t="str">
        <f t="shared" si="220"/>
        <v>Gatilho não atingido</v>
      </c>
      <c r="AI71" s="47" t="str">
        <f t="shared" si="220"/>
        <v>Gatilho não atingido</v>
      </c>
      <c r="AJ71" s="47" t="str">
        <f t="shared" si="220"/>
        <v>Gatilho não atingido</v>
      </c>
      <c r="AK71" s="47" t="str">
        <f t="shared" ref="AK71:AL71" si="221">IF(AK70&gt;VLOOKUP(AK67,$BR$3:$BT$75,2,0),"Gatilho atingido","Gatilho não atingido")</f>
        <v>Gatilho não atingido</v>
      </c>
      <c r="AL71" s="47" t="str">
        <f t="shared" si="221"/>
        <v>Gatilho não atingido</v>
      </c>
      <c r="AM71" s="47" t="str">
        <f t="shared" ref="AM71:AN71" si="222">IF(AM70&gt;VLOOKUP(AM67,$BR$3:$BT$75,2,0),"Gatilho atingido","Gatilho não atingido")</f>
        <v>Gatilho não atingido</v>
      </c>
      <c r="AN71" s="47" t="str">
        <f t="shared" si="222"/>
        <v>Gatilho não atingido</v>
      </c>
      <c r="AO71" s="47" t="str">
        <f t="shared" ref="AO71:AP71" si="223">IF(AO70&gt;VLOOKUP(AO67,$BR$3:$BT$75,2,0),"Gatilho atingido","Gatilho não atingido")</f>
        <v>Gatilho não atingido</v>
      </c>
      <c r="AP71" s="47" t="str">
        <f t="shared" si="223"/>
        <v>Gatilho não atingido</v>
      </c>
      <c r="AQ71" s="47" t="str">
        <f t="shared" ref="AQ71" si="224">IF(AQ70&gt;VLOOKUP(AQ67,$BR$3:$BT$75,2,0),"Gatilho atingido","Gatilho não atingido")</f>
        <v>Gatilho não atingido</v>
      </c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53">
        <v>68</v>
      </c>
      <c r="BS71" s="54">
        <v>7.0000000000000007E-2</v>
      </c>
      <c r="BT71" s="54">
        <v>0.09</v>
      </c>
    </row>
    <row r="72" spans="2:72" x14ac:dyDescent="0.3">
      <c r="F72" s="38" t="s">
        <v>139</v>
      </c>
      <c r="G72" s="47" t="s">
        <v>122</v>
      </c>
      <c r="H72" s="47" t="s">
        <v>122</v>
      </c>
      <c r="I72" s="47" t="s">
        <v>122</v>
      </c>
      <c r="J72" s="47" t="s">
        <v>122</v>
      </c>
      <c r="K72" s="47" t="s">
        <v>122</v>
      </c>
      <c r="L72" s="47" t="s">
        <v>122</v>
      </c>
      <c r="M72" s="47" t="s">
        <v>122</v>
      </c>
      <c r="N72" s="47" t="s">
        <v>122</v>
      </c>
      <c r="O72" s="47" t="str">
        <f t="shared" ref="O72:AB72" si="225">IF(O70&gt;VLOOKUP(O67,$BR$3:$BT$75,3,0),"Gatilho atingido","Gatilho não atingido")</f>
        <v>Gatilho não atingido</v>
      </c>
      <c r="P72" s="47" t="str">
        <f t="shared" si="225"/>
        <v>Gatilho não atingido</v>
      </c>
      <c r="Q72" s="47" t="str">
        <f t="shared" si="225"/>
        <v>Gatilho não atingido</v>
      </c>
      <c r="R72" s="47" t="str">
        <f t="shared" si="225"/>
        <v>Gatilho não atingido</v>
      </c>
      <c r="S72" s="47" t="str">
        <f t="shared" si="225"/>
        <v>Gatilho não atingido</v>
      </c>
      <c r="T72" s="47" t="str">
        <f t="shared" si="225"/>
        <v>Gatilho não atingido</v>
      </c>
      <c r="U72" s="47" t="str">
        <f t="shared" si="225"/>
        <v>Gatilho não atingido</v>
      </c>
      <c r="V72" s="47" t="str">
        <f t="shared" si="225"/>
        <v>Gatilho não atingido</v>
      </c>
      <c r="W72" s="47" t="str">
        <f t="shared" si="225"/>
        <v>Gatilho não atingido</v>
      </c>
      <c r="X72" s="47" t="str">
        <f t="shared" si="225"/>
        <v>Gatilho não atingido</v>
      </c>
      <c r="Y72" s="47" t="str">
        <f t="shared" si="225"/>
        <v>Gatilho não atingido</v>
      </c>
      <c r="Z72" s="47" t="str">
        <f t="shared" si="225"/>
        <v>Gatilho não atingido</v>
      </c>
      <c r="AA72" s="47" t="str">
        <f t="shared" si="225"/>
        <v>Gatilho não atingido</v>
      </c>
      <c r="AB72" s="47" t="str">
        <f t="shared" si="225"/>
        <v>Gatilho não atingido</v>
      </c>
      <c r="AC72" s="47" t="str">
        <f t="shared" ref="AC72:AD72" si="226">IF(AC70&gt;VLOOKUP(AC67,$BR$3:$BT$75,3,0),"Gatilho atingido","Gatilho não atingido")</f>
        <v>Gatilho não atingido</v>
      </c>
      <c r="AD72" s="47" t="str">
        <f t="shared" si="226"/>
        <v>Gatilho não atingido</v>
      </c>
      <c r="AE72" s="47" t="str">
        <f t="shared" ref="AE72:AJ72" si="227">IF(AE70&gt;VLOOKUP(AE67,$BR$3:$BT$75,3,0),"Gatilho atingido","Gatilho não atingido")</f>
        <v>Gatilho não atingido</v>
      </c>
      <c r="AF72" s="47" t="str">
        <f t="shared" si="227"/>
        <v>Gatilho não atingido</v>
      </c>
      <c r="AG72" s="47" t="str">
        <f t="shared" si="227"/>
        <v>Gatilho não atingido</v>
      </c>
      <c r="AH72" s="47" t="str">
        <f t="shared" si="227"/>
        <v>Gatilho não atingido</v>
      </c>
      <c r="AI72" s="47" t="str">
        <f t="shared" si="227"/>
        <v>Gatilho não atingido</v>
      </c>
      <c r="AJ72" s="47" t="str">
        <f t="shared" si="227"/>
        <v>Gatilho não atingido</v>
      </c>
      <c r="AK72" s="47" t="str">
        <f t="shared" ref="AK72:AL72" si="228">IF(AK70&gt;VLOOKUP(AK67,$BR$3:$BT$75,3,0),"Gatilho atingido","Gatilho não atingido")</f>
        <v>Gatilho não atingido</v>
      </c>
      <c r="AL72" s="47" t="str">
        <f t="shared" si="228"/>
        <v>Gatilho não atingido</v>
      </c>
      <c r="AM72" s="47" t="str">
        <f t="shared" ref="AM72:AN72" si="229">IF(AM70&gt;VLOOKUP(AM67,$BR$3:$BT$75,3,0),"Gatilho atingido","Gatilho não atingido")</f>
        <v>Gatilho não atingido</v>
      </c>
      <c r="AN72" s="47" t="str">
        <f t="shared" si="229"/>
        <v>Gatilho não atingido</v>
      </c>
      <c r="AO72" s="47" t="str">
        <f t="shared" ref="AO72:AP72" si="230">IF(AO70&gt;VLOOKUP(AO67,$BR$3:$BT$75,3,0),"Gatilho atingido","Gatilho não atingido")</f>
        <v>Gatilho não atingido</v>
      </c>
      <c r="AP72" s="47" t="str">
        <f t="shared" si="230"/>
        <v>Gatilho não atingido</v>
      </c>
      <c r="AQ72" s="47" t="str">
        <f t="shared" ref="AQ72" si="231">IF(AQ70&gt;VLOOKUP(AQ67,$BR$3:$BT$75,3,0),"Gatilho atingido","Gatilho não atingido")</f>
        <v>Gatilho não atingido</v>
      </c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53">
        <v>69</v>
      </c>
      <c r="BS72" s="54">
        <v>7.0000000000000007E-2</v>
      </c>
      <c r="BT72" s="54">
        <v>0.09</v>
      </c>
    </row>
    <row r="73" spans="2:72" x14ac:dyDescent="0.3">
      <c r="BR73" s="53">
        <v>70</v>
      </c>
      <c r="BS73" s="54">
        <v>7.0000000000000007E-2</v>
      </c>
      <c r="BT73" s="54">
        <v>0.09</v>
      </c>
    </row>
    <row r="74" spans="2:72" x14ac:dyDescent="0.3">
      <c r="F74" s="13"/>
      <c r="G74" s="98" t="s">
        <v>116</v>
      </c>
      <c r="H74" s="98"/>
      <c r="I74" s="98"/>
      <c r="J74" s="98"/>
      <c r="K74" s="98"/>
      <c r="L74" s="98"/>
      <c r="M74" s="98"/>
      <c r="N74" s="98"/>
      <c r="O74" s="98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BR74" s="53">
        <v>71</v>
      </c>
      <c r="BS74" s="54">
        <v>7.0000000000000007E-2</v>
      </c>
      <c r="BT74" s="54">
        <v>0.09</v>
      </c>
    </row>
    <row r="75" spans="2:72" x14ac:dyDescent="0.3">
      <c r="F75" s="38" t="s">
        <v>141</v>
      </c>
      <c r="G75" s="39">
        <v>43770</v>
      </c>
      <c r="H75" s="39">
        <f t="shared" ref="H75" si="232">EDATE(G75,1)</f>
        <v>43800</v>
      </c>
      <c r="I75" s="39">
        <f t="shared" ref="I75" si="233">EDATE(H75,1)</f>
        <v>43831</v>
      </c>
      <c r="J75" s="39">
        <f t="shared" ref="J75" si="234">EDATE(I75,1)</f>
        <v>43862</v>
      </c>
      <c r="K75" s="39">
        <f t="shared" ref="K75" si="235">EDATE(J75,1)</f>
        <v>43891</v>
      </c>
      <c r="L75" s="39">
        <f t="shared" ref="L75" si="236">EDATE(K75,1)</f>
        <v>43922</v>
      </c>
      <c r="M75" s="39">
        <f t="shared" ref="M75" si="237">EDATE(L75,1)</f>
        <v>43952</v>
      </c>
      <c r="N75" s="39">
        <f t="shared" ref="N75" si="238">EDATE(M75,1)</f>
        <v>43983</v>
      </c>
      <c r="O75" s="39">
        <f t="shared" ref="O75" si="239">EDATE(N75,1)</f>
        <v>44013</v>
      </c>
      <c r="P75" s="39">
        <f t="shared" ref="P75:U75" si="240">EDATE(O75,1)</f>
        <v>44044</v>
      </c>
      <c r="Q75" s="39">
        <f t="shared" si="240"/>
        <v>44075</v>
      </c>
      <c r="R75" s="39">
        <f t="shared" si="240"/>
        <v>44105</v>
      </c>
      <c r="S75" s="39">
        <f t="shared" si="240"/>
        <v>44136</v>
      </c>
      <c r="T75" s="39">
        <f t="shared" si="240"/>
        <v>44166</v>
      </c>
      <c r="U75" s="39">
        <f t="shared" si="240"/>
        <v>44197</v>
      </c>
      <c r="V75" s="39">
        <f t="shared" ref="V75:AQ75" si="241">EDATE(U75,1)</f>
        <v>44228</v>
      </c>
      <c r="W75" s="39">
        <f t="shared" si="241"/>
        <v>44256</v>
      </c>
      <c r="X75" s="39">
        <f t="shared" si="241"/>
        <v>44287</v>
      </c>
      <c r="Y75" s="39">
        <f t="shared" si="241"/>
        <v>44317</v>
      </c>
      <c r="Z75" s="39">
        <f t="shared" si="241"/>
        <v>44348</v>
      </c>
      <c r="AA75" s="39">
        <f t="shared" si="241"/>
        <v>44378</v>
      </c>
      <c r="AB75" s="39">
        <f t="shared" si="241"/>
        <v>44409</v>
      </c>
      <c r="AC75" s="39">
        <f t="shared" si="241"/>
        <v>44440</v>
      </c>
      <c r="AD75" s="39">
        <f t="shared" si="241"/>
        <v>44470</v>
      </c>
      <c r="AE75" s="39">
        <f t="shared" si="241"/>
        <v>44501</v>
      </c>
      <c r="AF75" s="39">
        <f t="shared" si="241"/>
        <v>44531</v>
      </c>
      <c r="AG75" s="39">
        <f t="shared" si="241"/>
        <v>44562</v>
      </c>
      <c r="AH75" s="39">
        <f t="shared" si="241"/>
        <v>44593</v>
      </c>
      <c r="AI75" s="39">
        <f t="shared" si="241"/>
        <v>44621</v>
      </c>
      <c r="AJ75" s="39">
        <f t="shared" si="241"/>
        <v>44652</v>
      </c>
      <c r="AK75" s="39">
        <f t="shared" si="241"/>
        <v>44682</v>
      </c>
      <c r="AL75" s="39">
        <f t="shared" si="241"/>
        <v>44713</v>
      </c>
      <c r="AM75" s="39">
        <f t="shared" si="241"/>
        <v>44743</v>
      </c>
      <c r="AN75" s="39">
        <f t="shared" si="241"/>
        <v>44774</v>
      </c>
      <c r="AO75" s="39">
        <f t="shared" si="241"/>
        <v>44805</v>
      </c>
      <c r="AP75" s="39">
        <f t="shared" si="241"/>
        <v>44835</v>
      </c>
      <c r="AQ75" s="39">
        <f t="shared" si="241"/>
        <v>44866</v>
      </c>
      <c r="BR75" s="53" t="s">
        <v>137</v>
      </c>
      <c r="BS75" s="54">
        <v>7.0000000000000007E-2</v>
      </c>
      <c r="BT75" s="54">
        <v>0.09</v>
      </c>
    </row>
    <row r="76" spans="2:72" x14ac:dyDescent="0.3">
      <c r="F76" s="38" t="s">
        <v>130</v>
      </c>
      <c r="G76" s="51" t="s">
        <v>122</v>
      </c>
      <c r="H76" s="51" t="s">
        <v>122</v>
      </c>
      <c r="I76" s="51" t="s">
        <v>122</v>
      </c>
      <c r="J76" s="51" t="s">
        <v>122</v>
      </c>
      <c r="K76" s="51" t="s">
        <v>122</v>
      </c>
      <c r="L76" s="51" t="s">
        <v>122</v>
      </c>
      <c r="M76" s="51" t="s">
        <v>122</v>
      </c>
      <c r="N76" s="50">
        <v>0</v>
      </c>
      <c r="O76" s="50">
        <f t="shared" ref="O76" si="242">N76+1</f>
        <v>1</v>
      </c>
      <c r="P76" s="50">
        <f t="shared" ref="P76:U76" si="243">O76+1</f>
        <v>2</v>
      </c>
      <c r="Q76" s="50">
        <f t="shared" si="243"/>
        <v>3</v>
      </c>
      <c r="R76" s="50">
        <f t="shared" si="243"/>
        <v>4</v>
      </c>
      <c r="S76" s="50">
        <f t="shared" si="243"/>
        <v>5</v>
      </c>
      <c r="T76" s="50">
        <f t="shared" si="243"/>
        <v>6</v>
      </c>
      <c r="U76" s="50">
        <f t="shared" si="243"/>
        <v>7</v>
      </c>
      <c r="V76" s="50">
        <f t="shared" ref="V76:AQ76" si="244">U76+1</f>
        <v>8</v>
      </c>
      <c r="W76" s="50">
        <f t="shared" si="244"/>
        <v>9</v>
      </c>
      <c r="X76" s="50">
        <f t="shared" si="244"/>
        <v>10</v>
      </c>
      <c r="Y76" s="50">
        <f t="shared" si="244"/>
        <v>11</v>
      </c>
      <c r="Z76" s="50">
        <f t="shared" si="244"/>
        <v>12</v>
      </c>
      <c r="AA76" s="50">
        <f t="shared" si="244"/>
        <v>13</v>
      </c>
      <c r="AB76" s="50">
        <f t="shared" si="244"/>
        <v>14</v>
      </c>
      <c r="AC76" s="50">
        <f t="shared" si="244"/>
        <v>15</v>
      </c>
      <c r="AD76" s="50">
        <f t="shared" si="244"/>
        <v>16</v>
      </c>
      <c r="AE76" s="50">
        <f t="shared" si="244"/>
        <v>17</v>
      </c>
      <c r="AF76" s="50">
        <f t="shared" si="244"/>
        <v>18</v>
      </c>
      <c r="AG76" s="50">
        <f t="shared" si="244"/>
        <v>19</v>
      </c>
      <c r="AH76" s="50">
        <f t="shared" si="244"/>
        <v>20</v>
      </c>
      <c r="AI76" s="50">
        <f t="shared" si="244"/>
        <v>21</v>
      </c>
      <c r="AJ76" s="50">
        <f t="shared" si="244"/>
        <v>22</v>
      </c>
      <c r="AK76" s="50">
        <f t="shared" si="244"/>
        <v>23</v>
      </c>
      <c r="AL76" s="50">
        <f t="shared" si="244"/>
        <v>24</v>
      </c>
      <c r="AM76" s="50">
        <f t="shared" si="244"/>
        <v>25</v>
      </c>
      <c r="AN76" s="50">
        <f t="shared" si="244"/>
        <v>26</v>
      </c>
      <c r="AO76" s="50">
        <f t="shared" si="244"/>
        <v>27</v>
      </c>
      <c r="AP76" s="50">
        <f t="shared" si="244"/>
        <v>28</v>
      </c>
      <c r="AQ76" s="50">
        <f t="shared" si="244"/>
        <v>29</v>
      </c>
      <c r="AR76" s="46"/>
      <c r="BR76" s="53"/>
      <c r="BS76" s="54"/>
      <c r="BT76" s="54"/>
    </row>
    <row r="77" spans="2:72" x14ac:dyDescent="0.3">
      <c r="F77" s="38" t="s">
        <v>60</v>
      </c>
      <c r="G77" s="21" t="s">
        <v>122</v>
      </c>
      <c r="H77" s="21" t="s">
        <v>122</v>
      </c>
      <c r="I77" s="21" t="s">
        <v>122</v>
      </c>
      <c r="J77" s="21" t="s">
        <v>122</v>
      </c>
      <c r="K77" s="21" t="s">
        <v>122</v>
      </c>
      <c r="L77" s="21" t="s">
        <v>122</v>
      </c>
      <c r="M77" s="21" t="s">
        <v>122</v>
      </c>
      <c r="N77" s="21" t="s">
        <v>122</v>
      </c>
      <c r="O77" s="21">
        <v>0</v>
      </c>
      <c r="P77" s="21">
        <v>0</v>
      </c>
      <c r="Q77" s="21">
        <v>0</v>
      </c>
      <c r="R77" s="21">
        <v>49115.991118000005</v>
      </c>
      <c r="S77" s="21">
        <v>320421.88658300007</v>
      </c>
      <c r="T77" s="21">
        <v>535293.28592699999</v>
      </c>
      <c r="U77" s="21">
        <v>985828.48893999995</v>
      </c>
      <c r="V77" s="21">
        <v>595313.47285700007</v>
      </c>
      <c r="W77" s="21">
        <v>955340.73369600007</v>
      </c>
      <c r="X77" s="21">
        <v>1674474.7659199997</v>
      </c>
      <c r="Y77" s="21">
        <v>1988052.5412519998</v>
      </c>
      <c r="Z77" s="21">
        <v>2101264.4387050001</v>
      </c>
      <c r="AA77" s="21">
        <v>2390920.7550620008</v>
      </c>
      <c r="AB77" s="21">
        <v>2631063.1381279994</v>
      </c>
      <c r="AC77" s="21">
        <v>2909662.6972930003</v>
      </c>
      <c r="AD77" s="21">
        <v>3269376.1420489997</v>
      </c>
      <c r="AE77" s="21">
        <v>3416252.6739490009</v>
      </c>
      <c r="AF77" s="21">
        <v>3570813.2915980001</v>
      </c>
      <c r="AG77" s="21">
        <v>3576904.2906849999</v>
      </c>
      <c r="AH77" s="21">
        <v>3690297.5620180015</v>
      </c>
      <c r="AI77" s="21">
        <v>3768914.6429549996</v>
      </c>
      <c r="AJ77" s="21">
        <v>3826563.7175550004</v>
      </c>
      <c r="AK77" s="21">
        <v>3886522.0112060001</v>
      </c>
      <c r="AL77" s="21">
        <v>3976926.9068999989</v>
      </c>
      <c r="AM77" s="21">
        <v>4033214.6444449993</v>
      </c>
      <c r="AN77" s="21">
        <v>3829957.6706640003</v>
      </c>
      <c r="AO77" s="21">
        <v>3924874.8349089995</v>
      </c>
      <c r="AP77" s="21">
        <v>3903323.6536869989</v>
      </c>
      <c r="AQ77" s="21">
        <f>SUM('Capa Final'!$K$37:$K$38)+SUM('Capa Final'!$K$46:$K$47)</f>
        <v>3976712.7844430003</v>
      </c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</row>
    <row r="78" spans="2:72" x14ac:dyDescent="0.3">
      <c r="F78" s="38" t="s">
        <v>62</v>
      </c>
      <c r="G78" s="21" t="s">
        <v>122</v>
      </c>
      <c r="H78" s="21" t="s">
        <v>122</v>
      </c>
      <c r="I78" s="21" t="s">
        <v>122</v>
      </c>
      <c r="J78" s="21" t="s">
        <v>122</v>
      </c>
      <c r="K78" s="21" t="s">
        <v>122</v>
      </c>
      <c r="L78" s="21" t="s">
        <v>122</v>
      </c>
      <c r="M78" s="21" t="s">
        <v>122</v>
      </c>
      <c r="N78" s="21" t="s">
        <v>122</v>
      </c>
      <c r="O78" s="21">
        <v>0</v>
      </c>
      <c r="P78" s="21">
        <v>0</v>
      </c>
      <c r="Q78" s="21">
        <v>0</v>
      </c>
      <c r="R78" s="21">
        <v>49115.991118000005</v>
      </c>
      <c r="S78" s="21">
        <v>320421.88658300007</v>
      </c>
      <c r="T78" s="21">
        <v>176652.51278699999</v>
      </c>
      <c r="U78" s="21">
        <v>262592.40845300001</v>
      </c>
      <c r="V78" s="21">
        <v>118095.14430499999</v>
      </c>
      <c r="W78" s="21">
        <v>422305.50376600004</v>
      </c>
      <c r="X78" s="21">
        <v>298061.97908500006</v>
      </c>
      <c r="Y78" s="21">
        <v>302503.08197200007</v>
      </c>
      <c r="Z78" s="21">
        <v>127988.01209400001</v>
      </c>
      <c r="AA78" s="21">
        <v>314414.396053</v>
      </c>
      <c r="AB78" s="21">
        <v>231264.62892399996</v>
      </c>
      <c r="AC78" s="21">
        <v>211296.89431299994</v>
      </c>
      <c r="AD78" s="21">
        <v>349177.71770400001</v>
      </c>
      <c r="AE78" s="21">
        <v>102266.89267299999</v>
      </c>
      <c r="AF78" s="21">
        <v>39067.974412999989</v>
      </c>
      <c r="AG78" s="21">
        <v>71826.126424999995</v>
      </c>
      <c r="AH78" s="21">
        <v>100748.528345</v>
      </c>
      <c r="AI78" s="21">
        <v>74124.393404000002</v>
      </c>
      <c r="AJ78" s="21">
        <v>71127.432421000005</v>
      </c>
      <c r="AK78" s="21">
        <v>54204.575134000013</v>
      </c>
      <c r="AL78" s="21">
        <v>72850.080042999994</v>
      </c>
      <c r="AM78" s="21">
        <v>70543.12649699999</v>
      </c>
      <c r="AN78" s="21">
        <v>40237.001879999996</v>
      </c>
      <c r="AO78" s="21">
        <v>103604.377049</v>
      </c>
      <c r="AP78" s="21">
        <v>7302.7463060000009</v>
      </c>
      <c r="AQ78" s="21">
        <f>'Capa Final'!$K$37+'Capa Final'!$K$46</f>
        <v>62843.166712999999</v>
      </c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</row>
    <row r="79" spans="2:72" x14ac:dyDescent="0.3">
      <c r="F79" s="38" t="s">
        <v>90</v>
      </c>
      <c r="G79" s="21" t="s">
        <v>122</v>
      </c>
      <c r="H79" s="21" t="s">
        <v>122</v>
      </c>
      <c r="I79" s="21" t="s">
        <v>122</v>
      </c>
      <c r="J79" s="21" t="s">
        <v>122</v>
      </c>
      <c r="K79" s="21" t="s">
        <v>122</v>
      </c>
      <c r="L79" s="21" t="s">
        <v>122</v>
      </c>
      <c r="M79" s="21" t="s">
        <v>122</v>
      </c>
      <c r="N79" s="21" t="s">
        <v>122</v>
      </c>
      <c r="O79" s="47">
        <v>0</v>
      </c>
      <c r="P79" s="47">
        <v>0</v>
      </c>
      <c r="Q79" s="47">
        <v>0</v>
      </c>
      <c r="R79" s="47">
        <v>3.6340165855608587E-4</v>
      </c>
      <c r="S79" s="47">
        <v>2.3707522208435841E-3</v>
      </c>
      <c r="T79" s="47">
        <v>3.9605526324911914E-3</v>
      </c>
      <c r="U79" s="47">
        <v>7.2939932551079898E-3</v>
      </c>
      <c r="V79" s="47">
        <v>4.4046327575324815E-3</v>
      </c>
      <c r="W79" s="47">
        <v>7.0684190466042086E-3</v>
      </c>
      <c r="X79" s="47">
        <f t="shared" ref="X79:AC79" si="245">X77/$B$12</f>
        <v>1.2389181064955365E-2</v>
      </c>
      <c r="Y79" s="47">
        <f t="shared" si="245"/>
        <v>1.470929476006951E-2</v>
      </c>
      <c r="Z79" s="47">
        <f t="shared" si="245"/>
        <v>1.554693216422696E-2</v>
      </c>
      <c r="AA79" s="47">
        <f t="shared" si="245"/>
        <v>1.7690054666275056E-2</v>
      </c>
      <c r="AB79" s="47">
        <f t="shared" si="245"/>
        <v>1.9466831196878608E-2</v>
      </c>
      <c r="AC79" s="47">
        <f t="shared" si="245"/>
        <v>2.1528146454272486E-2</v>
      </c>
      <c r="AD79" s="47">
        <f t="shared" ref="AD79:AE79" si="246">AD77/$B$12</f>
        <v>2.4189610866447338E-2</v>
      </c>
      <c r="AE79" s="47">
        <f t="shared" si="246"/>
        <v>2.527632771935974E-2</v>
      </c>
      <c r="AF79" s="47">
        <f t="shared" ref="AF79:AG79" si="247">AF77/$B$12</f>
        <v>2.6419897940026936E-2</v>
      </c>
      <c r="AG79" s="47">
        <f t="shared" si="247"/>
        <v>2.6464964304770782E-2</v>
      </c>
      <c r="AH79" s="47">
        <f t="shared" ref="AH79:AI79" si="248">AH77/$B$12</f>
        <v>2.7303943666350059E-2</v>
      </c>
      <c r="AI79" s="47">
        <f t="shared" si="248"/>
        <v>2.7885619347793714E-2</v>
      </c>
      <c r="AJ79" s="47">
        <f t="shared" ref="AJ79:AK79" si="249">AJ77/$B$12</f>
        <v>2.831215597765694E-2</v>
      </c>
      <c r="AK79" s="47">
        <f t="shared" si="249"/>
        <v>2.8755778163853257E-2</v>
      </c>
      <c r="AL79" s="47">
        <f t="shared" ref="AL79:AM79" si="250">AL77/$B$12</f>
        <v>2.942467007235328E-2</v>
      </c>
      <c r="AM79" s="47">
        <f t="shared" si="250"/>
        <v>2.9841134378877806E-2</v>
      </c>
      <c r="AN79" s="47">
        <f t="shared" ref="AN79:AO79" si="251">AN77/$B$12</f>
        <v>2.8337267314327494E-2</v>
      </c>
      <c r="AO79" s="47">
        <f t="shared" si="251"/>
        <v>2.9039544803327041E-2</v>
      </c>
      <c r="AP79" s="47">
        <f t="shared" ref="AP79:AQ79" si="252">AP77/$B$12</f>
        <v>2.8880090930532287E-2</v>
      </c>
      <c r="AQ79" s="47">
        <f t="shared" si="252"/>
        <v>2.942308581325077E-2</v>
      </c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</row>
    <row r="80" spans="2:72" x14ac:dyDescent="0.3">
      <c r="F80" s="38" t="s">
        <v>134</v>
      </c>
      <c r="G80" s="47" t="s">
        <v>122</v>
      </c>
      <c r="H80" s="47" t="s">
        <v>122</v>
      </c>
      <c r="I80" s="47" t="s">
        <v>122</v>
      </c>
      <c r="J80" s="47" t="s">
        <v>122</v>
      </c>
      <c r="K80" s="47" t="s">
        <v>122</v>
      </c>
      <c r="L80" s="47" t="s">
        <v>122</v>
      </c>
      <c r="M80" s="47" t="s">
        <v>122</v>
      </c>
      <c r="N80" s="21" t="s">
        <v>122</v>
      </c>
      <c r="O80" s="21" t="s">
        <v>122</v>
      </c>
      <c r="P80" s="47" t="str">
        <f t="shared" ref="P80:AB80" si="253">IF(P79&gt;VLOOKUP(P76,$BR$3:$BT$75,2,0),"Gatilho atingido","Gatilho não atingido")</f>
        <v>Gatilho não atingido</v>
      </c>
      <c r="Q80" s="47" t="str">
        <f t="shared" si="253"/>
        <v>Gatilho não atingido</v>
      </c>
      <c r="R80" s="47" t="str">
        <f t="shared" si="253"/>
        <v>Gatilho não atingido</v>
      </c>
      <c r="S80" s="47" t="str">
        <f t="shared" si="253"/>
        <v>Gatilho não atingido</v>
      </c>
      <c r="T80" s="47" t="str">
        <f t="shared" si="253"/>
        <v>Gatilho não atingido</v>
      </c>
      <c r="U80" s="47" t="str">
        <f t="shared" si="253"/>
        <v>Gatilho não atingido</v>
      </c>
      <c r="V80" s="47" t="str">
        <f t="shared" si="253"/>
        <v>Gatilho não atingido</v>
      </c>
      <c r="W80" s="47" t="str">
        <f t="shared" si="253"/>
        <v>Gatilho não atingido</v>
      </c>
      <c r="X80" s="47" t="str">
        <f t="shared" si="253"/>
        <v>Gatilho não atingido</v>
      </c>
      <c r="Y80" s="47" t="str">
        <f t="shared" si="253"/>
        <v>Gatilho não atingido</v>
      </c>
      <c r="Z80" s="47" t="str">
        <f t="shared" si="253"/>
        <v>Gatilho não atingido</v>
      </c>
      <c r="AA80" s="47" t="str">
        <f t="shared" si="253"/>
        <v>Gatilho não atingido</v>
      </c>
      <c r="AB80" s="47" t="str">
        <f t="shared" si="253"/>
        <v>Gatilho não atingido</v>
      </c>
      <c r="AC80" s="47" t="str">
        <f t="shared" ref="AC80:AD80" si="254">IF(AC79&gt;VLOOKUP(AC76,$BR$3:$BT$75,2,0),"Gatilho atingido","Gatilho não atingido")</f>
        <v>Gatilho não atingido</v>
      </c>
      <c r="AD80" s="47" t="str">
        <f t="shared" si="254"/>
        <v>Gatilho não atingido</v>
      </c>
      <c r="AE80" s="47" t="str">
        <f t="shared" ref="AE80:AJ80" si="255">IF(AE79&gt;VLOOKUP(AE76,$BR$3:$BT$75,2,0),"Gatilho atingido","Gatilho não atingido")</f>
        <v>Gatilho não atingido</v>
      </c>
      <c r="AF80" s="47" t="str">
        <f t="shared" si="255"/>
        <v>Gatilho não atingido</v>
      </c>
      <c r="AG80" s="47" t="str">
        <f t="shared" si="255"/>
        <v>Gatilho não atingido</v>
      </c>
      <c r="AH80" s="47" t="str">
        <f t="shared" si="255"/>
        <v>Gatilho não atingido</v>
      </c>
      <c r="AI80" s="47" t="str">
        <f t="shared" si="255"/>
        <v>Gatilho não atingido</v>
      </c>
      <c r="AJ80" s="47" t="str">
        <f t="shared" si="255"/>
        <v>Gatilho não atingido</v>
      </c>
      <c r="AK80" s="47" t="str">
        <f t="shared" ref="AK80:AL80" si="256">IF(AK79&gt;VLOOKUP(AK76,$BR$3:$BT$75,2,0),"Gatilho atingido","Gatilho não atingido")</f>
        <v>Gatilho não atingido</v>
      </c>
      <c r="AL80" s="47" t="str">
        <f t="shared" si="256"/>
        <v>Gatilho não atingido</v>
      </c>
      <c r="AM80" s="47" t="str">
        <f t="shared" ref="AM80:AN80" si="257">IF(AM79&gt;VLOOKUP(AM76,$BR$3:$BT$75,2,0),"Gatilho atingido","Gatilho não atingido")</f>
        <v>Gatilho não atingido</v>
      </c>
      <c r="AN80" s="47" t="str">
        <f t="shared" si="257"/>
        <v>Gatilho não atingido</v>
      </c>
      <c r="AO80" s="47" t="str">
        <f t="shared" ref="AO80:AP80" si="258">IF(AO79&gt;VLOOKUP(AO76,$BR$3:$BT$75,2,0),"Gatilho atingido","Gatilho não atingido")</f>
        <v>Gatilho não atingido</v>
      </c>
      <c r="AP80" s="47" t="str">
        <f t="shared" si="258"/>
        <v>Gatilho não atingido</v>
      </c>
      <c r="AQ80" s="47" t="str">
        <f t="shared" ref="AQ80" si="259">IF(AQ79&gt;VLOOKUP(AQ76,$BR$3:$BT$75,2,0),"Gatilho atingido","Gatilho não atingido")</f>
        <v>Gatilho não atingido</v>
      </c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</row>
    <row r="81" spans="2:72" x14ac:dyDescent="0.3">
      <c r="F81" s="38" t="s">
        <v>139</v>
      </c>
      <c r="G81" s="47" t="s">
        <v>122</v>
      </c>
      <c r="H81" s="47" t="s">
        <v>122</v>
      </c>
      <c r="I81" s="47" t="s">
        <v>122</v>
      </c>
      <c r="J81" s="47" t="s">
        <v>122</v>
      </c>
      <c r="K81" s="47" t="s">
        <v>122</v>
      </c>
      <c r="L81" s="47" t="s">
        <v>122</v>
      </c>
      <c r="M81" s="47" t="s">
        <v>122</v>
      </c>
      <c r="N81" s="21" t="s">
        <v>122</v>
      </c>
      <c r="O81" s="21" t="s">
        <v>122</v>
      </c>
      <c r="P81" s="47" t="str">
        <f t="shared" ref="P81:AB81" si="260">IF(P79&gt;VLOOKUP(P76,$BR$3:$BT$75,3,0),"Gatilho atingido","Gatilho não atingido")</f>
        <v>Gatilho não atingido</v>
      </c>
      <c r="Q81" s="47" t="str">
        <f t="shared" si="260"/>
        <v>Gatilho não atingido</v>
      </c>
      <c r="R81" s="47" t="str">
        <f t="shared" si="260"/>
        <v>Gatilho não atingido</v>
      </c>
      <c r="S81" s="47" t="str">
        <f t="shared" si="260"/>
        <v>Gatilho não atingido</v>
      </c>
      <c r="T81" s="47" t="str">
        <f t="shared" si="260"/>
        <v>Gatilho não atingido</v>
      </c>
      <c r="U81" s="47" t="str">
        <f t="shared" si="260"/>
        <v>Gatilho não atingido</v>
      </c>
      <c r="V81" s="47" t="str">
        <f t="shared" si="260"/>
        <v>Gatilho não atingido</v>
      </c>
      <c r="W81" s="47" t="str">
        <f t="shared" si="260"/>
        <v>Gatilho não atingido</v>
      </c>
      <c r="X81" s="47" t="str">
        <f t="shared" si="260"/>
        <v>Gatilho não atingido</v>
      </c>
      <c r="Y81" s="47" t="str">
        <f t="shared" si="260"/>
        <v>Gatilho não atingido</v>
      </c>
      <c r="Z81" s="47" t="str">
        <f t="shared" si="260"/>
        <v>Gatilho não atingido</v>
      </c>
      <c r="AA81" s="47" t="str">
        <f t="shared" si="260"/>
        <v>Gatilho não atingido</v>
      </c>
      <c r="AB81" s="47" t="str">
        <f t="shared" si="260"/>
        <v>Gatilho não atingido</v>
      </c>
      <c r="AC81" s="47" t="str">
        <f t="shared" ref="AC81:AD81" si="261">IF(AC79&gt;VLOOKUP(AC76,$BR$3:$BT$75,3,0),"Gatilho atingido","Gatilho não atingido")</f>
        <v>Gatilho não atingido</v>
      </c>
      <c r="AD81" s="47" t="str">
        <f t="shared" si="261"/>
        <v>Gatilho não atingido</v>
      </c>
      <c r="AE81" s="47" t="str">
        <f t="shared" ref="AE81:AJ81" si="262">IF(AE79&gt;VLOOKUP(AE76,$BR$3:$BT$75,3,0),"Gatilho atingido","Gatilho não atingido")</f>
        <v>Gatilho não atingido</v>
      </c>
      <c r="AF81" s="47" t="str">
        <f t="shared" si="262"/>
        <v>Gatilho não atingido</v>
      </c>
      <c r="AG81" s="47" t="str">
        <f t="shared" si="262"/>
        <v>Gatilho não atingido</v>
      </c>
      <c r="AH81" s="47" t="str">
        <f t="shared" si="262"/>
        <v>Gatilho não atingido</v>
      </c>
      <c r="AI81" s="47" t="str">
        <f t="shared" si="262"/>
        <v>Gatilho não atingido</v>
      </c>
      <c r="AJ81" s="47" t="str">
        <f t="shared" si="262"/>
        <v>Gatilho não atingido</v>
      </c>
      <c r="AK81" s="47" t="str">
        <f t="shared" ref="AK81:AL81" si="263">IF(AK79&gt;VLOOKUP(AK76,$BR$3:$BT$75,3,0),"Gatilho atingido","Gatilho não atingido")</f>
        <v>Gatilho não atingido</v>
      </c>
      <c r="AL81" s="47" t="str">
        <f t="shared" si="263"/>
        <v>Gatilho não atingido</v>
      </c>
      <c r="AM81" s="47" t="str">
        <f t="shared" ref="AM81:AN81" si="264">IF(AM79&gt;VLOOKUP(AM76,$BR$3:$BT$75,3,0),"Gatilho atingido","Gatilho não atingido")</f>
        <v>Gatilho não atingido</v>
      </c>
      <c r="AN81" s="47" t="str">
        <f t="shared" si="264"/>
        <v>Gatilho não atingido</v>
      </c>
      <c r="AO81" s="47" t="str">
        <f t="shared" ref="AO81:AP81" si="265">IF(AO79&gt;VLOOKUP(AO76,$BR$3:$BT$75,3,0),"Gatilho atingido","Gatilho não atingido")</f>
        <v>Gatilho não atingido</v>
      </c>
      <c r="AP81" s="47" t="str">
        <f t="shared" si="265"/>
        <v>Gatilho não atingido</v>
      </c>
      <c r="AQ81" s="47" t="str">
        <f t="shared" ref="AQ81" si="266">IF(AQ79&gt;VLOOKUP(AQ76,$BR$3:$BT$75,3,0),"Gatilho atingido","Gatilho não atingido")</f>
        <v>Gatilho não atingido</v>
      </c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</row>
    <row r="82" spans="2:72" x14ac:dyDescent="0.3">
      <c r="B82" s="43"/>
      <c r="C82" s="78"/>
      <c r="D82" s="43"/>
      <c r="E82" s="44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</row>
    <row r="83" spans="2:72" x14ac:dyDescent="0.3">
      <c r="F83" s="13"/>
      <c r="G83" s="98" t="s">
        <v>116</v>
      </c>
      <c r="H83" s="98"/>
      <c r="I83" s="98"/>
      <c r="J83" s="98"/>
      <c r="K83" s="98"/>
      <c r="L83" s="98"/>
      <c r="M83" s="98"/>
      <c r="N83" s="98"/>
      <c r="O83" s="98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</row>
    <row r="84" spans="2:72" x14ac:dyDescent="0.3">
      <c r="F84" s="38" t="s">
        <v>149</v>
      </c>
      <c r="G84" s="39">
        <v>43770</v>
      </c>
      <c r="H84" s="39">
        <f t="shared" ref="H84" si="267">EDATE(G84,1)</f>
        <v>43800</v>
      </c>
      <c r="I84" s="39">
        <f t="shared" ref="I84" si="268">EDATE(H84,1)</f>
        <v>43831</v>
      </c>
      <c r="J84" s="39">
        <f t="shared" ref="J84" si="269">EDATE(I84,1)</f>
        <v>43862</v>
      </c>
      <c r="K84" s="39">
        <f t="shared" ref="K84" si="270">EDATE(J84,1)</f>
        <v>43891</v>
      </c>
      <c r="L84" s="39">
        <f t="shared" ref="L84" si="271">EDATE(K84,1)</f>
        <v>43922</v>
      </c>
      <c r="M84" s="39">
        <f t="shared" ref="M84" si="272">EDATE(L84,1)</f>
        <v>43952</v>
      </c>
      <c r="N84" s="39">
        <f t="shared" ref="N84" si="273">EDATE(M84,1)</f>
        <v>43983</v>
      </c>
      <c r="O84" s="39">
        <f t="shared" ref="O84" si="274">EDATE(N84,1)</f>
        <v>44013</v>
      </c>
      <c r="P84" s="39">
        <f t="shared" ref="P84:U84" si="275">EDATE(O84,1)</f>
        <v>44044</v>
      </c>
      <c r="Q84" s="39">
        <f t="shared" si="275"/>
        <v>44075</v>
      </c>
      <c r="R84" s="39">
        <f t="shared" si="275"/>
        <v>44105</v>
      </c>
      <c r="S84" s="39">
        <f t="shared" si="275"/>
        <v>44136</v>
      </c>
      <c r="T84" s="39">
        <f t="shared" si="275"/>
        <v>44166</v>
      </c>
      <c r="U84" s="39">
        <f t="shared" si="275"/>
        <v>44197</v>
      </c>
      <c r="V84" s="39">
        <f t="shared" ref="V84:AQ84" si="276">EDATE(U84,1)</f>
        <v>44228</v>
      </c>
      <c r="W84" s="39">
        <f t="shared" si="276"/>
        <v>44256</v>
      </c>
      <c r="X84" s="39">
        <f t="shared" si="276"/>
        <v>44287</v>
      </c>
      <c r="Y84" s="39">
        <f t="shared" si="276"/>
        <v>44317</v>
      </c>
      <c r="Z84" s="39">
        <f t="shared" si="276"/>
        <v>44348</v>
      </c>
      <c r="AA84" s="39">
        <f t="shared" si="276"/>
        <v>44378</v>
      </c>
      <c r="AB84" s="39">
        <f t="shared" si="276"/>
        <v>44409</v>
      </c>
      <c r="AC84" s="39">
        <f t="shared" si="276"/>
        <v>44440</v>
      </c>
      <c r="AD84" s="39">
        <f t="shared" si="276"/>
        <v>44470</v>
      </c>
      <c r="AE84" s="39">
        <f t="shared" si="276"/>
        <v>44501</v>
      </c>
      <c r="AF84" s="39">
        <f t="shared" si="276"/>
        <v>44531</v>
      </c>
      <c r="AG84" s="39">
        <f t="shared" si="276"/>
        <v>44562</v>
      </c>
      <c r="AH84" s="39">
        <f t="shared" si="276"/>
        <v>44593</v>
      </c>
      <c r="AI84" s="39">
        <f t="shared" si="276"/>
        <v>44621</v>
      </c>
      <c r="AJ84" s="39">
        <f t="shared" si="276"/>
        <v>44652</v>
      </c>
      <c r="AK84" s="39">
        <f t="shared" si="276"/>
        <v>44682</v>
      </c>
      <c r="AL84" s="39">
        <f t="shared" si="276"/>
        <v>44713</v>
      </c>
      <c r="AM84" s="39">
        <f t="shared" si="276"/>
        <v>44743</v>
      </c>
      <c r="AN84" s="39">
        <f t="shared" si="276"/>
        <v>44774</v>
      </c>
      <c r="AO84" s="39">
        <f t="shared" si="276"/>
        <v>44805</v>
      </c>
      <c r="AP84" s="39">
        <f t="shared" si="276"/>
        <v>44835</v>
      </c>
      <c r="AQ84" s="39">
        <f t="shared" si="276"/>
        <v>44866</v>
      </c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</row>
    <row r="85" spans="2:72" x14ac:dyDescent="0.3">
      <c r="F85" s="38" t="s">
        <v>130</v>
      </c>
      <c r="G85" s="51" t="s">
        <v>122</v>
      </c>
      <c r="H85" s="51" t="s">
        <v>122</v>
      </c>
      <c r="I85" s="51" t="s">
        <v>122</v>
      </c>
      <c r="J85" s="51" t="s">
        <v>122</v>
      </c>
      <c r="K85" s="51" t="s">
        <v>122</v>
      </c>
      <c r="L85" s="51" t="s">
        <v>122</v>
      </c>
      <c r="M85" s="51" t="s">
        <v>122</v>
      </c>
      <c r="N85" s="50">
        <v>0</v>
      </c>
      <c r="O85" s="50">
        <v>0</v>
      </c>
      <c r="P85" s="50">
        <f t="shared" ref="P85:U85" si="277">O85+1</f>
        <v>1</v>
      </c>
      <c r="Q85" s="50">
        <f t="shared" si="277"/>
        <v>2</v>
      </c>
      <c r="R85" s="50">
        <f t="shared" si="277"/>
        <v>3</v>
      </c>
      <c r="S85" s="50">
        <f t="shared" si="277"/>
        <v>4</v>
      </c>
      <c r="T85" s="50">
        <f t="shared" si="277"/>
        <v>5</v>
      </c>
      <c r="U85" s="50">
        <f t="shared" si="277"/>
        <v>6</v>
      </c>
      <c r="V85" s="50">
        <f t="shared" ref="V85:AQ85" si="278">U85+1</f>
        <v>7</v>
      </c>
      <c r="W85" s="50">
        <f t="shared" si="278"/>
        <v>8</v>
      </c>
      <c r="X85" s="50">
        <f t="shared" si="278"/>
        <v>9</v>
      </c>
      <c r="Y85" s="50">
        <f t="shared" si="278"/>
        <v>10</v>
      </c>
      <c r="Z85" s="50">
        <f t="shared" si="278"/>
        <v>11</v>
      </c>
      <c r="AA85" s="50">
        <f t="shared" si="278"/>
        <v>12</v>
      </c>
      <c r="AB85" s="50">
        <f t="shared" si="278"/>
        <v>13</v>
      </c>
      <c r="AC85" s="50">
        <f t="shared" si="278"/>
        <v>14</v>
      </c>
      <c r="AD85" s="50">
        <f t="shared" si="278"/>
        <v>15</v>
      </c>
      <c r="AE85" s="50">
        <f t="shared" si="278"/>
        <v>16</v>
      </c>
      <c r="AF85" s="50">
        <f t="shared" si="278"/>
        <v>17</v>
      </c>
      <c r="AG85" s="50">
        <f t="shared" si="278"/>
        <v>18</v>
      </c>
      <c r="AH85" s="50">
        <f t="shared" si="278"/>
        <v>19</v>
      </c>
      <c r="AI85" s="50">
        <f t="shared" si="278"/>
        <v>20</v>
      </c>
      <c r="AJ85" s="50">
        <f t="shared" si="278"/>
        <v>21</v>
      </c>
      <c r="AK85" s="50">
        <f t="shared" si="278"/>
        <v>22</v>
      </c>
      <c r="AL85" s="50">
        <f t="shared" si="278"/>
        <v>23</v>
      </c>
      <c r="AM85" s="50">
        <f t="shared" si="278"/>
        <v>24</v>
      </c>
      <c r="AN85" s="50">
        <f t="shared" si="278"/>
        <v>25</v>
      </c>
      <c r="AO85" s="50">
        <f t="shared" si="278"/>
        <v>26</v>
      </c>
      <c r="AP85" s="50">
        <f t="shared" si="278"/>
        <v>27</v>
      </c>
      <c r="AQ85" s="50">
        <f t="shared" si="278"/>
        <v>28</v>
      </c>
    </row>
    <row r="86" spans="2:72" x14ac:dyDescent="0.3">
      <c r="F86" s="38" t="s">
        <v>60</v>
      </c>
      <c r="G86" s="21" t="s">
        <v>122</v>
      </c>
      <c r="H86" s="21" t="s">
        <v>122</v>
      </c>
      <c r="I86" s="21" t="s">
        <v>122</v>
      </c>
      <c r="J86" s="21" t="s">
        <v>122</v>
      </c>
      <c r="K86" s="21" t="s">
        <v>122</v>
      </c>
      <c r="L86" s="21" t="s">
        <v>122</v>
      </c>
      <c r="M86" s="21" t="s">
        <v>122</v>
      </c>
      <c r="N86" s="21" t="s">
        <v>122</v>
      </c>
      <c r="O86" s="21" t="s">
        <v>122</v>
      </c>
      <c r="P86" s="21">
        <v>0</v>
      </c>
      <c r="Q86" s="21">
        <v>0</v>
      </c>
      <c r="R86" s="21">
        <v>0</v>
      </c>
      <c r="S86" s="21">
        <v>0</v>
      </c>
      <c r="T86" s="21">
        <v>739726.83548599994</v>
      </c>
      <c r="U86" s="21">
        <v>1461089.4765269998</v>
      </c>
      <c r="V86" s="21">
        <v>998288.89356100024</v>
      </c>
      <c r="W86" s="21">
        <v>2045773.5056569991</v>
      </c>
      <c r="X86" s="21">
        <v>3101929.6602710001</v>
      </c>
      <c r="Y86" s="21">
        <v>4339311.2408949975</v>
      </c>
      <c r="Z86" s="21">
        <v>4742390.112836997</v>
      </c>
      <c r="AA86" s="21">
        <v>5470090.0271559972</v>
      </c>
      <c r="AB86" s="21">
        <v>6015519.6989350002</v>
      </c>
      <c r="AC86" s="21">
        <v>6637311.3094309988</v>
      </c>
      <c r="AD86" s="21">
        <v>7258240.2748099957</v>
      </c>
      <c r="AE86" s="21">
        <v>7805068.5775909927</v>
      </c>
      <c r="AF86" s="21">
        <v>8110599.5586319966</v>
      </c>
      <c r="AG86" s="21">
        <v>8418102.9068799969</v>
      </c>
      <c r="AH86" s="21">
        <v>8476168.7027550004</v>
      </c>
      <c r="AI86" s="21">
        <v>8625372.2769820001</v>
      </c>
      <c r="AJ86" s="21">
        <v>9004816.8991210014</v>
      </c>
      <c r="AK86" s="21">
        <v>9173355.7386210039</v>
      </c>
      <c r="AL86" s="21">
        <v>9417577.6832639966</v>
      </c>
      <c r="AM86" s="21">
        <v>9556098.2286510076</v>
      </c>
      <c r="AN86" s="21">
        <v>8844504.4533620011</v>
      </c>
      <c r="AO86" s="21">
        <v>9004507.7061810065</v>
      </c>
      <c r="AP86" s="21">
        <v>9030793.9693670105</v>
      </c>
      <c r="AQ86" s="21">
        <f>SUM('Capa Final'!$L$37:$L$38)+SUM('Capa Final'!$L$46:$L$47)</f>
        <v>9099492.7823420037</v>
      </c>
      <c r="AR86" s="46"/>
    </row>
    <row r="87" spans="2:72" x14ac:dyDescent="0.3">
      <c r="F87" s="38" t="s">
        <v>62</v>
      </c>
      <c r="G87" s="21" t="s">
        <v>122</v>
      </c>
      <c r="H87" s="21" t="s">
        <v>122</v>
      </c>
      <c r="I87" s="21" t="s">
        <v>122</v>
      </c>
      <c r="J87" s="21" t="s">
        <v>122</v>
      </c>
      <c r="K87" s="21" t="s">
        <v>122</v>
      </c>
      <c r="L87" s="21" t="s">
        <v>122</v>
      </c>
      <c r="M87" s="21" t="s">
        <v>122</v>
      </c>
      <c r="N87" s="21" t="s">
        <v>122</v>
      </c>
      <c r="O87" s="21" t="s">
        <v>122</v>
      </c>
      <c r="P87" s="21">
        <v>0</v>
      </c>
      <c r="Q87" s="21">
        <v>0</v>
      </c>
      <c r="R87" s="21">
        <v>0</v>
      </c>
      <c r="S87" s="21">
        <v>0</v>
      </c>
      <c r="T87" s="21">
        <v>365767.47616799996</v>
      </c>
      <c r="U87" s="21">
        <v>543793.50220799993</v>
      </c>
      <c r="V87" s="21">
        <v>313104.81215099996</v>
      </c>
      <c r="W87" s="21">
        <v>1081445.547886</v>
      </c>
      <c r="X87" s="21">
        <v>650038.09863599984</v>
      </c>
      <c r="Y87" s="21">
        <v>773910.05393400008</v>
      </c>
      <c r="Z87" s="21">
        <v>428557.59341799992</v>
      </c>
      <c r="AA87" s="21">
        <v>859697.76693600009</v>
      </c>
      <c r="AB87" s="21">
        <v>533054.72069900006</v>
      </c>
      <c r="AC87" s="21">
        <v>575861.77843200008</v>
      </c>
      <c r="AD87" s="21">
        <v>527805.53768800001</v>
      </c>
      <c r="AE87" s="21">
        <v>538179.71420200006</v>
      </c>
      <c r="AF87" s="21">
        <v>281206.02581000002</v>
      </c>
      <c r="AG87" s="21">
        <v>326278.43040000001</v>
      </c>
      <c r="AH87" s="21">
        <v>162977.10605900001</v>
      </c>
      <c r="AI87" s="21">
        <v>151578.89116600002</v>
      </c>
      <c r="AJ87" s="21">
        <v>359368.62435499998</v>
      </c>
      <c r="AK87" s="21">
        <v>191587.959569</v>
      </c>
      <c r="AL87" s="21">
        <v>230684.48850700003</v>
      </c>
      <c r="AM87" s="21">
        <v>354910.63739899994</v>
      </c>
      <c r="AN87" s="21">
        <v>190549.88480300002</v>
      </c>
      <c r="AO87" s="21">
        <v>216809.60824199999</v>
      </c>
      <c r="AP87" s="21">
        <v>57726.06381</v>
      </c>
      <c r="AQ87" s="21">
        <f>'Capa Final'!$L$37+'Capa Final'!$L$46</f>
        <v>78864.161946000007</v>
      </c>
      <c r="AR87" s="46"/>
    </row>
    <row r="88" spans="2:72" x14ac:dyDescent="0.3">
      <c r="F88" s="38" t="s">
        <v>90</v>
      </c>
      <c r="G88" s="21" t="s">
        <v>122</v>
      </c>
      <c r="H88" s="21" t="s">
        <v>122</v>
      </c>
      <c r="I88" s="21" t="s">
        <v>122</v>
      </c>
      <c r="J88" s="21" t="s">
        <v>122</v>
      </c>
      <c r="K88" s="21" t="s">
        <v>122</v>
      </c>
      <c r="L88" s="21" t="s">
        <v>122</v>
      </c>
      <c r="M88" s="21" t="s">
        <v>122</v>
      </c>
      <c r="N88" s="21" t="s">
        <v>122</v>
      </c>
      <c r="O88" s="21" t="s">
        <v>122</v>
      </c>
      <c r="P88" s="47">
        <v>0</v>
      </c>
      <c r="Q88" s="47">
        <v>0</v>
      </c>
      <c r="R88" s="47">
        <v>0</v>
      </c>
      <c r="S88" s="47">
        <v>0</v>
      </c>
      <c r="T88" s="47">
        <v>2.622338138094398E-3</v>
      </c>
      <c r="U88" s="47">
        <v>5.1795750453582749E-3</v>
      </c>
      <c r="V88" s="47">
        <v>3.5389429081630437E-3</v>
      </c>
      <c r="W88" s="47">
        <v>7.2522850712355381E-3</v>
      </c>
      <c r="X88" s="47">
        <f t="shared" ref="X88:AC88" si="279">X86/$B$13</f>
        <v>1.0996367928805244E-2</v>
      </c>
      <c r="Y88" s="47">
        <f t="shared" si="279"/>
        <v>1.5382896515555761E-2</v>
      </c>
      <c r="Z88" s="47">
        <f t="shared" si="279"/>
        <v>1.6811814661886252E-2</v>
      </c>
      <c r="AA88" s="47">
        <f t="shared" si="279"/>
        <v>1.9391517258660375E-2</v>
      </c>
      <c r="AB88" s="47">
        <f t="shared" si="279"/>
        <v>2.1325070242465109E-2</v>
      </c>
      <c r="AC88" s="47">
        <f t="shared" si="279"/>
        <v>2.3529326970666033E-2</v>
      </c>
      <c r="AD88" s="47">
        <f t="shared" ref="AD88:AE88" si="280">AD86/$B$13</f>
        <v>2.573052561433976E-2</v>
      </c>
      <c r="AE88" s="47">
        <f t="shared" si="280"/>
        <v>2.7669036757348275E-2</v>
      </c>
      <c r="AF88" s="47">
        <f t="shared" ref="AF88:AG88" si="281">AF86/$B$13</f>
        <v>2.8752146772448417E-2</v>
      </c>
      <c r="AG88" s="47">
        <f t="shared" si="281"/>
        <v>2.9842248846645394E-2</v>
      </c>
      <c r="AH88" s="47">
        <f t="shared" ref="AH88:AI88" si="282">AH86/$B$13</f>
        <v>3.0048092603742277E-2</v>
      </c>
      <c r="AI88" s="47">
        <f t="shared" si="282"/>
        <v>3.0577020586702908E-2</v>
      </c>
      <c r="AJ88" s="47">
        <f t="shared" ref="AJ88:AK88" si="283">AJ86/$B$13</f>
        <v>3.192215510960579E-2</v>
      </c>
      <c r="AK88" s="47">
        <f t="shared" si="283"/>
        <v>3.2519626778023301E-2</v>
      </c>
      <c r="AL88" s="47">
        <f t="shared" ref="AL88:AM88" si="284">AL86/$B$13</f>
        <v>3.3385395719846452E-2</v>
      </c>
      <c r="AM88" s="47">
        <f t="shared" si="284"/>
        <v>3.3876452271606322E-2</v>
      </c>
      <c r="AN88" s="47">
        <f t="shared" ref="AN88:AO88" si="285">AN86/$B$13</f>
        <v>3.13538460793557E-2</v>
      </c>
      <c r="AO88" s="47">
        <f t="shared" si="285"/>
        <v>3.1921059017913991E-2</v>
      </c>
      <c r="AP88" s="47">
        <f t="shared" ref="AP88:AQ88" si="286">AP86/$B$13</f>
        <v>3.2014244052110237E-2</v>
      </c>
      <c r="AQ88" s="47">
        <f t="shared" si="286"/>
        <v>3.2257781948349704E-2</v>
      </c>
      <c r="AR88" s="46"/>
      <c r="BS88" s="68"/>
      <c r="BT88" s="68"/>
    </row>
    <row r="89" spans="2:72" x14ac:dyDescent="0.3">
      <c r="F89" s="38" t="s">
        <v>134</v>
      </c>
      <c r="G89" s="47" t="s">
        <v>122</v>
      </c>
      <c r="H89" s="47" t="s">
        <v>122</v>
      </c>
      <c r="I89" s="47" t="s">
        <v>122</v>
      </c>
      <c r="J89" s="47" t="s">
        <v>122</v>
      </c>
      <c r="K89" s="47" t="s">
        <v>122</v>
      </c>
      <c r="L89" s="47" t="s">
        <v>122</v>
      </c>
      <c r="M89" s="47" t="s">
        <v>122</v>
      </c>
      <c r="N89" s="21" t="s">
        <v>122</v>
      </c>
      <c r="O89" s="21" t="s">
        <v>122</v>
      </c>
      <c r="P89" s="21" t="s">
        <v>122</v>
      </c>
      <c r="Q89" s="47" t="str">
        <f t="shared" ref="Q89:AB89" si="287">IF(Q88&gt;VLOOKUP(Q85,$BR$3:$BT$75,2,0),"Gatilho atingido","Gatilho não atingido")</f>
        <v>Gatilho não atingido</v>
      </c>
      <c r="R89" s="47" t="str">
        <f t="shared" si="287"/>
        <v>Gatilho não atingido</v>
      </c>
      <c r="S89" s="47" t="str">
        <f t="shared" si="287"/>
        <v>Gatilho não atingido</v>
      </c>
      <c r="T89" s="47" t="str">
        <f t="shared" si="287"/>
        <v>Gatilho não atingido</v>
      </c>
      <c r="U89" s="47" t="str">
        <f t="shared" si="287"/>
        <v>Gatilho não atingido</v>
      </c>
      <c r="V89" s="47" t="str">
        <f t="shared" si="287"/>
        <v>Gatilho não atingido</v>
      </c>
      <c r="W89" s="47" t="str">
        <f t="shared" si="287"/>
        <v>Gatilho não atingido</v>
      </c>
      <c r="X89" s="47" t="str">
        <f t="shared" si="287"/>
        <v>Gatilho não atingido</v>
      </c>
      <c r="Y89" s="47" t="str">
        <f t="shared" si="287"/>
        <v>Gatilho não atingido</v>
      </c>
      <c r="Z89" s="47" t="str">
        <f t="shared" si="287"/>
        <v>Gatilho não atingido</v>
      </c>
      <c r="AA89" s="47" t="str">
        <f t="shared" si="287"/>
        <v>Gatilho não atingido</v>
      </c>
      <c r="AB89" s="47" t="str">
        <f t="shared" si="287"/>
        <v>Gatilho não atingido</v>
      </c>
      <c r="AC89" s="47" t="str">
        <f t="shared" ref="AC89:AD89" si="288">IF(AC88&gt;VLOOKUP(AC85,$BR$3:$BT$75,2,0),"Gatilho atingido","Gatilho não atingido")</f>
        <v>Gatilho não atingido</v>
      </c>
      <c r="AD89" s="47" t="str">
        <f t="shared" si="288"/>
        <v>Gatilho não atingido</v>
      </c>
      <c r="AE89" s="47" t="str">
        <f t="shared" ref="AE89:AJ89" si="289">IF(AE88&gt;VLOOKUP(AE85,$BR$3:$BT$75,2,0),"Gatilho atingido","Gatilho não atingido")</f>
        <v>Gatilho não atingido</v>
      </c>
      <c r="AF89" s="47" t="str">
        <f t="shared" si="289"/>
        <v>Gatilho não atingido</v>
      </c>
      <c r="AG89" s="47" t="str">
        <f t="shared" si="289"/>
        <v>Gatilho não atingido</v>
      </c>
      <c r="AH89" s="47" t="str">
        <f t="shared" si="289"/>
        <v>Gatilho não atingido</v>
      </c>
      <c r="AI89" s="47" t="str">
        <f t="shared" si="289"/>
        <v>Gatilho não atingido</v>
      </c>
      <c r="AJ89" s="47" t="str">
        <f t="shared" si="289"/>
        <v>Gatilho não atingido</v>
      </c>
      <c r="AK89" s="47" t="str">
        <f t="shared" ref="AK89:AL89" si="290">IF(AK88&gt;VLOOKUP(AK85,$BR$3:$BT$75,2,0),"Gatilho atingido","Gatilho não atingido")</f>
        <v>Gatilho não atingido</v>
      </c>
      <c r="AL89" s="47" t="str">
        <f t="shared" si="290"/>
        <v>Gatilho não atingido</v>
      </c>
      <c r="AM89" s="47" t="str">
        <f t="shared" ref="AM89:AN89" si="291">IF(AM88&gt;VLOOKUP(AM85,$BR$3:$BT$75,2,0),"Gatilho atingido","Gatilho não atingido")</f>
        <v>Gatilho não atingido</v>
      </c>
      <c r="AN89" s="47" t="str">
        <f t="shared" si="291"/>
        <v>Gatilho não atingido</v>
      </c>
      <c r="AO89" s="47" t="str">
        <f t="shared" ref="AO89:AP89" si="292">IF(AO88&gt;VLOOKUP(AO85,$BR$3:$BT$75,2,0),"Gatilho atingido","Gatilho não atingido")</f>
        <v>Gatilho não atingido</v>
      </c>
      <c r="AP89" s="47" t="str">
        <f t="shared" si="292"/>
        <v>Gatilho não atingido</v>
      </c>
      <c r="AQ89" s="47" t="str">
        <f t="shared" ref="AQ89" si="293">IF(AQ88&gt;VLOOKUP(AQ85,$BR$3:$BT$75,2,0),"Gatilho atingido","Gatilho não atingido")</f>
        <v>Gatilho não atingido</v>
      </c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</row>
    <row r="90" spans="2:72" x14ac:dyDescent="0.3">
      <c r="F90" s="38" t="s">
        <v>139</v>
      </c>
      <c r="G90" s="47" t="s">
        <v>122</v>
      </c>
      <c r="H90" s="47" t="s">
        <v>122</v>
      </c>
      <c r="I90" s="47" t="s">
        <v>122</v>
      </c>
      <c r="J90" s="47" t="s">
        <v>122</v>
      </c>
      <c r="K90" s="47" t="s">
        <v>122</v>
      </c>
      <c r="L90" s="47" t="s">
        <v>122</v>
      </c>
      <c r="M90" s="47" t="s">
        <v>122</v>
      </c>
      <c r="N90" s="21" t="s">
        <v>122</v>
      </c>
      <c r="O90" s="21" t="s">
        <v>122</v>
      </c>
      <c r="P90" s="21" t="s">
        <v>122</v>
      </c>
      <c r="Q90" s="47" t="str">
        <f t="shared" ref="Q90:AB90" si="294">IF(Q88&gt;VLOOKUP(Q85,$BR$3:$BT$75,3,0),"Gatilho atingido","Gatilho não atingido")</f>
        <v>Gatilho não atingido</v>
      </c>
      <c r="R90" s="47" t="str">
        <f t="shared" si="294"/>
        <v>Gatilho não atingido</v>
      </c>
      <c r="S90" s="47" t="str">
        <f t="shared" si="294"/>
        <v>Gatilho não atingido</v>
      </c>
      <c r="T90" s="47" t="str">
        <f t="shared" si="294"/>
        <v>Gatilho não atingido</v>
      </c>
      <c r="U90" s="47" t="str">
        <f t="shared" si="294"/>
        <v>Gatilho não atingido</v>
      </c>
      <c r="V90" s="47" t="str">
        <f t="shared" si="294"/>
        <v>Gatilho não atingido</v>
      </c>
      <c r="W90" s="47" t="str">
        <f t="shared" si="294"/>
        <v>Gatilho não atingido</v>
      </c>
      <c r="X90" s="47" t="str">
        <f t="shared" si="294"/>
        <v>Gatilho não atingido</v>
      </c>
      <c r="Y90" s="47" t="str">
        <f t="shared" si="294"/>
        <v>Gatilho não atingido</v>
      </c>
      <c r="Z90" s="47" t="str">
        <f t="shared" si="294"/>
        <v>Gatilho não atingido</v>
      </c>
      <c r="AA90" s="47" t="str">
        <f t="shared" si="294"/>
        <v>Gatilho não atingido</v>
      </c>
      <c r="AB90" s="47" t="str">
        <f t="shared" si="294"/>
        <v>Gatilho não atingido</v>
      </c>
      <c r="AC90" s="47" t="str">
        <f t="shared" ref="AC90:AD90" si="295">IF(AC88&gt;VLOOKUP(AC85,$BR$3:$BT$75,3,0),"Gatilho atingido","Gatilho não atingido")</f>
        <v>Gatilho não atingido</v>
      </c>
      <c r="AD90" s="47" t="str">
        <f t="shared" si="295"/>
        <v>Gatilho não atingido</v>
      </c>
      <c r="AE90" s="47" t="str">
        <f t="shared" ref="AE90:AJ90" si="296">IF(AE88&gt;VLOOKUP(AE85,$BR$3:$BT$75,3,0),"Gatilho atingido","Gatilho não atingido")</f>
        <v>Gatilho não atingido</v>
      </c>
      <c r="AF90" s="47" t="str">
        <f t="shared" si="296"/>
        <v>Gatilho não atingido</v>
      </c>
      <c r="AG90" s="47" t="str">
        <f t="shared" si="296"/>
        <v>Gatilho não atingido</v>
      </c>
      <c r="AH90" s="47" t="str">
        <f t="shared" si="296"/>
        <v>Gatilho não atingido</v>
      </c>
      <c r="AI90" s="47" t="str">
        <f t="shared" si="296"/>
        <v>Gatilho não atingido</v>
      </c>
      <c r="AJ90" s="47" t="str">
        <f t="shared" si="296"/>
        <v>Gatilho não atingido</v>
      </c>
      <c r="AK90" s="47" t="str">
        <f t="shared" ref="AK90:AL90" si="297">IF(AK88&gt;VLOOKUP(AK85,$BR$3:$BT$75,3,0),"Gatilho atingido","Gatilho não atingido")</f>
        <v>Gatilho não atingido</v>
      </c>
      <c r="AL90" s="47" t="str">
        <f t="shared" si="297"/>
        <v>Gatilho não atingido</v>
      </c>
      <c r="AM90" s="47" t="str">
        <f t="shared" ref="AM90:AN90" si="298">IF(AM88&gt;VLOOKUP(AM85,$BR$3:$BT$75,3,0),"Gatilho atingido","Gatilho não atingido")</f>
        <v>Gatilho não atingido</v>
      </c>
      <c r="AN90" s="47" t="str">
        <f t="shared" si="298"/>
        <v>Gatilho não atingido</v>
      </c>
      <c r="AO90" s="47" t="str">
        <f t="shared" ref="AO90:AP90" si="299">IF(AO88&gt;VLOOKUP(AO85,$BR$3:$BT$75,3,0),"Gatilho atingido","Gatilho não atingido")</f>
        <v>Gatilho não atingido</v>
      </c>
      <c r="AP90" s="47" t="str">
        <f t="shared" si="299"/>
        <v>Gatilho não atingido</v>
      </c>
      <c r="AQ90" s="47" t="str">
        <f t="shared" ref="AQ90" si="300">IF(AQ88&gt;VLOOKUP(AQ85,$BR$3:$BT$75,3,0),"Gatilho atingido","Gatilho não atingido")</f>
        <v>Gatilho não atingido</v>
      </c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</row>
    <row r="91" spans="2:72" x14ac:dyDescent="0.3"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</row>
    <row r="92" spans="2:72" x14ac:dyDescent="0.3">
      <c r="F92" s="13"/>
      <c r="G92" s="98" t="s">
        <v>116</v>
      </c>
      <c r="H92" s="98"/>
      <c r="I92" s="98"/>
      <c r="J92" s="98"/>
      <c r="K92" s="98"/>
      <c r="L92" s="98"/>
      <c r="M92" s="98"/>
      <c r="N92" s="98"/>
      <c r="O92" s="98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</row>
    <row r="93" spans="2:72" x14ac:dyDescent="0.3">
      <c r="F93" s="38" t="s">
        <v>170</v>
      </c>
      <c r="G93" s="39">
        <v>43770</v>
      </c>
      <c r="H93" s="39">
        <f t="shared" ref="H93" si="301">EDATE(G93,1)</f>
        <v>43800</v>
      </c>
      <c r="I93" s="39">
        <f t="shared" ref="I93" si="302">EDATE(H93,1)</f>
        <v>43831</v>
      </c>
      <c r="J93" s="39">
        <f t="shared" ref="J93" si="303">EDATE(I93,1)</f>
        <v>43862</v>
      </c>
      <c r="K93" s="39">
        <f t="shared" ref="K93" si="304">EDATE(J93,1)</f>
        <v>43891</v>
      </c>
      <c r="L93" s="39">
        <f t="shared" ref="L93" si="305">EDATE(K93,1)</f>
        <v>43922</v>
      </c>
      <c r="M93" s="39">
        <f t="shared" ref="M93" si="306">EDATE(L93,1)</f>
        <v>43952</v>
      </c>
      <c r="N93" s="39">
        <f t="shared" ref="N93" si="307">EDATE(M93,1)</f>
        <v>43983</v>
      </c>
      <c r="O93" s="39">
        <f t="shared" ref="O93" si="308">EDATE(N93,1)</f>
        <v>44013</v>
      </c>
      <c r="P93" s="39">
        <f t="shared" ref="P93:U93" si="309">EDATE(O93,1)</f>
        <v>44044</v>
      </c>
      <c r="Q93" s="39">
        <f t="shared" si="309"/>
        <v>44075</v>
      </c>
      <c r="R93" s="39">
        <f t="shared" si="309"/>
        <v>44105</v>
      </c>
      <c r="S93" s="39">
        <f t="shared" si="309"/>
        <v>44136</v>
      </c>
      <c r="T93" s="39">
        <f t="shared" si="309"/>
        <v>44166</v>
      </c>
      <c r="U93" s="39">
        <f t="shared" si="309"/>
        <v>44197</v>
      </c>
      <c r="V93" s="39">
        <f t="shared" ref="V93:AQ93" si="310">EDATE(U93,1)</f>
        <v>44228</v>
      </c>
      <c r="W93" s="39">
        <f t="shared" si="310"/>
        <v>44256</v>
      </c>
      <c r="X93" s="39">
        <f t="shared" si="310"/>
        <v>44287</v>
      </c>
      <c r="Y93" s="39">
        <f t="shared" si="310"/>
        <v>44317</v>
      </c>
      <c r="Z93" s="39">
        <f t="shared" si="310"/>
        <v>44348</v>
      </c>
      <c r="AA93" s="39">
        <f t="shared" si="310"/>
        <v>44378</v>
      </c>
      <c r="AB93" s="39">
        <f t="shared" si="310"/>
        <v>44409</v>
      </c>
      <c r="AC93" s="39">
        <f t="shared" si="310"/>
        <v>44440</v>
      </c>
      <c r="AD93" s="39">
        <f t="shared" si="310"/>
        <v>44470</v>
      </c>
      <c r="AE93" s="39">
        <f t="shared" si="310"/>
        <v>44501</v>
      </c>
      <c r="AF93" s="39">
        <f t="shared" si="310"/>
        <v>44531</v>
      </c>
      <c r="AG93" s="39">
        <f t="shared" si="310"/>
        <v>44562</v>
      </c>
      <c r="AH93" s="39">
        <f t="shared" si="310"/>
        <v>44593</v>
      </c>
      <c r="AI93" s="39">
        <f t="shared" si="310"/>
        <v>44621</v>
      </c>
      <c r="AJ93" s="39">
        <f t="shared" si="310"/>
        <v>44652</v>
      </c>
      <c r="AK93" s="39">
        <f t="shared" si="310"/>
        <v>44682</v>
      </c>
      <c r="AL93" s="39">
        <f t="shared" si="310"/>
        <v>44713</v>
      </c>
      <c r="AM93" s="39">
        <f t="shared" si="310"/>
        <v>44743</v>
      </c>
      <c r="AN93" s="39">
        <f t="shared" si="310"/>
        <v>44774</v>
      </c>
      <c r="AO93" s="39">
        <f t="shared" si="310"/>
        <v>44805</v>
      </c>
      <c r="AP93" s="39">
        <f t="shared" si="310"/>
        <v>44835</v>
      </c>
      <c r="AQ93" s="39">
        <f t="shared" si="310"/>
        <v>44866</v>
      </c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</row>
    <row r="94" spans="2:72" x14ac:dyDescent="0.3">
      <c r="B94" s="43"/>
      <c r="C94" s="78"/>
      <c r="D94" s="43"/>
      <c r="E94" s="44"/>
      <c r="F94" s="38" t="s">
        <v>130</v>
      </c>
      <c r="G94" s="51" t="s">
        <v>122</v>
      </c>
      <c r="H94" s="51" t="s">
        <v>122</v>
      </c>
      <c r="I94" s="51" t="s">
        <v>122</v>
      </c>
      <c r="J94" s="51" t="s">
        <v>122</v>
      </c>
      <c r="K94" s="51" t="s">
        <v>122</v>
      </c>
      <c r="L94" s="51" t="s">
        <v>122</v>
      </c>
      <c r="M94" s="51" t="s">
        <v>122</v>
      </c>
      <c r="N94" s="51" t="s">
        <v>122</v>
      </c>
      <c r="O94" s="51" t="s">
        <v>122</v>
      </c>
      <c r="P94" s="51" t="s">
        <v>122</v>
      </c>
      <c r="Q94" s="50">
        <v>1</v>
      </c>
      <c r="R94" s="50">
        <f t="shared" ref="R94:AQ94" si="311">Q94+1</f>
        <v>2</v>
      </c>
      <c r="S94" s="50">
        <f t="shared" si="311"/>
        <v>3</v>
      </c>
      <c r="T94" s="50">
        <f t="shared" si="311"/>
        <v>4</v>
      </c>
      <c r="U94" s="50">
        <f t="shared" si="311"/>
        <v>5</v>
      </c>
      <c r="V94" s="50">
        <f t="shared" si="311"/>
        <v>6</v>
      </c>
      <c r="W94" s="50">
        <f t="shared" si="311"/>
        <v>7</v>
      </c>
      <c r="X94" s="50">
        <f t="shared" si="311"/>
        <v>8</v>
      </c>
      <c r="Y94" s="50">
        <f t="shared" si="311"/>
        <v>9</v>
      </c>
      <c r="Z94" s="50">
        <f t="shared" si="311"/>
        <v>10</v>
      </c>
      <c r="AA94" s="50">
        <f t="shared" si="311"/>
        <v>11</v>
      </c>
      <c r="AB94" s="50">
        <f t="shared" si="311"/>
        <v>12</v>
      </c>
      <c r="AC94" s="50">
        <f t="shared" si="311"/>
        <v>13</v>
      </c>
      <c r="AD94" s="50">
        <f t="shared" si="311"/>
        <v>14</v>
      </c>
      <c r="AE94" s="50">
        <f t="shared" si="311"/>
        <v>15</v>
      </c>
      <c r="AF94" s="50">
        <f t="shared" si="311"/>
        <v>16</v>
      </c>
      <c r="AG94" s="50">
        <f t="shared" si="311"/>
        <v>17</v>
      </c>
      <c r="AH94" s="50">
        <f t="shared" si="311"/>
        <v>18</v>
      </c>
      <c r="AI94" s="50">
        <f t="shared" si="311"/>
        <v>19</v>
      </c>
      <c r="AJ94" s="50">
        <f t="shared" si="311"/>
        <v>20</v>
      </c>
      <c r="AK94" s="50">
        <f t="shared" si="311"/>
        <v>21</v>
      </c>
      <c r="AL94" s="50">
        <f t="shared" si="311"/>
        <v>22</v>
      </c>
      <c r="AM94" s="50">
        <f t="shared" si="311"/>
        <v>23</v>
      </c>
      <c r="AN94" s="50">
        <f t="shared" si="311"/>
        <v>24</v>
      </c>
      <c r="AO94" s="50">
        <f t="shared" si="311"/>
        <v>25</v>
      </c>
      <c r="AP94" s="50">
        <f t="shared" si="311"/>
        <v>26</v>
      </c>
      <c r="AQ94" s="50">
        <f t="shared" si="311"/>
        <v>27</v>
      </c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</row>
    <row r="95" spans="2:72" x14ac:dyDescent="0.3">
      <c r="F95" s="38" t="s">
        <v>60</v>
      </c>
      <c r="G95" s="21" t="s">
        <v>122</v>
      </c>
      <c r="H95" s="21" t="s">
        <v>122</v>
      </c>
      <c r="I95" s="21" t="s">
        <v>122</v>
      </c>
      <c r="J95" s="21" t="s">
        <v>122</v>
      </c>
      <c r="K95" s="21" t="s">
        <v>122</v>
      </c>
      <c r="L95" s="21" t="s">
        <v>122</v>
      </c>
      <c r="M95" s="21" t="s">
        <v>122</v>
      </c>
      <c r="N95" s="21" t="s">
        <v>122</v>
      </c>
      <c r="O95" s="21" t="s">
        <v>122</v>
      </c>
      <c r="P95" s="21" t="s">
        <v>122</v>
      </c>
      <c r="Q95" s="21">
        <v>0</v>
      </c>
      <c r="R95" s="21">
        <v>0</v>
      </c>
      <c r="S95" s="21">
        <v>0</v>
      </c>
      <c r="T95" s="21">
        <v>178186.80958700003</v>
      </c>
      <c r="U95" s="21">
        <v>378055.49743299995</v>
      </c>
      <c r="V95" s="21">
        <v>295945.23838699993</v>
      </c>
      <c r="W95" s="21">
        <v>676823.75043699984</v>
      </c>
      <c r="X95" s="21">
        <v>1017001.420771</v>
      </c>
      <c r="Y95" s="21">
        <v>1536522.8685140004</v>
      </c>
      <c r="Z95" s="21">
        <v>1682641.8316950002</v>
      </c>
      <c r="AA95" s="21">
        <v>2160746.202019</v>
      </c>
      <c r="AB95" s="21">
        <v>2505835.8147740006</v>
      </c>
      <c r="AC95" s="21">
        <v>2802576.4887979999</v>
      </c>
      <c r="AD95" s="21">
        <v>3181362.8547530002</v>
      </c>
      <c r="AE95" s="21">
        <v>3349979.5207429994</v>
      </c>
      <c r="AF95" s="21">
        <v>3636904.6774829999</v>
      </c>
      <c r="AG95" s="21">
        <v>3806135.881000001</v>
      </c>
      <c r="AH95" s="21">
        <v>3936252.4851890015</v>
      </c>
      <c r="AI95" s="21">
        <v>4114577.0461519994</v>
      </c>
      <c r="AJ95" s="21">
        <v>4374867.8584660012</v>
      </c>
      <c r="AK95" s="21">
        <v>4405175.0352210002</v>
      </c>
      <c r="AL95" s="21">
        <v>4499989.1413630014</v>
      </c>
      <c r="AM95" s="21">
        <v>4490864.1072010007</v>
      </c>
      <c r="AN95" s="21">
        <v>4275555.4235350015</v>
      </c>
      <c r="AO95" s="21">
        <v>4446546.8551400015</v>
      </c>
      <c r="AP95" s="21">
        <v>4477997.1581599992</v>
      </c>
      <c r="AQ95" s="21">
        <f>SUM('Capa Final'!$M$37:$M$38)+SUM('Capa Final'!$M$46:$M$47)</f>
        <v>4687257.0903279986</v>
      </c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</row>
    <row r="96" spans="2:72" x14ac:dyDescent="0.3">
      <c r="F96" s="38" t="s">
        <v>62</v>
      </c>
      <c r="G96" s="21" t="s">
        <v>122</v>
      </c>
      <c r="H96" s="21" t="s">
        <v>122</v>
      </c>
      <c r="I96" s="21" t="s">
        <v>122</v>
      </c>
      <c r="J96" s="21" t="s">
        <v>122</v>
      </c>
      <c r="K96" s="21" t="s">
        <v>122</v>
      </c>
      <c r="L96" s="21" t="s">
        <v>122</v>
      </c>
      <c r="M96" s="21" t="s">
        <v>122</v>
      </c>
      <c r="N96" s="21" t="s">
        <v>122</v>
      </c>
      <c r="O96" s="21" t="s">
        <v>122</v>
      </c>
      <c r="P96" s="21" t="s">
        <v>122</v>
      </c>
      <c r="Q96" s="21">
        <v>0</v>
      </c>
      <c r="R96" s="21">
        <v>0</v>
      </c>
      <c r="S96" s="21">
        <v>0</v>
      </c>
      <c r="T96" s="21">
        <v>178186.80958700003</v>
      </c>
      <c r="U96" s="21">
        <v>90879.660818999997</v>
      </c>
      <c r="V96" s="21">
        <v>65897.280678999989</v>
      </c>
      <c r="W96" s="21">
        <v>364740.21780499996</v>
      </c>
      <c r="X96" s="21">
        <v>262458.94389200001</v>
      </c>
      <c r="Y96" s="21">
        <v>246518.44352299999</v>
      </c>
      <c r="Z96" s="21">
        <v>163072.14473599999</v>
      </c>
      <c r="AA96" s="21">
        <v>498749.96916199999</v>
      </c>
      <c r="AB96" s="21">
        <v>275510.79776899994</v>
      </c>
      <c r="AC96" s="21">
        <v>244692.51095800003</v>
      </c>
      <c r="AD96" s="21">
        <v>304771.7061689999</v>
      </c>
      <c r="AE96" s="21">
        <v>120633.522278</v>
      </c>
      <c r="AF96" s="21">
        <v>266268.699998</v>
      </c>
      <c r="AG96" s="21">
        <v>168187.05386400002</v>
      </c>
      <c r="AH96" s="21">
        <v>105135.269986</v>
      </c>
      <c r="AI96" s="21">
        <v>206170.26647500001</v>
      </c>
      <c r="AJ96" s="21">
        <v>231764.47274300002</v>
      </c>
      <c r="AK96" s="21">
        <v>111111.94267399996</v>
      </c>
      <c r="AL96" s="21">
        <v>70544.15847200001</v>
      </c>
      <c r="AM96" s="21">
        <v>148000.407431</v>
      </c>
      <c r="AN96" s="21">
        <v>141778.20462400001</v>
      </c>
      <c r="AO96" s="21">
        <v>182804.64872300002</v>
      </c>
      <c r="AP96" s="21">
        <v>84250.720442999998</v>
      </c>
      <c r="AQ96" s="21">
        <f>'Capa Final'!$M$37+'Capa Final'!$M$46</f>
        <v>189092.27008700001</v>
      </c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</row>
    <row r="97" spans="2:72" x14ac:dyDescent="0.3">
      <c r="F97" s="38" t="s">
        <v>90</v>
      </c>
      <c r="G97" s="21" t="s">
        <v>122</v>
      </c>
      <c r="H97" s="21" t="s">
        <v>122</v>
      </c>
      <c r="I97" s="21" t="s">
        <v>122</v>
      </c>
      <c r="J97" s="21" t="s">
        <v>122</v>
      </c>
      <c r="K97" s="21" t="s">
        <v>122</v>
      </c>
      <c r="L97" s="21" t="s">
        <v>122</v>
      </c>
      <c r="M97" s="21" t="s">
        <v>122</v>
      </c>
      <c r="N97" s="21" t="s">
        <v>122</v>
      </c>
      <c r="O97" s="21" t="s">
        <v>122</v>
      </c>
      <c r="P97" s="47" t="s">
        <v>122</v>
      </c>
      <c r="Q97" s="47">
        <v>0</v>
      </c>
      <c r="R97" s="47">
        <v>0</v>
      </c>
      <c r="S97" s="47">
        <v>0</v>
      </c>
      <c r="T97" s="47">
        <v>1.408993211520987E-3</v>
      </c>
      <c r="U97" s="47">
        <v>2.9894335652337167E-3</v>
      </c>
      <c r="V97" s="47">
        <v>2.3401554404376356E-3</v>
      </c>
      <c r="W97" s="47">
        <v>5.3519116929712524E-3</v>
      </c>
      <c r="X97" s="47">
        <f t="shared" ref="X97:AC97" si="312">X95/$B$14</f>
        <v>8.0418303761923427E-3</v>
      </c>
      <c r="Y97" s="47">
        <f t="shared" si="312"/>
        <v>1.2149890870715321E-2</v>
      </c>
      <c r="Z97" s="47">
        <f t="shared" si="312"/>
        <v>1.330531100351697E-2</v>
      </c>
      <c r="AA97" s="47">
        <f t="shared" si="312"/>
        <v>1.7085870371218781E-2</v>
      </c>
      <c r="AB97" s="47">
        <f t="shared" si="312"/>
        <v>1.9814629715780702E-2</v>
      </c>
      <c r="AC97" s="47">
        <f t="shared" si="312"/>
        <v>2.2161074978766546E-2</v>
      </c>
      <c r="AD97" s="47">
        <f t="shared" ref="AD97:AE97" si="313">AD95/$B$14</f>
        <v>2.5156287808966057E-2</v>
      </c>
      <c r="AE97" s="47">
        <f t="shared" si="313"/>
        <v>2.648960612966483E-2</v>
      </c>
      <c r="AF97" s="47">
        <f t="shared" ref="AF97:AG97" si="314">AF95/$B$14</f>
        <v>2.8758436235542379E-2</v>
      </c>
      <c r="AG97" s="47">
        <f t="shared" si="314"/>
        <v>3.0096613946258725E-2</v>
      </c>
      <c r="AH97" s="47">
        <f t="shared" ref="AH97:AI97" si="315">AH95/$B$14</f>
        <v>3.1125497130336119E-2</v>
      </c>
      <c r="AI97" s="47">
        <f t="shared" si="315"/>
        <v>3.2535579596185797E-2</v>
      </c>
      <c r="AJ97" s="47">
        <f t="shared" ref="AJ97:AK97" si="316">AJ95/$B$14</f>
        <v>3.4593801461326984E-2</v>
      </c>
      <c r="AK97" s="47">
        <f t="shared" si="316"/>
        <v>3.4833452232375273E-2</v>
      </c>
      <c r="AL97" s="47">
        <f t="shared" ref="AL97:AM97" si="317">AL95/$B$14</f>
        <v>3.5583184674524891E-2</v>
      </c>
      <c r="AM97" s="47">
        <f t="shared" si="317"/>
        <v>3.5511029439134818E-2</v>
      </c>
      <c r="AN97" s="47">
        <f t="shared" ref="AN97:AO97" si="318">AN95/$B$14</f>
        <v>3.3808498963562257E-2</v>
      </c>
      <c r="AO97" s="47">
        <f t="shared" si="318"/>
        <v>3.5160595490337253E-2</v>
      </c>
      <c r="AP97" s="47">
        <f t="shared" ref="AP97:AQ97" si="319">AP95/$B$14</f>
        <v>3.5409285410529234E-2</v>
      </c>
      <c r="AQ97" s="47">
        <f t="shared" si="319"/>
        <v>3.7063986028108308E-2</v>
      </c>
    </row>
    <row r="98" spans="2:72" x14ac:dyDescent="0.3">
      <c r="F98" s="38" t="s">
        <v>134</v>
      </c>
      <c r="G98" s="47" t="s">
        <v>122</v>
      </c>
      <c r="H98" s="47" t="s">
        <v>122</v>
      </c>
      <c r="I98" s="47" t="s">
        <v>122</v>
      </c>
      <c r="J98" s="47" t="s">
        <v>122</v>
      </c>
      <c r="K98" s="47" t="s">
        <v>122</v>
      </c>
      <c r="L98" s="47" t="s">
        <v>122</v>
      </c>
      <c r="M98" s="47" t="s">
        <v>122</v>
      </c>
      <c r="N98" s="21" t="s">
        <v>122</v>
      </c>
      <c r="O98" s="21" t="s">
        <v>122</v>
      </c>
      <c r="P98" s="21" t="s">
        <v>122</v>
      </c>
      <c r="Q98" s="47" t="str">
        <f t="shared" ref="Q98:AB98" si="320">IF(Q97&gt;VLOOKUP(Q94,$BR$3:$BT$75,2,0),"Gatilho atingido","Gatilho não atingido")</f>
        <v>Gatilho não atingido</v>
      </c>
      <c r="R98" s="47" t="str">
        <f t="shared" si="320"/>
        <v>Gatilho não atingido</v>
      </c>
      <c r="S98" s="47" t="str">
        <f t="shared" si="320"/>
        <v>Gatilho não atingido</v>
      </c>
      <c r="T98" s="47" t="str">
        <f t="shared" si="320"/>
        <v>Gatilho não atingido</v>
      </c>
      <c r="U98" s="47" t="str">
        <f t="shared" si="320"/>
        <v>Gatilho não atingido</v>
      </c>
      <c r="V98" s="47" t="str">
        <f t="shared" si="320"/>
        <v>Gatilho não atingido</v>
      </c>
      <c r="W98" s="47" t="str">
        <f t="shared" si="320"/>
        <v>Gatilho não atingido</v>
      </c>
      <c r="X98" s="47" t="str">
        <f t="shared" si="320"/>
        <v>Gatilho não atingido</v>
      </c>
      <c r="Y98" s="47" t="str">
        <f t="shared" si="320"/>
        <v>Gatilho não atingido</v>
      </c>
      <c r="Z98" s="47" t="str">
        <f t="shared" si="320"/>
        <v>Gatilho não atingido</v>
      </c>
      <c r="AA98" s="47" t="str">
        <f t="shared" si="320"/>
        <v>Gatilho não atingido</v>
      </c>
      <c r="AB98" s="47" t="str">
        <f t="shared" si="320"/>
        <v>Gatilho não atingido</v>
      </c>
      <c r="AC98" s="47" t="str">
        <f t="shared" ref="AC98:AD98" si="321">IF(AC97&gt;VLOOKUP(AC94,$BR$3:$BT$75,2,0),"Gatilho atingido","Gatilho não atingido")</f>
        <v>Gatilho não atingido</v>
      </c>
      <c r="AD98" s="47" t="str">
        <f t="shared" si="321"/>
        <v>Gatilho não atingido</v>
      </c>
      <c r="AE98" s="47" t="str">
        <f t="shared" ref="AE98:AJ98" si="322">IF(AE97&gt;VLOOKUP(AE94,$BR$3:$BT$75,2,0),"Gatilho atingido","Gatilho não atingido")</f>
        <v>Gatilho não atingido</v>
      </c>
      <c r="AF98" s="47" t="str">
        <f t="shared" si="322"/>
        <v>Gatilho não atingido</v>
      </c>
      <c r="AG98" s="47" t="str">
        <f t="shared" si="322"/>
        <v>Gatilho não atingido</v>
      </c>
      <c r="AH98" s="47" t="str">
        <f t="shared" si="322"/>
        <v>Gatilho não atingido</v>
      </c>
      <c r="AI98" s="47" t="str">
        <f t="shared" si="322"/>
        <v>Gatilho não atingido</v>
      </c>
      <c r="AJ98" s="47" t="str">
        <f t="shared" si="322"/>
        <v>Gatilho não atingido</v>
      </c>
      <c r="AK98" s="47" t="str">
        <f t="shared" ref="AK98:AL98" si="323">IF(AK97&gt;VLOOKUP(AK94,$BR$3:$BT$75,2,0),"Gatilho atingido","Gatilho não atingido")</f>
        <v>Gatilho não atingido</v>
      </c>
      <c r="AL98" s="47" t="str">
        <f t="shared" si="323"/>
        <v>Gatilho não atingido</v>
      </c>
      <c r="AM98" s="47" t="str">
        <f t="shared" ref="AM98:AN98" si="324">IF(AM97&gt;VLOOKUP(AM94,$BR$3:$BT$75,2,0),"Gatilho atingido","Gatilho não atingido")</f>
        <v>Gatilho não atingido</v>
      </c>
      <c r="AN98" s="47" t="str">
        <f t="shared" si="324"/>
        <v>Gatilho não atingido</v>
      </c>
      <c r="AO98" s="47" t="str">
        <f t="shared" ref="AO98:AP98" si="325">IF(AO97&gt;VLOOKUP(AO94,$BR$3:$BT$75,2,0),"Gatilho atingido","Gatilho não atingido")</f>
        <v>Gatilho não atingido</v>
      </c>
      <c r="AP98" s="47" t="str">
        <f t="shared" si="325"/>
        <v>Gatilho não atingido</v>
      </c>
      <c r="AQ98" s="47" t="str">
        <f t="shared" ref="AQ98" si="326">IF(AQ97&gt;VLOOKUP(AQ94,$BR$3:$BT$75,2,0),"Gatilho atingido","Gatilho não atingido")</f>
        <v>Gatilho não atingido</v>
      </c>
    </row>
    <row r="99" spans="2:72" x14ac:dyDescent="0.3">
      <c r="F99" s="38" t="s">
        <v>139</v>
      </c>
      <c r="G99" s="47" t="s">
        <v>122</v>
      </c>
      <c r="H99" s="47" t="s">
        <v>122</v>
      </c>
      <c r="I99" s="47" t="s">
        <v>122</v>
      </c>
      <c r="J99" s="47" t="s">
        <v>122</v>
      </c>
      <c r="K99" s="47" t="s">
        <v>122</v>
      </c>
      <c r="L99" s="47" t="s">
        <v>122</v>
      </c>
      <c r="M99" s="47" t="s">
        <v>122</v>
      </c>
      <c r="N99" s="21" t="s">
        <v>122</v>
      </c>
      <c r="O99" s="21" t="s">
        <v>122</v>
      </c>
      <c r="P99" s="21" t="s">
        <v>122</v>
      </c>
      <c r="Q99" s="47" t="str">
        <f t="shared" ref="Q99:AB99" si="327">IF(Q97&gt;VLOOKUP(Q94,$BR$3:$BT$75,3,0),"Gatilho atingido","Gatilho não atingido")</f>
        <v>Gatilho não atingido</v>
      </c>
      <c r="R99" s="47" t="str">
        <f t="shared" si="327"/>
        <v>Gatilho não atingido</v>
      </c>
      <c r="S99" s="47" t="str">
        <f t="shared" si="327"/>
        <v>Gatilho não atingido</v>
      </c>
      <c r="T99" s="47" t="str">
        <f t="shared" si="327"/>
        <v>Gatilho não atingido</v>
      </c>
      <c r="U99" s="47" t="str">
        <f t="shared" si="327"/>
        <v>Gatilho não atingido</v>
      </c>
      <c r="V99" s="47" t="str">
        <f t="shared" si="327"/>
        <v>Gatilho não atingido</v>
      </c>
      <c r="W99" s="47" t="str">
        <f t="shared" si="327"/>
        <v>Gatilho não atingido</v>
      </c>
      <c r="X99" s="47" t="str">
        <f t="shared" si="327"/>
        <v>Gatilho não atingido</v>
      </c>
      <c r="Y99" s="47" t="str">
        <f t="shared" si="327"/>
        <v>Gatilho não atingido</v>
      </c>
      <c r="Z99" s="47" t="str">
        <f t="shared" si="327"/>
        <v>Gatilho não atingido</v>
      </c>
      <c r="AA99" s="47" t="str">
        <f t="shared" si="327"/>
        <v>Gatilho não atingido</v>
      </c>
      <c r="AB99" s="47" t="str">
        <f t="shared" si="327"/>
        <v>Gatilho não atingido</v>
      </c>
      <c r="AC99" s="47" t="str">
        <f t="shared" ref="AC99:AD99" si="328">IF(AC97&gt;VLOOKUP(AC94,$BR$3:$BT$75,3,0),"Gatilho atingido","Gatilho não atingido")</f>
        <v>Gatilho não atingido</v>
      </c>
      <c r="AD99" s="47" t="str">
        <f t="shared" si="328"/>
        <v>Gatilho não atingido</v>
      </c>
      <c r="AE99" s="47" t="str">
        <f t="shared" ref="AE99:AJ99" si="329">IF(AE97&gt;VLOOKUP(AE94,$BR$3:$BT$75,3,0),"Gatilho atingido","Gatilho não atingido")</f>
        <v>Gatilho não atingido</v>
      </c>
      <c r="AF99" s="47" t="str">
        <f t="shared" si="329"/>
        <v>Gatilho não atingido</v>
      </c>
      <c r="AG99" s="47" t="str">
        <f t="shared" si="329"/>
        <v>Gatilho não atingido</v>
      </c>
      <c r="AH99" s="47" t="str">
        <f t="shared" si="329"/>
        <v>Gatilho não atingido</v>
      </c>
      <c r="AI99" s="47" t="str">
        <f t="shared" si="329"/>
        <v>Gatilho não atingido</v>
      </c>
      <c r="AJ99" s="47" t="str">
        <f t="shared" si="329"/>
        <v>Gatilho não atingido</v>
      </c>
      <c r="AK99" s="47" t="str">
        <f t="shared" ref="AK99:AL99" si="330">IF(AK97&gt;VLOOKUP(AK94,$BR$3:$BT$75,3,0),"Gatilho atingido","Gatilho não atingido")</f>
        <v>Gatilho não atingido</v>
      </c>
      <c r="AL99" s="47" t="str">
        <f t="shared" si="330"/>
        <v>Gatilho não atingido</v>
      </c>
      <c r="AM99" s="47" t="str">
        <f t="shared" ref="AM99:AN99" si="331">IF(AM97&gt;VLOOKUP(AM94,$BR$3:$BT$75,3,0),"Gatilho atingido","Gatilho não atingido")</f>
        <v>Gatilho não atingido</v>
      </c>
      <c r="AN99" s="47" t="str">
        <f t="shared" si="331"/>
        <v>Gatilho não atingido</v>
      </c>
      <c r="AO99" s="47" t="str">
        <f t="shared" ref="AO99:AP99" si="332">IF(AO97&gt;VLOOKUP(AO94,$BR$3:$BT$75,3,0),"Gatilho atingido","Gatilho não atingido")</f>
        <v>Gatilho não atingido</v>
      </c>
      <c r="AP99" s="47" t="str">
        <f t="shared" si="332"/>
        <v>Gatilho não atingido</v>
      </c>
      <c r="AQ99" s="47" t="str">
        <f t="shared" ref="AQ99" si="333">IF(AQ97&gt;VLOOKUP(AQ94,$BR$3:$BT$75,3,0),"Gatilho atingido","Gatilho não atingido")</f>
        <v>Gatilho não atingido</v>
      </c>
    </row>
    <row r="100" spans="2:72" x14ac:dyDescent="0.3">
      <c r="BS100" s="68"/>
      <c r="BT100" s="68"/>
    </row>
    <row r="101" spans="2:72" x14ac:dyDescent="0.3">
      <c r="F101" s="13"/>
      <c r="G101" s="98" t="s">
        <v>116</v>
      </c>
      <c r="H101" s="98"/>
      <c r="I101" s="98"/>
      <c r="J101" s="98"/>
      <c r="K101" s="98"/>
      <c r="L101" s="98"/>
      <c r="M101" s="98"/>
      <c r="N101" s="98"/>
      <c r="O101" s="98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</row>
    <row r="102" spans="2:72" x14ac:dyDescent="0.3">
      <c r="F102" s="38" t="s">
        <v>171</v>
      </c>
      <c r="G102" s="39">
        <v>43770</v>
      </c>
      <c r="H102" s="39">
        <f t="shared" ref="H102" si="334">EDATE(G102,1)</f>
        <v>43800</v>
      </c>
      <c r="I102" s="39">
        <f t="shared" ref="I102" si="335">EDATE(H102,1)</f>
        <v>43831</v>
      </c>
      <c r="J102" s="39">
        <f t="shared" ref="J102" si="336">EDATE(I102,1)</f>
        <v>43862</v>
      </c>
      <c r="K102" s="39">
        <f t="shared" ref="K102" si="337">EDATE(J102,1)</f>
        <v>43891</v>
      </c>
      <c r="L102" s="39">
        <f t="shared" ref="L102" si="338">EDATE(K102,1)</f>
        <v>43922</v>
      </c>
      <c r="M102" s="39">
        <f t="shared" ref="M102" si="339">EDATE(L102,1)</f>
        <v>43952</v>
      </c>
      <c r="N102" s="39">
        <f t="shared" ref="N102" si="340">EDATE(M102,1)</f>
        <v>43983</v>
      </c>
      <c r="O102" s="39">
        <f t="shared" ref="O102" si="341">EDATE(N102,1)</f>
        <v>44013</v>
      </c>
      <c r="P102" s="39">
        <f t="shared" ref="P102:U102" si="342">EDATE(O102,1)</f>
        <v>44044</v>
      </c>
      <c r="Q102" s="39">
        <f t="shared" si="342"/>
        <v>44075</v>
      </c>
      <c r="R102" s="39">
        <f t="shared" si="342"/>
        <v>44105</v>
      </c>
      <c r="S102" s="39">
        <f t="shared" si="342"/>
        <v>44136</v>
      </c>
      <c r="T102" s="39">
        <f t="shared" si="342"/>
        <v>44166</v>
      </c>
      <c r="U102" s="39">
        <f t="shared" si="342"/>
        <v>44197</v>
      </c>
      <c r="V102" s="39">
        <f t="shared" ref="V102:AQ102" si="343">EDATE(U102,1)</f>
        <v>44228</v>
      </c>
      <c r="W102" s="39">
        <f t="shared" si="343"/>
        <v>44256</v>
      </c>
      <c r="X102" s="39">
        <f t="shared" si="343"/>
        <v>44287</v>
      </c>
      <c r="Y102" s="39">
        <f t="shared" si="343"/>
        <v>44317</v>
      </c>
      <c r="Z102" s="39">
        <f t="shared" si="343"/>
        <v>44348</v>
      </c>
      <c r="AA102" s="39">
        <f t="shared" si="343"/>
        <v>44378</v>
      </c>
      <c r="AB102" s="39">
        <f t="shared" si="343"/>
        <v>44409</v>
      </c>
      <c r="AC102" s="39">
        <f t="shared" si="343"/>
        <v>44440</v>
      </c>
      <c r="AD102" s="39">
        <f t="shared" si="343"/>
        <v>44470</v>
      </c>
      <c r="AE102" s="39">
        <f t="shared" si="343"/>
        <v>44501</v>
      </c>
      <c r="AF102" s="39">
        <f t="shared" si="343"/>
        <v>44531</v>
      </c>
      <c r="AG102" s="39">
        <f t="shared" si="343"/>
        <v>44562</v>
      </c>
      <c r="AH102" s="39">
        <f t="shared" si="343"/>
        <v>44593</v>
      </c>
      <c r="AI102" s="39">
        <f t="shared" si="343"/>
        <v>44621</v>
      </c>
      <c r="AJ102" s="39">
        <f t="shared" si="343"/>
        <v>44652</v>
      </c>
      <c r="AK102" s="39">
        <f t="shared" si="343"/>
        <v>44682</v>
      </c>
      <c r="AL102" s="39">
        <f t="shared" si="343"/>
        <v>44713</v>
      </c>
      <c r="AM102" s="39">
        <f t="shared" si="343"/>
        <v>44743</v>
      </c>
      <c r="AN102" s="39">
        <f t="shared" si="343"/>
        <v>44774</v>
      </c>
      <c r="AO102" s="39">
        <f t="shared" si="343"/>
        <v>44805</v>
      </c>
      <c r="AP102" s="39">
        <f t="shared" si="343"/>
        <v>44835</v>
      </c>
      <c r="AQ102" s="39">
        <f t="shared" si="343"/>
        <v>44866</v>
      </c>
    </row>
    <row r="103" spans="2:72" x14ac:dyDescent="0.3">
      <c r="F103" s="38" t="s">
        <v>130</v>
      </c>
      <c r="G103" s="51" t="s">
        <v>122</v>
      </c>
      <c r="H103" s="51" t="s">
        <v>122</v>
      </c>
      <c r="I103" s="51" t="s">
        <v>122</v>
      </c>
      <c r="J103" s="51" t="s">
        <v>122</v>
      </c>
      <c r="K103" s="51" t="s">
        <v>122</v>
      </c>
      <c r="L103" s="51" t="s">
        <v>122</v>
      </c>
      <c r="M103" s="51" t="s">
        <v>122</v>
      </c>
      <c r="N103" s="51" t="s">
        <v>122</v>
      </c>
      <c r="O103" s="51" t="s">
        <v>122</v>
      </c>
      <c r="P103" s="51" t="s">
        <v>122</v>
      </c>
      <c r="Q103" s="51" t="s">
        <v>122</v>
      </c>
      <c r="R103" s="50">
        <v>1</v>
      </c>
      <c r="S103" s="50">
        <f t="shared" ref="S103:AQ103" si="344">R103+1</f>
        <v>2</v>
      </c>
      <c r="T103" s="50">
        <f t="shared" si="344"/>
        <v>3</v>
      </c>
      <c r="U103" s="50">
        <f t="shared" si="344"/>
        <v>4</v>
      </c>
      <c r="V103" s="50">
        <f t="shared" si="344"/>
        <v>5</v>
      </c>
      <c r="W103" s="50">
        <f t="shared" si="344"/>
        <v>6</v>
      </c>
      <c r="X103" s="50">
        <f t="shared" si="344"/>
        <v>7</v>
      </c>
      <c r="Y103" s="50">
        <f t="shared" si="344"/>
        <v>8</v>
      </c>
      <c r="Z103" s="50">
        <f t="shared" si="344"/>
        <v>9</v>
      </c>
      <c r="AA103" s="50">
        <f t="shared" si="344"/>
        <v>10</v>
      </c>
      <c r="AB103" s="50">
        <f t="shared" si="344"/>
        <v>11</v>
      </c>
      <c r="AC103" s="50">
        <f t="shared" si="344"/>
        <v>12</v>
      </c>
      <c r="AD103" s="50">
        <f t="shared" si="344"/>
        <v>13</v>
      </c>
      <c r="AE103" s="50">
        <f t="shared" si="344"/>
        <v>14</v>
      </c>
      <c r="AF103" s="50">
        <f t="shared" si="344"/>
        <v>15</v>
      </c>
      <c r="AG103" s="50">
        <f t="shared" si="344"/>
        <v>16</v>
      </c>
      <c r="AH103" s="50">
        <f t="shared" si="344"/>
        <v>17</v>
      </c>
      <c r="AI103" s="50">
        <f t="shared" si="344"/>
        <v>18</v>
      </c>
      <c r="AJ103" s="50">
        <f t="shared" si="344"/>
        <v>19</v>
      </c>
      <c r="AK103" s="50">
        <f t="shared" si="344"/>
        <v>20</v>
      </c>
      <c r="AL103" s="50">
        <f t="shared" si="344"/>
        <v>21</v>
      </c>
      <c r="AM103" s="50">
        <f t="shared" si="344"/>
        <v>22</v>
      </c>
      <c r="AN103" s="50">
        <f t="shared" si="344"/>
        <v>23</v>
      </c>
      <c r="AO103" s="50">
        <f t="shared" si="344"/>
        <v>24</v>
      </c>
      <c r="AP103" s="50">
        <f t="shared" si="344"/>
        <v>25</v>
      </c>
      <c r="AQ103" s="50">
        <f t="shared" si="344"/>
        <v>26</v>
      </c>
    </row>
    <row r="104" spans="2:72" x14ac:dyDescent="0.3">
      <c r="F104" s="38" t="s">
        <v>60</v>
      </c>
      <c r="G104" s="21" t="s">
        <v>122</v>
      </c>
      <c r="H104" s="21" t="s">
        <v>122</v>
      </c>
      <c r="I104" s="21" t="s">
        <v>122</v>
      </c>
      <c r="J104" s="21" t="s">
        <v>122</v>
      </c>
      <c r="K104" s="21" t="s">
        <v>122</v>
      </c>
      <c r="L104" s="21" t="s">
        <v>122</v>
      </c>
      <c r="M104" s="21" t="s">
        <v>122</v>
      </c>
      <c r="N104" s="21" t="s">
        <v>122</v>
      </c>
      <c r="O104" s="21" t="s">
        <v>122</v>
      </c>
      <c r="P104" s="21" t="s">
        <v>122</v>
      </c>
      <c r="Q104" s="21" t="s">
        <v>122</v>
      </c>
      <c r="R104" s="21">
        <v>0</v>
      </c>
      <c r="S104" s="21">
        <v>0</v>
      </c>
      <c r="T104" s="21">
        <v>0</v>
      </c>
      <c r="U104" s="21">
        <v>146887.05693600001</v>
      </c>
      <c r="V104" s="21">
        <v>107898.846173</v>
      </c>
      <c r="W104" s="21">
        <v>624882.13304299989</v>
      </c>
      <c r="X104" s="21">
        <v>826936.77931599983</v>
      </c>
      <c r="Y104" s="21">
        <v>1344375.0746670002</v>
      </c>
      <c r="Z104" s="21">
        <v>1821977.3995909998</v>
      </c>
      <c r="AA104" s="21">
        <v>1754955.5735519999</v>
      </c>
      <c r="AB104" s="21">
        <v>2249711.8347230004</v>
      </c>
      <c r="AC104" s="21">
        <v>2574763.8350379998</v>
      </c>
      <c r="AD104" s="21">
        <v>2980248.3065029997</v>
      </c>
      <c r="AE104" s="21">
        <v>3192717.8522510026</v>
      </c>
      <c r="AF104" s="21">
        <v>3378301.1227379991</v>
      </c>
      <c r="AG104" s="21">
        <v>3610289.271048001</v>
      </c>
      <c r="AH104" s="21">
        <v>3824219.9573610001</v>
      </c>
      <c r="AI104" s="21">
        <v>3981545.9910280006</v>
      </c>
      <c r="AJ104" s="21">
        <v>4079450.8043769989</v>
      </c>
      <c r="AK104" s="21">
        <v>4187839.6111359997</v>
      </c>
      <c r="AL104" s="21">
        <v>4356623.0954099987</v>
      </c>
      <c r="AM104" s="21">
        <v>4540449.6475629993</v>
      </c>
      <c r="AN104" s="21">
        <v>4246830.498211002</v>
      </c>
      <c r="AO104" s="21">
        <v>4257654.1883079987</v>
      </c>
      <c r="AP104" s="21">
        <v>4269083.1095359996</v>
      </c>
      <c r="AQ104" s="21">
        <f>SUM('Capa Final'!$N$37:$N$38)+SUM('Capa Final'!$N$46:$N$47)</f>
        <v>4405682.5225340007</v>
      </c>
      <c r="AR104" s="46"/>
    </row>
    <row r="105" spans="2:72" x14ac:dyDescent="0.3">
      <c r="F105" s="38" t="s">
        <v>62</v>
      </c>
      <c r="G105" s="21" t="s">
        <v>122</v>
      </c>
      <c r="H105" s="21" t="s">
        <v>122</v>
      </c>
      <c r="I105" s="21" t="s">
        <v>122</v>
      </c>
      <c r="J105" s="21" t="s">
        <v>122</v>
      </c>
      <c r="K105" s="21" t="s">
        <v>122</v>
      </c>
      <c r="L105" s="21" t="s">
        <v>122</v>
      </c>
      <c r="M105" s="21" t="s">
        <v>122</v>
      </c>
      <c r="N105" s="21" t="s">
        <v>122</v>
      </c>
      <c r="O105" s="21" t="s">
        <v>122</v>
      </c>
      <c r="P105" s="21" t="s">
        <v>122</v>
      </c>
      <c r="Q105" s="21" t="s">
        <v>122</v>
      </c>
      <c r="R105" s="21">
        <v>0</v>
      </c>
      <c r="S105" s="21">
        <v>0</v>
      </c>
      <c r="T105" s="21">
        <v>0</v>
      </c>
      <c r="U105" s="21">
        <v>146887.05693600001</v>
      </c>
      <c r="V105" s="21">
        <v>91309.664099999995</v>
      </c>
      <c r="W105" s="21">
        <v>560848.86383499985</v>
      </c>
      <c r="X105" s="21">
        <v>367203.62882899994</v>
      </c>
      <c r="Y105" s="21">
        <v>372600.01981200004</v>
      </c>
      <c r="Z105" s="21">
        <v>463491.626024</v>
      </c>
      <c r="AA105" s="21">
        <v>504965.77217500005</v>
      </c>
      <c r="AB105" s="21">
        <v>512178.75714700011</v>
      </c>
      <c r="AC105" s="21">
        <v>271003.50295400003</v>
      </c>
      <c r="AD105" s="21">
        <v>381737.06732700008</v>
      </c>
      <c r="AE105" s="21">
        <v>192022.38113100003</v>
      </c>
      <c r="AF105" s="21">
        <v>252582.98918900004</v>
      </c>
      <c r="AG105" s="21">
        <v>312115.56226100004</v>
      </c>
      <c r="AH105" s="21">
        <v>268640.74318300001</v>
      </c>
      <c r="AI105" s="21">
        <v>207491.41686</v>
      </c>
      <c r="AJ105" s="21">
        <v>205654.65946500003</v>
      </c>
      <c r="AK105" s="21">
        <v>186455.34099500001</v>
      </c>
      <c r="AL105" s="21">
        <v>240021.76047100002</v>
      </c>
      <c r="AM105" s="21">
        <v>285691.78462400002</v>
      </c>
      <c r="AN105" s="21">
        <v>188568.598948</v>
      </c>
      <c r="AO105" s="21">
        <v>145828.22023199999</v>
      </c>
      <c r="AP105" s="21">
        <v>71312.932229999991</v>
      </c>
      <c r="AQ105" s="21">
        <f>'Capa Final'!$N$37+'Capa Final'!$N$46</f>
        <v>148467.59218399998</v>
      </c>
      <c r="AR105" s="46"/>
    </row>
    <row r="106" spans="2:72" x14ac:dyDescent="0.3">
      <c r="B106" s="43"/>
      <c r="C106" s="78"/>
      <c r="D106" s="43"/>
      <c r="E106" s="44"/>
      <c r="F106" s="38" t="s">
        <v>90</v>
      </c>
      <c r="G106" s="21" t="s">
        <v>122</v>
      </c>
      <c r="H106" s="21" t="s">
        <v>122</v>
      </c>
      <c r="I106" s="21" t="s">
        <v>122</v>
      </c>
      <c r="J106" s="21" t="s">
        <v>122</v>
      </c>
      <c r="K106" s="21" t="s">
        <v>122</v>
      </c>
      <c r="L106" s="21" t="s">
        <v>122</v>
      </c>
      <c r="M106" s="21" t="s">
        <v>122</v>
      </c>
      <c r="N106" s="21" t="s">
        <v>122</v>
      </c>
      <c r="O106" s="21" t="s">
        <v>122</v>
      </c>
      <c r="P106" s="47" t="s">
        <v>122</v>
      </c>
      <c r="Q106" s="47" t="s">
        <v>122</v>
      </c>
      <c r="R106" s="47" t="e">
        <v>#DIV/0!</v>
      </c>
      <c r="S106" s="47" t="e">
        <v>#DIV/0!</v>
      </c>
      <c r="T106" s="47" t="e">
        <v>#DIV/0!</v>
      </c>
      <c r="U106" s="47">
        <v>1.1847581391566926E-3</v>
      </c>
      <c r="V106" s="47">
        <v>8.7028795372199555E-4</v>
      </c>
      <c r="W106" s="47">
        <v>5.0401594842958801E-3</v>
      </c>
      <c r="X106" s="47">
        <f t="shared" ref="X106:AC106" si="345">X104/$B$15</f>
        <v>6.6698870567576648E-3</v>
      </c>
      <c r="Y106" s="47">
        <f t="shared" si="345"/>
        <v>1.0843428583943202E-2</v>
      </c>
      <c r="Z106" s="47">
        <f t="shared" si="345"/>
        <v>1.4695662085907986E-2</v>
      </c>
      <c r="AA106" s="47">
        <f t="shared" si="345"/>
        <v>1.4155079031436096E-2</v>
      </c>
      <c r="AB106" s="47">
        <f t="shared" si="345"/>
        <v>1.8145672345430228E-2</v>
      </c>
      <c r="AC106" s="47">
        <f t="shared" si="345"/>
        <v>2.0767469058194064E-2</v>
      </c>
      <c r="AD106" s="47">
        <f t="shared" ref="AD106:AE106" si="346">AD104/$B$15</f>
        <v>2.4038016088618424E-2</v>
      </c>
      <c r="AE106" s="47">
        <f t="shared" si="346"/>
        <v>2.5751747910187636E-2</v>
      </c>
      <c r="AF106" s="47">
        <f t="shared" ref="AF106:AG106" si="347">AF104/$B$15</f>
        <v>2.7248621050593648E-2</v>
      </c>
      <c r="AG106" s="47">
        <f t="shared" si="347"/>
        <v>2.9119785553657518E-2</v>
      </c>
      <c r="AH106" s="47">
        <f t="shared" ref="AH106:AI106" si="348">AH104/$B$15</f>
        <v>3.084530260813248E-2</v>
      </c>
      <c r="AI106" s="47">
        <f t="shared" si="348"/>
        <v>3.2114259198156823E-2</v>
      </c>
      <c r="AJ106" s="47">
        <f t="shared" ref="AJ106:AK106" si="349">AJ104/$B$15</f>
        <v>3.2903937519020605E-2</v>
      </c>
      <c r="AK106" s="47">
        <f t="shared" si="349"/>
        <v>3.3778177385213576E-2</v>
      </c>
      <c r="AL106" s="47">
        <f t="shared" ref="AL106:AM106" si="350">AL104/$B$15</f>
        <v>3.5139547208532816E-2</v>
      </c>
      <c r="AM106" s="47">
        <f t="shared" si="350"/>
        <v>3.6622251051876026E-2</v>
      </c>
      <c r="AN106" s="47">
        <f t="shared" ref="AN106:AO106" si="351">AN104/$B$15</f>
        <v>3.4253984682711777E-2</v>
      </c>
      <c r="AO106" s="47">
        <f t="shared" si="351"/>
        <v>3.4341286145520129E-2</v>
      </c>
      <c r="AP106" s="47">
        <f t="shared" ref="AP106:AQ106" si="352">AP104/$B$15</f>
        <v>3.4433469267226721E-2</v>
      </c>
      <c r="AQ106" s="47">
        <f t="shared" si="352"/>
        <v>3.5535249571967409E-2</v>
      </c>
      <c r="AR106" s="46"/>
    </row>
    <row r="107" spans="2:72" x14ac:dyDescent="0.3">
      <c r="F107" s="38" t="s">
        <v>134</v>
      </c>
      <c r="G107" s="47" t="s">
        <v>122</v>
      </c>
      <c r="H107" s="47" t="s">
        <v>122</v>
      </c>
      <c r="I107" s="47" t="s">
        <v>122</v>
      </c>
      <c r="J107" s="47" t="s">
        <v>122</v>
      </c>
      <c r="K107" s="47" t="s">
        <v>122</v>
      </c>
      <c r="L107" s="47" t="s">
        <v>122</v>
      </c>
      <c r="M107" s="47" t="s">
        <v>122</v>
      </c>
      <c r="N107" s="21" t="s">
        <v>122</v>
      </c>
      <c r="O107" s="21" t="s">
        <v>122</v>
      </c>
      <c r="P107" s="21" t="s">
        <v>122</v>
      </c>
      <c r="Q107" s="21" t="s">
        <v>122</v>
      </c>
      <c r="R107" s="47" t="e">
        <f t="shared" ref="R107:AB107" si="353">IF(R106&gt;VLOOKUP(R103,$BR$3:$BT$75,2,0),"Gatilho atingido","Gatilho não atingido")</f>
        <v>#DIV/0!</v>
      </c>
      <c r="S107" s="47" t="e">
        <f t="shared" si="353"/>
        <v>#DIV/0!</v>
      </c>
      <c r="T107" s="47" t="e">
        <f t="shared" si="353"/>
        <v>#DIV/0!</v>
      </c>
      <c r="U107" s="47" t="str">
        <f t="shared" si="353"/>
        <v>Gatilho não atingido</v>
      </c>
      <c r="V107" s="47" t="str">
        <f t="shared" si="353"/>
        <v>Gatilho não atingido</v>
      </c>
      <c r="W107" s="47" t="str">
        <f t="shared" si="353"/>
        <v>Gatilho não atingido</v>
      </c>
      <c r="X107" s="47" t="str">
        <f t="shared" si="353"/>
        <v>Gatilho não atingido</v>
      </c>
      <c r="Y107" s="47" t="str">
        <f t="shared" si="353"/>
        <v>Gatilho não atingido</v>
      </c>
      <c r="Z107" s="47" t="str">
        <f t="shared" si="353"/>
        <v>Gatilho não atingido</v>
      </c>
      <c r="AA107" s="47" t="str">
        <f t="shared" si="353"/>
        <v>Gatilho não atingido</v>
      </c>
      <c r="AB107" s="47" t="str">
        <f t="shared" si="353"/>
        <v>Gatilho não atingido</v>
      </c>
      <c r="AC107" s="47" t="str">
        <f t="shared" ref="AC107:AD107" si="354">IF(AC106&gt;VLOOKUP(AC103,$BR$3:$BT$75,2,0),"Gatilho atingido","Gatilho não atingido")</f>
        <v>Gatilho não atingido</v>
      </c>
      <c r="AD107" s="47" t="str">
        <f t="shared" si="354"/>
        <v>Gatilho não atingido</v>
      </c>
      <c r="AE107" s="47" t="str">
        <f t="shared" ref="AE107:AF107" si="355">IF(AE106&gt;VLOOKUP(AE103,$BR$3:$BT$75,2,0),"Gatilho atingido","Gatilho não atingido")</f>
        <v>Gatilho não atingido</v>
      </c>
      <c r="AF107" s="47" t="str">
        <f t="shared" si="355"/>
        <v>Gatilho não atingido</v>
      </c>
      <c r="AG107" s="47" t="str">
        <f t="shared" ref="AG107:AH107" si="356">IF(AG106&gt;VLOOKUP(AG103,$BR$3:$BT$75,2,0),"Gatilho atingido","Gatilho não atingido")</f>
        <v>Gatilho não atingido</v>
      </c>
      <c r="AH107" s="47" t="str">
        <f t="shared" si="356"/>
        <v>Gatilho não atingido</v>
      </c>
      <c r="AI107" s="47" t="str">
        <f t="shared" ref="AI107:AJ107" si="357">IF(AI106&gt;VLOOKUP(AI103,$BR$3:$BT$75,2,0),"Gatilho atingido","Gatilho não atingido")</f>
        <v>Gatilho não atingido</v>
      </c>
      <c r="AJ107" s="47" t="str">
        <f t="shared" si="357"/>
        <v>Gatilho não atingido</v>
      </c>
      <c r="AK107" s="47" t="str">
        <f t="shared" ref="AK107:AL107" si="358">IF(AK106&gt;VLOOKUP(AK103,$BR$3:$BT$75,2,0),"Gatilho atingido","Gatilho não atingido")</f>
        <v>Gatilho não atingido</v>
      </c>
      <c r="AL107" s="47" t="str">
        <f t="shared" si="358"/>
        <v>Gatilho não atingido</v>
      </c>
      <c r="AM107" s="47" t="str">
        <f t="shared" ref="AM107:AN107" si="359">IF(AM106&gt;VLOOKUP(AM103,$BR$3:$BT$75,2,0),"Gatilho atingido","Gatilho não atingido")</f>
        <v>Gatilho não atingido</v>
      </c>
      <c r="AN107" s="47" t="str">
        <f t="shared" si="359"/>
        <v>Gatilho não atingido</v>
      </c>
      <c r="AO107" s="47" t="str">
        <f t="shared" ref="AO107:AP107" si="360">IF(AO106&gt;VLOOKUP(AO103,$BR$3:$BT$75,2,0),"Gatilho atingido","Gatilho não atingido")</f>
        <v>Gatilho não atingido</v>
      </c>
      <c r="AP107" s="47" t="str">
        <f t="shared" si="360"/>
        <v>Gatilho não atingido</v>
      </c>
      <c r="AQ107" s="47" t="str">
        <f t="shared" ref="AQ107" si="361">IF(AQ106&gt;VLOOKUP(AQ103,$BR$3:$BT$75,2,0),"Gatilho atingido","Gatilho não atingido")</f>
        <v>Gatilho não atingido</v>
      </c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</row>
    <row r="108" spans="2:72" x14ac:dyDescent="0.3">
      <c r="F108" s="38" t="s">
        <v>139</v>
      </c>
      <c r="G108" s="47" t="s">
        <v>122</v>
      </c>
      <c r="H108" s="47" t="s">
        <v>122</v>
      </c>
      <c r="I108" s="47" t="s">
        <v>122</v>
      </c>
      <c r="J108" s="47" t="s">
        <v>122</v>
      </c>
      <c r="K108" s="47" t="s">
        <v>122</v>
      </c>
      <c r="L108" s="47" t="s">
        <v>122</v>
      </c>
      <c r="M108" s="47" t="s">
        <v>122</v>
      </c>
      <c r="N108" s="21" t="s">
        <v>122</v>
      </c>
      <c r="O108" s="21" t="s">
        <v>122</v>
      </c>
      <c r="P108" s="21" t="s">
        <v>122</v>
      </c>
      <c r="Q108" s="21" t="s">
        <v>122</v>
      </c>
      <c r="R108" s="47" t="e">
        <f t="shared" ref="R108:AB108" si="362">IF(R106&gt;VLOOKUP(R103,$BR$3:$BT$75,3,0),"Gatilho atingido","Gatilho não atingido")</f>
        <v>#DIV/0!</v>
      </c>
      <c r="S108" s="47" t="e">
        <f t="shared" si="362"/>
        <v>#DIV/0!</v>
      </c>
      <c r="T108" s="47" t="e">
        <f t="shared" si="362"/>
        <v>#DIV/0!</v>
      </c>
      <c r="U108" s="47" t="str">
        <f t="shared" si="362"/>
        <v>Gatilho não atingido</v>
      </c>
      <c r="V108" s="47" t="str">
        <f t="shared" si="362"/>
        <v>Gatilho não atingido</v>
      </c>
      <c r="W108" s="47" t="str">
        <f t="shared" si="362"/>
        <v>Gatilho não atingido</v>
      </c>
      <c r="X108" s="47" t="str">
        <f t="shared" si="362"/>
        <v>Gatilho não atingido</v>
      </c>
      <c r="Y108" s="47" t="str">
        <f t="shared" si="362"/>
        <v>Gatilho não atingido</v>
      </c>
      <c r="Z108" s="47" t="str">
        <f t="shared" si="362"/>
        <v>Gatilho não atingido</v>
      </c>
      <c r="AA108" s="47" t="str">
        <f t="shared" si="362"/>
        <v>Gatilho não atingido</v>
      </c>
      <c r="AB108" s="47" t="str">
        <f t="shared" si="362"/>
        <v>Gatilho não atingido</v>
      </c>
      <c r="AC108" s="47" t="str">
        <f t="shared" ref="AC108:AD108" si="363">IF(AC106&gt;VLOOKUP(AC103,$BR$3:$BT$75,3,0),"Gatilho atingido","Gatilho não atingido")</f>
        <v>Gatilho não atingido</v>
      </c>
      <c r="AD108" s="47" t="str">
        <f t="shared" si="363"/>
        <v>Gatilho não atingido</v>
      </c>
      <c r="AE108" s="47" t="str">
        <f t="shared" ref="AE108:AF108" si="364">IF(AE106&gt;VLOOKUP(AE103,$BR$3:$BT$75,3,0),"Gatilho atingido","Gatilho não atingido")</f>
        <v>Gatilho não atingido</v>
      </c>
      <c r="AF108" s="47" t="str">
        <f t="shared" si="364"/>
        <v>Gatilho não atingido</v>
      </c>
      <c r="AG108" s="47" t="str">
        <f t="shared" ref="AG108:AH108" si="365">IF(AG106&gt;VLOOKUP(AG103,$BR$3:$BT$75,3,0),"Gatilho atingido","Gatilho não atingido")</f>
        <v>Gatilho não atingido</v>
      </c>
      <c r="AH108" s="47" t="str">
        <f t="shared" si="365"/>
        <v>Gatilho não atingido</v>
      </c>
      <c r="AI108" s="47" t="str">
        <f t="shared" ref="AI108:AJ108" si="366">IF(AI106&gt;VLOOKUP(AI103,$BR$3:$BT$75,3,0),"Gatilho atingido","Gatilho não atingido")</f>
        <v>Gatilho não atingido</v>
      </c>
      <c r="AJ108" s="47" t="str">
        <f t="shared" si="366"/>
        <v>Gatilho não atingido</v>
      </c>
      <c r="AK108" s="47" t="str">
        <f t="shared" ref="AK108:AL108" si="367">IF(AK106&gt;VLOOKUP(AK103,$BR$3:$BT$75,3,0),"Gatilho atingido","Gatilho não atingido")</f>
        <v>Gatilho não atingido</v>
      </c>
      <c r="AL108" s="47" t="str">
        <f t="shared" si="367"/>
        <v>Gatilho não atingido</v>
      </c>
      <c r="AM108" s="47" t="str">
        <f t="shared" ref="AM108:AN108" si="368">IF(AM106&gt;VLOOKUP(AM103,$BR$3:$BT$75,3,0),"Gatilho atingido","Gatilho não atingido")</f>
        <v>Gatilho não atingido</v>
      </c>
      <c r="AN108" s="47" t="str">
        <f t="shared" si="368"/>
        <v>Gatilho não atingido</v>
      </c>
      <c r="AO108" s="47" t="str">
        <f t="shared" ref="AO108:AP108" si="369">IF(AO106&gt;VLOOKUP(AO103,$BR$3:$BT$75,3,0),"Gatilho atingido","Gatilho não atingido")</f>
        <v>Gatilho não atingido</v>
      </c>
      <c r="AP108" s="47" t="str">
        <f t="shared" si="369"/>
        <v>Gatilho não atingido</v>
      </c>
      <c r="AQ108" s="47" t="str">
        <f t="shared" ref="AQ108" si="370">IF(AQ106&gt;VLOOKUP(AQ103,$BR$3:$BT$75,3,0),"Gatilho atingido","Gatilho não atingido")</f>
        <v>Gatilho não atingido</v>
      </c>
    </row>
    <row r="110" spans="2:72" x14ac:dyDescent="0.3">
      <c r="F110" s="13"/>
      <c r="G110" s="98" t="s">
        <v>116</v>
      </c>
      <c r="H110" s="98"/>
      <c r="I110" s="98"/>
      <c r="J110" s="98"/>
      <c r="K110" s="98"/>
      <c r="L110" s="98"/>
      <c r="M110" s="98"/>
      <c r="N110" s="98"/>
      <c r="O110" s="98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</row>
    <row r="111" spans="2:72" x14ac:dyDescent="0.3">
      <c r="F111" s="38" t="s">
        <v>182</v>
      </c>
      <c r="G111" s="39">
        <v>43770</v>
      </c>
      <c r="H111" s="39">
        <f t="shared" ref="H111" si="371">EDATE(G111,1)</f>
        <v>43800</v>
      </c>
      <c r="I111" s="39">
        <f t="shared" ref="I111" si="372">EDATE(H111,1)</f>
        <v>43831</v>
      </c>
      <c r="J111" s="39">
        <f t="shared" ref="J111" si="373">EDATE(I111,1)</f>
        <v>43862</v>
      </c>
      <c r="K111" s="39">
        <f t="shared" ref="K111" si="374">EDATE(J111,1)</f>
        <v>43891</v>
      </c>
      <c r="L111" s="39">
        <f t="shared" ref="L111" si="375">EDATE(K111,1)</f>
        <v>43922</v>
      </c>
      <c r="M111" s="39">
        <f t="shared" ref="M111" si="376">EDATE(L111,1)</f>
        <v>43952</v>
      </c>
      <c r="N111" s="39">
        <f t="shared" ref="N111" si="377">EDATE(M111,1)</f>
        <v>43983</v>
      </c>
      <c r="O111" s="39">
        <f t="shared" ref="O111" si="378">EDATE(N111,1)</f>
        <v>44013</v>
      </c>
      <c r="P111" s="39">
        <f t="shared" ref="P111" si="379">EDATE(O111,1)</f>
        <v>44044</v>
      </c>
      <c r="Q111" s="39">
        <f t="shared" ref="Q111" si="380">EDATE(P111,1)</f>
        <v>44075</v>
      </c>
      <c r="R111" s="39">
        <f t="shared" ref="R111" si="381">EDATE(Q111,1)</f>
        <v>44105</v>
      </c>
      <c r="S111" s="39">
        <f t="shared" ref="S111" si="382">EDATE(R111,1)</f>
        <v>44136</v>
      </c>
      <c r="T111" s="39">
        <f t="shared" ref="T111" si="383">EDATE(S111,1)</f>
        <v>44166</v>
      </c>
      <c r="U111" s="39">
        <f t="shared" ref="U111" si="384">EDATE(T111,1)</f>
        <v>44197</v>
      </c>
      <c r="V111" s="39">
        <f t="shared" ref="V111" si="385">EDATE(U111,1)</f>
        <v>44228</v>
      </c>
      <c r="W111" s="39">
        <f t="shared" ref="W111" si="386">EDATE(V111,1)</f>
        <v>44256</v>
      </c>
      <c r="X111" s="39">
        <f t="shared" ref="X111:AQ111" si="387">EDATE(W111,1)</f>
        <v>44287</v>
      </c>
      <c r="Y111" s="39">
        <f t="shared" si="387"/>
        <v>44317</v>
      </c>
      <c r="Z111" s="39">
        <f t="shared" si="387"/>
        <v>44348</v>
      </c>
      <c r="AA111" s="39">
        <f t="shared" si="387"/>
        <v>44378</v>
      </c>
      <c r="AB111" s="39">
        <f t="shared" si="387"/>
        <v>44409</v>
      </c>
      <c r="AC111" s="39">
        <f t="shared" si="387"/>
        <v>44440</v>
      </c>
      <c r="AD111" s="39">
        <f t="shared" si="387"/>
        <v>44470</v>
      </c>
      <c r="AE111" s="39">
        <f t="shared" si="387"/>
        <v>44501</v>
      </c>
      <c r="AF111" s="39">
        <f t="shared" si="387"/>
        <v>44531</v>
      </c>
      <c r="AG111" s="39">
        <f t="shared" si="387"/>
        <v>44562</v>
      </c>
      <c r="AH111" s="39">
        <f t="shared" si="387"/>
        <v>44593</v>
      </c>
      <c r="AI111" s="39">
        <f t="shared" si="387"/>
        <v>44621</v>
      </c>
      <c r="AJ111" s="39">
        <f t="shared" si="387"/>
        <v>44652</v>
      </c>
      <c r="AK111" s="39">
        <f t="shared" si="387"/>
        <v>44682</v>
      </c>
      <c r="AL111" s="39">
        <f t="shared" si="387"/>
        <v>44713</v>
      </c>
      <c r="AM111" s="39">
        <f t="shared" si="387"/>
        <v>44743</v>
      </c>
      <c r="AN111" s="39">
        <f t="shared" si="387"/>
        <v>44774</v>
      </c>
      <c r="AO111" s="39">
        <f t="shared" si="387"/>
        <v>44805</v>
      </c>
      <c r="AP111" s="39">
        <f t="shared" si="387"/>
        <v>44835</v>
      </c>
      <c r="AQ111" s="39">
        <f t="shared" si="387"/>
        <v>44866</v>
      </c>
    </row>
    <row r="112" spans="2:72" x14ac:dyDescent="0.3">
      <c r="F112" s="38" t="s">
        <v>130</v>
      </c>
      <c r="G112" s="51" t="s">
        <v>122</v>
      </c>
      <c r="H112" s="51" t="s">
        <v>122</v>
      </c>
      <c r="I112" s="51" t="s">
        <v>122</v>
      </c>
      <c r="J112" s="51" t="s">
        <v>122</v>
      </c>
      <c r="K112" s="51" t="s">
        <v>122</v>
      </c>
      <c r="L112" s="51" t="s">
        <v>122</v>
      </c>
      <c r="M112" s="51" t="s">
        <v>122</v>
      </c>
      <c r="N112" s="51" t="s">
        <v>122</v>
      </c>
      <c r="O112" s="51" t="s">
        <v>122</v>
      </c>
      <c r="P112" s="51" t="s">
        <v>122</v>
      </c>
      <c r="Q112" s="51" t="s">
        <v>122</v>
      </c>
      <c r="R112" s="51" t="s">
        <v>122</v>
      </c>
      <c r="S112" s="50">
        <v>1</v>
      </c>
      <c r="T112" s="50">
        <f t="shared" ref="T112" si="388">S112+1</f>
        <v>2</v>
      </c>
      <c r="U112" s="50">
        <f t="shared" ref="U112" si="389">T112+1</f>
        <v>3</v>
      </c>
      <c r="V112" s="50">
        <f t="shared" ref="V112" si="390">U112+1</f>
        <v>4</v>
      </c>
      <c r="W112" s="50">
        <f t="shared" ref="W112" si="391">V112+1</f>
        <v>5</v>
      </c>
      <c r="X112" s="50">
        <f t="shared" ref="X112:AQ112" si="392">W112+1</f>
        <v>6</v>
      </c>
      <c r="Y112" s="50">
        <f t="shared" si="392"/>
        <v>7</v>
      </c>
      <c r="Z112" s="50">
        <f t="shared" si="392"/>
        <v>8</v>
      </c>
      <c r="AA112" s="50">
        <f t="shared" si="392"/>
        <v>9</v>
      </c>
      <c r="AB112" s="50">
        <f t="shared" si="392"/>
        <v>10</v>
      </c>
      <c r="AC112" s="50">
        <f t="shared" si="392"/>
        <v>11</v>
      </c>
      <c r="AD112" s="50">
        <f t="shared" si="392"/>
        <v>12</v>
      </c>
      <c r="AE112" s="50">
        <f t="shared" si="392"/>
        <v>13</v>
      </c>
      <c r="AF112" s="50">
        <f t="shared" si="392"/>
        <v>14</v>
      </c>
      <c r="AG112" s="50">
        <f t="shared" si="392"/>
        <v>15</v>
      </c>
      <c r="AH112" s="50">
        <f t="shared" si="392"/>
        <v>16</v>
      </c>
      <c r="AI112" s="50">
        <f t="shared" si="392"/>
        <v>17</v>
      </c>
      <c r="AJ112" s="50">
        <f t="shared" si="392"/>
        <v>18</v>
      </c>
      <c r="AK112" s="50">
        <f t="shared" si="392"/>
        <v>19</v>
      </c>
      <c r="AL112" s="50">
        <f t="shared" si="392"/>
        <v>20</v>
      </c>
      <c r="AM112" s="50">
        <f t="shared" si="392"/>
        <v>21</v>
      </c>
      <c r="AN112" s="50">
        <f t="shared" si="392"/>
        <v>22</v>
      </c>
      <c r="AO112" s="50">
        <f t="shared" si="392"/>
        <v>23</v>
      </c>
      <c r="AP112" s="50">
        <f t="shared" si="392"/>
        <v>24</v>
      </c>
      <c r="AQ112" s="50">
        <f t="shared" si="392"/>
        <v>25</v>
      </c>
      <c r="BS112" s="68"/>
      <c r="BT112" s="68"/>
    </row>
    <row r="113" spans="2:72" x14ac:dyDescent="0.3">
      <c r="F113" s="38" t="s">
        <v>60</v>
      </c>
      <c r="G113" s="21" t="s">
        <v>122</v>
      </c>
      <c r="H113" s="21" t="s">
        <v>122</v>
      </c>
      <c r="I113" s="21" t="s">
        <v>122</v>
      </c>
      <c r="J113" s="21" t="s">
        <v>122</v>
      </c>
      <c r="K113" s="21" t="s">
        <v>122</v>
      </c>
      <c r="L113" s="21" t="s">
        <v>122</v>
      </c>
      <c r="M113" s="21" t="s">
        <v>122</v>
      </c>
      <c r="N113" s="21" t="s">
        <v>122</v>
      </c>
      <c r="O113" s="21" t="s">
        <v>122</v>
      </c>
      <c r="P113" s="21" t="s">
        <v>122</v>
      </c>
      <c r="Q113" s="21" t="s">
        <v>122</v>
      </c>
      <c r="R113" s="21" t="s">
        <v>122</v>
      </c>
      <c r="S113" s="21">
        <v>0</v>
      </c>
      <c r="T113" s="21">
        <v>0</v>
      </c>
      <c r="U113" s="21">
        <v>52123.426245999995</v>
      </c>
      <c r="V113" s="21">
        <v>52701.587291999997</v>
      </c>
      <c r="W113" s="21">
        <v>180757.41456</v>
      </c>
      <c r="X113" s="21">
        <v>106821.85808200001</v>
      </c>
      <c r="Y113" s="21">
        <v>182476.84161400003</v>
      </c>
      <c r="Z113" s="21">
        <v>197082.93403900001</v>
      </c>
      <c r="AA113" s="21">
        <v>288890.27223</v>
      </c>
      <c r="AB113" s="21">
        <v>363213.08540999994</v>
      </c>
      <c r="AC113" s="21">
        <v>477937.50206600002</v>
      </c>
      <c r="AD113" s="21">
        <v>569266.93761899997</v>
      </c>
      <c r="AE113" s="21">
        <v>560546.91829300008</v>
      </c>
      <c r="AF113" s="21">
        <v>641458.82313800009</v>
      </c>
      <c r="AG113" s="21">
        <v>749909.22810199996</v>
      </c>
      <c r="AH113" s="21">
        <v>753246.25899600005</v>
      </c>
      <c r="AI113" s="21">
        <v>771007.5295510001</v>
      </c>
      <c r="AJ113" s="21">
        <v>823356.93940500007</v>
      </c>
      <c r="AK113" s="21">
        <v>828542.73824599991</v>
      </c>
      <c r="AL113" s="21">
        <v>868439.73728399992</v>
      </c>
      <c r="AM113" s="21">
        <v>893237.83173500001</v>
      </c>
      <c r="AN113" s="21">
        <v>897676.97383199981</v>
      </c>
      <c r="AO113" s="21">
        <v>874732.82199299987</v>
      </c>
      <c r="AP113" s="21">
        <v>872679.1814</v>
      </c>
      <c r="AQ113" s="21">
        <f>SUM('Capa Final'!$O$37:$O$38)+SUM('Capa Final'!$O$46:$O$47)</f>
        <v>889986.90107299993</v>
      </c>
      <c r="AR113" s="46"/>
    </row>
    <row r="114" spans="2:72" x14ac:dyDescent="0.3">
      <c r="F114" s="38" t="s">
        <v>62</v>
      </c>
      <c r="G114" s="21" t="s">
        <v>122</v>
      </c>
      <c r="H114" s="21" t="s">
        <v>122</v>
      </c>
      <c r="I114" s="21" t="s">
        <v>122</v>
      </c>
      <c r="J114" s="21" t="s">
        <v>122</v>
      </c>
      <c r="K114" s="21" t="s">
        <v>122</v>
      </c>
      <c r="L114" s="21" t="s">
        <v>122</v>
      </c>
      <c r="M114" s="21" t="s">
        <v>122</v>
      </c>
      <c r="N114" s="21" t="s">
        <v>122</v>
      </c>
      <c r="O114" s="21" t="s">
        <v>122</v>
      </c>
      <c r="P114" s="21" t="s">
        <v>122</v>
      </c>
      <c r="Q114" s="21" t="s">
        <v>122</v>
      </c>
      <c r="R114" s="21" t="s">
        <v>122</v>
      </c>
      <c r="S114" s="21">
        <v>0</v>
      </c>
      <c r="T114" s="21">
        <v>0</v>
      </c>
      <c r="U114" s="21">
        <v>52123.426245999995</v>
      </c>
      <c r="V114" s="21">
        <v>0</v>
      </c>
      <c r="W114" s="21">
        <v>127351.27396999999</v>
      </c>
      <c r="X114" s="21">
        <v>23615.972233000004</v>
      </c>
      <c r="Y114" s="21">
        <v>61462.495115000012</v>
      </c>
      <c r="Z114" s="21">
        <v>12878.8</v>
      </c>
      <c r="AA114" s="21">
        <v>111254.056144</v>
      </c>
      <c r="AB114" s="21">
        <v>72333.159041999985</v>
      </c>
      <c r="AC114" s="21">
        <v>122261.78166899999</v>
      </c>
      <c r="AD114" s="21">
        <v>50824.181031</v>
      </c>
      <c r="AE114" s="21">
        <v>2276.2385979999999</v>
      </c>
      <c r="AF114" s="21">
        <v>44975.873957000003</v>
      </c>
      <c r="AG114" s="21">
        <v>104740.10860499997</v>
      </c>
      <c r="AH114" s="21">
        <v>0</v>
      </c>
      <c r="AI114" s="21">
        <v>14224.044490999999</v>
      </c>
      <c r="AJ114" s="21">
        <v>49264.855197999997</v>
      </c>
      <c r="AK114" s="21">
        <v>1608.0338000000022</v>
      </c>
      <c r="AL114" s="21">
        <v>0</v>
      </c>
      <c r="AM114" s="21">
        <v>21464.324348000002</v>
      </c>
      <c r="AN114" s="21">
        <v>13341.290145000001</v>
      </c>
      <c r="AO114" s="21">
        <v>16025</v>
      </c>
      <c r="AP114" s="21">
        <v>0</v>
      </c>
      <c r="AQ114" s="21">
        <f>'Capa Final'!$O$37+'Capa Final'!$O$46</f>
        <v>14511.23459</v>
      </c>
      <c r="AR114" s="46"/>
    </row>
    <row r="115" spans="2:72" x14ac:dyDescent="0.3">
      <c r="F115" s="38" t="s">
        <v>90</v>
      </c>
      <c r="G115" s="21" t="s">
        <v>122</v>
      </c>
      <c r="H115" s="21" t="s">
        <v>122</v>
      </c>
      <c r="I115" s="21" t="s">
        <v>122</v>
      </c>
      <c r="J115" s="21" t="s">
        <v>122</v>
      </c>
      <c r="K115" s="21" t="s">
        <v>122</v>
      </c>
      <c r="L115" s="21" t="s">
        <v>122</v>
      </c>
      <c r="M115" s="21" t="s">
        <v>122</v>
      </c>
      <c r="N115" s="21" t="s">
        <v>122</v>
      </c>
      <c r="O115" s="21" t="s">
        <v>122</v>
      </c>
      <c r="P115" s="47" t="s">
        <v>122</v>
      </c>
      <c r="Q115" s="47" t="s">
        <v>122</v>
      </c>
      <c r="R115" s="47" t="s">
        <v>122</v>
      </c>
      <c r="S115" s="47" t="e">
        <v>#DIV/0!</v>
      </c>
      <c r="T115" s="47" t="e">
        <v>#DIV/0!</v>
      </c>
      <c r="U115" s="47">
        <f t="shared" ref="U115:Z115" si="393">U113/$B$16</f>
        <v>2.0143336872226751E-3</v>
      </c>
      <c r="V115" s="47">
        <f t="shared" si="393"/>
        <v>2.0366769857253723E-3</v>
      </c>
      <c r="W115" s="47">
        <f t="shared" si="393"/>
        <v>6.9854530982875352E-3</v>
      </c>
      <c r="X115" s="47">
        <f t="shared" si="393"/>
        <v>4.128179645189866E-3</v>
      </c>
      <c r="Y115" s="47">
        <f t="shared" si="393"/>
        <v>7.0519011445316186E-3</v>
      </c>
      <c r="Z115" s="47">
        <f t="shared" si="393"/>
        <v>7.6163602779644145E-3</v>
      </c>
      <c r="AA115" s="47">
        <f t="shared" ref="AA115:AB115" si="394">AA113/$B$16</f>
        <v>1.1164296923180017E-2</v>
      </c>
      <c r="AB115" s="47">
        <f t="shared" si="394"/>
        <v>1.4036536088945147E-2</v>
      </c>
      <c r="AC115" s="47">
        <f t="shared" ref="AC115:AD115" si="395">AC113/$B$16</f>
        <v>1.8470113730723551E-2</v>
      </c>
      <c r="AD115" s="47">
        <f t="shared" si="395"/>
        <v>2.199958160954623E-2</v>
      </c>
      <c r="AE115" s="47">
        <f t="shared" ref="AE115:AF115" si="396">AE113/$B$16</f>
        <v>2.1662592467683317E-2</v>
      </c>
      <c r="AF115" s="47">
        <f t="shared" si="396"/>
        <v>2.4789470099583939E-2</v>
      </c>
      <c r="AG115" s="47">
        <f t="shared" ref="AG115:AH115" si="397">AG113/$B$16</f>
        <v>2.8980585685134893E-2</v>
      </c>
      <c r="AH115" s="47">
        <f t="shared" si="397"/>
        <v>2.9109546772868509E-2</v>
      </c>
      <c r="AI115" s="47">
        <f t="shared" ref="AI115:AJ115" si="398">AI113/$B$16</f>
        <v>2.9795939210655702E-2</v>
      </c>
      <c r="AJ115" s="47">
        <f t="shared" si="398"/>
        <v>3.1819006137942182E-2</v>
      </c>
      <c r="AK115" s="47">
        <f t="shared" ref="AK115:AL115" si="399">AK113/$B$16</f>
        <v>3.2019413709986393E-2</v>
      </c>
      <c r="AL115" s="47">
        <f t="shared" si="399"/>
        <v>3.3561251516312514E-2</v>
      </c>
      <c r="AM115" s="47">
        <f t="shared" ref="AM115:AN115" si="400">AM113/$B$16</f>
        <v>3.4519585237427264E-2</v>
      </c>
      <c r="AN115" s="47">
        <f t="shared" si="400"/>
        <v>3.4691137917524553E-2</v>
      </c>
      <c r="AO115" s="47">
        <f t="shared" ref="AO115:AP115" si="401">AO113/$B$16</f>
        <v>3.3804450658020076E-2</v>
      </c>
      <c r="AP115" s="47">
        <f t="shared" si="401"/>
        <v>3.3725086776443987E-2</v>
      </c>
      <c r="AQ115" s="47">
        <f t="shared" ref="AQ115" si="402">AQ113/$B$16</f>
        <v>3.4393951532605438E-2</v>
      </c>
    </row>
    <row r="116" spans="2:72" x14ac:dyDescent="0.3">
      <c r="F116" s="38" t="s">
        <v>134</v>
      </c>
      <c r="G116" s="47" t="s">
        <v>122</v>
      </c>
      <c r="H116" s="47" t="s">
        <v>122</v>
      </c>
      <c r="I116" s="47" t="s">
        <v>122</v>
      </c>
      <c r="J116" s="47" t="s">
        <v>122</v>
      </c>
      <c r="K116" s="47" t="s">
        <v>122</v>
      </c>
      <c r="L116" s="47" t="s">
        <v>122</v>
      </c>
      <c r="M116" s="47" t="s">
        <v>122</v>
      </c>
      <c r="N116" s="21" t="s">
        <v>122</v>
      </c>
      <c r="O116" s="21" t="s">
        <v>122</v>
      </c>
      <c r="P116" s="21" t="s">
        <v>122</v>
      </c>
      <c r="Q116" s="21" t="s">
        <v>122</v>
      </c>
      <c r="R116" s="47" t="s">
        <v>122</v>
      </c>
      <c r="S116" s="47" t="e">
        <f t="shared" ref="S116:AB116" si="403">IF(S115&gt;VLOOKUP(S112,$BR$3:$BT$75,2,0),"Gatilho atingido","Gatilho não atingido")</f>
        <v>#DIV/0!</v>
      </c>
      <c r="T116" s="47" t="e">
        <f t="shared" si="403"/>
        <v>#DIV/0!</v>
      </c>
      <c r="U116" s="47" t="str">
        <f t="shared" si="403"/>
        <v>Gatilho não atingido</v>
      </c>
      <c r="V116" s="47" t="str">
        <f t="shared" si="403"/>
        <v>Gatilho não atingido</v>
      </c>
      <c r="W116" s="47" t="str">
        <f t="shared" si="403"/>
        <v>Gatilho não atingido</v>
      </c>
      <c r="X116" s="47" t="str">
        <f t="shared" si="403"/>
        <v>Gatilho não atingido</v>
      </c>
      <c r="Y116" s="47" t="str">
        <f t="shared" si="403"/>
        <v>Gatilho não atingido</v>
      </c>
      <c r="Z116" s="47" t="str">
        <f t="shared" si="403"/>
        <v>Gatilho não atingido</v>
      </c>
      <c r="AA116" s="47" t="str">
        <f t="shared" si="403"/>
        <v>Gatilho não atingido</v>
      </c>
      <c r="AB116" s="47" t="str">
        <f t="shared" si="403"/>
        <v>Gatilho não atingido</v>
      </c>
      <c r="AC116" s="47" t="str">
        <f t="shared" ref="AC116:AD116" si="404">IF(AC115&gt;VLOOKUP(AC112,$BR$3:$BT$75,2,0),"Gatilho atingido","Gatilho não atingido")</f>
        <v>Gatilho não atingido</v>
      </c>
      <c r="AD116" s="47" t="str">
        <f t="shared" si="404"/>
        <v>Gatilho não atingido</v>
      </c>
      <c r="AE116" s="47" t="str">
        <f t="shared" ref="AE116:AF116" si="405">IF(AE115&gt;VLOOKUP(AE112,$BR$3:$BT$75,2,0),"Gatilho atingido","Gatilho não atingido")</f>
        <v>Gatilho não atingido</v>
      </c>
      <c r="AF116" s="47" t="str">
        <f t="shared" si="405"/>
        <v>Gatilho não atingido</v>
      </c>
      <c r="AG116" s="47" t="str">
        <f t="shared" ref="AG116:AH116" si="406">IF(AG115&gt;VLOOKUP(AG112,$BR$3:$BT$75,2,0),"Gatilho atingido","Gatilho não atingido")</f>
        <v>Gatilho não atingido</v>
      </c>
      <c r="AH116" s="47" t="str">
        <f t="shared" si="406"/>
        <v>Gatilho não atingido</v>
      </c>
      <c r="AI116" s="47" t="str">
        <f t="shared" ref="AI116:AJ116" si="407">IF(AI115&gt;VLOOKUP(AI112,$BR$3:$BT$75,2,0),"Gatilho atingido","Gatilho não atingido")</f>
        <v>Gatilho não atingido</v>
      </c>
      <c r="AJ116" s="47" t="str">
        <f t="shared" si="407"/>
        <v>Gatilho não atingido</v>
      </c>
      <c r="AK116" s="47" t="str">
        <f t="shared" ref="AK116:AL116" si="408">IF(AK115&gt;VLOOKUP(AK112,$BR$3:$BT$75,2,0),"Gatilho atingido","Gatilho não atingido")</f>
        <v>Gatilho não atingido</v>
      </c>
      <c r="AL116" s="47" t="str">
        <f t="shared" si="408"/>
        <v>Gatilho não atingido</v>
      </c>
      <c r="AM116" s="47" t="str">
        <f t="shared" ref="AM116:AN116" si="409">IF(AM115&gt;VLOOKUP(AM112,$BR$3:$BT$75,2,0),"Gatilho atingido","Gatilho não atingido")</f>
        <v>Gatilho não atingido</v>
      </c>
      <c r="AN116" s="47" t="str">
        <f t="shared" si="409"/>
        <v>Gatilho não atingido</v>
      </c>
      <c r="AO116" s="47" t="str">
        <f t="shared" ref="AO116:AP116" si="410">IF(AO115&gt;VLOOKUP(AO112,$BR$3:$BT$75,2,0),"Gatilho atingido","Gatilho não atingido")</f>
        <v>Gatilho não atingido</v>
      </c>
      <c r="AP116" s="47" t="str">
        <f t="shared" si="410"/>
        <v>Gatilho não atingido</v>
      </c>
      <c r="AQ116" s="47" t="str">
        <f t="shared" ref="AQ116" si="411">IF(AQ115&gt;VLOOKUP(AQ112,$BR$3:$BT$75,2,0),"Gatilho atingido","Gatilho não atingido")</f>
        <v>Gatilho não atingido</v>
      </c>
    </row>
    <row r="117" spans="2:72" x14ac:dyDescent="0.3">
      <c r="F117" s="38" t="s">
        <v>139</v>
      </c>
      <c r="G117" s="47" t="s">
        <v>122</v>
      </c>
      <c r="H117" s="47" t="s">
        <v>122</v>
      </c>
      <c r="I117" s="47" t="s">
        <v>122</v>
      </c>
      <c r="J117" s="47" t="s">
        <v>122</v>
      </c>
      <c r="K117" s="47" t="s">
        <v>122</v>
      </c>
      <c r="L117" s="47" t="s">
        <v>122</v>
      </c>
      <c r="M117" s="47" t="s">
        <v>122</v>
      </c>
      <c r="N117" s="21" t="s">
        <v>122</v>
      </c>
      <c r="O117" s="21" t="s">
        <v>122</v>
      </c>
      <c r="P117" s="21" t="s">
        <v>122</v>
      </c>
      <c r="Q117" s="21" t="s">
        <v>122</v>
      </c>
      <c r="R117" s="47" t="s">
        <v>122</v>
      </c>
      <c r="S117" s="47" t="e">
        <f t="shared" ref="S117:AB117" si="412">IF(S115&gt;VLOOKUP(S112,$BR$3:$BT$75,3,0),"Gatilho atingido","Gatilho não atingido")</f>
        <v>#DIV/0!</v>
      </c>
      <c r="T117" s="47" t="e">
        <f t="shared" si="412"/>
        <v>#DIV/0!</v>
      </c>
      <c r="U117" s="47" t="str">
        <f t="shared" si="412"/>
        <v>Gatilho não atingido</v>
      </c>
      <c r="V117" s="47" t="str">
        <f t="shared" si="412"/>
        <v>Gatilho não atingido</v>
      </c>
      <c r="W117" s="47" t="str">
        <f t="shared" si="412"/>
        <v>Gatilho não atingido</v>
      </c>
      <c r="X117" s="47" t="str">
        <f t="shared" si="412"/>
        <v>Gatilho não atingido</v>
      </c>
      <c r="Y117" s="47" t="str">
        <f t="shared" si="412"/>
        <v>Gatilho não atingido</v>
      </c>
      <c r="Z117" s="47" t="str">
        <f t="shared" si="412"/>
        <v>Gatilho não atingido</v>
      </c>
      <c r="AA117" s="47" t="str">
        <f t="shared" si="412"/>
        <v>Gatilho não atingido</v>
      </c>
      <c r="AB117" s="47" t="str">
        <f t="shared" si="412"/>
        <v>Gatilho não atingido</v>
      </c>
      <c r="AC117" s="47" t="str">
        <f t="shared" ref="AC117:AD117" si="413">IF(AC115&gt;VLOOKUP(AC112,$BR$3:$BT$75,3,0),"Gatilho atingido","Gatilho não atingido")</f>
        <v>Gatilho não atingido</v>
      </c>
      <c r="AD117" s="47" t="str">
        <f t="shared" si="413"/>
        <v>Gatilho não atingido</v>
      </c>
      <c r="AE117" s="47" t="str">
        <f t="shared" ref="AE117:AF117" si="414">IF(AE115&gt;VLOOKUP(AE112,$BR$3:$BT$75,3,0),"Gatilho atingido","Gatilho não atingido")</f>
        <v>Gatilho não atingido</v>
      </c>
      <c r="AF117" s="47" t="str">
        <f t="shared" si="414"/>
        <v>Gatilho não atingido</v>
      </c>
      <c r="AG117" s="47" t="str">
        <f t="shared" ref="AG117:AH117" si="415">IF(AG115&gt;VLOOKUP(AG112,$BR$3:$BT$75,3,0),"Gatilho atingido","Gatilho não atingido")</f>
        <v>Gatilho não atingido</v>
      </c>
      <c r="AH117" s="47" t="str">
        <f t="shared" si="415"/>
        <v>Gatilho não atingido</v>
      </c>
      <c r="AI117" s="47" t="str">
        <f t="shared" ref="AI117:AJ117" si="416">IF(AI115&gt;VLOOKUP(AI112,$BR$3:$BT$75,3,0),"Gatilho atingido","Gatilho não atingido")</f>
        <v>Gatilho não atingido</v>
      </c>
      <c r="AJ117" s="47" t="str">
        <f t="shared" si="416"/>
        <v>Gatilho não atingido</v>
      </c>
      <c r="AK117" s="47" t="str">
        <f t="shared" ref="AK117:AL117" si="417">IF(AK115&gt;VLOOKUP(AK112,$BR$3:$BT$75,3,0),"Gatilho atingido","Gatilho não atingido")</f>
        <v>Gatilho não atingido</v>
      </c>
      <c r="AL117" s="47" t="str">
        <f t="shared" si="417"/>
        <v>Gatilho não atingido</v>
      </c>
      <c r="AM117" s="47" t="str">
        <f t="shared" ref="AM117:AN117" si="418">IF(AM115&gt;VLOOKUP(AM112,$BR$3:$BT$75,3,0),"Gatilho atingido","Gatilho não atingido")</f>
        <v>Gatilho não atingido</v>
      </c>
      <c r="AN117" s="47" t="str">
        <f t="shared" si="418"/>
        <v>Gatilho não atingido</v>
      </c>
      <c r="AO117" s="47" t="str">
        <f t="shared" ref="AO117:AP117" si="419">IF(AO115&gt;VLOOKUP(AO112,$BR$3:$BT$75,3,0),"Gatilho atingido","Gatilho não atingido")</f>
        <v>Gatilho não atingido</v>
      </c>
      <c r="AP117" s="47" t="str">
        <f t="shared" si="419"/>
        <v>Gatilho não atingido</v>
      </c>
      <c r="AQ117" s="47" t="str">
        <f t="shared" ref="AQ117" si="420">IF(AQ115&gt;VLOOKUP(AQ112,$BR$3:$BT$75,3,0),"Gatilho atingido","Gatilho não atingido")</f>
        <v>Gatilho não atingido</v>
      </c>
    </row>
    <row r="118" spans="2:72" x14ac:dyDescent="0.3">
      <c r="B118" s="43"/>
      <c r="C118" s="78"/>
      <c r="D118" s="43"/>
      <c r="E118" s="44"/>
      <c r="AR118" s="46"/>
    </row>
    <row r="119" spans="2:72" x14ac:dyDescent="0.3"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</row>
    <row r="124" spans="2:72" x14ac:dyDescent="0.3">
      <c r="BS124" s="68"/>
      <c r="BT124" s="68"/>
    </row>
    <row r="130" spans="2:72" x14ac:dyDescent="0.3">
      <c r="B130" s="43"/>
      <c r="C130" s="78"/>
      <c r="D130" s="43"/>
      <c r="E130" s="44"/>
      <c r="AR130" s="46"/>
    </row>
    <row r="131" spans="2:72" x14ac:dyDescent="0.3"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</row>
    <row r="136" spans="2:72" x14ac:dyDescent="0.3">
      <c r="BS136" s="68"/>
      <c r="BT136" s="68"/>
    </row>
    <row r="142" spans="2:72" x14ac:dyDescent="0.3">
      <c r="B142" s="43"/>
      <c r="C142" s="78"/>
      <c r="D142" s="43"/>
      <c r="E142" s="44"/>
      <c r="AR142" s="46"/>
    </row>
    <row r="143" spans="2:72" x14ac:dyDescent="0.3"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</row>
  </sheetData>
  <mergeCells count="14">
    <mergeCell ref="G110:O110"/>
    <mergeCell ref="G38:O38"/>
    <mergeCell ref="G47:O47"/>
    <mergeCell ref="G56:O56"/>
    <mergeCell ref="BR2:BT2"/>
    <mergeCell ref="G2:O2"/>
    <mergeCell ref="G11:O11"/>
    <mergeCell ref="G20:O20"/>
    <mergeCell ref="G29:O29"/>
    <mergeCell ref="G101:O101"/>
    <mergeCell ref="G92:O92"/>
    <mergeCell ref="G83:O83"/>
    <mergeCell ref="G74:O74"/>
    <mergeCell ref="G65:O65"/>
  </mergeCells>
  <conditionalFormatting sqref="H8:O9">
    <cfRule type="containsText" dxfId="690" priority="816" operator="containsText" text="Gatilho atingido">
      <formula>NOT(ISERROR(SEARCH("Gatilho atingido",H8)))</formula>
    </cfRule>
    <cfRule type="containsText" dxfId="689" priority="817" operator="containsText" text="Gatilho não atingido">
      <formula>NOT(ISERROR(SEARCH("Gatilho não atingido",H8)))</formula>
    </cfRule>
  </conditionalFormatting>
  <conditionalFormatting sqref="I17:O18">
    <cfRule type="containsText" dxfId="688" priority="814" operator="containsText" text="Gatilho atingido">
      <formula>NOT(ISERROR(SEARCH("Gatilho atingido",I17)))</formula>
    </cfRule>
    <cfRule type="containsText" dxfId="687" priority="815" operator="containsText" text="Gatilho não atingido">
      <formula>NOT(ISERROR(SEARCH("Gatilho não atingido",I17)))</formula>
    </cfRule>
  </conditionalFormatting>
  <conditionalFormatting sqref="J26:O27">
    <cfRule type="containsText" dxfId="686" priority="812" operator="containsText" text="Gatilho atingido">
      <formula>NOT(ISERROR(SEARCH("Gatilho atingido",J26)))</formula>
    </cfRule>
    <cfRule type="containsText" dxfId="685" priority="813" operator="containsText" text="Gatilho não atingido">
      <formula>NOT(ISERROR(SEARCH("Gatilho não atingido",J26)))</formula>
    </cfRule>
  </conditionalFormatting>
  <conditionalFormatting sqref="K35:O36">
    <cfRule type="containsText" dxfId="684" priority="810" operator="containsText" text="Gatilho atingido">
      <formula>NOT(ISERROR(SEARCH("Gatilho atingido",K35)))</formula>
    </cfRule>
    <cfRule type="containsText" dxfId="683" priority="811" operator="containsText" text="Gatilho não atingido">
      <formula>NOT(ISERROR(SEARCH("Gatilho não atingido",K35)))</formula>
    </cfRule>
  </conditionalFormatting>
  <conditionalFormatting sqref="L44:O45">
    <cfRule type="containsText" dxfId="682" priority="808" operator="containsText" text="Gatilho atingido">
      <formula>NOT(ISERROR(SEARCH("Gatilho atingido",L44)))</formula>
    </cfRule>
    <cfRule type="containsText" dxfId="681" priority="809" operator="containsText" text="Gatilho não atingido">
      <formula>NOT(ISERROR(SEARCH("Gatilho não atingido",L44)))</formula>
    </cfRule>
  </conditionalFormatting>
  <conditionalFormatting sqref="M53:O54">
    <cfRule type="containsText" dxfId="680" priority="806" operator="containsText" text="Gatilho atingido">
      <formula>NOT(ISERROR(SEARCH("Gatilho atingido",M53)))</formula>
    </cfRule>
    <cfRule type="containsText" dxfId="679" priority="807" operator="containsText" text="Gatilho não atingido">
      <formula>NOT(ISERROR(SEARCH("Gatilho não atingido",M53)))</formula>
    </cfRule>
  </conditionalFormatting>
  <conditionalFormatting sqref="N62:O63">
    <cfRule type="containsText" dxfId="678" priority="804" operator="containsText" text="Gatilho atingido">
      <formula>NOT(ISERROR(SEARCH("Gatilho atingido",N62)))</formula>
    </cfRule>
    <cfRule type="containsText" dxfId="677" priority="805" operator="containsText" text="Gatilho não atingido">
      <formula>NOT(ISERROR(SEARCH("Gatilho não atingido",N62)))</formula>
    </cfRule>
  </conditionalFormatting>
  <conditionalFormatting sqref="O71:O72">
    <cfRule type="containsText" dxfId="676" priority="802" operator="containsText" text="Gatilho atingido">
      <formula>NOT(ISERROR(SEARCH("Gatilho atingido",O71)))</formula>
    </cfRule>
    <cfRule type="containsText" dxfId="675" priority="803" operator="containsText" text="Gatilho não atingido">
      <formula>NOT(ISERROR(SEARCH("Gatilho não atingido",O71)))</formula>
    </cfRule>
  </conditionalFormatting>
  <conditionalFormatting sqref="P8:P9">
    <cfRule type="containsText" dxfId="674" priority="798" operator="containsText" text="Gatilho atingido">
      <formula>NOT(ISERROR(SEARCH("Gatilho atingido",P8)))</formula>
    </cfRule>
    <cfRule type="containsText" dxfId="673" priority="799" operator="containsText" text="Gatilho não atingido">
      <formula>NOT(ISERROR(SEARCH("Gatilho não atingido",P8)))</formula>
    </cfRule>
  </conditionalFormatting>
  <conditionalFormatting sqref="P17:P18">
    <cfRule type="containsText" dxfId="672" priority="796" operator="containsText" text="Gatilho atingido">
      <formula>NOT(ISERROR(SEARCH("Gatilho atingido",P17)))</formula>
    </cfRule>
    <cfRule type="containsText" dxfId="671" priority="797" operator="containsText" text="Gatilho não atingido">
      <formula>NOT(ISERROR(SEARCH("Gatilho não atingido",P17)))</formula>
    </cfRule>
  </conditionalFormatting>
  <conditionalFormatting sqref="P26:P27">
    <cfRule type="containsText" dxfId="670" priority="794" operator="containsText" text="Gatilho atingido">
      <formula>NOT(ISERROR(SEARCH("Gatilho atingido",P26)))</formula>
    </cfRule>
    <cfRule type="containsText" dxfId="669" priority="795" operator="containsText" text="Gatilho não atingido">
      <formula>NOT(ISERROR(SEARCH("Gatilho não atingido",P26)))</formula>
    </cfRule>
  </conditionalFormatting>
  <conditionalFormatting sqref="P35:P36">
    <cfRule type="containsText" dxfId="668" priority="792" operator="containsText" text="Gatilho atingido">
      <formula>NOT(ISERROR(SEARCH("Gatilho atingido",P35)))</formula>
    </cfRule>
    <cfRule type="containsText" dxfId="667" priority="793" operator="containsText" text="Gatilho não atingido">
      <formula>NOT(ISERROR(SEARCH("Gatilho não atingido",P35)))</formula>
    </cfRule>
  </conditionalFormatting>
  <conditionalFormatting sqref="P44:P45">
    <cfRule type="containsText" dxfId="666" priority="790" operator="containsText" text="Gatilho atingido">
      <formula>NOT(ISERROR(SEARCH("Gatilho atingido",P44)))</formula>
    </cfRule>
    <cfRule type="containsText" dxfId="665" priority="791" operator="containsText" text="Gatilho não atingido">
      <formula>NOT(ISERROR(SEARCH("Gatilho não atingido",P44)))</formula>
    </cfRule>
  </conditionalFormatting>
  <conditionalFormatting sqref="P53:P54">
    <cfRule type="containsText" dxfId="664" priority="788" operator="containsText" text="Gatilho atingido">
      <formula>NOT(ISERROR(SEARCH("Gatilho atingido",P53)))</formula>
    </cfRule>
    <cfRule type="containsText" dxfId="663" priority="789" operator="containsText" text="Gatilho não atingido">
      <formula>NOT(ISERROR(SEARCH("Gatilho não atingido",P53)))</formula>
    </cfRule>
  </conditionalFormatting>
  <conditionalFormatting sqref="P62:P63">
    <cfRule type="containsText" dxfId="662" priority="786" operator="containsText" text="Gatilho atingido">
      <formula>NOT(ISERROR(SEARCH("Gatilho atingido",P62)))</formula>
    </cfRule>
    <cfRule type="containsText" dxfId="661" priority="787" operator="containsText" text="Gatilho não atingido">
      <formula>NOT(ISERROR(SEARCH("Gatilho não atingido",P62)))</formula>
    </cfRule>
  </conditionalFormatting>
  <conditionalFormatting sqref="P71:P72">
    <cfRule type="containsText" dxfId="660" priority="784" operator="containsText" text="Gatilho atingido">
      <formula>NOT(ISERROR(SEARCH("Gatilho atingido",P71)))</formula>
    </cfRule>
    <cfRule type="containsText" dxfId="659" priority="785" operator="containsText" text="Gatilho não atingido">
      <formula>NOT(ISERROR(SEARCH("Gatilho não atingido",P71)))</formula>
    </cfRule>
  </conditionalFormatting>
  <conditionalFormatting sqref="P80:P81">
    <cfRule type="containsText" dxfId="658" priority="782" operator="containsText" text="Gatilho atingido">
      <formula>NOT(ISERROR(SEARCH("Gatilho atingido",P80)))</formula>
    </cfRule>
    <cfRule type="containsText" dxfId="657" priority="783" operator="containsText" text="Gatilho não atingido">
      <formula>NOT(ISERROR(SEARCH("Gatilho não atingido",P80)))</formula>
    </cfRule>
  </conditionalFormatting>
  <conditionalFormatting sqref="Q8:Q9">
    <cfRule type="containsText" dxfId="656" priority="778" operator="containsText" text="Gatilho atingido">
      <formula>NOT(ISERROR(SEARCH("Gatilho atingido",Q8)))</formula>
    </cfRule>
    <cfRule type="containsText" dxfId="655" priority="779" operator="containsText" text="Gatilho não atingido">
      <formula>NOT(ISERROR(SEARCH("Gatilho não atingido",Q8)))</formula>
    </cfRule>
  </conditionalFormatting>
  <conditionalFormatting sqref="Q17:Q18">
    <cfRule type="containsText" dxfId="654" priority="776" operator="containsText" text="Gatilho atingido">
      <formula>NOT(ISERROR(SEARCH("Gatilho atingido",Q17)))</formula>
    </cfRule>
    <cfRule type="containsText" dxfId="653" priority="777" operator="containsText" text="Gatilho não atingido">
      <formula>NOT(ISERROR(SEARCH("Gatilho não atingido",Q17)))</formula>
    </cfRule>
  </conditionalFormatting>
  <conditionalFormatting sqref="Q26:Q27">
    <cfRule type="containsText" dxfId="652" priority="774" operator="containsText" text="Gatilho atingido">
      <formula>NOT(ISERROR(SEARCH("Gatilho atingido",Q26)))</formula>
    </cfRule>
    <cfRule type="containsText" dxfId="651" priority="775" operator="containsText" text="Gatilho não atingido">
      <formula>NOT(ISERROR(SEARCH("Gatilho não atingido",Q26)))</formula>
    </cfRule>
  </conditionalFormatting>
  <conditionalFormatting sqref="Q35:Q36">
    <cfRule type="containsText" dxfId="650" priority="772" operator="containsText" text="Gatilho atingido">
      <formula>NOT(ISERROR(SEARCH("Gatilho atingido",Q35)))</formula>
    </cfRule>
    <cfRule type="containsText" dxfId="649" priority="773" operator="containsText" text="Gatilho não atingido">
      <formula>NOT(ISERROR(SEARCH("Gatilho não atingido",Q35)))</formula>
    </cfRule>
  </conditionalFormatting>
  <conditionalFormatting sqref="Q44:Q45">
    <cfRule type="containsText" dxfId="648" priority="770" operator="containsText" text="Gatilho atingido">
      <formula>NOT(ISERROR(SEARCH("Gatilho atingido",Q44)))</formula>
    </cfRule>
    <cfRule type="containsText" dxfId="647" priority="771" operator="containsText" text="Gatilho não atingido">
      <formula>NOT(ISERROR(SEARCH("Gatilho não atingido",Q44)))</formula>
    </cfRule>
  </conditionalFormatting>
  <conditionalFormatting sqref="Q53:Q54">
    <cfRule type="containsText" dxfId="646" priority="768" operator="containsText" text="Gatilho atingido">
      <formula>NOT(ISERROR(SEARCH("Gatilho atingido",Q53)))</formula>
    </cfRule>
    <cfRule type="containsText" dxfId="645" priority="769" operator="containsText" text="Gatilho não atingido">
      <formula>NOT(ISERROR(SEARCH("Gatilho não atingido",Q53)))</formula>
    </cfRule>
  </conditionalFormatting>
  <conditionalFormatting sqref="Q62:Q63">
    <cfRule type="containsText" dxfId="644" priority="766" operator="containsText" text="Gatilho atingido">
      <formula>NOT(ISERROR(SEARCH("Gatilho atingido",Q62)))</formula>
    </cfRule>
    <cfRule type="containsText" dxfId="643" priority="767" operator="containsText" text="Gatilho não atingido">
      <formula>NOT(ISERROR(SEARCH("Gatilho não atingido",Q62)))</formula>
    </cfRule>
  </conditionalFormatting>
  <conditionalFormatting sqref="Q71:Q72">
    <cfRule type="containsText" dxfId="642" priority="764" operator="containsText" text="Gatilho atingido">
      <formula>NOT(ISERROR(SEARCH("Gatilho atingido",Q71)))</formula>
    </cfRule>
    <cfRule type="containsText" dxfId="641" priority="765" operator="containsText" text="Gatilho não atingido">
      <formula>NOT(ISERROR(SEARCH("Gatilho não atingido",Q71)))</formula>
    </cfRule>
  </conditionalFormatting>
  <conditionalFormatting sqref="Q80:Q81">
    <cfRule type="containsText" dxfId="640" priority="762" operator="containsText" text="Gatilho atingido">
      <formula>NOT(ISERROR(SEARCH("Gatilho atingido",Q80)))</formula>
    </cfRule>
    <cfRule type="containsText" dxfId="639" priority="763" operator="containsText" text="Gatilho não atingido">
      <formula>NOT(ISERROR(SEARCH("Gatilho não atingido",Q80)))</formula>
    </cfRule>
  </conditionalFormatting>
  <conditionalFormatting sqref="Q89:Q90">
    <cfRule type="containsText" dxfId="638" priority="760" operator="containsText" text="Gatilho atingido">
      <formula>NOT(ISERROR(SEARCH("Gatilho atingido",Q89)))</formula>
    </cfRule>
    <cfRule type="containsText" dxfId="637" priority="761" operator="containsText" text="Gatilho não atingido">
      <formula>NOT(ISERROR(SEARCH("Gatilho não atingido",Q89)))</formula>
    </cfRule>
  </conditionalFormatting>
  <conditionalFormatting sqref="Q98:Q99">
    <cfRule type="containsText" dxfId="636" priority="758" operator="containsText" text="Gatilho atingido">
      <formula>NOT(ISERROR(SEARCH("Gatilho atingido",Q98)))</formula>
    </cfRule>
    <cfRule type="containsText" dxfId="635" priority="759" operator="containsText" text="Gatilho não atingido">
      <formula>NOT(ISERROR(SEARCH("Gatilho não atingido",Q98)))</formula>
    </cfRule>
  </conditionalFormatting>
  <conditionalFormatting sqref="R8:R9">
    <cfRule type="containsText" dxfId="634" priority="756" operator="containsText" text="Gatilho atingido">
      <formula>NOT(ISERROR(SEARCH("Gatilho atingido",R8)))</formula>
    </cfRule>
    <cfRule type="containsText" dxfId="633" priority="757" operator="containsText" text="Gatilho não atingido">
      <formula>NOT(ISERROR(SEARCH("Gatilho não atingido",R8)))</formula>
    </cfRule>
  </conditionalFormatting>
  <conditionalFormatting sqref="R17:R18">
    <cfRule type="containsText" dxfId="632" priority="754" operator="containsText" text="Gatilho atingido">
      <formula>NOT(ISERROR(SEARCH("Gatilho atingido",R17)))</formula>
    </cfRule>
    <cfRule type="containsText" dxfId="631" priority="755" operator="containsText" text="Gatilho não atingido">
      <formula>NOT(ISERROR(SEARCH("Gatilho não atingido",R17)))</formula>
    </cfRule>
  </conditionalFormatting>
  <conditionalFormatting sqref="R26:R27">
    <cfRule type="containsText" dxfId="630" priority="752" operator="containsText" text="Gatilho atingido">
      <formula>NOT(ISERROR(SEARCH("Gatilho atingido",R26)))</formula>
    </cfRule>
    <cfRule type="containsText" dxfId="629" priority="753" operator="containsText" text="Gatilho não atingido">
      <formula>NOT(ISERROR(SEARCH("Gatilho não atingido",R26)))</formula>
    </cfRule>
  </conditionalFormatting>
  <conditionalFormatting sqref="R35:R36">
    <cfRule type="containsText" dxfId="628" priority="750" operator="containsText" text="Gatilho atingido">
      <formula>NOT(ISERROR(SEARCH("Gatilho atingido",R35)))</formula>
    </cfRule>
    <cfRule type="containsText" dxfId="627" priority="751" operator="containsText" text="Gatilho não atingido">
      <formula>NOT(ISERROR(SEARCH("Gatilho não atingido",R35)))</formula>
    </cfRule>
  </conditionalFormatting>
  <conditionalFormatting sqref="R44:R45">
    <cfRule type="containsText" dxfId="626" priority="748" operator="containsText" text="Gatilho atingido">
      <formula>NOT(ISERROR(SEARCH("Gatilho atingido",R44)))</formula>
    </cfRule>
    <cfRule type="containsText" dxfId="625" priority="749" operator="containsText" text="Gatilho não atingido">
      <formula>NOT(ISERROR(SEARCH("Gatilho não atingido",R44)))</formula>
    </cfRule>
  </conditionalFormatting>
  <conditionalFormatting sqref="R53:R54">
    <cfRule type="containsText" dxfId="624" priority="746" operator="containsText" text="Gatilho atingido">
      <formula>NOT(ISERROR(SEARCH("Gatilho atingido",R53)))</formula>
    </cfRule>
    <cfRule type="containsText" dxfId="623" priority="747" operator="containsText" text="Gatilho não atingido">
      <formula>NOT(ISERROR(SEARCH("Gatilho não atingido",R53)))</formula>
    </cfRule>
  </conditionalFormatting>
  <conditionalFormatting sqref="R62:R63">
    <cfRule type="containsText" dxfId="622" priority="744" operator="containsText" text="Gatilho atingido">
      <formula>NOT(ISERROR(SEARCH("Gatilho atingido",R62)))</formula>
    </cfRule>
    <cfRule type="containsText" dxfId="621" priority="745" operator="containsText" text="Gatilho não atingido">
      <formula>NOT(ISERROR(SEARCH("Gatilho não atingido",R62)))</formula>
    </cfRule>
  </conditionalFormatting>
  <conditionalFormatting sqref="R71:R72">
    <cfRule type="containsText" dxfId="620" priority="742" operator="containsText" text="Gatilho atingido">
      <formula>NOT(ISERROR(SEARCH("Gatilho atingido",R71)))</formula>
    </cfRule>
    <cfRule type="containsText" dxfId="619" priority="743" operator="containsText" text="Gatilho não atingido">
      <formula>NOT(ISERROR(SEARCH("Gatilho não atingido",R71)))</formula>
    </cfRule>
  </conditionalFormatting>
  <conditionalFormatting sqref="R80:R81">
    <cfRule type="containsText" dxfId="618" priority="740" operator="containsText" text="Gatilho atingido">
      <formula>NOT(ISERROR(SEARCH("Gatilho atingido",R80)))</formula>
    </cfRule>
    <cfRule type="containsText" dxfId="617" priority="741" operator="containsText" text="Gatilho não atingido">
      <formula>NOT(ISERROR(SEARCH("Gatilho não atingido",R80)))</formula>
    </cfRule>
  </conditionalFormatting>
  <conditionalFormatting sqref="R89:R90">
    <cfRule type="containsText" dxfId="616" priority="738" operator="containsText" text="Gatilho atingido">
      <formula>NOT(ISERROR(SEARCH("Gatilho atingido",R89)))</formula>
    </cfRule>
    <cfRule type="containsText" dxfId="615" priority="739" operator="containsText" text="Gatilho não atingido">
      <formula>NOT(ISERROR(SEARCH("Gatilho não atingido",R89)))</formula>
    </cfRule>
  </conditionalFormatting>
  <conditionalFormatting sqref="R98:R99">
    <cfRule type="containsText" dxfId="614" priority="736" operator="containsText" text="Gatilho atingido">
      <formula>NOT(ISERROR(SEARCH("Gatilho atingido",R98)))</formula>
    </cfRule>
    <cfRule type="containsText" dxfId="613" priority="737" operator="containsText" text="Gatilho não atingido">
      <formula>NOT(ISERROR(SEARCH("Gatilho não atingido",R98)))</formula>
    </cfRule>
  </conditionalFormatting>
  <conditionalFormatting sqref="R107:R108">
    <cfRule type="containsText" dxfId="612" priority="732" operator="containsText" text="Gatilho atingido">
      <formula>NOT(ISERROR(SEARCH("Gatilho atingido",R107)))</formula>
    </cfRule>
    <cfRule type="containsText" dxfId="611" priority="733" operator="containsText" text="Gatilho não atingido">
      <formula>NOT(ISERROR(SEARCH("Gatilho não atingido",R107)))</formula>
    </cfRule>
  </conditionalFormatting>
  <conditionalFormatting sqref="S8:S9">
    <cfRule type="containsText" dxfId="610" priority="730" operator="containsText" text="Gatilho atingido">
      <formula>NOT(ISERROR(SEARCH("Gatilho atingido",S8)))</formula>
    </cfRule>
    <cfRule type="containsText" dxfId="609" priority="731" operator="containsText" text="Gatilho não atingido">
      <formula>NOT(ISERROR(SEARCH("Gatilho não atingido",S8)))</formula>
    </cfRule>
  </conditionalFormatting>
  <conditionalFormatting sqref="S17:S18">
    <cfRule type="containsText" dxfId="608" priority="728" operator="containsText" text="Gatilho atingido">
      <formula>NOT(ISERROR(SEARCH("Gatilho atingido",S17)))</formula>
    </cfRule>
    <cfRule type="containsText" dxfId="607" priority="729" operator="containsText" text="Gatilho não atingido">
      <formula>NOT(ISERROR(SEARCH("Gatilho não atingido",S17)))</formula>
    </cfRule>
  </conditionalFormatting>
  <conditionalFormatting sqref="S26:S27">
    <cfRule type="containsText" dxfId="606" priority="726" operator="containsText" text="Gatilho atingido">
      <formula>NOT(ISERROR(SEARCH("Gatilho atingido",S26)))</formula>
    </cfRule>
    <cfRule type="containsText" dxfId="605" priority="727" operator="containsText" text="Gatilho não atingido">
      <formula>NOT(ISERROR(SEARCH("Gatilho não atingido",S26)))</formula>
    </cfRule>
  </conditionalFormatting>
  <conditionalFormatting sqref="S35:S36">
    <cfRule type="containsText" dxfId="604" priority="724" operator="containsText" text="Gatilho atingido">
      <formula>NOT(ISERROR(SEARCH("Gatilho atingido",S35)))</formula>
    </cfRule>
    <cfRule type="containsText" dxfId="603" priority="725" operator="containsText" text="Gatilho não atingido">
      <formula>NOT(ISERROR(SEARCH("Gatilho não atingido",S35)))</formula>
    </cfRule>
  </conditionalFormatting>
  <conditionalFormatting sqref="S44:S45">
    <cfRule type="containsText" dxfId="602" priority="722" operator="containsText" text="Gatilho atingido">
      <formula>NOT(ISERROR(SEARCH("Gatilho atingido",S44)))</formula>
    </cfRule>
    <cfRule type="containsText" dxfId="601" priority="723" operator="containsText" text="Gatilho não atingido">
      <formula>NOT(ISERROR(SEARCH("Gatilho não atingido",S44)))</formula>
    </cfRule>
  </conditionalFormatting>
  <conditionalFormatting sqref="S53:S54">
    <cfRule type="containsText" dxfId="600" priority="720" operator="containsText" text="Gatilho atingido">
      <formula>NOT(ISERROR(SEARCH("Gatilho atingido",S53)))</formula>
    </cfRule>
    <cfRule type="containsText" dxfId="599" priority="721" operator="containsText" text="Gatilho não atingido">
      <formula>NOT(ISERROR(SEARCH("Gatilho não atingido",S53)))</formula>
    </cfRule>
  </conditionalFormatting>
  <conditionalFormatting sqref="S62:S63">
    <cfRule type="containsText" dxfId="598" priority="718" operator="containsText" text="Gatilho atingido">
      <formula>NOT(ISERROR(SEARCH("Gatilho atingido",S62)))</formula>
    </cfRule>
    <cfRule type="containsText" dxfId="597" priority="719" operator="containsText" text="Gatilho não atingido">
      <formula>NOT(ISERROR(SEARCH("Gatilho não atingido",S62)))</formula>
    </cfRule>
  </conditionalFormatting>
  <conditionalFormatting sqref="S71:S72">
    <cfRule type="containsText" dxfId="596" priority="716" operator="containsText" text="Gatilho atingido">
      <formula>NOT(ISERROR(SEARCH("Gatilho atingido",S71)))</formula>
    </cfRule>
    <cfRule type="containsText" dxfId="595" priority="717" operator="containsText" text="Gatilho não atingido">
      <formula>NOT(ISERROR(SEARCH("Gatilho não atingido",S71)))</formula>
    </cfRule>
  </conditionalFormatting>
  <conditionalFormatting sqref="S80:S81">
    <cfRule type="containsText" dxfId="594" priority="714" operator="containsText" text="Gatilho atingido">
      <formula>NOT(ISERROR(SEARCH("Gatilho atingido",S80)))</formula>
    </cfRule>
    <cfRule type="containsText" dxfId="593" priority="715" operator="containsText" text="Gatilho não atingido">
      <formula>NOT(ISERROR(SEARCH("Gatilho não atingido",S80)))</formula>
    </cfRule>
  </conditionalFormatting>
  <conditionalFormatting sqref="S89:S90">
    <cfRule type="containsText" dxfId="592" priority="712" operator="containsText" text="Gatilho atingido">
      <formula>NOT(ISERROR(SEARCH("Gatilho atingido",S89)))</formula>
    </cfRule>
    <cfRule type="containsText" dxfId="591" priority="713" operator="containsText" text="Gatilho não atingido">
      <formula>NOT(ISERROR(SEARCH("Gatilho não atingido",S89)))</formula>
    </cfRule>
  </conditionalFormatting>
  <conditionalFormatting sqref="S98:S99">
    <cfRule type="containsText" dxfId="590" priority="710" operator="containsText" text="Gatilho atingido">
      <formula>NOT(ISERROR(SEARCH("Gatilho atingido",S98)))</formula>
    </cfRule>
    <cfRule type="containsText" dxfId="589" priority="711" operator="containsText" text="Gatilho não atingido">
      <formula>NOT(ISERROR(SEARCH("Gatilho não atingido",S98)))</formula>
    </cfRule>
  </conditionalFormatting>
  <conditionalFormatting sqref="S107:S108">
    <cfRule type="containsText" dxfId="588" priority="708" operator="containsText" text="Gatilho atingido">
      <formula>NOT(ISERROR(SEARCH("Gatilho atingido",S107)))</formula>
    </cfRule>
    <cfRule type="containsText" dxfId="587" priority="709" operator="containsText" text="Gatilho não atingido">
      <formula>NOT(ISERROR(SEARCH("Gatilho não atingido",S107)))</formula>
    </cfRule>
  </conditionalFormatting>
  <conditionalFormatting sqref="T8:T9">
    <cfRule type="containsText" dxfId="586" priority="706" operator="containsText" text="Gatilho atingido">
      <formula>NOT(ISERROR(SEARCH("Gatilho atingido",T8)))</formula>
    </cfRule>
    <cfRule type="containsText" dxfId="585" priority="707" operator="containsText" text="Gatilho não atingido">
      <formula>NOT(ISERROR(SEARCH("Gatilho não atingido",T8)))</formula>
    </cfRule>
  </conditionalFormatting>
  <conditionalFormatting sqref="T17:T18">
    <cfRule type="containsText" dxfId="584" priority="704" operator="containsText" text="Gatilho atingido">
      <formula>NOT(ISERROR(SEARCH("Gatilho atingido",T17)))</formula>
    </cfRule>
    <cfRule type="containsText" dxfId="583" priority="705" operator="containsText" text="Gatilho não atingido">
      <formula>NOT(ISERROR(SEARCH("Gatilho não atingido",T17)))</formula>
    </cfRule>
  </conditionalFormatting>
  <conditionalFormatting sqref="T26:T27">
    <cfRule type="containsText" dxfId="582" priority="702" operator="containsText" text="Gatilho atingido">
      <formula>NOT(ISERROR(SEARCH("Gatilho atingido",T26)))</formula>
    </cfRule>
    <cfRule type="containsText" dxfId="581" priority="703" operator="containsText" text="Gatilho não atingido">
      <formula>NOT(ISERROR(SEARCH("Gatilho não atingido",T26)))</formula>
    </cfRule>
  </conditionalFormatting>
  <conditionalFormatting sqref="T35:T36">
    <cfRule type="containsText" dxfId="580" priority="700" operator="containsText" text="Gatilho atingido">
      <formula>NOT(ISERROR(SEARCH("Gatilho atingido",T35)))</formula>
    </cfRule>
    <cfRule type="containsText" dxfId="579" priority="701" operator="containsText" text="Gatilho não atingido">
      <formula>NOT(ISERROR(SEARCH("Gatilho não atingido",T35)))</formula>
    </cfRule>
  </conditionalFormatting>
  <conditionalFormatting sqref="T44:T45">
    <cfRule type="containsText" dxfId="578" priority="698" operator="containsText" text="Gatilho atingido">
      <formula>NOT(ISERROR(SEARCH("Gatilho atingido",T44)))</formula>
    </cfRule>
    <cfRule type="containsText" dxfId="577" priority="699" operator="containsText" text="Gatilho não atingido">
      <formula>NOT(ISERROR(SEARCH("Gatilho não atingido",T44)))</formula>
    </cfRule>
  </conditionalFormatting>
  <conditionalFormatting sqref="T53:T54">
    <cfRule type="containsText" dxfId="576" priority="696" operator="containsText" text="Gatilho atingido">
      <formula>NOT(ISERROR(SEARCH("Gatilho atingido",T53)))</formula>
    </cfRule>
    <cfRule type="containsText" dxfId="575" priority="697" operator="containsText" text="Gatilho não atingido">
      <formula>NOT(ISERROR(SEARCH("Gatilho não atingido",T53)))</formula>
    </cfRule>
  </conditionalFormatting>
  <conditionalFormatting sqref="T62:T63">
    <cfRule type="containsText" dxfId="574" priority="694" operator="containsText" text="Gatilho atingido">
      <formula>NOT(ISERROR(SEARCH("Gatilho atingido",T62)))</formula>
    </cfRule>
    <cfRule type="containsText" dxfId="573" priority="695" operator="containsText" text="Gatilho não atingido">
      <formula>NOT(ISERROR(SEARCH("Gatilho não atingido",T62)))</formula>
    </cfRule>
  </conditionalFormatting>
  <conditionalFormatting sqref="T71:T72">
    <cfRule type="containsText" dxfId="572" priority="692" operator="containsText" text="Gatilho atingido">
      <formula>NOT(ISERROR(SEARCH("Gatilho atingido",T71)))</formula>
    </cfRule>
    <cfRule type="containsText" dxfId="571" priority="693" operator="containsText" text="Gatilho não atingido">
      <formula>NOT(ISERROR(SEARCH("Gatilho não atingido",T71)))</formula>
    </cfRule>
  </conditionalFormatting>
  <conditionalFormatting sqref="T80:T81">
    <cfRule type="containsText" dxfId="570" priority="690" operator="containsText" text="Gatilho atingido">
      <formula>NOT(ISERROR(SEARCH("Gatilho atingido",T80)))</formula>
    </cfRule>
    <cfRule type="containsText" dxfId="569" priority="691" operator="containsText" text="Gatilho não atingido">
      <formula>NOT(ISERROR(SEARCH("Gatilho não atingido",T80)))</formula>
    </cfRule>
  </conditionalFormatting>
  <conditionalFormatting sqref="T89:T90">
    <cfRule type="containsText" dxfId="568" priority="688" operator="containsText" text="Gatilho atingido">
      <formula>NOT(ISERROR(SEARCH("Gatilho atingido",T89)))</formula>
    </cfRule>
    <cfRule type="containsText" dxfId="567" priority="689" operator="containsText" text="Gatilho não atingido">
      <formula>NOT(ISERROR(SEARCH("Gatilho não atingido",T89)))</formula>
    </cfRule>
  </conditionalFormatting>
  <conditionalFormatting sqref="T98:T99">
    <cfRule type="containsText" dxfId="566" priority="686" operator="containsText" text="Gatilho atingido">
      <formula>NOT(ISERROR(SEARCH("Gatilho atingido",T98)))</formula>
    </cfRule>
    <cfRule type="containsText" dxfId="565" priority="687" operator="containsText" text="Gatilho não atingido">
      <formula>NOT(ISERROR(SEARCH("Gatilho não atingido",T98)))</formula>
    </cfRule>
  </conditionalFormatting>
  <conditionalFormatting sqref="T107:T108">
    <cfRule type="containsText" dxfId="564" priority="684" operator="containsText" text="Gatilho atingido">
      <formula>NOT(ISERROR(SEARCH("Gatilho atingido",T107)))</formula>
    </cfRule>
    <cfRule type="containsText" dxfId="563" priority="685" operator="containsText" text="Gatilho não atingido">
      <formula>NOT(ISERROR(SEARCH("Gatilho não atingido",T107)))</formula>
    </cfRule>
  </conditionalFormatting>
  <conditionalFormatting sqref="U8:U9">
    <cfRule type="containsText" dxfId="562" priority="658" operator="containsText" text="Gatilho atingido">
      <formula>NOT(ISERROR(SEARCH("Gatilho atingido",U8)))</formula>
    </cfRule>
    <cfRule type="containsText" dxfId="561" priority="659" operator="containsText" text="Gatilho não atingido">
      <formula>NOT(ISERROR(SEARCH("Gatilho não atingido",U8)))</formula>
    </cfRule>
  </conditionalFormatting>
  <conditionalFormatting sqref="U17:U18">
    <cfRule type="containsText" dxfId="560" priority="656" operator="containsText" text="Gatilho atingido">
      <formula>NOT(ISERROR(SEARCH("Gatilho atingido",U17)))</formula>
    </cfRule>
    <cfRule type="containsText" dxfId="559" priority="657" operator="containsText" text="Gatilho não atingido">
      <formula>NOT(ISERROR(SEARCH("Gatilho não atingido",U17)))</formula>
    </cfRule>
  </conditionalFormatting>
  <conditionalFormatting sqref="U26:U27">
    <cfRule type="containsText" dxfId="558" priority="654" operator="containsText" text="Gatilho atingido">
      <formula>NOT(ISERROR(SEARCH("Gatilho atingido",U26)))</formula>
    </cfRule>
    <cfRule type="containsText" dxfId="557" priority="655" operator="containsText" text="Gatilho não atingido">
      <formula>NOT(ISERROR(SEARCH("Gatilho não atingido",U26)))</formula>
    </cfRule>
  </conditionalFormatting>
  <conditionalFormatting sqref="U35:U36">
    <cfRule type="containsText" dxfId="556" priority="652" operator="containsText" text="Gatilho atingido">
      <formula>NOT(ISERROR(SEARCH("Gatilho atingido",U35)))</formula>
    </cfRule>
    <cfRule type="containsText" dxfId="555" priority="653" operator="containsText" text="Gatilho não atingido">
      <formula>NOT(ISERROR(SEARCH("Gatilho não atingido",U35)))</formula>
    </cfRule>
  </conditionalFormatting>
  <conditionalFormatting sqref="U44:U45">
    <cfRule type="containsText" dxfId="554" priority="650" operator="containsText" text="Gatilho atingido">
      <formula>NOT(ISERROR(SEARCH("Gatilho atingido",U44)))</formula>
    </cfRule>
    <cfRule type="containsText" dxfId="553" priority="651" operator="containsText" text="Gatilho não atingido">
      <formula>NOT(ISERROR(SEARCH("Gatilho não atingido",U44)))</formula>
    </cfRule>
  </conditionalFormatting>
  <conditionalFormatting sqref="U53:U54">
    <cfRule type="containsText" dxfId="552" priority="648" operator="containsText" text="Gatilho atingido">
      <formula>NOT(ISERROR(SEARCH("Gatilho atingido",U53)))</formula>
    </cfRule>
    <cfRule type="containsText" dxfId="551" priority="649" operator="containsText" text="Gatilho não atingido">
      <formula>NOT(ISERROR(SEARCH("Gatilho não atingido",U53)))</formula>
    </cfRule>
  </conditionalFormatting>
  <conditionalFormatting sqref="U62:U63">
    <cfRule type="containsText" dxfId="550" priority="646" operator="containsText" text="Gatilho atingido">
      <formula>NOT(ISERROR(SEARCH("Gatilho atingido",U62)))</formula>
    </cfRule>
    <cfRule type="containsText" dxfId="549" priority="647" operator="containsText" text="Gatilho não atingido">
      <formula>NOT(ISERROR(SEARCH("Gatilho não atingido",U62)))</formula>
    </cfRule>
  </conditionalFormatting>
  <conditionalFormatting sqref="U71:U72">
    <cfRule type="containsText" dxfId="548" priority="644" operator="containsText" text="Gatilho atingido">
      <formula>NOT(ISERROR(SEARCH("Gatilho atingido",U71)))</formula>
    </cfRule>
    <cfRule type="containsText" dxfId="547" priority="645" operator="containsText" text="Gatilho não atingido">
      <formula>NOT(ISERROR(SEARCH("Gatilho não atingido",U71)))</formula>
    </cfRule>
  </conditionalFormatting>
  <conditionalFormatting sqref="U80:U81">
    <cfRule type="containsText" dxfId="546" priority="642" operator="containsText" text="Gatilho atingido">
      <formula>NOT(ISERROR(SEARCH("Gatilho atingido",U80)))</formula>
    </cfRule>
    <cfRule type="containsText" dxfId="545" priority="643" operator="containsText" text="Gatilho não atingido">
      <formula>NOT(ISERROR(SEARCH("Gatilho não atingido",U80)))</formula>
    </cfRule>
  </conditionalFormatting>
  <conditionalFormatting sqref="U89:U90">
    <cfRule type="containsText" dxfId="544" priority="640" operator="containsText" text="Gatilho atingido">
      <formula>NOT(ISERROR(SEARCH("Gatilho atingido",U89)))</formula>
    </cfRule>
    <cfRule type="containsText" dxfId="543" priority="641" operator="containsText" text="Gatilho não atingido">
      <formula>NOT(ISERROR(SEARCH("Gatilho não atingido",U89)))</formula>
    </cfRule>
  </conditionalFormatting>
  <conditionalFormatting sqref="U98:U99">
    <cfRule type="containsText" dxfId="542" priority="638" operator="containsText" text="Gatilho atingido">
      <formula>NOT(ISERROR(SEARCH("Gatilho atingido",U98)))</formula>
    </cfRule>
    <cfRule type="containsText" dxfId="541" priority="639" operator="containsText" text="Gatilho não atingido">
      <formula>NOT(ISERROR(SEARCH("Gatilho não atingido",U98)))</formula>
    </cfRule>
  </conditionalFormatting>
  <conditionalFormatting sqref="U107:U108">
    <cfRule type="containsText" dxfId="540" priority="636" operator="containsText" text="Gatilho atingido">
      <formula>NOT(ISERROR(SEARCH("Gatilho atingido",U107)))</formula>
    </cfRule>
    <cfRule type="containsText" dxfId="539" priority="637" operator="containsText" text="Gatilho não atingido">
      <formula>NOT(ISERROR(SEARCH("Gatilho não atingido",U107)))</formula>
    </cfRule>
  </conditionalFormatting>
  <conditionalFormatting sqref="V8:V9">
    <cfRule type="containsText" dxfId="538" priority="610" operator="containsText" text="Gatilho atingido">
      <formula>NOT(ISERROR(SEARCH("Gatilho atingido",V8)))</formula>
    </cfRule>
    <cfRule type="containsText" dxfId="537" priority="611" operator="containsText" text="Gatilho não atingido">
      <formula>NOT(ISERROR(SEARCH("Gatilho não atingido",V8)))</formula>
    </cfRule>
  </conditionalFormatting>
  <conditionalFormatting sqref="V17:V18">
    <cfRule type="containsText" dxfId="536" priority="608" operator="containsText" text="Gatilho atingido">
      <formula>NOT(ISERROR(SEARCH("Gatilho atingido",V17)))</formula>
    </cfRule>
    <cfRule type="containsText" dxfId="535" priority="609" operator="containsText" text="Gatilho não atingido">
      <formula>NOT(ISERROR(SEARCH("Gatilho não atingido",V17)))</formula>
    </cfRule>
  </conditionalFormatting>
  <conditionalFormatting sqref="V26:V27">
    <cfRule type="containsText" dxfId="534" priority="606" operator="containsText" text="Gatilho atingido">
      <formula>NOT(ISERROR(SEARCH("Gatilho atingido",V26)))</formula>
    </cfRule>
    <cfRule type="containsText" dxfId="533" priority="607" operator="containsText" text="Gatilho não atingido">
      <formula>NOT(ISERROR(SEARCH("Gatilho não atingido",V26)))</formula>
    </cfRule>
  </conditionalFormatting>
  <conditionalFormatting sqref="V35:V36">
    <cfRule type="containsText" dxfId="532" priority="604" operator="containsText" text="Gatilho atingido">
      <formula>NOT(ISERROR(SEARCH("Gatilho atingido",V35)))</formula>
    </cfRule>
    <cfRule type="containsText" dxfId="531" priority="605" operator="containsText" text="Gatilho não atingido">
      <formula>NOT(ISERROR(SEARCH("Gatilho não atingido",V35)))</formula>
    </cfRule>
  </conditionalFormatting>
  <conditionalFormatting sqref="V44:V45">
    <cfRule type="containsText" dxfId="530" priority="602" operator="containsText" text="Gatilho atingido">
      <formula>NOT(ISERROR(SEARCH("Gatilho atingido",V44)))</formula>
    </cfRule>
    <cfRule type="containsText" dxfId="529" priority="603" operator="containsText" text="Gatilho não atingido">
      <formula>NOT(ISERROR(SEARCH("Gatilho não atingido",V44)))</formula>
    </cfRule>
  </conditionalFormatting>
  <conditionalFormatting sqref="V53:V54">
    <cfRule type="containsText" dxfId="528" priority="600" operator="containsText" text="Gatilho atingido">
      <formula>NOT(ISERROR(SEARCH("Gatilho atingido",V53)))</formula>
    </cfRule>
    <cfRule type="containsText" dxfId="527" priority="601" operator="containsText" text="Gatilho não atingido">
      <formula>NOT(ISERROR(SEARCH("Gatilho não atingido",V53)))</formula>
    </cfRule>
  </conditionalFormatting>
  <conditionalFormatting sqref="V62:V63">
    <cfRule type="containsText" dxfId="526" priority="598" operator="containsText" text="Gatilho atingido">
      <formula>NOT(ISERROR(SEARCH("Gatilho atingido",V62)))</formula>
    </cfRule>
    <cfRule type="containsText" dxfId="525" priority="599" operator="containsText" text="Gatilho não atingido">
      <formula>NOT(ISERROR(SEARCH("Gatilho não atingido",V62)))</formula>
    </cfRule>
  </conditionalFormatting>
  <conditionalFormatting sqref="V71:V72">
    <cfRule type="containsText" dxfId="524" priority="596" operator="containsText" text="Gatilho atingido">
      <formula>NOT(ISERROR(SEARCH("Gatilho atingido",V71)))</formula>
    </cfRule>
    <cfRule type="containsText" dxfId="523" priority="597" operator="containsText" text="Gatilho não atingido">
      <formula>NOT(ISERROR(SEARCH("Gatilho não atingido",V71)))</formula>
    </cfRule>
  </conditionalFormatting>
  <conditionalFormatting sqref="V80:V81">
    <cfRule type="containsText" dxfId="522" priority="594" operator="containsText" text="Gatilho atingido">
      <formula>NOT(ISERROR(SEARCH("Gatilho atingido",V80)))</formula>
    </cfRule>
    <cfRule type="containsText" dxfId="521" priority="595" operator="containsText" text="Gatilho não atingido">
      <formula>NOT(ISERROR(SEARCH("Gatilho não atingido",V80)))</formula>
    </cfRule>
  </conditionalFormatting>
  <conditionalFormatting sqref="V89:V90">
    <cfRule type="containsText" dxfId="520" priority="592" operator="containsText" text="Gatilho atingido">
      <formula>NOT(ISERROR(SEARCH("Gatilho atingido",V89)))</formula>
    </cfRule>
    <cfRule type="containsText" dxfId="519" priority="593" operator="containsText" text="Gatilho não atingido">
      <formula>NOT(ISERROR(SEARCH("Gatilho não atingido",V89)))</formula>
    </cfRule>
  </conditionalFormatting>
  <conditionalFormatting sqref="V98:V99">
    <cfRule type="containsText" dxfId="518" priority="590" operator="containsText" text="Gatilho atingido">
      <formula>NOT(ISERROR(SEARCH("Gatilho atingido",V98)))</formula>
    </cfRule>
    <cfRule type="containsText" dxfId="517" priority="591" operator="containsText" text="Gatilho não atingido">
      <formula>NOT(ISERROR(SEARCH("Gatilho não atingido",V98)))</formula>
    </cfRule>
  </conditionalFormatting>
  <conditionalFormatting sqref="V107:V108">
    <cfRule type="containsText" dxfId="516" priority="588" operator="containsText" text="Gatilho atingido">
      <formula>NOT(ISERROR(SEARCH("Gatilho atingido",V107)))</formula>
    </cfRule>
    <cfRule type="containsText" dxfId="515" priority="589" operator="containsText" text="Gatilho não atingido">
      <formula>NOT(ISERROR(SEARCH("Gatilho não atingido",V107)))</formula>
    </cfRule>
  </conditionalFormatting>
  <conditionalFormatting sqref="W8:W9">
    <cfRule type="containsText" dxfId="514" priority="562" operator="containsText" text="Gatilho atingido">
      <formula>NOT(ISERROR(SEARCH("Gatilho atingido",W8)))</formula>
    </cfRule>
    <cfRule type="containsText" dxfId="513" priority="563" operator="containsText" text="Gatilho não atingido">
      <formula>NOT(ISERROR(SEARCH("Gatilho não atingido",W8)))</formula>
    </cfRule>
  </conditionalFormatting>
  <conditionalFormatting sqref="W17:W18">
    <cfRule type="containsText" dxfId="512" priority="560" operator="containsText" text="Gatilho atingido">
      <formula>NOT(ISERROR(SEARCH("Gatilho atingido",W17)))</formula>
    </cfRule>
    <cfRule type="containsText" dxfId="511" priority="561" operator="containsText" text="Gatilho não atingido">
      <formula>NOT(ISERROR(SEARCH("Gatilho não atingido",W17)))</formula>
    </cfRule>
  </conditionalFormatting>
  <conditionalFormatting sqref="W26:W27">
    <cfRule type="containsText" dxfId="510" priority="558" operator="containsText" text="Gatilho atingido">
      <formula>NOT(ISERROR(SEARCH("Gatilho atingido",W26)))</formula>
    </cfRule>
    <cfRule type="containsText" dxfId="509" priority="559" operator="containsText" text="Gatilho não atingido">
      <formula>NOT(ISERROR(SEARCH("Gatilho não atingido",W26)))</formula>
    </cfRule>
  </conditionalFormatting>
  <conditionalFormatting sqref="W35:W36">
    <cfRule type="containsText" dxfId="508" priority="556" operator="containsText" text="Gatilho atingido">
      <formula>NOT(ISERROR(SEARCH("Gatilho atingido",W35)))</formula>
    </cfRule>
    <cfRule type="containsText" dxfId="507" priority="557" operator="containsText" text="Gatilho não atingido">
      <formula>NOT(ISERROR(SEARCH("Gatilho não atingido",W35)))</formula>
    </cfRule>
  </conditionalFormatting>
  <conditionalFormatting sqref="W44:W45">
    <cfRule type="containsText" dxfId="506" priority="554" operator="containsText" text="Gatilho atingido">
      <formula>NOT(ISERROR(SEARCH("Gatilho atingido",W44)))</formula>
    </cfRule>
    <cfRule type="containsText" dxfId="505" priority="555" operator="containsText" text="Gatilho não atingido">
      <formula>NOT(ISERROR(SEARCH("Gatilho não atingido",W44)))</formula>
    </cfRule>
  </conditionalFormatting>
  <conditionalFormatting sqref="W53:W54">
    <cfRule type="containsText" dxfId="504" priority="552" operator="containsText" text="Gatilho atingido">
      <formula>NOT(ISERROR(SEARCH("Gatilho atingido",W53)))</formula>
    </cfRule>
    <cfRule type="containsText" dxfId="503" priority="553" operator="containsText" text="Gatilho não atingido">
      <formula>NOT(ISERROR(SEARCH("Gatilho não atingido",W53)))</formula>
    </cfRule>
  </conditionalFormatting>
  <conditionalFormatting sqref="W62:W63">
    <cfRule type="containsText" dxfId="502" priority="550" operator="containsText" text="Gatilho atingido">
      <formula>NOT(ISERROR(SEARCH("Gatilho atingido",W62)))</formula>
    </cfRule>
    <cfRule type="containsText" dxfId="501" priority="551" operator="containsText" text="Gatilho não atingido">
      <formula>NOT(ISERROR(SEARCH("Gatilho não atingido",W62)))</formula>
    </cfRule>
  </conditionalFormatting>
  <conditionalFormatting sqref="W71:W72">
    <cfRule type="containsText" dxfId="500" priority="548" operator="containsText" text="Gatilho atingido">
      <formula>NOT(ISERROR(SEARCH("Gatilho atingido",W71)))</formula>
    </cfRule>
    <cfRule type="containsText" dxfId="499" priority="549" operator="containsText" text="Gatilho não atingido">
      <formula>NOT(ISERROR(SEARCH("Gatilho não atingido",W71)))</formula>
    </cfRule>
  </conditionalFormatting>
  <conditionalFormatting sqref="W80:W81">
    <cfRule type="containsText" dxfId="498" priority="546" operator="containsText" text="Gatilho atingido">
      <formula>NOT(ISERROR(SEARCH("Gatilho atingido",W80)))</formula>
    </cfRule>
    <cfRule type="containsText" dxfId="497" priority="547" operator="containsText" text="Gatilho não atingido">
      <formula>NOT(ISERROR(SEARCH("Gatilho não atingido",W80)))</formula>
    </cfRule>
  </conditionalFormatting>
  <conditionalFormatting sqref="W89:W90">
    <cfRule type="containsText" dxfId="496" priority="544" operator="containsText" text="Gatilho atingido">
      <formula>NOT(ISERROR(SEARCH("Gatilho atingido",W89)))</formula>
    </cfRule>
    <cfRule type="containsText" dxfId="495" priority="545" operator="containsText" text="Gatilho não atingido">
      <formula>NOT(ISERROR(SEARCH("Gatilho não atingido",W89)))</formula>
    </cfRule>
  </conditionalFormatting>
  <conditionalFormatting sqref="W98:W99">
    <cfRule type="containsText" dxfId="494" priority="542" operator="containsText" text="Gatilho atingido">
      <formula>NOT(ISERROR(SEARCH("Gatilho atingido",W98)))</formula>
    </cfRule>
    <cfRule type="containsText" dxfId="493" priority="543" operator="containsText" text="Gatilho não atingido">
      <formula>NOT(ISERROR(SEARCH("Gatilho não atingido",W98)))</formula>
    </cfRule>
  </conditionalFormatting>
  <conditionalFormatting sqref="W107:W108">
    <cfRule type="containsText" dxfId="492" priority="540" operator="containsText" text="Gatilho atingido">
      <formula>NOT(ISERROR(SEARCH("Gatilho atingido",W107)))</formula>
    </cfRule>
    <cfRule type="containsText" dxfId="491" priority="541" operator="containsText" text="Gatilho não atingido">
      <formula>NOT(ISERROR(SEARCH("Gatilho não atingido",W107)))</formula>
    </cfRule>
  </conditionalFormatting>
  <conditionalFormatting sqref="X8:X9">
    <cfRule type="containsText" dxfId="490" priority="514" operator="containsText" text="Gatilho atingido">
      <formula>NOT(ISERROR(SEARCH("Gatilho atingido",X8)))</formula>
    </cfRule>
    <cfRule type="containsText" dxfId="489" priority="515" operator="containsText" text="Gatilho não atingido">
      <formula>NOT(ISERROR(SEARCH("Gatilho não atingido",X8)))</formula>
    </cfRule>
  </conditionalFormatting>
  <conditionalFormatting sqref="X17:X18">
    <cfRule type="containsText" dxfId="488" priority="512" operator="containsText" text="Gatilho atingido">
      <formula>NOT(ISERROR(SEARCH("Gatilho atingido",X17)))</formula>
    </cfRule>
    <cfRule type="containsText" dxfId="487" priority="513" operator="containsText" text="Gatilho não atingido">
      <formula>NOT(ISERROR(SEARCH("Gatilho não atingido",X17)))</formula>
    </cfRule>
  </conditionalFormatting>
  <conditionalFormatting sqref="X26:X27">
    <cfRule type="containsText" dxfId="486" priority="510" operator="containsText" text="Gatilho atingido">
      <formula>NOT(ISERROR(SEARCH("Gatilho atingido",X26)))</formula>
    </cfRule>
    <cfRule type="containsText" dxfId="485" priority="511" operator="containsText" text="Gatilho não atingido">
      <formula>NOT(ISERROR(SEARCH("Gatilho não atingido",X26)))</formula>
    </cfRule>
  </conditionalFormatting>
  <conditionalFormatting sqref="X35:X36">
    <cfRule type="containsText" dxfId="484" priority="508" operator="containsText" text="Gatilho atingido">
      <formula>NOT(ISERROR(SEARCH("Gatilho atingido",X35)))</formula>
    </cfRule>
    <cfRule type="containsText" dxfId="483" priority="509" operator="containsText" text="Gatilho não atingido">
      <formula>NOT(ISERROR(SEARCH("Gatilho não atingido",X35)))</formula>
    </cfRule>
  </conditionalFormatting>
  <conditionalFormatting sqref="X44:X45">
    <cfRule type="containsText" dxfId="482" priority="506" operator="containsText" text="Gatilho atingido">
      <formula>NOT(ISERROR(SEARCH("Gatilho atingido",X44)))</formula>
    </cfRule>
    <cfRule type="containsText" dxfId="481" priority="507" operator="containsText" text="Gatilho não atingido">
      <formula>NOT(ISERROR(SEARCH("Gatilho não atingido",X44)))</formula>
    </cfRule>
  </conditionalFormatting>
  <conditionalFormatting sqref="X53:X54">
    <cfRule type="containsText" dxfId="480" priority="504" operator="containsText" text="Gatilho atingido">
      <formula>NOT(ISERROR(SEARCH("Gatilho atingido",X53)))</formula>
    </cfRule>
    <cfRule type="containsText" dxfId="479" priority="505" operator="containsText" text="Gatilho não atingido">
      <formula>NOT(ISERROR(SEARCH("Gatilho não atingido",X53)))</formula>
    </cfRule>
  </conditionalFormatting>
  <conditionalFormatting sqref="X62:X63">
    <cfRule type="containsText" dxfId="478" priority="502" operator="containsText" text="Gatilho atingido">
      <formula>NOT(ISERROR(SEARCH("Gatilho atingido",X62)))</formula>
    </cfRule>
    <cfRule type="containsText" dxfId="477" priority="503" operator="containsText" text="Gatilho não atingido">
      <formula>NOT(ISERROR(SEARCH("Gatilho não atingido",X62)))</formula>
    </cfRule>
  </conditionalFormatting>
  <conditionalFormatting sqref="X71:X72">
    <cfRule type="containsText" dxfId="476" priority="500" operator="containsText" text="Gatilho atingido">
      <formula>NOT(ISERROR(SEARCH("Gatilho atingido",X71)))</formula>
    </cfRule>
    <cfRule type="containsText" dxfId="475" priority="501" operator="containsText" text="Gatilho não atingido">
      <formula>NOT(ISERROR(SEARCH("Gatilho não atingido",X71)))</formula>
    </cfRule>
  </conditionalFormatting>
  <conditionalFormatting sqref="X80:X81">
    <cfRule type="containsText" dxfId="474" priority="498" operator="containsText" text="Gatilho atingido">
      <formula>NOT(ISERROR(SEARCH("Gatilho atingido",X80)))</formula>
    </cfRule>
    <cfRule type="containsText" dxfId="473" priority="499" operator="containsText" text="Gatilho não atingido">
      <formula>NOT(ISERROR(SEARCH("Gatilho não atingido",X80)))</formula>
    </cfRule>
  </conditionalFormatting>
  <conditionalFormatting sqref="X89:X90">
    <cfRule type="containsText" dxfId="472" priority="496" operator="containsText" text="Gatilho atingido">
      <formula>NOT(ISERROR(SEARCH("Gatilho atingido",X89)))</formula>
    </cfRule>
    <cfRule type="containsText" dxfId="471" priority="497" operator="containsText" text="Gatilho não atingido">
      <formula>NOT(ISERROR(SEARCH("Gatilho não atingido",X89)))</formula>
    </cfRule>
  </conditionalFormatting>
  <conditionalFormatting sqref="X98:X99">
    <cfRule type="containsText" dxfId="470" priority="494" operator="containsText" text="Gatilho atingido">
      <formula>NOT(ISERROR(SEARCH("Gatilho atingido",X98)))</formula>
    </cfRule>
    <cfRule type="containsText" dxfId="469" priority="495" operator="containsText" text="Gatilho não atingido">
      <formula>NOT(ISERROR(SEARCH("Gatilho não atingido",X98)))</formula>
    </cfRule>
  </conditionalFormatting>
  <conditionalFormatting sqref="X107:X108">
    <cfRule type="containsText" dxfId="468" priority="492" operator="containsText" text="Gatilho atingido">
      <formula>NOT(ISERROR(SEARCH("Gatilho atingido",X107)))</formula>
    </cfRule>
    <cfRule type="containsText" dxfId="467" priority="493" operator="containsText" text="Gatilho não atingido">
      <formula>NOT(ISERROR(SEARCH("Gatilho não atingido",X107)))</formula>
    </cfRule>
  </conditionalFormatting>
  <conditionalFormatting sqref="AW8">
    <cfRule type="cellIs" dxfId="466" priority="466" operator="lessThan">
      <formula>0.0525</formula>
    </cfRule>
  </conditionalFormatting>
  <conditionalFormatting sqref="R116:R117">
    <cfRule type="containsText" dxfId="465" priority="464" operator="containsText" text="Gatilho atingido">
      <formula>NOT(ISERROR(SEARCH("Gatilho atingido",R116)))</formula>
    </cfRule>
    <cfRule type="containsText" dxfId="464" priority="465" operator="containsText" text="Gatilho não atingido">
      <formula>NOT(ISERROR(SEARCH("Gatilho não atingido",R116)))</formula>
    </cfRule>
  </conditionalFormatting>
  <conditionalFormatting sqref="S116:S117">
    <cfRule type="containsText" dxfId="463" priority="462" operator="containsText" text="Gatilho atingido">
      <formula>NOT(ISERROR(SEARCH("Gatilho atingido",S116)))</formula>
    </cfRule>
    <cfRule type="containsText" dxfId="462" priority="463" operator="containsText" text="Gatilho não atingido">
      <formula>NOT(ISERROR(SEARCH("Gatilho não atingido",S116)))</formula>
    </cfRule>
  </conditionalFormatting>
  <conditionalFormatting sqref="T116:T117">
    <cfRule type="containsText" dxfId="461" priority="460" operator="containsText" text="Gatilho atingido">
      <formula>NOT(ISERROR(SEARCH("Gatilho atingido",T116)))</formula>
    </cfRule>
    <cfRule type="containsText" dxfId="460" priority="461" operator="containsText" text="Gatilho não atingido">
      <formula>NOT(ISERROR(SEARCH("Gatilho não atingido",T116)))</formula>
    </cfRule>
  </conditionalFormatting>
  <conditionalFormatting sqref="U116:U117">
    <cfRule type="containsText" dxfId="459" priority="458" operator="containsText" text="Gatilho atingido">
      <formula>NOT(ISERROR(SEARCH("Gatilho atingido",U116)))</formula>
    </cfRule>
    <cfRule type="containsText" dxfId="458" priority="459" operator="containsText" text="Gatilho não atingido">
      <formula>NOT(ISERROR(SEARCH("Gatilho não atingido",U116)))</formula>
    </cfRule>
  </conditionalFormatting>
  <conditionalFormatting sqref="V116:V117">
    <cfRule type="containsText" dxfId="457" priority="456" operator="containsText" text="Gatilho atingido">
      <formula>NOT(ISERROR(SEARCH("Gatilho atingido",V116)))</formula>
    </cfRule>
    <cfRule type="containsText" dxfId="456" priority="457" operator="containsText" text="Gatilho não atingido">
      <formula>NOT(ISERROR(SEARCH("Gatilho não atingido",V116)))</formula>
    </cfRule>
  </conditionalFormatting>
  <conditionalFormatting sqref="W116:W117">
    <cfRule type="containsText" dxfId="455" priority="454" operator="containsText" text="Gatilho atingido">
      <formula>NOT(ISERROR(SEARCH("Gatilho atingido",W116)))</formula>
    </cfRule>
    <cfRule type="containsText" dxfId="454" priority="455" operator="containsText" text="Gatilho não atingido">
      <formula>NOT(ISERROR(SEARCH("Gatilho não atingido",W116)))</formula>
    </cfRule>
  </conditionalFormatting>
  <conditionalFormatting sqref="X116:X117">
    <cfRule type="containsText" dxfId="453" priority="452" operator="containsText" text="Gatilho atingido">
      <formula>NOT(ISERROR(SEARCH("Gatilho atingido",X116)))</formula>
    </cfRule>
    <cfRule type="containsText" dxfId="452" priority="453" operator="containsText" text="Gatilho não atingido">
      <formula>NOT(ISERROR(SEARCH("Gatilho não atingido",X116)))</formula>
    </cfRule>
  </conditionalFormatting>
  <conditionalFormatting sqref="AW9">
    <cfRule type="containsText" dxfId="451" priority="449" operator="containsText" text="Gatilho não atingido">
      <formula>NOT(ISERROR(SEARCH("Gatilho não atingido",AW9)))</formula>
    </cfRule>
    <cfRule type="containsText" dxfId="450" priority="450" operator="containsText" text="Gatilho atingido">
      <formula>NOT(ISERROR(SEARCH("Gatilho atingido",AW9)))</formula>
    </cfRule>
    <cfRule type="cellIs" dxfId="449" priority="451" operator="lessThan">
      <formula>0.0525</formula>
    </cfRule>
  </conditionalFormatting>
  <conditionalFormatting sqref="AW10">
    <cfRule type="containsText" dxfId="448" priority="446" operator="containsText" text="Gatilho não atingido">
      <formula>NOT(ISERROR(SEARCH("Gatilho não atingido",AW10)))</formula>
    </cfRule>
    <cfRule type="containsText" dxfId="447" priority="447" operator="containsText" text="Gatilho atingido">
      <formula>NOT(ISERROR(SEARCH("Gatilho atingido",AW10)))</formula>
    </cfRule>
    <cfRule type="cellIs" dxfId="446" priority="448" operator="lessThan">
      <formula>0.0525</formula>
    </cfRule>
  </conditionalFormatting>
  <conditionalFormatting sqref="AW11">
    <cfRule type="containsText" dxfId="445" priority="443" operator="containsText" text="Gatilho não atingido">
      <formula>NOT(ISERROR(SEARCH("Gatilho não atingido",AW11)))</formula>
    </cfRule>
    <cfRule type="containsText" dxfId="444" priority="444" operator="containsText" text="Gatilho atingido">
      <formula>NOT(ISERROR(SEARCH("Gatilho atingido",AW11)))</formula>
    </cfRule>
    <cfRule type="cellIs" dxfId="443" priority="445" operator="lessThan">
      <formula>0.0525</formula>
    </cfRule>
  </conditionalFormatting>
  <conditionalFormatting sqref="Y8:Y9">
    <cfRule type="containsText" dxfId="442" priority="441" operator="containsText" text="Gatilho atingido">
      <formula>NOT(ISERROR(SEARCH("Gatilho atingido",Y8)))</formula>
    </cfRule>
    <cfRule type="containsText" dxfId="441" priority="442" operator="containsText" text="Gatilho não atingido">
      <formula>NOT(ISERROR(SEARCH("Gatilho não atingido",Y8)))</formula>
    </cfRule>
  </conditionalFormatting>
  <conditionalFormatting sqref="Y17:Y18">
    <cfRule type="containsText" dxfId="440" priority="439" operator="containsText" text="Gatilho atingido">
      <formula>NOT(ISERROR(SEARCH("Gatilho atingido",Y17)))</formula>
    </cfRule>
    <cfRule type="containsText" dxfId="439" priority="440" operator="containsText" text="Gatilho não atingido">
      <formula>NOT(ISERROR(SEARCH("Gatilho não atingido",Y17)))</formula>
    </cfRule>
  </conditionalFormatting>
  <conditionalFormatting sqref="Y26:Y27">
    <cfRule type="containsText" dxfId="438" priority="437" operator="containsText" text="Gatilho atingido">
      <formula>NOT(ISERROR(SEARCH("Gatilho atingido",Y26)))</formula>
    </cfRule>
    <cfRule type="containsText" dxfId="437" priority="438" operator="containsText" text="Gatilho não atingido">
      <formula>NOT(ISERROR(SEARCH("Gatilho não atingido",Y26)))</formula>
    </cfRule>
  </conditionalFormatting>
  <conditionalFormatting sqref="Y35:Y36">
    <cfRule type="containsText" dxfId="436" priority="435" operator="containsText" text="Gatilho atingido">
      <formula>NOT(ISERROR(SEARCH("Gatilho atingido",Y35)))</formula>
    </cfRule>
    <cfRule type="containsText" dxfId="435" priority="436" operator="containsText" text="Gatilho não atingido">
      <formula>NOT(ISERROR(SEARCH("Gatilho não atingido",Y35)))</formula>
    </cfRule>
  </conditionalFormatting>
  <conditionalFormatting sqref="Y44:Y45">
    <cfRule type="containsText" dxfId="434" priority="433" operator="containsText" text="Gatilho atingido">
      <formula>NOT(ISERROR(SEARCH("Gatilho atingido",Y44)))</formula>
    </cfRule>
    <cfRule type="containsText" dxfId="433" priority="434" operator="containsText" text="Gatilho não atingido">
      <formula>NOT(ISERROR(SEARCH("Gatilho não atingido",Y44)))</formula>
    </cfRule>
  </conditionalFormatting>
  <conditionalFormatting sqref="Y53:Y54">
    <cfRule type="containsText" dxfId="432" priority="431" operator="containsText" text="Gatilho atingido">
      <formula>NOT(ISERROR(SEARCH("Gatilho atingido",Y53)))</formula>
    </cfRule>
    <cfRule type="containsText" dxfId="431" priority="432" operator="containsText" text="Gatilho não atingido">
      <formula>NOT(ISERROR(SEARCH("Gatilho não atingido",Y53)))</formula>
    </cfRule>
  </conditionalFormatting>
  <conditionalFormatting sqref="Y62:Y63">
    <cfRule type="containsText" dxfId="430" priority="429" operator="containsText" text="Gatilho atingido">
      <formula>NOT(ISERROR(SEARCH("Gatilho atingido",Y62)))</formula>
    </cfRule>
    <cfRule type="containsText" dxfId="429" priority="430" operator="containsText" text="Gatilho não atingido">
      <formula>NOT(ISERROR(SEARCH("Gatilho não atingido",Y62)))</formula>
    </cfRule>
  </conditionalFormatting>
  <conditionalFormatting sqref="Y71:Y72">
    <cfRule type="containsText" dxfId="428" priority="427" operator="containsText" text="Gatilho atingido">
      <formula>NOT(ISERROR(SEARCH("Gatilho atingido",Y71)))</formula>
    </cfRule>
    <cfRule type="containsText" dxfId="427" priority="428" operator="containsText" text="Gatilho não atingido">
      <formula>NOT(ISERROR(SEARCH("Gatilho não atingido",Y71)))</formula>
    </cfRule>
  </conditionalFormatting>
  <conditionalFormatting sqref="Y80:Y81">
    <cfRule type="containsText" dxfId="426" priority="425" operator="containsText" text="Gatilho atingido">
      <formula>NOT(ISERROR(SEARCH("Gatilho atingido",Y80)))</formula>
    </cfRule>
    <cfRule type="containsText" dxfId="425" priority="426" operator="containsText" text="Gatilho não atingido">
      <formula>NOT(ISERROR(SEARCH("Gatilho não atingido",Y80)))</formula>
    </cfRule>
  </conditionalFormatting>
  <conditionalFormatting sqref="Y89:Y90">
    <cfRule type="containsText" dxfId="424" priority="423" operator="containsText" text="Gatilho atingido">
      <formula>NOT(ISERROR(SEARCH("Gatilho atingido",Y89)))</formula>
    </cfRule>
    <cfRule type="containsText" dxfId="423" priority="424" operator="containsText" text="Gatilho não atingido">
      <formula>NOT(ISERROR(SEARCH("Gatilho não atingido",Y89)))</formula>
    </cfRule>
  </conditionalFormatting>
  <conditionalFormatting sqref="Y98:Y99">
    <cfRule type="containsText" dxfId="422" priority="421" operator="containsText" text="Gatilho atingido">
      <formula>NOT(ISERROR(SEARCH("Gatilho atingido",Y98)))</formula>
    </cfRule>
    <cfRule type="containsText" dxfId="421" priority="422" operator="containsText" text="Gatilho não atingido">
      <formula>NOT(ISERROR(SEARCH("Gatilho não atingido",Y98)))</formula>
    </cfRule>
  </conditionalFormatting>
  <conditionalFormatting sqref="Y107:Y108">
    <cfRule type="containsText" dxfId="420" priority="419" operator="containsText" text="Gatilho atingido">
      <formula>NOT(ISERROR(SEARCH("Gatilho atingido",Y107)))</formula>
    </cfRule>
    <cfRule type="containsText" dxfId="419" priority="420" operator="containsText" text="Gatilho não atingido">
      <formula>NOT(ISERROR(SEARCH("Gatilho não atingido",Y107)))</formula>
    </cfRule>
  </conditionalFormatting>
  <conditionalFormatting sqref="Y116:Y117">
    <cfRule type="containsText" dxfId="418" priority="417" operator="containsText" text="Gatilho atingido">
      <formula>NOT(ISERROR(SEARCH("Gatilho atingido",Y116)))</formula>
    </cfRule>
    <cfRule type="containsText" dxfId="417" priority="418" operator="containsText" text="Gatilho não atingido">
      <formula>NOT(ISERROR(SEARCH("Gatilho não atingido",Y116)))</formula>
    </cfRule>
  </conditionalFormatting>
  <conditionalFormatting sqref="AX8">
    <cfRule type="cellIs" dxfId="416" priority="416" operator="lessThan">
      <formula>0.0525</formula>
    </cfRule>
  </conditionalFormatting>
  <conditionalFormatting sqref="AX9">
    <cfRule type="containsText" dxfId="415" priority="413" operator="containsText" text="Gatilho não atingido">
      <formula>NOT(ISERROR(SEARCH("Gatilho não atingido",AX9)))</formula>
    </cfRule>
    <cfRule type="containsText" dxfId="414" priority="414" operator="containsText" text="Gatilho atingido">
      <formula>NOT(ISERROR(SEARCH("Gatilho atingido",AX9)))</formula>
    </cfRule>
    <cfRule type="cellIs" dxfId="413" priority="415" operator="lessThan">
      <formula>0.0525</formula>
    </cfRule>
  </conditionalFormatting>
  <conditionalFormatting sqref="AX10">
    <cfRule type="containsText" dxfId="412" priority="410" operator="containsText" text="Gatilho não atingido">
      <formula>NOT(ISERROR(SEARCH("Gatilho não atingido",AX10)))</formula>
    </cfRule>
    <cfRule type="containsText" dxfId="411" priority="411" operator="containsText" text="Gatilho atingido">
      <formula>NOT(ISERROR(SEARCH("Gatilho atingido",AX10)))</formula>
    </cfRule>
    <cfRule type="cellIs" dxfId="410" priority="412" operator="lessThan">
      <formula>0.0525</formula>
    </cfRule>
  </conditionalFormatting>
  <conditionalFormatting sqref="AX11">
    <cfRule type="containsText" dxfId="409" priority="407" operator="containsText" text="Gatilho não atingido">
      <formula>NOT(ISERROR(SEARCH("Gatilho não atingido",AX11)))</formula>
    </cfRule>
    <cfRule type="containsText" dxfId="408" priority="408" operator="containsText" text="Gatilho atingido">
      <formula>NOT(ISERROR(SEARCH("Gatilho atingido",AX11)))</formula>
    </cfRule>
    <cfRule type="cellIs" dxfId="407" priority="409" operator="lessThan">
      <formula>0.0525</formula>
    </cfRule>
  </conditionalFormatting>
  <conditionalFormatting sqref="Z8:Z9">
    <cfRule type="containsText" dxfId="406" priority="405" operator="containsText" text="Gatilho atingido">
      <formula>NOT(ISERROR(SEARCH("Gatilho atingido",Z8)))</formula>
    </cfRule>
    <cfRule type="containsText" dxfId="405" priority="406" operator="containsText" text="Gatilho não atingido">
      <formula>NOT(ISERROR(SEARCH("Gatilho não atingido",Z8)))</formula>
    </cfRule>
  </conditionalFormatting>
  <conditionalFormatting sqref="Z17:Z18">
    <cfRule type="containsText" dxfId="404" priority="403" operator="containsText" text="Gatilho atingido">
      <formula>NOT(ISERROR(SEARCH("Gatilho atingido",Z17)))</formula>
    </cfRule>
    <cfRule type="containsText" dxfId="403" priority="404" operator="containsText" text="Gatilho não atingido">
      <formula>NOT(ISERROR(SEARCH("Gatilho não atingido",Z17)))</formula>
    </cfRule>
  </conditionalFormatting>
  <conditionalFormatting sqref="Z26:Z27">
    <cfRule type="containsText" dxfId="402" priority="401" operator="containsText" text="Gatilho atingido">
      <formula>NOT(ISERROR(SEARCH("Gatilho atingido",Z26)))</formula>
    </cfRule>
    <cfRule type="containsText" dxfId="401" priority="402" operator="containsText" text="Gatilho não atingido">
      <formula>NOT(ISERROR(SEARCH("Gatilho não atingido",Z26)))</formula>
    </cfRule>
  </conditionalFormatting>
  <conditionalFormatting sqref="Z35:Z36">
    <cfRule type="containsText" dxfId="400" priority="399" operator="containsText" text="Gatilho atingido">
      <formula>NOT(ISERROR(SEARCH("Gatilho atingido",Z35)))</formula>
    </cfRule>
    <cfRule type="containsText" dxfId="399" priority="400" operator="containsText" text="Gatilho não atingido">
      <formula>NOT(ISERROR(SEARCH("Gatilho não atingido",Z35)))</formula>
    </cfRule>
  </conditionalFormatting>
  <conditionalFormatting sqref="Z44:Z45">
    <cfRule type="containsText" dxfId="398" priority="397" operator="containsText" text="Gatilho atingido">
      <formula>NOT(ISERROR(SEARCH("Gatilho atingido",Z44)))</formula>
    </cfRule>
    <cfRule type="containsText" dxfId="397" priority="398" operator="containsText" text="Gatilho não atingido">
      <formula>NOT(ISERROR(SEARCH("Gatilho não atingido",Z44)))</formula>
    </cfRule>
  </conditionalFormatting>
  <conditionalFormatting sqref="Z53:Z54">
    <cfRule type="containsText" dxfId="396" priority="395" operator="containsText" text="Gatilho atingido">
      <formula>NOT(ISERROR(SEARCH("Gatilho atingido",Z53)))</formula>
    </cfRule>
    <cfRule type="containsText" dxfId="395" priority="396" operator="containsText" text="Gatilho não atingido">
      <formula>NOT(ISERROR(SEARCH("Gatilho não atingido",Z53)))</formula>
    </cfRule>
  </conditionalFormatting>
  <conditionalFormatting sqref="Z62:Z63">
    <cfRule type="containsText" dxfId="394" priority="393" operator="containsText" text="Gatilho atingido">
      <formula>NOT(ISERROR(SEARCH("Gatilho atingido",Z62)))</formula>
    </cfRule>
    <cfRule type="containsText" dxfId="393" priority="394" operator="containsText" text="Gatilho não atingido">
      <formula>NOT(ISERROR(SEARCH("Gatilho não atingido",Z62)))</formula>
    </cfRule>
  </conditionalFormatting>
  <conditionalFormatting sqref="Z71:Z72">
    <cfRule type="containsText" dxfId="392" priority="391" operator="containsText" text="Gatilho atingido">
      <formula>NOT(ISERROR(SEARCH("Gatilho atingido",Z71)))</formula>
    </cfRule>
    <cfRule type="containsText" dxfId="391" priority="392" operator="containsText" text="Gatilho não atingido">
      <formula>NOT(ISERROR(SEARCH("Gatilho não atingido",Z71)))</formula>
    </cfRule>
  </conditionalFormatting>
  <conditionalFormatting sqref="Z80:Z81">
    <cfRule type="containsText" dxfId="390" priority="389" operator="containsText" text="Gatilho atingido">
      <formula>NOT(ISERROR(SEARCH("Gatilho atingido",Z80)))</formula>
    </cfRule>
    <cfRule type="containsText" dxfId="389" priority="390" operator="containsText" text="Gatilho não atingido">
      <formula>NOT(ISERROR(SEARCH("Gatilho não atingido",Z80)))</formula>
    </cfRule>
  </conditionalFormatting>
  <conditionalFormatting sqref="Z89:Z90">
    <cfRule type="containsText" dxfId="388" priority="387" operator="containsText" text="Gatilho atingido">
      <formula>NOT(ISERROR(SEARCH("Gatilho atingido",Z89)))</formula>
    </cfRule>
    <cfRule type="containsText" dxfId="387" priority="388" operator="containsText" text="Gatilho não atingido">
      <formula>NOT(ISERROR(SEARCH("Gatilho não atingido",Z89)))</formula>
    </cfRule>
  </conditionalFormatting>
  <conditionalFormatting sqref="Z98:Z99">
    <cfRule type="containsText" dxfId="386" priority="385" operator="containsText" text="Gatilho atingido">
      <formula>NOT(ISERROR(SEARCH("Gatilho atingido",Z98)))</formula>
    </cfRule>
    <cfRule type="containsText" dxfId="385" priority="386" operator="containsText" text="Gatilho não atingido">
      <formula>NOT(ISERROR(SEARCH("Gatilho não atingido",Z98)))</formula>
    </cfRule>
  </conditionalFormatting>
  <conditionalFormatting sqref="Z107:Z108">
    <cfRule type="containsText" dxfId="384" priority="383" operator="containsText" text="Gatilho atingido">
      <formula>NOT(ISERROR(SEARCH("Gatilho atingido",Z107)))</formula>
    </cfRule>
    <cfRule type="containsText" dxfId="383" priority="384" operator="containsText" text="Gatilho não atingido">
      <formula>NOT(ISERROR(SEARCH("Gatilho não atingido",Z107)))</formula>
    </cfRule>
  </conditionalFormatting>
  <conditionalFormatting sqref="Z116:Z117">
    <cfRule type="containsText" dxfId="382" priority="381" operator="containsText" text="Gatilho atingido">
      <formula>NOT(ISERROR(SEARCH("Gatilho atingido",Z116)))</formula>
    </cfRule>
    <cfRule type="containsText" dxfId="381" priority="382" operator="containsText" text="Gatilho não atingido">
      <formula>NOT(ISERROR(SEARCH("Gatilho não atingido",Z116)))</formula>
    </cfRule>
  </conditionalFormatting>
  <conditionalFormatting sqref="AY8">
    <cfRule type="cellIs" dxfId="380" priority="380" operator="lessThan">
      <formula>0.0525</formula>
    </cfRule>
  </conditionalFormatting>
  <conditionalFormatting sqref="AY9">
    <cfRule type="containsText" dxfId="379" priority="377" operator="containsText" text="Gatilho não atingido">
      <formula>NOT(ISERROR(SEARCH("Gatilho não atingido",AY9)))</formula>
    </cfRule>
    <cfRule type="containsText" dxfId="378" priority="378" operator="containsText" text="Gatilho atingido">
      <formula>NOT(ISERROR(SEARCH("Gatilho atingido",AY9)))</formula>
    </cfRule>
    <cfRule type="cellIs" dxfId="377" priority="379" operator="lessThan">
      <formula>0.0525</formula>
    </cfRule>
  </conditionalFormatting>
  <conditionalFormatting sqref="AY10">
    <cfRule type="containsText" dxfId="376" priority="374" operator="containsText" text="Gatilho não atingido">
      <formula>NOT(ISERROR(SEARCH("Gatilho não atingido",AY10)))</formula>
    </cfRule>
    <cfRule type="containsText" dxfId="375" priority="375" operator="containsText" text="Gatilho atingido">
      <formula>NOT(ISERROR(SEARCH("Gatilho atingido",AY10)))</formula>
    </cfRule>
    <cfRule type="cellIs" dxfId="374" priority="376" operator="lessThan">
      <formula>0.0525</formula>
    </cfRule>
  </conditionalFormatting>
  <conditionalFormatting sqref="AY11">
    <cfRule type="containsText" dxfId="373" priority="371" operator="containsText" text="Gatilho não atingido">
      <formula>NOT(ISERROR(SEARCH("Gatilho não atingido",AY11)))</formula>
    </cfRule>
    <cfRule type="containsText" dxfId="372" priority="372" operator="containsText" text="Gatilho atingido">
      <formula>NOT(ISERROR(SEARCH("Gatilho atingido",AY11)))</formula>
    </cfRule>
    <cfRule type="cellIs" dxfId="371" priority="373" operator="lessThan">
      <formula>0.0525</formula>
    </cfRule>
  </conditionalFormatting>
  <conditionalFormatting sqref="AA8:AA9">
    <cfRule type="containsText" dxfId="370" priority="369" operator="containsText" text="Gatilho atingido">
      <formula>NOT(ISERROR(SEARCH("Gatilho atingido",AA8)))</formula>
    </cfRule>
    <cfRule type="containsText" dxfId="369" priority="370" operator="containsText" text="Gatilho não atingido">
      <formula>NOT(ISERROR(SEARCH("Gatilho não atingido",AA8)))</formula>
    </cfRule>
  </conditionalFormatting>
  <conditionalFormatting sqref="AA17:AA18">
    <cfRule type="containsText" dxfId="368" priority="367" operator="containsText" text="Gatilho atingido">
      <formula>NOT(ISERROR(SEARCH("Gatilho atingido",AA17)))</formula>
    </cfRule>
    <cfRule type="containsText" dxfId="367" priority="368" operator="containsText" text="Gatilho não atingido">
      <formula>NOT(ISERROR(SEARCH("Gatilho não atingido",AA17)))</formula>
    </cfRule>
  </conditionalFormatting>
  <conditionalFormatting sqref="AA26:AA27">
    <cfRule type="containsText" dxfId="366" priority="365" operator="containsText" text="Gatilho atingido">
      <formula>NOT(ISERROR(SEARCH("Gatilho atingido",AA26)))</formula>
    </cfRule>
    <cfRule type="containsText" dxfId="365" priority="366" operator="containsText" text="Gatilho não atingido">
      <formula>NOT(ISERROR(SEARCH("Gatilho não atingido",AA26)))</formula>
    </cfRule>
  </conditionalFormatting>
  <conditionalFormatting sqref="AA35:AA36">
    <cfRule type="containsText" dxfId="364" priority="363" operator="containsText" text="Gatilho atingido">
      <formula>NOT(ISERROR(SEARCH("Gatilho atingido",AA35)))</formula>
    </cfRule>
    <cfRule type="containsText" dxfId="363" priority="364" operator="containsText" text="Gatilho não atingido">
      <formula>NOT(ISERROR(SEARCH("Gatilho não atingido",AA35)))</formula>
    </cfRule>
  </conditionalFormatting>
  <conditionalFormatting sqref="AA44:AA45">
    <cfRule type="containsText" dxfId="362" priority="361" operator="containsText" text="Gatilho atingido">
      <formula>NOT(ISERROR(SEARCH("Gatilho atingido",AA44)))</formula>
    </cfRule>
    <cfRule type="containsText" dxfId="361" priority="362" operator="containsText" text="Gatilho não atingido">
      <formula>NOT(ISERROR(SEARCH("Gatilho não atingido",AA44)))</formula>
    </cfRule>
  </conditionalFormatting>
  <conditionalFormatting sqref="AA53:AA54">
    <cfRule type="containsText" dxfId="360" priority="359" operator="containsText" text="Gatilho atingido">
      <formula>NOT(ISERROR(SEARCH("Gatilho atingido",AA53)))</formula>
    </cfRule>
    <cfRule type="containsText" dxfId="359" priority="360" operator="containsText" text="Gatilho não atingido">
      <formula>NOT(ISERROR(SEARCH("Gatilho não atingido",AA53)))</formula>
    </cfRule>
  </conditionalFormatting>
  <conditionalFormatting sqref="AA62:AA63">
    <cfRule type="containsText" dxfId="358" priority="357" operator="containsText" text="Gatilho atingido">
      <formula>NOT(ISERROR(SEARCH("Gatilho atingido",AA62)))</formula>
    </cfRule>
    <cfRule type="containsText" dxfId="357" priority="358" operator="containsText" text="Gatilho não atingido">
      <formula>NOT(ISERROR(SEARCH("Gatilho não atingido",AA62)))</formula>
    </cfRule>
  </conditionalFormatting>
  <conditionalFormatting sqref="AA71:AA72">
    <cfRule type="containsText" dxfId="356" priority="355" operator="containsText" text="Gatilho atingido">
      <formula>NOT(ISERROR(SEARCH("Gatilho atingido",AA71)))</formula>
    </cfRule>
    <cfRule type="containsText" dxfId="355" priority="356" operator="containsText" text="Gatilho não atingido">
      <formula>NOT(ISERROR(SEARCH("Gatilho não atingido",AA71)))</formula>
    </cfRule>
  </conditionalFormatting>
  <conditionalFormatting sqref="AA80:AA81">
    <cfRule type="containsText" dxfId="354" priority="353" operator="containsText" text="Gatilho atingido">
      <formula>NOT(ISERROR(SEARCH("Gatilho atingido",AA80)))</formula>
    </cfRule>
    <cfRule type="containsText" dxfId="353" priority="354" operator="containsText" text="Gatilho não atingido">
      <formula>NOT(ISERROR(SEARCH("Gatilho não atingido",AA80)))</formula>
    </cfRule>
  </conditionalFormatting>
  <conditionalFormatting sqref="AA89:AA90">
    <cfRule type="containsText" dxfId="352" priority="351" operator="containsText" text="Gatilho atingido">
      <formula>NOT(ISERROR(SEARCH("Gatilho atingido",AA89)))</formula>
    </cfRule>
    <cfRule type="containsText" dxfId="351" priority="352" operator="containsText" text="Gatilho não atingido">
      <formula>NOT(ISERROR(SEARCH("Gatilho não atingido",AA89)))</formula>
    </cfRule>
  </conditionalFormatting>
  <conditionalFormatting sqref="AA98:AA99">
    <cfRule type="containsText" dxfId="350" priority="349" operator="containsText" text="Gatilho atingido">
      <formula>NOT(ISERROR(SEARCH("Gatilho atingido",AA98)))</formula>
    </cfRule>
    <cfRule type="containsText" dxfId="349" priority="350" operator="containsText" text="Gatilho não atingido">
      <formula>NOT(ISERROR(SEARCH("Gatilho não atingido",AA98)))</formula>
    </cfRule>
  </conditionalFormatting>
  <conditionalFormatting sqref="AA107:AA108">
    <cfRule type="containsText" dxfId="348" priority="347" operator="containsText" text="Gatilho atingido">
      <formula>NOT(ISERROR(SEARCH("Gatilho atingido",AA107)))</formula>
    </cfRule>
    <cfRule type="containsText" dxfId="347" priority="348" operator="containsText" text="Gatilho não atingido">
      <formula>NOT(ISERROR(SEARCH("Gatilho não atingido",AA107)))</formula>
    </cfRule>
  </conditionalFormatting>
  <conditionalFormatting sqref="AA116:AA117">
    <cfRule type="containsText" dxfId="346" priority="345" operator="containsText" text="Gatilho atingido">
      <formula>NOT(ISERROR(SEARCH("Gatilho atingido",AA116)))</formula>
    </cfRule>
    <cfRule type="containsText" dxfId="345" priority="346" operator="containsText" text="Gatilho não atingido">
      <formula>NOT(ISERROR(SEARCH("Gatilho não atingido",AA116)))</formula>
    </cfRule>
  </conditionalFormatting>
  <conditionalFormatting sqref="AZ8">
    <cfRule type="cellIs" dxfId="344" priority="344" operator="lessThan">
      <formula>0.0525</formula>
    </cfRule>
  </conditionalFormatting>
  <conditionalFormatting sqref="AZ9">
    <cfRule type="containsText" dxfId="343" priority="341" operator="containsText" text="Gatilho não atingido">
      <formula>NOT(ISERROR(SEARCH("Gatilho não atingido",AZ9)))</formula>
    </cfRule>
    <cfRule type="containsText" dxfId="342" priority="342" operator="containsText" text="Gatilho atingido">
      <formula>NOT(ISERROR(SEARCH("Gatilho atingido",AZ9)))</formula>
    </cfRule>
    <cfRule type="cellIs" dxfId="341" priority="343" operator="lessThan">
      <formula>0.0525</formula>
    </cfRule>
  </conditionalFormatting>
  <conditionalFormatting sqref="AZ10">
    <cfRule type="containsText" dxfId="340" priority="338" operator="containsText" text="Gatilho não atingido">
      <formula>NOT(ISERROR(SEARCH("Gatilho não atingido",AZ10)))</formula>
    </cfRule>
    <cfRule type="containsText" dxfId="339" priority="339" operator="containsText" text="Gatilho atingido">
      <formula>NOT(ISERROR(SEARCH("Gatilho atingido",AZ10)))</formula>
    </cfRule>
    <cfRule type="cellIs" dxfId="338" priority="340" operator="lessThan">
      <formula>0.0525</formula>
    </cfRule>
  </conditionalFormatting>
  <conditionalFormatting sqref="AZ11">
    <cfRule type="containsText" dxfId="337" priority="335" operator="containsText" text="Gatilho não atingido">
      <formula>NOT(ISERROR(SEARCH("Gatilho não atingido",AZ11)))</formula>
    </cfRule>
    <cfRule type="containsText" dxfId="336" priority="336" operator="containsText" text="Gatilho atingido">
      <formula>NOT(ISERROR(SEARCH("Gatilho atingido",AZ11)))</formula>
    </cfRule>
    <cfRule type="cellIs" dxfId="335" priority="337" operator="lessThan">
      <formula>0.0525</formula>
    </cfRule>
  </conditionalFormatting>
  <conditionalFormatting sqref="AB8:AB9">
    <cfRule type="containsText" dxfId="334" priority="333" operator="containsText" text="Gatilho atingido">
      <formula>NOT(ISERROR(SEARCH("Gatilho atingido",AB8)))</formula>
    </cfRule>
    <cfRule type="containsText" dxfId="333" priority="334" operator="containsText" text="Gatilho não atingido">
      <formula>NOT(ISERROR(SEARCH("Gatilho não atingido",AB8)))</formula>
    </cfRule>
  </conditionalFormatting>
  <conditionalFormatting sqref="AB17:AB18">
    <cfRule type="containsText" dxfId="332" priority="331" operator="containsText" text="Gatilho atingido">
      <formula>NOT(ISERROR(SEARCH("Gatilho atingido",AB17)))</formula>
    </cfRule>
    <cfRule type="containsText" dxfId="331" priority="332" operator="containsText" text="Gatilho não atingido">
      <formula>NOT(ISERROR(SEARCH("Gatilho não atingido",AB17)))</formula>
    </cfRule>
  </conditionalFormatting>
  <conditionalFormatting sqref="AB26:AB27">
    <cfRule type="containsText" dxfId="330" priority="329" operator="containsText" text="Gatilho atingido">
      <formula>NOT(ISERROR(SEARCH("Gatilho atingido",AB26)))</formula>
    </cfRule>
    <cfRule type="containsText" dxfId="329" priority="330" operator="containsText" text="Gatilho não atingido">
      <formula>NOT(ISERROR(SEARCH("Gatilho não atingido",AB26)))</formula>
    </cfRule>
  </conditionalFormatting>
  <conditionalFormatting sqref="AB35:AB36">
    <cfRule type="containsText" dxfId="328" priority="327" operator="containsText" text="Gatilho atingido">
      <formula>NOT(ISERROR(SEARCH("Gatilho atingido",AB35)))</formula>
    </cfRule>
    <cfRule type="containsText" dxfId="327" priority="328" operator="containsText" text="Gatilho não atingido">
      <formula>NOT(ISERROR(SEARCH("Gatilho não atingido",AB35)))</formula>
    </cfRule>
  </conditionalFormatting>
  <conditionalFormatting sqref="AB44:AB45">
    <cfRule type="containsText" dxfId="326" priority="325" operator="containsText" text="Gatilho atingido">
      <formula>NOT(ISERROR(SEARCH("Gatilho atingido",AB44)))</formula>
    </cfRule>
    <cfRule type="containsText" dxfId="325" priority="326" operator="containsText" text="Gatilho não atingido">
      <formula>NOT(ISERROR(SEARCH("Gatilho não atingido",AB44)))</formula>
    </cfRule>
  </conditionalFormatting>
  <conditionalFormatting sqref="AB53:AB54">
    <cfRule type="containsText" dxfId="324" priority="323" operator="containsText" text="Gatilho atingido">
      <formula>NOT(ISERROR(SEARCH("Gatilho atingido",AB53)))</formula>
    </cfRule>
    <cfRule type="containsText" dxfId="323" priority="324" operator="containsText" text="Gatilho não atingido">
      <formula>NOT(ISERROR(SEARCH("Gatilho não atingido",AB53)))</formula>
    </cfRule>
  </conditionalFormatting>
  <conditionalFormatting sqref="AB62:AB63">
    <cfRule type="containsText" dxfId="322" priority="321" operator="containsText" text="Gatilho atingido">
      <formula>NOT(ISERROR(SEARCH("Gatilho atingido",AB62)))</formula>
    </cfRule>
    <cfRule type="containsText" dxfId="321" priority="322" operator="containsText" text="Gatilho não atingido">
      <formula>NOT(ISERROR(SEARCH("Gatilho não atingido",AB62)))</formula>
    </cfRule>
  </conditionalFormatting>
  <conditionalFormatting sqref="AB71:AB72">
    <cfRule type="containsText" dxfId="320" priority="319" operator="containsText" text="Gatilho atingido">
      <formula>NOT(ISERROR(SEARCH("Gatilho atingido",AB71)))</formula>
    </cfRule>
    <cfRule type="containsText" dxfId="319" priority="320" operator="containsText" text="Gatilho não atingido">
      <formula>NOT(ISERROR(SEARCH("Gatilho não atingido",AB71)))</formula>
    </cfRule>
  </conditionalFormatting>
  <conditionalFormatting sqref="AB80:AB81">
    <cfRule type="containsText" dxfId="318" priority="317" operator="containsText" text="Gatilho atingido">
      <formula>NOT(ISERROR(SEARCH("Gatilho atingido",AB80)))</formula>
    </cfRule>
    <cfRule type="containsText" dxfId="317" priority="318" operator="containsText" text="Gatilho não atingido">
      <formula>NOT(ISERROR(SEARCH("Gatilho não atingido",AB80)))</formula>
    </cfRule>
  </conditionalFormatting>
  <conditionalFormatting sqref="AB89:AB90">
    <cfRule type="containsText" dxfId="316" priority="315" operator="containsText" text="Gatilho atingido">
      <formula>NOT(ISERROR(SEARCH("Gatilho atingido",AB89)))</formula>
    </cfRule>
    <cfRule type="containsText" dxfId="315" priority="316" operator="containsText" text="Gatilho não atingido">
      <formula>NOT(ISERROR(SEARCH("Gatilho não atingido",AB89)))</formula>
    </cfRule>
  </conditionalFormatting>
  <conditionalFormatting sqref="AB98:AB99">
    <cfRule type="containsText" dxfId="314" priority="313" operator="containsText" text="Gatilho atingido">
      <formula>NOT(ISERROR(SEARCH("Gatilho atingido",AB98)))</formula>
    </cfRule>
    <cfRule type="containsText" dxfId="313" priority="314" operator="containsText" text="Gatilho não atingido">
      <formula>NOT(ISERROR(SEARCH("Gatilho não atingido",AB98)))</formula>
    </cfRule>
  </conditionalFormatting>
  <conditionalFormatting sqref="AB107:AB108">
    <cfRule type="containsText" dxfId="312" priority="311" operator="containsText" text="Gatilho atingido">
      <formula>NOT(ISERROR(SEARCH("Gatilho atingido",AB107)))</formula>
    </cfRule>
    <cfRule type="containsText" dxfId="311" priority="312" operator="containsText" text="Gatilho não atingido">
      <formula>NOT(ISERROR(SEARCH("Gatilho não atingido",AB107)))</formula>
    </cfRule>
  </conditionalFormatting>
  <conditionalFormatting sqref="AB116:AB117">
    <cfRule type="containsText" dxfId="310" priority="309" operator="containsText" text="Gatilho atingido">
      <formula>NOT(ISERROR(SEARCH("Gatilho atingido",AB116)))</formula>
    </cfRule>
    <cfRule type="containsText" dxfId="309" priority="310" operator="containsText" text="Gatilho não atingido">
      <formula>NOT(ISERROR(SEARCH("Gatilho não atingido",AB116)))</formula>
    </cfRule>
  </conditionalFormatting>
  <conditionalFormatting sqref="BA8">
    <cfRule type="cellIs" dxfId="308" priority="308" operator="lessThan">
      <formula>0.0525</formula>
    </cfRule>
  </conditionalFormatting>
  <conditionalFormatting sqref="BA9">
    <cfRule type="containsText" dxfId="307" priority="305" operator="containsText" text="Gatilho não atingido">
      <formula>NOT(ISERROR(SEARCH("Gatilho não atingido",BA9)))</formula>
    </cfRule>
    <cfRule type="containsText" dxfId="306" priority="306" operator="containsText" text="Gatilho atingido">
      <formula>NOT(ISERROR(SEARCH("Gatilho atingido",BA9)))</formula>
    </cfRule>
    <cfRule type="cellIs" dxfId="305" priority="307" operator="lessThan">
      <formula>0.0525</formula>
    </cfRule>
  </conditionalFormatting>
  <conditionalFormatting sqref="BA10">
    <cfRule type="containsText" dxfId="304" priority="302" operator="containsText" text="Gatilho não atingido">
      <formula>NOT(ISERROR(SEARCH("Gatilho não atingido",BA10)))</formula>
    </cfRule>
    <cfRule type="containsText" dxfId="303" priority="303" operator="containsText" text="Gatilho atingido">
      <formula>NOT(ISERROR(SEARCH("Gatilho atingido",BA10)))</formula>
    </cfRule>
    <cfRule type="cellIs" dxfId="302" priority="304" operator="lessThan">
      <formula>0.0525</formula>
    </cfRule>
  </conditionalFormatting>
  <conditionalFormatting sqref="BA11">
    <cfRule type="containsText" dxfId="301" priority="299" operator="containsText" text="Gatilho não atingido">
      <formula>NOT(ISERROR(SEARCH("Gatilho não atingido",BA11)))</formula>
    </cfRule>
    <cfRule type="containsText" dxfId="300" priority="300" operator="containsText" text="Gatilho atingido">
      <formula>NOT(ISERROR(SEARCH("Gatilho atingido",BA11)))</formula>
    </cfRule>
    <cfRule type="cellIs" dxfId="299" priority="301" operator="lessThan">
      <formula>0.0525</formula>
    </cfRule>
  </conditionalFormatting>
  <conditionalFormatting sqref="AC8:AC9">
    <cfRule type="containsText" dxfId="298" priority="297" operator="containsText" text="Gatilho atingido">
      <formula>NOT(ISERROR(SEARCH("Gatilho atingido",AC8)))</formula>
    </cfRule>
    <cfRule type="containsText" dxfId="297" priority="298" operator="containsText" text="Gatilho não atingido">
      <formula>NOT(ISERROR(SEARCH("Gatilho não atingido",AC8)))</formula>
    </cfRule>
  </conditionalFormatting>
  <conditionalFormatting sqref="AC17:AC18">
    <cfRule type="containsText" dxfId="296" priority="295" operator="containsText" text="Gatilho atingido">
      <formula>NOT(ISERROR(SEARCH("Gatilho atingido",AC17)))</formula>
    </cfRule>
    <cfRule type="containsText" dxfId="295" priority="296" operator="containsText" text="Gatilho não atingido">
      <formula>NOT(ISERROR(SEARCH("Gatilho não atingido",AC17)))</formula>
    </cfRule>
  </conditionalFormatting>
  <conditionalFormatting sqref="AC26:AC27">
    <cfRule type="containsText" dxfId="294" priority="293" operator="containsText" text="Gatilho atingido">
      <formula>NOT(ISERROR(SEARCH("Gatilho atingido",AC26)))</formula>
    </cfRule>
    <cfRule type="containsText" dxfId="293" priority="294" operator="containsText" text="Gatilho não atingido">
      <formula>NOT(ISERROR(SEARCH("Gatilho não atingido",AC26)))</formula>
    </cfRule>
  </conditionalFormatting>
  <conditionalFormatting sqref="AC35:AC36">
    <cfRule type="containsText" dxfId="292" priority="291" operator="containsText" text="Gatilho atingido">
      <formula>NOT(ISERROR(SEARCH("Gatilho atingido",AC35)))</formula>
    </cfRule>
    <cfRule type="containsText" dxfId="291" priority="292" operator="containsText" text="Gatilho não atingido">
      <formula>NOT(ISERROR(SEARCH("Gatilho não atingido",AC35)))</formula>
    </cfRule>
  </conditionalFormatting>
  <conditionalFormatting sqref="AC44:AC45">
    <cfRule type="containsText" dxfId="290" priority="289" operator="containsText" text="Gatilho atingido">
      <formula>NOT(ISERROR(SEARCH("Gatilho atingido",AC44)))</formula>
    </cfRule>
    <cfRule type="containsText" dxfId="289" priority="290" operator="containsText" text="Gatilho não atingido">
      <formula>NOT(ISERROR(SEARCH("Gatilho não atingido",AC44)))</formula>
    </cfRule>
  </conditionalFormatting>
  <conditionalFormatting sqref="AC53:AC54">
    <cfRule type="containsText" dxfId="288" priority="287" operator="containsText" text="Gatilho atingido">
      <formula>NOT(ISERROR(SEARCH("Gatilho atingido",AC53)))</formula>
    </cfRule>
    <cfRule type="containsText" dxfId="287" priority="288" operator="containsText" text="Gatilho não atingido">
      <formula>NOT(ISERROR(SEARCH("Gatilho não atingido",AC53)))</formula>
    </cfRule>
  </conditionalFormatting>
  <conditionalFormatting sqref="AC62:AC63">
    <cfRule type="containsText" dxfId="286" priority="285" operator="containsText" text="Gatilho atingido">
      <formula>NOT(ISERROR(SEARCH("Gatilho atingido",AC62)))</formula>
    </cfRule>
    <cfRule type="containsText" dxfId="285" priority="286" operator="containsText" text="Gatilho não atingido">
      <formula>NOT(ISERROR(SEARCH("Gatilho não atingido",AC62)))</formula>
    </cfRule>
  </conditionalFormatting>
  <conditionalFormatting sqref="AC71:AC72">
    <cfRule type="containsText" dxfId="284" priority="283" operator="containsText" text="Gatilho atingido">
      <formula>NOT(ISERROR(SEARCH("Gatilho atingido",AC71)))</formula>
    </cfRule>
    <cfRule type="containsText" dxfId="283" priority="284" operator="containsText" text="Gatilho não atingido">
      <formula>NOT(ISERROR(SEARCH("Gatilho não atingido",AC71)))</formula>
    </cfRule>
  </conditionalFormatting>
  <conditionalFormatting sqref="AC80:AC81">
    <cfRule type="containsText" dxfId="282" priority="281" operator="containsText" text="Gatilho atingido">
      <formula>NOT(ISERROR(SEARCH("Gatilho atingido",AC80)))</formula>
    </cfRule>
    <cfRule type="containsText" dxfId="281" priority="282" operator="containsText" text="Gatilho não atingido">
      <formula>NOT(ISERROR(SEARCH("Gatilho não atingido",AC80)))</formula>
    </cfRule>
  </conditionalFormatting>
  <conditionalFormatting sqref="AC89:AC90">
    <cfRule type="containsText" dxfId="280" priority="279" operator="containsText" text="Gatilho atingido">
      <formula>NOT(ISERROR(SEARCH("Gatilho atingido",AC89)))</formula>
    </cfRule>
    <cfRule type="containsText" dxfId="279" priority="280" operator="containsText" text="Gatilho não atingido">
      <formula>NOT(ISERROR(SEARCH("Gatilho não atingido",AC89)))</formula>
    </cfRule>
  </conditionalFormatting>
  <conditionalFormatting sqref="AC98:AC99">
    <cfRule type="containsText" dxfId="278" priority="277" operator="containsText" text="Gatilho atingido">
      <formula>NOT(ISERROR(SEARCH("Gatilho atingido",AC98)))</formula>
    </cfRule>
    <cfRule type="containsText" dxfId="277" priority="278" operator="containsText" text="Gatilho não atingido">
      <formula>NOT(ISERROR(SEARCH("Gatilho não atingido",AC98)))</formula>
    </cfRule>
  </conditionalFormatting>
  <conditionalFormatting sqref="AC107:AC108">
    <cfRule type="containsText" dxfId="276" priority="275" operator="containsText" text="Gatilho atingido">
      <formula>NOT(ISERROR(SEARCH("Gatilho atingido",AC107)))</formula>
    </cfRule>
    <cfRule type="containsText" dxfId="275" priority="276" operator="containsText" text="Gatilho não atingido">
      <formula>NOT(ISERROR(SEARCH("Gatilho não atingido",AC107)))</formula>
    </cfRule>
  </conditionalFormatting>
  <conditionalFormatting sqref="AC116:AC117">
    <cfRule type="containsText" dxfId="274" priority="273" operator="containsText" text="Gatilho atingido">
      <formula>NOT(ISERROR(SEARCH("Gatilho atingido",AC116)))</formula>
    </cfRule>
    <cfRule type="containsText" dxfId="273" priority="274" operator="containsText" text="Gatilho não atingido">
      <formula>NOT(ISERROR(SEARCH("Gatilho não atingido",AC116)))</formula>
    </cfRule>
  </conditionalFormatting>
  <conditionalFormatting sqref="BB8">
    <cfRule type="cellIs" dxfId="272" priority="272" operator="lessThan">
      <formula>0.0525</formula>
    </cfRule>
  </conditionalFormatting>
  <conditionalFormatting sqref="BB9">
    <cfRule type="containsText" dxfId="271" priority="269" operator="containsText" text="Gatilho não atingido">
      <formula>NOT(ISERROR(SEARCH("Gatilho não atingido",BB9)))</formula>
    </cfRule>
    <cfRule type="containsText" dxfId="270" priority="270" operator="containsText" text="Gatilho atingido">
      <formula>NOT(ISERROR(SEARCH("Gatilho atingido",BB9)))</formula>
    </cfRule>
    <cfRule type="cellIs" dxfId="269" priority="271" operator="lessThan">
      <formula>0.0525</formula>
    </cfRule>
  </conditionalFormatting>
  <conditionalFormatting sqref="BB10">
    <cfRule type="containsText" dxfId="268" priority="266" operator="containsText" text="Gatilho não atingido">
      <formula>NOT(ISERROR(SEARCH("Gatilho não atingido",BB10)))</formula>
    </cfRule>
    <cfRule type="containsText" dxfId="267" priority="267" operator="containsText" text="Gatilho atingido">
      <formula>NOT(ISERROR(SEARCH("Gatilho atingido",BB10)))</formula>
    </cfRule>
    <cfRule type="cellIs" dxfId="266" priority="268" operator="lessThan">
      <formula>0.0525</formula>
    </cfRule>
  </conditionalFormatting>
  <conditionalFormatting sqref="BB11">
    <cfRule type="containsText" dxfId="265" priority="263" operator="containsText" text="Gatilho não atingido">
      <formula>NOT(ISERROR(SEARCH("Gatilho não atingido",BB11)))</formula>
    </cfRule>
    <cfRule type="containsText" dxfId="264" priority="264" operator="containsText" text="Gatilho atingido">
      <formula>NOT(ISERROR(SEARCH("Gatilho atingido",BB11)))</formula>
    </cfRule>
    <cfRule type="cellIs" dxfId="263" priority="265" operator="lessThan">
      <formula>0.0525</formula>
    </cfRule>
  </conditionalFormatting>
  <conditionalFormatting sqref="AD8:AD9">
    <cfRule type="containsText" dxfId="262" priority="261" operator="containsText" text="Gatilho atingido">
      <formula>NOT(ISERROR(SEARCH("Gatilho atingido",AD8)))</formula>
    </cfRule>
    <cfRule type="containsText" dxfId="261" priority="262" operator="containsText" text="Gatilho não atingido">
      <formula>NOT(ISERROR(SEARCH("Gatilho não atingido",AD8)))</formula>
    </cfRule>
  </conditionalFormatting>
  <conditionalFormatting sqref="AD17:AD18">
    <cfRule type="containsText" dxfId="260" priority="259" operator="containsText" text="Gatilho atingido">
      <formula>NOT(ISERROR(SEARCH("Gatilho atingido",AD17)))</formula>
    </cfRule>
    <cfRule type="containsText" dxfId="259" priority="260" operator="containsText" text="Gatilho não atingido">
      <formula>NOT(ISERROR(SEARCH("Gatilho não atingido",AD17)))</formula>
    </cfRule>
  </conditionalFormatting>
  <conditionalFormatting sqref="AD26:AD27">
    <cfRule type="containsText" dxfId="258" priority="257" operator="containsText" text="Gatilho atingido">
      <formula>NOT(ISERROR(SEARCH("Gatilho atingido",AD26)))</formula>
    </cfRule>
    <cfRule type="containsText" dxfId="257" priority="258" operator="containsText" text="Gatilho não atingido">
      <formula>NOT(ISERROR(SEARCH("Gatilho não atingido",AD26)))</formula>
    </cfRule>
  </conditionalFormatting>
  <conditionalFormatting sqref="AD35:AD36">
    <cfRule type="containsText" dxfId="256" priority="255" operator="containsText" text="Gatilho atingido">
      <formula>NOT(ISERROR(SEARCH("Gatilho atingido",AD35)))</formula>
    </cfRule>
    <cfRule type="containsText" dxfId="255" priority="256" operator="containsText" text="Gatilho não atingido">
      <formula>NOT(ISERROR(SEARCH("Gatilho não atingido",AD35)))</formula>
    </cfRule>
  </conditionalFormatting>
  <conditionalFormatting sqref="AD44:AD45">
    <cfRule type="containsText" dxfId="254" priority="253" operator="containsText" text="Gatilho atingido">
      <formula>NOT(ISERROR(SEARCH("Gatilho atingido",AD44)))</formula>
    </cfRule>
    <cfRule type="containsText" dxfId="253" priority="254" operator="containsText" text="Gatilho não atingido">
      <formula>NOT(ISERROR(SEARCH("Gatilho não atingido",AD44)))</formula>
    </cfRule>
  </conditionalFormatting>
  <conditionalFormatting sqref="AD53:AD54">
    <cfRule type="containsText" dxfId="252" priority="251" operator="containsText" text="Gatilho atingido">
      <formula>NOT(ISERROR(SEARCH("Gatilho atingido",AD53)))</formula>
    </cfRule>
    <cfRule type="containsText" dxfId="251" priority="252" operator="containsText" text="Gatilho não atingido">
      <formula>NOT(ISERROR(SEARCH("Gatilho não atingido",AD53)))</formula>
    </cfRule>
  </conditionalFormatting>
  <conditionalFormatting sqref="AD62:AD63">
    <cfRule type="containsText" dxfId="250" priority="249" operator="containsText" text="Gatilho atingido">
      <formula>NOT(ISERROR(SEARCH("Gatilho atingido",AD62)))</formula>
    </cfRule>
    <cfRule type="containsText" dxfId="249" priority="250" operator="containsText" text="Gatilho não atingido">
      <formula>NOT(ISERROR(SEARCH("Gatilho não atingido",AD62)))</formula>
    </cfRule>
  </conditionalFormatting>
  <conditionalFormatting sqref="AD71:AD72">
    <cfRule type="containsText" dxfId="248" priority="247" operator="containsText" text="Gatilho atingido">
      <formula>NOT(ISERROR(SEARCH("Gatilho atingido",AD71)))</formula>
    </cfRule>
    <cfRule type="containsText" dxfId="247" priority="248" operator="containsText" text="Gatilho não atingido">
      <formula>NOT(ISERROR(SEARCH("Gatilho não atingido",AD71)))</formula>
    </cfRule>
  </conditionalFormatting>
  <conditionalFormatting sqref="AD80:AD81">
    <cfRule type="containsText" dxfId="246" priority="245" operator="containsText" text="Gatilho atingido">
      <formula>NOT(ISERROR(SEARCH("Gatilho atingido",AD80)))</formula>
    </cfRule>
    <cfRule type="containsText" dxfId="245" priority="246" operator="containsText" text="Gatilho não atingido">
      <formula>NOT(ISERROR(SEARCH("Gatilho não atingido",AD80)))</formula>
    </cfRule>
  </conditionalFormatting>
  <conditionalFormatting sqref="AD89:AD90">
    <cfRule type="containsText" dxfId="244" priority="243" operator="containsText" text="Gatilho atingido">
      <formula>NOT(ISERROR(SEARCH("Gatilho atingido",AD89)))</formula>
    </cfRule>
    <cfRule type="containsText" dxfId="243" priority="244" operator="containsText" text="Gatilho não atingido">
      <formula>NOT(ISERROR(SEARCH("Gatilho não atingido",AD89)))</formula>
    </cfRule>
  </conditionalFormatting>
  <conditionalFormatting sqref="AD98:AD99">
    <cfRule type="containsText" dxfId="242" priority="241" operator="containsText" text="Gatilho atingido">
      <formula>NOT(ISERROR(SEARCH("Gatilho atingido",AD98)))</formula>
    </cfRule>
    <cfRule type="containsText" dxfId="241" priority="242" operator="containsText" text="Gatilho não atingido">
      <formula>NOT(ISERROR(SEARCH("Gatilho não atingido",AD98)))</formula>
    </cfRule>
  </conditionalFormatting>
  <conditionalFormatting sqref="AD107:AD108">
    <cfRule type="containsText" dxfId="240" priority="239" operator="containsText" text="Gatilho atingido">
      <formula>NOT(ISERROR(SEARCH("Gatilho atingido",AD107)))</formula>
    </cfRule>
    <cfRule type="containsText" dxfId="239" priority="240" operator="containsText" text="Gatilho não atingido">
      <formula>NOT(ISERROR(SEARCH("Gatilho não atingido",AD107)))</formula>
    </cfRule>
  </conditionalFormatting>
  <conditionalFormatting sqref="AD116:AD117">
    <cfRule type="containsText" dxfId="238" priority="237" operator="containsText" text="Gatilho atingido">
      <formula>NOT(ISERROR(SEARCH("Gatilho atingido",AD116)))</formula>
    </cfRule>
    <cfRule type="containsText" dxfId="237" priority="238" operator="containsText" text="Gatilho não atingido">
      <formula>NOT(ISERROR(SEARCH("Gatilho não atingido",AD116)))</formula>
    </cfRule>
  </conditionalFormatting>
  <conditionalFormatting sqref="BC8">
    <cfRule type="cellIs" dxfId="236" priority="236" operator="lessThan">
      <formula>0.0525</formula>
    </cfRule>
  </conditionalFormatting>
  <conditionalFormatting sqref="BC9">
    <cfRule type="containsText" dxfId="235" priority="233" operator="containsText" text="Gatilho não atingido">
      <formula>NOT(ISERROR(SEARCH("Gatilho não atingido",BC9)))</formula>
    </cfRule>
    <cfRule type="containsText" dxfId="234" priority="234" operator="containsText" text="Gatilho atingido">
      <formula>NOT(ISERROR(SEARCH("Gatilho atingido",BC9)))</formula>
    </cfRule>
    <cfRule type="cellIs" dxfId="233" priority="235" operator="lessThan">
      <formula>0.0525</formula>
    </cfRule>
  </conditionalFormatting>
  <conditionalFormatting sqref="BC10">
    <cfRule type="containsText" dxfId="232" priority="230" operator="containsText" text="Gatilho não atingido">
      <formula>NOT(ISERROR(SEARCH("Gatilho não atingido",BC10)))</formula>
    </cfRule>
    <cfRule type="containsText" dxfId="231" priority="231" operator="containsText" text="Gatilho atingido">
      <formula>NOT(ISERROR(SEARCH("Gatilho atingido",BC10)))</formula>
    </cfRule>
    <cfRule type="cellIs" dxfId="230" priority="232" operator="lessThan">
      <formula>0.0525</formula>
    </cfRule>
  </conditionalFormatting>
  <conditionalFormatting sqref="BC11">
    <cfRule type="containsText" dxfId="229" priority="227" operator="containsText" text="Gatilho não atingido">
      <formula>NOT(ISERROR(SEARCH("Gatilho não atingido",BC11)))</formula>
    </cfRule>
    <cfRule type="containsText" dxfId="228" priority="228" operator="containsText" text="Gatilho atingido">
      <formula>NOT(ISERROR(SEARCH("Gatilho atingido",BC11)))</formula>
    </cfRule>
    <cfRule type="cellIs" dxfId="227" priority="229" operator="lessThan">
      <formula>0.0525</formula>
    </cfRule>
  </conditionalFormatting>
  <conditionalFormatting sqref="AE8:AE9">
    <cfRule type="containsText" dxfId="226" priority="225" operator="containsText" text="Gatilho atingido">
      <formula>NOT(ISERROR(SEARCH("Gatilho atingido",AE8)))</formula>
    </cfRule>
    <cfRule type="containsText" dxfId="225" priority="226" operator="containsText" text="Gatilho não atingido">
      <formula>NOT(ISERROR(SEARCH("Gatilho não atingido",AE8)))</formula>
    </cfRule>
  </conditionalFormatting>
  <conditionalFormatting sqref="AE17:AE18">
    <cfRule type="containsText" dxfId="224" priority="223" operator="containsText" text="Gatilho atingido">
      <formula>NOT(ISERROR(SEARCH("Gatilho atingido",AE17)))</formula>
    </cfRule>
    <cfRule type="containsText" dxfId="223" priority="224" operator="containsText" text="Gatilho não atingido">
      <formula>NOT(ISERROR(SEARCH("Gatilho não atingido",AE17)))</formula>
    </cfRule>
  </conditionalFormatting>
  <conditionalFormatting sqref="AE26:AE27">
    <cfRule type="containsText" dxfId="222" priority="221" operator="containsText" text="Gatilho atingido">
      <formula>NOT(ISERROR(SEARCH("Gatilho atingido",AE26)))</formula>
    </cfRule>
    <cfRule type="containsText" dxfId="221" priority="222" operator="containsText" text="Gatilho não atingido">
      <formula>NOT(ISERROR(SEARCH("Gatilho não atingido",AE26)))</formula>
    </cfRule>
  </conditionalFormatting>
  <conditionalFormatting sqref="AE35:AE36">
    <cfRule type="containsText" dxfId="220" priority="219" operator="containsText" text="Gatilho atingido">
      <formula>NOT(ISERROR(SEARCH("Gatilho atingido",AE35)))</formula>
    </cfRule>
    <cfRule type="containsText" dxfId="219" priority="220" operator="containsText" text="Gatilho não atingido">
      <formula>NOT(ISERROR(SEARCH("Gatilho não atingido",AE35)))</formula>
    </cfRule>
  </conditionalFormatting>
  <conditionalFormatting sqref="AE44:AE45">
    <cfRule type="containsText" dxfId="218" priority="217" operator="containsText" text="Gatilho atingido">
      <formula>NOT(ISERROR(SEARCH("Gatilho atingido",AE44)))</formula>
    </cfRule>
    <cfRule type="containsText" dxfId="217" priority="218" operator="containsText" text="Gatilho não atingido">
      <formula>NOT(ISERROR(SEARCH("Gatilho não atingido",AE44)))</formula>
    </cfRule>
  </conditionalFormatting>
  <conditionalFormatting sqref="AE53:AE54">
    <cfRule type="containsText" dxfId="216" priority="215" operator="containsText" text="Gatilho atingido">
      <formula>NOT(ISERROR(SEARCH("Gatilho atingido",AE53)))</formula>
    </cfRule>
    <cfRule type="containsText" dxfId="215" priority="216" operator="containsText" text="Gatilho não atingido">
      <formula>NOT(ISERROR(SEARCH("Gatilho não atingido",AE53)))</formula>
    </cfRule>
  </conditionalFormatting>
  <conditionalFormatting sqref="AE62:AE63">
    <cfRule type="containsText" dxfId="214" priority="213" operator="containsText" text="Gatilho atingido">
      <formula>NOT(ISERROR(SEARCH("Gatilho atingido",AE62)))</formula>
    </cfRule>
    <cfRule type="containsText" dxfId="213" priority="214" operator="containsText" text="Gatilho não atingido">
      <formula>NOT(ISERROR(SEARCH("Gatilho não atingido",AE62)))</formula>
    </cfRule>
  </conditionalFormatting>
  <conditionalFormatting sqref="AE71:AE72">
    <cfRule type="containsText" dxfId="212" priority="211" operator="containsText" text="Gatilho atingido">
      <formula>NOT(ISERROR(SEARCH("Gatilho atingido",AE71)))</formula>
    </cfRule>
    <cfRule type="containsText" dxfId="211" priority="212" operator="containsText" text="Gatilho não atingido">
      <formula>NOT(ISERROR(SEARCH("Gatilho não atingido",AE71)))</formula>
    </cfRule>
  </conditionalFormatting>
  <conditionalFormatting sqref="AE80:AE81">
    <cfRule type="containsText" dxfId="210" priority="209" operator="containsText" text="Gatilho atingido">
      <formula>NOT(ISERROR(SEARCH("Gatilho atingido",AE80)))</formula>
    </cfRule>
    <cfRule type="containsText" dxfId="209" priority="210" operator="containsText" text="Gatilho não atingido">
      <formula>NOT(ISERROR(SEARCH("Gatilho não atingido",AE80)))</formula>
    </cfRule>
  </conditionalFormatting>
  <conditionalFormatting sqref="AE89:AE90">
    <cfRule type="containsText" dxfId="208" priority="207" operator="containsText" text="Gatilho atingido">
      <formula>NOT(ISERROR(SEARCH("Gatilho atingido",AE89)))</formula>
    </cfRule>
    <cfRule type="containsText" dxfId="207" priority="208" operator="containsText" text="Gatilho não atingido">
      <formula>NOT(ISERROR(SEARCH("Gatilho não atingido",AE89)))</formula>
    </cfRule>
  </conditionalFormatting>
  <conditionalFormatting sqref="AE98:AE99">
    <cfRule type="containsText" dxfId="206" priority="205" operator="containsText" text="Gatilho atingido">
      <formula>NOT(ISERROR(SEARCH("Gatilho atingido",AE98)))</formula>
    </cfRule>
    <cfRule type="containsText" dxfId="205" priority="206" operator="containsText" text="Gatilho não atingido">
      <formula>NOT(ISERROR(SEARCH("Gatilho não atingido",AE98)))</formula>
    </cfRule>
  </conditionalFormatting>
  <conditionalFormatting sqref="AE107:AE108">
    <cfRule type="containsText" dxfId="204" priority="203" operator="containsText" text="Gatilho atingido">
      <formula>NOT(ISERROR(SEARCH("Gatilho atingido",AE107)))</formula>
    </cfRule>
    <cfRule type="containsText" dxfId="203" priority="204" operator="containsText" text="Gatilho não atingido">
      <formula>NOT(ISERROR(SEARCH("Gatilho não atingido",AE107)))</formula>
    </cfRule>
  </conditionalFormatting>
  <conditionalFormatting sqref="AE116:AE117">
    <cfRule type="containsText" dxfId="202" priority="201" operator="containsText" text="Gatilho atingido">
      <formula>NOT(ISERROR(SEARCH("Gatilho atingido",AE116)))</formula>
    </cfRule>
    <cfRule type="containsText" dxfId="201" priority="202" operator="containsText" text="Gatilho não atingido">
      <formula>NOT(ISERROR(SEARCH("Gatilho não atingido",AE116)))</formula>
    </cfRule>
  </conditionalFormatting>
  <conditionalFormatting sqref="BD8">
    <cfRule type="cellIs" dxfId="200" priority="200" operator="lessThan">
      <formula>0.0525</formula>
    </cfRule>
  </conditionalFormatting>
  <conditionalFormatting sqref="BD9">
    <cfRule type="containsText" dxfId="199" priority="197" operator="containsText" text="Gatilho não atingido">
      <formula>NOT(ISERROR(SEARCH("Gatilho não atingido",BD9)))</formula>
    </cfRule>
    <cfRule type="containsText" dxfId="198" priority="198" operator="containsText" text="Gatilho atingido">
      <formula>NOT(ISERROR(SEARCH("Gatilho atingido",BD9)))</formula>
    </cfRule>
    <cfRule type="cellIs" dxfId="197" priority="199" operator="lessThan">
      <formula>0.0525</formula>
    </cfRule>
  </conditionalFormatting>
  <conditionalFormatting sqref="BD10">
    <cfRule type="containsText" dxfId="196" priority="194" operator="containsText" text="Gatilho não atingido">
      <formula>NOT(ISERROR(SEARCH("Gatilho não atingido",BD10)))</formula>
    </cfRule>
    <cfRule type="containsText" dxfId="195" priority="195" operator="containsText" text="Gatilho atingido">
      <formula>NOT(ISERROR(SEARCH("Gatilho atingido",BD10)))</formula>
    </cfRule>
    <cfRule type="cellIs" dxfId="194" priority="196" operator="lessThan">
      <formula>0.0525</formula>
    </cfRule>
  </conditionalFormatting>
  <conditionalFormatting sqref="BD11">
    <cfRule type="containsText" dxfId="193" priority="191" operator="containsText" text="Gatilho não atingido">
      <formula>NOT(ISERROR(SEARCH("Gatilho não atingido",BD11)))</formula>
    </cfRule>
    <cfRule type="containsText" dxfId="192" priority="192" operator="containsText" text="Gatilho atingido">
      <formula>NOT(ISERROR(SEARCH("Gatilho atingido",BD11)))</formula>
    </cfRule>
    <cfRule type="cellIs" dxfId="191" priority="193" operator="lessThan">
      <formula>0.0525</formula>
    </cfRule>
  </conditionalFormatting>
  <conditionalFormatting sqref="AF8:AH9">
    <cfRule type="containsText" dxfId="190" priority="179" operator="containsText" text="Gatilho atingido">
      <formula>NOT(ISERROR(SEARCH("Gatilho atingido",AF8)))</formula>
    </cfRule>
    <cfRule type="containsText" dxfId="189" priority="180" operator="containsText" text="Gatilho não atingido">
      <formula>NOT(ISERROR(SEARCH("Gatilho não atingido",AF8)))</formula>
    </cfRule>
  </conditionalFormatting>
  <conditionalFormatting sqref="AF17:AH18">
    <cfRule type="containsText" dxfId="188" priority="177" operator="containsText" text="Gatilho atingido">
      <formula>NOT(ISERROR(SEARCH("Gatilho atingido",AF17)))</formula>
    </cfRule>
    <cfRule type="containsText" dxfId="187" priority="178" operator="containsText" text="Gatilho não atingido">
      <formula>NOT(ISERROR(SEARCH("Gatilho não atingido",AF17)))</formula>
    </cfRule>
  </conditionalFormatting>
  <conditionalFormatting sqref="AF26:AH27">
    <cfRule type="containsText" dxfId="186" priority="175" operator="containsText" text="Gatilho atingido">
      <formula>NOT(ISERROR(SEARCH("Gatilho atingido",AF26)))</formula>
    </cfRule>
    <cfRule type="containsText" dxfId="185" priority="176" operator="containsText" text="Gatilho não atingido">
      <formula>NOT(ISERROR(SEARCH("Gatilho não atingido",AF26)))</formula>
    </cfRule>
  </conditionalFormatting>
  <conditionalFormatting sqref="AF35:AH36">
    <cfRule type="containsText" dxfId="184" priority="173" operator="containsText" text="Gatilho atingido">
      <formula>NOT(ISERROR(SEARCH("Gatilho atingido",AF35)))</formula>
    </cfRule>
    <cfRule type="containsText" dxfId="183" priority="174" operator="containsText" text="Gatilho não atingido">
      <formula>NOT(ISERROR(SEARCH("Gatilho não atingido",AF35)))</formula>
    </cfRule>
  </conditionalFormatting>
  <conditionalFormatting sqref="AF44:AH45">
    <cfRule type="containsText" dxfId="182" priority="171" operator="containsText" text="Gatilho atingido">
      <formula>NOT(ISERROR(SEARCH("Gatilho atingido",AF44)))</formula>
    </cfRule>
    <cfRule type="containsText" dxfId="181" priority="172" operator="containsText" text="Gatilho não atingido">
      <formula>NOT(ISERROR(SEARCH("Gatilho não atingido",AF44)))</formula>
    </cfRule>
  </conditionalFormatting>
  <conditionalFormatting sqref="AF53:AH54">
    <cfRule type="containsText" dxfId="180" priority="169" operator="containsText" text="Gatilho atingido">
      <formula>NOT(ISERROR(SEARCH("Gatilho atingido",AF53)))</formula>
    </cfRule>
    <cfRule type="containsText" dxfId="179" priority="170" operator="containsText" text="Gatilho não atingido">
      <formula>NOT(ISERROR(SEARCH("Gatilho não atingido",AF53)))</formula>
    </cfRule>
  </conditionalFormatting>
  <conditionalFormatting sqref="AF62:AH63">
    <cfRule type="containsText" dxfId="178" priority="167" operator="containsText" text="Gatilho atingido">
      <formula>NOT(ISERROR(SEARCH("Gatilho atingido",AF62)))</formula>
    </cfRule>
    <cfRule type="containsText" dxfId="177" priority="168" operator="containsText" text="Gatilho não atingido">
      <formula>NOT(ISERROR(SEARCH("Gatilho não atingido",AF62)))</formula>
    </cfRule>
  </conditionalFormatting>
  <conditionalFormatting sqref="AF71:AH72">
    <cfRule type="containsText" dxfId="176" priority="165" operator="containsText" text="Gatilho atingido">
      <formula>NOT(ISERROR(SEARCH("Gatilho atingido",AF71)))</formula>
    </cfRule>
    <cfRule type="containsText" dxfId="175" priority="166" operator="containsText" text="Gatilho não atingido">
      <formula>NOT(ISERROR(SEARCH("Gatilho não atingido",AF71)))</formula>
    </cfRule>
  </conditionalFormatting>
  <conditionalFormatting sqref="AF80:AH81">
    <cfRule type="containsText" dxfId="174" priority="163" operator="containsText" text="Gatilho atingido">
      <formula>NOT(ISERROR(SEARCH("Gatilho atingido",AF80)))</formula>
    </cfRule>
    <cfRule type="containsText" dxfId="173" priority="164" operator="containsText" text="Gatilho não atingido">
      <formula>NOT(ISERROR(SEARCH("Gatilho não atingido",AF80)))</formula>
    </cfRule>
  </conditionalFormatting>
  <conditionalFormatting sqref="AF89:AH90">
    <cfRule type="containsText" dxfId="172" priority="161" operator="containsText" text="Gatilho atingido">
      <formula>NOT(ISERROR(SEARCH("Gatilho atingido",AF89)))</formula>
    </cfRule>
    <cfRule type="containsText" dxfId="171" priority="162" operator="containsText" text="Gatilho não atingido">
      <formula>NOT(ISERROR(SEARCH("Gatilho não atingido",AF89)))</formula>
    </cfRule>
  </conditionalFormatting>
  <conditionalFormatting sqref="AF98:AH99">
    <cfRule type="containsText" dxfId="170" priority="159" operator="containsText" text="Gatilho atingido">
      <formula>NOT(ISERROR(SEARCH("Gatilho atingido",AF98)))</formula>
    </cfRule>
    <cfRule type="containsText" dxfId="169" priority="160" operator="containsText" text="Gatilho não atingido">
      <formula>NOT(ISERROR(SEARCH("Gatilho não atingido",AF98)))</formula>
    </cfRule>
  </conditionalFormatting>
  <conditionalFormatting sqref="AF107:AH108">
    <cfRule type="containsText" dxfId="168" priority="157" operator="containsText" text="Gatilho atingido">
      <formula>NOT(ISERROR(SEARCH("Gatilho atingido",AF107)))</formula>
    </cfRule>
    <cfRule type="containsText" dxfId="167" priority="158" operator="containsText" text="Gatilho não atingido">
      <formula>NOT(ISERROR(SEARCH("Gatilho não atingido",AF107)))</formula>
    </cfRule>
  </conditionalFormatting>
  <conditionalFormatting sqref="AF116:AH117">
    <cfRule type="containsText" dxfId="166" priority="155" operator="containsText" text="Gatilho atingido">
      <formula>NOT(ISERROR(SEARCH("Gatilho atingido",AF116)))</formula>
    </cfRule>
    <cfRule type="containsText" dxfId="165" priority="156" operator="containsText" text="Gatilho não atingido">
      <formula>NOT(ISERROR(SEARCH("Gatilho não atingido",AF116)))</formula>
    </cfRule>
  </conditionalFormatting>
  <conditionalFormatting sqref="BE8:BG8">
    <cfRule type="cellIs" dxfId="164" priority="154" operator="lessThan">
      <formula>0.0525</formula>
    </cfRule>
  </conditionalFormatting>
  <conditionalFormatting sqref="BE9:BG9">
    <cfRule type="containsText" dxfId="163" priority="151" operator="containsText" text="Gatilho não atingido">
      <formula>NOT(ISERROR(SEARCH("Gatilho não atingido",BE9)))</formula>
    </cfRule>
    <cfRule type="containsText" dxfId="162" priority="152" operator="containsText" text="Gatilho atingido">
      <formula>NOT(ISERROR(SEARCH("Gatilho atingido",BE9)))</formula>
    </cfRule>
    <cfRule type="cellIs" dxfId="161" priority="153" operator="lessThan">
      <formula>0.0525</formula>
    </cfRule>
  </conditionalFormatting>
  <conditionalFormatting sqref="BE10:BG10">
    <cfRule type="containsText" dxfId="160" priority="148" operator="containsText" text="Gatilho não atingido">
      <formula>NOT(ISERROR(SEARCH("Gatilho não atingido",BE10)))</formula>
    </cfRule>
    <cfRule type="containsText" dxfId="159" priority="149" operator="containsText" text="Gatilho atingido">
      <formula>NOT(ISERROR(SEARCH("Gatilho atingido",BE10)))</formula>
    </cfRule>
    <cfRule type="cellIs" dxfId="158" priority="150" operator="lessThan">
      <formula>0.0525</formula>
    </cfRule>
  </conditionalFormatting>
  <conditionalFormatting sqref="BE11:BG11">
    <cfRule type="containsText" dxfId="157" priority="145" operator="containsText" text="Gatilho não atingido">
      <formula>NOT(ISERROR(SEARCH("Gatilho não atingido",BE11)))</formula>
    </cfRule>
    <cfRule type="containsText" dxfId="156" priority="146" operator="containsText" text="Gatilho atingido">
      <formula>NOT(ISERROR(SEARCH("Gatilho atingido",BE11)))</formula>
    </cfRule>
    <cfRule type="cellIs" dxfId="155" priority="147" operator="lessThan">
      <formula>0.0525</formula>
    </cfRule>
  </conditionalFormatting>
  <conditionalFormatting sqref="AI8:AI9">
    <cfRule type="containsText" dxfId="154" priority="143" operator="containsText" text="Gatilho atingido">
      <formula>NOT(ISERROR(SEARCH("Gatilho atingido",AI8)))</formula>
    </cfRule>
    <cfRule type="containsText" dxfId="153" priority="144" operator="containsText" text="Gatilho não atingido">
      <formula>NOT(ISERROR(SEARCH("Gatilho não atingido",AI8)))</formula>
    </cfRule>
  </conditionalFormatting>
  <conditionalFormatting sqref="AI17:AI18">
    <cfRule type="containsText" dxfId="152" priority="141" operator="containsText" text="Gatilho atingido">
      <formula>NOT(ISERROR(SEARCH("Gatilho atingido",AI17)))</formula>
    </cfRule>
    <cfRule type="containsText" dxfId="151" priority="142" operator="containsText" text="Gatilho não atingido">
      <formula>NOT(ISERROR(SEARCH("Gatilho não atingido",AI17)))</formula>
    </cfRule>
  </conditionalFormatting>
  <conditionalFormatting sqref="AI26:AI27">
    <cfRule type="containsText" dxfId="150" priority="139" operator="containsText" text="Gatilho atingido">
      <formula>NOT(ISERROR(SEARCH("Gatilho atingido",AI26)))</formula>
    </cfRule>
    <cfRule type="containsText" dxfId="149" priority="140" operator="containsText" text="Gatilho não atingido">
      <formula>NOT(ISERROR(SEARCH("Gatilho não atingido",AI26)))</formula>
    </cfRule>
  </conditionalFormatting>
  <conditionalFormatting sqref="AI35:AI36">
    <cfRule type="containsText" dxfId="148" priority="137" operator="containsText" text="Gatilho atingido">
      <formula>NOT(ISERROR(SEARCH("Gatilho atingido",AI35)))</formula>
    </cfRule>
    <cfRule type="containsText" dxfId="147" priority="138" operator="containsText" text="Gatilho não atingido">
      <formula>NOT(ISERROR(SEARCH("Gatilho não atingido",AI35)))</formula>
    </cfRule>
  </conditionalFormatting>
  <conditionalFormatting sqref="AI44:AI45">
    <cfRule type="containsText" dxfId="146" priority="135" operator="containsText" text="Gatilho atingido">
      <formula>NOT(ISERROR(SEARCH("Gatilho atingido",AI44)))</formula>
    </cfRule>
    <cfRule type="containsText" dxfId="145" priority="136" operator="containsText" text="Gatilho não atingido">
      <formula>NOT(ISERROR(SEARCH("Gatilho não atingido",AI44)))</formula>
    </cfRule>
  </conditionalFormatting>
  <conditionalFormatting sqref="AI53:AI54">
    <cfRule type="containsText" dxfId="144" priority="133" operator="containsText" text="Gatilho atingido">
      <formula>NOT(ISERROR(SEARCH("Gatilho atingido",AI53)))</formula>
    </cfRule>
    <cfRule type="containsText" dxfId="143" priority="134" operator="containsText" text="Gatilho não atingido">
      <formula>NOT(ISERROR(SEARCH("Gatilho não atingido",AI53)))</formula>
    </cfRule>
  </conditionalFormatting>
  <conditionalFormatting sqref="AI62:AI63">
    <cfRule type="containsText" dxfId="142" priority="131" operator="containsText" text="Gatilho atingido">
      <formula>NOT(ISERROR(SEARCH("Gatilho atingido",AI62)))</formula>
    </cfRule>
    <cfRule type="containsText" dxfId="141" priority="132" operator="containsText" text="Gatilho não atingido">
      <formula>NOT(ISERROR(SEARCH("Gatilho não atingido",AI62)))</formula>
    </cfRule>
  </conditionalFormatting>
  <conditionalFormatting sqref="AI71:AI72">
    <cfRule type="containsText" dxfId="140" priority="129" operator="containsText" text="Gatilho atingido">
      <formula>NOT(ISERROR(SEARCH("Gatilho atingido",AI71)))</formula>
    </cfRule>
    <cfRule type="containsText" dxfId="139" priority="130" operator="containsText" text="Gatilho não atingido">
      <formula>NOT(ISERROR(SEARCH("Gatilho não atingido",AI71)))</formula>
    </cfRule>
  </conditionalFormatting>
  <conditionalFormatting sqref="AI80:AI81">
    <cfRule type="containsText" dxfId="138" priority="127" operator="containsText" text="Gatilho atingido">
      <formula>NOT(ISERROR(SEARCH("Gatilho atingido",AI80)))</formula>
    </cfRule>
    <cfRule type="containsText" dxfId="137" priority="128" operator="containsText" text="Gatilho não atingido">
      <formula>NOT(ISERROR(SEARCH("Gatilho não atingido",AI80)))</formula>
    </cfRule>
  </conditionalFormatting>
  <conditionalFormatting sqref="AI89:AI90">
    <cfRule type="containsText" dxfId="136" priority="125" operator="containsText" text="Gatilho atingido">
      <formula>NOT(ISERROR(SEARCH("Gatilho atingido",AI89)))</formula>
    </cfRule>
    <cfRule type="containsText" dxfId="135" priority="126" operator="containsText" text="Gatilho não atingido">
      <formula>NOT(ISERROR(SEARCH("Gatilho não atingido",AI89)))</formula>
    </cfRule>
  </conditionalFormatting>
  <conditionalFormatting sqref="AI98:AI99">
    <cfRule type="containsText" dxfId="134" priority="123" operator="containsText" text="Gatilho atingido">
      <formula>NOT(ISERROR(SEARCH("Gatilho atingido",AI98)))</formula>
    </cfRule>
    <cfRule type="containsText" dxfId="133" priority="124" operator="containsText" text="Gatilho não atingido">
      <formula>NOT(ISERROR(SEARCH("Gatilho não atingido",AI98)))</formula>
    </cfRule>
  </conditionalFormatting>
  <conditionalFormatting sqref="AI107:AI108">
    <cfRule type="containsText" dxfId="132" priority="121" operator="containsText" text="Gatilho atingido">
      <formula>NOT(ISERROR(SEARCH("Gatilho atingido",AI107)))</formula>
    </cfRule>
    <cfRule type="containsText" dxfId="131" priority="122" operator="containsText" text="Gatilho não atingido">
      <formula>NOT(ISERROR(SEARCH("Gatilho não atingido",AI107)))</formula>
    </cfRule>
  </conditionalFormatting>
  <conditionalFormatting sqref="AI116:AI117">
    <cfRule type="containsText" dxfId="130" priority="119" operator="containsText" text="Gatilho atingido">
      <formula>NOT(ISERROR(SEARCH("Gatilho atingido",AI116)))</formula>
    </cfRule>
    <cfRule type="containsText" dxfId="129" priority="120" operator="containsText" text="Gatilho não atingido">
      <formula>NOT(ISERROR(SEARCH("Gatilho não atingido",AI116)))</formula>
    </cfRule>
  </conditionalFormatting>
  <conditionalFormatting sqref="BH8">
    <cfRule type="cellIs" dxfId="128" priority="118" operator="lessThan">
      <formula>0.0525</formula>
    </cfRule>
  </conditionalFormatting>
  <conditionalFormatting sqref="BH9">
    <cfRule type="containsText" dxfId="127" priority="115" operator="containsText" text="Gatilho não atingido">
      <formula>NOT(ISERROR(SEARCH("Gatilho não atingido",BH9)))</formula>
    </cfRule>
    <cfRule type="containsText" dxfId="126" priority="116" operator="containsText" text="Gatilho atingido">
      <formula>NOT(ISERROR(SEARCH("Gatilho atingido",BH9)))</formula>
    </cfRule>
    <cfRule type="cellIs" dxfId="125" priority="117" operator="lessThan">
      <formula>0.0525</formula>
    </cfRule>
  </conditionalFormatting>
  <conditionalFormatting sqref="BH10">
    <cfRule type="containsText" dxfId="124" priority="112" operator="containsText" text="Gatilho não atingido">
      <formula>NOT(ISERROR(SEARCH("Gatilho não atingido",BH10)))</formula>
    </cfRule>
    <cfRule type="containsText" dxfId="123" priority="113" operator="containsText" text="Gatilho atingido">
      <formula>NOT(ISERROR(SEARCH("Gatilho atingido",BH10)))</formula>
    </cfRule>
    <cfRule type="cellIs" dxfId="122" priority="114" operator="lessThan">
      <formula>0.0525</formula>
    </cfRule>
  </conditionalFormatting>
  <conditionalFormatting sqref="BH11">
    <cfRule type="containsText" dxfId="121" priority="109" operator="containsText" text="Gatilho não atingido">
      <formula>NOT(ISERROR(SEARCH("Gatilho não atingido",BH11)))</formula>
    </cfRule>
    <cfRule type="containsText" dxfId="120" priority="110" operator="containsText" text="Gatilho atingido">
      <formula>NOT(ISERROR(SEARCH("Gatilho atingido",BH11)))</formula>
    </cfRule>
    <cfRule type="cellIs" dxfId="119" priority="111" operator="lessThan">
      <formula>0.0525</formula>
    </cfRule>
  </conditionalFormatting>
  <conditionalFormatting sqref="AJ8:AJ9">
    <cfRule type="containsText" dxfId="118" priority="107" operator="containsText" text="Gatilho atingido">
      <formula>NOT(ISERROR(SEARCH("Gatilho atingido",AJ8)))</formula>
    </cfRule>
    <cfRule type="containsText" dxfId="117" priority="108" operator="containsText" text="Gatilho não atingido">
      <formula>NOT(ISERROR(SEARCH("Gatilho não atingido",AJ8)))</formula>
    </cfRule>
  </conditionalFormatting>
  <conditionalFormatting sqref="AJ17:AJ18">
    <cfRule type="containsText" dxfId="116" priority="105" operator="containsText" text="Gatilho atingido">
      <formula>NOT(ISERROR(SEARCH("Gatilho atingido",AJ17)))</formula>
    </cfRule>
    <cfRule type="containsText" dxfId="115" priority="106" operator="containsText" text="Gatilho não atingido">
      <formula>NOT(ISERROR(SEARCH("Gatilho não atingido",AJ17)))</formula>
    </cfRule>
  </conditionalFormatting>
  <conditionalFormatting sqref="AJ26:AJ27">
    <cfRule type="containsText" dxfId="114" priority="103" operator="containsText" text="Gatilho atingido">
      <formula>NOT(ISERROR(SEARCH("Gatilho atingido",AJ26)))</formula>
    </cfRule>
    <cfRule type="containsText" dxfId="113" priority="104" operator="containsText" text="Gatilho não atingido">
      <formula>NOT(ISERROR(SEARCH("Gatilho não atingido",AJ26)))</formula>
    </cfRule>
  </conditionalFormatting>
  <conditionalFormatting sqref="AJ35:AJ36">
    <cfRule type="containsText" dxfId="112" priority="101" operator="containsText" text="Gatilho atingido">
      <formula>NOT(ISERROR(SEARCH("Gatilho atingido",AJ35)))</formula>
    </cfRule>
    <cfRule type="containsText" dxfId="111" priority="102" operator="containsText" text="Gatilho não atingido">
      <formula>NOT(ISERROR(SEARCH("Gatilho não atingido",AJ35)))</formula>
    </cfRule>
  </conditionalFormatting>
  <conditionalFormatting sqref="AJ44:AJ45">
    <cfRule type="containsText" dxfId="110" priority="99" operator="containsText" text="Gatilho atingido">
      <formula>NOT(ISERROR(SEARCH("Gatilho atingido",AJ44)))</formula>
    </cfRule>
    <cfRule type="containsText" dxfId="109" priority="100" operator="containsText" text="Gatilho não atingido">
      <formula>NOT(ISERROR(SEARCH("Gatilho não atingido",AJ44)))</formula>
    </cfRule>
  </conditionalFormatting>
  <conditionalFormatting sqref="AJ53:AJ54">
    <cfRule type="containsText" dxfId="108" priority="97" operator="containsText" text="Gatilho atingido">
      <formula>NOT(ISERROR(SEARCH("Gatilho atingido",AJ53)))</formula>
    </cfRule>
    <cfRule type="containsText" dxfId="107" priority="98" operator="containsText" text="Gatilho não atingido">
      <formula>NOT(ISERROR(SEARCH("Gatilho não atingido",AJ53)))</formula>
    </cfRule>
  </conditionalFormatting>
  <conditionalFormatting sqref="AJ62:AJ63">
    <cfRule type="containsText" dxfId="106" priority="95" operator="containsText" text="Gatilho atingido">
      <formula>NOT(ISERROR(SEARCH("Gatilho atingido",AJ62)))</formula>
    </cfRule>
    <cfRule type="containsText" dxfId="105" priority="96" operator="containsText" text="Gatilho não atingido">
      <formula>NOT(ISERROR(SEARCH("Gatilho não atingido",AJ62)))</formula>
    </cfRule>
  </conditionalFormatting>
  <conditionalFormatting sqref="AJ71:AJ72">
    <cfRule type="containsText" dxfId="104" priority="93" operator="containsText" text="Gatilho atingido">
      <formula>NOT(ISERROR(SEARCH("Gatilho atingido",AJ71)))</formula>
    </cfRule>
    <cfRule type="containsText" dxfId="103" priority="94" operator="containsText" text="Gatilho não atingido">
      <formula>NOT(ISERROR(SEARCH("Gatilho não atingido",AJ71)))</formula>
    </cfRule>
  </conditionalFormatting>
  <conditionalFormatting sqref="AJ80:AJ81">
    <cfRule type="containsText" dxfId="102" priority="91" operator="containsText" text="Gatilho atingido">
      <formula>NOT(ISERROR(SEARCH("Gatilho atingido",AJ80)))</formula>
    </cfRule>
    <cfRule type="containsText" dxfId="101" priority="92" operator="containsText" text="Gatilho não atingido">
      <formula>NOT(ISERROR(SEARCH("Gatilho não atingido",AJ80)))</formula>
    </cfRule>
  </conditionalFormatting>
  <conditionalFormatting sqref="AJ89:AJ90">
    <cfRule type="containsText" dxfId="100" priority="89" operator="containsText" text="Gatilho atingido">
      <formula>NOT(ISERROR(SEARCH("Gatilho atingido",AJ89)))</formula>
    </cfRule>
    <cfRule type="containsText" dxfId="99" priority="90" operator="containsText" text="Gatilho não atingido">
      <formula>NOT(ISERROR(SEARCH("Gatilho não atingido",AJ89)))</formula>
    </cfRule>
  </conditionalFormatting>
  <conditionalFormatting sqref="AJ98:AJ99">
    <cfRule type="containsText" dxfId="98" priority="87" operator="containsText" text="Gatilho atingido">
      <formula>NOT(ISERROR(SEARCH("Gatilho atingido",AJ98)))</formula>
    </cfRule>
    <cfRule type="containsText" dxfId="97" priority="88" operator="containsText" text="Gatilho não atingido">
      <formula>NOT(ISERROR(SEARCH("Gatilho não atingido",AJ98)))</formula>
    </cfRule>
  </conditionalFormatting>
  <conditionalFormatting sqref="AJ107:AJ108">
    <cfRule type="containsText" dxfId="96" priority="85" operator="containsText" text="Gatilho atingido">
      <formula>NOT(ISERROR(SEARCH("Gatilho atingido",AJ107)))</formula>
    </cfRule>
    <cfRule type="containsText" dxfId="95" priority="86" operator="containsText" text="Gatilho não atingido">
      <formula>NOT(ISERROR(SEARCH("Gatilho não atingido",AJ107)))</formula>
    </cfRule>
  </conditionalFormatting>
  <conditionalFormatting sqref="AJ116:AJ117">
    <cfRule type="containsText" dxfId="94" priority="83" operator="containsText" text="Gatilho atingido">
      <formula>NOT(ISERROR(SEARCH("Gatilho atingido",AJ116)))</formula>
    </cfRule>
    <cfRule type="containsText" dxfId="93" priority="84" operator="containsText" text="Gatilho não atingido">
      <formula>NOT(ISERROR(SEARCH("Gatilho não atingido",AJ116)))</formula>
    </cfRule>
  </conditionalFormatting>
  <conditionalFormatting sqref="BI8">
    <cfRule type="cellIs" dxfId="92" priority="82" operator="lessThan">
      <formula>0.0525</formula>
    </cfRule>
  </conditionalFormatting>
  <conditionalFormatting sqref="BI9">
    <cfRule type="containsText" dxfId="91" priority="79" operator="containsText" text="Gatilho não atingido">
      <formula>NOT(ISERROR(SEARCH("Gatilho não atingido",BI9)))</formula>
    </cfRule>
    <cfRule type="containsText" dxfId="90" priority="80" operator="containsText" text="Gatilho atingido">
      <formula>NOT(ISERROR(SEARCH("Gatilho atingido",BI9)))</formula>
    </cfRule>
    <cfRule type="cellIs" dxfId="89" priority="81" operator="lessThan">
      <formula>0.0525</formula>
    </cfRule>
  </conditionalFormatting>
  <conditionalFormatting sqref="BI10">
    <cfRule type="containsText" dxfId="88" priority="76" operator="containsText" text="Gatilho não atingido">
      <formula>NOT(ISERROR(SEARCH("Gatilho não atingido",BI10)))</formula>
    </cfRule>
    <cfRule type="containsText" dxfId="87" priority="77" operator="containsText" text="Gatilho atingido">
      <formula>NOT(ISERROR(SEARCH("Gatilho atingido",BI10)))</formula>
    </cfRule>
    <cfRule type="cellIs" dxfId="86" priority="78" operator="lessThan">
      <formula>0.0525</formula>
    </cfRule>
  </conditionalFormatting>
  <conditionalFormatting sqref="BI11">
    <cfRule type="containsText" dxfId="85" priority="73" operator="containsText" text="Gatilho não atingido">
      <formula>NOT(ISERROR(SEARCH("Gatilho não atingido",BI11)))</formula>
    </cfRule>
    <cfRule type="containsText" dxfId="84" priority="74" operator="containsText" text="Gatilho atingido">
      <formula>NOT(ISERROR(SEARCH("Gatilho atingido",BI11)))</formula>
    </cfRule>
    <cfRule type="cellIs" dxfId="83" priority="75" operator="lessThan">
      <formula>0.0525</formula>
    </cfRule>
  </conditionalFormatting>
  <conditionalFormatting sqref="BJ8">
    <cfRule type="cellIs" dxfId="82" priority="72" operator="lessThan">
      <formula>0.0525</formula>
    </cfRule>
  </conditionalFormatting>
  <conditionalFormatting sqref="BJ9">
    <cfRule type="containsText" dxfId="81" priority="69" operator="containsText" text="Gatilho não atingido">
      <formula>NOT(ISERROR(SEARCH("Gatilho não atingido",BJ9)))</formula>
    </cfRule>
    <cfRule type="containsText" dxfId="80" priority="70" operator="containsText" text="Gatilho atingido">
      <formula>NOT(ISERROR(SEARCH("Gatilho atingido",BJ9)))</formula>
    </cfRule>
    <cfRule type="cellIs" dxfId="79" priority="71" operator="lessThan">
      <formula>0.0525</formula>
    </cfRule>
  </conditionalFormatting>
  <conditionalFormatting sqref="BJ10">
    <cfRule type="containsText" dxfId="78" priority="66" operator="containsText" text="Gatilho não atingido">
      <formula>NOT(ISERROR(SEARCH("Gatilho não atingido",BJ10)))</formula>
    </cfRule>
    <cfRule type="containsText" dxfId="77" priority="67" operator="containsText" text="Gatilho atingido">
      <formula>NOT(ISERROR(SEARCH("Gatilho atingido",BJ10)))</formula>
    </cfRule>
    <cfRule type="cellIs" dxfId="76" priority="68" operator="lessThan">
      <formula>0.0525</formula>
    </cfRule>
  </conditionalFormatting>
  <conditionalFormatting sqref="BJ11">
    <cfRule type="containsText" dxfId="75" priority="63" operator="containsText" text="Gatilho não atingido">
      <formula>NOT(ISERROR(SEARCH("Gatilho não atingido",BJ11)))</formula>
    </cfRule>
    <cfRule type="containsText" dxfId="74" priority="64" operator="containsText" text="Gatilho atingido">
      <formula>NOT(ISERROR(SEARCH("Gatilho atingido",BJ11)))</formula>
    </cfRule>
    <cfRule type="cellIs" dxfId="73" priority="65" operator="lessThan">
      <formula>0.0525</formula>
    </cfRule>
  </conditionalFormatting>
  <conditionalFormatting sqref="AK8:AK9">
    <cfRule type="containsText" dxfId="72" priority="61" operator="containsText" text="Gatilho atingido">
      <formula>NOT(ISERROR(SEARCH("Gatilho atingido",AK8)))</formula>
    </cfRule>
    <cfRule type="containsText" dxfId="71" priority="62" operator="containsText" text="Gatilho não atingido">
      <formula>NOT(ISERROR(SEARCH("Gatilho não atingido",AK8)))</formula>
    </cfRule>
  </conditionalFormatting>
  <conditionalFormatting sqref="AK17:AK18">
    <cfRule type="containsText" dxfId="70" priority="59" operator="containsText" text="Gatilho atingido">
      <formula>NOT(ISERROR(SEARCH("Gatilho atingido",AK17)))</formula>
    </cfRule>
    <cfRule type="containsText" dxfId="69" priority="60" operator="containsText" text="Gatilho não atingido">
      <formula>NOT(ISERROR(SEARCH("Gatilho não atingido",AK17)))</formula>
    </cfRule>
  </conditionalFormatting>
  <conditionalFormatting sqref="AK26:AK27">
    <cfRule type="containsText" dxfId="68" priority="57" operator="containsText" text="Gatilho atingido">
      <formula>NOT(ISERROR(SEARCH("Gatilho atingido",AK26)))</formula>
    </cfRule>
    <cfRule type="containsText" dxfId="67" priority="58" operator="containsText" text="Gatilho não atingido">
      <formula>NOT(ISERROR(SEARCH("Gatilho não atingido",AK26)))</formula>
    </cfRule>
  </conditionalFormatting>
  <conditionalFormatting sqref="AK35:AK36">
    <cfRule type="containsText" dxfId="66" priority="55" operator="containsText" text="Gatilho atingido">
      <formula>NOT(ISERROR(SEARCH("Gatilho atingido",AK35)))</formula>
    </cfRule>
    <cfRule type="containsText" dxfId="65" priority="56" operator="containsText" text="Gatilho não atingido">
      <formula>NOT(ISERROR(SEARCH("Gatilho não atingido",AK35)))</formula>
    </cfRule>
  </conditionalFormatting>
  <conditionalFormatting sqref="AK44:AK45">
    <cfRule type="containsText" dxfId="64" priority="53" operator="containsText" text="Gatilho atingido">
      <formula>NOT(ISERROR(SEARCH("Gatilho atingido",AK44)))</formula>
    </cfRule>
    <cfRule type="containsText" dxfId="63" priority="54" operator="containsText" text="Gatilho não atingido">
      <formula>NOT(ISERROR(SEARCH("Gatilho não atingido",AK44)))</formula>
    </cfRule>
  </conditionalFormatting>
  <conditionalFormatting sqref="AK53:AK54">
    <cfRule type="containsText" dxfId="62" priority="51" operator="containsText" text="Gatilho atingido">
      <formula>NOT(ISERROR(SEARCH("Gatilho atingido",AK53)))</formula>
    </cfRule>
    <cfRule type="containsText" dxfId="61" priority="52" operator="containsText" text="Gatilho não atingido">
      <formula>NOT(ISERROR(SEARCH("Gatilho não atingido",AK53)))</formula>
    </cfRule>
  </conditionalFormatting>
  <conditionalFormatting sqref="AK62:AK63">
    <cfRule type="containsText" dxfId="60" priority="49" operator="containsText" text="Gatilho atingido">
      <formula>NOT(ISERROR(SEARCH("Gatilho atingido",AK62)))</formula>
    </cfRule>
    <cfRule type="containsText" dxfId="59" priority="50" operator="containsText" text="Gatilho não atingido">
      <formula>NOT(ISERROR(SEARCH("Gatilho não atingido",AK62)))</formula>
    </cfRule>
  </conditionalFormatting>
  <conditionalFormatting sqref="AK71:AK72">
    <cfRule type="containsText" dxfId="58" priority="47" operator="containsText" text="Gatilho atingido">
      <formula>NOT(ISERROR(SEARCH("Gatilho atingido",AK71)))</formula>
    </cfRule>
    <cfRule type="containsText" dxfId="57" priority="48" operator="containsText" text="Gatilho não atingido">
      <formula>NOT(ISERROR(SEARCH("Gatilho não atingido",AK71)))</formula>
    </cfRule>
  </conditionalFormatting>
  <conditionalFormatting sqref="AK80:AK81">
    <cfRule type="containsText" dxfId="56" priority="45" operator="containsText" text="Gatilho atingido">
      <formula>NOT(ISERROR(SEARCH("Gatilho atingido",AK80)))</formula>
    </cfRule>
    <cfRule type="containsText" dxfId="55" priority="46" operator="containsText" text="Gatilho não atingido">
      <formula>NOT(ISERROR(SEARCH("Gatilho não atingido",AK80)))</formula>
    </cfRule>
  </conditionalFormatting>
  <conditionalFormatting sqref="AK89:AK90">
    <cfRule type="containsText" dxfId="54" priority="43" operator="containsText" text="Gatilho atingido">
      <formula>NOT(ISERROR(SEARCH("Gatilho atingido",AK89)))</formula>
    </cfRule>
    <cfRule type="containsText" dxfId="53" priority="44" operator="containsText" text="Gatilho não atingido">
      <formula>NOT(ISERROR(SEARCH("Gatilho não atingido",AK89)))</formula>
    </cfRule>
  </conditionalFormatting>
  <conditionalFormatting sqref="AK98:AK99">
    <cfRule type="containsText" dxfId="52" priority="41" operator="containsText" text="Gatilho atingido">
      <formula>NOT(ISERROR(SEARCH("Gatilho atingido",AK98)))</formula>
    </cfRule>
    <cfRule type="containsText" dxfId="51" priority="42" operator="containsText" text="Gatilho não atingido">
      <formula>NOT(ISERROR(SEARCH("Gatilho não atingido",AK98)))</formula>
    </cfRule>
  </conditionalFormatting>
  <conditionalFormatting sqref="AK107:AK108">
    <cfRule type="containsText" dxfId="50" priority="39" operator="containsText" text="Gatilho atingido">
      <formula>NOT(ISERROR(SEARCH("Gatilho atingido",AK107)))</formula>
    </cfRule>
    <cfRule type="containsText" dxfId="49" priority="40" operator="containsText" text="Gatilho não atingido">
      <formula>NOT(ISERROR(SEARCH("Gatilho não atingido",AK107)))</formula>
    </cfRule>
  </conditionalFormatting>
  <conditionalFormatting sqref="AK116:AK117">
    <cfRule type="containsText" dxfId="48" priority="37" operator="containsText" text="Gatilho atingido">
      <formula>NOT(ISERROR(SEARCH("Gatilho atingido",AK116)))</formula>
    </cfRule>
    <cfRule type="containsText" dxfId="47" priority="38" operator="containsText" text="Gatilho não atingido">
      <formula>NOT(ISERROR(SEARCH("Gatilho não atingido",AK116)))</formula>
    </cfRule>
  </conditionalFormatting>
  <conditionalFormatting sqref="AL8:AQ9">
    <cfRule type="containsText" dxfId="46" priority="35" operator="containsText" text="Gatilho atingido">
      <formula>NOT(ISERROR(SEARCH("Gatilho atingido",AL8)))</formula>
    </cfRule>
    <cfRule type="containsText" dxfId="45" priority="36" operator="containsText" text="Gatilho não atingido">
      <formula>NOT(ISERROR(SEARCH("Gatilho não atingido",AL8)))</formula>
    </cfRule>
  </conditionalFormatting>
  <conditionalFormatting sqref="AL17:AQ18">
    <cfRule type="containsText" dxfId="44" priority="33" operator="containsText" text="Gatilho atingido">
      <formula>NOT(ISERROR(SEARCH("Gatilho atingido",AL17)))</formula>
    </cfRule>
    <cfRule type="containsText" dxfId="43" priority="34" operator="containsText" text="Gatilho não atingido">
      <formula>NOT(ISERROR(SEARCH("Gatilho não atingido",AL17)))</formula>
    </cfRule>
  </conditionalFormatting>
  <conditionalFormatting sqref="AL26:AQ27">
    <cfRule type="containsText" dxfId="42" priority="31" operator="containsText" text="Gatilho atingido">
      <formula>NOT(ISERROR(SEARCH("Gatilho atingido",AL26)))</formula>
    </cfRule>
    <cfRule type="containsText" dxfId="41" priority="32" operator="containsText" text="Gatilho não atingido">
      <formula>NOT(ISERROR(SEARCH("Gatilho não atingido",AL26)))</formula>
    </cfRule>
  </conditionalFormatting>
  <conditionalFormatting sqref="AL35:AQ36">
    <cfRule type="containsText" dxfId="40" priority="29" operator="containsText" text="Gatilho atingido">
      <formula>NOT(ISERROR(SEARCH("Gatilho atingido",AL35)))</formula>
    </cfRule>
    <cfRule type="containsText" dxfId="39" priority="30" operator="containsText" text="Gatilho não atingido">
      <formula>NOT(ISERROR(SEARCH("Gatilho não atingido",AL35)))</formula>
    </cfRule>
  </conditionalFormatting>
  <conditionalFormatting sqref="AL44:AQ45">
    <cfRule type="containsText" dxfId="38" priority="27" operator="containsText" text="Gatilho atingido">
      <formula>NOT(ISERROR(SEARCH("Gatilho atingido",AL44)))</formula>
    </cfRule>
    <cfRule type="containsText" dxfId="37" priority="28" operator="containsText" text="Gatilho não atingido">
      <formula>NOT(ISERROR(SEARCH("Gatilho não atingido",AL44)))</formula>
    </cfRule>
  </conditionalFormatting>
  <conditionalFormatting sqref="AL53:AQ54">
    <cfRule type="containsText" dxfId="36" priority="25" operator="containsText" text="Gatilho atingido">
      <formula>NOT(ISERROR(SEARCH("Gatilho atingido",AL53)))</formula>
    </cfRule>
    <cfRule type="containsText" dxfId="35" priority="26" operator="containsText" text="Gatilho não atingido">
      <formula>NOT(ISERROR(SEARCH("Gatilho não atingido",AL53)))</formula>
    </cfRule>
  </conditionalFormatting>
  <conditionalFormatting sqref="AL62:AQ63">
    <cfRule type="containsText" dxfId="34" priority="23" operator="containsText" text="Gatilho atingido">
      <formula>NOT(ISERROR(SEARCH("Gatilho atingido",AL62)))</formula>
    </cfRule>
    <cfRule type="containsText" dxfId="33" priority="24" operator="containsText" text="Gatilho não atingido">
      <formula>NOT(ISERROR(SEARCH("Gatilho não atingido",AL62)))</formula>
    </cfRule>
  </conditionalFormatting>
  <conditionalFormatting sqref="AL71:AQ72">
    <cfRule type="containsText" dxfId="32" priority="21" operator="containsText" text="Gatilho atingido">
      <formula>NOT(ISERROR(SEARCH("Gatilho atingido",AL71)))</formula>
    </cfRule>
    <cfRule type="containsText" dxfId="31" priority="22" operator="containsText" text="Gatilho não atingido">
      <formula>NOT(ISERROR(SEARCH("Gatilho não atingido",AL71)))</formula>
    </cfRule>
  </conditionalFormatting>
  <conditionalFormatting sqref="AL80:AQ81">
    <cfRule type="containsText" dxfId="30" priority="19" operator="containsText" text="Gatilho atingido">
      <formula>NOT(ISERROR(SEARCH("Gatilho atingido",AL80)))</formula>
    </cfRule>
    <cfRule type="containsText" dxfId="29" priority="20" operator="containsText" text="Gatilho não atingido">
      <formula>NOT(ISERROR(SEARCH("Gatilho não atingido",AL80)))</formula>
    </cfRule>
  </conditionalFormatting>
  <conditionalFormatting sqref="AL89:AQ90">
    <cfRule type="containsText" dxfId="28" priority="17" operator="containsText" text="Gatilho atingido">
      <formula>NOT(ISERROR(SEARCH("Gatilho atingido",AL89)))</formula>
    </cfRule>
    <cfRule type="containsText" dxfId="27" priority="18" operator="containsText" text="Gatilho não atingido">
      <formula>NOT(ISERROR(SEARCH("Gatilho não atingido",AL89)))</formula>
    </cfRule>
  </conditionalFormatting>
  <conditionalFormatting sqref="AL98:AQ99">
    <cfRule type="containsText" dxfId="26" priority="15" operator="containsText" text="Gatilho atingido">
      <formula>NOT(ISERROR(SEARCH("Gatilho atingido",AL98)))</formula>
    </cfRule>
    <cfRule type="containsText" dxfId="25" priority="16" operator="containsText" text="Gatilho não atingido">
      <formula>NOT(ISERROR(SEARCH("Gatilho não atingido",AL98)))</formula>
    </cfRule>
  </conditionalFormatting>
  <conditionalFormatting sqref="AL107:AQ108">
    <cfRule type="containsText" dxfId="24" priority="13" operator="containsText" text="Gatilho atingido">
      <formula>NOT(ISERROR(SEARCH("Gatilho atingido",AL107)))</formula>
    </cfRule>
    <cfRule type="containsText" dxfId="23" priority="14" operator="containsText" text="Gatilho não atingido">
      <formula>NOT(ISERROR(SEARCH("Gatilho não atingido",AL107)))</formula>
    </cfRule>
  </conditionalFormatting>
  <conditionalFormatting sqref="AL116:AQ117">
    <cfRule type="containsText" dxfId="22" priority="11" operator="containsText" text="Gatilho atingido">
      <formula>NOT(ISERROR(SEARCH("Gatilho atingido",AL116)))</formula>
    </cfRule>
    <cfRule type="containsText" dxfId="21" priority="12" operator="containsText" text="Gatilho não atingido">
      <formula>NOT(ISERROR(SEARCH("Gatilho não atingido",AL116)))</formula>
    </cfRule>
  </conditionalFormatting>
  <conditionalFormatting sqref="BK8:BQ8">
    <cfRule type="cellIs" dxfId="20" priority="10" operator="lessThan">
      <formula>0.0525</formula>
    </cfRule>
  </conditionalFormatting>
  <conditionalFormatting sqref="BK9:BQ9">
    <cfRule type="containsText" dxfId="19" priority="7" operator="containsText" text="Gatilho não atingido">
      <formula>NOT(ISERROR(SEARCH("Gatilho não atingido",BK9)))</formula>
    </cfRule>
    <cfRule type="containsText" dxfId="18" priority="8" operator="containsText" text="Gatilho atingido">
      <formula>NOT(ISERROR(SEARCH("Gatilho atingido",BK9)))</formula>
    </cfRule>
    <cfRule type="cellIs" dxfId="17" priority="9" operator="lessThan">
      <formula>0.0525</formula>
    </cfRule>
  </conditionalFormatting>
  <conditionalFormatting sqref="BK10:BQ10">
    <cfRule type="containsText" dxfId="16" priority="4" operator="containsText" text="Gatilho não atingido">
      <formula>NOT(ISERROR(SEARCH("Gatilho não atingido",BK10)))</formula>
    </cfRule>
    <cfRule type="containsText" dxfId="15" priority="5" operator="containsText" text="Gatilho atingido">
      <formula>NOT(ISERROR(SEARCH("Gatilho atingido",BK10)))</formula>
    </cfRule>
    <cfRule type="cellIs" dxfId="14" priority="6" operator="lessThan">
      <formula>0.0525</formula>
    </cfRule>
  </conditionalFormatting>
  <conditionalFormatting sqref="BK11:BQ11">
    <cfRule type="containsText" dxfId="13" priority="1" operator="containsText" text="Gatilho não atingido">
      <formula>NOT(ISERROR(SEARCH("Gatilho não atingido",BK11)))</formula>
    </cfRule>
    <cfRule type="containsText" dxfId="12" priority="2" operator="containsText" text="Gatilho atingido">
      <formula>NOT(ISERROR(SEARCH("Gatilho atingido",BK11)))</formula>
    </cfRule>
    <cfRule type="cellIs" dxfId="11" priority="3" operator="lessThan">
      <formula>0.0525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AF699-3C75-4D1A-B282-7265109A6BB7}">
  <dimension ref="A1:AC1188"/>
  <sheetViews>
    <sheetView showGridLines="0" topLeftCell="S34" zoomScale="70" zoomScaleNormal="70" workbookViewId="0">
      <selection activeCell="AA60" sqref="AA60:AB61"/>
    </sheetView>
  </sheetViews>
  <sheetFormatPr defaultColWidth="8.6640625" defaultRowHeight="14.4" x14ac:dyDescent="0.3"/>
  <cols>
    <col min="1" max="1" width="13.5546875" style="8" bestFit="1" customWidth="1"/>
    <col min="2" max="2" width="11.88671875" style="8" bestFit="1" customWidth="1"/>
    <col min="3" max="3" width="20.33203125" style="8" bestFit="1" customWidth="1"/>
    <col min="4" max="4" width="11.33203125" style="8" bestFit="1" customWidth="1"/>
    <col min="5" max="5" width="8.88671875" style="8" bestFit="1" customWidth="1"/>
    <col min="6" max="6" width="21.6640625" style="8" bestFit="1" customWidth="1"/>
    <col min="7" max="7" width="21.44140625" style="8" bestFit="1" customWidth="1"/>
    <col min="8" max="8" width="21.109375" style="8" bestFit="1" customWidth="1"/>
    <col min="9" max="9" width="20.5546875" style="8" bestFit="1" customWidth="1"/>
    <col min="10" max="10" width="9.88671875" style="8" bestFit="1" customWidth="1"/>
    <col min="11" max="11" width="17.5546875" style="8" bestFit="1" customWidth="1"/>
    <col min="12" max="12" width="11.5546875" style="8" bestFit="1" customWidth="1"/>
    <col min="13" max="13" width="9.6640625" style="8" bestFit="1" customWidth="1"/>
    <col min="14" max="14" width="11.88671875" style="8" bestFit="1" customWidth="1"/>
    <col min="15" max="15" width="12.5546875" style="8" bestFit="1" customWidth="1"/>
    <col min="16" max="16" width="13.33203125" style="8" bestFit="1" customWidth="1"/>
    <col min="17" max="17" width="18.109375" style="8" bestFit="1" customWidth="1"/>
    <col min="18" max="18" width="12.5546875" style="8" bestFit="1" customWidth="1"/>
    <col min="19" max="19" width="13.6640625" style="8" bestFit="1" customWidth="1"/>
    <col min="20" max="20" width="15.88671875" style="3" bestFit="1" customWidth="1"/>
    <col min="21" max="21" width="15.88671875" style="3" customWidth="1"/>
    <col min="22" max="22" width="11.44140625" style="42" bestFit="1" customWidth="1"/>
    <col min="23" max="23" width="20.33203125" style="80" bestFit="1" customWidth="1"/>
    <col min="24" max="24" width="17.33203125" style="42" bestFit="1" customWidth="1"/>
    <col min="25" max="26" width="8.6640625" style="8"/>
    <col min="27" max="27" width="19.6640625" style="8" bestFit="1" customWidth="1"/>
    <col min="28" max="28" width="23.88671875" style="3" bestFit="1" customWidth="1"/>
    <col min="29" max="16384" width="8.6640625" style="8"/>
  </cols>
  <sheetData>
    <row r="1" spans="1:29" x14ac:dyDescent="0.3">
      <c r="A1" t="s">
        <v>97</v>
      </c>
      <c r="B1" t="s">
        <v>98</v>
      </c>
      <c r="C1" t="s">
        <v>99</v>
      </c>
      <c r="D1" s="57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0</v>
      </c>
      <c r="K1" t="s">
        <v>106</v>
      </c>
      <c r="L1" t="s">
        <v>107</v>
      </c>
      <c r="M1" t="s">
        <v>108</v>
      </c>
      <c r="N1" t="s">
        <v>109</v>
      </c>
      <c r="O1" t="s">
        <v>110</v>
      </c>
      <c r="P1" t="s">
        <v>111</v>
      </c>
      <c r="Q1" t="s">
        <v>112</v>
      </c>
      <c r="R1" t="s">
        <v>113</v>
      </c>
      <c r="S1" t="s">
        <v>114</v>
      </c>
      <c r="T1" s="5" t="s">
        <v>115</v>
      </c>
      <c r="U1" s="57" t="s">
        <v>183</v>
      </c>
      <c r="V1" s="80" t="s">
        <v>180</v>
      </c>
      <c r="W1" s="80" t="s">
        <v>71</v>
      </c>
      <c r="X1" s="80" t="s">
        <v>184</v>
      </c>
      <c r="AA1" s="85" t="s">
        <v>184</v>
      </c>
      <c r="AB1" s="5" t="s">
        <v>201</v>
      </c>
    </row>
    <row r="2" spans="1:29" x14ac:dyDescent="0.3">
      <c r="A2" s="57">
        <v>44227</v>
      </c>
      <c r="B2">
        <v>29894663000189</v>
      </c>
      <c r="C2" t="s">
        <v>96</v>
      </c>
      <c r="D2" s="57">
        <v>43873</v>
      </c>
      <c r="E2">
        <v>163.37</v>
      </c>
      <c r="F2" s="57">
        <v>44111</v>
      </c>
      <c r="G2">
        <f>F2-A2</f>
        <v>-116</v>
      </c>
      <c r="H2" s="57">
        <v>46029</v>
      </c>
      <c r="I2">
        <v>1713</v>
      </c>
      <c r="J2">
        <v>290075187</v>
      </c>
      <c r="K2">
        <v>72</v>
      </c>
      <c r="L2"/>
      <c r="M2"/>
      <c r="N2">
        <v>1.36</v>
      </c>
      <c r="O2" s="83">
        <v>7243.05</v>
      </c>
      <c r="P2">
        <v>7382.2700000000013</v>
      </c>
      <c r="Q2">
        <v>1.636026</v>
      </c>
      <c r="R2">
        <v>7659.94</v>
      </c>
      <c r="S2">
        <v>1.636026</v>
      </c>
      <c r="T2" s="84">
        <v>7243.05</v>
      </c>
      <c r="U2" s="57">
        <v>44105</v>
      </c>
      <c r="V2" s="81" t="str">
        <f t="shared" ref="V2:V65" si="0">MONTH(D2)&amp;YEAR(D2)</f>
        <v>22020</v>
      </c>
      <c r="W2" s="80" t="str">
        <f t="shared" ref="W2:W65" si="1">_xlfn.IFS(G2&lt;-120,"Acima de 120 dias",G2&lt;=-90,"91 a 120 dias",G2&lt;=-61,"61 a 90 dias",G2&lt;=-31,"31 a 60 dias",G2&gt;=-30,"1 a 30 dias")</f>
        <v>91 a 120 dias</v>
      </c>
      <c r="X2" s="81" t="str">
        <f>MONTH(U2)&amp;YEAR(U2)</f>
        <v>102020</v>
      </c>
      <c r="Z2"/>
      <c r="AA2"/>
      <c r="AB2" s="5"/>
      <c r="AC2"/>
    </row>
    <row r="3" spans="1:29" x14ac:dyDescent="0.3">
      <c r="A3" s="57">
        <v>44227</v>
      </c>
      <c r="B3">
        <v>29894663000189</v>
      </c>
      <c r="C3" t="s">
        <v>96</v>
      </c>
      <c r="D3" s="57">
        <v>43843</v>
      </c>
      <c r="E3">
        <v>89.12</v>
      </c>
      <c r="F3" s="57">
        <v>43928</v>
      </c>
      <c r="G3">
        <f t="shared" ref="G3:G66" si="2">F3-A3</f>
        <v>-299</v>
      </c>
      <c r="H3" s="57">
        <v>45999</v>
      </c>
      <c r="I3">
        <v>1683</v>
      </c>
      <c r="J3">
        <v>290078965</v>
      </c>
      <c r="K3">
        <v>72</v>
      </c>
      <c r="L3"/>
      <c r="M3"/>
      <c r="N3">
        <v>1.503034</v>
      </c>
      <c r="O3" s="83">
        <v>4156.6499999999996</v>
      </c>
      <c r="P3">
        <v>3859.4399999999978</v>
      </c>
      <c r="Q3">
        <v>2.050192</v>
      </c>
      <c r="R3">
        <v>4554.8999999999996</v>
      </c>
      <c r="S3">
        <v>2.050192</v>
      </c>
      <c r="T3" s="84">
        <v>4156.6499999999996</v>
      </c>
      <c r="U3" s="57">
        <v>43952</v>
      </c>
      <c r="V3" s="81" t="str">
        <f t="shared" si="0"/>
        <v>12020</v>
      </c>
      <c r="W3" s="80" t="str">
        <f t="shared" si="1"/>
        <v>Acima de 120 dias</v>
      </c>
      <c r="X3" s="81" t="str">
        <f t="shared" ref="X3:X66" si="3">MONTH(U3)&amp;YEAR(U3)</f>
        <v>52020</v>
      </c>
      <c r="Z3"/>
      <c r="AA3" s="85" t="s">
        <v>185</v>
      </c>
      <c r="AB3" s="5" t="s">
        <v>200</v>
      </c>
      <c r="AC3"/>
    </row>
    <row r="4" spans="1:29" x14ac:dyDescent="0.3">
      <c r="A4" s="57">
        <v>44227</v>
      </c>
      <c r="B4">
        <v>29894663000189</v>
      </c>
      <c r="C4" t="s">
        <v>96</v>
      </c>
      <c r="D4" s="57">
        <v>43903</v>
      </c>
      <c r="E4">
        <v>198.42</v>
      </c>
      <c r="F4" s="57">
        <v>44142</v>
      </c>
      <c r="G4">
        <f t="shared" si="2"/>
        <v>-85</v>
      </c>
      <c r="H4" s="57">
        <v>46062</v>
      </c>
      <c r="I4">
        <v>1746</v>
      </c>
      <c r="J4">
        <v>290080619</v>
      </c>
      <c r="K4">
        <v>72</v>
      </c>
      <c r="L4"/>
      <c r="M4"/>
      <c r="N4">
        <v>1.36</v>
      </c>
      <c r="O4" s="83">
        <v>8612.83</v>
      </c>
      <c r="P4">
        <v>8964.260000000002</v>
      </c>
      <c r="Q4">
        <v>1.671853</v>
      </c>
      <c r="R4">
        <v>9195.7900000000009</v>
      </c>
      <c r="S4">
        <v>1.671853</v>
      </c>
      <c r="T4" s="84">
        <v>8612.83</v>
      </c>
      <c r="U4" s="57">
        <v>44136</v>
      </c>
      <c r="V4" s="81" t="str">
        <f t="shared" si="0"/>
        <v>32020</v>
      </c>
      <c r="W4" s="80" t="str">
        <f t="shared" si="1"/>
        <v>61 a 90 dias</v>
      </c>
      <c r="X4" s="81" t="str">
        <f t="shared" si="3"/>
        <v>112020</v>
      </c>
      <c r="Z4"/>
      <c r="AA4" s="8" t="s">
        <v>186</v>
      </c>
      <c r="AB4" s="5">
        <v>234794.84000000003</v>
      </c>
      <c r="AC4"/>
    </row>
    <row r="5" spans="1:29" x14ac:dyDescent="0.3">
      <c r="A5" s="57">
        <v>44227</v>
      </c>
      <c r="B5">
        <v>29894663000189</v>
      </c>
      <c r="C5" t="s">
        <v>96</v>
      </c>
      <c r="D5" s="57">
        <v>43873</v>
      </c>
      <c r="E5">
        <v>299.3</v>
      </c>
      <c r="F5" s="57">
        <v>44019</v>
      </c>
      <c r="G5">
        <f t="shared" si="2"/>
        <v>-208</v>
      </c>
      <c r="H5" s="57">
        <v>46029</v>
      </c>
      <c r="I5">
        <v>1713</v>
      </c>
      <c r="J5">
        <v>290081730</v>
      </c>
      <c r="K5">
        <v>72</v>
      </c>
      <c r="L5"/>
      <c r="M5"/>
      <c r="N5">
        <v>1.3623771553621595</v>
      </c>
      <c r="O5" s="83">
        <v>14001.5</v>
      </c>
      <c r="P5">
        <v>13514.770000000002</v>
      </c>
      <c r="Q5">
        <v>1.7000310000000001</v>
      </c>
      <c r="R5">
        <v>14924.259999999998</v>
      </c>
      <c r="S5">
        <v>1.7000310000000001</v>
      </c>
      <c r="T5" s="84">
        <v>14001.5</v>
      </c>
      <c r="U5" s="57">
        <v>44044</v>
      </c>
      <c r="V5" s="81" t="str">
        <f t="shared" si="0"/>
        <v>22020</v>
      </c>
      <c r="W5" s="80" t="str">
        <f t="shared" si="1"/>
        <v>Acima de 120 dias</v>
      </c>
      <c r="X5" s="81" t="str">
        <f t="shared" si="3"/>
        <v>82020</v>
      </c>
      <c r="Z5"/>
      <c r="AA5" s="87" t="s">
        <v>3</v>
      </c>
      <c r="AB5" s="88">
        <v>87828.32</v>
      </c>
      <c r="AC5"/>
    </row>
    <row r="6" spans="1:29" x14ac:dyDescent="0.3">
      <c r="A6" s="57">
        <v>44227</v>
      </c>
      <c r="B6">
        <v>29894663000189</v>
      </c>
      <c r="C6" t="s">
        <v>96</v>
      </c>
      <c r="D6" s="57">
        <v>43791</v>
      </c>
      <c r="E6">
        <v>83</v>
      </c>
      <c r="F6" s="57">
        <v>44019</v>
      </c>
      <c r="G6">
        <f t="shared" si="2"/>
        <v>-208</v>
      </c>
      <c r="H6" s="57">
        <v>45937</v>
      </c>
      <c r="I6">
        <v>1621</v>
      </c>
      <c r="J6">
        <v>290153637</v>
      </c>
      <c r="K6">
        <v>72</v>
      </c>
      <c r="L6"/>
      <c r="M6"/>
      <c r="N6">
        <v>1.3460000000000001</v>
      </c>
      <c r="O6" s="83">
        <v>3778.75</v>
      </c>
      <c r="P6">
        <v>3782.08</v>
      </c>
      <c r="Q6">
        <v>1.7102029999999999</v>
      </c>
      <c r="R6">
        <v>4033.68</v>
      </c>
      <c r="S6">
        <v>1.7102029999999999</v>
      </c>
      <c r="T6" s="84">
        <v>3778.75</v>
      </c>
      <c r="U6" s="57">
        <v>44075</v>
      </c>
      <c r="V6" s="81" t="str">
        <f t="shared" si="0"/>
        <v>112019</v>
      </c>
      <c r="W6" s="80" t="str">
        <f t="shared" si="1"/>
        <v>Acima de 120 dias</v>
      </c>
      <c r="X6" s="81" t="str">
        <f t="shared" si="3"/>
        <v>92020</v>
      </c>
      <c r="Z6"/>
      <c r="AA6" s="87" t="s">
        <v>4</v>
      </c>
      <c r="AB6" s="88">
        <v>68525.649999999994</v>
      </c>
      <c r="AC6"/>
    </row>
    <row r="7" spans="1:29" x14ac:dyDescent="0.3">
      <c r="A7" s="57">
        <v>44227</v>
      </c>
      <c r="B7">
        <v>29894663000189</v>
      </c>
      <c r="C7" t="s">
        <v>96</v>
      </c>
      <c r="D7" s="57">
        <v>43791</v>
      </c>
      <c r="E7">
        <v>212.65</v>
      </c>
      <c r="F7" s="57">
        <v>43928</v>
      </c>
      <c r="G7">
        <f t="shared" si="2"/>
        <v>-299</v>
      </c>
      <c r="H7" s="57">
        <v>45937</v>
      </c>
      <c r="I7">
        <v>1621</v>
      </c>
      <c r="J7">
        <v>290154868</v>
      </c>
      <c r="K7">
        <v>72</v>
      </c>
      <c r="L7"/>
      <c r="M7"/>
      <c r="N7">
        <v>1.3460000000000001</v>
      </c>
      <c r="O7" s="83">
        <v>10342.200000000001</v>
      </c>
      <c r="P7">
        <v>9689.8499999999985</v>
      </c>
      <c r="Q7">
        <v>1.6966669999999999</v>
      </c>
      <c r="R7">
        <v>10972.36</v>
      </c>
      <c r="S7">
        <v>1.6966669999999999</v>
      </c>
      <c r="T7" s="84">
        <v>10342.200000000001</v>
      </c>
      <c r="U7" s="57">
        <v>43922</v>
      </c>
      <c r="V7" s="81" t="str">
        <f t="shared" si="0"/>
        <v>112019</v>
      </c>
      <c r="W7" s="80" t="str">
        <f t="shared" si="1"/>
        <v>Acima de 120 dias</v>
      </c>
      <c r="X7" s="81" t="str">
        <f t="shared" si="3"/>
        <v>42020</v>
      </c>
      <c r="Z7"/>
      <c r="AA7" s="86" t="s">
        <v>92</v>
      </c>
      <c r="AB7" s="5">
        <v>78440.87000000001</v>
      </c>
      <c r="AC7"/>
    </row>
    <row r="8" spans="1:29" x14ac:dyDescent="0.3">
      <c r="A8" s="57">
        <v>44227</v>
      </c>
      <c r="B8">
        <v>29894663000189</v>
      </c>
      <c r="C8" t="s">
        <v>96</v>
      </c>
      <c r="D8" s="57">
        <v>43815</v>
      </c>
      <c r="E8">
        <v>194.33</v>
      </c>
      <c r="F8" s="57">
        <v>43868</v>
      </c>
      <c r="G8">
        <f t="shared" si="2"/>
        <v>-359</v>
      </c>
      <c r="H8" s="57">
        <v>45968</v>
      </c>
      <c r="I8">
        <v>1652</v>
      </c>
      <c r="J8">
        <v>290157712</v>
      </c>
      <c r="K8">
        <v>72</v>
      </c>
      <c r="L8"/>
      <c r="M8"/>
      <c r="N8">
        <v>1.3599999999999999</v>
      </c>
      <c r="O8" s="83">
        <v>10002.94</v>
      </c>
      <c r="P8">
        <v>8792.6299999999974</v>
      </c>
      <c r="Q8">
        <v>1.643081</v>
      </c>
      <c r="R8">
        <v>10484.31</v>
      </c>
      <c r="S8">
        <v>1.643081</v>
      </c>
      <c r="T8" s="84">
        <v>10002.94</v>
      </c>
      <c r="U8" s="57">
        <v>43891</v>
      </c>
      <c r="V8" s="81" t="str">
        <f t="shared" si="0"/>
        <v>122019</v>
      </c>
      <c r="W8" s="80" t="str">
        <f t="shared" si="1"/>
        <v>Acima de 120 dias</v>
      </c>
      <c r="X8" s="81" t="str">
        <f t="shared" si="3"/>
        <v>32020</v>
      </c>
      <c r="Z8"/>
      <c r="AA8" s="8" t="s">
        <v>198</v>
      </c>
      <c r="AB8" s="5">
        <v>277205.93</v>
      </c>
      <c r="AC8"/>
    </row>
    <row r="9" spans="1:29" x14ac:dyDescent="0.3">
      <c r="A9" s="57">
        <v>44227</v>
      </c>
      <c r="B9">
        <v>29894663000189</v>
      </c>
      <c r="C9" t="s">
        <v>96</v>
      </c>
      <c r="D9" s="57">
        <v>43815</v>
      </c>
      <c r="E9">
        <v>203.4</v>
      </c>
      <c r="F9" s="57">
        <v>43837</v>
      </c>
      <c r="G9">
        <f t="shared" si="2"/>
        <v>-390</v>
      </c>
      <c r="H9" s="57">
        <v>45937</v>
      </c>
      <c r="I9">
        <v>1621</v>
      </c>
      <c r="J9">
        <v>290255439</v>
      </c>
      <c r="K9">
        <v>72</v>
      </c>
      <c r="L9"/>
      <c r="M9"/>
      <c r="N9">
        <v>1.3599999999999999</v>
      </c>
      <c r="O9" s="83">
        <v>10508.39</v>
      </c>
      <c r="P9">
        <v>9125.909999999998</v>
      </c>
      <c r="Q9">
        <v>1.693082</v>
      </c>
      <c r="R9">
        <v>11079.89</v>
      </c>
      <c r="S9">
        <v>1.693082</v>
      </c>
      <c r="T9" s="84">
        <v>10508.39</v>
      </c>
      <c r="U9" s="57">
        <v>43922</v>
      </c>
      <c r="V9" s="81" t="str">
        <f t="shared" si="0"/>
        <v>122019</v>
      </c>
      <c r="W9" s="80" t="str">
        <f t="shared" si="1"/>
        <v>Acima de 120 dias</v>
      </c>
      <c r="X9" s="81" t="str">
        <f t="shared" si="3"/>
        <v>42020</v>
      </c>
      <c r="Z9"/>
      <c r="AA9" s="86" t="s">
        <v>92</v>
      </c>
      <c r="AB9" s="5">
        <v>4083.3199999999997</v>
      </c>
      <c r="AC9"/>
    </row>
    <row r="10" spans="1:29" x14ac:dyDescent="0.3">
      <c r="A10" s="57">
        <v>44227</v>
      </c>
      <c r="B10">
        <v>29894663000189</v>
      </c>
      <c r="C10" t="s">
        <v>96</v>
      </c>
      <c r="D10" s="57">
        <v>43815</v>
      </c>
      <c r="E10">
        <v>281</v>
      </c>
      <c r="F10" s="57">
        <v>44050</v>
      </c>
      <c r="G10">
        <f t="shared" si="2"/>
        <v>-177</v>
      </c>
      <c r="H10" s="57">
        <v>45968</v>
      </c>
      <c r="I10">
        <v>1652</v>
      </c>
      <c r="J10">
        <v>290257243</v>
      </c>
      <c r="K10">
        <v>72</v>
      </c>
      <c r="L10"/>
      <c r="M10"/>
      <c r="N10">
        <v>1.3599999999999999</v>
      </c>
      <c r="O10" s="83">
        <v>12755.94</v>
      </c>
      <c r="P10">
        <v>12714.139999999996</v>
      </c>
      <c r="Q10">
        <v>1.6526270000000001</v>
      </c>
      <c r="R10">
        <v>13474.18</v>
      </c>
      <c r="S10">
        <v>1.6526270000000001</v>
      </c>
      <c r="T10" s="84">
        <v>12755.94</v>
      </c>
      <c r="U10" s="57">
        <v>44075</v>
      </c>
      <c r="V10" s="81" t="str">
        <f t="shared" si="0"/>
        <v>122019</v>
      </c>
      <c r="W10" s="80" t="str">
        <f t="shared" si="1"/>
        <v>Acima de 120 dias</v>
      </c>
      <c r="X10" s="81" t="str">
        <f t="shared" si="3"/>
        <v>92020</v>
      </c>
      <c r="Z10"/>
      <c r="AA10" s="86" t="s">
        <v>93</v>
      </c>
      <c r="AB10" s="5">
        <v>273122.61</v>
      </c>
      <c r="AC10"/>
    </row>
    <row r="11" spans="1:29" x14ac:dyDescent="0.3">
      <c r="A11" s="57">
        <v>44227</v>
      </c>
      <c r="B11">
        <v>29894663000189</v>
      </c>
      <c r="C11" t="s">
        <v>96</v>
      </c>
      <c r="D11" s="57">
        <v>43815</v>
      </c>
      <c r="E11">
        <v>299.3</v>
      </c>
      <c r="F11" s="57">
        <v>43958</v>
      </c>
      <c r="G11">
        <f t="shared" si="2"/>
        <v>-269</v>
      </c>
      <c r="H11" s="57">
        <v>45968</v>
      </c>
      <c r="I11">
        <v>1652</v>
      </c>
      <c r="J11">
        <v>290263144</v>
      </c>
      <c r="K11">
        <v>72</v>
      </c>
      <c r="L11"/>
      <c r="M11"/>
      <c r="N11">
        <v>1.4949999999999999</v>
      </c>
      <c r="O11" s="83">
        <v>13567.32</v>
      </c>
      <c r="P11">
        <v>13008.080000000005</v>
      </c>
      <c r="Q11">
        <v>2.0485530000000001</v>
      </c>
      <c r="R11">
        <v>14888.42</v>
      </c>
      <c r="S11">
        <v>2.0485530000000001</v>
      </c>
      <c r="T11" s="84">
        <v>13567.32</v>
      </c>
      <c r="U11" s="57">
        <v>43952</v>
      </c>
      <c r="V11" s="81" t="str">
        <f t="shared" si="0"/>
        <v>122019</v>
      </c>
      <c r="W11" s="80" t="str">
        <f t="shared" si="1"/>
        <v>Acima de 120 dias</v>
      </c>
      <c r="X11" s="81" t="str">
        <f t="shared" si="3"/>
        <v>52020</v>
      </c>
      <c r="Z11"/>
      <c r="AA11" s="8" t="s">
        <v>187</v>
      </c>
      <c r="AB11" s="5">
        <v>27540.78</v>
      </c>
      <c r="AC11"/>
    </row>
    <row r="12" spans="1:29" x14ac:dyDescent="0.3">
      <c r="A12" s="57">
        <v>44227</v>
      </c>
      <c r="B12">
        <v>29894663000189</v>
      </c>
      <c r="C12" t="s">
        <v>96</v>
      </c>
      <c r="D12" s="57">
        <v>43815</v>
      </c>
      <c r="E12">
        <v>281.5</v>
      </c>
      <c r="F12" s="57">
        <v>43837</v>
      </c>
      <c r="G12">
        <f t="shared" si="2"/>
        <v>-390</v>
      </c>
      <c r="H12" s="57">
        <v>45968</v>
      </c>
      <c r="I12">
        <v>1652</v>
      </c>
      <c r="J12">
        <v>290363565</v>
      </c>
      <c r="K12">
        <v>72</v>
      </c>
      <c r="L12"/>
      <c r="M12"/>
      <c r="N12">
        <v>1.3599999999999999</v>
      </c>
      <c r="O12" s="83">
        <v>14688.71</v>
      </c>
      <c r="P12">
        <v>12736.710000000003</v>
      </c>
      <c r="Q12">
        <v>1.6786890000000001</v>
      </c>
      <c r="R12">
        <v>15468.69</v>
      </c>
      <c r="S12">
        <v>1.6786890000000001</v>
      </c>
      <c r="T12" s="84">
        <v>14688.71</v>
      </c>
      <c r="U12" s="57">
        <v>43891</v>
      </c>
      <c r="V12" s="81" t="str">
        <f t="shared" si="0"/>
        <v>122019</v>
      </c>
      <c r="W12" s="80" t="str">
        <f t="shared" si="1"/>
        <v>Acima de 120 dias</v>
      </c>
      <c r="X12" s="81" t="str">
        <f t="shared" si="3"/>
        <v>32020</v>
      </c>
      <c r="Z12"/>
      <c r="AA12" s="87" t="s">
        <v>3</v>
      </c>
      <c r="AB12" s="88">
        <v>13190.77</v>
      </c>
      <c r="AC12"/>
    </row>
    <row r="13" spans="1:29" x14ac:dyDescent="0.3">
      <c r="A13" s="57">
        <v>44227</v>
      </c>
      <c r="B13">
        <v>29894663000189</v>
      </c>
      <c r="C13" t="s">
        <v>96</v>
      </c>
      <c r="D13" s="57">
        <v>43843</v>
      </c>
      <c r="E13">
        <v>286.94</v>
      </c>
      <c r="F13" s="57">
        <v>43958</v>
      </c>
      <c r="G13">
        <f t="shared" si="2"/>
        <v>-269</v>
      </c>
      <c r="H13" s="57">
        <v>45968</v>
      </c>
      <c r="I13">
        <v>1652</v>
      </c>
      <c r="J13">
        <v>290364102</v>
      </c>
      <c r="K13">
        <v>72</v>
      </c>
      <c r="L13"/>
      <c r="M13"/>
      <c r="N13">
        <v>1.36</v>
      </c>
      <c r="O13" s="83">
        <v>13828.359999999999</v>
      </c>
      <c r="P13">
        <v>12859.859999999993</v>
      </c>
      <c r="Q13">
        <v>1.6771430000000001</v>
      </c>
      <c r="R13">
        <v>14619.849999999999</v>
      </c>
      <c r="S13">
        <v>1.6771430000000001</v>
      </c>
      <c r="T13" s="84">
        <v>13828.359999999999</v>
      </c>
      <c r="U13" s="57">
        <v>43983</v>
      </c>
      <c r="V13" s="81" t="str">
        <f t="shared" si="0"/>
        <v>12020</v>
      </c>
      <c r="W13" s="80" t="str">
        <f t="shared" si="1"/>
        <v>Acima de 120 dias</v>
      </c>
      <c r="X13" s="81" t="str">
        <f t="shared" si="3"/>
        <v>62020</v>
      </c>
      <c r="Z13"/>
      <c r="AA13" s="86" t="s">
        <v>92</v>
      </c>
      <c r="AB13" s="5">
        <v>14350.009999999998</v>
      </c>
      <c r="AC13"/>
    </row>
    <row r="14" spans="1:29" x14ac:dyDescent="0.3">
      <c r="A14" s="57">
        <v>44227</v>
      </c>
      <c r="B14">
        <v>29894663000189</v>
      </c>
      <c r="C14" t="s">
        <v>96</v>
      </c>
      <c r="D14" s="57">
        <v>43791</v>
      </c>
      <c r="E14">
        <v>155.12</v>
      </c>
      <c r="F14" s="57">
        <v>44111</v>
      </c>
      <c r="G14">
        <f t="shared" si="2"/>
        <v>-116</v>
      </c>
      <c r="H14" s="57">
        <v>45937</v>
      </c>
      <c r="I14">
        <v>1621</v>
      </c>
      <c r="J14">
        <v>290453854</v>
      </c>
      <c r="K14">
        <v>72</v>
      </c>
      <c r="L14"/>
      <c r="M14"/>
      <c r="N14">
        <v>1.3460000000000001</v>
      </c>
      <c r="O14" s="83">
        <v>6634.71</v>
      </c>
      <c r="P14">
        <v>7068.3800000000019</v>
      </c>
      <c r="Q14">
        <v>1.6794750000000001</v>
      </c>
      <c r="R14">
        <v>7073.15</v>
      </c>
      <c r="S14">
        <v>1.6794750000000001</v>
      </c>
      <c r="T14" s="84">
        <v>6634.71</v>
      </c>
      <c r="U14" s="57">
        <v>44105</v>
      </c>
      <c r="V14" s="81" t="str">
        <f t="shared" si="0"/>
        <v>112019</v>
      </c>
      <c r="W14" s="80" t="str">
        <f t="shared" si="1"/>
        <v>91 a 120 dias</v>
      </c>
      <c r="X14" s="81" t="str">
        <f t="shared" si="3"/>
        <v>102020</v>
      </c>
      <c r="Z14"/>
      <c r="AA14" s="8" t="s">
        <v>188</v>
      </c>
      <c r="AB14" s="5">
        <v>584327.6100000001</v>
      </c>
      <c r="AC14"/>
    </row>
    <row r="15" spans="1:29" x14ac:dyDescent="0.3">
      <c r="A15" s="57">
        <v>44227</v>
      </c>
      <c r="B15">
        <v>29894663000189</v>
      </c>
      <c r="C15" t="s">
        <v>96</v>
      </c>
      <c r="D15" s="57">
        <v>43843</v>
      </c>
      <c r="E15">
        <v>130</v>
      </c>
      <c r="F15" s="57">
        <v>44203</v>
      </c>
      <c r="G15">
        <f t="shared" si="2"/>
        <v>-24</v>
      </c>
      <c r="H15" s="57">
        <v>45968</v>
      </c>
      <c r="I15">
        <v>1652</v>
      </c>
      <c r="J15">
        <v>290457748</v>
      </c>
      <c r="K15">
        <v>72</v>
      </c>
      <c r="L15"/>
      <c r="M15"/>
      <c r="N15">
        <v>1.36</v>
      </c>
      <c r="O15" s="83">
        <v>5280.45</v>
      </c>
      <c r="P15">
        <v>5826.2500000000018</v>
      </c>
      <c r="Q15">
        <v>1.6256729999999999</v>
      </c>
      <c r="R15">
        <v>5583.61</v>
      </c>
      <c r="S15">
        <v>1.6256729999999999</v>
      </c>
      <c r="T15" s="84">
        <v>5280.45</v>
      </c>
      <c r="U15" s="57">
        <v>44197</v>
      </c>
      <c r="V15" s="81" t="str">
        <f t="shared" si="0"/>
        <v>12020</v>
      </c>
      <c r="W15" s="80" t="str">
        <f t="shared" si="1"/>
        <v>1 a 30 dias</v>
      </c>
      <c r="X15" s="81" t="str">
        <f t="shared" si="3"/>
        <v>12021</v>
      </c>
      <c r="Z15"/>
      <c r="AA15" s="87" t="s">
        <v>3</v>
      </c>
      <c r="AB15" s="88">
        <v>26566.84</v>
      </c>
      <c r="AC15"/>
    </row>
    <row r="16" spans="1:29" x14ac:dyDescent="0.3">
      <c r="A16" s="57">
        <v>44227</v>
      </c>
      <c r="B16">
        <v>29894663000189</v>
      </c>
      <c r="C16" t="s">
        <v>96</v>
      </c>
      <c r="D16" s="57">
        <v>43843</v>
      </c>
      <c r="E16">
        <v>124</v>
      </c>
      <c r="F16" s="57">
        <v>43897</v>
      </c>
      <c r="G16">
        <f t="shared" si="2"/>
        <v>-330</v>
      </c>
      <c r="H16" s="57">
        <v>45968</v>
      </c>
      <c r="I16">
        <v>1652</v>
      </c>
      <c r="J16">
        <v>290457851</v>
      </c>
      <c r="K16">
        <v>72</v>
      </c>
      <c r="L16"/>
      <c r="M16"/>
      <c r="N16">
        <v>1.36</v>
      </c>
      <c r="O16" s="83">
        <v>6251.73</v>
      </c>
      <c r="P16">
        <v>5557.3100000000013</v>
      </c>
      <c r="Q16">
        <v>1.6499520000000001</v>
      </c>
      <c r="R16">
        <v>6565.93</v>
      </c>
      <c r="S16">
        <v>1.6499520000000001</v>
      </c>
      <c r="T16" s="84">
        <v>6251.73</v>
      </c>
      <c r="U16" s="57">
        <v>43922</v>
      </c>
      <c r="V16" s="81" t="str">
        <f t="shared" si="0"/>
        <v>12020</v>
      </c>
      <c r="W16" s="80" t="str">
        <f t="shared" si="1"/>
        <v>Acima de 120 dias</v>
      </c>
      <c r="X16" s="81" t="str">
        <f t="shared" si="3"/>
        <v>42020</v>
      </c>
      <c r="Z16"/>
      <c r="AA16" s="87" t="s">
        <v>4</v>
      </c>
      <c r="AB16" s="88">
        <v>5280.45</v>
      </c>
      <c r="AC16"/>
    </row>
    <row r="17" spans="1:29" x14ac:dyDescent="0.3">
      <c r="A17" s="57">
        <v>44227</v>
      </c>
      <c r="B17">
        <v>29894663000189</v>
      </c>
      <c r="C17" t="s">
        <v>96</v>
      </c>
      <c r="D17" s="57">
        <v>43843</v>
      </c>
      <c r="E17">
        <v>80</v>
      </c>
      <c r="F17" s="57">
        <v>43928</v>
      </c>
      <c r="G17">
        <f t="shared" si="2"/>
        <v>-299</v>
      </c>
      <c r="H17" s="57">
        <v>45999</v>
      </c>
      <c r="I17">
        <v>1683</v>
      </c>
      <c r="J17">
        <v>290468789</v>
      </c>
      <c r="K17">
        <v>72</v>
      </c>
      <c r="L17"/>
      <c r="M17"/>
      <c r="N17">
        <v>1.36</v>
      </c>
      <c r="O17" s="83">
        <v>3979.9</v>
      </c>
      <c r="P17">
        <v>3615.7100000000009</v>
      </c>
      <c r="Q17">
        <v>1.6582269999999999</v>
      </c>
      <c r="R17">
        <v>4193.79</v>
      </c>
      <c r="S17">
        <v>1.6582269999999999</v>
      </c>
      <c r="T17" s="84">
        <v>3979.9</v>
      </c>
      <c r="U17" s="57">
        <v>43983</v>
      </c>
      <c r="V17" s="81" t="str">
        <f t="shared" si="0"/>
        <v>12020</v>
      </c>
      <c r="W17" s="80" t="str">
        <f t="shared" si="1"/>
        <v>Acima de 120 dias</v>
      </c>
      <c r="X17" s="81" t="str">
        <f t="shared" si="3"/>
        <v>62020</v>
      </c>
      <c r="Z17"/>
      <c r="AA17" s="86" t="s">
        <v>92</v>
      </c>
      <c r="AB17" s="5">
        <v>72260.33</v>
      </c>
      <c r="AC17"/>
    </row>
    <row r="18" spans="1:29" x14ac:dyDescent="0.3">
      <c r="A18" s="57">
        <v>44227</v>
      </c>
      <c r="B18">
        <v>29894663000189</v>
      </c>
      <c r="C18" t="s">
        <v>96</v>
      </c>
      <c r="D18" s="57">
        <v>43873</v>
      </c>
      <c r="E18">
        <v>250</v>
      </c>
      <c r="F18" s="57">
        <v>43897</v>
      </c>
      <c r="G18">
        <f t="shared" si="2"/>
        <v>-330</v>
      </c>
      <c r="H18" s="57">
        <v>46029</v>
      </c>
      <c r="I18">
        <v>1713</v>
      </c>
      <c r="J18">
        <v>290478783</v>
      </c>
      <c r="K18">
        <v>72</v>
      </c>
      <c r="L18"/>
      <c r="M18"/>
      <c r="N18">
        <v>1.36</v>
      </c>
      <c r="O18" s="83">
        <v>12831.07</v>
      </c>
      <c r="P18">
        <v>11296.840000000004</v>
      </c>
      <c r="Q18">
        <v>1.6372960000000001</v>
      </c>
      <c r="R18">
        <v>13471.75</v>
      </c>
      <c r="S18">
        <v>1.6372960000000001</v>
      </c>
      <c r="T18" s="84">
        <v>12831.07</v>
      </c>
      <c r="U18" s="57">
        <v>43891</v>
      </c>
      <c r="V18" s="81" t="str">
        <f t="shared" si="0"/>
        <v>22020</v>
      </c>
      <c r="W18" s="80" t="str">
        <f t="shared" si="1"/>
        <v>Acima de 120 dias</v>
      </c>
      <c r="X18" s="81" t="str">
        <f t="shared" si="3"/>
        <v>32020</v>
      </c>
      <c r="Z18"/>
      <c r="AA18" s="86" t="s">
        <v>93</v>
      </c>
      <c r="AB18" s="5">
        <v>480219.99000000011</v>
      </c>
      <c r="AC18"/>
    </row>
    <row r="19" spans="1:29" x14ac:dyDescent="0.3">
      <c r="A19" s="57">
        <v>44227</v>
      </c>
      <c r="B19">
        <v>29894663000189</v>
      </c>
      <c r="C19" t="s">
        <v>96</v>
      </c>
      <c r="D19" s="57">
        <v>43815</v>
      </c>
      <c r="E19">
        <v>153.72</v>
      </c>
      <c r="F19" s="57">
        <v>43868</v>
      </c>
      <c r="G19">
        <f t="shared" si="2"/>
        <v>-359</v>
      </c>
      <c r="H19" s="57">
        <v>45968</v>
      </c>
      <c r="I19">
        <v>1652</v>
      </c>
      <c r="J19">
        <v>290563425</v>
      </c>
      <c r="K19">
        <v>72</v>
      </c>
      <c r="L19"/>
      <c r="M19"/>
      <c r="N19">
        <v>1.3758329999999999</v>
      </c>
      <c r="O19" s="83">
        <v>7821.4599999999991</v>
      </c>
      <c r="P19">
        <v>6922.1900000000005</v>
      </c>
      <c r="Q19">
        <v>1.71539</v>
      </c>
      <c r="R19">
        <v>8269.56</v>
      </c>
      <c r="S19">
        <v>1.71539</v>
      </c>
      <c r="T19" s="84">
        <v>7821.4599999999991</v>
      </c>
      <c r="U19" s="57">
        <v>43922</v>
      </c>
      <c r="V19" s="81" t="str">
        <f t="shared" si="0"/>
        <v>122019</v>
      </c>
      <c r="W19" s="80" t="str">
        <f t="shared" si="1"/>
        <v>Acima de 120 dias</v>
      </c>
      <c r="X19" s="81" t="str">
        <f t="shared" si="3"/>
        <v>42020</v>
      </c>
      <c r="Z19"/>
      <c r="AA19" s="8" t="s">
        <v>199</v>
      </c>
      <c r="AB19" s="5">
        <v>673907.97999999986</v>
      </c>
      <c r="AC19"/>
    </row>
    <row r="20" spans="1:29" x14ac:dyDescent="0.3">
      <c r="A20" s="57">
        <v>44227</v>
      </c>
      <c r="B20">
        <v>29894663000189</v>
      </c>
      <c r="C20" t="s">
        <v>96</v>
      </c>
      <c r="D20" s="57">
        <v>43815</v>
      </c>
      <c r="E20">
        <v>145.6</v>
      </c>
      <c r="F20" s="57">
        <v>44323</v>
      </c>
      <c r="G20">
        <f t="shared" si="2"/>
        <v>96</v>
      </c>
      <c r="H20" s="57">
        <v>44872</v>
      </c>
      <c r="I20">
        <v>556</v>
      </c>
      <c r="J20">
        <v>290564196</v>
      </c>
      <c r="K20">
        <v>36</v>
      </c>
      <c r="L20"/>
      <c r="M20"/>
      <c r="N20">
        <v>1.4949999999999999</v>
      </c>
      <c r="O20" s="83">
        <v>2317.3399999999997</v>
      </c>
      <c r="P20">
        <v>3947.26</v>
      </c>
      <c r="Q20">
        <v>2.0499139999999998</v>
      </c>
      <c r="R20">
        <v>2427.79</v>
      </c>
      <c r="S20">
        <v>2.0499139999999998</v>
      </c>
      <c r="T20" s="84">
        <v>2317.3399999999997</v>
      </c>
      <c r="U20" s="57">
        <v>44317</v>
      </c>
      <c r="V20" s="81" t="str">
        <f t="shared" si="0"/>
        <v>122019</v>
      </c>
      <c r="W20" s="80" t="str">
        <f t="shared" si="1"/>
        <v>1 a 30 dias</v>
      </c>
      <c r="X20" s="81" t="str">
        <f t="shared" si="3"/>
        <v>52021</v>
      </c>
      <c r="Z20"/>
      <c r="AA20" s="87" t="s">
        <v>3</v>
      </c>
      <c r="AB20" s="88">
        <v>5741.62</v>
      </c>
    </row>
    <row r="21" spans="1:29" x14ac:dyDescent="0.3">
      <c r="A21" s="57">
        <v>44227</v>
      </c>
      <c r="B21">
        <v>29894663000189</v>
      </c>
      <c r="C21" t="s">
        <v>96</v>
      </c>
      <c r="D21" s="57">
        <v>43843</v>
      </c>
      <c r="E21">
        <v>347.01</v>
      </c>
      <c r="F21" s="57">
        <v>44081</v>
      </c>
      <c r="G21">
        <f t="shared" si="2"/>
        <v>-146</v>
      </c>
      <c r="H21" s="57">
        <v>45999</v>
      </c>
      <c r="I21">
        <v>1683</v>
      </c>
      <c r="J21">
        <v>290568617</v>
      </c>
      <c r="K21">
        <v>72</v>
      </c>
      <c r="L21"/>
      <c r="M21"/>
      <c r="N21">
        <v>1.36</v>
      </c>
      <c r="O21" s="83">
        <v>15630.11</v>
      </c>
      <c r="P21">
        <v>15683.549999999996</v>
      </c>
      <c r="Q21">
        <v>1.6237649999999999</v>
      </c>
      <c r="R21">
        <v>16455.96</v>
      </c>
      <c r="S21">
        <v>1.6237649999999999</v>
      </c>
      <c r="T21" s="84">
        <v>15630.11</v>
      </c>
      <c r="U21" s="57">
        <v>44105</v>
      </c>
      <c r="V21" s="81" t="str">
        <f t="shared" si="0"/>
        <v>12020</v>
      </c>
      <c r="W21" s="80" t="str">
        <f t="shared" si="1"/>
        <v>Acima de 120 dias</v>
      </c>
      <c r="X21" s="81" t="str">
        <f t="shared" si="3"/>
        <v>102020</v>
      </c>
      <c r="AA21" s="87" t="s">
        <v>4</v>
      </c>
      <c r="AB21" s="88">
        <v>3672.92</v>
      </c>
    </row>
    <row r="22" spans="1:29" x14ac:dyDescent="0.3">
      <c r="A22" s="57">
        <v>44227</v>
      </c>
      <c r="B22">
        <v>29894663000189</v>
      </c>
      <c r="C22" t="s">
        <v>96</v>
      </c>
      <c r="D22" s="57">
        <v>43873</v>
      </c>
      <c r="E22">
        <v>288.69</v>
      </c>
      <c r="F22" s="57">
        <v>44323</v>
      </c>
      <c r="G22">
        <f t="shared" si="2"/>
        <v>96</v>
      </c>
      <c r="H22" s="57">
        <v>46029</v>
      </c>
      <c r="I22">
        <v>1713</v>
      </c>
      <c r="J22">
        <v>290573638</v>
      </c>
      <c r="K22">
        <v>72</v>
      </c>
      <c r="L22"/>
      <c r="M22"/>
      <c r="N22">
        <v>1.36</v>
      </c>
      <c r="O22" s="83">
        <v>10742.28</v>
      </c>
      <c r="P22">
        <v>13045.129999999997</v>
      </c>
      <c r="Q22">
        <v>1.6503699999999999</v>
      </c>
      <c r="R22">
        <v>11514.92</v>
      </c>
      <c r="S22">
        <v>1.6503699999999999</v>
      </c>
      <c r="T22" s="84">
        <v>10742.28</v>
      </c>
      <c r="U22" s="57">
        <v>44317</v>
      </c>
      <c r="V22" s="81" t="str">
        <f t="shared" si="0"/>
        <v>22020</v>
      </c>
      <c r="W22" s="80" t="str">
        <f t="shared" si="1"/>
        <v>1 a 30 dias</v>
      </c>
      <c r="X22" s="81" t="str">
        <f t="shared" si="3"/>
        <v>52021</v>
      </c>
      <c r="AA22" s="86" t="s">
        <v>92</v>
      </c>
      <c r="AB22" s="5">
        <v>65489.229999999996</v>
      </c>
    </row>
    <row r="23" spans="1:29" x14ac:dyDescent="0.3">
      <c r="A23" s="57">
        <v>44227</v>
      </c>
      <c r="B23">
        <v>29894663000189</v>
      </c>
      <c r="C23" t="s">
        <v>96</v>
      </c>
      <c r="D23" s="57">
        <v>43873</v>
      </c>
      <c r="E23">
        <v>223.03</v>
      </c>
      <c r="F23" s="57">
        <v>43897</v>
      </c>
      <c r="G23">
        <f t="shared" si="2"/>
        <v>-330</v>
      </c>
      <c r="H23" s="57">
        <v>46029</v>
      </c>
      <c r="I23">
        <v>1713</v>
      </c>
      <c r="J23">
        <v>290584743</v>
      </c>
      <c r="K23">
        <v>72</v>
      </c>
      <c r="L23"/>
      <c r="M23"/>
      <c r="N23">
        <v>1.36</v>
      </c>
      <c r="O23" s="83">
        <v>11342.75</v>
      </c>
      <c r="P23">
        <v>10078.07</v>
      </c>
      <c r="Q23">
        <v>1.691098</v>
      </c>
      <c r="R23">
        <v>12018.39</v>
      </c>
      <c r="S23">
        <v>1.691098</v>
      </c>
      <c r="T23" s="84">
        <v>11342.75</v>
      </c>
      <c r="U23" s="57">
        <v>43922</v>
      </c>
      <c r="V23" s="81" t="str">
        <f t="shared" si="0"/>
        <v>22020</v>
      </c>
      <c r="W23" s="80" t="str">
        <f t="shared" si="1"/>
        <v>Acima de 120 dias</v>
      </c>
      <c r="X23" s="81" t="str">
        <f t="shared" si="3"/>
        <v>42020</v>
      </c>
      <c r="AA23" s="86" t="s">
        <v>93</v>
      </c>
      <c r="AB23" s="5">
        <v>599004.20999999985</v>
      </c>
    </row>
    <row r="24" spans="1:29" x14ac:dyDescent="0.3">
      <c r="A24" s="57">
        <v>44227</v>
      </c>
      <c r="B24">
        <v>29894663000189</v>
      </c>
      <c r="C24" t="s">
        <v>96</v>
      </c>
      <c r="D24" s="57">
        <v>43815</v>
      </c>
      <c r="E24">
        <v>159.29</v>
      </c>
      <c r="F24" s="57">
        <v>44323</v>
      </c>
      <c r="G24">
        <f t="shared" si="2"/>
        <v>96</v>
      </c>
      <c r="H24" s="57">
        <v>45937</v>
      </c>
      <c r="I24">
        <v>1621</v>
      </c>
      <c r="J24">
        <v>290652159</v>
      </c>
      <c r="K24">
        <v>72</v>
      </c>
      <c r="L24"/>
      <c r="M24"/>
      <c r="N24">
        <v>1.368671</v>
      </c>
      <c r="O24" s="83">
        <v>5662.24</v>
      </c>
      <c r="P24">
        <v>7128.4100000000035</v>
      </c>
      <c r="Q24">
        <v>1.707822</v>
      </c>
      <c r="R24">
        <v>6114.68</v>
      </c>
      <c r="S24">
        <v>1.707822</v>
      </c>
      <c r="T24" s="84">
        <v>5662.24</v>
      </c>
      <c r="U24" s="57">
        <v>44317</v>
      </c>
      <c r="V24" s="81" t="str">
        <f t="shared" si="0"/>
        <v>122019</v>
      </c>
      <c r="W24" s="80" t="str">
        <f t="shared" si="1"/>
        <v>1 a 30 dias</v>
      </c>
      <c r="X24" s="81" t="str">
        <f t="shared" si="3"/>
        <v>52021</v>
      </c>
      <c r="AA24" s="8" t="s">
        <v>189</v>
      </c>
      <c r="AB24" s="5">
        <v>628113.90000000014</v>
      </c>
    </row>
    <row r="25" spans="1:29" x14ac:dyDescent="0.3">
      <c r="A25" s="57">
        <v>44227</v>
      </c>
      <c r="B25">
        <v>29894663000189</v>
      </c>
      <c r="C25" t="s">
        <v>96</v>
      </c>
      <c r="D25" s="57">
        <v>43815</v>
      </c>
      <c r="E25">
        <v>226</v>
      </c>
      <c r="F25" s="57">
        <v>44172</v>
      </c>
      <c r="G25">
        <f t="shared" si="2"/>
        <v>-55</v>
      </c>
      <c r="H25" s="57">
        <v>45968</v>
      </c>
      <c r="I25">
        <v>1652</v>
      </c>
      <c r="J25">
        <v>290664282</v>
      </c>
      <c r="K25">
        <v>72</v>
      </c>
      <c r="L25"/>
      <c r="M25"/>
      <c r="N25">
        <v>1.4949999999999999</v>
      </c>
      <c r="O25" s="83">
        <v>8662.82</v>
      </c>
      <c r="P25">
        <v>9822.3300000000054</v>
      </c>
      <c r="Q25">
        <v>2.0484059999999999</v>
      </c>
      <c r="R25">
        <v>9660.14</v>
      </c>
      <c r="S25">
        <v>2.0484059999999999</v>
      </c>
      <c r="T25" s="84">
        <v>8662.82</v>
      </c>
      <c r="U25" s="57">
        <v>44197</v>
      </c>
      <c r="V25" s="81" t="str">
        <f t="shared" si="0"/>
        <v>122019</v>
      </c>
      <c r="W25" s="80" t="str">
        <f t="shared" si="1"/>
        <v>31 a 60 dias</v>
      </c>
      <c r="X25" s="81" t="str">
        <f t="shared" si="3"/>
        <v>12021</v>
      </c>
      <c r="AA25" s="87" t="s">
        <v>3</v>
      </c>
      <c r="AB25" s="88">
        <v>44552.99</v>
      </c>
    </row>
    <row r="26" spans="1:29" x14ac:dyDescent="0.3">
      <c r="A26" s="57">
        <v>44227</v>
      </c>
      <c r="B26">
        <v>29894663000189</v>
      </c>
      <c r="C26" t="s">
        <v>96</v>
      </c>
      <c r="D26" s="57">
        <v>43843</v>
      </c>
      <c r="E26">
        <v>109.23</v>
      </c>
      <c r="F26" s="57">
        <v>44323</v>
      </c>
      <c r="G26">
        <f t="shared" si="2"/>
        <v>96</v>
      </c>
      <c r="H26" s="57">
        <v>45999</v>
      </c>
      <c r="I26">
        <v>1683</v>
      </c>
      <c r="J26">
        <v>290664718</v>
      </c>
      <c r="K26">
        <v>72</v>
      </c>
      <c r="L26"/>
      <c r="M26"/>
      <c r="N26">
        <v>1.36</v>
      </c>
      <c r="O26" s="83">
        <v>4010.9</v>
      </c>
      <c r="P26">
        <v>4936.7899999999972</v>
      </c>
      <c r="Q26">
        <v>1.6616420000000001</v>
      </c>
      <c r="R26">
        <v>4306.12</v>
      </c>
      <c r="S26">
        <v>1.6616420000000001</v>
      </c>
      <c r="T26" s="84">
        <v>4010.9</v>
      </c>
      <c r="U26" s="57">
        <v>44317</v>
      </c>
      <c r="V26" s="81" t="str">
        <f t="shared" si="0"/>
        <v>12020</v>
      </c>
      <c r="W26" s="80" t="str">
        <f t="shared" si="1"/>
        <v>1 a 30 dias</v>
      </c>
      <c r="X26" s="81" t="str">
        <f t="shared" si="3"/>
        <v>52021</v>
      </c>
      <c r="AA26" s="87" t="s">
        <v>4</v>
      </c>
      <c r="AB26" s="88">
        <v>4635.8600000000006</v>
      </c>
    </row>
    <row r="27" spans="1:29" x14ac:dyDescent="0.3">
      <c r="A27" s="57">
        <v>44227</v>
      </c>
      <c r="B27">
        <v>29894663000189</v>
      </c>
      <c r="C27" t="s">
        <v>96</v>
      </c>
      <c r="D27" s="57">
        <v>43815</v>
      </c>
      <c r="E27">
        <v>234.35</v>
      </c>
      <c r="F27" s="57">
        <v>44142</v>
      </c>
      <c r="G27">
        <f t="shared" si="2"/>
        <v>-85</v>
      </c>
      <c r="H27" s="57">
        <v>45937</v>
      </c>
      <c r="I27">
        <v>1621</v>
      </c>
      <c r="J27">
        <v>290750119</v>
      </c>
      <c r="K27">
        <v>72</v>
      </c>
      <c r="L27"/>
      <c r="M27"/>
      <c r="N27">
        <v>1.3599999999999999</v>
      </c>
      <c r="O27" s="83">
        <v>9956.6400000000012</v>
      </c>
      <c r="P27">
        <v>10514.509999999997</v>
      </c>
      <c r="Q27">
        <v>1.5912679999999999</v>
      </c>
      <c r="R27">
        <v>10422.320000000002</v>
      </c>
      <c r="S27">
        <v>1.5912679999999999</v>
      </c>
      <c r="T27" s="84">
        <v>9956.6400000000012</v>
      </c>
      <c r="U27" s="57">
        <v>44136</v>
      </c>
      <c r="V27" s="81" t="str">
        <f t="shared" si="0"/>
        <v>122019</v>
      </c>
      <c r="W27" s="80" t="str">
        <f t="shared" si="1"/>
        <v>61 a 90 dias</v>
      </c>
      <c r="X27" s="81" t="str">
        <f t="shared" si="3"/>
        <v>112020</v>
      </c>
      <c r="AA27" s="86" t="s">
        <v>92</v>
      </c>
      <c r="AB27" s="5">
        <v>48830.79</v>
      </c>
    </row>
    <row r="28" spans="1:29" x14ac:dyDescent="0.3">
      <c r="A28" s="57">
        <v>44227</v>
      </c>
      <c r="B28">
        <v>29894663000189</v>
      </c>
      <c r="C28" t="s">
        <v>96</v>
      </c>
      <c r="D28" s="57">
        <v>43815</v>
      </c>
      <c r="E28">
        <v>187.79</v>
      </c>
      <c r="F28" s="57">
        <v>43958</v>
      </c>
      <c r="G28">
        <f t="shared" si="2"/>
        <v>-269</v>
      </c>
      <c r="H28" s="57">
        <v>45937</v>
      </c>
      <c r="I28">
        <v>1621</v>
      </c>
      <c r="J28">
        <v>290751223</v>
      </c>
      <c r="K28">
        <v>72</v>
      </c>
      <c r="L28"/>
      <c r="M28"/>
      <c r="N28">
        <v>1.3599999999999999</v>
      </c>
      <c r="O28" s="83">
        <v>9050.7999999999993</v>
      </c>
      <c r="P28">
        <v>8425.4799999999959</v>
      </c>
      <c r="Q28">
        <v>1.6267290000000001</v>
      </c>
      <c r="R28">
        <v>9478.4</v>
      </c>
      <c r="S28">
        <v>1.6267290000000001</v>
      </c>
      <c r="T28" s="84">
        <v>9050.7999999999993</v>
      </c>
      <c r="U28" s="57">
        <v>43983</v>
      </c>
      <c r="V28" s="81" t="str">
        <f t="shared" si="0"/>
        <v>122019</v>
      </c>
      <c r="W28" s="80" t="str">
        <f t="shared" si="1"/>
        <v>Acima de 120 dias</v>
      </c>
      <c r="X28" s="81" t="str">
        <f t="shared" si="3"/>
        <v>62020</v>
      </c>
      <c r="AA28" s="86" t="s">
        <v>93</v>
      </c>
      <c r="AB28" s="5">
        <v>530094.26000000013</v>
      </c>
    </row>
    <row r="29" spans="1:29" x14ac:dyDescent="0.3">
      <c r="A29" s="57">
        <v>44227</v>
      </c>
      <c r="B29">
        <v>29894663000189</v>
      </c>
      <c r="C29" t="s">
        <v>96</v>
      </c>
      <c r="D29" s="57">
        <v>43843</v>
      </c>
      <c r="E29">
        <v>88</v>
      </c>
      <c r="F29" s="57">
        <v>43958</v>
      </c>
      <c r="G29">
        <f t="shared" si="2"/>
        <v>-269</v>
      </c>
      <c r="H29" s="57">
        <v>45968</v>
      </c>
      <c r="I29">
        <v>1652</v>
      </c>
      <c r="J29">
        <v>290859872</v>
      </c>
      <c r="K29">
        <v>72</v>
      </c>
      <c r="L29"/>
      <c r="M29"/>
      <c r="N29">
        <v>1.36</v>
      </c>
      <c r="O29" s="83">
        <v>4281.3500000000004</v>
      </c>
      <c r="P29">
        <v>3943.96</v>
      </c>
      <c r="Q29">
        <v>1.6217550000000001</v>
      </c>
      <c r="R29">
        <v>4483.6900000000005</v>
      </c>
      <c r="S29">
        <v>1.6217550000000001</v>
      </c>
      <c r="T29" s="84">
        <v>4281.3500000000004</v>
      </c>
      <c r="U29" s="57">
        <v>43952</v>
      </c>
      <c r="V29" s="81" t="str">
        <f t="shared" si="0"/>
        <v>12020</v>
      </c>
      <c r="W29" s="80" t="str">
        <f t="shared" si="1"/>
        <v>Acima de 120 dias</v>
      </c>
      <c r="X29" s="81" t="str">
        <f t="shared" si="3"/>
        <v>52020</v>
      </c>
      <c r="AA29" s="8" t="s">
        <v>190</v>
      </c>
      <c r="AB29" s="5">
        <v>364723.89000000013</v>
      </c>
    </row>
    <row r="30" spans="1:29" x14ac:dyDescent="0.3">
      <c r="A30" s="57">
        <v>44227</v>
      </c>
      <c r="B30">
        <v>29894663000189</v>
      </c>
      <c r="C30" t="s">
        <v>96</v>
      </c>
      <c r="D30" s="57">
        <v>43843</v>
      </c>
      <c r="E30">
        <v>146.66999999999999</v>
      </c>
      <c r="F30" s="57">
        <v>44323</v>
      </c>
      <c r="G30">
        <f t="shared" si="2"/>
        <v>96</v>
      </c>
      <c r="H30" s="57">
        <v>45999</v>
      </c>
      <c r="I30">
        <v>1683</v>
      </c>
      <c r="J30">
        <v>290868993</v>
      </c>
      <c r="K30">
        <v>72</v>
      </c>
      <c r="L30"/>
      <c r="M30"/>
      <c r="N30">
        <v>1.36</v>
      </c>
      <c r="O30" s="83">
        <v>5422.86</v>
      </c>
      <c r="P30">
        <v>6628.9600000000019</v>
      </c>
      <c r="Q30">
        <v>1.6317950000000001</v>
      </c>
      <c r="R30">
        <v>5782.07</v>
      </c>
      <c r="S30">
        <v>1.6317950000000001</v>
      </c>
      <c r="T30" s="84">
        <v>5422.86</v>
      </c>
      <c r="U30" s="57">
        <v>44317</v>
      </c>
      <c r="V30" s="81" t="str">
        <f t="shared" si="0"/>
        <v>12020</v>
      </c>
      <c r="W30" s="80" t="str">
        <f t="shared" si="1"/>
        <v>1 a 30 dias</v>
      </c>
      <c r="X30" s="81" t="str">
        <f t="shared" si="3"/>
        <v>52021</v>
      </c>
      <c r="AA30" s="87" t="s">
        <v>4</v>
      </c>
      <c r="AB30" s="88">
        <v>467.87</v>
      </c>
    </row>
    <row r="31" spans="1:29" x14ac:dyDescent="0.3">
      <c r="A31" s="57">
        <v>44227</v>
      </c>
      <c r="B31">
        <v>29894663000189</v>
      </c>
      <c r="C31" t="s">
        <v>96</v>
      </c>
      <c r="D31" s="57">
        <v>43903</v>
      </c>
      <c r="E31">
        <v>251.12</v>
      </c>
      <c r="F31" s="57">
        <v>44323</v>
      </c>
      <c r="G31">
        <f t="shared" si="2"/>
        <v>96</v>
      </c>
      <c r="H31" s="57">
        <v>46062</v>
      </c>
      <c r="I31">
        <v>1746</v>
      </c>
      <c r="J31">
        <v>290883674</v>
      </c>
      <c r="K31">
        <v>72</v>
      </c>
      <c r="L31"/>
      <c r="M31"/>
      <c r="N31">
        <v>1.36</v>
      </c>
      <c r="O31" s="83">
        <v>9463.0500000000011</v>
      </c>
      <c r="P31">
        <v>11345.219999999992</v>
      </c>
      <c r="Q31">
        <v>1.6408510000000001</v>
      </c>
      <c r="R31">
        <v>10131.480000000001</v>
      </c>
      <c r="S31">
        <v>1.6408510000000001</v>
      </c>
      <c r="T31" s="84">
        <v>9463.0500000000011</v>
      </c>
      <c r="U31" s="57">
        <v>44317</v>
      </c>
      <c r="V31" s="81" t="str">
        <f t="shared" si="0"/>
        <v>32020</v>
      </c>
      <c r="W31" s="80" t="str">
        <f t="shared" si="1"/>
        <v>1 a 30 dias</v>
      </c>
      <c r="X31" s="81" t="str">
        <f t="shared" si="3"/>
        <v>52021</v>
      </c>
      <c r="AA31" s="86" t="s">
        <v>92</v>
      </c>
      <c r="AB31" s="5">
        <v>7629.39</v>
      </c>
    </row>
    <row r="32" spans="1:29" x14ac:dyDescent="0.3">
      <c r="A32" s="57">
        <v>44227</v>
      </c>
      <c r="B32">
        <v>29894663000189</v>
      </c>
      <c r="C32" t="s">
        <v>96</v>
      </c>
      <c r="D32" s="57">
        <v>43791</v>
      </c>
      <c r="E32">
        <v>88.49</v>
      </c>
      <c r="F32" s="57">
        <v>44081</v>
      </c>
      <c r="G32">
        <f t="shared" si="2"/>
        <v>-146</v>
      </c>
      <c r="H32" s="57">
        <v>45937</v>
      </c>
      <c r="I32">
        <v>1621</v>
      </c>
      <c r="J32">
        <v>290954168</v>
      </c>
      <c r="K32">
        <v>72</v>
      </c>
      <c r="L32"/>
      <c r="M32"/>
      <c r="N32">
        <v>1.3460000000000001</v>
      </c>
      <c r="O32" s="83">
        <v>3863.3399999999997</v>
      </c>
      <c r="P32">
        <v>4032.2300000000009</v>
      </c>
      <c r="Q32">
        <v>1.693648</v>
      </c>
      <c r="R32">
        <v>4123.5</v>
      </c>
      <c r="S32">
        <v>1.693648</v>
      </c>
      <c r="T32" s="84">
        <v>3863.3399999999997</v>
      </c>
      <c r="U32" s="57">
        <v>44105</v>
      </c>
      <c r="V32" s="81" t="str">
        <f t="shared" si="0"/>
        <v>112019</v>
      </c>
      <c r="W32" s="80" t="str">
        <f t="shared" si="1"/>
        <v>Acima de 120 dias</v>
      </c>
      <c r="X32" s="81" t="str">
        <f t="shared" si="3"/>
        <v>102020</v>
      </c>
      <c r="AA32" s="86" t="s">
        <v>93</v>
      </c>
      <c r="AB32" s="5">
        <v>356626.63000000012</v>
      </c>
    </row>
    <row r="33" spans="1:28" x14ac:dyDescent="0.3">
      <c r="A33" s="57">
        <v>44227</v>
      </c>
      <c r="B33">
        <v>29894663000189</v>
      </c>
      <c r="C33" t="s">
        <v>96</v>
      </c>
      <c r="D33" s="57">
        <v>43791</v>
      </c>
      <c r="E33">
        <v>257</v>
      </c>
      <c r="F33" s="57">
        <v>44081</v>
      </c>
      <c r="G33">
        <f t="shared" si="2"/>
        <v>-146</v>
      </c>
      <c r="H33" s="57">
        <v>45937</v>
      </c>
      <c r="I33">
        <v>1621</v>
      </c>
      <c r="J33">
        <v>290955519</v>
      </c>
      <c r="K33">
        <v>72</v>
      </c>
      <c r="L33"/>
      <c r="M33"/>
      <c r="N33">
        <v>1.3460000000000001</v>
      </c>
      <c r="O33" s="83">
        <v>11173.29</v>
      </c>
      <c r="P33">
        <v>11710.780000000002</v>
      </c>
      <c r="Q33">
        <v>1.7167859999999999</v>
      </c>
      <c r="R33">
        <v>11975.72</v>
      </c>
      <c r="S33">
        <v>1.7167859999999999</v>
      </c>
      <c r="T33" s="84">
        <v>11173.29</v>
      </c>
      <c r="U33" s="57">
        <v>44075</v>
      </c>
      <c r="V33" s="81" t="str">
        <f t="shared" si="0"/>
        <v>112019</v>
      </c>
      <c r="W33" s="80" t="str">
        <f t="shared" si="1"/>
        <v>Acima de 120 dias</v>
      </c>
      <c r="X33" s="81" t="str">
        <f t="shared" si="3"/>
        <v>92020</v>
      </c>
      <c r="AA33" s="8" t="s">
        <v>191</v>
      </c>
      <c r="AB33" s="5">
        <v>193293.68000000002</v>
      </c>
    </row>
    <row r="34" spans="1:28" x14ac:dyDescent="0.3">
      <c r="A34" s="57">
        <v>44227</v>
      </c>
      <c r="B34">
        <v>29894663000189</v>
      </c>
      <c r="C34" t="s">
        <v>96</v>
      </c>
      <c r="D34" s="57">
        <v>43815</v>
      </c>
      <c r="E34">
        <v>240</v>
      </c>
      <c r="F34" s="57">
        <v>43989</v>
      </c>
      <c r="G34">
        <f t="shared" si="2"/>
        <v>-238</v>
      </c>
      <c r="H34" s="57">
        <v>45968</v>
      </c>
      <c r="I34">
        <v>1652</v>
      </c>
      <c r="J34">
        <v>290955650</v>
      </c>
      <c r="K34">
        <v>72</v>
      </c>
      <c r="L34"/>
      <c r="M34"/>
      <c r="N34">
        <v>1.3599999999999999</v>
      </c>
      <c r="O34" s="83">
        <v>11409.13</v>
      </c>
      <c r="P34">
        <v>10859.029999999999</v>
      </c>
      <c r="Q34">
        <v>1.635372</v>
      </c>
      <c r="R34">
        <v>11988.24</v>
      </c>
      <c r="S34">
        <v>1.635372</v>
      </c>
      <c r="T34" s="84">
        <v>11409.13</v>
      </c>
      <c r="U34" s="57">
        <v>44013</v>
      </c>
      <c r="V34" s="81" t="str">
        <f t="shared" si="0"/>
        <v>122019</v>
      </c>
      <c r="W34" s="80" t="str">
        <f t="shared" si="1"/>
        <v>Acima de 120 dias</v>
      </c>
      <c r="X34" s="81" t="str">
        <f t="shared" si="3"/>
        <v>72020</v>
      </c>
      <c r="AA34" s="87" t="s">
        <v>3</v>
      </c>
      <c r="AB34" s="88">
        <v>8288.2800000000007</v>
      </c>
    </row>
    <row r="35" spans="1:28" x14ac:dyDescent="0.3">
      <c r="A35" s="57">
        <v>44227</v>
      </c>
      <c r="B35">
        <v>29894663000189</v>
      </c>
      <c r="C35" t="s">
        <v>96</v>
      </c>
      <c r="D35" s="57">
        <v>43843</v>
      </c>
      <c r="E35">
        <v>236.4</v>
      </c>
      <c r="F35" s="57">
        <v>44081</v>
      </c>
      <c r="G35">
        <f t="shared" si="2"/>
        <v>-146</v>
      </c>
      <c r="H35" s="57">
        <v>45999</v>
      </c>
      <c r="I35">
        <v>1683</v>
      </c>
      <c r="J35">
        <v>290960753</v>
      </c>
      <c r="K35">
        <v>72</v>
      </c>
      <c r="L35"/>
      <c r="M35"/>
      <c r="N35">
        <v>1.36</v>
      </c>
      <c r="O35" s="83">
        <v>10586.7</v>
      </c>
      <c r="P35">
        <v>10684.35</v>
      </c>
      <c r="Q35">
        <v>1.654148</v>
      </c>
      <c r="R35">
        <v>11210.62</v>
      </c>
      <c r="S35">
        <v>1.654148</v>
      </c>
      <c r="T35" s="84">
        <v>10586.7</v>
      </c>
      <c r="U35" s="57">
        <v>44075</v>
      </c>
      <c r="V35" s="81" t="str">
        <f t="shared" si="0"/>
        <v>12020</v>
      </c>
      <c r="W35" s="80" t="str">
        <f t="shared" si="1"/>
        <v>Acima de 120 dias</v>
      </c>
      <c r="X35" s="81" t="str">
        <f t="shared" si="3"/>
        <v>92020</v>
      </c>
      <c r="AA35" s="86" t="s">
        <v>92</v>
      </c>
      <c r="AB35" s="5">
        <v>29449.879999999997</v>
      </c>
    </row>
    <row r="36" spans="1:28" x14ac:dyDescent="0.3">
      <c r="A36" s="57">
        <v>44227</v>
      </c>
      <c r="B36">
        <v>29894663000189</v>
      </c>
      <c r="C36" t="s">
        <v>96</v>
      </c>
      <c r="D36" s="57">
        <v>43815</v>
      </c>
      <c r="E36">
        <v>424</v>
      </c>
      <c r="F36" s="57">
        <v>44172</v>
      </c>
      <c r="G36">
        <f t="shared" si="2"/>
        <v>-55</v>
      </c>
      <c r="H36" s="57">
        <v>45968</v>
      </c>
      <c r="I36">
        <v>1652</v>
      </c>
      <c r="J36">
        <v>291068691</v>
      </c>
      <c r="K36">
        <v>72</v>
      </c>
      <c r="L36"/>
      <c r="M36"/>
      <c r="N36">
        <v>1.507609</v>
      </c>
      <c r="O36" s="83">
        <v>16227.48</v>
      </c>
      <c r="P36">
        <v>18359.34</v>
      </c>
      <c r="Q36">
        <v>2.05654</v>
      </c>
      <c r="R36">
        <v>18070</v>
      </c>
      <c r="S36">
        <v>2.05654</v>
      </c>
      <c r="T36" s="84">
        <v>16227.48</v>
      </c>
      <c r="U36" s="57">
        <v>44166</v>
      </c>
      <c r="V36" s="81" t="str">
        <f t="shared" si="0"/>
        <v>122019</v>
      </c>
      <c r="W36" s="80" t="str">
        <f t="shared" si="1"/>
        <v>31 a 60 dias</v>
      </c>
      <c r="X36" s="81" t="str">
        <f t="shared" si="3"/>
        <v>122020</v>
      </c>
      <c r="AA36" s="86" t="s">
        <v>93</v>
      </c>
      <c r="AB36" s="5">
        <v>155555.52000000002</v>
      </c>
    </row>
    <row r="37" spans="1:28" x14ac:dyDescent="0.3">
      <c r="A37" s="57">
        <v>44227</v>
      </c>
      <c r="B37">
        <v>29894663000189</v>
      </c>
      <c r="C37" t="s">
        <v>96</v>
      </c>
      <c r="D37" s="57">
        <v>43843</v>
      </c>
      <c r="E37">
        <v>246.01</v>
      </c>
      <c r="F37" s="57">
        <v>43928</v>
      </c>
      <c r="G37">
        <f t="shared" si="2"/>
        <v>-299</v>
      </c>
      <c r="H37" s="57">
        <v>45999</v>
      </c>
      <c r="I37">
        <v>1683</v>
      </c>
      <c r="J37">
        <v>291070909</v>
      </c>
      <c r="K37">
        <v>72</v>
      </c>
      <c r="L37"/>
      <c r="M37"/>
      <c r="N37">
        <v>1.3688800000000001</v>
      </c>
      <c r="O37" s="83">
        <v>12137.72</v>
      </c>
      <c r="P37">
        <v>11088.970000000001</v>
      </c>
      <c r="Q37">
        <v>1.7070240000000001</v>
      </c>
      <c r="R37">
        <v>12875.9</v>
      </c>
      <c r="S37">
        <v>1.7070240000000001</v>
      </c>
      <c r="T37" s="84">
        <v>12137.72</v>
      </c>
      <c r="U37" s="57">
        <v>43922</v>
      </c>
      <c r="V37" s="81" t="str">
        <f t="shared" si="0"/>
        <v>12020</v>
      </c>
      <c r="W37" s="80" t="str">
        <f t="shared" si="1"/>
        <v>Acima de 120 dias</v>
      </c>
      <c r="X37" s="81" t="str">
        <f t="shared" si="3"/>
        <v>42020</v>
      </c>
      <c r="AA37" s="8" t="s">
        <v>192</v>
      </c>
      <c r="AB37" s="5">
        <v>885816.31999999972</v>
      </c>
    </row>
    <row r="38" spans="1:28" x14ac:dyDescent="0.3">
      <c r="A38" s="57">
        <v>44227</v>
      </c>
      <c r="B38">
        <v>29894663000189</v>
      </c>
      <c r="C38" t="s">
        <v>96</v>
      </c>
      <c r="D38" s="57">
        <v>43873</v>
      </c>
      <c r="E38">
        <v>1150.7</v>
      </c>
      <c r="F38" s="57">
        <v>44323</v>
      </c>
      <c r="G38">
        <f t="shared" si="2"/>
        <v>96</v>
      </c>
      <c r="H38" s="57">
        <v>45999</v>
      </c>
      <c r="I38">
        <v>1683</v>
      </c>
      <c r="J38">
        <v>291075458</v>
      </c>
      <c r="K38">
        <v>72</v>
      </c>
      <c r="L38"/>
      <c r="M38"/>
      <c r="N38">
        <v>1.3811393294638727</v>
      </c>
      <c r="O38" s="83">
        <v>41691.35</v>
      </c>
      <c r="P38">
        <v>51237.55000000001</v>
      </c>
      <c r="Q38">
        <v>1.7198709999999999</v>
      </c>
      <c r="R38">
        <v>45135.009999999995</v>
      </c>
      <c r="S38">
        <v>1.7198709999999999</v>
      </c>
      <c r="T38" s="84">
        <v>41691.35</v>
      </c>
      <c r="U38" s="57">
        <v>44317</v>
      </c>
      <c r="V38" s="81" t="str">
        <f t="shared" si="0"/>
        <v>22020</v>
      </c>
      <c r="W38" s="80" t="str">
        <f t="shared" si="1"/>
        <v>1 a 30 dias</v>
      </c>
      <c r="X38" s="81" t="str">
        <f t="shared" si="3"/>
        <v>52021</v>
      </c>
      <c r="AA38" s="87" t="s">
        <v>2</v>
      </c>
      <c r="AB38" s="88">
        <v>21994.53</v>
      </c>
    </row>
    <row r="39" spans="1:28" x14ac:dyDescent="0.3">
      <c r="A39" s="57">
        <v>44227</v>
      </c>
      <c r="B39">
        <v>29894663000189</v>
      </c>
      <c r="C39" t="s">
        <v>96</v>
      </c>
      <c r="D39" s="57">
        <v>43843</v>
      </c>
      <c r="E39">
        <v>126.84</v>
      </c>
      <c r="F39" s="57">
        <v>44323</v>
      </c>
      <c r="G39">
        <f t="shared" si="2"/>
        <v>96</v>
      </c>
      <c r="H39" s="57">
        <v>45999</v>
      </c>
      <c r="I39">
        <v>1683</v>
      </c>
      <c r="J39">
        <v>291264665</v>
      </c>
      <c r="K39">
        <v>72</v>
      </c>
      <c r="L39"/>
      <c r="M39"/>
      <c r="N39">
        <v>1.36</v>
      </c>
      <c r="O39" s="83">
        <v>4675.78</v>
      </c>
      <c r="P39">
        <v>5732.6800000000012</v>
      </c>
      <c r="Q39">
        <v>1.6446780000000001</v>
      </c>
      <c r="R39">
        <v>5000.33</v>
      </c>
      <c r="S39">
        <v>1.6446780000000001</v>
      </c>
      <c r="T39" s="84">
        <v>4675.78</v>
      </c>
      <c r="U39" s="57">
        <v>44317</v>
      </c>
      <c r="V39" s="81" t="str">
        <f t="shared" si="0"/>
        <v>12020</v>
      </c>
      <c r="W39" s="80" t="str">
        <f t="shared" si="1"/>
        <v>1 a 30 dias</v>
      </c>
      <c r="X39" s="81" t="str">
        <f t="shared" si="3"/>
        <v>52021</v>
      </c>
      <c r="AA39" s="87" t="s">
        <v>3</v>
      </c>
      <c r="AB39" s="88">
        <v>97317.049999999988</v>
      </c>
    </row>
    <row r="40" spans="1:28" x14ac:dyDescent="0.3">
      <c r="A40" s="57">
        <v>44227</v>
      </c>
      <c r="B40">
        <v>29894663000189</v>
      </c>
      <c r="C40" t="s">
        <v>96</v>
      </c>
      <c r="D40" s="57">
        <v>43843</v>
      </c>
      <c r="E40">
        <v>160.96</v>
      </c>
      <c r="F40" s="57">
        <v>43958</v>
      </c>
      <c r="G40">
        <f t="shared" si="2"/>
        <v>-269</v>
      </c>
      <c r="H40" s="57">
        <v>45999</v>
      </c>
      <c r="I40">
        <v>1683</v>
      </c>
      <c r="J40">
        <v>291268474</v>
      </c>
      <c r="K40">
        <v>72</v>
      </c>
      <c r="L40"/>
      <c r="M40"/>
      <c r="N40">
        <v>1.36</v>
      </c>
      <c r="O40" s="83">
        <v>7899.0499999999993</v>
      </c>
      <c r="P40">
        <v>7274.78</v>
      </c>
      <c r="Q40">
        <v>1.62</v>
      </c>
      <c r="R40">
        <v>8276.93</v>
      </c>
      <c r="S40">
        <v>1.62</v>
      </c>
      <c r="T40" s="84">
        <v>7899.0499999999993</v>
      </c>
      <c r="U40" s="57">
        <v>43983</v>
      </c>
      <c r="V40" s="81" t="str">
        <f t="shared" si="0"/>
        <v>12020</v>
      </c>
      <c r="W40" s="80" t="str">
        <f t="shared" si="1"/>
        <v>Acima de 120 dias</v>
      </c>
      <c r="X40" s="81" t="str">
        <f t="shared" si="3"/>
        <v>62020</v>
      </c>
      <c r="AA40" s="87" t="s">
        <v>4</v>
      </c>
      <c r="AB40" s="88">
        <v>14356.4</v>
      </c>
    </row>
    <row r="41" spans="1:28" x14ac:dyDescent="0.3">
      <c r="A41" s="57">
        <v>44227</v>
      </c>
      <c r="B41">
        <v>29894663000189</v>
      </c>
      <c r="C41" t="s">
        <v>96</v>
      </c>
      <c r="D41" s="57">
        <v>43843</v>
      </c>
      <c r="E41">
        <v>139.91999999999999</v>
      </c>
      <c r="F41" s="57">
        <v>44111</v>
      </c>
      <c r="G41">
        <f t="shared" si="2"/>
        <v>-116</v>
      </c>
      <c r="H41" s="57">
        <v>45999</v>
      </c>
      <c r="I41">
        <v>1683</v>
      </c>
      <c r="J41">
        <v>291268484</v>
      </c>
      <c r="K41">
        <v>72</v>
      </c>
      <c r="L41"/>
      <c r="M41"/>
      <c r="N41">
        <v>1.36</v>
      </c>
      <c r="O41" s="83">
        <v>6004.83</v>
      </c>
      <c r="P41">
        <v>6323.8100000000013</v>
      </c>
      <c r="Q41">
        <v>1.638514</v>
      </c>
      <c r="R41">
        <v>6355.4699999999993</v>
      </c>
      <c r="S41">
        <v>1.638514</v>
      </c>
      <c r="T41" s="84">
        <v>6004.83</v>
      </c>
      <c r="U41" s="57">
        <v>44228</v>
      </c>
      <c r="V41" s="81" t="str">
        <f t="shared" si="0"/>
        <v>12020</v>
      </c>
      <c r="W41" s="80" t="str">
        <f t="shared" si="1"/>
        <v>91 a 120 dias</v>
      </c>
      <c r="X41" s="81" t="str">
        <f t="shared" si="3"/>
        <v>22021</v>
      </c>
      <c r="AA41" s="86" t="s">
        <v>92</v>
      </c>
      <c r="AB41" s="5">
        <v>57002.920000000006</v>
      </c>
    </row>
    <row r="42" spans="1:28" x14ac:dyDescent="0.3">
      <c r="A42" s="57">
        <v>44227</v>
      </c>
      <c r="B42">
        <v>29894663000189</v>
      </c>
      <c r="C42" t="s">
        <v>96</v>
      </c>
      <c r="D42" s="57">
        <v>43873</v>
      </c>
      <c r="E42">
        <v>297.86</v>
      </c>
      <c r="F42" s="57">
        <v>44081</v>
      </c>
      <c r="G42">
        <f t="shared" si="2"/>
        <v>-146</v>
      </c>
      <c r="H42" s="57">
        <v>46029</v>
      </c>
      <c r="I42">
        <v>1713</v>
      </c>
      <c r="J42">
        <v>291282612</v>
      </c>
      <c r="K42">
        <v>72</v>
      </c>
      <c r="L42"/>
      <c r="M42"/>
      <c r="N42">
        <v>1.36</v>
      </c>
      <c r="O42" s="83">
        <v>13362.19</v>
      </c>
      <c r="P42">
        <v>13459.489999999998</v>
      </c>
      <c r="Q42">
        <v>1.690752</v>
      </c>
      <c r="R42">
        <v>14263.57</v>
      </c>
      <c r="S42">
        <v>1.690752</v>
      </c>
      <c r="T42" s="84">
        <v>13362.19</v>
      </c>
      <c r="U42" s="57">
        <v>44105</v>
      </c>
      <c r="V42" s="81" t="str">
        <f t="shared" si="0"/>
        <v>22020</v>
      </c>
      <c r="W42" s="80" t="str">
        <f t="shared" si="1"/>
        <v>Acima de 120 dias</v>
      </c>
      <c r="X42" s="81" t="str">
        <f t="shared" si="3"/>
        <v>102020</v>
      </c>
      <c r="AA42" s="86" t="s">
        <v>93</v>
      </c>
      <c r="AB42" s="5">
        <v>695145.41999999969</v>
      </c>
    </row>
    <row r="43" spans="1:28" x14ac:dyDescent="0.3">
      <c r="A43" s="57">
        <v>44227</v>
      </c>
      <c r="B43">
        <v>29894663000189</v>
      </c>
      <c r="C43" t="s">
        <v>96</v>
      </c>
      <c r="D43" s="57">
        <v>43815</v>
      </c>
      <c r="E43">
        <v>232.81</v>
      </c>
      <c r="F43" s="57">
        <v>43958</v>
      </c>
      <c r="G43">
        <f t="shared" si="2"/>
        <v>-269</v>
      </c>
      <c r="H43" s="57">
        <v>45968</v>
      </c>
      <c r="I43">
        <v>1652</v>
      </c>
      <c r="J43">
        <v>291358766</v>
      </c>
      <c r="K43">
        <v>72</v>
      </c>
      <c r="L43"/>
      <c r="M43"/>
      <c r="N43">
        <v>1.3599999999999999</v>
      </c>
      <c r="O43" s="83">
        <v>11304.49</v>
      </c>
      <c r="P43">
        <v>10533.7</v>
      </c>
      <c r="Q43">
        <v>1.633159</v>
      </c>
      <c r="R43">
        <v>11861.87</v>
      </c>
      <c r="S43">
        <v>1.633159</v>
      </c>
      <c r="T43" s="84">
        <v>11304.49</v>
      </c>
      <c r="U43" s="57">
        <v>43983</v>
      </c>
      <c r="V43" s="81" t="str">
        <f t="shared" si="0"/>
        <v>122019</v>
      </c>
      <c r="W43" s="80" t="str">
        <f t="shared" si="1"/>
        <v>Acima de 120 dias</v>
      </c>
      <c r="X43" s="81" t="str">
        <f t="shared" si="3"/>
        <v>62020</v>
      </c>
      <c r="AA43" s="8" t="s">
        <v>193</v>
      </c>
      <c r="AB43" s="5">
        <v>464727.60000000003</v>
      </c>
    </row>
    <row r="44" spans="1:28" x14ac:dyDescent="0.3">
      <c r="A44" s="57">
        <v>44227</v>
      </c>
      <c r="B44">
        <v>29894663000189</v>
      </c>
      <c r="C44" t="s">
        <v>96</v>
      </c>
      <c r="D44" s="57">
        <v>43873</v>
      </c>
      <c r="E44">
        <v>282</v>
      </c>
      <c r="F44" s="57">
        <v>43897</v>
      </c>
      <c r="G44">
        <f t="shared" si="2"/>
        <v>-330</v>
      </c>
      <c r="H44" s="57">
        <v>46029</v>
      </c>
      <c r="I44">
        <v>1713</v>
      </c>
      <c r="J44">
        <v>291377739</v>
      </c>
      <c r="K44">
        <v>72</v>
      </c>
      <c r="L44"/>
      <c r="M44"/>
      <c r="N44">
        <v>1.36</v>
      </c>
      <c r="O44" s="83">
        <v>14486.53</v>
      </c>
      <c r="P44">
        <v>12742.8</v>
      </c>
      <c r="Q44">
        <v>1.6320520000000001</v>
      </c>
      <c r="R44">
        <v>15196.09</v>
      </c>
      <c r="S44">
        <v>1.6320520000000001</v>
      </c>
      <c r="T44" s="84">
        <v>14486.53</v>
      </c>
      <c r="U44" s="57">
        <v>44166</v>
      </c>
      <c r="V44" s="81" t="str">
        <f t="shared" si="0"/>
        <v>22020</v>
      </c>
      <c r="W44" s="80" t="str">
        <f t="shared" si="1"/>
        <v>Acima de 120 dias</v>
      </c>
      <c r="X44" s="81" t="str">
        <f t="shared" si="3"/>
        <v>122020</v>
      </c>
      <c r="AA44" s="87" t="s">
        <v>3</v>
      </c>
      <c r="AB44" s="88">
        <v>64258.319999999992</v>
      </c>
    </row>
    <row r="45" spans="1:28" x14ac:dyDescent="0.3">
      <c r="A45" s="57">
        <v>44227</v>
      </c>
      <c r="B45">
        <v>29894663000189</v>
      </c>
      <c r="C45" t="s">
        <v>96</v>
      </c>
      <c r="D45" s="57">
        <v>43791</v>
      </c>
      <c r="E45">
        <v>87.73</v>
      </c>
      <c r="F45" s="57">
        <v>43897</v>
      </c>
      <c r="G45">
        <f t="shared" si="2"/>
        <v>-330</v>
      </c>
      <c r="H45" s="57">
        <v>45937</v>
      </c>
      <c r="I45">
        <v>1621</v>
      </c>
      <c r="J45">
        <v>291452997</v>
      </c>
      <c r="K45">
        <v>72</v>
      </c>
      <c r="L45"/>
      <c r="M45"/>
      <c r="N45">
        <v>1.3460000000000001</v>
      </c>
      <c r="O45" s="83">
        <v>4353.25</v>
      </c>
      <c r="P45">
        <v>3997.5900000000006</v>
      </c>
      <c r="Q45">
        <v>1.6984570000000001</v>
      </c>
      <c r="R45">
        <v>4614.4399999999996</v>
      </c>
      <c r="S45">
        <v>1.6984570000000001</v>
      </c>
      <c r="T45" s="84">
        <v>4353.25</v>
      </c>
      <c r="U45" s="57">
        <v>43922</v>
      </c>
      <c r="V45" s="81" t="str">
        <f t="shared" si="0"/>
        <v>112019</v>
      </c>
      <c r="W45" s="80" t="str">
        <f t="shared" si="1"/>
        <v>Acima de 120 dias</v>
      </c>
      <c r="X45" s="81" t="str">
        <f t="shared" si="3"/>
        <v>42020</v>
      </c>
      <c r="AA45" s="87" t="s">
        <v>4</v>
      </c>
      <c r="AB45" s="88">
        <v>5621.0599999999995</v>
      </c>
    </row>
    <row r="46" spans="1:28" x14ac:dyDescent="0.3">
      <c r="A46" s="57">
        <v>44227</v>
      </c>
      <c r="B46">
        <v>29894663000189</v>
      </c>
      <c r="C46" t="s">
        <v>96</v>
      </c>
      <c r="D46" s="57">
        <v>43815</v>
      </c>
      <c r="E46">
        <v>81.7</v>
      </c>
      <c r="F46" s="57">
        <v>44050</v>
      </c>
      <c r="G46">
        <f t="shared" si="2"/>
        <v>-177</v>
      </c>
      <c r="H46" s="57">
        <v>45968</v>
      </c>
      <c r="I46">
        <v>1652</v>
      </c>
      <c r="J46">
        <v>291464630</v>
      </c>
      <c r="K46">
        <v>72</v>
      </c>
      <c r="L46"/>
      <c r="M46"/>
      <c r="N46">
        <v>1.368692</v>
      </c>
      <c r="O46" s="83">
        <v>3671.88</v>
      </c>
      <c r="P46">
        <v>3686.8999999999992</v>
      </c>
      <c r="Q46">
        <v>1.7077340000000001</v>
      </c>
      <c r="R46">
        <v>3910.33</v>
      </c>
      <c r="S46">
        <v>1.7077340000000001</v>
      </c>
      <c r="T46" s="84">
        <v>3671.88</v>
      </c>
      <c r="U46" s="57">
        <v>44075</v>
      </c>
      <c r="V46" s="81" t="str">
        <f t="shared" si="0"/>
        <v>122019</v>
      </c>
      <c r="W46" s="80" t="str">
        <f t="shared" si="1"/>
        <v>Acima de 120 dias</v>
      </c>
      <c r="X46" s="81" t="str">
        <f t="shared" si="3"/>
        <v>92020</v>
      </c>
      <c r="AA46" s="86" t="s">
        <v>92</v>
      </c>
      <c r="AB46" s="5">
        <v>74468.05</v>
      </c>
    </row>
    <row r="47" spans="1:28" x14ac:dyDescent="0.3">
      <c r="A47" s="57">
        <v>44227</v>
      </c>
      <c r="B47">
        <v>29894663000189</v>
      </c>
      <c r="C47" t="s">
        <v>96</v>
      </c>
      <c r="D47" s="57">
        <v>43873</v>
      </c>
      <c r="E47">
        <v>439.68</v>
      </c>
      <c r="F47" s="57">
        <v>44081</v>
      </c>
      <c r="G47">
        <f t="shared" si="2"/>
        <v>-146</v>
      </c>
      <c r="H47" s="57">
        <v>46029</v>
      </c>
      <c r="I47">
        <v>1713</v>
      </c>
      <c r="J47">
        <v>291475860</v>
      </c>
      <c r="K47">
        <v>72</v>
      </c>
      <c r="L47"/>
      <c r="M47"/>
      <c r="N47">
        <v>1.36</v>
      </c>
      <c r="O47" s="83">
        <v>19962.349999999999</v>
      </c>
      <c r="P47">
        <v>19867.970000000005</v>
      </c>
      <c r="Q47">
        <v>1.6284670000000001</v>
      </c>
      <c r="R47">
        <v>21054.94</v>
      </c>
      <c r="S47">
        <v>1.6284670000000001</v>
      </c>
      <c r="T47" s="84">
        <v>19962.349999999999</v>
      </c>
      <c r="U47" s="57">
        <v>44105</v>
      </c>
      <c r="V47" s="81" t="str">
        <f t="shared" si="0"/>
        <v>22020</v>
      </c>
      <c r="W47" s="80" t="str">
        <f t="shared" si="1"/>
        <v>Acima de 120 dias</v>
      </c>
      <c r="X47" s="81" t="str">
        <f t="shared" si="3"/>
        <v>102020</v>
      </c>
      <c r="AA47" s="86" t="s">
        <v>93</v>
      </c>
      <c r="AB47" s="5">
        <v>320380.17000000004</v>
      </c>
    </row>
    <row r="48" spans="1:28" x14ac:dyDescent="0.3">
      <c r="A48" s="57">
        <v>44227</v>
      </c>
      <c r="B48">
        <v>29894663000189</v>
      </c>
      <c r="C48" t="s">
        <v>96</v>
      </c>
      <c r="D48" s="57">
        <v>43791</v>
      </c>
      <c r="E48">
        <v>119.46</v>
      </c>
      <c r="F48" s="57">
        <v>44142</v>
      </c>
      <c r="G48">
        <f t="shared" si="2"/>
        <v>-85</v>
      </c>
      <c r="H48" s="57">
        <v>45937</v>
      </c>
      <c r="I48">
        <v>1621</v>
      </c>
      <c r="J48">
        <v>291550147</v>
      </c>
      <c r="K48">
        <v>72</v>
      </c>
      <c r="L48"/>
      <c r="M48"/>
      <c r="N48">
        <v>1.3460000000000001</v>
      </c>
      <c r="O48" s="83">
        <v>5073.67</v>
      </c>
      <c r="P48">
        <v>5443.4700000000012</v>
      </c>
      <c r="Q48">
        <v>1.593037</v>
      </c>
      <c r="R48">
        <v>5327.7</v>
      </c>
      <c r="S48">
        <v>1.593037</v>
      </c>
      <c r="T48" s="84">
        <v>5073.67</v>
      </c>
      <c r="U48" s="57">
        <v>44136</v>
      </c>
      <c r="V48" s="81" t="str">
        <f t="shared" si="0"/>
        <v>112019</v>
      </c>
      <c r="W48" s="80" t="str">
        <f t="shared" si="1"/>
        <v>61 a 90 dias</v>
      </c>
      <c r="X48" s="81" t="str">
        <f t="shared" si="3"/>
        <v>112020</v>
      </c>
      <c r="AA48" s="8" t="s">
        <v>194</v>
      </c>
      <c r="AB48" s="5">
        <v>782007.87999999989</v>
      </c>
    </row>
    <row r="49" spans="1:28" x14ac:dyDescent="0.3">
      <c r="A49" s="57">
        <v>44227</v>
      </c>
      <c r="B49">
        <v>29894663000189</v>
      </c>
      <c r="C49" t="s">
        <v>96</v>
      </c>
      <c r="D49" s="57">
        <v>43815</v>
      </c>
      <c r="E49">
        <v>137.22999999999999</v>
      </c>
      <c r="F49" s="57">
        <v>44172</v>
      </c>
      <c r="G49">
        <f t="shared" si="2"/>
        <v>-55</v>
      </c>
      <c r="H49" s="57">
        <v>45968</v>
      </c>
      <c r="I49">
        <v>1652</v>
      </c>
      <c r="J49">
        <v>291554455</v>
      </c>
      <c r="K49">
        <v>72</v>
      </c>
      <c r="L49"/>
      <c r="M49"/>
      <c r="N49">
        <v>1.3599999999999999</v>
      </c>
      <c r="O49" s="83">
        <v>5685.59</v>
      </c>
      <c r="P49">
        <v>6209.1099999999988</v>
      </c>
      <c r="Q49">
        <v>1.648228</v>
      </c>
      <c r="R49">
        <v>6031.41</v>
      </c>
      <c r="S49">
        <v>1.648228</v>
      </c>
      <c r="T49" s="84">
        <v>5685.59</v>
      </c>
      <c r="U49" s="57">
        <v>44166</v>
      </c>
      <c r="V49" s="81" t="str">
        <f t="shared" si="0"/>
        <v>122019</v>
      </c>
      <c r="W49" s="80" t="str">
        <f t="shared" si="1"/>
        <v>31 a 60 dias</v>
      </c>
      <c r="X49" s="81" t="str">
        <f t="shared" si="3"/>
        <v>122020</v>
      </c>
      <c r="AA49" s="87" t="s">
        <v>3</v>
      </c>
      <c r="AB49" s="88">
        <v>137877.25</v>
      </c>
    </row>
    <row r="50" spans="1:28" x14ac:dyDescent="0.3">
      <c r="A50" s="57">
        <v>44227</v>
      </c>
      <c r="B50">
        <v>29894663000189</v>
      </c>
      <c r="C50" t="s">
        <v>96</v>
      </c>
      <c r="D50" s="57">
        <v>43843</v>
      </c>
      <c r="E50">
        <v>215.25</v>
      </c>
      <c r="F50" s="57">
        <v>44142</v>
      </c>
      <c r="G50">
        <f t="shared" si="2"/>
        <v>-85</v>
      </c>
      <c r="H50" s="57">
        <v>45999</v>
      </c>
      <c r="I50">
        <v>1683</v>
      </c>
      <c r="J50">
        <v>291567300</v>
      </c>
      <c r="K50">
        <v>72</v>
      </c>
      <c r="L50"/>
      <c r="M50"/>
      <c r="N50">
        <v>1.36</v>
      </c>
      <c r="O50" s="83">
        <v>9227.4399999999987</v>
      </c>
      <c r="P50">
        <v>9728.4699999999993</v>
      </c>
      <c r="Q50">
        <v>1.64408</v>
      </c>
      <c r="R50">
        <v>9777.1299999999992</v>
      </c>
      <c r="S50">
        <v>1.64408</v>
      </c>
      <c r="T50" s="84">
        <v>9227.4399999999987</v>
      </c>
      <c r="U50" s="57">
        <v>44136</v>
      </c>
      <c r="V50" s="81" t="str">
        <f t="shared" si="0"/>
        <v>12020</v>
      </c>
      <c r="W50" s="80" t="str">
        <f t="shared" si="1"/>
        <v>61 a 90 dias</v>
      </c>
      <c r="X50" s="81" t="str">
        <f t="shared" si="3"/>
        <v>112020</v>
      </c>
      <c r="AA50" s="87" t="s">
        <v>4</v>
      </c>
      <c r="AB50" s="88">
        <v>14690.91</v>
      </c>
    </row>
    <row r="51" spans="1:28" x14ac:dyDescent="0.3">
      <c r="A51" s="57">
        <v>44227</v>
      </c>
      <c r="B51">
        <v>29894663000189</v>
      </c>
      <c r="C51" t="s">
        <v>96</v>
      </c>
      <c r="D51" s="57">
        <v>43815</v>
      </c>
      <c r="E51">
        <v>138.02000000000001</v>
      </c>
      <c r="F51" s="57">
        <v>44142</v>
      </c>
      <c r="G51">
        <f t="shared" si="2"/>
        <v>-85</v>
      </c>
      <c r="H51" s="57">
        <v>45937</v>
      </c>
      <c r="I51">
        <v>1621</v>
      </c>
      <c r="J51">
        <v>291650557</v>
      </c>
      <c r="K51">
        <v>72</v>
      </c>
      <c r="L51"/>
      <c r="M51"/>
      <c r="N51">
        <v>1.3599999999999999</v>
      </c>
      <c r="O51" s="83">
        <v>5837.88</v>
      </c>
      <c r="P51">
        <v>6192.4999999999973</v>
      </c>
      <c r="Q51">
        <v>1.6143559999999999</v>
      </c>
      <c r="R51">
        <v>6138.2000000000007</v>
      </c>
      <c r="S51">
        <v>1.6143559999999999</v>
      </c>
      <c r="T51" s="84">
        <v>5837.88</v>
      </c>
      <c r="U51" s="57">
        <v>44136</v>
      </c>
      <c r="V51" s="81" t="str">
        <f t="shared" si="0"/>
        <v>122019</v>
      </c>
      <c r="W51" s="80" t="str">
        <f t="shared" si="1"/>
        <v>61 a 90 dias</v>
      </c>
      <c r="X51" s="81" t="str">
        <f t="shared" si="3"/>
        <v>112020</v>
      </c>
      <c r="AA51" s="86" t="s">
        <v>92</v>
      </c>
      <c r="AB51" s="5">
        <v>200178.79999999996</v>
      </c>
    </row>
    <row r="52" spans="1:28" x14ac:dyDescent="0.3">
      <c r="A52" s="57">
        <v>44227</v>
      </c>
      <c r="B52">
        <v>29894663000189</v>
      </c>
      <c r="C52" t="s">
        <v>96</v>
      </c>
      <c r="D52" s="57">
        <v>43815</v>
      </c>
      <c r="E52">
        <v>217.1</v>
      </c>
      <c r="F52" s="57">
        <v>44019</v>
      </c>
      <c r="G52">
        <f t="shared" si="2"/>
        <v>-208</v>
      </c>
      <c r="H52" s="57">
        <v>45937</v>
      </c>
      <c r="I52">
        <v>1621</v>
      </c>
      <c r="J52">
        <v>291652873</v>
      </c>
      <c r="K52">
        <v>72</v>
      </c>
      <c r="L52"/>
      <c r="M52"/>
      <c r="N52">
        <v>1.3599999999999999</v>
      </c>
      <c r="O52" s="83">
        <v>9922.52</v>
      </c>
      <c r="P52">
        <v>9740.5599999999977</v>
      </c>
      <c r="Q52">
        <v>1.6878500000000001</v>
      </c>
      <c r="R52">
        <v>10523.539999999999</v>
      </c>
      <c r="S52">
        <v>1.6878500000000001</v>
      </c>
      <c r="T52" s="84">
        <v>9922.52</v>
      </c>
      <c r="U52" s="57">
        <v>44044</v>
      </c>
      <c r="V52" s="81" t="str">
        <f t="shared" si="0"/>
        <v>122019</v>
      </c>
      <c r="W52" s="80" t="str">
        <f t="shared" si="1"/>
        <v>Acima de 120 dias</v>
      </c>
      <c r="X52" s="81" t="str">
        <f t="shared" si="3"/>
        <v>82020</v>
      </c>
      <c r="AA52" s="86" t="s">
        <v>93</v>
      </c>
      <c r="AB52" s="5">
        <v>429260.91999999993</v>
      </c>
    </row>
    <row r="53" spans="1:28" x14ac:dyDescent="0.3">
      <c r="A53" s="57">
        <v>44227</v>
      </c>
      <c r="B53">
        <v>29894663000189</v>
      </c>
      <c r="C53" t="s">
        <v>96</v>
      </c>
      <c r="D53" s="57">
        <v>43873</v>
      </c>
      <c r="E53">
        <v>120</v>
      </c>
      <c r="F53" s="57">
        <v>44050</v>
      </c>
      <c r="G53">
        <f t="shared" si="2"/>
        <v>-177</v>
      </c>
      <c r="H53" s="57">
        <v>46029</v>
      </c>
      <c r="I53">
        <v>1713</v>
      </c>
      <c r="J53">
        <v>291672788</v>
      </c>
      <c r="K53">
        <v>72</v>
      </c>
      <c r="L53"/>
      <c r="M53"/>
      <c r="N53">
        <v>1.36</v>
      </c>
      <c r="O53" s="83">
        <v>5515.32</v>
      </c>
      <c r="P53">
        <v>5422.4599999999991</v>
      </c>
      <c r="Q53">
        <v>1.67913</v>
      </c>
      <c r="R53">
        <v>5866.43</v>
      </c>
      <c r="S53">
        <v>1.67913</v>
      </c>
      <c r="T53" s="84">
        <v>5515.32</v>
      </c>
      <c r="U53" s="57">
        <v>44075</v>
      </c>
      <c r="V53" s="81" t="str">
        <f t="shared" si="0"/>
        <v>22020</v>
      </c>
      <c r="W53" s="80" t="str">
        <f t="shared" si="1"/>
        <v>Acima de 120 dias</v>
      </c>
      <c r="X53" s="81" t="str">
        <f t="shared" si="3"/>
        <v>92020</v>
      </c>
      <c r="AA53" s="8" t="s">
        <v>195</v>
      </c>
      <c r="AB53" s="5">
        <v>1544552.6099999999</v>
      </c>
    </row>
    <row r="54" spans="1:28" x14ac:dyDescent="0.3">
      <c r="A54" s="57">
        <v>44227</v>
      </c>
      <c r="B54">
        <v>29894663000189</v>
      </c>
      <c r="C54" t="s">
        <v>96</v>
      </c>
      <c r="D54" s="57">
        <v>43873</v>
      </c>
      <c r="E54">
        <v>217.2</v>
      </c>
      <c r="F54" s="57">
        <v>44111</v>
      </c>
      <c r="G54">
        <f t="shared" si="2"/>
        <v>-116</v>
      </c>
      <c r="H54" s="57">
        <v>46029</v>
      </c>
      <c r="I54">
        <v>1713</v>
      </c>
      <c r="J54">
        <v>291672928</v>
      </c>
      <c r="K54">
        <v>72</v>
      </c>
      <c r="L54"/>
      <c r="M54"/>
      <c r="N54">
        <v>1.36</v>
      </c>
      <c r="O54" s="83">
        <v>9584.14</v>
      </c>
      <c r="P54">
        <v>9814.6899999999969</v>
      </c>
      <c r="Q54">
        <v>1.660085</v>
      </c>
      <c r="R54">
        <v>10183.82</v>
      </c>
      <c r="S54">
        <v>1.660085</v>
      </c>
      <c r="T54" s="84">
        <v>9584.14</v>
      </c>
      <c r="U54" s="57">
        <v>44105</v>
      </c>
      <c r="V54" s="81" t="str">
        <f t="shared" si="0"/>
        <v>22020</v>
      </c>
      <c r="W54" s="80" t="str">
        <f t="shared" si="1"/>
        <v>91 a 120 dias</v>
      </c>
      <c r="X54" s="81" t="str">
        <f t="shared" si="3"/>
        <v>102020</v>
      </c>
      <c r="AA54" s="87" t="s">
        <v>2</v>
      </c>
      <c r="AB54" s="88">
        <v>10220.89</v>
      </c>
    </row>
    <row r="55" spans="1:28" x14ac:dyDescent="0.3">
      <c r="A55" s="57">
        <v>44227</v>
      </c>
      <c r="B55">
        <v>29894663000189</v>
      </c>
      <c r="C55" t="s">
        <v>96</v>
      </c>
      <c r="D55" s="57">
        <v>43873</v>
      </c>
      <c r="E55">
        <v>183.96</v>
      </c>
      <c r="F55" s="57">
        <v>44172</v>
      </c>
      <c r="G55">
        <f t="shared" si="2"/>
        <v>-55</v>
      </c>
      <c r="H55" s="57">
        <v>46029</v>
      </c>
      <c r="I55">
        <v>1713</v>
      </c>
      <c r="J55">
        <v>291674685</v>
      </c>
      <c r="K55">
        <v>72</v>
      </c>
      <c r="L55"/>
      <c r="M55"/>
      <c r="N55">
        <v>1.36</v>
      </c>
      <c r="O55" s="83">
        <v>7785.5300000000007</v>
      </c>
      <c r="P55">
        <v>8312.7099999999991</v>
      </c>
      <c r="Q55">
        <v>1.6375980000000001</v>
      </c>
      <c r="R55">
        <v>8257.42</v>
      </c>
      <c r="S55">
        <v>1.6375980000000001</v>
      </c>
      <c r="T55" s="84">
        <v>7785.5300000000007</v>
      </c>
      <c r="U55" s="57">
        <v>44166</v>
      </c>
      <c r="V55" s="81" t="str">
        <f t="shared" si="0"/>
        <v>22020</v>
      </c>
      <c r="W55" s="80" t="str">
        <f t="shared" si="1"/>
        <v>31 a 60 dias</v>
      </c>
      <c r="X55" s="81" t="str">
        <f t="shared" si="3"/>
        <v>122020</v>
      </c>
      <c r="AA55" s="87" t="s">
        <v>3</v>
      </c>
      <c r="AB55" s="88">
        <v>450468.30000000005</v>
      </c>
    </row>
    <row r="56" spans="1:28" x14ac:dyDescent="0.3">
      <c r="A56" s="57">
        <v>44227</v>
      </c>
      <c r="B56">
        <v>29894663000189</v>
      </c>
      <c r="C56" t="s">
        <v>96</v>
      </c>
      <c r="D56" s="57">
        <v>43791</v>
      </c>
      <c r="E56">
        <v>160.05000000000001</v>
      </c>
      <c r="F56" s="57">
        <v>44050</v>
      </c>
      <c r="G56">
        <f t="shared" si="2"/>
        <v>-177</v>
      </c>
      <c r="H56" s="57">
        <v>45908</v>
      </c>
      <c r="I56">
        <v>1592</v>
      </c>
      <c r="J56">
        <v>291749067</v>
      </c>
      <c r="K56">
        <v>72</v>
      </c>
      <c r="L56"/>
      <c r="M56"/>
      <c r="N56">
        <v>1.3460000000000001</v>
      </c>
      <c r="O56" s="83">
        <v>7091.32</v>
      </c>
      <c r="P56">
        <v>7231.5499999999975</v>
      </c>
      <c r="Q56">
        <v>1.6866699999999999</v>
      </c>
      <c r="R56">
        <v>7539.99</v>
      </c>
      <c r="S56">
        <v>1.6866699999999999</v>
      </c>
      <c r="T56" s="84">
        <v>7091.32</v>
      </c>
      <c r="U56" s="57">
        <v>44075</v>
      </c>
      <c r="V56" s="81" t="str">
        <f t="shared" si="0"/>
        <v>112019</v>
      </c>
      <c r="W56" s="80" t="str">
        <f t="shared" si="1"/>
        <v>Acima de 120 dias</v>
      </c>
      <c r="X56" s="81" t="str">
        <f t="shared" si="3"/>
        <v>92020</v>
      </c>
      <c r="AA56" s="87" t="s">
        <v>4</v>
      </c>
      <c r="AB56" s="88">
        <v>59082.459999999992</v>
      </c>
    </row>
    <row r="57" spans="1:28" x14ac:dyDescent="0.3">
      <c r="A57" s="57">
        <v>44227</v>
      </c>
      <c r="B57">
        <v>29894663000189</v>
      </c>
      <c r="C57" t="s">
        <v>96</v>
      </c>
      <c r="D57" s="57">
        <v>43815</v>
      </c>
      <c r="E57">
        <v>343.5</v>
      </c>
      <c r="F57" s="57">
        <v>43928</v>
      </c>
      <c r="G57">
        <f t="shared" si="2"/>
        <v>-299</v>
      </c>
      <c r="H57" s="57">
        <v>45937</v>
      </c>
      <c r="I57">
        <v>1621</v>
      </c>
      <c r="J57">
        <v>291751682</v>
      </c>
      <c r="K57">
        <v>72</v>
      </c>
      <c r="L57"/>
      <c r="M57"/>
      <c r="N57">
        <v>1.3599999999999999</v>
      </c>
      <c r="O57" s="83">
        <v>16704.379999999997</v>
      </c>
      <c r="P57">
        <v>15411.679999999998</v>
      </c>
      <c r="Q57">
        <v>1.697236</v>
      </c>
      <c r="R57">
        <v>17681.150000000001</v>
      </c>
      <c r="S57">
        <v>1.697236</v>
      </c>
      <c r="T57" s="84">
        <v>16704.379999999997</v>
      </c>
      <c r="U57" s="57">
        <v>44044</v>
      </c>
      <c r="V57" s="81" t="str">
        <f t="shared" si="0"/>
        <v>122019</v>
      </c>
      <c r="W57" s="80" t="str">
        <f t="shared" si="1"/>
        <v>Acima de 120 dias</v>
      </c>
      <c r="X57" s="81" t="str">
        <f t="shared" si="3"/>
        <v>82020</v>
      </c>
      <c r="AA57" s="86" t="s">
        <v>92</v>
      </c>
      <c r="AB57" s="5">
        <v>452478.81999999995</v>
      </c>
    </row>
    <row r="58" spans="1:28" x14ac:dyDescent="0.3">
      <c r="A58" s="57">
        <v>44227</v>
      </c>
      <c r="B58">
        <v>29894663000189</v>
      </c>
      <c r="C58" t="s">
        <v>96</v>
      </c>
      <c r="D58" s="57">
        <v>43843</v>
      </c>
      <c r="E58">
        <v>227.61</v>
      </c>
      <c r="F58" s="57">
        <v>44323</v>
      </c>
      <c r="G58">
        <f t="shared" si="2"/>
        <v>96</v>
      </c>
      <c r="H58" s="57">
        <v>45968</v>
      </c>
      <c r="I58">
        <v>1652</v>
      </c>
      <c r="J58">
        <v>291762404</v>
      </c>
      <c r="K58">
        <v>72</v>
      </c>
      <c r="L58"/>
      <c r="M58"/>
      <c r="N58">
        <v>1.36</v>
      </c>
      <c r="O58" s="83">
        <v>8216.92</v>
      </c>
      <c r="P58">
        <v>10200.82</v>
      </c>
      <c r="Q58">
        <v>1.688372</v>
      </c>
      <c r="R58">
        <v>8865.57</v>
      </c>
      <c r="S58">
        <v>1.688372</v>
      </c>
      <c r="T58" s="84">
        <v>8216.92</v>
      </c>
      <c r="U58" s="57">
        <v>44317</v>
      </c>
      <c r="V58" s="81" t="str">
        <f t="shared" si="0"/>
        <v>12020</v>
      </c>
      <c r="W58" s="80" t="str">
        <f t="shared" si="1"/>
        <v>1 a 30 dias</v>
      </c>
      <c r="X58" s="81" t="str">
        <f t="shared" si="3"/>
        <v>52021</v>
      </c>
      <c r="AA58" s="86" t="s">
        <v>93</v>
      </c>
      <c r="AB58" s="5">
        <v>572302.14</v>
      </c>
    </row>
    <row r="59" spans="1:28" x14ac:dyDescent="0.3">
      <c r="A59" s="57">
        <v>44227</v>
      </c>
      <c r="B59">
        <v>29894663000189</v>
      </c>
      <c r="C59" t="s">
        <v>96</v>
      </c>
      <c r="D59" s="57">
        <v>43843</v>
      </c>
      <c r="E59">
        <v>99.3</v>
      </c>
      <c r="F59" s="57">
        <v>44323</v>
      </c>
      <c r="G59">
        <f t="shared" si="2"/>
        <v>96</v>
      </c>
      <c r="H59" s="57">
        <v>45968</v>
      </c>
      <c r="I59">
        <v>1652</v>
      </c>
      <c r="J59">
        <v>291859498</v>
      </c>
      <c r="K59">
        <v>72</v>
      </c>
      <c r="L59"/>
      <c r="M59"/>
      <c r="N59">
        <v>1.36</v>
      </c>
      <c r="O59" s="83">
        <v>3627.26</v>
      </c>
      <c r="P59">
        <v>4450.3600000000015</v>
      </c>
      <c r="Q59">
        <v>1.636544</v>
      </c>
      <c r="R59">
        <v>3867.82</v>
      </c>
      <c r="S59">
        <v>1.636544</v>
      </c>
      <c r="T59" s="84">
        <v>3627.26</v>
      </c>
      <c r="U59" s="57">
        <v>44317</v>
      </c>
      <c r="V59" s="81" t="str">
        <f t="shared" si="0"/>
        <v>12020</v>
      </c>
      <c r="W59" s="80" t="str">
        <f t="shared" si="1"/>
        <v>1 a 30 dias</v>
      </c>
      <c r="X59" s="81" t="str">
        <f t="shared" si="3"/>
        <v>52021</v>
      </c>
      <c r="AA59" s="8" t="s">
        <v>196</v>
      </c>
      <c r="AB59" s="5">
        <v>547269.82000000007</v>
      </c>
    </row>
    <row r="60" spans="1:28" x14ac:dyDescent="0.3">
      <c r="A60" s="57">
        <v>44227</v>
      </c>
      <c r="B60">
        <v>29894663000189</v>
      </c>
      <c r="C60" t="s">
        <v>96</v>
      </c>
      <c r="D60" s="57">
        <v>43843</v>
      </c>
      <c r="E60">
        <v>140.35</v>
      </c>
      <c r="F60" s="57">
        <v>44234</v>
      </c>
      <c r="G60">
        <f t="shared" si="2"/>
        <v>7</v>
      </c>
      <c r="H60" s="57">
        <v>45999</v>
      </c>
      <c r="I60">
        <v>1683</v>
      </c>
      <c r="J60">
        <v>291862255</v>
      </c>
      <c r="K60">
        <v>72</v>
      </c>
      <c r="L60"/>
      <c r="M60"/>
      <c r="N60">
        <v>1.36</v>
      </c>
      <c r="O60" s="83">
        <v>5587.58</v>
      </c>
      <c r="P60">
        <v>6343.3199999999979</v>
      </c>
      <c r="Q60">
        <v>1.650798</v>
      </c>
      <c r="R60">
        <v>5953.96</v>
      </c>
      <c r="S60">
        <v>1.650798</v>
      </c>
      <c r="T60" s="84">
        <v>5587.58</v>
      </c>
      <c r="U60" s="57">
        <v>44228</v>
      </c>
      <c r="V60" s="81" t="str">
        <f t="shared" si="0"/>
        <v>12020</v>
      </c>
      <c r="W60" s="80" t="str">
        <f t="shared" si="1"/>
        <v>1 a 30 dias</v>
      </c>
      <c r="X60" s="81" t="str">
        <f t="shared" si="3"/>
        <v>22021</v>
      </c>
      <c r="AA60" s="87" t="s">
        <v>3</v>
      </c>
      <c r="AB60" s="88">
        <v>219355.15000000002</v>
      </c>
    </row>
    <row r="61" spans="1:28" x14ac:dyDescent="0.3">
      <c r="A61" s="57">
        <v>44227</v>
      </c>
      <c r="B61">
        <v>29894663000189</v>
      </c>
      <c r="C61" t="s">
        <v>96</v>
      </c>
      <c r="D61" s="57">
        <v>43815</v>
      </c>
      <c r="E61">
        <v>186.62</v>
      </c>
      <c r="F61" s="57">
        <v>44142</v>
      </c>
      <c r="G61">
        <f t="shared" si="2"/>
        <v>-85</v>
      </c>
      <c r="H61" s="57">
        <v>45968</v>
      </c>
      <c r="I61">
        <v>1652</v>
      </c>
      <c r="J61">
        <v>291863537</v>
      </c>
      <c r="K61">
        <v>72</v>
      </c>
      <c r="L61"/>
      <c r="M61"/>
      <c r="N61">
        <v>1.3599999999999999</v>
      </c>
      <c r="O61" s="83">
        <v>7851.14</v>
      </c>
      <c r="P61">
        <v>8443.8000000000029</v>
      </c>
      <c r="Q61">
        <v>1.692159</v>
      </c>
      <c r="R61">
        <v>8388.7199999999993</v>
      </c>
      <c r="S61">
        <v>1.692159</v>
      </c>
      <c r="T61" s="84">
        <v>7851.14</v>
      </c>
      <c r="U61" s="57">
        <v>44136</v>
      </c>
      <c r="V61" s="81" t="str">
        <f t="shared" si="0"/>
        <v>122019</v>
      </c>
      <c r="W61" s="80" t="str">
        <f t="shared" si="1"/>
        <v>61 a 90 dias</v>
      </c>
      <c r="X61" s="81" t="str">
        <f t="shared" si="3"/>
        <v>112020</v>
      </c>
      <c r="AA61" s="87" t="s">
        <v>4</v>
      </c>
      <c r="AB61" s="88">
        <v>38756.83</v>
      </c>
    </row>
    <row r="62" spans="1:28" x14ac:dyDescent="0.3">
      <c r="A62" s="57">
        <v>44227</v>
      </c>
      <c r="B62">
        <v>29894663000189</v>
      </c>
      <c r="C62" t="s">
        <v>96</v>
      </c>
      <c r="D62" s="57">
        <v>43873</v>
      </c>
      <c r="E62">
        <v>152</v>
      </c>
      <c r="F62" s="57">
        <v>44019</v>
      </c>
      <c r="G62">
        <f t="shared" si="2"/>
        <v>-208</v>
      </c>
      <c r="H62" s="57">
        <v>45999</v>
      </c>
      <c r="I62">
        <v>1683</v>
      </c>
      <c r="J62">
        <v>291866512</v>
      </c>
      <c r="K62">
        <v>72</v>
      </c>
      <c r="L62"/>
      <c r="M62"/>
      <c r="N62">
        <v>1.36</v>
      </c>
      <c r="O62" s="83">
        <v>7140.08</v>
      </c>
      <c r="P62">
        <v>6810.9100000000008</v>
      </c>
      <c r="Q62">
        <v>1.631732</v>
      </c>
      <c r="R62">
        <v>7512.21</v>
      </c>
      <c r="S62">
        <v>1.631732</v>
      </c>
      <c r="T62" s="84">
        <v>7140.08</v>
      </c>
      <c r="U62" s="57">
        <v>44044</v>
      </c>
      <c r="V62" s="81" t="str">
        <f t="shared" si="0"/>
        <v>22020</v>
      </c>
      <c r="W62" s="80" t="str">
        <f t="shared" si="1"/>
        <v>Acima de 120 dias</v>
      </c>
      <c r="X62" s="81" t="str">
        <f t="shared" si="3"/>
        <v>82020</v>
      </c>
      <c r="AA62" s="86" t="s">
        <v>92</v>
      </c>
      <c r="AB62" s="5">
        <v>170326.66</v>
      </c>
    </row>
    <row r="63" spans="1:28" x14ac:dyDescent="0.3">
      <c r="A63" s="57">
        <v>44227</v>
      </c>
      <c r="B63">
        <v>29894663000189</v>
      </c>
      <c r="C63" t="s">
        <v>96</v>
      </c>
      <c r="D63" s="57">
        <v>43903</v>
      </c>
      <c r="E63">
        <v>281</v>
      </c>
      <c r="F63" s="57">
        <v>44323</v>
      </c>
      <c r="G63">
        <f t="shared" si="2"/>
        <v>96</v>
      </c>
      <c r="H63" s="57">
        <v>46029</v>
      </c>
      <c r="I63">
        <v>1713</v>
      </c>
      <c r="J63">
        <v>291880845</v>
      </c>
      <c r="K63">
        <v>72</v>
      </c>
      <c r="L63"/>
      <c r="M63"/>
      <c r="N63">
        <v>1.3664130928050502</v>
      </c>
      <c r="O63" s="83">
        <v>10325.4</v>
      </c>
      <c r="P63">
        <v>12564.710000000001</v>
      </c>
      <c r="Q63">
        <v>1.704178</v>
      </c>
      <c r="R63">
        <v>11190.79</v>
      </c>
      <c r="S63">
        <v>1.704178</v>
      </c>
      <c r="T63" s="84">
        <v>10325.4</v>
      </c>
      <c r="U63" s="57">
        <v>44317</v>
      </c>
      <c r="V63" s="81" t="str">
        <f t="shared" si="0"/>
        <v>32020</v>
      </c>
      <c r="W63" s="80" t="str">
        <f t="shared" si="1"/>
        <v>1 a 30 dias</v>
      </c>
      <c r="X63" s="81" t="str">
        <f t="shared" si="3"/>
        <v>52021</v>
      </c>
      <c r="AA63" s="86" t="s">
        <v>93</v>
      </c>
      <c r="AB63" s="5">
        <v>118831.18</v>
      </c>
    </row>
    <row r="64" spans="1:28" x14ac:dyDescent="0.3">
      <c r="A64" s="57">
        <v>44227</v>
      </c>
      <c r="B64">
        <v>29894663000189</v>
      </c>
      <c r="C64" t="s">
        <v>96</v>
      </c>
      <c r="D64" s="57">
        <v>43873</v>
      </c>
      <c r="E64">
        <v>517.12</v>
      </c>
      <c r="F64" s="57">
        <v>44323</v>
      </c>
      <c r="G64">
        <f t="shared" si="2"/>
        <v>96</v>
      </c>
      <c r="H64" s="57">
        <v>45968</v>
      </c>
      <c r="I64">
        <v>1652</v>
      </c>
      <c r="J64">
        <v>291959533</v>
      </c>
      <c r="K64">
        <v>72</v>
      </c>
      <c r="L64"/>
      <c r="M64"/>
      <c r="N64">
        <v>1.36</v>
      </c>
      <c r="O64" s="83">
        <v>18870.629999999997</v>
      </c>
      <c r="P64">
        <v>22972.810000000016</v>
      </c>
      <c r="Q64">
        <v>1.6409229999999999</v>
      </c>
      <c r="R64">
        <v>20142.329999999998</v>
      </c>
      <c r="S64">
        <v>1.6409229999999999</v>
      </c>
      <c r="T64" s="84">
        <v>18870.629999999997</v>
      </c>
      <c r="U64" s="57">
        <v>44317</v>
      </c>
      <c r="V64" s="81" t="str">
        <f t="shared" si="0"/>
        <v>22020</v>
      </c>
      <c r="W64" s="80" t="str">
        <f t="shared" si="1"/>
        <v>1 a 30 dias</v>
      </c>
      <c r="X64" s="81" t="str">
        <f t="shared" si="3"/>
        <v>52021</v>
      </c>
      <c r="AA64" s="8" t="s">
        <v>197</v>
      </c>
      <c r="AB64" s="5">
        <v>7208282.8399999989</v>
      </c>
    </row>
    <row r="65" spans="1:28" x14ac:dyDescent="0.3">
      <c r="A65" s="57">
        <v>44227</v>
      </c>
      <c r="B65">
        <v>29894663000189</v>
      </c>
      <c r="C65" t="s">
        <v>96</v>
      </c>
      <c r="D65" s="57">
        <v>43843</v>
      </c>
      <c r="E65">
        <v>323.64</v>
      </c>
      <c r="F65" s="57">
        <v>43868</v>
      </c>
      <c r="G65">
        <f t="shared" si="2"/>
        <v>-359</v>
      </c>
      <c r="H65" s="57">
        <v>45968</v>
      </c>
      <c r="I65">
        <v>1652</v>
      </c>
      <c r="J65">
        <v>291963052</v>
      </c>
      <c r="K65">
        <v>72</v>
      </c>
      <c r="L65"/>
      <c r="M65"/>
      <c r="N65">
        <v>1.36</v>
      </c>
      <c r="O65" s="83">
        <v>16542.43</v>
      </c>
      <c r="P65">
        <v>14504.729999999998</v>
      </c>
      <c r="Q65">
        <v>1.6867799999999999</v>
      </c>
      <c r="R65">
        <v>17460.669999999998</v>
      </c>
      <c r="S65">
        <v>1.6867799999999999</v>
      </c>
      <c r="T65" s="84">
        <v>16542.43</v>
      </c>
      <c r="U65" s="57">
        <v>43862</v>
      </c>
      <c r="V65" s="81" t="str">
        <f t="shared" si="0"/>
        <v>12020</v>
      </c>
      <c r="W65" s="80" t="str">
        <f t="shared" si="1"/>
        <v>Acima de 120 dias</v>
      </c>
      <c r="X65" s="81" t="str">
        <f t="shared" si="3"/>
        <v>22020</v>
      </c>
      <c r="AA65"/>
      <c r="AB65"/>
    </row>
    <row r="66" spans="1:28" x14ac:dyDescent="0.3">
      <c r="A66" s="57">
        <v>44227</v>
      </c>
      <c r="B66">
        <v>29894663000189</v>
      </c>
      <c r="C66" t="s">
        <v>96</v>
      </c>
      <c r="D66" s="57">
        <v>43873</v>
      </c>
      <c r="E66">
        <v>329.74</v>
      </c>
      <c r="F66" s="57">
        <v>44111</v>
      </c>
      <c r="G66">
        <f t="shared" si="2"/>
        <v>-116</v>
      </c>
      <c r="H66" s="57">
        <v>46029</v>
      </c>
      <c r="I66">
        <v>1713</v>
      </c>
      <c r="J66">
        <v>291975907</v>
      </c>
      <c r="K66">
        <v>72</v>
      </c>
      <c r="L66"/>
      <c r="M66"/>
      <c r="N66">
        <v>1.36</v>
      </c>
      <c r="O66" s="83">
        <v>14560.57</v>
      </c>
      <c r="P66">
        <v>14900.059999999996</v>
      </c>
      <c r="Q66">
        <v>1.656369</v>
      </c>
      <c r="R66">
        <v>15460.52</v>
      </c>
      <c r="S66">
        <v>1.656369</v>
      </c>
      <c r="T66" s="84">
        <v>14560.57</v>
      </c>
      <c r="U66" s="57">
        <v>44136</v>
      </c>
      <c r="V66" s="81" t="str">
        <f t="shared" ref="V66:V129" si="4">MONTH(D66)&amp;YEAR(D66)</f>
        <v>22020</v>
      </c>
      <c r="W66" s="80" t="str">
        <f t="shared" ref="W66:W129" si="5">_xlfn.IFS(G66&lt;-120,"Acima de 120 dias",G66&lt;=-90,"91 a 120 dias",G66&lt;=-61,"61 a 90 dias",G66&lt;=-31,"31 a 60 dias",G66&gt;=-30,"1 a 30 dias")</f>
        <v>91 a 120 dias</v>
      </c>
      <c r="X66" s="81" t="str">
        <f t="shared" si="3"/>
        <v>112020</v>
      </c>
      <c r="AA66"/>
      <c r="AB66"/>
    </row>
    <row r="67" spans="1:28" x14ac:dyDescent="0.3">
      <c r="A67" s="57">
        <v>44227</v>
      </c>
      <c r="B67">
        <v>29894663000189</v>
      </c>
      <c r="C67" t="s">
        <v>96</v>
      </c>
      <c r="D67" s="57">
        <v>43903</v>
      </c>
      <c r="E67">
        <v>389.05</v>
      </c>
      <c r="F67" s="57">
        <v>44050</v>
      </c>
      <c r="G67">
        <f t="shared" ref="G67:G130" si="6">F67-A67</f>
        <v>-177</v>
      </c>
      <c r="H67" s="57">
        <v>46062</v>
      </c>
      <c r="I67">
        <v>1746</v>
      </c>
      <c r="J67">
        <v>291981716</v>
      </c>
      <c r="K67">
        <v>72</v>
      </c>
      <c r="L67"/>
      <c r="M67"/>
      <c r="N67">
        <v>1.36</v>
      </c>
      <c r="O67" s="83">
        <v>18114.629999999997</v>
      </c>
      <c r="P67">
        <v>17576.64</v>
      </c>
      <c r="Q67">
        <v>1.654498</v>
      </c>
      <c r="R67">
        <v>19197.739999999998</v>
      </c>
      <c r="S67">
        <v>1.654498</v>
      </c>
      <c r="T67" s="84">
        <v>18114.629999999997</v>
      </c>
      <c r="U67" s="57">
        <v>44075</v>
      </c>
      <c r="V67" s="81" t="str">
        <f t="shared" si="4"/>
        <v>32020</v>
      </c>
      <c r="W67" s="80" t="str">
        <f t="shared" si="5"/>
        <v>Acima de 120 dias</v>
      </c>
      <c r="X67" s="81" t="str">
        <f t="shared" ref="X67:X130" si="7">MONTH(U67)&amp;YEAR(U67)</f>
        <v>92020</v>
      </c>
      <c r="AA67"/>
      <c r="AB67"/>
    </row>
    <row r="68" spans="1:28" x14ac:dyDescent="0.3">
      <c r="A68" s="57">
        <v>44227</v>
      </c>
      <c r="B68">
        <v>29894663000189</v>
      </c>
      <c r="C68" t="s">
        <v>96</v>
      </c>
      <c r="D68" s="57">
        <v>43791</v>
      </c>
      <c r="E68">
        <v>375.34</v>
      </c>
      <c r="F68" s="57">
        <v>43928</v>
      </c>
      <c r="G68">
        <f t="shared" si="6"/>
        <v>-299</v>
      </c>
      <c r="H68" s="57">
        <v>45937</v>
      </c>
      <c r="I68">
        <v>1621</v>
      </c>
      <c r="J68">
        <v>292051434</v>
      </c>
      <c r="K68">
        <v>72</v>
      </c>
      <c r="L68"/>
      <c r="M68"/>
      <c r="N68">
        <v>1.3460000000000001</v>
      </c>
      <c r="O68" s="83">
        <v>18388.63</v>
      </c>
      <c r="P68">
        <v>17103.200000000004</v>
      </c>
      <c r="Q68">
        <v>1.6520220000000001</v>
      </c>
      <c r="R68">
        <v>19366.82</v>
      </c>
      <c r="S68">
        <v>1.6520220000000001</v>
      </c>
      <c r="T68" s="84">
        <v>18388.63</v>
      </c>
      <c r="U68" s="57">
        <v>43952</v>
      </c>
      <c r="V68" s="81" t="str">
        <f t="shared" si="4"/>
        <v>112019</v>
      </c>
      <c r="W68" s="80" t="str">
        <f t="shared" si="5"/>
        <v>Acima de 120 dias</v>
      </c>
      <c r="X68" s="81" t="str">
        <f t="shared" si="7"/>
        <v>52020</v>
      </c>
      <c r="AA68"/>
      <c r="AB68"/>
    </row>
    <row r="69" spans="1:28" x14ac:dyDescent="0.3">
      <c r="A69" s="57">
        <v>44227</v>
      </c>
      <c r="B69">
        <v>29894663000189</v>
      </c>
      <c r="C69" t="s">
        <v>96</v>
      </c>
      <c r="D69" s="57">
        <v>43815</v>
      </c>
      <c r="E69">
        <v>90.96</v>
      </c>
      <c r="F69" s="57">
        <v>43897</v>
      </c>
      <c r="G69">
        <f t="shared" si="6"/>
        <v>-330</v>
      </c>
      <c r="H69" s="57">
        <v>45968</v>
      </c>
      <c r="I69">
        <v>1652</v>
      </c>
      <c r="J69">
        <v>292062247</v>
      </c>
      <c r="K69">
        <v>72</v>
      </c>
      <c r="L69"/>
      <c r="M69"/>
      <c r="N69">
        <v>1.4949999999999999</v>
      </c>
      <c r="O69" s="83">
        <v>4307.47</v>
      </c>
      <c r="P69">
        <v>3953.3100000000004</v>
      </c>
      <c r="Q69">
        <v>2.0450050000000002</v>
      </c>
      <c r="R69">
        <v>4706.67</v>
      </c>
      <c r="S69">
        <v>2.0450050000000002</v>
      </c>
      <c r="T69" s="84">
        <v>4307.47</v>
      </c>
      <c r="U69" s="57">
        <v>43922</v>
      </c>
      <c r="V69" s="81" t="str">
        <f t="shared" si="4"/>
        <v>122019</v>
      </c>
      <c r="W69" s="80" t="str">
        <f t="shared" si="5"/>
        <v>Acima de 120 dias</v>
      </c>
      <c r="X69" s="81" t="str">
        <f t="shared" si="7"/>
        <v>42020</v>
      </c>
      <c r="AA69"/>
      <c r="AB69"/>
    </row>
    <row r="70" spans="1:28" x14ac:dyDescent="0.3">
      <c r="A70" s="57">
        <v>44227</v>
      </c>
      <c r="B70">
        <v>29894663000189</v>
      </c>
      <c r="C70" t="s">
        <v>96</v>
      </c>
      <c r="D70" s="57">
        <v>43791</v>
      </c>
      <c r="E70">
        <v>125.9</v>
      </c>
      <c r="F70" s="57">
        <v>44111</v>
      </c>
      <c r="G70">
        <f t="shared" si="6"/>
        <v>-116</v>
      </c>
      <c r="H70" s="57">
        <v>45937</v>
      </c>
      <c r="I70">
        <v>1621</v>
      </c>
      <c r="J70">
        <v>292154396</v>
      </c>
      <c r="K70">
        <v>72</v>
      </c>
      <c r="L70"/>
      <c r="M70"/>
      <c r="N70">
        <v>1.3460000000000001</v>
      </c>
      <c r="O70" s="83">
        <v>5372.9299999999994</v>
      </c>
      <c r="P70">
        <v>5736.9099999999989</v>
      </c>
      <c r="Q70">
        <v>1.691443</v>
      </c>
      <c r="R70">
        <v>5740.78</v>
      </c>
      <c r="S70">
        <v>1.691443</v>
      </c>
      <c r="T70" s="84">
        <v>5372.9299999999994</v>
      </c>
      <c r="U70" s="57">
        <v>44105</v>
      </c>
      <c r="V70" s="81" t="str">
        <f t="shared" si="4"/>
        <v>112019</v>
      </c>
      <c r="W70" s="80" t="str">
        <f t="shared" si="5"/>
        <v>91 a 120 dias</v>
      </c>
      <c r="X70" s="81" t="str">
        <f t="shared" si="7"/>
        <v>102020</v>
      </c>
      <c r="AA70"/>
      <c r="AB70"/>
    </row>
    <row r="71" spans="1:28" x14ac:dyDescent="0.3">
      <c r="A71" s="57">
        <v>44227</v>
      </c>
      <c r="B71">
        <v>29894663000189</v>
      </c>
      <c r="C71" t="s">
        <v>96</v>
      </c>
      <c r="D71" s="57">
        <v>43815</v>
      </c>
      <c r="E71">
        <v>285.89999999999998</v>
      </c>
      <c r="F71" s="57">
        <v>44262</v>
      </c>
      <c r="G71">
        <f t="shared" si="6"/>
        <v>35</v>
      </c>
      <c r="H71" s="57">
        <v>45968</v>
      </c>
      <c r="I71">
        <v>1652</v>
      </c>
      <c r="J71">
        <v>292158138</v>
      </c>
      <c r="K71">
        <v>72</v>
      </c>
      <c r="L71"/>
      <c r="M71"/>
      <c r="N71">
        <v>1.3599999999999999</v>
      </c>
      <c r="O71" s="83">
        <v>11016.550000000001</v>
      </c>
      <c r="P71">
        <v>12935.860000000002</v>
      </c>
      <c r="Q71">
        <v>1.6359870000000001</v>
      </c>
      <c r="R71">
        <v>11707.87</v>
      </c>
      <c r="S71">
        <v>1.6359870000000001</v>
      </c>
      <c r="T71" s="84">
        <v>11016.550000000001</v>
      </c>
      <c r="U71" s="57">
        <v>44287</v>
      </c>
      <c r="V71" s="81" t="str">
        <f t="shared" si="4"/>
        <v>122019</v>
      </c>
      <c r="W71" s="80" t="str">
        <f t="shared" si="5"/>
        <v>1 a 30 dias</v>
      </c>
      <c r="X71" s="81" t="str">
        <f t="shared" si="7"/>
        <v>42021</v>
      </c>
      <c r="AA71"/>
      <c r="AB71"/>
    </row>
    <row r="72" spans="1:28" x14ac:dyDescent="0.3">
      <c r="A72" s="57">
        <v>44227</v>
      </c>
      <c r="B72">
        <v>29894663000189</v>
      </c>
      <c r="C72" t="s">
        <v>96</v>
      </c>
      <c r="D72" s="57">
        <v>43815</v>
      </c>
      <c r="E72">
        <v>235.87</v>
      </c>
      <c r="F72" s="57">
        <v>43837</v>
      </c>
      <c r="G72">
        <f t="shared" si="6"/>
        <v>-390</v>
      </c>
      <c r="H72" s="57">
        <v>45968</v>
      </c>
      <c r="I72">
        <v>1652</v>
      </c>
      <c r="J72">
        <v>292159736</v>
      </c>
      <c r="K72">
        <v>72</v>
      </c>
      <c r="L72"/>
      <c r="M72"/>
      <c r="N72">
        <v>1.3599999999999999</v>
      </c>
      <c r="O72" s="83">
        <v>12417.04</v>
      </c>
      <c r="P72">
        <v>10672.189999999999</v>
      </c>
      <c r="Q72">
        <v>1.6227290000000001</v>
      </c>
      <c r="R72">
        <v>12961.27</v>
      </c>
      <c r="S72">
        <v>1.6227290000000001</v>
      </c>
      <c r="T72" s="84">
        <v>12417.04</v>
      </c>
      <c r="U72" s="57">
        <v>43891</v>
      </c>
      <c r="V72" s="81" t="str">
        <f t="shared" si="4"/>
        <v>122019</v>
      </c>
      <c r="W72" s="80" t="str">
        <f t="shared" si="5"/>
        <v>Acima de 120 dias</v>
      </c>
      <c r="X72" s="81" t="str">
        <f t="shared" si="7"/>
        <v>32020</v>
      </c>
      <c r="AA72"/>
      <c r="AB72"/>
    </row>
    <row r="73" spans="1:28" x14ac:dyDescent="0.3">
      <c r="A73" s="57">
        <v>44227</v>
      </c>
      <c r="B73">
        <v>29894663000189</v>
      </c>
      <c r="C73" t="s">
        <v>96</v>
      </c>
      <c r="D73" s="57">
        <v>43815</v>
      </c>
      <c r="E73">
        <v>125.07</v>
      </c>
      <c r="F73" s="57">
        <v>43868</v>
      </c>
      <c r="G73">
        <f t="shared" si="6"/>
        <v>-359</v>
      </c>
      <c r="H73" s="57">
        <v>45968</v>
      </c>
      <c r="I73">
        <v>1652</v>
      </c>
      <c r="J73">
        <v>292258665</v>
      </c>
      <c r="K73">
        <v>72</v>
      </c>
      <c r="L73"/>
      <c r="M73"/>
      <c r="N73">
        <v>1.3599999999999999</v>
      </c>
      <c r="O73" s="83">
        <v>6436.44</v>
      </c>
      <c r="P73">
        <v>5658.8999999999987</v>
      </c>
      <c r="Q73">
        <v>1.6444559999999999</v>
      </c>
      <c r="R73">
        <v>6747.62</v>
      </c>
      <c r="S73">
        <v>1.6444559999999999</v>
      </c>
      <c r="T73" s="84">
        <v>6436.44</v>
      </c>
      <c r="U73" s="57">
        <v>43862</v>
      </c>
      <c r="V73" s="81" t="str">
        <f t="shared" si="4"/>
        <v>122019</v>
      </c>
      <c r="W73" s="80" t="str">
        <f t="shared" si="5"/>
        <v>Acima de 120 dias</v>
      </c>
      <c r="X73" s="81" t="str">
        <f t="shared" si="7"/>
        <v>22020</v>
      </c>
      <c r="AA73"/>
      <c r="AB73"/>
    </row>
    <row r="74" spans="1:28" x14ac:dyDescent="0.3">
      <c r="A74" s="57">
        <v>44227</v>
      </c>
      <c r="B74">
        <v>29894663000189</v>
      </c>
      <c r="C74" t="s">
        <v>96</v>
      </c>
      <c r="D74" s="57">
        <v>43815</v>
      </c>
      <c r="E74">
        <v>200</v>
      </c>
      <c r="F74" s="57">
        <v>43897</v>
      </c>
      <c r="G74">
        <f t="shared" si="6"/>
        <v>-330</v>
      </c>
      <c r="H74" s="57">
        <v>44872</v>
      </c>
      <c r="I74">
        <v>556</v>
      </c>
      <c r="J74">
        <v>292263667</v>
      </c>
      <c r="K74">
        <v>36</v>
      </c>
      <c r="L74"/>
      <c r="M74"/>
      <c r="N74">
        <v>1.4949999999999999</v>
      </c>
      <c r="O74" s="83">
        <v>5983.2</v>
      </c>
      <c r="P74">
        <v>5422.1</v>
      </c>
      <c r="Q74">
        <v>2.0499559999999999</v>
      </c>
      <c r="R74">
        <v>6134.88</v>
      </c>
      <c r="S74">
        <v>2.0499559999999999</v>
      </c>
      <c r="T74" s="84">
        <v>5983.2</v>
      </c>
      <c r="U74" s="57">
        <v>43922</v>
      </c>
      <c r="V74" s="81" t="str">
        <f t="shared" si="4"/>
        <v>122019</v>
      </c>
      <c r="W74" s="80" t="str">
        <f t="shared" si="5"/>
        <v>Acima de 120 dias</v>
      </c>
      <c r="X74" s="81" t="str">
        <f t="shared" si="7"/>
        <v>42020</v>
      </c>
      <c r="AA74"/>
      <c r="AB74"/>
    </row>
    <row r="75" spans="1:28" x14ac:dyDescent="0.3">
      <c r="A75" s="57">
        <v>44227</v>
      </c>
      <c r="B75">
        <v>29894663000189</v>
      </c>
      <c r="C75" t="s">
        <v>96</v>
      </c>
      <c r="D75" s="57">
        <v>43843</v>
      </c>
      <c r="E75">
        <v>285.20999999999998</v>
      </c>
      <c r="F75" s="57">
        <v>44234</v>
      </c>
      <c r="G75">
        <f t="shared" si="6"/>
        <v>7</v>
      </c>
      <c r="H75" s="57">
        <v>45999</v>
      </c>
      <c r="I75">
        <v>1683</v>
      </c>
      <c r="J75">
        <v>292268580</v>
      </c>
      <c r="K75">
        <v>72</v>
      </c>
      <c r="L75"/>
      <c r="M75"/>
      <c r="N75">
        <v>1.36</v>
      </c>
      <c r="O75" s="83">
        <v>11360.630000000001</v>
      </c>
      <c r="P75">
        <v>12890.390000000005</v>
      </c>
      <c r="Q75">
        <v>1.648325</v>
      </c>
      <c r="R75">
        <v>12099.24</v>
      </c>
      <c r="S75">
        <v>1.648325</v>
      </c>
      <c r="T75" s="84">
        <v>11360.630000000001</v>
      </c>
      <c r="U75" s="57">
        <v>44228</v>
      </c>
      <c r="V75" s="81" t="str">
        <f t="shared" si="4"/>
        <v>12020</v>
      </c>
      <c r="W75" s="80" t="str">
        <f t="shared" si="5"/>
        <v>1 a 30 dias</v>
      </c>
      <c r="X75" s="81" t="str">
        <f t="shared" si="7"/>
        <v>22021</v>
      </c>
      <c r="AA75"/>
      <c r="AB75"/>
    </row>
    <row r="76" spans="1:28" x14ac:dyDescent="0.3">
      <c r="A76" s="57">
        <v>44227</v>
      </c>
      <c r="B76">
        <v>29894663000189</v>
      </c>
      <c r="C76" t="s">
        <v>96</v>
      </c>
      <c r="D76" s="57">
        <v>43791</v>
      </c>
      <c r="E76">
        <v>388.4</v>
      </c>
      <c r="F76" s="57">
        <v>43958</v>
      </c>
      <c r="G76">
        <f t="shared" si="6"/>
        <v>-269</v>
      </c>
      <c r="H76" s="57">
        <v>45937</v>
      </c>
      <c r="I76">
        <v>1621</v>
      </c>
      <c r="J76">
        <v>292351855</v>
      </c>
      <c r="K76">
        <v>72</v>
      </c>
      <c r="L76"/>
      <c r="M76"/>
      <c r="N76">
        <v>1.3460000000000001</v>
      </c>
      <c r="O76" s="83">
        <v>18542.759999999998</v>
      </c>
      <c r="P76">
        <v>17698.320000000003</v>
      </c>
      <c r="Q76">
        <v>1.6832609999999999</v>
      </c>
      <c r="R76">
        <v>19652.32</v>
      </c>
      <c r="S76">
        <v>1.6832609999999999</v>
      </c>
      <c r="T76" s="84">
        <v>18542.759999999998</v>
      </c>
      <c r="U76" s="57">
        <v>43983</v>
      </c>
      <c r="V76" s="81" t="str">
        <f t="shared" si="4"/>
        <v>112019</v>
      </c>
      <c r="W76" s="80" t="str">
        <f t="shared" si="5"/>
        <v>Acima de 120 dias</v>
      </c>
      <c r="X76" s="81" t="str">
        <f t="shared" si="7"/>
        <v>62020</v>
      </c>
      <c r="AA76"/>
    </row>
    <row r="77" spans="1:28" x14ac:dyDescent="0.3">
      <c r="A77" s="57">
        <v>44227</v>
      </c>
      <c r="B77">
        <v>29894663000189</v>
      </c>
      <c r="C77" t="s">
        <v>96</v>
      </c>
      <c r="D77" s="57">
        <v>43791</v>
      </c>
      <c r="E77">
        <v>321.75</v>
      </c>
      <c r="F77" s="57">
        <v>44323</v>
      </c>
      <c r="G77">
        <f t="shared" si="6"/>
        <v>96</v>
      </c>
      <c r="H77" s="57">
        <v>45937</v>
      </c>
      <c r="I77">
        <v>1621</v>
      </c>
      <c r="J77">
        <v>292352625</v>
      </c>
      <c r="K77">
        <v>72</v>
      </c>
      <c r="L77"/>
      <c r="M77"/>
      <c r="N77">
        <v>1.3460000000000001</v>
      </c>
      <c r="O77" s="83">
        <v>11496.71</v>
      </c>
      <c r="P77">
        <v>14661.249999999995</v>
      </c>
      <c r="Q77">
        <v>1.6844889999999999</v>
      </c>
      <c r="R77">
        <v>12418.95</v>
      </c>
      <c r="S77">
        <v>1.6844889999999999</v>
      </c>
      <c r="T77" s="84">
        <v>11496.71</v>
      </c>
      <c r="U77" s="57">
        <v>44317</v>
      </c>
      <c r="V77" s="81" t="str">
        <f t="shared" si="4"/>
        <v>112019</v>
      </c>
      <c r="W77" s="80" t="str">
        <f t="shared" si="5"/>
        <v>1 a 30 dias</v>
      </c>
      <c r="X77" s="81" t="str">
        <f t="shared" si="7"/>
        <v>52021</v>
      </c>
      <c r="AA77"/>
    </row>
    <row r="78" spans="1:28" x14ac:dyDescent="0.3">
      <c r="A78" s="57">
        <v>44227</v>
      </c>
      <c r="B78">
        <v>29894663000189</v>
      </c>
      <c r="C78" t="s">
        <v>96</v>
      </c>
      <c r="D78" s="57">
        <v>43815</v>
      </c>
      <c r="E78">
        <v>184.34</v>
      </c>
      <c r="F78" s="57">
        <v>44323</v>
      </c>
      <c r="G78">
        <f t="shared" si="6"/>
        <v>96</v>
      </c>
      <c r="H78" s="57">
        <v>45968</v>
      </c>
      <c r="I78">
        <v>1652</v>
      </c>
      <c r="J78">
        <v>292362242</v>
      </c>
      <c r="K78">
        <v>72</v>
      </c>
      <c r="L78"/>
      <c r="M78"/>
      <c r="N78">
        <v>1.3599999999999999</v>
      </c>
      <c r="O78" s="83">
        <v>6671.16</v>
      </c>
      <c r="P78">
        <v>8340.68</v>
      </c>
      <c r="Q78">
        <v>1.6776150000000001</v>
      </c>
      <c r="R78">
        <v>7180.22</v>
      </c>
      <c r="S78">
        <v>1.6776150000000001</v>
      </c>
      <c r="T78" s="84">
        <v>6671.16</v>
      </c>
      <c r="U78" s="57">
        <v>44317</v>
      </c>
      <c r="V78" s="81" t="str">
        <f t="shared" si="4"/>
        <v>122019</v>
      </c>
      <c r="W78" s="80" t="str">
        <f t="shared" si="5"/>
        <v>1 a 30 dias</v>
      </c>
      <c r="X78" s="81" t="str">
        <f t="shared" si="7"/>
        <v>52021</v>
      </c>
      <c r="AA78"/>
    </row>
    <row r="79" spans="1:28" x14ac:dyDescent="0.3">
      <c r="A79" s="57">
        <v>44227</v>
      </c>
      <c r="B79">
        <v>29894663000189</v>
      </c>
      <c r="C79" t="s">
        <v>96</v>
      </c>
      <c r="D79" s="57">
        <v>43815</v>
      </c>
      <c r="E79">
        <v>557.9</v>
      </c>
      <c r="F79" s="57">
        <v>44050</v>
      </c>
      <c r="G79">
        <f t="shared" si="6"/>
        <v>-177</v>
      </c>
      <c r="H79" s="57">
        <v>44508</v>
      </c>
      <c r="I79">
        <v>192</v>
      </c>
      <c r="J79">
        <v>292363281</v>
      </c>
      <c r="K79">
        <v>24</v>
      </c>
      <c r="L79"/>
      <c r="M79"/>
      <c r="N79">
        <v>1.4949999999999999</v>
      </c>
      <c r="O79" s="83">
        <v>8700.68</v>
      </c>
      <c r="P79">
        <v>10807.130000000001</v>
      </c>
      <c r="Q79">
        <v>2.0529359999999999</v>
      </c>
      <c r="R79">
        <v>8760.67</v>
      </c>
      <c r="S79">
        <v>2.0529359999999999</v>
      </c>
      <c r="T79" s="84">
        <v>8700.68</v>
      </c>
      <c r="U79" s="57">
        <v>44044</v>
      </c>
      <c r="V79" s="81" t="str">
        <f t="shared" si="4"/>
        <v>122019</v>
      </c>
      <c r="W79" s="80" t="str">
        <f t="shared" si="5"/>
        <v>Acima de 120 dias</v>
      </c>
      <c r="X79" s="81" t="str">
        <f t="shared" si="7"/>
        <v>82020</v>
      </c>
      <c r="AA79"/>
    </row>
    <row r="80" spans="1:28" x14ac:dyDescent="0.3">
      <c r="A80" s="57">
        <v>44227</v>
      </c>
      <c r="B80">
        <v>29894663000189</v>
      </c>
      <c r="C80" t="s">
        <v>96</v>
      </c>
      <c r="D80" s="57">
        <v>43843</v>
      </c>
      <c r="E80">
        <v>366.83</v>
      </c>
      <c r="F80" s="57">
        <v>43868</v>
      </c>
      <c r="G80">
        <f t="shared" si="6"/>
        <v>-359</v>
      </c>
      <c r="H80" s="57">
        <v>45267</v>
      </c>
      <c r="I80">
        <v>951</v>
      </c>
      <c r="J80">
        <v>292371388</v>
      </c>
      <c r="K80">
        <v>48</v>
      </c>
      <c r="L80"/>
      <c r="M80"/>
      <c r="N80">
        <v>1.4949999999999999</v>
      </c>
      <c r="O80" s="83">
        <v>14195.970000000001</v>
      </c>
      <c r="P80">
        <v>12299.63</v>
      </c>
      <c r="Q80">
        <v>2.05775</v>
      </c>
      <c r="R80">
        <v>15074.91</v>
      </c>
      <c r="S80">
        <v>2.05775</v>
      </c>
      <c r="T80" s="84">
        <v>14195.970000000001</v>
      </c>
      <c r="U80" s="57">
        <v>43862</v>
      </c>
      <c r="V80" s="81" t="str">
        <f t="shared" si="4"/>
        <v>12020</v>
      </c>
      <c r="W80" s="80" t="str">
        <f t="shared" si="5"/>
        <v>Acima de 120 dias</v>
      </c>
      <c r="X80" s="81" t="str">
        <f t="shared" si="7"/>
        <v>22020</v>
      </c>
      <c r="AA80"/>
    </row>
    <row r="81" spans="1:27" x14ac:dyDescent="0.3">
      <c r="A81" s="57">
        <v>44227</v>
      </c>
      <c r="B81">
        <v>29894663000189</v>
      </c>
      <c r="C81" t="s">
        <v>96</v>
      </c>
      <c r="D81" s="57">
        <v>43873</v>
      </c>
      <c r="E81">
        <v>149.58000000000001</v>
      </c>
      <c r="F81" s="57">
        <v>43928</v>
      </c>
      <c r="G81">
        <f t="shared" si="6"/>
        <v>-299</v>
      </c>
      <c r="H81" s="57">
        <v>46029</v>
      </c>
      <c r="I81">
        <v>1713</v>
      </c>
      <c r="J81">
        <v>292379752</v>
      </c>
      <c r="K81">
        <v>72</v>
      </c>
      <c r="L81"/>
      <c r="M81"/>
      <c r="N81">
        <v>1.3650788885958691</v>
      </c>
      <c r="O81" s="83">
        <v>7442.61</v>
      </c>
      <c r="P81">
        <v>6748.78</v>
      </c>
      <c r="Q81">
        <v>1.7028840000000001</v>
      </c>
      <c r="R81">
        <v>7903.46</v>
      </c>
      <c r="S81">
        <v>1.7028840000000001</v>
      </c>
      <c r="T81" s="84">
        <v>7442.61</v>
      </c>
      <c r="U81" s="57">
        <v>43952</v>
      </c>
      <c r="V81" s="81" t="str">
        <f t="shared" si="4"/>
        <v>22020</v>
      </c>
      <c r="W81" s="80" t="str">
        <f t="shared" si="5"/>
        <v>Acima de 120 dias</v>
      </c>
      <c r="X81" s="81" t="str">
        <f t="shared" si="7"/>
        <v>52020</v>
      </c>
      <c r="AA81"/>
    </row>
    <row r="82" spans="1:27" x14ac:dyDescent="0.3">
      <c r="A82" s="57">
        <v>44227</v>
      </c>
      <c r="B82">
        <v>29894663000189</v>
      </c>
      <c r="C82" t="s">
        <v>96</v>
      </c>
      <c r="D82" s="57">
        <v>43843</v>
      </c>
      <c r="E82">
        <v>286.81</v>
      </c>
      <c r="F82" s="57">
        <v>44293</v>
      </c>
      <c r="G82">
        <f t="shared" si="6"/>
        <v>66</v>
      </c>
      <c r="H82" s="57">
        <v>45999</v>
      </c>
      <c r="I82">
        <v>1683</v>
      </c>
      <c r="J82">
        <v>292463905</v>
      </c>
      <c r="K82">
        <v>72</v>
      </c>
      <c r="L82"/>
      <c r="M82"/>
      <c r="N82">
        <v>1.36</v>
      </c>
      <c r="O82" s="83">
        <v>10875.970000000001</v>
      </c>
      <c r="P82">
        <v>12962.719999999998</v>
      </c>
      <c r="Q82">
        <v>1.638058</v>
      </c>
      <c r="R82">
        <v>11593.490000000002</v>
      </c>
      <c r="S82">
        <v>1.638058</v>
      </c>
      <c r="T82" s="84">
        <v>10875.970000000001</v>
      </c>
      <c r="U82" s="57">
        <v>44287</v>
      </c>
      <c r="V82" s="81" t="str">
        <f t="shared" si="4"/>
        <v>12020</v>
      </c>
      <c r="W82" s="80" t="str">
        <f t="shared" si="5"/>
        <v>1 a 30 dias</v>
      </c>
      <c r="X82" s="81" t="str">
        <f t="shared" si="7"/>
        <v>42021</v>
      </c>
      <c r="AA82"/>
    </row>
    <row r="83" spans="1:27" x14ac:dyDescent="0.3">
      <c r="A83" s="57">
        <v>44227</v>
      </c>
      <c r="B83">
        <v>29894663000189</v>
      </c>
      <c r="C83" t="s">
        <v>96</v>
      </c>
      <c r="D83" s="57">
        <v>43815</v>
      </c>
      <c r="E83">
        <v>281</v>
      </c>
      <c r="F83" s="57">
        <v>43868</v>
      </c>
      <c r="G83">
        <f t="shared" si="6"/>
        <v>-359</v>
      </c>
      <c r="H83" s="57">
        <v>45968</v>
      </c>
      <c r="I83">
        <v>1652</v>
      </c>
      <c r="J83">
        <v>292563124</v>
      </c>
      <c r="K83">
        <v>72</v>
      </c>
      <c r="L83"/>
      <c r="M83"/>
      <c r="N83">
        <v>1.3599999999999999</v>
      </c>
      <c r="O83" s="83">
        <v>14362.8</v>
      </c>
      <c r="P83">
        <v>12714.139999999996</v>
      </c>
      <c r="Q83">
        <v>1.6869160000000001</v>
      </c>
      <c r="R83">
        <v>15160.18</v>
      </c>
      <c r="S83">
        <v>1.6869160000000001</v>
      </c>
      <c r="T83" s="84">
        <v>14362.8</v>
      </c>
      <c r="U83" s="57">
        <v>43862</v>
      </c>
      <c r="V83" s="81" t="str">
        <f t="shared" si="4"/>
        <v>122019</v>
      </c>
      <c r="W83" s="80" t="str">
        <f t="shared" si="5"/>
        <v>Acima de 120 dias</v>
      </c>
      <c r="X83" s="81" t="str">
        <f t="shared" si="7"/>
        <v>22020</v>
      </c>
      <c r="AA83"/>
    </row>
    <row r="84" spans="1:27" x14ac:dyDescent="0.3">
      <c r="A84" s="57">
        <v>44227</v>
      </c>
      <c r="B84">
        <v>29894663000189</v>
      </c>
      <c r="C84" t="s">
        <v>96</v>
      </c>
      <c r="D84" s="57">
        <v>43873</v>
      </c>
      <c r="E84">
        <v>91.99</v>
      </c>
      <c r="F84" s="57">
        <v>44081</v>
      </c>
      <c r="G84">
        <f t="shared" si="6"/>
        <v>-146</v>
      </c>
      <c r="H84" s="57">
        <v>45937</v>
      </c>
      <c r="I84">
        <v>1621</v>
      </c>
      <c r="J84">
        <v>292652305</v>
      </c>
      <c r="K84">
        <v>72</v>
      </c>
      <c r="L84"/>
      <c r="M84"/>
      <c r="N84">
        <v>1.36</v>
      </c>
      <c r="O84" s="83">
        <v>4022.83</v>
      </c>
      <c r="P84">
        <v>4050.8299999999995</v>
      </c>
      <c r="Q84">
        <v>1.6844950000000001</v>
      </c>
      <c r="R84">
        <v>4275.09</v>
      </c>
      <c r="S84">
        <v>1.6844950000000001</v>
      </c>
      <c r="T84" s="84">
        <v>4022.83</v>
      </c>
      <c r="U84" s="57">
        <v>44105</v>
      </c>
      <c r="V84" s="81" t="str">
        <f t="shared" si="4"/>
        <v>22020</v>
      </c>
      <c r="W84" s="80" t="str">
        <f t="shared" si="5"/>
        <v>Acima de 120 dias</v>
      </c>
      <c r="X84" s="81" t="str">
        <f t="shared" si="7"/>
        <v>102020</v>
      </c>
      <c r="AA84"/>
    </row>
    <row r="85" spans="1:27" x14ac:dyDescent="0.3">
      <c r="A85" s="57">
        <v>44227</v>
      </c>
      <c r="B85">
        <v>29894663000189</v>
      </c>
      <c r="C85" t="s">
        <v>96</v>
      </c>
      <c r="D85" s="57">
        <v>43843</v>
      </c>
      <c r="E85">
        <v>330.37</v>
      </c>
      <c r="F85" s="57">
        <v>44050</v>
      </c>
      <c r="G85">
        <f t="shared" si="6"/>
        <v>-177</v>
      </c>
      <c r="H85" s="57">
        <v>45968</v>
      </c>
      <c r="I85">
        <v>1652</v>
      </c>
      <c r="J85">
        <v>292659950</v>
      </c>
      <c r="K85">
        <v>72</v>
      </c>
      <c r="L85"/>
      <c r="M85"/>
      <c r="N85">
        <v>1.369693</v>
      </c>
      <c r="O85" s="83">
        <v>14847.369999999999</v>
      </c>
      <c r="P85">
        <v>14763.609999999995</v>
      </c>
      <c r="Q85">
        <v>1.707946</v>
      </c>
      <c r="R85">
        <v>15812.279999999999</v>
      </c>
      <c r="S85">
        <v>1.707946</v>
      </c>
      <c r="T85" s="84">
        <v>14847.369999999999</v>
      </c>
      <c r="U85" s="57">
        <v>44075</v>
      </c>
      <c r="V85" s="81" t="str">
        <f t="shared" si="4"/>
        <v>12020</v>
      </c>
      <c r="W85" s="80" t="str">
        <f t="shared" si="5"/>
        <v>Acima de 120 dias</v>
      </c>
      <c r="X85" s="81" t="str">
        <f t="shared" si="7"/>
        <v>92020</v>
      </c>
      <c r="AA85"/>
    </row>
    <row r="86" spans="1:27" x14ac:dyDescent="0.3">
      <c r="A86" s="57">
        <v>44227</v>
      </c>
      <c r="B86">
        <v>29894663000189</v>
      </c>
      <c r="C86" t="s">
        <v>96</v>
      </c>
      <c r="D86" s="57">
        <v>43843</v>
      </c>
      <c r="E86">
        <v>138.1</v>
      </c>
      <c r="F86" s="57">
        <v>44234</v>
      </c>
      <c r="G86">
        <f t="shared" si="6"/>
        <v>7</v>
      </c>
      <c r="H86" s="57">
        <v>45999</v>
      </c>
      <c r="I86">
        <v>1683</v>
      </c>
      <c r="J86">
        <v>292663909</v>
      </c>
      <c r="K86">
        <v>72</v>
      </c>
      <c r="L86"/>
      <c r="M86"/>
      <c r="N86">
        <v>1.36</v>
      </c>
      <c r="O86" s="83">
        <v>5514.15</v>
      </c>
      <c r="P86">
        <v>6241.5499999999975</v>
      </c>
      <c r="Q86">
        <v>1.637068</v>
      </c>
      <c r="R86">
        <v>5858.49</v>
      </c>
      <c r="S86">
        <v>1.637068</v>
      </c>
      <c r="T86" s="84">
        <v>5514.15</v>
      </c>
      <c r="U86" s="57">
        <v>44228</v>
      </c>
      <c r="V86" s="81" t="str">
        <f t="shared" si="4"/>
        <v>12020</v>
      </c>
      <c r="W86" s="80" t="str">
        <f t="shared" si="5"/>
        <v>1 a 30 dias</v>
      </c>
      <c r="X86" s="81" t="str">
        <f t="shared" si="7"/>
        <v>22021</v>
      </c>
      <c r="AA86"/>
    </row>
    <row r="87" spans="1:27" x14ac:dyDescent="0.3">
      <c r="A87" s="57">
        <v>44227</v>
      </c>
      <c r="B87">
        <v>29894663000189</v>
      </c>
      <c r="C87" t="s">
        <v>96</v>
      </c>
      <c r="D87" s="57">
        <v>43873</v>
      </c>
      <c r="E87">
        <v>299.39999999999998</v>
      </c>
      <c r="F87" s="57">
        <v>43897</v>
      </c>
      <c r="G87">
        <f t="shared" si="6"/>
        <v>-330</v>
      </c>
      <c r="H87" s="57">
        <v>46029</v>
      </c>
      <c r="I87">
        <v>1713</v>
      </c>
      <c r="J87">
        <v>292668694</v>
      </c>
      <c r="K87">
        <v>72</v>
      </c>
      <c r="L87"/>
      <c r="M87"/>
      <c r="N87">
        <v>1.36</v>
      </c>
      <c r="O87" s="83">
        <v>898.2</v>
      </c>
      <c r="P87">
        <v>13529.119999999999</v>
      </c>
      <c r="Q87">
        <v>1.65063</v>
      </c>
      <c r="R87">
        <v>898.2</v>
      </c>
      <c r="S87">
        <v>1.65063</v>
      </c>
      <c r="T87" s="84">
        <v>898.2</v>
      </c>
      <c r="U87" s="57">
        <v>43952</v>
      </c>
      <c r="V87" s="81" t="str">
        <f t="shared" si="4"/>
        <v>22020</v>
      </c>
      <c r="W87" s="80" t="str">
        <f t="shared" si="5"/>
        <v>Acima de 120 dias</v>
      </c>
      <c r="X87" s="81" t="str">
        <f t="shared" si="7"/>
        <v>52020</v>
      </c>
      <c r="AA87"/>
    </row>
    <row r="88" spans="1:27" x14ac:dyDescent="0.3">
      <c r="A88" s="57">
        <v>44227</v>
      </c>
      <c r="B88">
        <v>29894663000189</v>
      </c>
      <c r="C88" t="s">
        <v>96</v>
      </c>
      <c r="D88" s="57">
        <v>43843</v>
      </c>
      <c r="E88">
        <v>411.09</v>
      </c>
      <c r="F88" s="57">
        <v>44172</v>
      </c>
      <c r="G88">
        <f t="shared" si="6"/>
        <v>-55</v>
      </c>
      <c r="H88" s="57">
        <v>45968</v>
      </c>
      <c r="I88">
        <v>1652</v>
      </c>
      <c r="J88">
        <v>292757507</v>
      </c>
      <c r="K88">
        <v>72</v>
      </c>
      <c r="L88"/>
      <c r="M88"/>
      <c r="N88">
        <v>1.36</v>
      </c>
      <c r="O88" s="83">
        <v>17094.78</v>
      </c>
      <c r="P88">
        <v>18423.929999999997</v>
      </c>
      <c r="Q88">
        <v>1.6298630000000001</v>
      </c>
      <c r="R88">
        <v>18067.810000000001</v>
      </c>
      <c r="S88">
        <v>1.6298630000000001</v>
      </c>
      <c r="T88" s="84">
        <v>17094.78</v>
      </c>
      <c r="U88" s="57">
        <v>44166</v>
      </c>
      <c r="V88" s="81" t="str">
        <f t="shared" si="4"/>
        <v>12020</v>
      </c>
      <c r="W88" s="80" t="str">
        <f t="shared" si="5"/>
        <v>31 a 60 dias</v>
      </c>
      <c r="X88" s="81" t="str">
        <f t="shared" si="7"/>
        <v>122020</v>
      </c>
      <c r="AA88"/>
    </row>
    <row r="89" spans="1:27" x14ac:dyDescent="0.3">
      <c r="A89" s="57">
        <v>44227</v>
      </c>
      <c r="B89">
        <v>29894663000189</v>
      </c>
      <c r="C89" t="s">
        <v>96</v>
      </c>
      <c r="D89" s="57">
        <v>43873</v>
      </c>
      <c r="E89">
        <v>99.39</v>
      </c>
      <c r="F89" s="57">
        <v>44050</v>
      </c>
      <c r="G89">
        <f t="shared" si="6"/>
        <v>-177</v>
      </c>
      <c r="H89" s="57">
        <v>45968</v>
      </c>
      <c r="I89">
        <v>1652</v>
      </c>
      <c r="J89">
        <v>292760750</v>
      </c>
      <c r="K89">
        <v>72</v>
      </c>
      <c r="L89"/>
      <c r="M89"/>
      <c r="N89">
        <v>1.36</v>
      </c>
      <c r="O89" s="83">
        <v>4490.72</v>
      </c>
      <c r="P89">
        <v>4415.3900000000003</v>
      </c>
      <c r="Q89">
        <v>1.678374</v>
      </c>
      <c r="R89">
        <v>4765.83</v>
      </c>
      <c r="S89">
        <v>1.678374</v>
      </c>
      <c r="T89" s="84">
        <v>4490.72</v>
      </c>
      <c r="U89" s="57">
        <v>44075</v>
      </c>
      <c r="V89" s="81" t="str">
        <f t="shared" si="4"/>
        <v>22020</v>
      </c>
      <c r="W89" s="80" t="str">
        <f t="shared" si="5"/>
        <v>Acima de 120 dias</v>
      </c>
      <c r="X89" s="81" t="str">
        <f t="shared" si="7"/>
        <v>92020</v>
      </c>
      <c r="AA89"/>
    </row>
    <row r="90" spans="1:27" x14ac:dyDescent="0.3">
      <c r="A90" s="57">
        <v>44227</v>
      </c>
      <c r="B90">
        <v>29894663000189</v>
      </c>
      <c r="C90" t="s">
        <v>96</v>
      </c>
      <c r="D90" s="57">
        <v>43843</v>
      </c>
      <c r="E90">
        <v>215.87</v>
      </c>
      <c r="F90" s="57">
        <v>44323</v>
      </c>
      <c r="G90">
        <f t="shared" si="6"/>
        <v>96</v>
      </c>
      <c r="H90" s="57">
        <v>45999</v>
      </c>
      <c r="I90">
        <v>1683</v>
      </c>
      <c r="J90">
        <v>292766805</v>
      </c>
      <c r="K90">
        <v>72</v>
      </c>
      <c r="L90"/>
      <c r="M90"/>
      <c r="N90">
        <v>1.36</v>
      </c>
      <c r="O90" s="83">
        <v>7998.51</v>
      </c>
      <c r="P90">
        <v>9756.4900000000034</v>
      </c>
      <c r="Q90">
        <v>1.622617</v>
      </c>
      <c r="R90">
        <v>8510.0600000000013</v>
      </c>
      <c r="S90">
        <v>1.622617</v>
      </c>
      <c r="T90" s="84">
        <v>7998.51</v>
      </c>
      <c r="U90" s="57">
        <v>44317</v>
      </c>
      <c r="V90" s="81" t="str">
        <f t="shared" si="4"/>
        <v>12020</v>
      </c>
      <c r="W90" s="80" t="str">
        <f t="shared" si="5"/>
        <v>1 a 30 dias</v>
      </c>
      <c r="X90" s="81" t="str">
        <f t="shared" si="7"/>
        <v>52021</v>
      </c>
      <c r="AA90"/>
    </row>
    <row r="91" spans="1:27" x14ac:dyDescent="0.3">
      <c r="A91" s="57">
        <v>44227</v>
      </c>
      <c r="B91">
        <v>29894663000189</v>
      </c>
      <c r="C91" t="s">
        <v>96</v>
      </c>
      <c r="D91" s="57">
        <v>43843</v>
      </c>
      <c r="E91">
        <v>209</v>
      </c>
      <c r="F91" s="57">
        <v>44323</v>
      </c>
      <c r="G91">
        <f t="shared" si="6"/>
        <v>96</v>
      </c>
      <c r="H91" s="57">
        <v>45999</v>
      </c>
      <c r="I91">
        <v>1683</v>
      </c>
      <c r="J91">
        <v>292771908</v>
      </c>
      <c r="K91">
        <v>72</v>
      </c>
      <c r="L91"/>
      <c r="M91"/>
      <c r="N91">
        <v>1.3670180000000001</v>
      </c>
      <c r="O91" s="83">
        <v>7598.06</v>
      </c>
      <c r="P91">
        <v>9425.9999999999982</v>
      </c>
      <c r="Q91">
        <v>1.705077</v>
      </c>
      <c r="R91">
        <v>8225.4399999999987</v>
      </c>
      <c r="S91">
        <v>1.705077</v>
      </c>
      <c r="T91" s="84">
        <v>7598.06</v>
      </c>
      <c r="U91" s="57">
        <v>44317</v>
      </c>
      <c r="V91" s="81" t="str">
        <f t="shared" si="4"/>
        <v>12020</v>
      </c>
      <c r="W91" s="80" t="str">
        <f t="shared" si="5"/>
        <v>1 a 30 dias</v>
      </c>
      <c r="X91" s="81" t="str">
        <f t="shared" si="7"/>
        <v>52021</v>
      </c>
      <c r="AA91"/>
    </row>
    <row r="92" spans="1:27" x14ac:dyDescent="0.3">
      <c r="A92" s="57">
        <v>44227</v>
      </c>
      <c r="B92">
        <v>29894663000189</v>
      </c>
      <c r="C92" t="s">
        <v>96</v>
      </c>
      <c r="D92" s="57">
        <v>43815</v>
      </c>
      <c r="E92">
        <v>176.21</v>
      </c>
      <c r="F92" s="57">
        <v>43897</v>
      </c>
      <c r="G92">
        <f t="shared" si="6"/>
        <v>-330</v>
      </c>
      <c r="H92" s="57">
        <v>45968</v>
      </c>
      <c r="I92">
        <v>1652</v>
      </c>
      <c r="J92">
        <v>292856338</v>
      </c>
      <c r="K92">
        <v>72</v>
      </c>
      <c r="L92"/>
      <c r="M92"/>
      <c r="N92">
        <v>1.3599999999999999</v>
      </c>
      <c r="O92" s="83">
        <v>8907.99</v>
      </c>
      <c r="P92">
        <v>7972.8200000000033</v>
      </c>
      <c r="Q92">
        <v>1.63354</v>
      </c>
      <c r="R92">
        <v>9330.4500000000007</v>
      </c>
      <c r="S92">
        <v>1.63354</v>
      </c>
      <c r="T92" s="84">
        <v>8907.99</v>
      </c>
      <c r="U92" s="57">
        <v>44105</v>
      </c>
      <c r="V92" s="81" t="str">
        <f t="shared" si="4"/>
        <v>122019</v>
      </c>
      <c r="W92" s="80" t="str">
        <f t="shared" si="5"/>
        <v>Acima de 120 dias</v>
      </c>
      <c r="X92" s="81" t="str">
        <f t="shared" si="7"/>
        <v>102020</v>
      </c>
      <c r="AA92"/>
    </row>
    <row r="93" spans="1:27" x14ac:dyDescent="0.3">
      <c r="A93" s="57">
        <v>44227</v>
      </c>
      <c r="B93">
        <v>29894663000189</v>
      </c>
      <c r="C93" t="s">
        <v>96</v>
      </c>
      <c r="D93" s="57">
        <v>43843</v>
      </c>
      <c r="E93">
        <v>80</v>
      </c>
      <c r="F93" s="57">
        <v>43958</v>
      </c>
      <c r="G93">
        <f t="shared" si="6"/>
        <v>-269</v>
      </c>
      <c r="H93" s="57">
        <v>45968</v>
      </c>
      <c r="I93">
        <v>1652</v>
      </c>
      <c r="J93">
        <v>292859541</v>
      </c>
      <c r="K93">
        <v>72</v>
      </c>
      <c r="L93"/>
      <c r="M93"/>
      <c r="N93">
        <v>1.36</v>
      </c>
      <c r="O93" s="83">
        <v>3885.24</v>
      </c>
      <c r="P93">
        <v>3585.4100000000008</v>
      </c>
      <c r="Q93">
        <v>1.6320889999999999</v>
      </c>
      <c r="R93">
        <v>4076.09</v>
      </c>
      <c r="S93">
        <v>1.6320889999999999</v>
      </c>
      <c r="T93" s="84">
        <v>3885.24</v>
      </c>
      <c r="U93" s="57">
        <v>43983</v>
      </c>
      <c r="V93" s="81" t="str">
        <f t="shared" si="4"/>
        <v>12020</v>
      </c>
      <c r="W93" s="80" t="str">
        <f t="shared" si="5"/>
        <v>Acima de 120 dias</v>
      </c>
      <c r="X93" s="81" t="str">
        <f t="shared" si="7"/>
        <v>62020</v>
      </c>
      <c r="AA93"/>
    </row>
    <row r="94" spans="1:27" x14ac:dyDescent="0.3">
      <c r="A94" s="57">
        <v>44227</v>
      </c>
      <c r="B94">
        <v>29894663000189</v>
      </c>
      <c r="C94" t="s">
        <v>96</v>
      </c>
      <c r="D94" s="57">
        <v>43815</v>
      </c>
      <c r="E94">
        <v>312.67</v>
      </c>
      <c r="F94" s="57">
        <v>43868</v>
      </c>
      <c r="G94">
        <f t="shared" si="6"/>
        <v>-359</v>
      </c>
      <c r="H94" s="57">
        <v>45968</v>
      </c>
      <c r="I94">
        <v>1652</v>
      </c>
      <c r="J94">
        <v>292867317</v>
      </c>
      <c r="K94">
        <v>72</v>
      </c>
      <c r="L94"/>
      <c r="M94"/>
      <c r="N94">
        <v>1.4949999999999999</v>
      </c>
      <c r="O94" s="83">
        <v>15115.16</v>
      </c>
      <c r="P94">
        <v>13589.170000000002</v>
      </c>
      <c r="Q94">
        <v>2.0468820000000001</v>
      </c>
      <c r="R94">
        <v>16491.5</v>
      </c>
      <c r="S94">
        <v>2.0468820000000001</v>
      </c>
      <c r="T94" s="84">
        <v>15115.16</v>
      </c>
      <c r="U94" s="57">
        <v>44317</v>
      </c>
      <c r="V94" s="81" t="str">
        <f t="shared" si="4"/>
        <v>122019</v>
      </c>
      <c r="W94" s="80" t="str">
        <f t="shared" si="5"/>
        <v>Acima de 120 dias</v>
      </c>
      <c r="X94" s="81" t="str">
        <f t="shared" si="7"/>
        <v>52021</v>
      </c>
      <c r="AA94"/>
    </row>
    <row r="95" spans="1:27" x14ac:dyDescent="0.3">
      <c r="A95" s="57">
        <v>44227</v>
      </c>
      <c r="B95">
        <v>29894663000189</v>
      </c>
      <c r="C95" t="s">
        <v>96</v>
      </c>
      <c r="D95" s="57">
        <v>43843</v>
      </c>
      <c r="E95">
        <v>625.28</v>
      </c>
      <c r="F95" s="57">
        <v>44323</v>
      </c>
      <c r="G95">
        <f t="shared" si="6"/>
        <v>96</v>
      </c>
      <c r="H95" s="57">
        <v>45999</v>
      </c>
      <c r="I95">
        <v>1683</v>
      </c>
      <c r="J95">
        <v>292868854</v>
      </c>
      <c r="K95">
        <v>72</v>
      </c>
      <c r="L95"/>
      <c r="M95"/>
      <c r="N95">
        <v>1.36</v>
      </c>
      <c r="O95" s="83">
        <v>23172.219999999998</v>
      </c>
      <c r="P95">
        <v>28260.199999999997</v>
      </c>
      <c r="Q95">
        <v>1.6218630000000001</v>
      </c>
      <c r="R95">
        <v>24649.89</v>
      </c>
      <c r="S95">
        <v>1.6218630000000001</v>
      </c>
      <c r="T95" s="84">
        <v>23172.219999999998</v>
      </c>
      <c r="U95" s="57">
        <v>44317</v>
      </c>
      <c r="V95" s="81" t="str">
        <f t="shared" si="4"/>
        <v>12020</v>
      </c>
      <c r="W95" s="80" t="str">
        <f t="shared" si="5"/>
        <v>1 a 30 dias</v>
      </c>
      <c r="X95" s="81" t="str">
        <f t="shared" si="7"/>
        <v>52021</v>
      </c>
      <c r="AA95"/>
    </row>
    <row r="96" spans="1:27" x14ac:dyDescent="0.3">
      <c r="A96" s="57">
        <v>44227</v>
      </c>
      <c r="B96">
        <v>29894663000189</v>
      </c>
      <c r="C96" t="s">
        <v>96</v>
      </c>
      <c r="D96" s="57">
        <v>43873</v>
      </c>
      <c r="E96">
        <v>326.58999999999997</v>
      </c>
      <c r="F96" s="57">
        <v>44293</v>
      </c>
      <c r="G96">
        <f t="shared" si="6"/>
        <v>66</v>
      </c>
      <c r="H96" s="57">
        <v>46029</v>
      </c>
      <c r="I96">
        <v>1713</v>
      </c>
      <c r="J96">
        <v>292877629</v>
      </c>
      <c r="K96">
        <v>72</v>
      </c>
      <c r="L96"/>
      <c r="M96"/>
      <c r="N96">
        <v>1.36</v>
      </c>
      <c r="O96" s="83">
        <v>12465.53</v>
      </c>
      <c r="P96">
        <v>14757.719999999996</v>
      </c>
      <c r="Q96">
        <v>1.6551709999999999</v>
      </c>
      <c r="R96">
        <v>13353.210000000001</v>
      </c>
      <c r="S96">
        <v>1.6551709999999999</v>
      </c>
      <c r="T96" s="84">
        <v>12465.53</v>
      </c>
      <c r="U96" s="57">
        <v>44287</v>
      </c>
      <c r="V96" s="81" t="str">
        <f t="shared" si="4"/>
        <v>22020</v>
      </c>
      <c r="W96" s="80" t="str">
        <f t="shared" si="5"/>
        <v>1 a 30 dias</v>
      </c>
      <c r="X96" s="81" t="str">
        <f t="shared" si="7"/>
        <v>42021</v>
      </c>
      <c r="AA96"/>
    </row>
    <row r="97" spans="1:27" x14ac:dyDescent="0.3">
      <c r="A97" s="57">
        <v>44227</v>
      </c>
      <c r="B97">
        <v>29894663000189</v>
      </c>
      <c r="C97" t="s">
        <v>96</v>
      </c>
      <c r="D97" s="57">
        <v>43843</v>
      </c>
      <c r="E97">
        <v>125</v>
      </c>
      <c r="F97" s="57">
        <v>44323</v>
      </c>
      <c r="G97">
        <f t="shared" si="6"/>
        <v>96</v>
      </c>
      <c r="H97" s="57">
        <v>45968</v>
      </c>
      <c r="I97">
        <v>1652</v>
      </c>
      <c r="J97">
        <v>292959546</v>
      </c>
      <c r="K97">
        <v>72</v>
      </c>
      <c r="L97"/>
      <c r="M97"/>
      <c r="N97">
        <v>1.36</v>
      </c>
      <c r="O97" s="83">
        <v>4566.12</v>
      </c>
      <c r="P97">
        <v>5602.1699999999992</v>
      </c>
      <c r="Q97">
        <v>1.636474</v>
      </c>
      <c r="R97">
        <v>4868.87</v>
      </c>
      <c r="S97">
        <v>1.636474</v>
      </c>
      <c r="T97" s="84">
        <v>4566.12</v>
      </c>
      <c r="U97" s="57">
        <v>44317</v>
      </c>
      <c r="V97" s="81" t="str">
        <f t="shared" si="4"/>
        <v>12020</v>
      </c>
      <c r="W97" s="80" t="str">
        <f t="shared" si="5"/>
        <v>1 a 30 dias</v>
      </c>
      <c r="X97" s="81" t="str">
        <f t="shared" si="7"/>
        <v>52021</v>
      </c>
      <c r="AA97"/>
    </row>
    <row r="98" spans="1:27" x14ac:dyDescent="0.3">
      <c r="A98" s="57">
        <v>44227</v>
      </c>
      <c r="B98">
        <v>29894663000189</v>
      </c>
      <c r="C98" t="s">
        <v>96</v>
      </c>
      <c r="D98" s="57">
        <v>43936</v>
      </c>
      <c r="E98">
        <v>160.99</v>
      </c>
      <c r="F98" s="57">
        <v>44172</v>
      </c>
      <c r="G98">
        <f t="shared" si="6"/>
        <v>-55</v>
      </c>
      <c r="H98" s="57">
        <v>46062</v>
      </c>
      <c r="I98">
        <v>1746</v>
      </c>
      <c r="J98">
        <v>292960093</v>
      </c>
      <c r="K98">
        <v>72</v>
      </c>
      <c r="L98"/>
      <c r="M98"/>
      <c r="N98">
        <v>1.3599999999999999</v>
      </c>
      <c r="O98" s="83">
        <v>6879.8899999999994</v>
      </c>
      <c r="P98">
        <v>7220.5499999999975</v>
      </c>
      <c r="Q98">
        <v>1.635154</v>
      </c>
      <c r="R98">
        <v>7300.07</v>
      </c>
      <c r="S98">
        <v>1.635154</v>
      </c>
      <c r="T98" s="84">
        <v>6879.8899999999994</v>
      </c>
      <c r="U98" s="57">
        <v>44166</v>
      </c>
      <c r="V98" s="81" t="str">
        <f t="shared" si="4"/>
        <v>42020</v>
      </c>
      <c r="W98" s="80" t="str">
        <f t="shared" si="5"/>
        <v>31 a 60 dias</v>
      </c>
      <c r="X98" s="81" t="str">
        <f t="shared" si="7"/>
        <v>122020</v>
      </c>
      <c r="AA98"/>
    </row>
    <row r="99" spans="1:27" x14ac:dyDescent="0.3">
      <c r="A99" s="57">
        <v>44227</v>
      </c>
      <c r="B99">
        <v>29894663000189</v>
      </c>
      <c r="C99" t="s">
        <v>96</v>
      </c>
      <c r="D99" s="57">
        <v>43843</v>
      </c>
      <c r="E99">
        <v>216.89</v>
      </c>
      <c r="F99" s="57">
        <v>43928</v>
      </c>
      <c r="G99">
        <f t="shared" si="6"/>
        <v>-299</v>
      </c>
      <c r="H99" s="57">
        <v>45999</v>
      </c>
      <c r="I99">
        <v>1683</v>
      </c>
      <c r="J99">
        <v>292966786</v>
      </c>
      <c r="K99">
        <v>72</v>
      </c>
      <c r="L99"/>
      <c r="M99"/>
      <c r="N99">
        <v>1.36</v>
      </c>
      <c r="O99" s="83">
        <v>10836.79</v>
      </c>
      <c r="P99">
        <v>9802.5599999999977</v>
      </c>
      <c r="Q99">
        <v>1.63287</v>
      </c>
      <c r="R99">
        <v>11369.82</v>
      </c>
      <c r="S99">
        <v>1.63287</v>
      </c>
      <c r="T99" s="84">
        <v>10836.79</v>
      </c>
      <c r="U99" s="57">
        <v>43952</v>
      </c>
      <c r="V99" s="81" t="str">
        <f t="shared" si="4"/>
        <v>12020</v>
      </c>
      <c r="W99" s="80" t="str">
        <f t="shared" si="5"/>
        <v>Acima de 120 dias</v>
      </c>
      <c r="X99" s="81" t="str">
        <f t="shared" si="7"/>
        <v>52020</v>
      </c>
      <c r="AA99"/>
    </row>
    <row r="100" spans="1:27" x14ac:dyDescent="0.3">
      <c r="A100" s="57">
        <v>44227</v>
      </c>
      <c r="B100">
        <v>29894663000189</v>
      </c>
      <c r="C100" t="s">
        <v>96</v>
      </c>
      <c r="D100" s="57">
        <v>43873</v>
      </c>
      <c r="E100">
        <v>273.83</v>
      </c>
      <c r="F100" s="57">
        <v>44323</v>
      </c>
      <c r="G100">
        <f t="shared" si="6"/>
        <v>96</v>
      </c>
      <c r="H100" s="57">
        <v>44537</v>
      </c>
      <c r="I100">
        <v>221</v>
      </c>
      <c r="J100">
        <v>292974087</v>
      </c>
      <c r="K100">
        <v>24</v>
      </c>
      <c r="L100"/>
      <c r="M100"/>
      <c r="N100">
        <v>1.4949999999999999</v>
      </c>
      <c r="O100" s="83">
        <v>2042.79</v>
      </c>
      <c r="P100">
        <v>5102.72</v>
      </c>
      <c r="Q100">
        <v>2.0639590000000001</v>
      </c>
      <c r="R100">
        <v>2082.2800000000002</v>
      </c>
      <c r="S100">
        <v>2.0639590000000001</v>
      </c>
      <c r="T100" s="84">
        <v>2042.79</v>
      </c>
      <c r="U100" s="57">
        <v>44317</v>
      </c>
      <c r="V100" s="81" t="str">
        <f t="shared" si="4"/>
        <v>22020</v>
      </c>
      <c r="W100" s="80" t="str">
        <f t="shared" si="5"/>
        <v>1 a 30 dias</v>
      </c>
      <c r="X100" s="81" t="str">
        <f t="shared" si="7"/>
        <v>52021</v>
      </c>
      <c r="AA100"/>
    </row>
    <row r="101" spans="1:27" x14ac:dyDescent="0.3">
      <c r="A101" s="57">
        <v>44227</v>
      </c>
      <c r="B101">
        <v>29894663000189</v>
      </c>
      <c r="C101" t="s">
        <v>96</v>
      </c>
      <c r="D101" s="57">
        <v>43873</v>
      </c>
      <c r="E101">
        <v>109</v>
      </c>
      <c r="F101" s="57">
        <v>44234</v>
      </c>
      <c r="G101">
        <f t="shared" si="6"/>
        <v>7</v>
      </c>
      <c r="H101" s="57">
        <v>46029</v>
      </c>
      <c r="I101">
        <v>1713</v>
      </c>
      <c r="J101">
        <v>292980961</v>
      </c>
      <c r="K101">
        <v>72</v>
      </c>
      <c r="L101"/>
      <c r="M101"/>
      <c r="N101">
        <v>1.363810970964489</v>
      </c>
      <c r="O101" s="83">
        <v>4334.75</v>
      </c>
      <c r="P101">
        <v>4919.7199999999984</v>
      </c>
      <c r="Q101">
        <v>1.7014879999999999</v>
      </c>
      <c r="R101">
        <v>4670.6499999999996</v>
      </c>
      <c r="S101">
        <v>1.7014879999999999</v>
      </c>
      <c r="T101" s="84">
        <v>4334.75</v>
      </c>
      <c r="U101" s="57">
        <v>44228</v>
      </c>
      <c r="V101" s="81" t="str">
        <f t="shared" si="4"/>
        <v>22020</v>
      </c>
      <c r="W101" s="80" t="str">
        <f t="shared" si="5"/>
        <v>1 a 30 dias</v>
      </c>
      <c r="X101" s="81" t="str">
        <f t="shared" si="7"/>
        <v>22021</v>
      </c>
      <c r="AA101"/>
    </row>
    <row r="102" spans="1:27" x14ac:dyDescent="0.3">
      <c r="A102" s="57">
        <v>44227</v>
      </c>
      <c r="B102">
        <v>29894663000189</v>
      </c>
      <c r="C102" t="s">
        <v>96</v>
      </c>
      <c r="D102" s="57">
        <v>43843</v>
      </c>
      <c r="E102">
        <v>463.77</v>
      </c>
      <c r="F102" s="57">
        <v>43897</v>
      </c>
      <c r="G102">
        <f t="shared" si="6"/>
        <v>-330</v>
      </c>
      <c r="H102" s="57">
        <v>45968</v>
      </c>
      <c r="I102">
        <v>1652</v>
      </c>
      <c r="J102">
        <v>293058724</v>
      </c>
      <c r="K102">
        <v>72</v>
      </c>
      <c r="L102"/>
      <c r="M102"/>
      <c r="N102">
        <v>1.36</v>
      </c>
      <c r="O102" s="83">
        <v>23435.649999999998</v>
      </c>
      <c r="P102">
        <v>20784.979999999989</v>
      </c>
      <c r="Q102">
        <v>1.635993</v>
      </c>
      <c r="R102">
        <v>24557.05</v>
      </c>
      <c r="S102">
        <v>1.635993</v>
      </c>
      <c r="T102" s="84">
        <v>23435.649999999998</v>
      </c>
      <c r="U102" s="57">
        <v>43922</v>
      </c>
      <c r="V102" s="81" t="str">
        <f t="shared" si="4"/>
        <v>12020</v>
      </c>
      <c r="W102" s="80" t="str">
        <f t="shared" si="5"/>
        <v>Acima de 120 dias</v>
      </c>
      <c r="X102" s="81" t="str">
        <f t="shared" si="7"/>
        <v>42020</v>
      </c>
      <c r="AA102"/>
    </row>
    <row r="103" spans="1:27" x14ac:dyDescent="0.3">
      <c r="A103" s="57">
        <v>44227</v>
      </c>
      <c r="B103">
        <v>29894663000189</v>
      </c>
      <c r="C103" t="s">
        <v>96</v>
      </c>
      <c r="D103" s="57">
        <v>43815</v>
      </c>
      <c r="E103">
        <v>299.3</v>
      </c>
      <c r="F103" s="57">
        <v>43958</v>
      </c>
      <c r="G103">
        <f t="shared" si="6"/>
        <v>-269</v>
      </c>
      <c r="H103" s="57">
        <v>45208</v>
      </c>
      <c r="I103">
        <v>892</v>
      </c>
      <c r="J103">
        <v>293060555</v>
      </c>
      <c r="K103">
        <v>48</v>
      </c>
      <c r="L103"/>
      <c r="M103"/>
      <c r="N103">
        <v>1.4949999999999999</v>
      </c>
      <c r="O103" s="83">
        <v>10361.620000000001</v>
      </c>
      <c r="P103">
        <v>9899.380000000001</v>
      </c>
      <c r="Q103">
        <v>2.0619420000000002</v>
      </c>
      <c r="R103">
        <v>10882.91</v>
      </c>
      <c r="S103">
        <v>2.0619420000000002</v>
      </c>
      <c r="T103" s="84">
        <v>10361.620000000001</v>
      </c>
      <c r="U103" s="57">
        <v>43983</v>
      </c>
      <c r="V103" s="81" t="str">
        <f t="shared" si="4"/>
        <v>122019</v>
      </c>
      <c r="W103" s="80" t="str">
        <f t="shared" si="5"/>
        <v>Acima de 120 dias</v>
      </c>
      <c r="X103" s="81" t="str">
        <f t="shared" si="7"/>
        <v>62020</v>
      </c>
      <c r="AA103"/>
    </row>
    <row r="104" spans="1:27" x14ac:dyDescent="0.3">
      <c r="A104" s="57">
        <v>44227</v>
      </c>
      <c r="B104">
        <v>29894663000189</v>
      </c>
      <c r="C104" t="s">
        <v>96</v>
      </c>
      <c r="D104" s="57">
        <v>43791</v>
      </c>
      <c r="E104">
        <v>110</v>
      </c>
      <c r="F104" s="57">
        <v>43928</v>
      </c>
      <c r="G104">
        <f t="shared" si="6"/>
        <v>-299</v>
      </c>
      <c r="H104" s="57">
        <v>45937</v>
      </c>
      <c r="I104">
        <v>1621</v>
      </c>
      <c r="J104">
        <v>293154184</v>
      </c>
      <c r="K104">
        <v>72</v>
      </c>
      <c r="L104"/>
      <c r="M104"/>
      <c r="N104">
        <v>1.3460000000000001</v>
      </c>
      <c r="O104" s="83">
        <v>5349.79</v>
      </c>
      <c r="P104">
        <v>5012.3799999999974</v>
      </c>
      <c r="Q104">
        <v>1.6967209999999999</v>
      </c>
      <c r="R104">
        <v>5675.8</v>
      </c>
      <c r="S104">
        <v>1.6967209999999999</v>
      </c>
      <c r="T104" s="84">
        <v>5349.79</v>
      </c>
      <c r="U104" s="57">
        <v>43922</v>
      </c>
      <c r="V104" s="81" t="str">
        <f t="shared" si="4"/>
        <v>112019</v>
      </c>
      <c r="W104" s="80" t="str">
        <f t="shared" si="5"/>
        <v>Acima de 120 dias</v>
      </c>
      <c r="X104" s="81" t="str">
        <f t="shared" si="7"/>
        <v>42020</v>
      </c>
      <c r="AA104"/>
    </row>
    <row r="105" spans="1:27" x14ac:dyDescent="0.3">
      <c r="A105" s="57">
        <v>44227</v>
      </c>
      <c r="B105">
        <v>29894663000189</v>
      </c>
      <c r="C105" t="s">
        <v>96</v>
      </c>
      <c r="D105" s="57">
        <v>43815</v>
      </c>
      <c r="E105">
        <v>247.16</v>
      </c>
      <c r="F105" s="57">
        <v>43989</v>
      </c>
      <c r="G105">
        <f t="shared" si="6"/>
        <v>-238</v>
      </c>
      <c r="H105" s="57">
        <v>45968</v>
      </c>
      <c r="I105">
        <v>1652</v>
      </c>
      <c r="J105">
        <v>293155718</v>
      </c>
      <c r="K105">
        <v>72</v>
      </c>
      <c r="L105"/>
      <c r="M105"/>
      <c r="N105">
        <v>1.3599999999999999</v>
      </c>
      <c r="O105" s="83">
        <v>11753.11</v>
      </c>
      <c r="P105">
        <v>11182.990000000003</v>
      </c>
      <c r="Q105">
        <v>1.6336189999999999</v>
      </c>
      <c r="R105">
        <v>12345.86</v>
      </c>
      <c r="S105">
        <v>1.6336189999999999</v>
      </c>
      <c r="T105" s="84">
        <v>11753.11</v>
      </c>
      <c r="U105" s="57">
        <v>44013</v>
      </c>
      <c r="V105" s="81" t="str">
        <f t="shared" si="4"/>
        <v>122019</v>
      </c>
      <c r="W105" s="80" t="str">
        <f t="shared" si="5"/>
        <v>Acima de 120 dias</v>
      </c>
      <c r="X105" s="81" t="str">
        <f t="shared" si="7"/>
        <v>72020</v>
      </c>
      <c r="AA105"/>
    </row>
    <row r="106" spans="1:27" x14ac:dyDescent="0.3">
      <c r="A106" s="57">
        <v>44227</v>
      </c>
      <c r="B106">
        <v>29894663000189</v>
      </c>
      <c r="C106" t="s">
        <v>96</v>
      </c>
      <c r="D106" s="57">
        <v>43791</v>
      </c>
      <c r="E106">
        <v>190.44</v>
      </c>
      <c r="F106" s="57">
        <v>43837</v>
      </c>
      <c r="G106">
        <f t="shared" si="6"/>
        <v>-390</v>
      </c>
      <c r="H106" s="57">
        <v>45937</v>
      </c>
      <c r="I106">
        <v>1621</v>
      </c>
      <c r="J106">
        <v>293250938</v>
      </c>
      <c r="K106">
        <v>72</v>
      </c>
      <c r="L106"/>
      <c r="M106"/>
      <c r="N106">
        <v>1.3460000000000001</v>
      </c>
      <c r="O106" s="83">
        <v>9921.77</v>
      </c>
      <c r="P106">
        <v>8677.8200000000015</v>
      </c>
      <c r="Q106">
        <v>1.6387529999999999</v>
      </c>
      <c r="R106">
        <v>10397.68</v>
      </c>
      <c r="S106">
        <v>1.6387529999999999</v>
      </c>
      <c r="T106" s="84">
        <v>9921.77</v>
      </c>
      <c r="U106" s="57">
        <v>43831</v>
      </c>
      <c r="V106" s="81" t="str">
        <f t="shared" si="4"/>
        <v>112019</v>
      </c>
      <c r="W106" s="80" t="str">
        <f t="shared" si="5"/>
        <v>Acima de 120 dias</v>
      </c>
      <c r="X106" s="81" t="str">
        <f t="shared" si="7"/>
        <v>12020</v>
      </c>
      <c r="AA106"/>
    </row>
    <row r="107" spans="1:27" x14ac:dyDescent="0.3">
      <c r="A107" s="57">
        <v>44227</v>
      </c>
      <c r="B107">
        <v>29894663000189</v>
      </c>
      <c r="C107" t="s">
        <v>96</v>
      </c>
      <c r="D107" s="57">
        <v>43873</v>
      </c>
      <c r="E107">
        <v>175.89</v>
      </c>
      <c r="F107" s="57">
        <v>44019</v>
      </c>
      <c r="G107">
        <f t="shared" si="6"/>
        <v>-208</v>
      </c>
      <c r="H107" s="57">
        <v>46029</v>
      </c>
      <c r="I107">
        <v>1713</v>
      </c>
      <c r="J107">
        <v>293276724</v>
      </c>
      <c r="K107">
        <v>72</v>
      </c>
      <c r="L107"/>
      <c r="M107"/>
      <c r="N107">
        <v>1.36</v>
      </c>
      <c r="O107" s="83">
        <v>8318.57</v>
      </c>
      <c r="P107">
        <v>7947.9800000000023</v>
      </c>
      <c r="Q107">
        <v>1.6407659999999999</v>
      </c>
      <c r="R107">
        <v>8774.630000000001</v>
      </c>
      <c r="S107">
        <v>1.6407659999999999</v>
      </c>
      <c r="T107" s="84">
        <v>8318.57</v>
      </c>
      <c r="U107" s="57">
        <v>44044</v>
      </c>
      <c r="V107" s="81" t="str">
        <f t="shared" si="4"/>
        <v>22020</v>
      </c>
      <c r="W107" s="80" t="str">
        <f t="shared" si="5"/>
        <v>Acima de 120 dias</v>
      </c>
      <c r="X107" s="81" t="str">
        <f t="shared" si="7"/>
        <v>82020</v>
      </c>
      <c r="AA107"/>
    </row>
    <row r="108" spans="1:27" x14ac:dyDescent="0.3">
      <c r="A108" s="57">
        <v>44227</v>
      </c>
      <c r="B108">
        <v>29894663000189</v>
      </c>
      <c r="C108" t="s">
        <v>96</v>
      </c>
      <c r="D108" s="57">
        <v>43843</v>
      </c>
      <c r="E108">
        <v>323</v>
      </c>
      <c r="F108" s="57">
        <v>43989</v>
      </c>
      <c r="G108">
        <f t="shared" si="6"/>
        <v>-238</v>
      </c>
      <c r="H108" s="57">
        <v>45999</v>
      </c>
      <c r="I108">
        <v>1683</v>
      </c>
      <c r="J108">
        <v>293370068</v>
      </c>
      <c r="K108">
        <v>72</v>
      </c>
      <c r="L108"/>
      <c r="M108"/>
      <c r="N108">
        <v>1.36</v>
      </c>
      <c r="O108" s="83">
        <v>15331.93</v>
      </c>
      <c r="P108">
        <v>14598.350000000006</v>
      </c>
      <c r="Q108">
        <v>1.6915960000000001</v>
      </c>
      <c r="R108">
        <v>16286.36</v>
      </c>
      <c r="S108">
        <v>1.6915960000000001</v>
      </c>
      <c r="T108" s="84">
        <v>15331.93</v>
      </c>
      <c r="U108" s="57">
        <v>44013</v>
      </c>
      <c r="V108" s="81" t="str">
        <f t="shared" si="4"/>
        <v>12020</v>
      </c>
      <c r="W108" s="80" t="str">
        <f t="shared" si="5"/>
        <v>Acima de 120 dias</v>
      </c>
      <c r="X108" s="81" t="str">
        <f t="shared" si="7"/>
        <v>72020</v>
      </c>
      <c r="AA108"/>
    </row>
    <row r="109" spans="1:27" x14ac:dyDescent="0.3">
      <c r="A109" s="57">
        <v>44227</v>
      </c>
      <c r="B109">
        <v>29894663000189</v>
      </c>
      <c r="C109" t="s">
        <v>96</v>
      </c>
      <c r="D109" s="57">
        <v>43873</v>
      </c>
      <c r="E109">
        <v>103.44</v>
      </c>
      <c r="F109" s="57">
        <v>44019</v>
      </c>
      <c r="G109">
        <f t="shared" si="6"/>
        <v>-208</v>
      </c>
      <c r="H109" s="57">
        <v>46029</v>
      </c>
      <c r="I109">
        <v>1713</v>
      </c>
      <c r="J109">
        <v>293380061</v>
      </c>
      <c r="K109">
        <v>72</v>
      </c>
      <c r="L109"/>
      <c r="M109"/>
      <c r="N109">
        <v>1.36</v>
      </c>
      <c r="O109" s="83">
        <v>4844.75</v>
      </c>
      <c r="P109">
        <v>4674.2099999999991</v>
      </c>
      <c r="Q109">
        <v>1.6936199999999999</v>
      </c>
      <c r="R109">
        <v>5160.28</v>
      </c>
      <c r="S109">
        <v>1.6936199999999999</v>
      </c>
      <c r="T109" s="84">
        <v>4844.75</v>
      </c>
      <c r="U109" s="57">
        <v>44044</v>
      </c>
      <c r="V109" s="81" t="str">
        <f t="shared" si="4"/>
        <v>22020</v>
      </c>
      <c r="W109" s="80" t="str">
        <f t="shared" si="5"/>
        <v>Acima de 120 dias</v>
      </c>
      <c r="X109" s="81" t="str">
        <f t="shared" si="7"/>
        <v>82020</v>
      </c>
      <c r="AA109"/>
    </row>
    <row r="110" spans="1:27" x14ac:dyDescent="0.3">
      <c r="A110" s="57">
        <v>44227</v>
      </c>
      <c r="B110">
        <v>29894663000189</v>
      </c>
      <c r="C110" t="s">
        <v>96</v>
      </c>
      <c r="D110" s="57">
        <v>43873</v>
      </c>
      <c r="E110">
        <v>133.76</v>
      </c>
      <c r="F110" s="57">
        <v>44293</v>
      </c>
      <c r="G110">
        <f t="shared" si="6"/>
        <v>66</v>
      </c>
      <c r="H110" s="57">
        <v>44935</v>
      </c>
      <c r="I110">
        <v>619</v>
      </c>
      <c r="J110">
        <v>293380547</v>
      </c>
      <c r="K110">
        <v>36</v>
      </c>
      <c r="L110"/>
      <c r="M110"/>
      <c r="N110">
        <v>1.4949999999999999</v>
      </c>
      <c r="O110" s="83">
        <v>2441.27</v>
      </c>
      <c r="P110">
        <v>3621.0499999999993</v>
      </c>
      <c r="Q110">
        <v>2.0533969999999999</v>
      </c>
      <c r="R110">
        <v>2563.9</v>
      </c>
      <c r="S110">
        <v>2.0533969999999999</v>
      </c>
      <c r="T110" s="84">
        <v>2441.27</v>
      </c>
      <c r="U110" s="57">
        <v>44287</v>
      </c>
      <c r="V110" s="81" t="str">
        <f t="shared" si="4"/>
        <v>22020</v>
      </c>
      <c r="W110" s="80" t="str">
        <f t="shared" si="5"/>
        <v>1 a 30 dias</v>
      </c>
      <c r="X110" s="81" t="str">
        <f t="shared" si="7"/>
        <v>42021</v>
      </c>
      <c r="AA110"/>
    </row>
    <row r="111" spans="1:27" x14ac:dyDescent="0.3">
      <c r="A111" s="57">
        <v>44227</v>
      </c>
      <c r="B111">
        <v>29894663000189</v>
      </c>
      <c r="C111" t="s">
        <v>96</v>
      </c>
      <c r="D111" s="57">
        <v>43815</v>
      </c>
      <c r="E111">
        <v>92.54</v>
      </c>
      <c r="F111" s="57">
        <v>43897</v>
      </c>
      <c r="G111">
        <f t="shared" si="6"/>
        <v>-330</v>
      </c>
      <c r="H111" s="57">
        <v>45968</v>
      </c>
      <c r="I111">
        <v>1652</v>
      </c>
      <c r="J111">
        <v>293456063</v>
      </c>
      <c r="K111">
        <v>72</v>
      </c>
      <c r="L111"/>
      <c r="M111"/>
      <c r="N111">
        <v>1.3599999999999999</v>
      </c>
      <c r="O111" s="83">
        <v>4647.87</v>
      </c>
      <c r="P111">
        <v>4187.0600000000004</v>
      </c>
      <c r="Q111">
        <v>1.673187</v>
      </c>
      <c r="R111">
        <v>4900.1100000000006</v>
      </c>
      <c r="S111">
        <v>1.673187</v>
      </c>
      <c r="T111" s="84">
        <v>4647.87</v>
      </c>
      <c r="U111" s="57">
        <v>44105</v>
      </c>
      <c r="V111" s="81" t="str">
        <f t="shared" si="4"/>
        <v>122019</v>
      </c>
      <c r="W111" s="80" t="str">
        <f t="shared" si="5"/>
        <v>Acima de 120 dias</v>
      </c>
      <c r="X111" s="81" t="str">
        <f t="shared" si="7"/>
        <v>102020</v>
      </c>
      <c r="AA111"/>
    </row>
    <row r="112" spans="1:27" x14ac:dyDescent="0.3">
      <c r="A112" s="57">
        <v>44227</v>
      </c>
      <c r="B112">
        <v>29894663000189</v>
      </c>
      <c r="C112" t="s">
        <v>96</v>
      </c>
      <c r="D112" s="57">
        <v>43815</v>
      </c>
      <c r="E112">
        <v>94.9</v>
      </c>
      <c r="F112" s="57">
        <v>44019</v>
      </c>
      <c r="G112">
        <f t="shared" si="6"/>
        <v>-208</v>
      </c>
      <c r="H112" s="57">
        <v>45968</v>
      </c>
      <c r="I112">
        <v>1652</v>
      </c>
      <c r="J112">
        <v>293458528</v>
      </c>
      <c r="K112">
        <v>72</v>
      </c>
      <c r="L112"/>
      <c r="M112"/>
      <c r="N112">
        <v>1.3599999999999999</v>
      </c>
      <c r="O112" s="83">
        <v>4416.0200000000004</v>
      </c>
      <c r="P112">
        <v>4293.8400000000011</v>
      </c>
      <c r="Q112">
        <v>1.6359429999999999</v>
      </c>
      <c r="R112">
        <v>4645.4400000000005</v>
      </c>
      <c r="S112">
        <v>1.6359429999999999</v>
      </c>
      <c r="T112" s="84">
        <v>4416.0200000000004</v>
      </c>
      <c r="U112" s="57">
        <v>44044</v>
      </c>
      <c r="V112" s="81" t="str">
        <f t="shared" si="4"/>
        <v>122019</v>
      </c>
      <c r="W112" s="80" t="str">
        <f t="shared" si="5"/>
        <v>Acima de 120 dias</v>
      </c>
      <c r="X112" s="81" t="str">
        <f t="shared" si="7"/>
        <v>82020</v>
      </c>
      <c r="AA112"/>
    </row>
    <row r="113" spans="1:27" x14ac:dyDescent="0.3">
      <c r="A113" s="57">
        <v>44227</v>
      </c>
      <c r="B113">
        <v>29894663000189</v>
      </c>
      <c r="C113" t="s">
        <v>96</v>
      </c>
      <c r="D113" s="57">
        <v>43815</v>
      </c>
      <c r="E113">
        <v>225.47</v>
      </c>
      <c r="F113" s="57">
        <v>43868</v>
      </c>
      <c r="G113">
        <f t="shared" si="6"/>
        <v>-359</v>
      </c>
      <c r="H113" s="57">
        <v>45968</v>
      </c>
      <c r="I113">
        <v>1652</v>
      </c>
      <c r="J113">
        <v>293561244</v>
      </c>
      <c r="K113">
        <v>72</v>
      </c>
      <c r="L113"/>
      <c r="M113"/>
      <c r="N113">
        <v>1.3599999999999999</v>
      </c>
      <c r="O113" s="83">
        <v>11526.52</v>
      </c>
      <c r="P113">
        <v>10201.599999999999</v>
      </c>
      <c r="Q113">
        <v>1.6857819999999999</v>
      </c>
      <c r="R113">
        <v>12164.36</v>
      </c>
      <c r="S113">
        <v>1.6857819999999999</v>
      </c>
      <c r="T113" s="84">
        <v>11526.52</v>
      </c>
      <c r="U113" s="57">
        <v>43862</v>
      </c>
      <c r="V113" s="81" t="str">
        <f t="shared" si="4"/>
        <v>122019</v>
      </c>
      <c r="W113" s="80" t="str">
        <f t="shared" si="5"/>
        <v>Acima de 120 dias</v>
      </c>
      <c r="X113" s="81" t="str">
        <f t="shared" si="7"/>
        <v>22020</v>
      </c>
      <c r="AA113"/>
    </row>
    <row r="114" spans="1:27" x14ac:dyDescent="0.3">
      <c r="A114" s="57">
        <v>44227</v>
      </c>
      <c r="B114">
        <v>29894663000189</v>
      </c>
      <c r="C114" t="s">
        <v>96</v>
      </c>
      <c r="D114" s="57">
        <v>43843</v>
      </c>
      <c r="E114">
        <v>241.1</v>
      </c>
      <c r="F114" s="57">
        <v>43958</v>
      </c>
      <c r="G114">
        <f t="shared" si="6"/>
        <v>-269</v>
      </c>
      <c r="H114" s="57">
        <v>45968</v>
      </c>
      <c r="I114">
        <v>1652</v>
      </c>
      <c r="J114">
        <v>293562905</v>
      </c>
      <c r="K114">
        <v>72</v>
      </c>
      <c r="L114"/>
      <c r="M114"/>
      <c r="N114">
        <v>1.36</v>
      </c>
      <c r="O114" s="83">
        <v>11611.849999999999</v>
      </c>
      <c r="P114">
        <v>10805.449999999997</v>
      </c>
      <c r="Q114">
        <v>1.680909</v>
      </c>
      <c r="R114">
        <v>12284.310000000001</v>
      </c>
      <c r="S114">
        <v>1.680909</v>
      </c>
      <c r="T114" s="84">
        <v>11611.849999999999</v>
      </c>
      <c r="U114" s="57">
        <v>44075</v>
      </c>
      <c r="V114" s="81" t="str">
        <f t="shared" si="4"/>
        <v>12020</v>
      </c>
      <c r="W114" s="80" t="str">
        <f t="shared" si="5"/>
        <v>Acima de 120 dias</v>
      </c>
      <c r="X114" s="81" t="str">
        <f t="shared" si="7"/>
        <v>92020</v>
      </c>
      <c r="AA114"/>
    </row>
    <row r="115" spans="1:27" x14ac:dyDescent="0.3">
      <c r="A115" s="57">
        <v>44227</v>
      </c>
      <c r="B115">
        <v>29894663000189</v>
      </c>
      <c r="C115" t="s">
        <v>96</v>
      </c>
      <c r="D115" s="57">
        <v>43903</v>
      </c>
      <c r="E115">
        <v>218.66</v>
      </c>
      <c r="F115" s="57">
        <v>44019</v>
      </c>
      <c r="G115">
        <f t="shared" si="6"/>
        <v>-208</v>
      </c>
      <c r="H115" s="57">
        <v>46029</v>
      </c>
      <c r="I115">
        <v>1713</v>
      </c>
      <c r="J115">
        <v>293579405</v>
      </c>
      <c r="K115">
        <v>72</v>
      </c>
      <c r="L115"/>
      <c r="M115"/>
      <c r="N115">
        <v>1.36</v>
      </c>
      <c r="O115" s="83">
        <v>10233.369999999999</v>
      </c>
      <c r="P115">
        <v>9795.9600000000064</v>
      </c>
      <c r="Q115">
        <v>1.6977610000000001</v>
      </c>
      <c r="R115">
        <v>10908.28</v>
      </c>
      <c r="S115">
        <v>1.6977610000000001</v>
      </c>
      <c r="T115" s="84">
        <v>10233.369999999999</v>
      </c>
      <c r="U115" s="57">
        <v>44044</v>
      </c>
      <c r="V115" s="81" t="str">
        <f t="shared" si="4"/>
        <v>32020</v>
      </c>
      <c r="W115" s="80" t="str">
        <f t="shared" si="5"/>
        <v>Acima de 120 dias</v>
      </c>
      <c r="X115" s="81" t="str">
        <f t="shared" si="7"/>
        <v>82020</v>
      </c>
      <c r="AA115"/>
    </row>
    <row r="116" spans="1:27" x14ac:dyDescent="0.3">
      <c r="A116" s="57">
        <v>44227</v>
      </c>
      <c r="B116">
        <v>29894663000189</v>
      </c>
      <c r="C116" t="s">
        <v>96</v>
      </c>
      <c r="D116" s="57">
        <v>43903</v>
      </c>
      <c r="E116">
        <v>87.55</v>
      </c>
      <c r="F116" s="57">
        <v>43989</v>
      </c>
      <c r="G116">
        <f t="shared" si="6"/>
        <v>-238</v>
      </c>
      <c r="H116" s="57">
        <v>46029</v>
      </c>
      <c r="I116">
        <v>1713</v>
      </c>
      <c r="J116">
        <v>293581023</v>
      </c>
      <c r="K116">
        <v>72</v>
      </c>
      <c r="L116"/>
      <c r="M116"/>
      <c r="N116">
        <v>1.364681653253824</v>
      </c>
      <c r="O116" s="83">
        <v>4181.4699999999993</v>
      </c>
      <c r="P116">
        <v>3916.81</v>
      </c>
      <c r="Q116">
        <v>1.7023299999999999</v>
      </c>
      <c r="R116">
        <v>4451.2</v>
      </c>
      <c r="S116">
        <v>1.7023299999999999</v>
      </c>
      <c r="T116" s="84">
        <v>4181.4699999999993</v>
      </c>
      <c r="U116" s="57">
        <v>44075</v>
      </c>
      <c r="V116" s="81" t="str">
        <f t="shared" si="4"/>
        <v>32020</v>
      </c>
      <c r="W116" s="80" t="str">
        <f t="shared" si="5"/>
        <v>Acima de 120 dias</v>
      </c>
      <c r="X116" s="81" t="str">
        <f t="shared" si="7"/>
        <v>92020</v>
      </c>
      <c r="AA116"/>
    </row>
    <row r="117" spans="1:27" x14ac:dyDescent="0.3">
      <c r="A117" s="57">
        <v>44227</v>
      </c>
      <c r="B117">
        <v>29894663000189</v>
      </c>
      <c r="C117" t="s">
        <v>96</v>
      </c>
      <c r="D117" s="57">
        <v>43903</v>
      </c>
      <c r="E117">
        <v>510</v>
      </c>
      <c r="F117" s="57">
        <v>43958</v>
      </c>
      <c r="G117">
        <f t="shared" si="6"/>
        <v>-269</v>
      </c>
      <c r="H117" s="57">
        <v>46062</v>
      </c>
      <c r="I117">
        <v>1746</v>
      </c>
      <c r="J117">
        <v>293581803</v>
      </c>
      <c r="K117">
        <v>72</v>
      </c>
      <c r="L117"/>
      <c r="M117"/>
      <c r="N117">
        <v>1.36</v>
      </c>
      <c r="O117" s="83">
        <v>25292.09</v>
      </c>
      <c r="P117">
        <v>23040.940000000002</v>
      </c>
      <c r="Q117">
        <v>1.65103</v>
      </c>
      <c r="R117">
        <v>26696.06</v>
      </c>
      <c r="S117">
        <v>1.65103</v>
      </c>
      <c r="T117" s="84">
        <v>25292.09</v>
      </c>
      <c r="U117" s="57">
        <v>43983</v>
      </c>
      <c r="V117" s="81" t="str">
        <f t="shared" si="4"/>
        <v>32020</v>
      </c>
      <c r="W117" s="80" t="str">
        <f t="shared" si="5"/>
        <v>Acima de 120 dias</v>
      </c>
      <c r="X117" s="81" t="str">
        <f t="shared" si="7"/>
        <v>62020</v>
      </c>
      <c r="AA117"/>
    </row>
    <row r="118" spans="1:27" x14ac:dyDescent="0.3">
      <c r="A118" s="57">
        <v>44227</v>
      </c>
      <c r="B118">
        <v>29894663000189</v>
      </c>
      <c r="C118" t="s">
        <v>96</v>
      </c>
      <c r="D118" s="57">
        <v>43815</v>
      </c>
      <c r="E118">
        <v>95</v>
      </c>
      <c r="F118" s="57">
        <v>44050</v>
      </c>
      <c r="G118">
        <f t="shared" si="6"/>
        <v>-177</v>
      </c>
      <c r="H118" s="57">
        <v>45937</v>
      </c>
      <c r="I118">
        <v>1621</v>
      </c>
      <c r="J118">
        <v>293650144</v>
      </c>
      <c r="K118">
        <v>72</v>
      </c>
      <c r="L118"/>
      <c r="M118"/>
      <c r="N118">
        <v>1.3599999999999999</v>
      </c>
      <c r="O118" s="83">
        <v>4314.1900000000005</v>
      </c>
      <c r="P118">
        <v>4262.3499999999985</v>
      </c>
      <c r="Q118">
        <v>1.6002289999999999</v>
      </c>
      <c r="R118">
        <v>4509.96</v>
      </c>
      <c r="S118">
        <v>1.6002289999999999</v>
      </c>
      <c r="T118" s="84">
        <v>4314.1900000000005</v>
      </c>
      <c r="U118" s="57">
        <v>44075</v>
      </c>
      <c r="V118" s="81" t="str">
        <f t="shared" si="4"/>
        <v>122019</v>
      </c>
      <c r="W118" s="80" t="str">
        <f t="shared" si="5"/>
        <v>Acima de 120 dias</v>
      </c>
      <c r="X118" s="81" t="str">
        <f t="shared" si="7"/>
        <v>92020</v>
      </c>
      <c r="AA118"/>
    </row>
    <row r="119" spans="1:27" x14ac:dyDescent="0.3">
      <c r="A119" s="57">
        <v>44227</v>
      </c>
      <c r="B119">
        <v>29894663000189</v>
      </c>
      <c r="C119" t="s">
        <v>96</v>
      </c>
      <c r="D119" s="57">
        <v>43815</v>
      </c>
      <c r="E119">
        <v>206.33</v>
      </c>
      <c r="F119" s="57">
        <v>43958</v>
      </c>
      <c r="G119">
        <f t="shared" si="6"/>
        <v>-269</v>
      </c>
      <c r="H119" s="57">
        <v>45937</v>
      </c>
      <c r="I119">
        <v>1621</v>
      </c>
      <c r="J119">
        <v>293655195</v>
      </c>
      <c r="K119">
        <v>72</v>
      </c>
      <c r="L119"/>
      <c r="M119"/>
      <c r="N119">
        <v>1.3599999999999999</v>
      </c>
      <c r="O119" s="83">
        <v>9829.76</v>
      </c>
      <c r="P119">
        <v>9257.34</v>
      </c>
      <c r="Q119">
        <v>1.695924</v>
      </c>
      <c r="R119">
        <v>10414.16</v>
      </c>
      <c r="S119">
        <v>1.695924</v>
      </c>
      <c r="T119" s="84">
        <v>9829.76</v>
      </c>
      <c r="U119" s="57">
        <v>44044</v>
      </c>
      <c r="V119" s="81" t="str">
        <f t="shared" si="4"/>
        <v>122019</v>
      </c>
      <c r="W119" s="80" t="str">
        <f t="shared" si="5"/>
        <v>Acima de 120 dias</v>
      </c>
      <c r="X119" s="81" t="str">
        <f t="shared" si="7"/>
        <v>82020</v>
      </c>
      <c r="AA119"/>
    </row>
    <row r="120" spans="1:27" x14ac:dyDescent="0.3">
      <c r="A120" s="57">
        <v>44227</v>
      </c>
      <c r="B120">
        <v>29894663000189</v>
      </c>
      <c r="C120" t="s">
        <v>96</v>
      </c>
      <c r="D120" s="57">
        <v>43815</v>
      </c>
      <c r="E120">
        <v>212</v>
      </c>
      <c r="F120" s="57">
        <v>43958</v>
      </c>
      <c r="G120">
        <f t="shared" si="6"/>
        <v>-269</v>
      </c>
      <c r="H120" s="57">
        <v>45968</v>
      </c>
      <c r="I120">
        <v>1652</v>
      </c>
      <c r="J120">
        <v>293657505</v>
      </c>
      <c r="K120">
        <v>72</v>
      </c>
      <c r="L120"/>
      <c r="M120"/>
      <c r="N120">
        <v>1.3599999999999999</v>
      </c>
      <c r="O120" s="83">
        <v>10306.24</v>
      </c>
      <c r="P120">
        <v>9592.1400000000031</v>
      </c>
      <c r="Q120">
        <v>1.6262730000000001</v>
      </c>
      <c r="R120">
        <v>10801.61</v>
      </c>
      <c r="S120">
        <v>1.6262730000000001</v>
      </c>
      <c r="T120" s="84">
        <v>10306.24</v>
      </c>
      <c r="U120" s="57">
        <v>43983</v>
      </c>
      <c r="V120" s="81" t="str">
        <f t="shared" si="4"/>
        <v>122019</v>
      </c>
      <c r="W120" s="80" t="str">
        <f t="shared" si="5"/>
        <v>Acima de 120 dias</v>
      </c>
      <c r="X120" s="81" t="str">
        <f t="shared" si="7"/>
        <v>62020</v>
      </c>
      <c r="AA120"/>
    </row>
    <row r="121" spans="1:27" x14ac:dyDescent="0.3">
      <c r="A121" s="57">
        <v>44227</v>
      </c>
      <c r="B121">
        <v>29894663000189</v>
      </c>
      <c r="C121" t="s">
        <v>96</v>
      </c>
      <c r="D121" s="57">
        <v>43815</v>
      </c>
      <c r="E121">
        <v>146.5</v>
      </c>
      <c r="F121" s="57">
        <v>43897</v>
      </c>
      <c r="G121">
        <f t="shared" si="6"/>
        <v>-330</v>
      </c>
      <c r="H121" s="57">
        <v>45968</v>
      </c>
      <c r="I121">
        <v>1652</v>
      </c>
      <c r="J121">
        <v>293657883</v>
      </c>
      <c r="K121">
        <v>72</v>
      </c>
      <c r="L121"/>
      <c r="M121"/>
      <c r="N121">
        <v>1.3599999999999999</v>
      </c>
      <c r="O121" s="83">
        <v>7413.6</v>
      </c>
      <c r="P121">
        <v>6628.569999999997</v>
      </c>
      <c r="Q121">
        <v>1.627343</v>
      </c>
      <c r="R121">
        <v>7757.3</v>
      </c>
      <c r="S121">
        <v>1.627343</v>
      </c>
      <c r="T121" s="84">
        <v>7413.6</v>
      </c>
      <c r="U121" s="57">
        <v>43922</v>
      </c>
      <c r="V121" s="81" t="str">
        <f t="shared" si="4"/>
        <v>122019</v>
      </c>
      <c r="W121" s="80" t="str">
        <f t="shared" si="5"/>
        <v>Acima de 120 dias</v>
      </c>
      <c r="X121" s="81" t="str">
        <f t="shared" si="7"/>
        <v>42020</v>
      </c>
      <c r="AA121"/>
    </row>
    <row r="122" spans="1:27" x14ac:dyDescent="0.3">
      <c r="A122" s="57">
        <v>44227</v>
      </c>
      <c r="B122">
        <v>29894663000189</v>
      </c>
      <c r="C122" t="s">
        <v>96</v>
      </c>
      <c r="D122" s="57">
        <v>43843</v>
      </c>
      <c r="E122">
        <v>95</v>
      </c>
      <c r="F122" s="57">
        <v>43868</v>
      </c>
      <c r="G122">
        <f t="shared" si="6"/>
        <v>-359</v>
      </c>
      <c r="H122" s="57">
        <v>45999</v>
      </c>
      <c r="I122">
        <v>1683</v>
      </c>
      <c r="J122">
        <v>293669124</v>
      </c>
      <c r="K122">
        <v>72</v>
      </c>
      <c r="L122"/>
      <c r="M122"/>
      <c r="N122">
        <v>1.36</v>
      </c>
      <c r="O122" s="83">
        <v>4937.8600000000006</v>
      </c>
      <c r="P122">
        <v>4293.6399999999994</v>
      </c>
      <c r="Q122">
        <v>1.63141</v>
      </c>
      <c r="R122">
        <v>5170.1100000000006</v>
      </c>
      <c r="S122">
        <v>1.63141</v>
      </c>
      <c r="T122" s="84">
        <v>4937.8600000000006</v>
      </c>
      <c r="U122" s="57">
        <v>43891</v>
      </c>
      <c r="V122" s="81" t="str">
        <f t="shared" si="4"/>
        <v>12020</v>
      </c>
      <c r="W122" s="80" t="str">
        <f t="shared" si="5"/>
        <v>Acima de 120 dias</v>
      </c>
      <c r="X122" s="81" t="str">
        <f t="shared" si="7"/>
        <v>32020</v>
      </c>
      <c r="AA122"/>
    </row>
    <row r="123" spans="1:27" x14ac:dyDescent="0.3">
      <c r="A123" s="57">
        <v>44227</v>
      </c>
      <c r="B123">
        <v>29894663000189</v>
      </c>
      <c r="C123" t="s">
        <v>96</v>
      </c>
      <c r="D123" s="57">
        <v>43791</v>
      </c>
      <c r="E123">
        <v>485.4</v>
      </c>
      <c r="F123" s="57">
        <v>43806</v>
      </c>
      <c r="G123">
        <f t="shared" si="6"/>
        <v>-421</v>
      </c>
      <c r="H123" s="57">
        <v>45937</v>
      </c>
      <c r="I123">
        <v>1621</v>
      </c>
      <c r="J123">
        <v>293754178</v>
      </c>
      <c r="K123">
        <v>72</v>
      </c>
      <c r="L123"/>
      <c r="M123"/>
      <c r="N123">
        <v>1.3460000000000001</v>
      </c>
      <c r="O123" s="83">
        <v>25078.03</v>
      </c>
      <c r="P123">
        <v>22118.370000000006</v>
      </c>
      <c r="Q123">
        <v>1.692909</v>
      </c>
      <c r="R123">
        <v>26501.93</v>
      </c>
      <c r="S123">
        <v>1.692909</v>
      </c>
      <c r="T123" s="84">
        <v>25078.03</v>
      </c>
      <c r="U123" s="57">
        <v>43862</v>
      </c>
      <c r="V123" s="81" t="str">
        <f t="shared" si="4"/>
        <v>112019</v>
      </c>
      <c r="W123" s="80" t="str">
        <f t="shared" si="5"/>
        <v>Acima de 120 dias</v>
      </c>
      <c r="X123" s="81" t="str">
        <f t="shared" si="7"/>
        <v>22020</v>
      </c>
      <c r="AA123"/>
    </row>
    <row r="124" spans="1:27" x14ac:dyDescent="0.3">
      <c r="A124" s="57">
        <v>44227</v>
      </c>
      <c r="B124">
        <v>29894663000189</v>
      </c>
      <c r="C124" t="s">
        <v>96</v>
      </c>
      <c r="D124" s="57">
        <v>43843</v>
      </c>
      <c r="E124">
        <v>222.27</v>
      </c>
      <c r="F124" s="57">
        <v>43928</v>
      </c>
      <c r="G124">
        <f t="shared" si="6"/>
        <v>-299</v>
      </c>
      <c r="H124" s="57">
        <v>45968</v>
      </c>
      <c r="I124">
        <v>1652</v>
      </c>
      <c r="J124">
        <v>293756653</v>
      </c>
      <c r="K124">
        <v>72</v>
      </c>
      <c r="L124"/>
      <c r="M124"/>
      <c r="N124">
        <v>1.36</v>
      </c>
      <c r="O124" s="83">
        <v>11021.41</v>
      </c>
      <c r="P124">
        <v>9961.5199999999968</v>
      </c>
      <c r="Q124">
        <v>1.6296710000000001</v>
      </c>
      <c r="R124">
        <v>11547.140000000001</v>
      </c>
      <c r="S124">
        <v>1.6296710000000001</v>
      </c>
      <c r="T124" s="84">
        <v>11021.41</v>
      </c>
      <c r="U124" s="57">
        <v>43952</v>
      </c>
      <c r="V124" s="81" t="str">
        <f t="shared" si="4"/>
        <v>12020</v>
      </c>
      <c r="W124" s="80" t="str">
        <f t="shared" si="5"/>
        <v>Acima de 120 dias</v>
      </c>
      <c r="X124" s="81" t="str">
        <f t="shared" si="7"/>
        <v>52020</v>
      </c>
      <c r="AA124"/>
    </row>
    <row r="125" spans="1:27" x14ac:dyDescent="0.3">
      <c r="A125" s="57">
        <v>44227</v>
      </c>
      <c r="B125">
        <v>29894663000189</v>
      </c>
      <c r="C125" t="s">
        <v>96</v>
      </c>
      <c r="D125" s="57">
        <v>43843</v>
      </c>
      <c r="E125">
        <v>102.95</v>
      </c>
      <c r="F125" s="57">
        <v>44234</v>
      </c>
      <c r="G125">
        <f t="shared" si="6"/>
        <v>7</v>
      </c>
      <c r="H125" s="57">
        <v>45999</v>
      </c>
      <c r="I125">
        <v>1683</v>
      </c>
      <c r="J125">
        <v>293766957</v>
      </c>
      <c r="K125">
        <v>72</v>
      </c>
      <c r="L125"/>
      <c r="M125"/>
      <c r="N125">
        <v>1.36</v>
      </c>
      <c r="O125" s="83">
        <v>4104.4799999999996</v>
      </c>
      <c r="P125">
        <v>4652.97</v>
      </c>
      <c r="Q125">
        <v>1.6440509999999999</v>
      </c>
      <c r="R125">
        <v>4367.34</v>
      </c>
      <c r="S125">
        <v>1.6440509999999999</v>
      </c>
      <c r="T125" s="84">
        <v>4104.4799999999996</v>
      </c>
      <c r="U125" s="57">
        <v>44228</v>
      </c>
      <c r="V125" s="81" t="str">
        <f t="shared" si="4"/>
        <v>12020</v>
      </c>
      <c r="W125" s="80" t="str">
        <f t="shared" si="5"/>
        <v>1 a 30 dias</v>
      </c>
      <c r="X125" s="81" t="str">
        <f t="shared" si="7"/>
        <v>22021</v>
      </c>
      <c r="AA125"/>
    </row>
    <row r="126" spans="1:27" x14ac:dyDescent="0.3">
      <c r="A126" s="57">
        <v>44227</v>
      </c>
      <c r="B126">
        <v>29894663000189</v>
      </c>
      <c r="C126" t="s">
        <v>96</v>
      </c>
      <c r="D126" s="57">
        <v>43843</v>
      </c>
      <c r="E126">
        <v>90.23</v>
      </c>
      <c r="F126" s="57">
        <v>43989</v>
      </c>
      <c r="G126">
        <f t="shared" si="6"/>
        <v>-238</v>
      </c>
      <c r="H126" s="57">
        <v>45999</v>
      </c>
      <c r="I126">
        <v>1683</v>
      </c>
      <c r="J126">
        <v>293768278</v>
      </c>
      <c r="K126">
        <v>72</v>
      </c>
      <c r="L126"/>
      <c r="M126"/>
      <c r="N126">
        <v>1.36</v>
      </c>
      <c r="O126" s="83">
        <v>4326.4799999999996</v>
      </c>
      <c r="P126">
        <v>4078.0099999999998</v>
      </c>
      <c r="Q126">
        <v>1.634592</v>
      </c>
      <c r="R126">
        <v>4549.59</v>
      </c>
      <c r="S126">
        <v>1.634592</v>
      </c>
      <c r="T126" s="84">
        <v>4326.4799999999996</v>
      </c>
      <c r="U126" s="57">
        <v>43983</v>
      </c>
      <c r="V126" s="81" t="str">
        <f t="shared" si="4"/>
        <v>12020</v>
      </c>
      <c r="W126" s="80" t="str">
        <f t="shared" si="5"/>
        <v>Acima de 120 dias</v>
      </c>
      <c r="X126" s="81" t="str">
        <f t="shared" si="7"/>
        <v>62020</v>
      </c>
      <c r="AA126"/>
    </row>
    <row r="127" spans="1:27" x14ac:dyDescent="0.3">
      <c r="A127" s="57">
        <v>44227</v>
      </c>
      <c r="B127">
        <v>29894663000189</v>
      </c>
      <c r="C127" t="s">
        <v>96</v>
      </c>
      <c r="D127" s="57">
        <v>43936</v>
      </c>
      <c r="E127">
        <v>201.9</v>
      </c>
      <c r="F127" s="57">
        <v>44019</v>
      </c>
      <c r="G127">
        <f t="shared" si="6"/>
        <v>-208</v>
      </c>
      <c r="H127" s="57">
        <v>46062</v>
      </c>
      <c r="I127">
        <v>1746</v>
      </c>
      <c r="J127">
        <v>293785270</v>
      </c>
      <c r="K127">
        <v>72</v>
      </c>
      <c r="L127"/>
      <c r="M127"/>
      <c r="N127">
        <v>1.3599999999999999</v>
      </c>
      <c r="O127" s="83">
        <v>9639.06</v>
      </c>
      <c r="P127">
        <v>9055.44</v>
      </c>
      <c r="Q127">
        <v>1.634385</v>
      </c>
      <c r="R127">
        <v>10164.69</v>
      </c>
      <c r="S127">
        <v>1.634385</v>
      </c>
      <c r="T127" s="84">
        <v>9639.06</v>
      </c>
      <c r="U127" s="57">
        <v>44044</v>
      </c>
      <c r="V127" s="81" t="str">
        <f t="shared" si="4"/>
        <v>42020</v>
      </c>
      <c r="W127" s="80" t="str">
        <f t="shared" si="5"/>
        <v>Acima de 120 dias</v>
      </c>
      <c r="X127" s="81" t="str">
        <f t="shared" si="7"/>
        <v>82020</v>
      </c>
      <c r="AA127"/>
    </row>
    <row r="128" spans="1:27" x14ac:dyDescent="0.3">
      <c r="A128" s="57">
        <v>44227</v>
      </c>
      <c r="B128">
        <v>29894663000189</v>
      </c>
      <c r="C128" t="s">
        <v>96</v>
      </c>
      <c r="D128" s="57">
        <v>43843</v>
      </c>
      <c r="E128">
        <v>159.16999999999999</v>
      </c>
      <c r="F128" s="57">
        <v>44019</v>
      </c>
      <c r="G128">
        <f t="shared" si="6"/>
        <v>-208</v>
      </c>
      <c r="H128" s="57">
        <v>45999</v>
      </c>
      <c r="I128">
        <v>1683</v>
      </c>
      <c r="J128">
        <v>293868019</v>
      </c>
      <c r="K128">
        <v>72</v>
      </c>
      <c r="L128"/>
      <c r="M128"/>
      <c r="N128">
        <v>1.36</v>
      </c>
      <c r="O128" s="83">
        <v>7464.14</v>
      </c>
      <c r="P128">
        <v>7193.8900000000021</v>
      </c>
      <c r="Q128">
        <v>1.641114</v>
      </c>
      <c r="R128">
        <v>7866.5599999999995</v>
      </c>
      <c r="S128">
        <v>1.641114</v>
      </c>
      <c r="T128" s="84">
        <v>7464.14</v>
      </c>
      <c r="U128" s="57">
        <v>44013</v>
      </c>
      <c r="V128" s="81" t="str">
        <f t="shared" si="4"/>
        <v>12020</v>
      </c>
      <c r="W128" s="80" t="str">
        <f t="shared" si="5"/>
        <v>Acima de 120 dias</v>
      </c>
      <c r="X128" s="81" t="str">
        <f t="shared" si="7"/>
        <v>72020</v>
      </c>
      <c r="AA128"/>
    </row>
    <row r="129" spans="1:27" x14ac:dyDescent="0.3">
      <c r="A129" s="57">
        <v>44227</v>
      </c>
      <c r="B129">
        <v>29894663000189</v>
      </c>
      <c r="C129" t="s">
        <v>96</v>
      </c>
      <c r="D129" s="57">
        <v>43903</v>
      </c>
      <c r="E129">
        <v>186</v>
      </c>
      <c r="F129" s="57">
        <v>44293</v>
      </c>
      <c r="G129">
        <f t="shared" si="6"/>
        <v>66</v>
      </c>
      <c r="H129" s="57">
        <v>46062</v>
      </c>
      <c r="I129">
        <v>1746</v>
      </c>
      <c r="J129">
        <v>293885763</v>
      </c>
      <c r="K129">
        <v>72</v>
      </c>
      <c r="L129"/>
      <c r="M129"/>
      <c r="N129">
        <v>1.36</v>
      </c>
      <c r="O129" s="83">
        <v>7198.48</v>
      </c>
      <c r="P129">
        <v>8403.1500000000015</v>
      </c>
      <c r="Q129">
        <v>1.6388320000000001</v>
      </c>
      <c r="R129">
        <v>7690.18</v>
      </c>
      <c r="S129">
        <v>1.6388320000000001</v>
      </c>
      <c r="T129" s="84">
        <v>7198.48</v>
      </c>
      <c r="U129" s="57">
        <v>44287</v>
      </c>
      <c r="V129" s="81" t="str">
        <f t="shared" si="4"/>
        <v>32020</v>
      </c>
      <c r="W129" s="80" t="str">
        <f t="shared" si="5"/>
        <v>1 a 30 dias</v>
      </c>
      <c r="X129" s="81" t="str">
        <f t="shared" si="7"/>
        <v>42021</v>
      </c>
      <c r="AA129"/>
    </row>
    <row r="130" spans="1:27" x14ac:dyDescent="0.3">
      <c r="A130" s="57">
        <v>44227</v>
      </c>
      <c r="B130">
        <v>29894663000189</v>
      </c>
      <c r="C130" t="s">
        <v>96</v>
      </c>
      <c r="D130" s="57">
        <v>43815</v>
      </c>
      <c r="E130">
        <v>167.45</v>
      </c>
      <c r="F130" s="57">
        <v>44172</v>
      </c>
      <c r="G130">
        <f t="shared" si="6"/>
        <v>-55</v>
      </c>
      <c r="H130" s="57">
        <v>45968</v>
      </c>
      <c r="I130">
        <v>1652</v>
      </c>
      <c r="J130">
        <v>294057144</v>
      </c>
      <c r="K130">
        <v>72</v>
      </c>
      <c r="L130"/>
      <c r="M130"/>
      <c r="N130">
        <v>1.3599999999999999</v>
      </c>
      <c r="O130" s="83">
        <v>6936.88</v>
      </c>
      <c r="P130">
        <v>7576.4300000000012</v>
      </c>
      <c r="Q130">
        <v>1.6487989999999999</v>
      </c>
      <c r="R130">
        <v>7359.55</v>
      </c>
      <c r="S130">
        <v>1.6487989999999999</v>
      </c>
      <c r="T130" s="84">
        <v>6936.88</v>
      </c>
      <c r="U130" s="57">
        <v>44197</v>
      </c>
      <c r="V130" s="81" t="str">
        <f t="shared" ref="V130:V193" si="8">MONTH(D130)&amp;YEAR(D130)</f>
        <v>122019</v>
      </c>
      <c r="W130" s="80" t="str">
        <f t="shared" ref="W130:W193" si="9">_xlfn.IFS(G130&lt;-120,"Acima de 120 dias",G130&lt;=-90,"91 a 120 dias",G130&lt;=-61,"61 a 90 dias",G130&lt;=-31,"31 a 60 dias",G130&gt;=-30,"1 a 30 dias")</f>
        <v>31 a 60 dias</v>
      </c>
      <c r="X130" s="81" t="str">
        <f t="shared" si="7"/>
        <v>12021</v>
      </c>
      <c r="AA130"/>
    </row>
    <row r="131" spans="1:27" x14ac:dyDescent="0.3">
      <c r="A131" s="57">
        <v>44227</v>
      </c>
      <c r="B131">
        <v>29894663000189</v>
      </c>
      <c r="C131" t="s">
        <v>96</v>
      </c>
      <c r="D131" s="57">
        <v>43815</v>
      </c>
      <c r="E131">
        <v>100</v>
      </c>
      <c r="F131" s="57">
        <v>43928</v>
      </c>
      <c r="G131">
        <f t="shared" ref="G131:G194" si="10">F131-A131</f>
        <v>-299</v>
      </c>
      <c r="H131" s="57">
        <v>45968</v>
      </c>
      <c r="I131">
        <v>1652</v>
      </c>
      <c r="J131">
        <v>294061273</v>
      </c>
      <c r="K131">
        <v>72</v>
      </c>
      <c r="L131"/>
      <c r="M131"/>
      <c r="N131">
        <v>1.3599999999999999</v>
      </c>
      <c r="O131" s="83">
        <v>4920.3099999999995</v>
      </c>
      <c r="P131">
        <v>4524.590000000002</v>
      </c>
      <c r="Q131">
        <v>1.675902</v>
      </c>
      <c r="R131">
        <v>5195.08</v>
      </c>
      <c r="S131">
        <v>1.675902</v>
      </c>
      <c r="T131" s="84">
        <v>4920.3099999999995</v>
      </c>
      <c r="U131" s="57">
        <v>43983</v>
      </c>
      <c r="V131" s="81" t="str">
        <f t="shared" si="8"/>
        <v>122019</v>
      </c>
      <c r="W131" s="80" t="str">
        <f t="shared" si="9"/>
        <v>Acima de 120 dias</v>
      </c>
      <c r="X131" s="81" t="str">
        <f t="shared" ref="X131:X194" si="11">MONTH(U131)&amp;YEAR(U131)</f>
        <v>62020</v>
      </c>
      <c r="AA131"/>
    </row>
    <row r="132" spans="1:27" x14ac:dyDescent="0.3">
      <c r="A132" s="57">
        <v>44227</v>
      </c>
      <c r="B132">
        <v>29894663000189</v>
      </c>
      <c r="C132" t="s">
        <v>96</v>
      </c>
      <c r="D132" s="57">
        <v>43843</v>
      </c>
      <c r="E132">
        <v>243.6</v>
      </c>
      <c r="F132" s="57">
        <v>44050</v>
      </c>
      <c r="G132">
        <f t="shared" si="10"/>
        <v>-177</v>
      </c>
      <c r="H132" s="57">
        <v>45999</v>
      </c>
      <c r="I132">
        <v>1683</v>
      </c>
      <c r="J132">
        <v>294072601</v>
      </c>
      <c r="K132">
        <v>72</v>
      </c>
      <c r="L132"/>
      <c r="M132"/>
      <c r="N132">
        <v>1.4950000000000001</v>
      </c>
      <c r="O132" s="83">
        <v>10392.35</v>
      </c>
      <c r="P132">
        <v>10574.439999999993</v>
      </c>
      <c r="Q132">
        <v>2.0474220000000001</v>
      </c>
      <c r="R132">
        <v>11493.48</v>
      </c>
      <c r="S132">
        <v>2.0474220000000001</v>
      </c>
      <c r="T132" s="84">
        <v>10392.35</v>
      </c>
      <c r="U132" s="57">
        <v>44044</v>
      </c>
      <c r="V132" s="81" t="str">
        <f t="shared" si="8"/>
        <v>12020</v>
      </c>
      <c r="W132" s="80" t="str">
        <f t="shared" si="9"/>
        <v>Acima de 120 dias</v>
      </c>
      <c r="X132" s="81" t="str">
        <f t="shared" si="11"/>
        <v>82020</v>
      </c>
      <c r="AA132"/>
    </row>
    <row r="133" spans="1:27" x14ac:dyDescent="0.3">
      <c r="A133" s="57">
        <v>44227</v>
      </c>
      <c r="B133">
        <v>29894663000189</v>
      </c>
      <c r="C133" t="s">
        <v>96</v>
      </c>
      <c r="D133" s="57">
        <v>43873</v>
      </c>
      <c r="E133">
        <v>333</v>
      </c>
      <c r="F133" s="57">
        <v>44323</v>
      </c>
      <c r="G133">
        <f t="shared" si="10"/>
        <v>96</v>
      </c>
      <c r="H133" s="57">
        <v>46029</v>
      </c>
      <c r="I133">
        <v>1713</v>
      </c>
      <c r="J133">
        <v>294080479</v>
      </c>
      <c r="K133">
        <v>72</v>
      </c>
      <c r="L133"/>
      <c r="M133"/>
      <c r="N133">
        <v>1.36</v>
      </c>
      <c r="O133" s="83">
        <v>12262.46</v>
      </c>
      <c r="P133">
        <v>15047.360000000006</v>
      </c>
      <c r="Q133">
        <v>1.6949920000000001</v>
      </c>
      <c r="R133">
        <v>13282.33</v>
      </c>
      <c r="S133">
        <v>1.6949920000000001</v>
      </c>
      <c r="T133" s="84">
        <v>12262.46</v>
      </c>
      <c r="U133" s="57">
        <v>44317</v>
      </c>
      <c r="V133" s="81" t="str">
        <f t="shared" si="8"/>
        <v>22020</v>
      </c>
      <c r="W133" s="80" t="str">
        <f t="shared" si="9"/>
        <v>1 a 30 dias</v>
      </c>
      <c r="X133" s="81" t="str">
        <f t="shared" si="11"/>
        <v>52021</v>
      </c>
      <c r="AA133"/>
    </row>
    <row r="134" spans="1:27" x14ac:dyDescent="0.3">
      <c r="A134" s="57">
        <v>44227</v>
      </c>
      <c r="B134">
        <v>29894663000189</v>
      </c>
      <c r="C134" t="s">
        <v>96</v>
      </c>
      <c r="D134" s="57">
        <v>43873</v>
      </c>
      <c r="E134">
        <v>207.85</v>
      </c>
      <c r="F134" s="57">
        <v>44323</v>
      </c>
      <c r="G134">
        <f t="shared" si="10"/>
        <v>96</v>
      </c>
      <c r="H134" s="57">
        <v>44935</v>
      </c>
      <c r="I134">
        <v>619</v>
      </c>
      <c r="J134">
        <v>294083795</v>
      </c>
      <c r="K134">
        <v>36</v>
      </c>
      <c r="L134"/>
      <c r="M134"/>
      <c r="N134">
        <v>1.4949999999999999</v>
      </c>
      <c r="O134" s="83">
        <v>3579.69</v>
      </c>
      <c r="P134">
        <v>5626.8100000000013</v>
      </c>
      <c r="Q134">
        <v>2.0715859999999999</v>
      </c>
      <c r="R134">
        <v>3776.19</v>
      </c>
      <c r="S134">
        <v>2.0715859999999999</v>
      </c>
      <c r="T134" s="84">
        <v>3579.69</v>
      </c>
      <c r="U134" s="57">
        <v>44317</v>
      </c>
      <c r="V134" s="81" t="str">
        <f t="shared" si="8"/>
        <v>22020</v>
      </c>
      <c r="W134" s="80" t="str">
        <f t="shared" si="9"/>
        <v>1 a 30 dias</v>
      </c>
      <c r="X134" s="81" t="str">
        <f t="shared" si="11"/>
        <v>52021</v>
      </c>
      <c r="AA134"/>
    </row>
    <row r="135" spans="1:27" x14ac:dyDescent="0.3">
      <c r="A135" s="57">
        <v>44227</v>
      </c>
      <c r="B135">
        <v>29894663000189</v>
      </c>
      <c r="C135" t="s">
        <v>96</v>
      </c>
      <c r="D135" s="57">
        <v>43791</v>
      </c>
      <c r="E135">
        <v>80.45</v>
      </c>
      <c r="F135" s="57">
        <v>44050</v>
      </c>
      <c r="G135">
        <f t="shared" si="10"/>
        <v>-177</v>
      </c>
      <c r="H135" s="57">
        <v>45908</v>
      </c>
      <c r="I135">
        <v>1592</v>
      </c>
      <c r="J135">
        <v>294249821</v>
      </c>
      <c r="K135">
        <v>72</v>
      </c>
      <c r="L135"/>
      <c r="M135"/>
      <c r="N135">
        <v>1.3460000000000001</v>
      </c>
      <c r="O135" s="83">
        <v>3570.56</v>
      </c>
      <c r="P135">
        <v>3634.9900000000011</v>
      </c>
      <c r="Q135">
        <v>1.676957</v>
      </c>
      <c r="R135">
        <v>3790</v>
      </c>
      <c r="S135">
        <v>1.676957</v>
      </c>
      <c r="T135" s="84">
        <v>3570.56</v>
      </c>
      <c r="U135" s="57">
        <v>44075</v>
      </c>
      <c r="V135" s="81" t="str">
        <f t="shared" si="8"/>
        <v>112019</v>
      </c>
      <c r="W135" s="80" t="str">
        <f t="shared" si="9"/>
        <v>Acima de 120 dias</v>
      </c>
      <c r="X135" s="81" t="str">
        <f t="shared" si="11"/>
        <v>92020</v>
      </c>
      <c r="AA135"/>
    </row>
    <row r="136" spans="1:27" x14ac:dyDescent="0.3">
      <c r="A136" s="57">
        <v>44227</v>
      </c>
      <c r="B136">
        <v>29894663000189</v>
      </c>
      <c r="C136" t="s">
        <v>96</v>
      </c>
      <c r="D136" s="57">
        <v>43815</v>
      </c>
      <c r="E136">
        <v>97.66</v>
      </c>
      <c r="F136" s="57">
        <v>43897</v>
      </c>
      <c r="G136">
        <f t="shared" si="10"/>
        <v>-330</v>
      </c>
      <c r="H136" s="57">
        <v>45968</v>
      </c>
      <c r="I136">
        <v>1652</v>
      </c>
      <c r="J136">
        <v>294257620</v>
      </c>
      <c r="K136">
        <v>72</v>
      </c>
      <c r="L136"/>
      <c r="M136"/>
      <c r="N136">
        <v>1.3599999999999999</v>
      </c>
      <c r="O136" s="83">
        <v>4942.6000000000004</v>
      </c>
      <c r="P136">
        <v>4418.6899999999996</v>
      </c>
      <c r="Q136">
        <v>1.626744</v>
      </c>
      <c r="R136">
        <v>5171.22</v>
      </c>
      <c r="S136">
        <v>1.626744</v>
      </c>
      <c r="T136" s="84">
        <v>4942.6000000000004</v>
      </c>
      <c r="U136" s="57">
        <v>43922</v>
      </c>
      <c r="V136" s="81" t="str">
        <f t="shared" si="8"/>
        <v>122019</v>
      </c>
      <c r="W136" s="80" t="str">
        <f t="shared" si="9"/>
        <v>Acima de 120 dias</v>
      </c>
      <c r="X136" s="81" t="str">
        <f t="shared" si="11"/>
        <v>42020</v>
      </c>
      <c r="AA136"/>
    </row>
    <row r="137" spans="1:27" x14ac:dyDescent="0.3">
      <c r="A137" s="57">
        <v>44227</v>
      </c>
      <c r="B137">
        <v>29894663000189</v>
      </c>
      <c r="C137" t="s">
        <v>96</v>
      </c>
      <c r="D137" s="57">
        <v>43873</v>
      </c>
      <c r="E137">
        <v>141.72</v>
      </c>
      <c r="F137" s="57">
        <v>43958</v>
      </c>
      <c r="G137">
        <f t="shared" si="10"/>
        <v>-269</v>
      </c>
      <c r="H137" s="57">
        <v>46029</v>
      </c>
      <c r="I137">
        <v>1713</v>
      </c>
      <c r="J137">
        <v>294277327</v>
      </c>
      <c r="K137">
        <v>72</v>
      </c>
      <c r="L137"/>
      <c r="M137"/>
      <c r="N137">
        <v>1.36</v>
      </c>
      <c r="O137" s="83">
        <v>6991.8399999999992</v>
      </c>
      <c r="P137">
        <v>6403.9599999999991</v>
      </c>
      <c r="Q137">
        <v>1.636104</v>
      </c>
      <c r="R137">
        <v>7353.42</v>
      </c>
      <c r="S137">
        <v>1.636104</v>
      </c>
      <c r="T137" s="84">
        <v>6991.8399999999992</v>
      </c>
      <c r="U137" s="57">
        <v>44075</v>
      </c>
      <c r="V137" s="81" t="str">
        <f t="shared" si="8"/>
        <v>22020</v>
      </c>
      <c r="W137" s="80" t="str">
        <f t="shared" si="9"/>
        <v>Acima de 120 dias</v>
      </c>
      <c r="X137" s="81" t="str">
        <f t="shared" si="11"/>
        <v>92020</v>
      </c>
      <c r="AA137"/>
    </row>
    <row r="138" spans="1:27" x14ac:dyDescent="0.3">
      <c r="A138" s="57">
        <v>44227</v>
      </c>
      <c r="B138">
        <v>29894663000189</v>
      </c>
      <c r="C138" t="s">
        <v>96</v>
      </c>
      <c r="D138" s="57">
        <v>43873</v>
      </c>
      <c r="E138">
        <v>106.9</v>
      </c>
      <c r="F138" s="57">
        <v>43928</v>
      </c>
      <c r="G138">
        <f t="shared" si="10"/>
        <v>-299</v>
      </c>
      <c r="H138" s="57">
        <v>46029</v>
      </c>
      <c r="I138">
        <v>1713</v>
      </c>
      <c r="J138">
        <v>294279636</v>
      </c>
      <c r="K138">
        <v>72</v>
      </c>
      <c r="L138"/>
      <c r="M138"/>
      <c r="N138">
        <v>1.36</v>
      </c>
      <c r="O138" s="83">
        <v>5380.6900000000005</v>
      </c>
      <c r="P138">
        <v>4830.5200000000013</v>
      </c>
      <c r="Q138">
        <v>1.636206</v>
      </c>
      <c r="R138">
        <v>5653.6200000000008</v>
      </c>
      <c r="S138">
        <v>1.636206</v>
      </c>
      <c r="T138" s="84">
        <v>5380.6900000000005</v>
      </c>
      <c r="U138" s="57">
        <v>43952</v>
      </c>
      <c r="V138" s="81" t="str">
        <f t="shared" si="8"/>
        <v>22020</v>
      </c>
      <c r="W138" s="80" t="str">
        <f t="shared" si="9"/>
        <v>Acima de 120 dias</v>
      </c>
      <c r="X138" s="81" t="str">
        <f t="shared" si="11"/>
        <v>52020</v>
      </c>
      <c r="AA138"/>
    </row>
    <row r="139" spans="1:27" x14ac:dyDescent="0.3">
      <c r="A139" s="57">
        <v>44227</v>
      </c>
      <c r="B139">
        <v>29894663000189</v>
      </c>
      <c r="C139" t="s">
        <v>96</v>
      </c>
      <c r="D139" s="57">
        <v>43815</v>
      </c>
      <c r="E139">
        <v>182.55</v>
      </c>
      <c r="F139" s="57">
        <v>43989</v>
      </c>
      <c r="G139">
        <f t="shared" si="10"/>
        <v>-238</v>
      </c>
      <c r="H139" s="57">
        <v>45968</v>
      </c>
      <c r="I139">
        <v>1652</v>
      </c>
      <c r="J139">
        <v>294359076</v>
      </c>
      <c r="K139">
        <v>72</v>
      </c>
      <c r="L139"/>
      <c r="M139"/>
      <c r="N139">
        <v>1.3599999999999999</v>
      </c>
      <c r="O139" s="83">
        <v>8677.36</v>
      </c>
      <c r="P139">
        <v>8259.67</v>
      </c>
      <c r="Q139">
        <v>1.635837</v>
      </c>
      <c r="R139">
        <v>9118.52</v>
      </c>
      <c r="S139">
        <v>1.635837</v>
      </c>
      <c r="T139" s="84">
        <v>8677.36</v>
      </c>
      <c r="U139" s="57">
        <v>44013</v>
      </c>
      <c r="V139" s="81" t="str">
        <f t="shared" si="8"/>
        <v>122019</v>
      </c>
      <c r="W139" s="80" t="str">
        <f t="shared" si="9"/>
        <v>Acima de 120 dias</v>
      </c>
      <c r="X139" s="81" t="str">
        <f t="shared" si="11"/>
        <v>72020</v>
      </c>
      <c r="AA139"/>
    </row>
    <row r="140" spans="1:27" x14ac:dyDescent="0.3">
      <c r="A140" s="57">
        <v>44227</v>
      </c>
      <c r="B140">
        <v>29894663000189</v>
      </c>
      <c r="C140" t="s">
        <v>96</v>
      </c>
      <c r="D140" s="57">
        <v>43815</v>
      </c>
      <c r="E140">
        <v>321.73</v>
      </c>
      <c r="F140" s="57">
        <v>44111</v>
      </c>
      <c r="G140">
        <f t="shared" si="10"/>
        <v>-116</v>
      </c>
      <c r="H140" s="57">
        <v>45937</v>
      </c>
      <c r="I140">
        <v>1621</v>
      </c>
      <c r="J140">
        <v>294452265</v>
      </c>
      <c r="K140">
        <v>72</v>
      </c>
      <c r="L140"/>
      <c r="M140"/>
      <c r="N140">
        <v>1.371135</v>
      </c>
      <c r="O140" s="83">
        <v>13681.89</v>
      </c>
      <c r="P140">
        <v>14387.200000000004</v>
      </c>
      <c r="Q140">
        <v>1.7104269999999999</v>
      </c>
      <c r="R140">
        <v>14595.24</v>
      </c>
      <c r="S140">
        <v>1.7104269999999999</v>
      </c>
      <c r="T140" s="84">
        <v>13681.89</v>
      </c>
      <c r="U140" s="57">
        <v>44105</v>
      </c>
      <c r="V140" s="81" t="str">
        <f t="shared" si="8"/>
        <v>122019</v>
      </c>
      <c r="W140" s="80" t="str">
        <f t="shared" si="9"/>
        <v>91 a 120 dias</v>
      </c>
      <c r="X140" s="81" t="str">
        <f t="shared" si="11"/>
        <v>102020</v>
      </c>
      <c r="AA140"/>
    </row>
    <row r="141" spans="1:27" x14ac:dyDescent="0.3">
      <c r="A141" s="57">
        <v>44227</v>
      </c>
      <c r="B141">
        <v>29894663000189</v>
      </c>
      <c r="C141" t="s">
        <v>96</v>
      </c>
      <c r="D141" s="57">
        <v>43815</v>
      </c>
      <c r="E141">
        <v>256.54000000000002</v>
      </c>
      <c r="F141" s="57">
        <v>44019</v>
      </c>
      <c r="G141">
        <f t="shared" si="10"/>
        <v>-208</v>
      </c>
      <c r="H141" s="57">
        <v>45937</v>
      </c>
      <c r="I141">
        <v>1621</v>
      </c>
      <c r="J141">
        <v>294455479</v>
      </c>
      <c r="K141">
        <v>72</v>
      </c>
      <c r="L141"/>
      <c r="M141"/>
      <c r="N141">
        <v>1.3599999999999999</v>
      </c>
      <c r="O141" s="83">
        <v>11710.61</v>
      </c>
      <c r="P141">
        <v>11510.100000000002</v>
      </c>
      <c r="Q141">
        <v>1.6949590000000001</v>
      </c>
      <c r="R141">
        <v>12435.32</v>
      </c>
      <c r="S141">
        <v>1.6949590000000001</v>
      </c>
      <c r="T141" s="84">
        <v>11710.61</v>
      </c>
      <c r="U141" s="57">
        <v>44013</v>
      </c>
      <c r="V141" s="81" t="str">
        <f t="shared" si="8"/>
        <v>122019</v>
      </c>
      <c r="W141" s="80" t="str">
        <f t="shared" si="9"/>
        <v>Acima de 120 dias</v>
      </c>
      <c r="X141" s="81" t="str">
        <f t="shared" si="11"/>
        <v>72020</v>
      </c>
      <c r="AA141"/>
    </row>
    <row r="142" spans="1:27" x14ac:dyDescent="0.3">
      <c r="A142" s="57">
        <v>44227</v>
      </c>
      <c r="B142">
        <v>29894663000189</v>
      </c>
      <c r="C142" t="s">
        <v>96</v>
      </c>
      <c r="D142" s="57">
        <v>43843</v>
      </c>
      <c r="E142">
        <v>163.38999999999999</v>
      </c>
      <c r="F142" s="57">
        <v>44019</v>
      </c>
      <c r="G142">
        <f t="shared" si="10"/>
        <v>-208</v>
      </c>
      <c r="H142" s="57">
        <v>45999</v>
      </c>
      <c r="I142">
        <v>1683</v>
      </c>
      <c r="J142">
        <v>294466793</v>
      </c>
      <c r="K142">
        <v>72</v>
      </c>
      <c r="L142"/>
      <c r="M142"/>
      <c r="N142">
        <v>1.36</v>
      </c>
      <c r="O142" s="83">
        <v>7690.33</v>
      </c>
      <c r="P142">
        <v>7384.5800000000008</v>
      </c>
      <c r="Q142">
        <v>1.6208210000000001</v>
      </c>
      <c r="R142">
        <v>8075.11</v>
      </c>
      <c r="S142">
        <v>1.6208210000000001</v>
      </c>
      <c r="T142" s="84">
        <v>7690.33</v>
      </c>
      <c r="U142" s="57">
        <v>44044</v>
      </c>
      <c r="V142" s="81" t="str">
        <f t="shared" si="8"/>
        <v>12020</v>
      </c>
      <c r="W142" s="80" t="str">
        <f t="shared" si="9"/>
        <v>Acima de 120 dias</v>
      </c>
      <c r="X142" s="81" t="str">
        <f t="shared" si="11"/>
        <v>82020</v>
      </c>
      <c r="AA142"/>
    </row>
    <row r="143" spans="1:27" x14ac:dyDescent="0.3">
      <c r="A143" s="57">
        <v>44227</v>
      </c>
      <c r="B143">
        <v>29894663000189</v>
      </c>
      <c r="C143" t="s">
        <v>96</v>
      </c>
      <c r="D143" s="57">
        <v>43815</v>
      </c>
      <c r="E143">
        <v>203.04</v>
      </c>
      <c r="F143" s="57">
        <v>44172</v>
      </c>
      <c r="G143">
        <f t="shared" si="10"/>
        <v>-55</v>
      </c>
      <c r="H143" s="57">
        <v>45968</v>
      </c>
      <c r="I143">
        <v>1652</v>
      </c>
      <c r="J143">
        <v>294562717</v>
      </c>
      <c r="K143">
        <v>72</v>
      </c>
      <c r="L143"/>
      <c r="M143"/>
      <c r="N143">
        <v>1.3599999999999999</v>
      </c>
      <c r="O143" s="83">
        <v>8359.4600000000009</v>
      </c>
      <c r="P143">
        <v>9186.6899999999969</v>
      </c>
      <c r="Q143">
        <v>1.679732</v>
      </c>
      <c r="R143">
        <v>8923.81</v>
      </c>
      <c r="S143">
        <v>1.679732</v>
      </c>
      <c r="T143" s="84">
        <v>8359.4600000000009</v>
      </c>
      <c r="U143" s="57">
        <v>44166</v>
      </c>
      <c r="V143" s="81" t="str">
        <f t="shared" si="8"/>
        <v>122019</v>
      </c>
      <c r="W143" s="80" t="str">
        <f t="shared" si="9"/>
        <v>31 a 60 dias</v>
      </c>
      <c r="X143" s="81" t="str">
        <f t="shared" si="11"/>
        <v>122020</v>
      </c>
      <c r="AA143"/>
    </row>
    <row r="144" spans="1:27" x14ac:dyDescent="0.3">
      <c r="A144" s="57">
        <v>44227</v>
      </c>
      <c r="B144">
        <v>29894663000189</v>
      </c>
      <c r="C144" t="s">
        <v>96</v>
      </c>
      <c r="D144" s="57">
        <v>43903</v>
      </c>
      <c r="E144">
        <v>156.63999999999999</v>
      </c>
      <c r="F144" s="57">
        <v>43958</v>
      </c>
      <c r="G144">
        <f t="shared" si="10"/>
        <v>-269</v>
      </c>
      <c r="H144" s="57">
        <v>45968</v>
      </c>
      <c r="I144">
        <v>1652</v>
      </c>
      <c r="J144">
        <v>294562954</v>
      </c>
      <c r="K144">
        <v>72</v>
      </c>
      <c r="L144"/>
      <c r="M144"/>
      <c r="N144">
        <v>1.36</v>
      </c>
      <c r="O144" s="83">
        <v>7541.94</v>
      </c>
      <c r="P144">
        <v>6896.43</v>
      </c>
      <c r="Q144">
        <v>1.682615</v>
      </c>
      <c r="R144">
        <v>7980.96</v>
      </c>
      <c r="S144">
        <v>1.682615</v>
      </c>
      <c r="T144" s="84">
        <v>7541.94</v>
      </c>
      <c r="U144" s="57">
        <v>43952</v>
      </c>
      <c r="V144" s="81" t="str">
        <f t="shared" si="8"/>
        <v>32020</v>
      </c>
      <c r="W144" s="80" t="str">
        <f t="shared" si="9"/>
        <v>Acima de 120 dias</v>
      </c>
      <c r="X144" s="81" t="str">
        <f t="shared" si="11"/>
        <v>52020</v>
      </c>
      <c r="AA144"/>
    </row>
    <row r="145" spans="1:27" x14ac:dyDescent="0.3">
      <c r="A145" s="57">
        <v>44227</v>
      </c>
      <c r="B145">
        <v>29894663000189</v>
      </c>
      <c r="C145" t="s">
        <v>96</v>
      </c>
      <c r="D145" s="57">
        <v>43843</v>
      </c>
      <c r="E145">
        <v>107.87</v>
      </c>
      <c r="F145" s="57">
        <v>44019</v>
      </c>
      <c r="G145">
        <f t="shared" si="10"/>
        <v>-208</v>
      </c>
      <c r="H145" s="57">
        <v>45999</v>
      </c>
      <c r="I145">
        <v>1683</v>
      </c>
      <c r="J145">
        <v>294568523</v>
      </c>
      <c r="K145">
        <v>72</v>
      </c>
      <c r="L145"/>
      <c r="M145"/>
      <c r="N145">
        <v>1.36</v>
      </c>
      <c r="O145" s="83">
        <v>5073.9799999999996</v>
      </c>
      <c r="P145">
        <v>4875.3100000000022</v>
      </c>
      <c r="Q145">
        <v>1.6243050000000001</v>
      </c>
      <c r="R145">
        <v>5331.1799999999994</v>
      </c>
      <c r="S145">
        <v>1.6243050000000001</v>
      </c>
      <c r="T145" s="84">
        <v>5073.9799999999996</v>
      </c>
      <c r="U145" s="57">
        <v>44013</v>
      </c>
      <c r="V145" s="81" t="str">
        <f t="shared" si="8"/>
        <v>12020</v>
      </c>
      <c r="W145" s="80" t="str">
        <f t="shared" si="9"/>
        <v>Acima de 120 dias</v>
      </c>
      <c r="X145" s="81" t="str">
        <f t="shared" si="11"/>
        <v>72020</v>
      </c>
      <c r="AA145"/>
    </row>
    <row r="146" spans="1:27" x14ac:dyDescent="0.3">
      <c r="A146" s="57">
        <v>44227</v>
      </c>
      <c r="B146">
        <v>29894663000189</v>
      </c>
      <c r="C146" t="s">
        <v>96</v>
      </c>
      <c r="D146" s="57">
        <v>43873</v>
      </c>
      <c r="E146">
        <v>197.41</v>
      </c>
      <c r="F146" s="57">
        <v>43989</v>
      </c>
      <c r="G146">
        <f t="shared" si="10"/>
        <v>-238</v>
      </c>
      <c r="H146" s="57">
        <v>46029</v>
      </c>
      <c r="I146">
        <v>1713</v>
      </c>
      <c r="J146">
        <v>294578293</v>
      </c>
      <c r="K146">
        <v>72</v>
      </c>
      <c r="L146"/>
      <c r="M146"/>
      <c r="N146">
        <v>1.36</v>
      </c>
      <c r="O146" s="83">
        <v>9516.619999999999</v>
      </c>
      <c r="P146">
        <v>8920.39</v>
      </c>
      <c r="Q146">
        <v>1.6507069999999999</v>
      </c>
      <c r="R146">
        <v>10045.57</v>
      </c>
      <c r="S146">
        <v>1.6507069999999999</v>
      </c>
      <c r="T146" s="84">
        <v>9516.619999999999</v>
      </c>
      <c r="U146" s="57">
        <v>44013</v>
      </c>
      <c r="V146" s="81" t="str">
        <f t="shared" si="8"/>
        <v>22020</v>
      </c>
      <c r="W146" s="80" t="str">
        <f t="shared" si="9"/>
        <v>Acima de 120 dias</v>
      </c>
      <c r="X146" s="81" t="str">
        <f t="shared" si="11"/>
        <v>72020</v>
      </c>
      <c r="AA146"/>
    </row>
    <row r="147" spans="1:27" x14ac:dyDescent="0.3">
      <c r="A147" s="57">
        <v>44227</v>
      </c>
      <c r="B147">
        <v>29894663000189</v>
      </c>
      <c r="C147" t="s">
        <v>96</v>
      </c>
      <c r="D147" s="57">
        <v>43873</v>
      </c>
      <c r="E147">
        <v>127.6</v>
      </c>
      <c r="F147" s="57">
        <v>44081</v>
      </c>
      <c r="G147">
        <f t="shared" si="10"/>
        <v>-146</v>
      </c>
      <c r="H147" s="57">
        <v>45937</v>
      </c>
      <c r="I147">
        <v>1621</v>
      </c>
      <c r="J147">
        <v>294653052</v>
      </c>
      <c r="K147">
        <v>72</v>
      </c>
      <c r="L147"/>
      <c r="M147"/>
      <c r="N147">
        <v>1.36</v>
      </c>
      <c r="O147" s="83">
        <v>5580.1900000000005</v>
      </c>
      <c r="P147">
        <v>5618.9</v>
      </c>
      <c r="Q147">
        <v>1.68449</v>
      </c>
      <c r="R147">
        <v>5929.99</v>
      </c>
      <c r="S147">
        <v>1.68449</v>
      </c>
      <c r="T147" s="84">
        <v>5580.1900000000005</v>
      </c>
      <c r="U147" s="57">
        <v>44105</v>
      </c>
      <c r="V147" s="81" t="str">
        <f t="shared" si="8"/>
        <v>22020</v>
      </c>
      <c r="W147" s="80" t="str">
        <f t="shared" si="9"/>
        <v>Acima de 120 dias</v>
      </c>
      <c r="X147" s="81" t="str">
        <f t="shared" si="11"/>
        <v>102020</v>
      </c>
      <c r="AA147"/>
    </row>
    <row r="148" spans="1:27" x14ac:dyDescent="0.3">
      <c r="A148" s="57">
        <v>44227</v>
      </c>
      <c r="B148">
        <v>29894663000189</v>
      </c>
      <c r="C148" t="s">
        <v>96</v>
      </c>
      <c r="D148" s="57">
        <v>43815</v>
      </c>
      <c r="E148">
        <v>280.85000000000002</v>
      </c>
      <c r="F148" s="57">
        <v>43928</v>
      </c>
      <c r="G148">
        <f t="shared" si="10"/>
        <v>-299</v>
      </c>
      <c r="H148" s="57">
        <v>45968</v>
      </c>
      <c r="I148">
        <v>1652</v>
      </c>
      <c r="J148">
        <v>294659512</v>
      </c>
      <c r="K148">
        <v>72</v>
      </c>
      <c r="L148"/>
      <c r="M148"/>
      <c r="N148">
        <v>1.3599999999999999</v>
      </c>
      <c r="O148" s="83">
        <v>13956.31</v>
      </c>
      <c r="P148">
        <v>12707.349999999999</v>
      </c>
      <c r="Q148">
        <v>1.616768</v>
      </c>
      <c r="R148">
        <v>14590.43</v>
      </c>
      <c r="S148">
        <v>1.616768</v>
      </c>
      <c r="T148" s="84">
        <v>13956.31</v>
      </c>
      <c r="U148" s="57">
        <v>43952</v>
      </c>
      <c r="V148" s="81" t="str">
        <f t="shared" si="8"/>
        <v>122019</v>
      </c>
      <c r="W148" s="80" t="str">
        <f t="shared" si="9"/>
        <v>Acima de 120 dias</v>
      </c>
      <c r="X148" s="81" t="str">
        <f t="shared" si="11"/>
        <v>52020</v>
      </c>
      <c r="AA148"/>
    </row>
    <row r="149" spans="1:27" x14ac:dyDescent="0.3">
      <c r="A149" s="57">
        <v>44227</v>
      </c>
      <c r="B149">
        <v>29894663000189</v>
      </c>
      <c r="C149" t="s">
        <v>96</v>
      </c>
      <c r="D149" s="57">
        <v>43873</v>
      </c>
      <c r="E149">
        <v>155.28</v>
      </c>
      <c r="F149" s="57">
        <v>44323</v>
      </c>
      <c r="G149">
        <f t="shared" si="10"/>
        <v>96</v>
      </c>
      <c r="H149" s="57">
        <v>46029</v>
      </c>
      <c r="I149">
        <v>1713</v>
      </c>
      <c r="J149">
        <v>294673240</v>
      </c>
      <c r="K149">
        <v>72</v>
      </c>
      <c r="L149"/>
      <c r="M149"/>
      <c r="N149">
        <v>1.36</v>
      </c>
      <c r="O149" s="83">
        <v>5765.62</v>
      </c>
      <c r="P149">
        <v>7016.65</v>
      </c>
      <c r="Q149">
        <v>1.659502</v>
      </c>
      <c r="R149">
        <v>6193.63</v>
      </c>
      <c r="S149">
        <v>1.659502</v>
      </c>
      <c r="T149" s="84">
        <v>5765.62</v>
      </c>
      <c r="U149" s="57">
        <v>44317</v>
      </c>
      <c r="V149" s="81" t="str">
        <f t="shared" si="8"/>
        <v>22020</v>
      </c>
      <c r="W149" s="80" t="str">
        <f t="shared" si="9"/>
        <v>1 a 30 dias</v>
      </c>
      <c r="X149" s="81" t="str">
        <f t="shared" si="11"/>
        <v>52021</v>
      </c>
      <c r="AA149"/>
    </row>
    <row r="150" spans="1:27" x14ac:dyDescent="0.3">
      <c r="A150" s="57">
        <v>44227</v>
      </c>
      <c r="B150">
        <v>29894663000189</v>
      </c>
      <c r="C150" t="s">
        <v>96</v>
      </c>
      <c r="D150" s="57">
        <v>43903</v>
      </c>
      <c r="E150">
        <v>217.4</v>
      </c>
      <c r="F150" s="57">
        <v>44142</v>
      </c>
      <c r="G150">
        <f t="shared" si="10"/>
        <v>-85</v>
      </c>
      <c r="H150" s="57">
        <v>46029</v>
      </c>
      <c r="I150">
        <v>1713</v>
      </c>
      <c r="J150">
        <v>294683963</v>
      </c>
      <c r="K150">
        <v>72</v>
      </c>
      <c r="L150"/>
      <c r="M150"/>
      <c r="N150">
        <v>1.36</v>
      </c>
      <c r="O150" s="83">
        <v>9309.81</v>
      </c>
      <c r="P150">
        <v>9739.5700000000015</v>
      </c>
      <c r="Q150">
        <v>1.6950700000000001</v>
      </c>
      <c r="R150">
        <v>9975.7799999999988</v>
      </c>
      <c r="S150">
        <v>1.6950700000000001</v>
      </c>
      <c r="T150" s="84">
        <v>9309.81</v>
      </c>
      <c r="U150" s="57">
        <v>44136</v>
      </c>
      <c r="V150" s="81" t="str">
        <f t="shared" si="8"/>
        <v>32020</v>
      </c>
      <c r="W150" s="80" t="str">
        <f t="shared" si="9"/>
        <v>61 a 90 dias</v>
      </c>
      <c r="X150" s="81" t="str">
        <f t="shared" si="11"/>
        <v>112020</v>
      </c>
      <c r="AA150"/>
    </row>
    <row r="151" spans="1:27" x14ac:dyDescent="0.3">
      <c r="A151" s="57">
        <v>44227</v>
      </c>
      <c r="B151">
        <v>29894663000189</v>
      </c>
      <c r="C151" t="s">
        <v>96</v>
      </c>
      <c r="D151" s="57">
        <v>43815</v>
      </c>
      <c r="E151">
        <v>141.65</v>
      </c>
      <c r="F151" s="57">
        <v>44111</v>
      </c>
      <c r="G151">
        <f t="shared" si="10"/>
        <v>-116</v>
      </c>
      <c r="H151" s="57">
        <v>45937</v>
      </c>
      <c r="I151">
        <v>1621</v>
      </c>
      <c r="J151">
        <v>294754922</v>
      </c>
      <c r="K151">
        <v>72</v>
      </c>
      <c r="L151"/>
      <c r="M151"/>
      <c r="N151">
        <v>1.362506</v>
      </c>
      <c r="O151" s="83">
        <v>6033.95</v>
      </c>
      <c r="P151">
        <v>6350.5899999999983</v>
      </c>
      <c r="Q151">
        <v>1.701376</v>
      </c>
      <c r="R151">
        <v>6436.66</v>
      </c>
      <c r="S151">
        <v>1.701376</v>
      </c>
      <c r="T151" s="84">
        <v>6033.95</v>
      </c>
      <c r="U151" s="57">
        <v>44105</v>
      </c>
      <c r="V151" s="81" t="str">
        <f t="shared" si="8"/>
        <v>122019</v>
      </c>
      <c r="W151" s="80" t="str">
        <f t="shared" si="9"/>
        <v>91 a 120 dias</v>
      </c>
      <c r="X151" s="81" t="str">
        <f t="shared" si="11"/>
        <v>102020</v>
      </c>
      <c r="AA151"/>
    </row>
    <row r="152" spans="1:27" x14ac:dyDescent="0.3">
      <c r="A152" s="57">
        <v>44227</v>
      </c>
      <c r="B152">
        <v>29894663000189</v>
      </c>
      <c r="C152" t="s">
        <v>96</v>
      </c>
      <c r="D152" s="57">
        <v>43843</v>
      </c>
      <c r="E152">
        <v>217</v>
      </c>
      <c r="F152" s="57">
        <v>44050</v>
      </c>
      <c r="G152">
        <f t="shared" si="10"/>
        <v>-177</v>
      </c>
      <c r="H152" s="57">
        <v>45999</v>
      </c>
      <c r="I152">
        <v>1683</v>
      </c>
      <c r="J152">
        <v>294772149</v>
      </c>
      <c r="K152">
        <v>72</v>
      </c>
      <c r="L152"/>
      <c r="M152"/>
      <c r="N152">
        <v>1.3690659999999999</v>
      </c>
      <c r="O152" s="83">
        <v>9837.9</v>
      </c>
      <c r="P152">
        <v>9780.7900000000009</v>
      </c>
      <c r="Q152">
        <v>1.7072959999999999</v>
      </c>
      <c r="R152">
        <v>10489.1</v>
      </c>
      <c r="S152">
        <v>1.7072959999999999</v>
      </c>
      <c r="T152" s="84">
        <v>9837.9</v>
      </c>
      <c r="U152" s="57">
        <v>44044</v>
      </c>
      <c r="V152" s="81" t="str">
        <f t="shared" si="8"/>
        <v>12020</v>
      </c>
      <c r="W152" s="80" t="str">
        <f t="shared" si="9"/>
        <v>Acima de 120 dias</v>
      </c>
      <c r="X152" s="81" t="str">
        <f t="shared" si="11"/>
        <v>82020</v>
      </c>
      <c r="AA152"/>
    </row>
    <row r="153" spans="1:27" x14ac:dyDescent="0.3">
      <c r="A153" s="57">
        <v>44227</v>
      </c>
      <c r="B153">
        <v>29894663000189</v>
      </c>
      <c r="C153" t="s">
        <v>96</v>
      </c>
      <c r="D153" s="57">
        <v>43873</v>
      </c>
      <c r="E153">
        <v>263.5</v>
      </c>
      <c r="F153" s="57">
        <v>43989</v>
      </c>
      <c r="G153">
        <f t="shared" si="10"/>
        <v>-238</v>
      </c>
      <c r="H153" s="57">
        <v>46029</v>
      </c>
      <c r="I153">
        <v>1713</v>
      </c>
      <c r="J153">
        <v>294779082</v>
      </c>
      <c r="K153">
        <v>72</v>
      </c>
      <c r="L153"/>
      <c r="M153"/>
      <c r="N153">
        <v>1.36</v>
      </c>
      <c r="O153" s="83">
        <v>12720.15</v>
      </c>
      <c r="P153">
        <v>11906.87</v>
      </c>
      <c r="Q153">
        <v>1.6431370000000001</v>
      </c>
      <c r="R153">
        <v>13408.7</v>
      </c>
      <c r="S153">
        <v>1.6431370000000001</v>
      </c>
      <c r="T153" s="84">
        <v>12720.15</v>
      </c>
      <c r="U153" s="57">
        <v>44013</v>
      </c>
      <c r="V153" s="81" t="str">
        <f t="shared" si="8"/>
        <v>22020</v>
      </c>
      <c r="W153" s="80" t="str">
        <f t="shared" si="9"/>
        <v>Acima de 120 dias</v>
      </c>
      <c r="X153" s="81" t="str">
        <f t="shared" si="11"/>
        <v>72020</v>
      </c>
      <c r="AA153"/>
    </row>
    <row r="154" spans="1:27" x14ac:dyDescent="0.3">
      <c r="A154" s="57">
        <v>44227</v>
      </c>
      <c r="B154">
        <v>29894663000189</v>
      </c>
      <c r="C154" t="s">
        <v>96</v>
      </c>
      <c r="D154" s="57">
        <v>43791</v>
      </c>
      <c r="E154">
        <v>103.69</v>
      </c>
      <c r="F154" s="57">
        <v>43989</v>
      </c>
      <c r="G154">
        <f t="shared" si="10"/>
        <v>-238</v>
      </c>
      <c r="H154" s="57">
        <v>45937</v>
      </c>
      <c r="I154">
        <v>1621</v>
      </c>
      <c r="J154">
        <v>294853177</v>
      </c>
      <c r="K154">
        <v>72</v>
      </c>
      <c r="L154"/>
      <c r="M154"/>
      <c r="N154">
        <v>1.3460000000000001</v>
      </c>
      <c r="O154" s="83">
        <v>4846.83</v>
      </c>
      <c r="P154">
        <v>4724.8499999999995</v>
      </c>
      <c r="Q154">
        <v>1.6829689999999999</v>
      </c>
      <c r="R154">
        <v>5142.8100000000004</v>
      </c>
      <c r="S154">
        <v>1.6829689999999999</v>
      </c>
      <c r="T154" s="84">
        <v>4846.83</v>
      </c>
      <c r="U154" s="57">
        <v>43983</v>
      </c>
      <c r="V154" s="81" t="str">
        <f t="shared" si="8"/>
        <v>112019</v>
      </c>
      <c r="W154" s="80" t="str">
        <f t="shared" si="9"/>
        <v>Acima de 120 dias</v>
      </c>
      <c r="X154" s="81" t="str">
        <f t="shared" si="11"/>
        <v>62020</v>
      </c>
      <c r="AA154"/>
    </row>
    <row r="155" spans="1:27" x14ac:dyDescent="0.3">
      <c r="A155" s="57">
        <v>44227</v>
      </c>
      <c r="B155">
        <v>29894663000189</v>
      </c>
      <c r="C155" t="s">
        <v>96</v>
      </c>
      <c r="D155" s="57">
        <v>43791</v>
      </c>
      <c r="E155">
        <v>94.1</v>
      </c>
      <c r="F155" s="57">
        <v>43928</v>
      </c>
      <c r="G155">
        <f t="shared" si="10"/>
        <v>-299</v>
      </c>
      <c r="H155" s="57">
        <v>45937</v>
      </c>
      <c r="I155">
        <v>1621</v>
      </c>
      <c r="J155">
        <v>294853647</v>
      </c>
      <c r="K155">
        <v>72</v>
      </c>
      <c r="L155"/>
      <c r="M155"/>
      <c r="N155">
        <v>1.3460000000000001</v>
      </c>
      <c r="O155" s="83">
        <v>4576.37</v>
      </c>
      <c r="P155">
        <v>4287.8899999999985</v>
      </c>
      <c r="Q155">
        <v>1.6969339999999999</v>
      </c>
      <c r="R155">
        <v>4855.3899999999994</v>
      </c>
      <c r="S155">
        <v>1.6969339999999999</v>
      </c>
      <c r="T155" s="84">
        <v>4576.37</v>
      </c>
      <c r="U155" s="57">
        <v>43922</v>
      </c>
      <c r="V155" s="81" t="str">
        <f t="shared" si="8"/>
        <v>112019</v>
      </c>
      <c r="W155" s="80" t="str">
        <f t="shared" si="9"/>
        <v>Acima de 120 dias</v>
      </c>
      <c r="X155" s="81" t="str">
        <f t="shared" si="11"/>
        <v>42020</v>
      </c>
      <c r="AA155"/>
    </row>
    <row r="156" spans="1:27" x14ac:dyDescent="0.3">
      <c r="A156" s="57">
        <v>44227</v>
      </c>
      <c r="B156">
        <v>29894663000189</v>
      </c>
      <c r="C156" t="s">
        <v>96</v>
      </c>
      <c r="D156" s="57">
        <v>43843</v>
      </c>
      <c r="E156">
        <v>107</v>
      </c>
      <c r="F156" s="57">
        <v>44323</v>
      </c>
      <c r="G156">
        <f t="shared" si="10"/>
        <v>96</v>
      </c>
      <c r="H156" s="57">
        <v>45999</v>
      </c>
      <c r="I156">
        <v>1683</v>
      </c>
      <c r="J156">
        <v>294864919</v>
      </c>
      <c r="K156">
        <v>72</v>
      </c>
      <c r="L156"/>
      <c r="M156"/>
      <c r="N156">
        <v>1.36</v>
      </c>
      <c r="O156" s="83">
        <v>3946.97</v>
      </c>
      <c r="P156">
        <v>4835.9900000000007</v>
      </c>
      <c r="Q156">
        <v>1.6418159999999999</v>
      </c>
      <c r="R156">
        <v>4218.2</v>
      </c>
      <c r="S156">
        <v>1.6418159999999999</v>
      </c>
      <c r="T156" s="84">
        <v>3946.97</v>
      </c>
      <c r="U156" s="57">
        <v>44317</v>
      </c>
      <c r="V156" s="81" t="str">
        <f t="shared" si="8"/>
        <v>12020</v>
      </c>
      <c r="W156" s="80" t="str">
        <f t="shared" si="9"/>
        <v>1 a 30 dias</v>
      </c>
      <c r="X156" s="81" t="str">
        <f t="shared" si="11"/>
        <v>52021</v>
      </c>
      <c r="AA156"/>
    </row>
    <row r="157" spans="1:27" x14ac:dyDescent="0.3">
      <c r="A157" s="57">
        <v>44227</v>
      </c>
      <c r="B157">
        <v>29894663000189</v>
      </c>
      <c r="C157" t="s">
        <v>96</v>
      </c>
      <c r="D157" s="57">
        <v>43815</v>
      </c>
      <c r="E157">
        <v>89.76</v>
      </c>
      <c r="F157" s="57">
        <v>43928</v>
      </c>
      <c r="G157">
        <f t="shared" si="10"/>
        <v>-299</v>
      </c>
      <c r="H157" s="57">
        <v>45968</v>
      </c>
      <c r="I157">
        <v>1652</v>
      </c>
      <c r="J157">
        <v>295062298</v>
      </c>
      <c r="K157">
        <v>72</v>
      </c>
      <c r="L157"/>
      <c r="M157"/>
      <c r="N157">
        <v>1.3599999999999999</v>
      </c>
      <c r="O157" s="83">
        <v>4412.66</v>
      </c>
      <c r="P157">
        <v>4061.2900000000013</v>
      </c>
      <c r="Q157">
        <v>1.681068</v>
      </c>
      <c r="R157">
        <v>4663.1099999999997</v>
      </c>
      <c r="S157">
        <v>1.681068</v>
      </c>
      <c r="T157" s="84">
        <v>4412.66</v>
      </c>
      <c r="U157" s="57">
        <v>43952</v>
      </c>
      <c r="V157" s="81" t="str">
        <f t="shared" si="8"/>
        <v>122019</v>
      </c>
      <c r="W157" s="80" t="str">
        <f t="shared" si="9"/>
        <v>Acima de 120 dias</v>
      </c>
      <c r="X157" s="81" t="str">
        <f t="shared" si="11"/>
        <v>52020</v>
      </c>
      <c r="AA157"/>
    </row>
    <row r="158" spans="1:27" x14ac:dyDescent="0.3">
      <c r="A158" s="57">
        <v>44227</v>
      </c>
      <c r="B158">
        <v>29894663000189</v>
      </c>
      <c r="C158" t="s">
        <v>96</v>
      </c>
      <c r="D158" s="57">
        <v>43843</v>
      </c>
      <c r="E158">
        <v>135.19999999999999</v>
      </c>
      <c r="F158" s="57">
        <v>44234</v>
      </c>
      <c r="G158">
        <f t="shared" si="10"/>
        <v>7</v>
      </c>
      <c r="H158" s="57">
        <v>45999</v>
      </c>
      <c r="I158">
        <v>1683</v>
      </c>
      <c r="J158">
        <v>295068068</v>
      </c>
      <c r="K158">
        <v>72</v>
      </c>
      <c r="L158"/>
      <c r="M158"/>
      <c r="N158">
        <v>1.36</v>
      </c>
      <c r="O158" s="83">
        <v>5415.34</v>
      </c>
      <c r="P158">
        <v>6110.4999999999991</v>
      </c>
      <c r="Q158">
        <v>1.622433</v>
      </c>
      <c r="R158">
        <v>5735.5</v>
      </c>
      <c r="S158">
        <v>1.622433</v>
      </c>
      <c r="T158" s="84">
        <v>5415.34</v>
      </c>
      <c r="U158" s="57">
        <v>44256</v>
      </c>
      <c r="V158" s="81" t="str">
        <f t="shared" si="8"/>
        <v>12020</v>
      </c>
      <c r="W158" s="80" t="str">
        <f t="shared" si="9"/>
        <v>1 a 30 dias</v>
      </c>
      <c r="X158" s="81" t="str">
        <f t="shared" si="11"/>
        <v>32021</v>
      </c>
      <c r="AA158"/>
    </row>
    <row r="159" spans="1:27" x14ac:dyDescent="0.3">
      <c r="A159" s="57">
        <v>44227</v>
      </c>
      <c r="B159">
        <v>29894663000189</v>
      </c>
      <c r="C159" t="s">
        <v>96</v>
      </c>
      <c r="D159" s="57">
        <v>43843</v>
      </c>
      <c r="E159">
        <v>124.64</v>
      </c>
      <c r="F159" s="57">
        <v>43989</v>
      </c>
      <c r="G159">
        <f t="shared" si="10"/>
        <v>-238</v>
      </c>
      <c r="H159" s="57">
        <v>45999</v>
      </c>
      <c r="I159">
        <v>1683</v>
      </c>
      <c r="J159">
        <v>295071449</v>
      </c>
      <c r="K159">
        <v>72</v>
      </c>
      <c r="L159"/>
      <c r="M159"/>
      <c r="N159">
        <v>1.5039929999999999</v>
      </c>
      <c r="O159" s="83">
        <v>5563.1</v>
      </c>
      <c r="P159">
        <v>5396.12</v>
      </c>
      <c r="Q159">
        <v>2.0511849999999998</v>
      </c>
      <c r="R159">
        <v>6119.92</v>
      </c>
      <c r="S159">
        <v>2.0511849999999998</v>
      </c>
      <c r="T159" s="84">
        <v>5563.1</v>
      </c>
      <c r="U159" s="57">
        <v>43983</v>
      </c>
      <c r="V159" s="81" t="str">
        <f t="shared" si="8"/>
        <v>12020</v>
      </c>
      <c r="W159" s="80" t="str">
        <f t="shared" si="9"/>
        <v>Acima de 120 dias</v>
      </c>
      <c r="X159" s="81" t="str">
        <f t="shared" si="11"/>
        <v>62020</v>
      </c>
      <c r="AA159"/>
    </row>
    <row r="160" spans="1:27" x14ac:dyDescent="0.3">
      <c r="A160" s="57">
        <v>44227</v>
      </c>
      <c r="B160">
        <v>29894663000189</v>
      </c>
      <c r="C160" t="s">
        <v>96</v>
      </c>
      <c r="D160" s="57">
        <v>43903</v>
      </c>
      <c r="E160">
        <v>260.36</v>
      </c>
      <c r="F160" s="57">
        <v>44019</v>
      </c>
      <c r="G160">
        <f t="shared" si="10"/>
        <v>-208</v>
      </c>
      <c r="H160" s="57">
        <v>46029</v>
      </c>
      <c r="I160">
        <v>1713</v>
      </c>
      <c r="J160">
        <v>295082180</v>
      </c>
      <c r="K160">
        <v>72</v>
      </c>
      <c r="L160"/>
      <c r="M160"/>
      <c r="N160">
        <v>1.36</v>
      </c>
      <c r="O160" s="83">
        <v>12192.84</v>
      </c>
      <c r="P160">
        <v>11664.140000000001</v>
      </c>
      <c r="Q160">
        <v>1.694272</v>
      </c>
      <c r="R160">
        <v>12988.57</v>
      </c>
      <c r="S160">
        <v>1.694272</v>
      </c>
      <c r="T160" s="84">
        <v>12192.84</v>
      </c>
      <c r="U160" s="57">
        <v>44044</v>
      </c>
      <c r="V160" s="81" t="str">
        <f t="shared" si="8"/>
        <v>32020</v>
      </c>
      <c r="W160" s="80" t="str">
        <f t="shared" si="9"/>
        <v>Acima de 120 dias</v>
      </c>
      <c r="X160" s="81" t="str">
        <f t="shared" si="11"/>
        <v>82020</v>
      </c>
      <c r="AA160"/>
    </row>
    <row r="161" spans="1:27" x14ac:dyDescent="0.3">
      <c r="A161" s="57">
        <v>44227</v>
      </c>
      <c r="B161">
        <v>29894663000189</v>
      </c>
      <c r="C161" t="s">
        <v>96</v>
      </c>
      <c r="D161" s="57">
        <v>43843</v>
      </c>
      <c r="E161">
        <v>89.38</v>
      </c>
      <c r="F161" s="57">
        <v>44050</v>
      </c>
      <c r="G161">
        <f t="shared" si="10"/>
        <v>-177</v>
      </c>
      <c r="H161" s="57">
        <v>45999</v>
      </c>
      <c r="I161">
        <v>1683</v>
      </c>
      <c r="J161">
        <v>295178371</v>
      </c>
      <c r="K161">
        <v>72</v>
      </c>
      <c r="L161"/>
      <c r="M161"/>
      <c r="N161">
        <v>1.5129999999999999</v>
      </c>
      <c r="O161" s="83">
        <v>3806.05</v>
      </c>
      <c r="P161">
        <v>3859.2899999999991</v>
      </c>
      <c r="Q161">
        <v>2.0580959999999999</v>
      </c>
      <c r="R161">
        <v>4202.71</v>
      </c>
      <c r="S161">
        <v>2.0580959999999999</v>
      </c>
      <c r="T161" s="84">
        <v>3806.05</v>
      </c>
      <c r="U161" s="57">
        <v>44075</v>
      </c>
      <c r="V161" s="81" t="str">
        <f t="shared" si="8"/>
        <v>12020</v>
      </c>
      <c r="W161" s="80" t="str">
        <f t="shared" si="9"/>
        <v>Acima de 120 dias</v>
      </c>
      <c r="X161" s="81" t="str">
        <f t="shared" si="11"/>
        <v>92020</v>
      </c>
      <c r="AA161"/>
    </row>
    <row r="162" spans="1:27" x14ac:dyDescent="0.3">
      <c r="A162" s="57">
        <v>44227</v>
      </c>
      <c r="B162">
        <v>29894663000189</v>
      </c>
      <c r="C162" t="s">
        <v>96</v>
      </c>
      <c r="D162" s="57">
        <v>43903</v>
      </c>
      <c r="E162">
        <v>216.9</v>
      </c>
      <c r="F162" s="57">
        <v>44142</v>
      </c>
      <c r="G162">
        <f t="shared" si="10"/>
        <v>-85</v>
      </c>
      <c r="H162" s="57">
        <v>46062</v>
      </c>
      <c r="I162">
        <v>1746</v>
      </c>
      <c r="J162">
        <v>295185706</v>
      </c>
      <c r="K162">
        <v>72</v>
      </c>
      <c r="L162"/>
      <c r="M162"/>
      <c r="N162">
        <v>1.36</v>
      </c>
      <c r="O162" s="83">
        <v>9469.08</v>
      </c>
      <c r="P162">
        <v>9799.1999999999989</v>
      </c>
      <c r="Q162">
        <v>1.643848</v>
      </c>
      <c r="R162">
        <v>10052.269999999999</v>
      </c>
      <c r="S162">
        <v>1.643848</v>
      </c>
      <c r="T162" s="84">
        <v>9469.08</v>
      </c>
      <c r="U162" s="57">
        <v>44166</v>
      </c>
      <c r="V162" s="81" t="str">
        <f t="shared" si="8"/>
        <v>32020</v>
      </c>
      <c r="W162" s="80" t="str">
        <f t="shared" si="9"/>
        <v>61 a 90 dias</v>
      </c>
      <c r="X162" s="81" t="str">
        <f t="shared" si="11"/>
        <v>122020</v>
      </c>
      <c r="AA162"/>
    </row>
    <row r="163" spans="1:27" x14ac:dyDescent="0.3">
      <c r="A163" s="57">
        <v>44227</v>
      </c>
      <c r="B163">
        <v>29894663000189</v>
      </c>
      <c r="C163" t="s">
        <v>96</v>
      </c>
      <c r="D163" s="57">
        <v>43791</v>
      </c>
      <c r="E163">
        <v>264.33999999999997</v>
      </c>
      <c r="F163" s="57">
        <v>44111</v>
      </c>
      <c r="G163">
        <f t="shared" si="10"/>
        <v>-116</v>
      </c>
      <c r="H163" s="57">
        <v>45937</v>
      </c>
      <c r="I163">
        <v>1621</v>
      </c>
      <c r="J163">
        <v>295254621</v>
      </c>
      <c r="K163">
        <v>72</v>
      </c>
      <c r="L163"/>
      <c r="M163"/>
      <c r="N163">
        <v>1.3460000000000001</v>
      </c>
      <c r="O163" s="83">
        <v>11281.199999999999</v>
      </c>
      <c r="P163">
        <v>12045.279999999993</v>
      </c>
      <c r="Q163">
        <v>1.6913720000000001</v>
      </c>
      <c r="R163">
        <v>12053.4</v>
      </c>
      <c r="S163">
        <v>1.6913720000000001</v>
      </c>
      <c r="T163" s="84">
        <v>11281.199999999999</v>
      </c>
      <c r="U163" s="57">
        <v>44105</v>
      </c>
      <c r="V163" s="81" t="str">
        <f t="shared" si="8"/>
        <v>112019</v>
      </c>
      <c r="W163" s="80" t="str">
        <f t="shared" si="9"/>
        <v>91 a 120 dias</v>
      </c>
      <c r="X163" s="81" t="str">
        <f t="shared" si="11"/>
        <v>102020</v>
      </c>
      <c r="AA163"/>
    </row>
    <row r="164" spans="1:27" x14ac:dyDescent="0.3">
      <c r="A164" s="57">
        <v>44227</v>
      </c>
      <c r="B164">
        <v>29894663000189</v>
      </c>
      <c r="C164" t="s">
        <v>96</v>
      </c>
      <c r="D164" s="57">
        <v>43815</v>
      </c>
      <c r="E164">
        <v>203.44</v>
      </c>
      <c r="F164" s="57">
        <v>44050</v>
      </c>
      <c r="G164">
        <f t="shared" si="10"/>
        <v>-177</v>
      </c>
      <c r="H164" s="57">
        <v>45937</v>
      </c>
      <c r="I164">
        <v>1621</v>
      </c>
      <c r="J164">
        <v>295357209</v>
      </c>
      <c r="K164">
        <v>72</v>
      </c>
      <c r="L164"/>
      <c r="M164"/>
      <c r="N164">
        <v>1.3811260000000001</v>
      </c>
      <c r="O164" s="83">
        <v>9041.42</v>
      </c>
      <c r="P164">
        <v>9070.5100000000057</v>
      </c>
      <c r="Q164">
        <v>1.721012</v>
      </c>
      <c r="R164">
        <v>9617.82</v>
      </c>
      <c r="S164">
        <v>1.721012</v>
      </c>
      <c r="T164" s="84">
        <v>9041.42</v>
      </c>
      <c r="U164" s="57">
        <v>44075</v>
      </c>
      <c r="V164" s="81" t="str">
        <f t="shared" si="8"/>
        <v>122019</v>
      </c>
      <c r="W164" s="80" t="str">
        <f t="shared" si="9"/>
        <v>Acima de 120 dias</v>
      </c>
      <c r="X164" s="81" t="str">
        <f t="shared" si="11"/>
        <v>92020</v>
      </c>
      <c r="AA164"/>
    </row>
    <row r="165" spans="1:27" x14ac:dyDescent="0.3">
      <c r="A165" s="57">
        <v>44227</v>
      </c>
      <c r="B165">
        <v>29894663000189</v>
      </c>
      <c r="C165" t="s">
        <v>96</v>
      </c>
      <c r="D165" s="57">
        <v>43815</v>
      </c>
      <c r="E165">
        <v>91</v>
      </c>
      <c r="F165" s="57">
        <v>44323</v>
      </c>
      <c r="G165">
        <f t="shared" si="10"/>
        <v>96</v>
      </c>
      <c r="H165" s="57">
        <v>45968</v>
      </c>
      <c r="I165">
        <v>1652</v>
      </c>
      <c r="J165">
        <v>295362427</v>
      </c>
      <c r="K165">
        <v>72</v>
      </c>
      <c r="L165"/>
      <c r="M165"/>
      <c r="N165">
        <v>1.3599999999999999</v>
      </c>
      <c r="O165" s="83">
        <v>3284.95</v>
      </c>
      <c r="P165">
        <v>4117.3700000000008</v>
      </c>
      <c r="Q165">
        <v>1.688698</v>
      </c>
      <c r="R165">
        <v>3544.55</v>
      </c>
      <c r="S165">
        <v>1.688698</v>
      </c>
      <c r="T165" s="84">
        <v>3284.95</v>
      </c>
      <c r="U165" s="57">
        <v>44317</v>
      </c>
      <c r="V165" s="81" t="str">
        <f t="shared" si="8"/>
        <v>122019</v>
      </c>
      <c r="W165" s="80" t="str">
        <f t="shared" si="9"/>
        <v>1 a 30 dias</v>
      </c>
      <c r="X165" s="81" t="str">
        <f t="shared" si="11"/>
        <v>52021</v>
      </c>
      <c r="AA165"/>
    </row>
    <row r="166" spans="1:27" x14ac:dyDescent="0.3">
      <c r="A166" s="57">
        <v>44227</v>
      </c>
      <c r="B166">
        <v>29894663000189</v>
      </c>
      <c r="C166" t="s">
        <v>96</v>
      </c>
      <c r="D166" s="57">
        <v>43815</v>
      </c>
      <c r="E166">
        <v>265.42</v>
      </c>
      <c r="F166" s="57">
        <v>44050</v>
      </c>
      <c r="G166">
        <f t="shared" si="10"/>
        <v>-177</v>
      </c>
      <c r="H166" s="57">
        <v>45968</v>
      </c>
      <c r="I166">
        <v>1652</v>
      </c>
      <c r="J166">
        <v>295364218</v>
      </c>
      <c r="K166">
        <v>72</v>
      </c>
      <c r="L166"/>
      <c r="M166"/>
      <c r="N166">
        <v>1.3599999999999999</v>
      </c>
      <c r="O166" s="83">
        <v>11967.900000000001</v>
      </c>
      <c r="P166">
        <v>12009.150000000001</v>
      </c>
      <c r="Q166">
        <v>1.6897009999999999</v>
      </c>
      <c r="R166">
        <v>12727.169999999998</v>
      </c>
      <c r="S166">
        <v>1.6897009999999999</v>
      </c>
      <c r="T166" s="84">
        <v>11967.900000000001</v>
      </c>
      <c r="U166" s="57">
        <v>44075</v>
      </c>
      <c r="V166" s="81" t="str">
        <f t="shared" si="8"/>
        <v>122019</v>
      </c>
      <c r="W166" s="80" t="str">
        <f t="shared" si="9"/>
        <v>Acima de 120 dias</v>
      </c>
      <c r="X166" s="81" t="str">
        <f t="shared" si="11"/>
        <v>92020</v>
      </c>
      <c r="AA166"/>
    </row>
    <row r="167" spans="1:27" x14ac:dyDescent="0.3">
      <c r="A167" s="57">
        <v>44227</v>
      </c>
      <c r="B167">
        <v>29894663000189</v>
      </c>
      <c r="C167" t="s">
        <v>96</v>
      </c>
      <c r="D167" s="57">
        <v>43873</v>
      </c>
      <c r="E167">
        <v>98.9</v>
      </c>
      <c r="F167" s="57">
        <v>44234</v>
      </c>
      <c r="G167">
        <f t="shared" si="10"/>
        <v>7</v>
      </c>
      <c r="H167" s="57">
        <v>45999</v>
      </c>
      <c r="I167">
        <v>1683</v>
      </c>
      <c r="J167">
        <v>295369839</v>
      </c>
      <c r="K167">
        <v>72</v>
      </c>
      <c r="L167"/>
      <c r="M167"/>
      <c r="N167">
        <v>1.3701862984911739</v>
      </c>
      <c r="O167" s="83">
        <v>3889.48</v>
      </c>
      <c r="P167">
        <v>4418.1100000000006</v>
      </c>
      <c r="Q167">
        <v>1.708321</v>
      </c>
      <c r="R167">
        <v>4186.12</v>
      </c>
      <c r="S167">
        <v>1.708321</v>
      </c>
      <c r="T167" s="84">
        <v>3889.48</v>
      </c>
      <c r="U167" s="57">
        <v>44228</v>
      </c>
      <c r="V167" s="81" t="str">
        <f t="shared" si="8"/>
        <v>22020</v>
      </c>
      <c r="W167" s="80" t="str">
        <f t="shared" si="9"/>
        <v>1 a 30 dias</v>
      </c>
      <c r="X167" s="81" t="str">
        <f t="shared" si="11"/>
        <v>22021</v>
      </c>
      <c r="AA167"/>
    </row>
    <row r="168" spans="1:27" x14ac:dyDescent="0.3">
      <c r="A168" s="57">
        <v>44227</v>
      </c>
      <c r="B168">
        <v>29894663000189</v>
      </c>
      <c r="C168" t="s">
        <v>96</v>
      </c>
      <c r="D168" s="57">
        <v>43791</v>
      </c>
      <c r="E168">
        <v>150.5</v>
      </c>
      <c r="F168" s="57">
        <v>43868</v>
      </c>
      <c r="G168">
        <f t="shared" si="10"/>
        <v>-359</v>
      </c>
      <c r="H168" s="57">
        <v>45937</v>
      </c>
      <c r="I168">
        <v>1621</v>
      </c>
      <c r="J168">
        <v>295450026</v>
      </c>
      <c r="K168">
        <v>72</v>
      </c>
      <c r="L168"/>
      <c r="M168"/>
      <c r="N168">
        <v>1.3460000000000001</v>
      </c>
      <c r="O168" s="83">
        <v>7739.25</v>
      </c>
      <c r="P168">
        <v>6857.87</v>
      </c>
      <c r="Q168">
        <v>1.5989059999999999</v>
      </c>
      <c r="R168">
        <v>8066.54</v>
      </c>
      <c r="S168">
        <v>1.5989059999999999</v>
      </c>
      <c r="T168" s="84">
        <v>7739.25</v>
      </c>
      <c r="U168" s="57">
        <v>43922</v>
      </c>
      <c r="V168" s="81" t="str">
        <f t="shared" si="8"/>
        <v>112019</v>
      </c>
      <c r="W168" s="80" t="str">
        <f t="shared" si="9"/>
        <v>Acima de 120 dias</v>
      </c>
      <c r="X168" s="81" t="str">
        <f t="shared" si="11"/>
        <v>42020</v>
      </c>
      <c r="AA168"/>
    </row>
    <row r="169" spans="1:27" x14ac:dyDescent="0.3">
      <c r="A169" s="57">
        <v>44227</v>
      </c>
      <c r="B169">
        <v>29894663000189</v>
      </c>
      <c r="C169" t="s">
        <v>96</v>
      </c>
      <c r="D169" s="57">
        <v>43843</v>
      </c>
      <c r="E169">
        <v>279.33</v>
      </c>
      <c r="F169" s="57">
        <v>43897</v>
      </c>
      <c r="G169">
        <f t="shared" si="10"/>
        <v>-330</v>
      </c>
      <c r="H169" s="57">
        <v>45999</v>
      </c>
      <c r="I169">
        <v>1683</v>
      </c>
      <c r="J169">
        <v>295459757</v>
      </c>
      <c r="K169">
        <v>72</v>
      </c>
      <c r="L169"/>
      <c r="M169"/>
      <c r="N169">
        <v>1.36</v>
      </c>
      <c r="O169" s="83">
        <v>14297.71</v>
      </c>
      <c r="P169">
        <v>12624.629999999996</v>
      </c>
      <c r="Q169">
        <v>1.607108</v>
      </c>
      <c r="R169">
        <v>14922.41</v>
      </c>
      <c r="S169">
        <v>1.607108</v>
      </c>
      <c r="T169" s="84">
        <v>14297.71</v>
      </c>
      <c r="U169" s="57">
        <v>43922</v>
      </c>
      <c r="V169" s="81" t="str">
        <f t="shared" si="8"/>
        <v>12020</v>
      </c>
      <c r="W169" s="80" t="str">
        <f t="shared" si="9"/>
        <v>Acima de 120 dias</v>
      </c>
      <c r="X169" s="81" t="str">
        <f t="shared" si="11"/>
        <v>42020</v>
      </c>
      <c r="AA169"/>
    </row>
    <row r="170" spans="1:27" x14ac:dyDescent="0.3">
      <c r="A170" s="57">
        <v>44227</v>
      </c>
      <c r="B170">
        <v>29894663000189</v>
      </c>
      <c r="C170" t="s">
        <v>96</v>
      </c>
      <c r="D170" s="57">
        <v>43815</v>
      </c>
      <c r="E170">
        <v>124.23</v>
      </c>
      <c r="F170" s="57">
        <v>43837</v>
      </c>
      <c r="G170">
        <f t="shared" si="10"/>
        <v>-390</v>
      </c>
      <c r="H170" s="57">
        <v>45968</v>
      </c>
      <c r="I170">
        <v>1652</v>
      </c>
      <c r="J170">
        <v>295462664</v>
      </c>
      <c r="K170">
        <v>72</v>
      </c>
      <c r="L170"/>
      <c r="M170"/>
      <c r="N170">
        <v>1.3599999999999999</v>
      </c>
      <c r="O170" s="83">
        <v>6479.18</v>
      </c>
      <c r="P170">
        <v>5620.94</v>
      </c>
      <c r="Q170">
        <v>1.681845</v>
      </c>
      <c r="R170">
        <v>6826.55</v>
      </c>
      <c r="S170">
        <v>1.681845</v>
      </c>
      <c r="T170" s="84">
        <v>6479.18</v>
      </c>
      <c r="U170" s="57">
        <v>43891</v>
      </c>
      <c r="V170" s="81" t="str">
        <f t="shared" si="8"/>
        <v>122019</v>
      </c>
      <c r="W170" s="80" t="str">
        <f t="shared" si="9"/>
        <v>Acima de 120 dias</v>
      </c>
      <c r="X170" s="81" t="str">
        <f t="shared" si="11"/>
        <v>32020</v>
      </c>
      <c r="AA170"/>
    </row>
    <row r="171" spans="1:27" x14ac:dyDescent="0.3">
      <c r="A171" s="57">
        <v>44227</v>
      </c>
      <c r="B171">
        <v>29894663000189</v>
      </c>
      <c r="C171" t="s">
        <v>96</v>
      </c>
      <c r="D171" s="57">
        <v>43815</v>
      </c>
      <c r="E171">
        <v>434.07</v>
      </c>
      <c r="F171" s="57">
        <v>43989</v>
      </c>
      <c r="G171">
        <f t="shared" si="10"/>
        <v>-238</v>
      </c>
      <c r="H171" s="57">
        <v>45968</v>
      </c>
      <c r="I171">
        <v>1652</v>
      </c>
      <c r="J171">
        <v>295561209</v>
      </c>
      <c r="K171">
        <v>72</v>
      </c>
      <c r="L171"/>
      <c r="M171"/>
      <c r="N171">
        <v>1.3599999999999999</v>
      </c>
      <c r="O171" s="83">
        <v>20488.870000000003</v>
      </c>
      <c r="P171">
        <v>19639.889999999989</v>
      </c>
      <c r="Q171">
        <v>1.676105</v>
      </c>
      <c r="R171">
        <v>21682.23</v>
      </c>
      <c r="S171">
        <v>1.676105</v>
      </c>
      <c r="T171" s="84">
        <v>20488.870000000003</v>
      </c>
      <c r="U171" s="57">
        <v>44013</v>
      </c>
      <c r="V171" s="81" t="str">
        <f t="shared" si="8"/>
        <v>122019</v>
      </c>
      <c r="W171" s="80" t="str">
        <f t="shared" si="9"/>
        <v>Acima de 120 dias</v>
      </c>
      <c r="X171" s="81" t="str">
        <f t="shared" si="11"/>
        <v>72020</v>
      </c>
      <c r="AA171"/>
    </row>
    <row r="172" spans="1:27" x14ac:dyDescent="0.3">
      <c r="A172" s="57">
        <v>44227</v>
      </c>
      <c r="B172">
        <v>29894663000189</v>
      </c>
      <c r="C172" t="s">
        <v>96</v>
      </c>
      <c r="D172" s="57">
        <v>43843</v>
      </c>
      <c r="E172">
        <v>142.88999999999999</v>
      </c>
      <c r="F172" s="57">
        <v>43989</v>
      </c>
      <c r="G172">
        <f t="shared" si="10"/>
        <v>-238</v>
      </c>
      <c r="H172" s="57">
        <v>45999</v>
      </c>
      <c r="I172">
        <v>1683</v>
      </c>
      <c r="J172">
        <v>295567378</v>
      </c>
      <c r="K172">
        <v>72</v>
      </c>
      <c r="L172"/>
      <c r="M172"/>
      <c r="N172">
        <v>1.36</v>
      </c>
      <c r="O172" s="83">
        <v>6868.68</v>
      </c>
      <c r="P172">
        <v>6458.08</v>
      </c>
      <c r="Q172">
        <v>1.6205989999999999</v>
      </c>
      <c r="R172">
        <v>7204.84</v>
      </c>
      <c r="S172">
        <v>1.6205989999999999</v>
      </c>
      <c r="T172" s="84">
        <v>6868.68</v>
      </c>
      <c r="U172" s="57">
        <v>43983</v>
      </c>
      <c r="V172" s="81" t="str">
        <f t="shared" si="8"/>
        <v>12020</v>
      </c>
      <c r="W172" s="80" t="str">
        <f t="shared" si="9"/>
        <v>Acima de 120 dias</v>
      </c>
      <c r="X172" s="81" t="str">
        <f t="shared" si="11"/>
        <v>62020</v>
      </c>
      <c r="AA172"/>
    </row>
    <row r="173" spans="1:27" x14ac:dyDescent="0.3">
      <c r="A173" s="57">
        <v>44227</v>
      </c>
      <c r="B173">
        <v>29894663000189</v>
      </c>
      <c r="C173" t="s">
        <v>96</v>
      </c>
      <c r="D173" s="57">
        <v>43873</v>
      </c>
      <c r="E173">
        <v>185.4</v>
      </c>
      <c r="F173" s="57">
        <v>44323</v>
      </c>
      <c r="G173">
        <f t="shared" si="10"/>
        <v>96</v>
      </c>
      <c r="H173" s="57">
        <v>44935</v>
      </c>
      <c r="I173">
        <v>619</v>
      </c>
      <c r="J173">
        <v>295586995</v>
      </c>
      <c r="K173">
        <v>36</v>
      </c>
      <c r="L173"/>
      <c r="M173"/>
      <c r="N173">
        <v>1.4949999999999999</v>
      </c>
      <c r="O173" s="83">
        <v>3194.86</v>
      </c>
      <c r="P173">
        <v>5019.03</v>
      </c>
      <c r="Q173">
        <v>2.0652840000000001</v>
      </c>
      <c r="R173">
        <v>3368.33</v>
      </c>
      <c r="S173">
        <v>2.0652840000000001</v>
      </c>
      <c r="T173" s="84">
        <v>3194.86</v>
      </c>
      <c r="U173" s="57">
        <v>44317</v>
      </c>
      <c r="V173" s="81" t="str">
        <f t="shared" si="8"/>
        <v>22020</v>
      </c>
      <c r="W173" s="80" t="str">
        <f t="shared" si="9"/>
        <v>1 a 30 dias</v>
      </c>
      <c r="X173" s="81" t="str">
        <f t="shared" si="11"/>
        <v>52021</v>
      </c>
      <c r="AA173"/>
    </row>
    <row r="174" spans="1:27" x14ac:dyDescent="0.3">
      <c r="A174" s="57">
        <v>44227</v>
      </c>
      <c r="B174">
        <v>29894663000189</v>
      </c>
      <c r="C174" t="s">
        <v>96</v>
      </c>
      <c r="D174" s="57">
        <v>43791</v>
      </c>
      <c r="E174">
        <v>255.78</v>
      </c>
      <c r="F174" s="57">
        <v>44142</v>
      </c>
      <c r="G174">
        <f t="shared" si="10"/>
        <v>-85</v>
      </c>
      <c r="H174" s="57">
        <v>44841</v>
      </c>
      <c r="I174">
        <v>525</v>
      </c>
      <c r="J174">
        <v>295653644</v>
      </c>
      <c r="K174">
        <v>36</v>
      </c>
      <c r="L174"/>
      <c r="M174"/>
      <c r="N174">
        <v>1.3460000000000001</v>
      </c>
      <c r="O174" s="83">
        <v>5530.04</v>
      </c>
      <c r="P174">
        <v>7124.8900000000021</v>
      </c>
      <c r="Q174">
        <v>1.7235510000000001</v>
      </c>
      <c r="R174">
        <v>5653.23</v>
      </c>
      <c r="S174">
        <v>1.7235510000000001</v>
      </c>
      <c r="T174" s="84">
        <v>5530.04</v>
      </c>
      <c r="U174" s="57">
        <v>44136</v>
      </c>
      <c r="V174" s="81" t="str">
        <f t="shared" si="8"/>
        <v>112019</v>
      </c>
      <c r="W174" s="80" t="str">
        <f t="shared" si="9"/>
        <v>61 a 90 dias</v>
      </c>
      <c r="X174" s="81" t="str">
        <f t="shared" si="11"/>
        <v>112020</v>
      </c>
      <c r="AA174"/>
    </row>
    <row r="175" spans="1:27" x14ac:dyDescent="0.3">
      <c r="A175" s="57">
        <v>44227</v>
      </c>
      <c r="B175">
        <v>29894663000189</v>
      </c>
      <c r="C175" t="s">
        <v>96</v>
      </c>
      <c r="D175" s="57">
        <v>43815</v>
      </c>
      <c r="E175">
        <v>189.26</v>
      </c>
      <c r="F175" s="57">
        <v>44172</v>
      </c>
      <c r="G175">
        <f t="shared" si="10"/>
        <v>-55</v>
      </c>
      <c r="H175" s="57">
        <v>45968</v>
      </c>
      <c r="I175">
        <v>1652</v>
      </c>
      <c r="J175">
        <v>295657075</v>
      </c>
      <c r="K175">
        <v>72</v>
      </c>
      <c r="L175"/>
      <c r="M175"/>
      <c r="N175">
        <v>1.3599999999999999</v>
      </c>
      <c r="O175" s="83">
        <v>7851.93</v>
      </c>
      <c r="P175">
        <v>8563.3200000000033</v>
      </c>
      <c r="Q175">
        <v>1.641459</v>
      </c>
      <c r="R175">
        <v>8318.18</v>
      </c>
      <c r="S175">
        <v>1.641459</v>
      </c>
      <c r="T175" s="84">
        <v>7851.93</v>
      </c>
      <c r="U175" s="57">
        <v>44197</v>
      </c>
      <c r="V175" s="81" t="str">
        <f t="shared" si="8"/>
        <v>122019</v>
      </c>
      <c r="W175" s="80" t="str">
        <f t="shared" si="9"/>
        <v>31 a 60 dias</v>
      </c>
      <c r="X175" s="81" t="str">
        <f t="shared" si="11"/>
        <v>12021</v>
      </c>
      <c r="AA175"/>
    </row>
    <row r="176" spans="1:27" x14ac:dyDescent="0.3">
      <c r="A176" s="57">
        <v>44227</v>
      </c>
      <c r="B176">
        <v>29894663000189</v>
      </c>
      <c r="C176" t="s">
        <v>96</v>
      </c>
      <c r="D176" s="57">
        <v>43815</v>
      </c>
      <c r="E176">
        <v>286.10000000000002</v>
      </c>
      <c r="F176" s="57">
        <v>44172</v>
      </c>
      <c r="G176">
        <f t="shared" si="10"/>
        <v>-55</v>
      </c>
      <c r="H176" s="57">
        <v>45968</v>
      </c>
      <c r="I176">
        <v>1652</v>
      </c>
      <c r="J176">
        <v>295663522</v>
      </c>
      <c r="K176">
        <v>72</v>
      </c>
      <c r="L176"/>
      <c r="M176"/>
      <c r="N176">
        <v>1.3599999999999999</v>
      </c>
      <c r="O176" s="83">
        <v>11765.07</v>
      </c>
      <c r="P176">
        <v>12944.860000000002</v>
      </c>
      <c r="Q176">
        <v>1.6857409999999999</v>
      </c>
      <c r="R176">
        <v>12574.390000000001</v>
      </c>
      <c r="S176">
        <v>1.6857409999999999</v>
      </c>
      <c r="T176" s="84">
        <v>11765.07</v>
      </c>
      <c r="U176" s="57">
        <v>44197</v>
      </c>
      <c r="V176" s="81" t="str">
        <f t="shared" si="8"/>
        <v>122019</v>
      </c>
      <c r="W176" s="80" t="str">
        <f t="shared" si="9"/>
        <v>31 a 60 dias</v>
      </c>
      <c r="X176" s="81" t="str">
        <f t="shared" si="11"/>
        <v>12021</v>
      </c>
      <c r="AA176"/>
    </row>
    <row r="177" spans="1:27" x14ac:dyDescent="0.3">
      <c r="A177" s="57">
        <v>44227</v>
      </c>
      <c r="B177">
        <v>29894663000189</v>
      </c>
      <c r="C177" t="s">
        <v>96</v>
      </c>
      <c r="D177" s="57">
        <v>43903</v>
      </c>
      <c r="E177">
        <v>108.97</v>
      </c>
      <c r="F177" s="57">
        <v>44262</v>
      </c>
      <c r="G177">
        <f t="shared" si="10"/>
        <v>35</v>
      </c>
      <c r="H177" s="57">
        <v>46029</v>
      </c>
      <c r="I177">
        <v>1713</v>
      </c>
      <c r="J177">
        <v>295674517</v>
      </c>
      <c r="K177">
        <v>72</v>
      </c>
      <c r="L177"/>
      <c r="M177"/>
      <c r="N177">
        <v>1.36</v>
      </c>
      <c r="O177" s="83">
        <v>4249.3999999999996</v>
      </c>
      <c r="P177">
        <v>4881.8600000000015</v>
      </c>
      <c r="Q177">
        <v>1.6750609999999999</v>
      </c>
      <c r="R177">
        <v>4564.42</v>
      </c>
      <c r="S177">
        <v>1.6750609999999999</v>
      </c>
      <c r="T177" s="84">
        <v>4249.3999999999996</v>
      </c>
      <c r="U177" s="57">
        <v>44256</v>
      </c>
      <c r="V177" s="81" t="str">
        <f t="shared" si="8"/>
        <v>32020</v>
      </c>
      <c r="W177" s="80" t="str">
        <f t="shared" si="9"/>
        <v>1 a 30 dias</v>
      </c>
      <c r="X177" s="81" t="str">
        <f t="shared" si="11"/>
        <v>32021</v>
      </c>
      <c r="AA177"/>
    </row>
    <row r="178" spans="1:27" x14ac:dyDescent="0.3">
      <c r="A178" s="57">
        <v>44227</v>
      </c>
      <c r="B178">
        <v>29894663000189</v>
      </c>
      <c r="C178" t="s">
        <v>96</v>
      </c>
      <c r="D178" s="57">
        <v>43815</v>
      </c>
      <c r="E178">
        <v>83.04</v>
      </c>
      <c r="F178" s="57">
        <v>43868</v>
      </c>
      <c r="G178">
        <f t="shared" si="10"/>
        <v>-359</v>
      </c>
      <c r="H178" s="57">
        <v>45968</v>
      </c>
      <c r="I178">
        <v>1652</v>
      </c>
      <c r="J178">
        <v>295759436</v>
      </c>
      <c r="K178">
        <v>72</v>
      </c>
      <c r="L178"/>
      <c r="M178"/>
      <c r="N178">
        <v>1.3599999999999999</v>
      </c>
      <c r="O178" s="83">
        <v>4273.41</v>
      </c>
      <c r="P178">
        <v>3757.22</v>
      </c>
      <c r="Q178">
        <v>1.6445050000000001</v>
      </c>
      <c r="R178">
        <v>4480.08</v>
      </c>
      <c r="S178">
        <v>1.6445050000000001</v>
      </c>
      <c r="T178" s="84">
        <v>4273.41</v>
      </c>
      <c r="U178" s="57">
        <v>43862</v>
      </c>
      <c r="V178" s="81" t="str">
        <f t="shared" si="8"/>
        <v>122019</v>
      </c>
      <c r="W178" s="80" t="str">
        <f t="shared" si="9"/>
        <v>Acima de 120 dias</v>
      </c>
      <c r="X178" s="81" t="str">
        <f t="shared" si="11"/>
        <v>22020</v>
      </c>
      <c r="AA178"/>
    </row>
    <row r="179" spans="1:27" x14ac:dyDescent="0.3">
      <c r="A179" s="57">
        <v>44227</v>
      </c>
      <c r="B179">
        <v>29894663000189</v>
      </c>
      <c r="C179" t="s">
        <v>96</v>
      </c>
      <c r="D179" s="57">
        <v>43815</v>
      </c>
      <c r="E179">
        <v>139.99</v>
      </c>
      <c r="F179" s="57">
        <v>43897</v>
      </c>
      <c r="G179">
        <f t="shared" si="10"/>
        <v>-330</v>
      </c>
      <c r="H179" s="57">
        <v>45968</v>
      </c>
      <c r="I179">
        <v>1652</v>
      </c>
      <c r="J179">
        <v>295858458</v>
      </c>
      <c r="K179">
        <v>72</v>
      </c>
      <c r="L179"/>
      <c r="M179"/>
      <c r="N179">
        <v>1.3599999999999999</v>
      </c>
      <c r="O179" s="83">
        <v>7064.5</v>
      </c>
      <c r="P179">
        <v>6333.9600000000009</v>
      </c>
      <c r="Q179">
        <v>1.6442829999999999</v>
      </c>
      <c r="R179">
        <v>7412.6299999999992</v>
      </c>
      <c r="S179">
        <v>1.6442829999999999</v>
      </c>
      <c r="T179" s="84">
        <v>7064.5</v>
      </c>
      <c r="U179" s="57">
        <v>43922</v>
      </c>
      <c r="V179" s="81" t="str">
        <f t="shared" si="8"/>
        <v>122019</v>
      </c>
      <c r="W179" s="80" t="str">
        <f t="shared" si="9"/>
        <v>Acima de 120 dias</v>
      </c>
      <c r="X179" s="81" t="str">
        <f t="shared" si="11"/>
        <v>42020</v>
      </c>
      <c r="AA179"/>
    </row>
    <row r="180" spans="1:27" x14ac:dyDescent="0.3">
      <c r="A180" s="57">
        <v>44227</v>
      </c>
      <c r="B180">
        <v>29894663000189</v>
      </c>
      <c r="C180" t="s">
        <v>96</v>
      </c>
      <c r="D180" s="57">
        <v>43815</v>
      </c>
      <c r="E180">
        <v>112.62</v>
      </c>
      <c r="F180" s="57">
        <v>44081</v>
      </c>
      <c r="G180">
        <f t="shared" si="10"/>
        <v>-146</v>
      </c>
      <c r="H180" s="57">
        <v>45968</v>
      </c>
      <c r="I180">
        <v>1652</v>
      </c>
      <c r="J180">
        <v>295859346</v>
      </c>
      <c r="K180">
        <v>72</v>
      </c>
      <c r="L180"/>
      <c r="M180"/>
      <c r="N180">
        <v>1.3599999999999999</v>
      </c>
      <c r="O180" s="83">
        <v>5014.71</v>
      </c>
      <c r="P180">
        <v>5095.6399999999994</v>
      </c>
      <c r="Q180">
        <v>1.6366289999999999</v>
      </c>
      <c r="R180">
        <v>5287.64</v>
      </c>
      <c r="S180">
        <v>1.6366289999999999</v>
      </c>
      <c r="T180" s="84">
        <v>5014.71</v>
      </c>
      <c r="U180" s="57">
        <v>44075</v>
      </c>
      <c r="V180" s="81" t="str">
        <f t="shared" si="8"/>
        <v>122019</v>
      </c>
      <c r="W180" s="80" t="str">
        <f t="shared" si="9"/>
        <v>Acima de 120 dias</v>
      </c>
      <c r="X180" s="81" t="str">
        <f t="shared" si="11"/>
        <v>92020</v>
      </c>
      <c r="AA180"/>
    </row>
    <row r="181" spans="1:27" x14ac:dyDescent="0.3">
      <c r="A181" s="57">
        <v>44227</v>
      </c>
      <c r="B181">
        <v>29894663000189</v>
      </c>
      <c r="C181" t="s">
        <v>96</v>
      </c>
      <c r="D181" s="57">
        <v>43873</v>
      </c>
      <c r="E181">
        <v>86.59</v>
      </c>
      <c r="F181" s="57">
        <v>43928</v>
      </c>
      <c r="G181">
        <f t="shared" si="10"/>
        <v>-299</v>
      </c>
      <c r="H181" s="57">
        <v>46029</v>
      </c>
      <c r="I181">
        <v>1713</v>
      </c>
      <c r="J181">
        <v>295881175</v>
      </c>
      <c r="K181">
        <v>72</v>
      </c>
      <c r="L181"/>
      <c r="M181"/>
      <c r="N181">
        <v>1.3691684505666588</v>
      </c>
      <c r="O181" s="83">
        <v>4305.2</v>
      </c>
      <c r="P181">
        <v>3902.0000000000005</v>
      </c>
      <c r="Q181">
        <v>1.7072080000000001</v>
      </c>
      <c r="R181">
        <v>4571.8100000000004</v>
      </c>
      <c r="S181">
        <v>1.7072080000000001</v>
      </c>
      <c r="T181" s="84">
        <v>4305.2</v>
      </c>
      <c r="U181" s="57">
        <v>43952</v>
      </c>
      <c r="V181" s="81" t="str">
        <f t="shared" si="8"/>
        <v>22020</v>
      </c>
      <c r="W181" s="80" t="str">
        <f t="shared" si="9"/>
        <v>Acima de 120 dias</v>
      </c>
      <c r="X181" s="81" t="str">
        <f t="shared" si="11"/>
        <v>52020</v>
      </c>
      <c r="AA181"/>
    </row>
    <row r="182" spans="1:27" x14ac:dyDescent="0.3">
      <c r="A182" s="57">
        <v>44227</v>
      </c>
      <c r="B182">
        <v>29894663000189</v>
      </c>
      <c r="C182" t="s">
        <v>96</v>
      </c>
      <c r="D182" s="57">
        <v>43791</v>
      </c>
      <c r="E182">
        <v>118.92</v>
      </c>
      <c r="F182" s="57">
        <v>43837</v>
      </c>
      <c r="G182">
        <f t="shared" si="10"/>
        <v>-390</v>
      </c>
      <c r="H182" s="57">
        <v>45937</v>
      </c>
      <c r="I182">
        <v>1621</v>
      </c>
      <c r="J182">
        <v>295950933</v>
      </c>
      <c r="K182">
        <v>72</v>
      </c>
      <c r="L182"/>
      <c r="M182"/>
      <c r="N182">
        <v>1.3460000000000001</v>
      </c>
      <c r="O182" s="83">
        <v>6196.88</v>
      </c>
      <c r="P182">
        <v>5418.8499999999985</v>
      </c>
      <c r="Q182">
        <v>1.6374150000000001</v>
      </c>
      <c r="R182">
        <v>6492.89</v>
      </c>
      <c r="S182">
        <v>1.6374150000000001</v>
      </c>
      <c r="T182" s="84">
        <v>6196.88</v>
      </c>
      <c r="U182" s="57">
        <v>43831</v>
      </c>
      <c r="V182" s="81" t="str">
        <f t="shared" si="8"/>
        <v>112019</v>
      </c>
      <c r="W182" s="80" t="str">
        <f t="shared" si="9"/>
        <v>Acima de 120 dias</v>
      </c>
      <c r="X182" s="81" t="str">
        <f t="shared" si="11"/>
        <v>12020</v>
      </c>
      <c r="AA182"/>
    </row>
    <row r="183" spans="1:27" x14ac:dyDescent="0.3">
      <c r="A183" s="57">
        <v>44227</v>
      </c>
      <c r="B183">
        <v>29894663000189</v>
      </c>
      <c r="C183" t="s">
        <v>96</v>
      </c>
      <c r="D183" s="57">
        <v>43815</v>
      </c>
      <c r="E183">
        <v>105.31</v>
      </c>
      <c r="F183" s="57">
        <v>43897</v>
      </c>
      <c r="G183">
        <f t="shared" si="10"/>
        <v>-330</v>
      </c>
      <c r="H183" s="57">
        <v>45968</v>
      </c>
      <c r="I183">
        <v>1652</v>
      </c>
      <c r="J183">
        <v>295955534</v>
      </c>
      <c r="K183">
        <v>72</v>
      </c>
      <c r="L183"/>
      <c r="M183"/>
      <c r="N183">
        <v>1.3599999999999999</v>
      </c>
      <c r="O183" s="83">
        <v>5323.71</v>
      </c>
      <c r="P183">
        <v>4764.8600000000006</v>
      </c>
      <c r="Q183">
        <v>1.6336299999999999</v>
      </c>
      <c r="R183">
        <v>5576.2800000000007</v>
      </c>
      <c r="S183">
        <v>1.6336299999999999</v>
      </c>
      <c r="T183" s="84">
        <v>5323.71</v>
      </c>
      <c r="U183" s="57">
        <v>44105</v>
      </c>
      <c r="V183" s="81" t="str">
        <f t="shared" si="8"/>
        <v>122019</v>
      </c>
      <c r="W183" s="80" t="str">
        <f t="shared" si="9"/>
        <v>Acima de 120 dias</v>
      </c>
      <c r="X183" s="81" t="str">
        <f t="shared" si="11"/>
        <v>102020</v>
      </c>
      <c r="AA183"/>
    </row>
    <row r="184" spans="1:27" x14ac:dyDescent="0.3">
      <c r="A184" s="57">
        <v>44227</v>
      </c>
      <c r="B184">
        <v>29894663000189</v>
      </c>
      <c r="C184" t="s">
        <v>96</v>
      </c>
      <c r="D184" s="57">
        <v>43873</v>
      </c>
      <c r="E184">
        <v>138.1</v>
      </c>
      <c r="F184" s="57">
        <v>44172</v>
      </c>
      <c r="G184">
        <f t="shared" si="10"/>
        <v>-55</v>
      </c>
      <c r="H184" s="57">
        <v>46029</v>
      </c>
      <c r="I184">
        <v>1713</v>
      </c>
      <c r="J184">
        <v>295972895</v>
      </c>
      <c r="K184">
        <v>72</v>
      </c>
      <c r="L184"/>
      <c r="M184"/>
      <c r="N184">
        <v>1.36</v>
      </c>
      <c r="O184" s="83">
        <v>5835.1200000000008</v>
      </c>
      <c r="P184">
        <v>6240.3400000000029</v>
      </c>
      <c r="Q184">
        <v>1.6454500000000001</v>
      </c>
      <c r="R184">
        <v>6198.8600000000006</v>
      </c>
      <c r="S184">
        <v>1.6454500000000001</v>
      </c>
      <c r="T184" s="84">
        <v>5835.1200000000008</v>
      </c>
      <c r="U184" s="57">
        <v>44197</v>
      </c>
      <c r="V184" s="81" t="str">
        <f t="shared" si="8"/>
        <v>22020</v>
      </c>
      <c r="W184" s="80" t="str">
        <f t="shared" si="9"/>
        <v>31 a 60 dias</v>
      </c>
      <c r="X184" s="81" t="str">
        <f t="shared" si="11"/>
        <v>12021</v>
      </c>
      <c r="AA184"/>
    </row>
    <row r="185" spans="1:27" x14ac:dyDescent="0.3">
      <c r="A185" s="57">
        <v>44227</v>
      </c>
      <c r="B185">
        <v>29894663000189</v>
      </c>
      <c r="C185" t="s">
        <v>96</v>
      </c>
      <c r="D185" s="57">
        <v>43873</v>
      </c>
      <c r="E185">
        <v>166.85</v>
      </c>
      <c r="F185" s="57">
        <v>43989</v>
      </c>
      <c r="G185">
        <f t="shared" si="10"/>
        <v>-238</v>
      </c>
      <c r="H185" s="57">
        <v>46029</v>
      </c>
      <c r="I185">
        <v>1713</v>
      </c>
      <c r="J185">
        <v>295978168</v>
      </c>
      <c r="K185">
        <v>72</v>
      </c>
      <c r="L185"/>
      <c r="M185"/>
      <c r="N185">
        <v>1.36</v>
      </c>
      <c r="O185" s="83">
        <v>8054.46</v>
      </c>
      <c r="P185">
        <v>7539.52</v>
      </c>
      <c r="Q185">
        <v>1.643138</v>
      </c>
      <c r="R185">
        <v>8490.44</v>
      </c>
      <c r="S185">
        <v>1.643138</v>
      </c>
      <c r="T185" s="84">
        <v>8054.46</v>
      </c>
      <c r="U185" s="57">
        <v>44013</v>
      </c>
      <c r="V185" s="81" t="str">
        <f t="shared" si="8"/>
        <v>22020</v>
      </c>
      <c r="W185" s="80" t="str">
        <f t="shared" si="9"/>
        <v>Acima de 120 dias</v>
      </c>
      <c r="X185" s="81" t="str">
        <f t="shared" si="11"/>
        <v>72020</v>
      </c>
      <c r="AA185"/>
    </row>
    <row r="186" spans="1:27" x14ac:dyDescent="0.3">
      <c r="A186" s="57">
        <v>44227</v>
      </c>
      <c r="B186">
        <v>29894663000189</v>
      </c>
      <c r="C186" t="s">
        <v>96</v>
      </c>
      <c r="D186" s="57">
        <v>43873</v>
      </c>
      <c r="E186">
        <v>442.92</v>
      </c>
      <c r="F186" s="57">
        <v>44262</v>
      </c>
      <c r="G186">
        <f t="shared" si="10"/>
        <v>35</v>
      </c>
      <c r="H186" s="57">
        <v>46029</v>
      </c>
      <c r="I186">
        <v>1713</v>
      </c>
      <c r="J186">
        <v>296073648</v>
      </c>
      <c r="K186">
        <v>72</v>
      </c>
      <c r="L186"/>
      <c r="M186"/>
      <c r="N186">
        <v>1.36</v>
      </c>
      <c r="O186" s="83">
        <v>17377.579999999998</v>
      </c>
      <c r="P186">
        <v>20014.330000000002</v>
      </c>
      <c r="Q186">
        <v>1.647608</v>
      </c>
      <c r="R186">
        <v>18552.55</v>
      </c>
      <c r="S186">
        <v>1.647608</v>
      </c>
      <c r="T186" s="84">
        <v>17377.579999999998</v>
      </c>
      <c r="U186" s="57">
        <v>44287</v>
      </c>
      <c r="V186" s="81" t="str">
        <f t="shared" si="8"/>
        <v>22020</v>
      </c>
      <c r="W186" s="80" t="str">
        <f t="shared" si="9"/>
        <v>1 a 30 dias</v>
      </c>
      <c r="X186" s="81" t="str">
        <f t="shared" si="11"/>
        <v>42021</v>
      </c>
      <c r="AA186"/>
    </row>
    <row r="187" spans="1:27" x14ac:dyDescent="0.3">
      <c r="A187" s="57">
        <v>44227</v>
      </c>
      <c r="B187">
        <v>29894663000189</v>
      </c>
      <c r="C187" t="s">
        <v>96</v>
      </c>
      <c r="D187" s="57">
        <v>43873</v>
      </c>
      <c r="E187">
        <v>217.1</v>
      </c>
      <c r="F187" s="57">
        <v>43989</v>
      </c>
      <c r="G187">
        <f t="shared" si="10"/>
        <v>-238</v>
      </c>
      <c r="H187" s="57">
        <v>46029</v>
      </c>
      <c r="I187">
        <v>1713</v>
      </c>
      <c r="J187">
        <v>296077267</v>
      </c>
      <c r="K187">
        <v>72</v>
      </c>
      <c r="L187"/>
      <c r="M187"/>
      <c r="N187">
        <v>1.36</v>
      </c>
      <c r="O187" s="83">
        <v>10509.04</v>
      </c>
      <c r="P187">
        <v>9810.15</v>
      </c>
      <c r="Q187">
        <v>1.6279980000000001</v>
      </c>
      <c r="R187">
        <v>11047.52</v>
      </c>
      <c r="S187">
        <v>1.6279980000000001</v>
      </c>
      <c r="T187" s="84">
        <v>10509.04</v>
      </c>
      <c r="U187" s="57">
        <v>44013</v>
      </c>
      <c r="V187" s="81" t="str">
        <f t="shared" si="8"/>
        <v>22020</v>
      </c>
      <c r="W187" s="80" t="str">
        <f t="shared" si="9"/>
        <v>Acima de 120 dias</v>
      </c>
      <c r="X187" s="81" t="str">
        <f t="shared" si="11"/>
        <v>72020</v>
      </c>
      <c r="AA187"/>
    </row>
    <row r="188" spans="1:27" x14ac:dyDescent="0.3">
      <c r="A188" s="57">
        <v>44227</v>
      </c>
      <c r="B188">
        <v>29894663000189</v>
      </c>
      <c r="C188" t="s">
        <v>96</v>
      </c>
      <c r="D188" s="57">
        <v>43903</v>
      </c>
      <c r="E188">
        <v>332.8</v>
      </c>
      <c r="F188" s="57">
        <v>43958</v>
      </c>
      <c r="G188">
        <f t="shared" si="10"/>
        <v>-269</v>
      </c>
      <c r="H188" s="57">
        <v>46029</v>
      </c>
      <c r="I188">
        <v>1713</v>
      </c>
      <c r="J188">
        <v>296083824</v>
      </c>
      <c r="K188">
        <v>72</v>
      </c>
      <c r="L188"/>
      <c r="M188"/>
      <c r="N188">
        <v>1.36</v>
      </c>
      <c r="O188" s="83">
        <v>16247.72</v>
      </c>
      <c r="P188">
        <v>14909.510000000004</v>
      </c>
      <c r="Q188">
        <v>1.6953320000000001</v>
      </c>
      <c r="R188">
        <v>17267.940000000002</v>
      </c>
      <c r="S188">
        <v>1.6953320000000001</v>
      </c>
      <c r="T188" s="84">
        <v>16247.72</v>
      </c>
      <c r="U188" s="57">
        <v>43983</v>
      </c>
      <c r="V188" s="81" t="str">
        <f t="shared" si="8"/>
        <v>32020</v>
      </c>
      <c r="W188" s="80" t="str">
        <f t="shared" si="9"/>
        <v>Acima de 120 dias</v>
      </c>
      <c r="X188" s="81" t="str">
        <f t="shared" si="11"/>
        <v>62020</v>
      </c>
      <c r="AA188"/>
    </row>
    <row r="189" spans="1:27" x14ac:dyDescent="0.3">
      <c r="A189" s="57">
        <v>44227</v>
      </c>
      <c r="B189">
        <v>29894663000189</v>
      </c>
      <c r="C189" t="s">
        <v>96</v>
      </c>
      <c r="D189" s="57">
        <v>43791</v>
      </c>
      <c r="E189">
        <v>150.30000000000001</v>
      </c>
      <c r="F189" s="57">
        <v>44111</v>
      </c>
      <c r="G189">
        <f t="shared" si="10"/>
        <v>-116</v>
      </c>
      <c r="H189" s="57">
        <v>45937</v>
      </c>
      <c r="I189">
        <v>1621</v>
      </c>
      <c r="J189">
        <v>296151297</v>
      </c>
      <c r="K189">
        <v>72</v>
      </c>
      <c r="L189"/>
      <c r="M189"/>
      <c r="N189">
        <v>1.3460000000000001</v>
      </c>
      <c r="O189" s="83">
        <v>6460.1100000000006</v>
      </c>
      <c r="P189">
        <v>6848.8000000000011</v>
      </c>
      <c r="Q189">
        <v>1.6533260000000001</v>
      </c>
      <c r="R189">
        <v>6853.3899999999994</v>
      </c>
      <c r="S189">
        <v>1.6533260000000001</v>
      </c>
      <c r="T189" s="84">
        <v>6460.1100000000006</v>
      </c>
      <c r="U189" s="57">
        <v>44197</v>
      </c>
      <c r="V189" s="81" t="str">
        <f t="shared" si="8"/>
        <v>112019</v>
      </c>
      <c r="W189" s="80" t="str">
        <f t="shared" si="9"/>
        <v>91 a 120 dias</v>
      </c>
      <c r="X189" s="81" t="str">
        <f t="shared" si="11"/>
        <v>12021</v>
      </c>
      <c r="AA189"/>
    </row>
    <row r="190" spans="1:27" x14ac:dyDescent="0.3">
      <c r="A190" s="57">
        <v>44227</v>
      </c>
      <c r="B190">
        <v>29894663000189</v>
      </c>
      <c r="C190" t="s">
        <v>96</v>
      </c>
      <c r="D190" s="57">
        <v>43791</v>
      </c>
      <c r="E190">
        <v>159.01</v>
      </c>
      <c r="F190" s="57">
        <v>44050</v>
      </c>
      <c r="G190">
        <f t="shared" si="10"/>
        <v>-177</v>
      </c>
      <c r="H190" s="57">
        <v>45937</v>
      </c>
      <c r="I190">
        <v>1621</v>
      </c>
      <c r="J190">
        <v>296154819</v>
      </c>
      <c r="K190">
        <v>72</v>
      </c>
      <c r="L190"/>
      <c r="M190"/>
      <c r="N190">
        <v>1.3460000000000001</v>
      </c>
      <c r="O190" s="83">
        <v>7104.25</v>
      </c>
      <c r="P190">
        <v>7245.6500000000005</v>
      </c>
      <c r="Q190">
        <v>1.6912670000000001</v>
      </c>
      <c r="R190">
        <v>7568.59</v>
      </c>
      <c r="S190">
        <v>1.6912670000000001</v>
      </c>
      <c r="T190" s="84">
        <v>7104.25</v>
      </c>
      <c r="U190" s="57">
        <v>44044</v>
      </c>
      <c r="V190" s="81" t="str">
        <f t="shared" si="8"/>
        <v>112019</v>
      </c>
      <c r="W190" s="80" t="str">
        <f t="shared" si="9"/>
        <v>Acima de 120 dias</v>
      </c>
      <c r="X190" s="81" t="str">
        <f t="shared" si="11"/>
        <v>82020</v>
      </c>
      <c r="AA190"/>
    </row>
    <row r="191" spans="1:27" x14ac:dyDescent="0.3">
      <c r="A191" s="57">
        <v>44227</v>
      </c>
      <c r="B191">
        <v>29894663000189</v>
      </c>
      <c r="C191" t="s">
        <v>96</v>
      </c>
      <c r="D191" s="57">
        <v>43843</v>
      </c>
      <c r="E191">
        <v>87</v>
      </c>
      <c r="F191" s="57">
        <v>43989</v>
      </c>
      <c r="G191">
        <f t="shared" si="10"/>
        <v>-238</v>
      </c>
      <c r="H191" s="57">
        <v>45968</v>
      </c>
      <c r="I191">
        <v>1652</v>
      </c>
      <c r="J191">
        <v>296158421</v>
      </c>
      <c r="K191">
        <v>72</v>
      </c>
      <c r="L191"/>
      <c r="M191"/>
      <c r="N191">
        <v>1.36</v>
      </c>
      <c r="O191" s="83">
        <v>4127.34</v>
      </c>
      <c r="P191">
        <v>3899.1000000000013</v>
      </c>
      <c r="Q191">
        <v>1.6471279999999999</v>
      </c>
      <c r="R191">
        <v>4345.7199999999993</v>
      </c>
      <c r="S191">
        <v>1.6471279999999999</v>
      </c>
      <c r="T191" s="84">
        <v>4127.34</v>
      </c>
      <c r="U191" s="57">
        <v>44166</v>
      </c>
      <c r="V191" s="81" t="str">
        <f t="shared" si="8"/>
        <v>12020</v>
      </c>
      <c r="W191" s="80" t="str">
        <f t="shared" si="9"/>
        <v>Acima de 120 dias</v>
      </c>
      <c r="X191" s="81" t="str">
        <f t="shared" si="11"/>
        <v>122020</v>
      </c>
      <c r="AA191"/>
    </row>
    <row r="192" spans="1:27" x14ac:dyDescent="0.3">
      <c r="A192" s="57">
        <v>44227</v>
      </c>
      <c r="B192">
        <v>29894663000189</v>
      </c>
      <c r="C192" t="s">
        <v>96</v>
      </c>
      <c r="D192" s="57">
        <v>43843</v>
      </c>
      <c r="E192">
        <v>244.98</v>
      </c>
      <c r="F192" s="57">
        <v>44111</v>
      </c>
      <c r="G192">
        <f t="shared" si="10"/>
        <v>-116</v>
      </c>
      <c r="H192" s="57">
        <v>45999</v>
      </c>
      <c r="I192">
        <v>1683</v>
      </c>
      <c r="J192">
        <v>296166040</v>
      </c>
      <c r="K192">
        <v>72</v>
      </c>
      <c r="L192"/>
      <c r="M192"/>
      <c r="N192">
        <v>1.36</v>
      </c>
      <c r="O192" s="83">
        <v>10788.01</v>
      </c>
      <c r="P192">
        <v>11072.189999999999</v>
      </c>
      <c r="Q192">
        <v>1.624498</v>
      </c>
      <c r="R192">
        <v>11372.54</v>
      </c>
      <c r="S192">
        <v>1.624498</v>
      </c>
      <c r="T192" s="84">
        <v>10788.01</v>
      </c>
      <c r="U192" s="57">
        <v>44105</v>
      </c>
      <c r="V192" s="81" t="str">
        <f t="shared" si="8"/>
        <v>12020</v>
      </c>
      <c r="W192" s="80" t="str">
        <f t="shared" si="9"/>
        <v>91 a 120 dias</v>
      </c>
      <c r="X192" s="81" t="str">
        <f t="shared" si="11"/>
        <v>102020</v>
      </c>
      <c r="AA192"/>
    </row>
    <row r="193" spans="1:27" x14ac:dyDescent="0.3">
      <c r="A193" s="57">
        <v>44227</v>
      </c>
      <c r="B193">
        <v>29894663000189</v>
      </c>
      <c r="C193" t="s">
        <v>96</v>
      </c>
      <c r="D193" s="57">
        <v>43843</v>
      </c>
      <c r="E193">
        <v>102</v>
      </c>
      <c r="F193" s="57">
        <v>43868</v>
      </c>
      <c r="G193">
        <f t="shared" si="10"/>
        <v>-359</v>
      </c>
      <c r="H193" s="57">
        <v>45999</v>
      </c>
      <c r="I193">
        <v>1683</v>
      </c>
      <c r="J193">
        <v>296168239</v>
      </c>
      <c r="K193">
        <v>72</v>
      </c>
      <c r="L193"/>
      <c r="M193"/>
      <c r="N193">
        <v>1.36</v>
      </c>
      <c r="O193" s="83">
        <v>5306.2</v>
      </c>
      <c r="P193">
        <v>4610.0200000000013</v>
      </c>
      <c r="Q193">
        <v>1.6261410000000001</v>
      </c>
      <c r="R193">
        <v>5551.09</v>
      </c>
      <c r="S193">
        <v>1.6261410000000001</v>
      </c>
      <c r="T193" s="84">
        <v>5306.2</v>
      </c>
      <c r="U193" s="57">
        <v>43862</v>
      </c>
      <c r="V193" s="81" t="str">
        <f t="shared" si="8"/>
        <v>12020</v>
      </c>
      <c r="W193" s="80" t="str">
        <f t="shared" si="9"/>
        <v>Acima de 120 dias</v>
      </c>
      <c r="X193" s="81" t="str">
        <f t="shared" si="11"/>
        <v>22020</v>
      </c>
      <c r="AA193"/>
    </row>
    <row r="194" spans="1:27" x14ac:dyDescent="0.3">
      <c r="A194" s="57">
        <v>44227</v>
      </c>
      <c r="B194">
        <v>29894663000189</v>
      </c>
      <c r="C194" t="s">
        <v>96</v>
      </c>
      <c r="D194" s="57">
        <v>43873</v>
      </c>
      <c r="E194">
        <v>166.65</v>
      </c>
      <c r="F194" s="57">
        <v>43989</v>
      </c>
      <c r="G194">
        <f t="shared" si="10"/>
        <v>-238</v>
      </c>
      <c r="H194" s="57">
        <v>46029</v>
      </c>
      <c r="I194">
        <v>1713</v>
      </c>
      <c r="J194">
        <v>296178952</v>
      </c>
      <c r="K194">
        <v>72</v>
      </c>
      <c r="L194"/>
      <c r="M194"/>
      <c r="N194">
        <v>1.36</v>
      </c>
      <c r="O194" s="83">
        <v>8044.81</v>
      </c>
      <c r="P194">
        <v>7530.4699999999993</v>
      </c>
      <c r="Q194">
        <v>1.6430929999999999</v>
      </c>
      <c r="R194">
        <v>8480.31</v>
      </c>
      <c r="S194">
        <v>1.6430929999999999</v>
      </c>
      <c r="T194" s="84">
        <v>8044.81</v>
      </c>
      <c r="U194" s="57">
        <v>44013</v>
      </c>
      <c r="V194" s="81" t="str">
        <f t="shared" ref="V194:V257" si="12">MONTH(D194)&amp;YEAR(D194)</f>
        <v>22020</v>
      </c>
      <c r="W194" s="80" t="str">
        <f t="shared" ref="W194:W257" si="13">_xlfn.IFS(G194&lt;-120,"Acima de 120 dias",G194&lt;=-90,"91 a 120 dias",G194&lt;=-61,"61 a 90 dias",G194&lt;=-31,"31 a 60 dias",G194&gt;=-30,"1 a 30 dias")</f>
        <v>Acima de 120 dias</v>
      </c>
      <c r="X194" s="81" t="str">
        <f t="shared" si="11"/>
        <v>72020</v>
      </c>
      <c r="AA194"/>
    </row>
    <row r="195" spans="1:27" x14ac:dyDescent="0.3">
      <c r="A195" s="57">
        <v>44227</v>
      </c>
      <c r="B195">
        <v>29894663000189</v>
      </c>
      <c r="C195" t="s">
        <v>96</v>
      </c>
      <c r="D195" s="57">
        <v>43843</v>
      </c>
      <c r="E195">
        <v>195.37</v>
      </c>
      <c r="F195" s="57">
        <v>43958</v>
      </c>
      <c r="G195">
        <f t="shared" ref="G195:G258" si="14">F195-A195</f>
        <v>-269</v>
      </c>
      <c r="H195" s="57">
        <v>45999</v>
      </c>
      <c r="I195">
        <v>1683</v>
      </c>
      <c r="J195">
        <v>296179111</v>
      </c>
      <c r="K195">
        <v>72</v>
      </c>
      <c r="L195"/>
      <c r="M195"/>
      <c r="N195">
        <v>1.5054540000000001</v>
      </c>
      <c r="O195" s="83">
        <v>8913.2000000000007</v>
      </c>
      <c r="P195">
        <v>8454.619999999999</v>
      </c>
      <c r="Q195">
        <v>2.0527169999999999</v>
      </c>
      <c r="R195">
        <v>9785.74</v>
      </c>
      <c r="S195">
        <v>2.0527169999999999</v>
      </c>
      <c r="T195" s="84">
        <v>8913.2000000000007</v>
      </c>
      <c r="U195" s="57">
        <v>44044</v>
      </c>
      <c r="V195" s="81" t="str">
        <f t="shared" si="12"/>
        <v>12020</v>
      </c>
      <c r="W195" s="80" t="str">
        <f t="shared" si="13"/>
        <v>Acima de 120 dias</v>
      </c>
      <c r="X195" s="81" t="str">
        <f t="shared" ref="X195:X258" si="15">MONTH(U195)&amp;YEAR(U195)</f>
        <v>82020</v>
      </c>
      <c r="AA195"/>
    </row>
    <row r="196" spans="1:27" x14ac:dyDescent="0.3">
      <c r="A196" s="57">
        <v>44227</v>
      </c>
      <c r="B196">
        <v>29894663000189</v>
      </c>
      <c r="C196" t="s">
        <v>96</v>
      </c>
      <c r="D196" s="57">
        <v>43903</v>
      </c>
      <c r="E196">
        <v>382.65</v>
      </c>
      <c r="F196" s="57">
        <v>44019</v>
      </c>
      <c r="G196">
        <f t="shared" si="14"/>
        <v>-208</v>
      </c>
      <c r="H196" s="57">
        <v>46029</v>
      </c>
      <c r="I196">
        <v>1713</v>
      </c>
      <c r="J196">
        <v>296185205</v>
      </c>
      <c r="K196">
        <v>72</v>
      </c>
      <c r="L196"/>
      <c r="M196"/>
      <c r="N196">
        <v>1.3766651261370326</v>
      </c>
      <c r="O196" s="83">
        <v>17851.82</v>
      </c>
      <c r="P196">
        <v>17057.760000000002</v>
      </c>
      <c r="Q196">
        <v>1.7149939999999999</v>
      </c>
      <c r="R196">
        <v>19027.77</v>
      </c>
      <c r="S196">
        <v>1.7149939999999999</v>
      </c>
      <c r="T196" s="84">
        <v>17851.82</v>
      </c>
      <c r="U196" s="57">
        <v>44044</v>
      </c>
      <c r="V196" s="81" t="str">
        <f t="shared" si="12"/>
        <v>32020</v>
      </c>
      <c r="W196" s="80" t="str">
        <f t="shared" si="13"/>
        <v>Acima de 120 dias</v>
      </c>
      <c r="X196" s="81" t="str">
        <f t="shared" si="15"/>
        <v>82020</v>
      </c>
      <c r="AA196"/>
    </row>
    <row r="197" spans="1:27" x14ac:dyDescent="0.3">
      <c r="A197" s="57">
        <v>44227</v>
      </c>
      <c r="B197">
        <v>29894663000189</v>
      </c>
      <c r="C197" t="s">
        <v>96</v>
      </c>
      <c r="D197" s="57">
        <v>43791</v>
      </c>
      <c r="E197">
        <v>397.75</v>
      </c>
      <c r="F197" s="57">
        <v>43958</v>
      </c>
      <c r="G197">
        <f t="shared" si="14"/>
        <v>-269</v>
      </c>
      <c r="H197" s="57">
        <v>44172</v>
      </c>
      <c r="I197">
        <v>-144</v>
      </c>
      <c r="J197">
        <v>296250155</v>
      </c>
      <c r="K197">
        <v>15</v>
      </c>
      <c r="L197"/>
      <c r="M197"/>
      <c r="N197">
        <v>1.4950000000000001</v>
      </c>
      <c r="O197" s="83">
        <v>3182</v>
      </c>
      <c r="P197">
        <v>4694.18</v>
      </c>
      <c r="Q197">
        <v>1.8993850000000001</v>
      </c>
      <c r="R197">
        <v>3182</v>
      </c>
      <c r="S197">
        <v>1.8993850000000001</v>
      </c>
      <c r="T197" s="84">
        <v>3182</v>
      </c>
      <c r="U197" s="57">
        <v>44013</v>
      </c>
      <c r="V197" s="81" t="str">
        <f t="shared" si="12"/>
        <v>112019</v>
      </c>
      <c r="W197" s="80" t="str">
        <f t="shared" si="13"/>
        <v>Acima de 120 dias</v>
      </c>
      <c r="X197" s="81" t="str">
        <f t="shared" si="15"/>
        <v>72020</v>
      </c>
      <c r="AA197"/>
    </row>
    <row r="198" spans="1:27" x14ac:dyDescent="0.3">
      <c r="A198" s="57">
        <v>44227</v>
      </c>
      <c r="B198">
        <v>29894663000189</v>
      </c>
      <c r="C198" t="s">
        <v>96</v>
      </c>
      <c r="D198" s="57">
        <v>43815</v>
      </c>
      <c r="E198">
        <v>167.39</v>
      </c>
      <c r="F198" s="57">
        <v>43958</v>
      </c>
      <c r="G198">
        <f t="shared" si="14"/>
        <v>-269</v>
      </c>
      <c r="H198" s="57">
        <v>45937</v>
      </c>
      <c r="I198">
        <v>1621</v>
      </c>
      <c r="J198">
        <v>296253492</v>
      </c>
      <c r="K198">
        <v>72</v>
      </c>
      <c r="L198"/>
      <c r="M198"/>
      <c r="N198">
        <v>1.3599999999999999</v>
      </c>
      <c r="O198" s="83">
        <v>7994</v>
      </c>
      <c r="P198">
        <v>7510.2500000000018</v>
      </c>
      <c r="Q198">
        <v>1.6813210000000001</v>
      </c>
      <c r="R198">
        <v>8448.76</v>
      </c>
      <c r="S198">
        <v>1.6813210000000001</v>
      </c>
      <c r="T198" s="84">
        <v>7994</v>
      </c>
      <c r="U198" s="57">
        <v>43983</v>
      </c>
      <c r="V198" s="81" t="str">
        <f t="shared" si="12"/>
        <v>122019</v>
      </c>
      <c r="W198" s="80" t="str">
        <f t="shared" si="13"/>
        <v>Acima de 120 dias</v>
      </c>
      <c r="X198" s="81" t="str">
        <f t="shared" si="15"/>
        <v>62020</v>
      </c>
      <c r="AA198"/>
    </row>
    <row r="199" spans="1:27" x14ac:dyDescent="0.3">
      <c r="A199" s="57">
        <v>44227</v>
      </c>
      <c r="B199">
        <v>29894663000189</v>
      </c>
      <c r="C199" t="s">
        <v>96</v>
      </c>
      <c r="D199" s="57">
        <v>43873</v>
      </c>
      <c r="E199">
        <v>235.83</v>
      </c>
      <c r="F199" s="57">
        <v>44019</v>
      </c>
      <c r="G199">
        <f t="shared" si="14"/>
        <v>-208</v>
      </c>
      <c r="H199" s="57">
        <v>46029</v>
      </c>
      <c r="I199">
        <v>1713</v>
      </c>
      <c r="J199">
        <v>296282813</v>
      </c>
      <c r="K199">
        <v>72</v>
      </c>
      <c r="L199"/>
      <c r="M199"/>
      <c r="N199">
        <v>1.36</v>
      </c>
      <c r="O199" s="83">
        <v>11044.970000000001</v>
      </c>
      <c r="P199">
        <v>10656.500000000004</v>
      </c>
      <c r="Q199">
        <v>1.69381</v>
      </c>
      <c r="R199">
        <v>11764.849999999999</v>
      </c>
      <c r="S199">
        <v>1.69381</v>
      </c>
      <c r="T199" s="84">
        <v>11044.970000000001</v>
      </c>
      <c r="U199" s="57">
        <v>44044</v>
      </c>
      <c r="V199" s="81" t="str">
        <f t="shared" si="12"/>
        <v>22020</v>
      </c>
      <c r="W199" s="80" t="str">
        <f t="shared" si="13"/>
        <v>Acima de 120 dias</v>
      </c>
      <c r="X199" s="81" t="str">
        <f t="shared" si="15"/>
        <v>82020</v>
      </c>
      <c r="AA199"/>
    </row>
    <row r="200" spans="1:27" x14ac:dyDescent="0.3">
      <c r="A200" s="57">
        <v>44227</v>
      </c>
      <c r="B200">
        <v>29894663000189</v>
      </c>
      <c r="C200" t="s">
        <v>96</v>
      </c>
      <c r="D200" s="57">
        <v>43873</v>
      </c>
      <c r="E200">
        <v>286</v>
      </c>
      <c r="F200" s="57">
        <v>43897</v>
      </c>
      <c r="G200">
        <f t="shared" si="14"/>
        <v>-330</v>
      </c>
      <c r="H200" s="57">
        <v>45937</v>
      </c>
      <c r="I200">
        <v>1621</v>
      </c>
      <c r="J200">
        <v>296354518</v>
      </c>
      <c r="K200">
        <v>72</v>
      </c>
      <c r="L200"/>
      <c r="M200"/>
      <c r="N200">
        <v>1.36</v>
      </c>
      <c r="O200" s="83">
        <v>14207.07</v>
      </c>
      <c r="P200">
        <v>12594.070000000002</v>
      </c>
      <c r="Q200">
        <v>1.691586</v>
      </c>
      <c r="R200">
        <v>15007.34</v>
      </c>
      <c r="S200">
        <v>1.691586</v>
      </c>
      <c r="T200" s="84">
        <v>14207.07</v>
      </c>
      <c r="U200" s="57">
        <v>43922</v>
      </c>
      <c r="V200" s="81" t="str">
        <f t="shared" si="12"/>
        <v>22020</v>
      </c>
      <c r="W200" s="80" t="str">
        <f t="shared" si="13"/>
        <v>Acima de 120 dias</v>
      </c>
      <c r="X200" s="81" t="str">
        <f t="shared" si="15"/>
        <v>42020</v>
      </c>
      <c r="AA200"/>
    </row>
    <row r="201" spans="1:27" x14ac:dyDescent="0.3">
      <c r="A201" s="57">
        <v>44227</v>
      </c>
      <c r="B201">
        <v>29894663000189</v>
      </c>
      <c r="C201" t="s">
        <v>96</v>
      </c>
      <c r="D201" s="57">
        <v>43815</v>
      </c>
      <c r="E201">
        <v>158.35</v>
      </c>
      <c r="F201" s="57">
        <v>44234</v>
      </c>
      <c r="G201">
        <f t="shared" si="14"/>
        <v>7</v>
      </c>
      <c r="H201" s="57">
        <v>45968</v>
      </c>
      <c r="I201">
        <v>1652</v>
      </c>
      <c r="J201">
        <v>296362346</v>
      </c>
      <c r="K201">
        <v>72</v>
      </c>
      <c r="L201"/>
      <c r="M201"/>
      <c r="N201">
        <v>1.5094480000000001</v>
      </c>
      <c r="O201" s="83">
        <v>5741.62</v>
      </c>
      <c r="P201">
        <v>6852.9000000000024</v>
      </c>
      <c r="Q201">
        <v>2.058408</v>
      </c>
      <c r="R201">
        <v>6427</v>
      </c>
      <c r="S201">
        <v>2.058408</v>
      </c>
      <c r="T201" s="84">
        <v>5741.62</v>
      </c>
      <c r="U201" s="57">
        <v>44228</v>
      </c>
      <c r="V201" s="81" t="str">
        <f t="shared" si="12"/>
        <v>122019</v>
      </c>
      <c r="W201" s="80" t="str">
        <f t="shared" si="13"/>
        <v>1 a 30 dias</v>
      </c>
      <c r="X201" s="81" t="str">
        <f t="shared" si="15"/>
        <v>22021</v>
      </c>
      <c r="AA201"/>
    </row>
    <row r="202" spans="1:27" x14ac:dyDescent="0.3">
      <c r="A202" s="57">
        <v>44227</v>
      </c>
      <c r="B202">
        <v>29894663000189</v>
      </c>
      <c r="C202" t="s">
        <v>96</v>
      </c>
      <c r="D202" s="57">
        <v>43873</v>
      </c>
      <c r="E202">
        <v>104.82</v>
      </c>
      <c r="F202" s="57">
        <v>44081</v>
      </c>
      <c r="G202">
        <f t="shared" si="14"/>
        <v>-146</v>
      </c>
      <c r="H202" s="57">
        <v>46029</v>
      </c>
      <c r="I202">
        <v>1713</v>
      </c>
      <c r="J202">
        <v>296576227</v>
      </c>
      <c r="K202">
        <v>72</v>
      </c>
      <c r="L202"/>
      <c r="M202"/>
      <c r="N202">
        <v>1.36</v>
      </c>
      <c r="O202" s="83">
        <v>4758.9799999999996</v>
      </c>
      <c r="P202">
        <v>4736.5699999999988</v>
      </c>
      <c r="Q202">
        <v>1.6285160000000001</v>
      </c>
      <c r="R202">
        <v>5019.51</v>
      </c>
      <c r="S202">
        <v>1.6285160000000001</v>
      </c>
      <c r="T202" s="84">
        <v>4758.9799999999996</v>
      </c>
      <c r="U202" s="57">
        <v>44105</v>
      </c>
      <c r="V202" s="81" t="str">
        <f t="shared" si="12"/>
        <v>22020</v>
      </c>
      <c r="W202" s="80" t="str">
        <f t="shared" si="13"/>
        <v>Acima de 120 dias</v>
      </c>
      <c r="X202" s="81" t="str">
        <f t="shared" si="15"/>
        <v>102020</v>
      </c>
      <c r="AA202"/>
    </row>
    <row r="203" spans="1:27" x14ac:dyDescent="0.3">
      <c r="A203" s="57">
        <v>44227</v>
      </c>
      <c r="B203">
        <v>29894663000189</v>
      </c>
      <c r="C203" t="s">
        <v>96</v>
      </c>
      <c r="D203" s="57">
        <v>43903</v>
      </c>
      <c r="E203">
        <v>399.3</v>
      </c>
      <c r="F203" s="57">
        <v>43989</v>
      </c>
      <c r="G203">
        <f t="shared" si="14"/>
        <v>-238</v>
      </c>
      <c r="H203" s="57">
        <v>46029</v>
      </c>
      <c r="I203">
        <v>1713</v>
      </c>
      <c r="J203">
        <v>296583725</v>
      </c>
      <c r="K203">
        <v>72</v>
      </c>
      <c r="L203"/>
      <c r="M203"/>
      <c r="N203">
        <v>1.36</v>
      </c>
      <c r="O203" s="83">
        <v>19095.47</v>
      </c>
      <c r="P203">
        <v>17888.679999999993</v>
      </c>
      <c r="Q203">
        <v>1.6952130000000001</v>
      </c>
      <c r="R203">
        <v>20319.14</v>
      </c>
      <c r="S203">
        <v>1.6952130000000001</v>
      </c>
      <c r="T203" s="84">
        <v>19095.47</v>
      </c>
      <c r="U203" s="57">
        <v>44044</v>
      </c>
      <c r="V203" s="81" t="str">
        <f t="shared" si="12"/>
        <v>32020</v>
      </c>
      <c r="W203" s="80" t="str">
        <f t="shared" si="13"/>
        <v>Acima de 120 dias</v>
      </c>
      <c r="X203" s="81" t="str">
        <f t="shared" si="15"/>
        <v>82020</v>
      </c>
      <c r="AA203"/>
    </row>
    <row r="204" spans="1:27" x14ac:dyDescent="0.3">
      <c r="A204" s="57">
        <v>44227</v>
      </c>
      <c r="B204">
        <v>29894663000189</v>
      </c>
      <c r="C204" t="s">
        <v>96</v>
      </c>
      <c r="D204" s="57">
        <v>43873</v>
      </c>
      <c r="E204">
        <v>133.29</v>
      </c>
      <c r="F204" s="57">
        <v>44323</v>
      </c>
      <c r="G204">
        <f t="shared" si="14"/>
        <v>96</v>
      </c>
      <c r="H204" s="57">
        <v>46029</v>
      </c>
      <c r="I204">
        <v>1713</v>
      </c>
      <c r="J204">
        <v>296665618</v>
      </c>
      <c r="K204">
        <v>72</v>
      </c>
      <c r="L204"/>
      <c r="M204"/>
      <c r="N204">
        <v>1.36</v>
      </c>
      <c r="O204" s="83">
        <v>4975.78</v>
      </c>
      <c r="P204">
        <v>6022.9700000000021</v>
      </c>
      <c r="Q204">
        <v>1.6366419999999999</v>
      </c>
      <c r="R204">
        <v>5316.5</v>
      </c>
      <c r="S204">
        <v>1.6366419999999999</v>
      </c>
      <c r="T204" s="84">
        <v>4975.78</v>
      </c>
      <c r="U204" s="57">
        <v>44317</v>
      </c>
      <c r="V204" s="81" t="str">
        <f t="shared" si="12"/>
        <v>22020</v>
      </c>
      <c r="W204" s="80" t="str">
        <f t="shared" si="13"/>
        <v>1 a 30 dias</v>
      </c>
      <c r="X204" s="81" t="str">
        <f t="shared" si="15"/>
        <v>52021</v>
      </c>
      <c r="AA204"/>
    </row>
    <row r="205" spans="1:27" x14ac:dyDescent="0.3">
      <c r="A205" s="57">
        <v>44227</v>
      </c>
      <c r="B205">
        <v>29894663000189</v>
      </c>
      <c r="C205" t="s">
        <v>96</v>
      </c>
      <c r="D205" s="57">
        <v>43903</v>
      </c>
      <c r="E205">
        <v>94.2</v>
      </c>
      <c r="F205" s="57">
        <v>44172</v>
      </c>
      <c r="G205">
        <f t="shared" si="14"/>
        <v>-55</v>
      </c>
      <c r="H205" s="57">
        <v>46029</v>
      </c>
      <c r="I205">
        <v>1713</v>
      </c>
      <c r="J205">
        <v>296682185</v>
      </c>
      <c r="K205">
        <v>72</v>
      </c>
      <c r="L205"/>
      <c r="M205"/>
      <c r="N205">
        <v>1.36</v>
      </c>
      <c r="O205" s="83">
        <v>3937.3500000000004</v>
      </c>
      <c r="P205">
        <v>4220.1899999999996</v>
      </c>
      <c r="Q205">
        <v>1.6980440000000001</v>
      </c>
      <c r="R205">
        <v>4228.34</v>
      </c>
      <c r="S205">
        <v>1.6980440000000001</v>
      </c>
      <c r="T205" s="84">
        <v>3937.3500000000004</v>
      </c>
      <c r="U205" s="57">
        <v>44197</v>
      </c>
      <c r="V205" s="81" t="str">
        <f t="shared" si="12"/>
        <v>32020</v>
      </c>
      <c r="W205" s="80" t="str">
        <f t="shared" si="13"/>
        <v>31 a 60 dias</v>
      </c>
      <c r="X205" s="81" t="str">
        <f t="shared" si="15"/>
        <v>12021</v>
      </c>
      <c r="AA205"/>
    </row>
    <row r="206" spans="1:27" x14ac:dyDescent="0.3">
      <c r="A206" s="57">
        <v>44227</v>
      </c>
      <c r="B206">
        <v>29894663000189</v>
      </c>
      <c r="C206" t="s">
        <v>96</v>
      </c>
      <c r="D206" s="57">
        <v>43873</v>
      </c>
      <c r="E206">
        <v>236.29</v>
      </c>
      <c r="F206" s="57">
        <v>44234</v>
      </c>
      <c r="G206">
        <f t="shared" si="14"/>
        <v>7</v>
      </c>
      <c r="H206" s="57">
        <v>45999</v>
      </c>
      <c r="I206">
        <v>1683</v>
      </c>
      <c r="J206">
        <v>296768032</v>
      </c>
      <c r="K206">
        <v>72</v>
      </c>
      <c r="L206"/>
      <c r="M206"/>
      <c r="N206">
        <v>1.36</v>
      </c>
      <c r="O206" s="83">
        <v>9457.0399999999991</v>
      </c>
      <c r="P206">
        <v>10587.789999999999</v>
      </c>
      <c r="Q206">
        <v>1.626037</v>
      </c>
      <c r="R206">
        <v>10023.950000000001</v>
      </c>
      <c r="S206">
        <v>1.626037</v>
      </c>
      <c r="T206" s="84">
        <v>9457.0399999999991</v>
      </c>
      <c r="U206" s="57">
        <v>44228</v>
      </c>
      <c r="V206" s="81" t="str">
        <f t="shared" si="12"/>
        <v>22020</v>
      </c>
      <c r="W206" s="80" t="str">
        <f t="shared" si="13"/>
        <v>1 a 30 dias</v>
      </c>
      <c r="X206" s="81" t="str">
        <f t="shared" si="15"/>
        <v>22021</v>
      </c>
      <c r="AA206"/>
    </row>
    <row r="207" spans="1:27" x14ac:dyDescent="0.3">
      <c r="A207" s="57">
        <v>44227</v>
      </c>
      <c r="B207">
        <v>29894663000189</v>
      </c>
      <c r="C207" t="s">
        <v>96</v>
      </c>
      <c r="D207" s="57">
        <v>43843</v>
      </c>
      <c r="E207">
        <v>1034.8900000000001</v>
      </c>
      <c r="F207" s="57">
        <v>44172</v>
      </c>
      <c r="G207">
        <f t="shared" si="14"/>
        <v>-55</v>
      </c>
      <c r="H207" s="57">
        <v>45999</v>
      </c>
      <c r="I207">
        <v>1683</v>
      </c>
      <c r="J207">
        <v>296768794</v>
      </c>
      <c r="K207">
        <v>72</v>
      </c>
      <c r="L207"/>
      <c r="M207"/>
      <c r="N207">
        <v>1.36</v>
      </c>
      <c r="O207" s="83">
        <v>43439.14</v>
      </c>
      <c r="P207">
        <v>46773.020000000004</v>
      </c>
      <c r="Q207">
        <v>1.6316839999999999</v>
      </c>
      <c r="R207">
        <v>45972.119999999995</v>
      </c>
      <c r="S207">
        <v>1.6316839999999999</v>
      </c>
      <c r="T207" s="84">
        <v>43439.14</v>
      </c>
      <c r="U207" s="57">
        <v>44197</v>
      </c>
      <c r="V207" s="81" t="str">
        <f t="shared" si="12"/>
        <v>12020</v>
      </c>
      <c r="W207" s="80" t="str">
        <f t="shared" si="13"/>
        <v>31 a 60 dias</v>
      </c>
      <c r="X207" s="81" t="str">
        <f t="shared" si="15"/>
        <v>12021</v>
      </c>
      <c r="AA207"/>
    </row>
    <row r="208" spans="1:27" x14ac:dyDescent="0.3">
      <c r="A208" s="57">
        <v>44227</v>
      </c>
      <c r="B208">
        <v>29894663000189</v>
      </c>
      <c r="C208" t="s">
        <v>96</v>
      </c>
      <c r="D208" s="57">
        <v>43903</v>
      </c>
      <c r="E208">
        <v>194.4</v>
      </c>
      <c r="F208" s="57">
        <v>44142</v>
      </c>
      <c r="G208">
        <f t="shared" si="14"/>
        <v>-85</v>
      </c>
      <c r="H208" s="57">
        <v>46029</v>
      </c>
      <c r="I208">
        <v>1713</v>
      </c>
      <c r="J208">
        <v>296779442</v>
      </c>
      <c r="K208">
        <v>72</v>
      </c>
      <c r="L208"/>
      <c r="M208"/>
      <c r="N208">
        <v>1.36</v>
      </c>
      <c r="O208" s="83">
        <v>8415.26</v>
      </c>
      <c r="P208">
        <v>8709.0899999999983</v>
      </c>
      <c r="Q208">
        <v>1.6414690000000001</v>
      </c>
      <c r="R208">
        <v>8920.41</v>
      </c>
      <c r="S208">
        <v>1.6414690000000001</v>
      </c>
      <c r="T208" s="84">
        <v>8415.26</v>
      </c>
      <c r="U208" s="57">
        <v>44136</v>
      </c>
      <c r="V208" s="81" t="str">
        <f t="shared" si="12"/>
        <v>32020</v>
      </c>
      <c r="W208" s="80" t="str">
        <f t="shared" si="13"/>
        <v>61 a 90 dias</v>
      </c>
      <c r="X208" s="81" t="str">
        <f t="shared" si="15"/>
        <v>112020</v>
      </c>
      <c r="AA208"/>
    </row>
    <row r="209" spans="1:27" x14ac:dyDescent="0.3">
      <c r="A209" s="57">
        <v>44227</v>
      </c>
      <c r="B209">
        <v>29894663000189</v>
      </c>
      <c r="C209" t="s">
        <v>96</v>
      </c>
      <c r="D209" s="57">
        <v>43791</v>
      </c>
      <c r="E209">
        <v>446</v>
      </c>
      <c r="F209" s="57">
        <v>44354</v>
      </c>
      <c r="G209">
        <f t="shared" si="14"/>
        <v>127</v>
      </c>
      <c r="H209" s="57">
        <v>45937</v>
      </c>
      <c r="I209">
        <v>1621</v>
      </c>
      <c r="J209">
        <v>296852531</v>
      </c>
      <c r="K209">
        <v>72</v>
      </c>
      <c r="L209"/>
      <c r="M209"/>
      <c r="N209">
        <v>1.3460000000000001</v>
      </c>
      <c r="O209" s="83">
        <v>15499.31</v>
      </c>
      <c r="P209">
        <v>20322.990000000002</v>
      </c>
      <c r="Q209">
        <v>1.6819470000000001</v>
      </c>
      <c r="R209">
        <v>16768.78</v>
      </c>
      <c r="S209">
        <v>1.6819470000000001</v>
      </c>
      <c r="T209" s="84">
        <v>15499.31</v>
      </c>
      <c r="U209" s="57">
        <v>44348</v>
      </c>
      <c r="V209" s="81" t="str">
        <f t="shared" si="12"/>
        <v>112019</v>
      </c>
      <c r="W209" s="80" t="str">
        <f t="shared" si="13"/>
        <v>1 a 30 dias</v>
      </c>
      <c r="X209" s="81" t="str">
        <f t="shared" si="15"/>
        <v>62021</v>
      </c>
      <c r="AA209"/>
    </row>
    <row r="210" spans="1:27" x14ac:dyDescent="0.3">
      <c r="A210" s="57">
        <v>44227</v>
      </c>
      <c r="B210">
        <v>29894663000189</v>
      </c>
      <c r="C210" t="s">
        <v>96</v>
      </c>
      <c r="D210" s="57">
        <v>43815</v>
      </c>
      <c r="E210">
        <v>179</v>
      </c>
      <c r="F210" s="57">
        <v>44081</v>
      </c>
      <c r="G210">
        <f t="shared" si="14"/>
        <v>-146</v>
      </c>
      <c r="H210" s="57">
        <v>45937</v>
      </c>
      <c r="I210">
        <v>1621</v>
      </c>
      <c r="J210">
        <v>296852849</v>
      </c>
      <c r="K210">
        <v>72</v>
      </c>
      <c r="L210"/>
      <c r="M210"/>
      <c r="N210">
        <v>1.3599999999999999</v>
      </c>
      <c r="O210" s="83">
        <v>7819.74</v>
      </c>
      <c r="P210">
        <v>8031.1600000000035</v>
      </c>
      <c r="Q210">
        <v>1.6902710000000001</v>
      </c>
      <c r="R210">
        <v>8318.73</v>
      </c>
      <c r="S210">
        <v>1.6902710000000001</v>
      </c>
      <c r="T210" s="84">
        <v>7819.74</v>
      </c>
      <c r="U210" s="57">
        <v>44105</v>
      </c>
      <c r="V210" s="81" t="str">
        <f t="shared" si="12"/>
        <v>122019</v>
      </c>
      <c r="W210" s="80" t="str">
        <f t="shared" si="13"/>
        <v>Acima de 120 dias</v>
      </c>
      <c r="X210" s="81" t="str">
        <f t="shared" si="15"/>
        <v>102020</v>
      </c>
      <c r="AA210"/>
    </row>
    <row r="211" spans="1:27" x14ac:dyDescent="0.3">
      <c r="A211" s="57">
        <v>44227</v>
      </c>
      <c r="B211">
        <v>29894663000189</v>
      </c>
      <c r="C211" t="s">
        <v>96</v>
      </c>
      <c r="D211" s="57">
        <v>43815</v>
      </c>
      <c r="E211">
        <v>283.23</v>
      </c>
      <c r="F211" s="57">
        <v>44081</v>
      </c>
      <c r="G211">
        <f t="shared" si="14"/>
        <v>-146</v>
      </c>
      <c r="H211" s="57">
        <v>45968</v>
      </c>
      <c r="I211">
        <v>1652</v>
      </c>
      <c r="J211">
        <v>296862325</v>
      </c>
      <c r="K211">
        <v>72</v>
      </c>
      <c r="L211"/>
      <c r="M211"/>
      <c r="N211">
        <v>1.3599999999999999</v>
      </c>
      <c r="O211" s="83">
        <v>12516.85</v>
      </c>
      <c r="P211">
        <v>12815.029999999997</v>
      </c>
      <c r="Q211">
        <v>1.6770879999999999</v>
      </c>
      <c r="R211">
        <v>13297.93</v>
      </c>
      <c r="S211">
        <v>1.6770879999999999</v>
      </c>
      <c r="T211" s="84">
        <v>12516.85</v>
      </c>
      <c r="U211" s="57">
        <v>44105</v>
      </c>
      <c r="V211" s="81" t="str">
        <f t="shared" si="12"/>
        <v>122019</v>
      </c>
      <c r="W211" s="80" t="str">
        <f t="shared" si="13"/>
        <v>Acima de 120 dias</v>
      </c>
      <c r="X211" s="81" t="str">
        <f t="shared" si="15"/>
        <v>102020</v>
      </c>
      <c r="AA211"/>
    </row>
    <row r="212" spans="1:27" x14ac:dyDescent="0.3">
      <c r="A212" s="57">
        <v>44227</v>
      </c>
      <c r="B212">
        <v>29894663000189</v>
      </c>
      <c r="C212" t="s">
        <v>96</v>
      </c>
      <c r="D212" s="57">
        <v>43843</v>
      </c>
      <c r="E212">
        <v>170.2</v>
      </c>
      <c r="F212" s="57">
        <v>43897</v>
      </c>
      <c r="G212">
        <f t="shared" si="14"/>
        <v>-330</v>
      </c>
      <c r="H212" s="57">
        <v>45968</v>
      </c>
      <c r="I212">
        <v>1652</v>
      </c>
      <c r="J212">
        <v>296865138</v>
      </c>
      <c r="K212">
        <v>72</v>
      </c>
      <c r="L212"/>
      <c r="M212"/>
      <c r="N212">
        <v>1.36</v>
      </c>
      <c r="O212" s="83">
        <v>8528.75</v>
      </c>
      <c r="P212">
        <v>7627.8900000000012</v>
      </c>
      <c r="Q212">
        <v>1.687243</v>
      </c>
      <c r="R212">
        <v>9012.2999999999993</v>
      </c>
      <c r="S212">
        <v>1.687243</v>
      </c>
      <c r="T212" s="84">
        <v>8528.75</v>
      </c>
      <c r="U212" s="57">
        <v>43922</v>
      </c>
      <c r="V212" s="81" t="str">
        <f t="shared" si="12"/>
        <v>12020</v>
      </c>
      <c r="W212" s="80" t="str">
        <f t="shared" si="13"/>
        <v>Acima de 120 dias</v>
      </c>
      <c r="X212" s="81" t="str">
        <f t="shared" si="15"/>
        <v>42020</v>
      </c>
      <c r="AA212"/>
    </row>
    <row r="213" spans="1:27" x14ac:dyDescent="0.3">
      <c r="A213" s="57">
        <v>44227</v>
      </c>
      <c r="B213">
        <v>29894663000189</v>
      </c>
      <c r="C213" t="s">
        <v>96</v>
      </c>
      <c r="D213" s="57">
        <v>43843</v>
      </c>
      <c r="E213">
        <v>485</v>
      </c>
      <c r="F213" s="57">
        <v>43868</v>
      </c>
      <c r="G213">
        <f t="shared" si="14"/>
        <v>-359</v>
      </c>
      <c r="H213" s="57">
        <v>45968</v>
      </c>
      <c r="I213">
        <v>1652</v>
      </c>
      <c r="J213">
        <v>296958646</v>
      </c>
      <c r="K213">
        <v>72</v>
      </c>
      <c r="L213"/>
      <c r="M213"/>
      <c r="N213">
        <v>1.36</v>
      </c>
      <c r="O213" s="83">
        <v>24967.599999999999</v>
      </c>
      <c r="P213">
        <v>21736.430000000004</v>
      </c>
      <c r="Q213">
        <v>1.6424399999999999</v>
      </c>
      <c r="R213">
        <v>26166.240000000002</v>
      </c>
      <c r="S213">
        <v>1.6424399999999999</v>
      </c>
      <c r="T213" s="84">
        <v>24967.599999999999</v>
      </c>
      <c r="U213" s="57">
        <v>43891</v>
      </c>
      <c r="V213" s="81" t="str">
        <f t="shared" si="12"/>
        <v>12020</v>
      </c>
      <c r="W213" s="80" t="str">
        <f t="shared" si="13"/>
        <v>Acima de 120 dias</v>
      </c>
      <c r="X213" s="81" t="str">
        <f t="shared" si="15"/>
        <v>32020</v>
      </c>
      <c r="AA213"/>
    </row>
    <row r="214" spans="1:27" x14ac:dyDescent="0.3">
      <c r="A214" s="57">
        <v>44227</v>
      </c>
      <c r="B214">
        <v>29894663000189</v>
      </c>
      <c r="C214" t="s">
        <v>96</v>
      </c>
      <c r="D214" s="57">
        <v>43843</v>
      </c>
      <c r="E214">
        <v>205.76</v>
      </c>
      <c r="F214" s="57">
        <v>43989</v>
      </c>
      <c r="G214">
        <f t="shared" si="14"/>
        <v>-238</v>
      </c>
      <c r="H214" s="57">
        <v>45968</v>
      </c>
      <c r="I214">
        <v>1652</v>
      </c>
      <c r="J214">
        <v>296959952</v>
      </c>
      <c r="K214">
        <v>72</v>
      </c>
      <c r="L214"/>
      <c r="M214"/>
      <c r="N214">
        <v>1.36</v>
      </c>
      <c r="O214" s="83">
        <v>9787.27</v>
      </c>
      <c r="P214">
        <v>9221.6400000000031</v>
      </c>
      <c r="Q214">
        <v>1.631999</v>
      </c>
      <c r="R214">
        <v>10277.9</v>
      </c>
      <c r="S214">
        <v>1.631999</v>
      </c>
      <c r="T214" s="84">
        <v>9787.27</v>
      </c>
      <c r="U214" s="57">
        <v>44013</v>
      </c>
      <c r="V214" s="81" t="str">
        <f t="shared" si="12"/>
        <v>12020</v>
      </c>
      <c r="W214" s="80" t="str">
        <f t="shared" si="13"/>
        <v>Acima de 120 dias</v>
      </c>
      <c r="X214" s="81" t="str">
        <f t="shared" si="15"/>
        <v>72020</v>
      </c>
      <c r="AA214"/>
    </row>
    <row r="215" spans="1:27" x14ac:dyDescent="0.3">
      <c r="A215" s="57">
        <v>44227</v>
      </c>
      <c r="B215">
        <v>29894663000189</v>
      </c>
      <c r="C215" t="s">
        <v>96</v>
      </c>
      <c r="D215" s="57">
        <v>43843</v>
      </c>
      <c r="E215">
        <v>267.54000000000002</v>
      </c>
      <c r="F215" s="57">
        <v>43958</v>
      </c>
      <c r="G215">
        <f t="shared" si="14"/>
        <v>-269</v>
      </c>
      <c r="H215" s="57">
        <v>45999</v>
      </c>
      <c r="I215">
        <v>1683</v>
      </c>
      <c r="J215">
        <v>296968092</v>
      </c>
      <c r="K215">
        <v>72</v>
      </c>
      <c r="L215"/>
      <c r="M215"/>
      <c r="N215">
        <v>1.36</v>
      </c>
      <c r="O215" s="83">
        <v>13125.7</v>
      </c>
      <c r="P215">
        <v>12091.779999999999</v>
      </c>
      <c r="Q215">
        <v>1.621645</v>
      </c>
      <c r="R215">
        <v>13757.45</v>
      </c>
      <c r="S215">
        <v>1.621645</v>
      </c>
      <c r="T215" s="84">
        <v>13125.7</v>
      </c>
      <c r="U215" s="57">
        <v>43983</v>
      </c>
      <c r="V215" s="81" t="str">
        <f t="shared" si="12"/>
        <v>12020</v>
      </c>
      <c r="W215" s="80" t="str">
        <f t="shared" si="13"/>
        <v>Acima de 120 dias</v>
      </c>
      <c r="X215" s="81" t="str">
        <f t="shared" si="15"/>
        <v>62020</v>
      </c>
      <c r="AA215"/>
    </row>
    <row r="216" spans="1:27" x14ac:dyDescent="0.3">
      <c r="A216" s="57">
        <v>44227</v>
      </c>
      <c r="B216">
        <v>29894663000189</v>
      </c>
      <c r="C216" t="s">
        <v>96</v>
      </c>
      <c r="D216" s="57">
        <v>43873</v>
      </c>
      <c r="E216">
        <v>299.3</v>
      </c>
      <c r="F216" s="57">
        <v>44172</v>
      </c>
      <c r="G216">
        <f t="shared" si="14"/>
        <v>-55</v>
      </c>
      <c r="H216" s="57">
        <v>45999</v>
      </c>
      <c r="I216">
        <v>1683</v>
      </c>
      <c r="J216">
        <v>297072740</v>
      </c>
      <c r="K216">
        <v>72</v>
      </c>
      <c r="L216"/>
      <c r="M216"/>
      <c r="N216">
        <v>1.3729714724949</v>
      </c>
      <c r="O216" s="83">
        <v>12362.029999999999</v>
      </c>
      <c r="P216">
        <v>13359.4</v>
      </c>
      <c r="Q216">
        <v>1.711276</v>
      </c>
      <c r="R216">
        <v>13259.099999999999</v>
      </c>
      <c r="S216">
        <v>1.711276</v>
      </c>
      <c r="T216" s="84">
        <v>12362.029999999999</v>
      </c>
      <c r="U216" s="57">
        <v>44197</v>
      </c>
      <c r="V216" s="81" t="str">
        <f t="shared" si="12"/>
        <v>22020</v>
      </c>
      <c r="W216" s="80" t="str">
        <f t="shared" si="13"/>
        <v>31 a 60 dias</v>
      </c>
      <c r="X216" s="81" t="str">
        <f t="shared" si="15"/>
        <v>12021</v>
      </c>
      <c r="AA216"/>
    </row>
    <row r="217" spans="1:27" x14ac:dyDescent="0.3">
      <c r="A217" s="57">
        <v>44227</v>
      </c>
      <c r="B217">
        <v>29894663000189</v>
      </c>
      <c r="C217" t="s">
        <v>96</v>
      </c>
      <c r="D217" s="57">
        <v>43873</v>
      </c>
      <c r="E217">
        <v>222.1</v>
      </c>
      <c r="F217" s="57">
        <v>44142</v>
      </c>
      <c r="G217">
        <f t="shared" si="14"/>
        <v>-85</v>
      </c>
      <c r="H217" s="57">
        <v>46029</v>
      </c>
      <c r="I217">
        <v>1713</v>
      </c>
      <c r="J217">
        <v>297075135</v>
      </c>
      <c r="K217">
        <v>72</v>
      </c>
      <c r="L217"/>
      <c r="M217"/>
      <c r="N217">
        <v>1.36</v>
      </c>
      <c r="O217" s="83">
        <v>9622.06</v>
      </c>
      <c r="P217">
        <v>10036.099999999997</v>
      </c>
      <c r="Q217">
        <v>1.6374660000000001</v>
      </c>
      <c r="R217">
        <v>10191.480000000001</v>
      </c>
      <c r="S217">
        <v>1.6374660000000001</v>
      </c>
      <c r="T217" s="84">
        <v>9622.06</v>
      </c>
      <c r="U217" s="57">
        <v>44136</v>
      </c>
      <c r="V217" s="81" t="str">
        <f t="shared" si="12"/>
        <v>22020</v>
      </c>
      <c r="W217" s="80" t="str">
        <f t="shared" si="13"/>
        <v>61 a 90 dias</v>
      </c>
      <c r="X217" s="81" t="str">
        <f t="shared" si="15"/>
        <v>112020</v>
      </c>
      <c r="AA217"/>
    </row>
    <row r="218" spans="1:27" x14ac:dyDescent="0.3">
      <c r="A218" s="57">
        <v>44227</v>
      </c>
      <c r="B218">
        <v>29894663000189</v>
      </c>
      <c r="C218" t="s">
        <v>96</v>
      </c>
      <c r="D218" s="57">
        <v>43903</v>
      </c>
      <c r="E218">
        <v>168.16</v>
      </c>
      <c r="F218" s="57">
        <v>44293</v>
      </c>
      <c r="G218">
        <f t="shared" si="14"/>
        <v>66</v>
      </c>
      <c r="H218" s="57">
        <v>46029</v>
      </c>
      <c r="I218">
        <v>1713</v>
      </c>
      <c r="J218">
        <v>297076959</v>
      </c>
      <c r="K218">
        <v>72</v>
      </c>
      <c r="L218"/>
      <c r="M218"/>
      <c r="N218">
        <v>1.36</v>
      </c>
      <c r="O218" s="83">
        <v>6398.87</v>
      </c>
      <c r="P218">
        <v>7533.5999999999976</v>
      </c>
      <c r="Q218">
        <v>1.66858</v>
      </c>
      <c r="R218">
        <v>6875.5999999999995</v>
      </c>
      <c r="S218">
        <v>1.66858</v>
      </c>
      <c r="T218" s="84">
        <v>6398.87</v>
      </c>
      <c r="U218" s="57">
        <v>44287</v>
      </c>
      <c r="V218" s="81" t="str">
        <f t="shared" si="12"/>
        <v>32020</v>
      </c>
      <c r="W218" s="80" t="str">
        <f t="shared" si="13"/>
        <v>1 a 30 dias</v>
      </c>
      <c r="X218" s="81" t="str">
        <f t="shared" si="15"/>
        <v>42021</v>
      </c>
      <c r="AA218"/>
    </row>
    <row r="219" spans="1:27" x14ac:dyDescent="0.3">
      <c r="A219" s="57">
        <v>44227</v>
      </c>
      <c r="B219">
        <v>29894663000189</v>
      </c>
      <c r="C219" t="s">
        <v>96</v>
      </c>
      <c r="D219" s="57">
        <v>43903</v>
      </c>
      <c r="E219">
        <v>177</v>
      </c>
      <c r="F219" s="57">
        <v>44019</v>
      </c>
      <c r="G219">
        <f t="shared" si="14"/>
        <v>-208</v>
      </c>
      <c r="H219" s="57">
        <v>46029</v>
      </c>
      <c r="I219">
        <v>1713</v>
      </c>
      <c r="J219">
        <v>297077842</v>
      </c>
      <c r="K219">
        <v>72</v>
      </c>
      <c r="L219"/>
      <c r="M219"/>
      <c r="N219">
        <v>1.36</v>
      </c>
      <c r="O219" s="83">
        <v>8384.61</v>
      </c>
      <c r="P219">
        <v>7929.5700000000006</v>
      </c>
      <c r="Q219">
        <v>1.6320220000000001</v>
      </c>
      <c r="R219">
        <v>8829.9599999999991</v>
      </c>
      <c r="S219">
        <v>1.6320220000000001</v>
      </c>
      <c r="T219" s="84">
        <v>8384.61</v>
      </c>
      <c r="U219" s="57">
        <v>44044</v>
      </c>
      <c r="V219" s="81" t="str">
        <f t="shared" si="12"/>
        <v>32020</v>
      </c>
      <c r="W219" s="80" t="str">
        <f t="shared" si="13"/>
        <v>Acima de 120 dias</v>
      </c>
      <c r="X219" s="81" t="str">
        <f t="shared" si="15"/>
        <v>82020</v>
      </c>
      <c r="AA219"/>
    </row>
    <row r="220" spans="1:27" x14ac:dyDescent="0.3">
      <c r="A220" s="57">
        <v>44227</v>
      </c>
      <c r="B220">
        <v>29894663000189</v>
      </c>
      <c r="C220" t="s">
        <v>96</v>
      </c>
      <c r="D220" s="57">
        <v>43903</v>
      </c>
      <c r="E220">
        <v>204.3</v>
      </c>
      <c r="F220" s="57">
        <v>44050</v>
      </c>
      <c r="G220">
        <f t="shared" si="14"/>
        <v>-177</v>
      </c>
      <c r="H220" s="57">
        <v>44568</v>
      </c>
      <c r="I220">
        <v>252</v>
      </c>
      <c r="J220">
        <v>297082324</v>
      </c>
      <c r="K220">
        <v>24</v>
      </c>
      <c r="L220"/>
      <c r="M220"/>
      <c r="N220">
        <v>1.4949999999999999</v>
      </c>
      <c r="O220" s="83">
        <v>3535.8199999999997</v>
      </c>
      <c r="P220">
        <v>3806.2799999999997</v>
      </c>
      <c r="Q220">
        <v>2.069439</v>
      </c>
      <c r="R220">
        <v>3573.59</v>
      </c>
      <c r="S220">
        <v>2.069439</v>
      </c>
      <c r="T220" s="84">
        <v>3535.8199999999997</v>
      </c>
      <c r="U220" s="57">
        <v>44075</v>
      </c>
      <c r="V220" s="81" t="str">
        <f t="shared" si="12"/>
        <v>32020</v>
      </c>
      <c r="W220" s="80" t="str">
        <f t="shared" si="13"/>
        <v>Acima de 120 dias</v>
      </c>
      <c r="X220" s="81" t="str">
        <f t="shared" si="15"/>
        <v>92020</v>
      </c>
      <c r="AA220"/>
    </row>
    <row r="221" spans="1:27" x14ac:dyDescent="0.3">
      <c r="A221" s="57">
        <v>44227</v>
      </c>
      <c r="B221">
        <v>29894663000189</v>
      </c>
      <c r="C221" t="s">
        <v>96</v>
      </c>
      <c r="D221" s="57">
        <v>43791</v>
      </c>
      <c r="E221">
        <v>277.89</v>
      </c>
      <c r="F221" s="57">
        <v>43837</v>
      </c>
      <c r="G221">
        <f t="shared" si="14"/>
        <v>-390</v>
      </c>
      <c r="H221" s="57">
        <v>45937</v>
      </c>
      <c r="I221">
        <v>1621</v>
      </c>
      <c r="J221">
        <v>297152336</v>
      </c>
      <c r="K221">
        <v>72</v>
      </c>
      <c r="L221"/>
      <c r="M221"/>
      <c r="N221">
        <v>1.3460000000000001</v>
      </c>
      <c r="O221" s="83">
        <v>14362.86</v>
      </c>
      <c r="P221">
        <v>12662.67</v>
      </c>
      <c r="Q221">
        <v>1.6903109999999999</v>
      </c>
      <c r="R221">
        <v>15172.279999999999</v>
      </c>
      <c r="S221">
        <v>1.6903109999999999</v>
      </c>
      <c r="T221" s="84">
        <v>14362.86</v>
      </c>
      <c r="U221" s="57">
        <v>43891</v>
      </c>
      <c r="V221" s="81" t="str">
        <f t="shared" si="12"/>
        <v>112019</v>
      </c>
      <c r="W221" s="80" t="str">
        <f t="shared" si="13"/>
        <v>Acima de 120 dias</v>
      </c>
      <c r="X221" s="81" t="str">
        <f t="shared" si="15"/>
        <v>32020</v>
      </c>
      <c r="AA221"/>
    </row>
    <row r="222" spans="1:27" x14ac:dyDescent="0.3">
      <c r="A222" s="57">
        <v>44227</v>
      </c>
      <c r="B222">
        <v>29894663000189</v>
      </c>
      <c r="C222" t="s">
        <v>96</v>
      </c>
      <c r="D222" s="57">
        <v>43815</v>
      </c>
      <c r="E222">
        <v>132</v>
      </c>
      <c r="F222" s="57">
        <v>44019</v>
      </c>
      <c r="G222">
        <f t="shared" si="14"/>
        <v>-208</v>
      </c>
      <c r="H222" s="57">
        <v>45968</v>
      </c>
      <c r="I222">
        <v>1652</v>
      </c>
      <c r="J222">
        <v>297158274</v>
      </c>
      <c r="K222">
        <v>72</v>
      </c>
      <c r="L222"/>
      <c r="M222"/>
      <c r="N222">
        <v>1.3599999999999999</v>
      </c>
      <c r="O222" s="83">
        <v>6142.44</v>
      </c>
      <c r="P222">
        <v>5972.53</v>
      </c>
      <c r="Q222">
        <v>1.635947</v>
      </c>
      <c r="R222">
        <v>6461.49</v>
      </c>
      <c r="S222">
        <v>1.635947</v>
      </c>
      <c r="T222" s="84">
        <v>6142.44</v>
      </c>
      <c r="U222" s="57">
        <v>44044</v>
      </c>
      <c r="V222" s="81" t="str">
        <f t="shared" si="12"/>
        <v>122019</v>
      </c>
      <c r="W222" s="80" t="str">
        <f t="shared" si="13"/>
        <v>Acima de 120 dias</v>
      </c>
      <c r="X222" s="81" t="str">
        <f t="shared" si="15"/>
        <v>82020</v>
      </c>
      <c r="AA222"/>
    </row>
    <row r="223" spans="1:27" x14ac:dyDescent="0.3">
      <c r="A223" s="57">
        <v>44227</v>
      </c>
      <c r="B223">
        <v>29894663000189</v>
      </c>
      <c r="C223" t="s">
        <v>96</v>
      </c>
      <c r="D223" s="57">
        <v>43843</v>
      </c>
      <c r="E223">
        <v>162.5</v>
      </c>
      <c r="F223" s="57">
        <v>44323</v>
      </c>
      <c r="G223">
        <f t="shared" si="14"/>
        <v>96</v>
      </c>
      <c r="H223" s="57">
        <v>45999</v>
      </c>
      <c r="I223">
        <v>1683</v>
      </c>
      <c r="J223">
        <v>297165463</v>
      </c>
      <c r="K223">
        <v>72</v>
      </c>
      <c r="L223"/>
      <c r="M223"/>
      <c r="N223">
        <v>1.36</v>
      </c>
      <c r="O223" s="83">
        <v>5994.11</v>
      </c>
      <c r="P223">
        <v>7344.37</v>
      </c>
      <c r="Q223">
        <v>1.6419189999999999</v>
      </c>
      <c r="R223">
        <v>6406.13</v>
      </c>
      <c r="S223">
        <v>1.6419189999999999</v>
      </c>
      <c r="T223" s="84">
        <v>5994.11</v>
      </c>
      <c r="U223" s="57">
        <v>44317</v>
      </c>
      <c r="V223" s="81" t="str">
        <f t="shared" si="12"/>
        <v>12020</v>
      </c>
      <c r="W223" s="80" t="str">
        <f t="shared" si="13"/>
        <v>1 a 30 dias</v>
      </c>
      <c r="X223" s="81" t="str">
        <f t="shared" si="15"/>
        <v>52021</v>
      </c>
      <c r="AA223"/>
    </row>
    <row r="224" spans="1:27" x14ac:dyDescent="0.3">
      <c r="A224" s="57">
        <v>44227</v>
      </c>
      <c r="B224">
        <v>29894663000189</v>
      </c>
      <c r="C224" t="s">
        <v>96</v>
      </c>
      <c r="D224" s="57">
        <v>43873</v>
      </c>
      <c r="E224">
        <v>436.02</v>
      </c>
      <c r="F224" s="57">
        <v>43989</v>
      </c>
      <c r="G224">
        <f t="shared" si="14"/>
        <v>-238</v>
      </c>
      <c r="H224" s="57">
        <v>45999</v>
      </c>
      <c r="I224">
        <v>1683</v>
      </c>
      <c r="J224">
        <v>297166850</v>
      </c>
      <c r="K224">
        <v>72</v>
      </c>
      <c r="L224"/>
      <c r="M224"/>
      <c r="N224">
        <v>1.36</v>
      </c>
      <c r="O224" s="83">
        <v>20781.419999999998</v>
      </c>
      <c r="P224">
        <v>19537.410000000003</v>
      </c>
      <c r="Q224">
        <v>1.6685289999999999</v>
      </c>
      <c r="R224">
        <v>21985.11</v>
      </c>
      <c r="S224">
        <v>1.6685289999999999</v>
      </c>
      <c r="T224" s="84">
        <v>20781.419999999998</v>
      </c>
      <c r="U224" s="57">
        <v>44013</v>
      </c>
      <c r="V224" s="81" t="str">
        <f t="shared" si="12"/>
        <v>22020</v>
      </c>
      <c r="W224" s="80" t="str">
        <f t="shared" si="13"/>
        <v>Acima de 120 dias</v>
      </c>
      <c r="X224" s="81" t="str">
        <f t="shared" si="15"/>
        <v>72020</v>
      </c>
      <c r="AA224"/>
    </row>
    <row r="225" spans="1:27" x14ac:dyDescent="0.3">
      <c r="A225" s="57">
        <v>44227</v>
      </c>
      <c r="B225">
        <v>29894663000189</v>
      </c>
      <c r="C225" t="s">
        <v>96</v>
      </c>
      <c r="D225" s="57">
        <v>43873</v>
      </c>
      <c r="E225">
        <v>208.52</v>
      </c>
      <c r="F225" s="57">
        <v>44262</v>
      </c>
      <c r="G225">
        <f t="shared" si="14"/>
        <v>35</v>
      </c>
      <c r="H225" s="57">
        <v>46029</v>
      </c>
      <c r="I225">
        <v>1713</v>
      </c>
      <c r="J225">
        <v>297175734</v>
      </c>
      <c r="K225">
        <v>72</v>
      </c>
      <c r="L225"/>
      <c r="M225"/>
      <c r="N225">
        <v>1.36</v>
      </c>
      <c r="O225" s="83">
        <v>8166.4500000000007</v>
      </c>
      <c r="P225">
        <v>9422.4499999999989</v>
      </c>
      <c r="Q225">
        <v>1.655702</v>
      </c>
      <c r="R225">
        <v>8734.26</v>
      </c>
      <c r="S225">
        <v>1.655702</v>
      </c>
      <c r="T225" s="84">
        <v>8166.4500000000007</v>
      </c>
      <c r="U225" s="57">
        <v>44287</v>
      </c>
      <c r="V225" s="81" t="str">
        <f t="shared" si="12"/>
        <v>22020</v>
      </c>
      <c r="W225" s="80" t="str">
        <f t="shared" si="13"/>
        <v>1 a 30 dias</v>
      </c>
      <c r="X225" s="81" t="str">
        <f t="shared" si="15"/>
        <v>42021</v>
      </c>
      <c r="AA225"/>
    </row>
    <row r="226" spans="1:27" x14ac:dyDescent="0.3">
      <c r="A226" s="57">
        <v>44227</v>
      </c>
      <c r="B226">
        <v>29894663000189</v>
      </c>
      <c r="C226" t="s">
        <v>96</v>
      </c>
      <c r="D226" s="57">
        <v>43873</v>
      </c>
      <c r="E226">
        <v>114</v>
      </c>
      <c r="F226" s="57">
        <v>44203</v>
      </c>
      <c r="G226">
        <f t="shared" si="14"/>
        <v>-24</v>
      </c>
      <c r="H226" s="57">
        <v>46029</v>
      </c>
      <c r="I226">
        <v>1713</v>
      </c>
      <c r="J226">
        <v>297179448</v>
      </c>
      <c r="K226">
        <v>72</v>
      </c>
      <c r="L226"/>
      <c r="M226"/>
      <c r="N226">
        <v>1.3752711356931449</v>
      </c>
      <c r="O226" s="83">
        <v>4635.8600000000006</v>
      </c>
      <c r="P226">
        <v>5127.6899999999996</v>
      </c>
      <c r="Q226">
        <v>1.713573</v>
      </c>
      <c r="R226">
        <v>4986.26</v>
      </c>
      <c r="S226">
        <v>1.713573</v>
      </c>
      <c r="T226" s="84">
        <v>4635.8600000000006</v>
      </c>
      <c r="U226" s="57">
        <v>44197</v>
      </c>
      <c r="V226" s="81" t="str">
        <f t="shared" si="12"/>
        <v>22020</v>
      </c>
      <c r="W226" s="80" t="str">
        <f t="shared" si="13"/>
        <v>1 a 30 dias</v>
      </c>
      <c r="X226" s="81" t="str">
        <f t="shared" si="15"/>
        <v>12021</v>
      </c>
      <c r="AA226"/>
    </row>
    <row r="227" spans="1:27" x14ac:dyDescent="0.3">
      <c r="A227" s="57">
        <v>44227</v>
      </c>
      <c r="B227">
        <v>29894663000189</v>
      </c>
      <c r="C227" t="s">
        <v>96</v>
      </c>
      <c r="D227" s="57">
        <v>43791</v>
      </c>
      <c r="E227">
        <v>153</v>
      </c>
      <c r="F227" s="57">
        <v>43868</v>
      </c>
      <c r="G227">
        <f t="shared" si="14"/>
        <v>-359</v>
      </c>
      <c r="H227" s="57">
        <v>45937</v>
      </c>
      <c r="I227">
        <v>1621</v>
      </c>
      <c r="J227">
        <v>297252154</v>
      </c>
      <c r="K227">
        <v>72</v>
      </c>
      <c r="L227"/>
      <c r="M227"/>
      <c r="N227">
        <v>1.3460000000000001</v>
      </c>
      <c r="O227" s="83">
        <v>7786.11</v>
      </c>
      <c r="P227">
        <v>6971.77</v>
      </c>
      <c r="Q227">
        <v>1.664758</v>
      </c>
      <c r="R227">
        <v>8200.5499999999993</v>
      </c>
      <c r="S227">
        <v>1.664758</v>
      </c>
      <c r="T227" s="84">
        <v>7786.11</v>
      </c>
      <c r="U227" s="57">
        <v>43862</v>
      </c>
      <c r="V227" s="81" t="str">
        <f t="shared" si="12"/>
        <v>112019</v>
      </c>
      <c r="W227" s="80" t="str">
        <f t="shared" si="13"/>
        <v>Acima de 120 dias</v>
      </c>
      <c r="X227" s="81" t="str">
        <f t="shared" si="15"/>
        <v>22020</v>
      </c>
      <c r="AA227"/>
    </row>
    <row r="228" spans="1:27" x14ac:dyDescent="0.3">
      <c r="A228" s="57">
        <v>44227</v>
      </c>
      <c r="B228">
        <v>29894663000189</v>
      </c>
      <c r="C228" t="s">
        <v>96</v>
      </c>
      <c r="D228" s="57">
        <v>43815</v>
      </c>
      <c r="E228">
        <v>158.66999999999999</v>
      </c>
      <c r="F228" s="57">
        <v>44111</v>
      </c>
      <c r="G228">
        <f t="shared" si="14"/>
        <v>-116</v>
      </c>
      <c r="H228" s="57">
        <v>45968</v>
      </c>
      <c r="I228">
        <v>1652</v>
      </c>
      <c r="J228">
        <v>297252406</v>
      </c>
      <c r="K228">
        <v>72</v>
      </c>
      <c r="L228"/>
      <c r="M228"/>
      <c r="N228">
        <v>1.3599999999999999</v>
      </c>
      <c r="O228" s="83">
        <v>6876.86</v>
      </c>
      <c r="P228">
        <v>7179.19</v>
      </c>
      <c r="Q228">
        <v>1.6591990000000001</v>
      </c>
      <c r="R228">
        <v>7291.0199999999995</v>
      </c>
      <c r="S228">
        <v>1.6591990000000001</v>
      </c>
      <c r="T228" s="84">
        <v>6876.86</v>
      </c>
      <c r="U228" s="57">
        <v>44105</v>
      </c>
      <c r="V228" s="81" t="str">
        <f t="shared" si="12"/>
        <v>122019</v>
      </c>
      <c r="W228" s="80" t="str">
        <f t="shared" si="13"/>
        <v>91 a 120 dias</v>
      </c>
      <c r="X228" s="81" t="str">
        <f t="shared" si="15"/>
        <v>102020</v>
      </c>
      <c r="AA228"/>
    </row>
    <row r="229" spans="1:27" x14ac:dyDescent="0.3">
      <c r="A229" s="57">
        <v>44227</v>
      </c>
      <c r="B229">
        <v>29894663000189</v>
      </c>
      <c r="C229" t="s">
        <v>96</v>
      </c>
      <c r="D229" s="57">
        <v>43843</v>
      </c>
      <c r="E229">
        <v>296.20999999999998</v>
      </c>
      <c r="F229" s="57">
        <v>43958</v>
      </c>
      <c r="G229">
        <f t="shared" si="14"/>
        <v>-269</v>
      </c>
      <c r="H229" s="57">
        <v>45999</v>
      </c>
      <c r="I229">
        <v>1683</v>
      </c>
      <c r="J229">
        <v>297269069</v>
      </c>
      <c r="K229">
        <v>72</v>
      </c>
      <c r="L229"/>
      <c r="M229"/>
      <c r="N229">
        <v>1.4950000000000001</v>
      </c>
      <c r="O229" s="83">
        <v>13668.789999999999</v>
      </c>
      <c r="P229">
        <v>12858.160000000002</v>
      </c>
      <c r="Q229">
        <v>1.982853</v>
      </c>
      <c r="R229">
        <v>14864.279999999999</v>
      </c>
      <c r="S229">
        <v>1.982853</v>
      </c>
      <c r="T229" s="84">
        <v>13668.789999999999</v>
      </c>
      <c r="U229" s="57">
        <v>44013</v>
      </c>
      <c r="V229" s="81" t="str">
        <f t="shared" si="12"/>
        <v>12020</v>
      </c>
      <c r="W229" s="80" t="str">
        <f t="shared" si="13"/>
        <v>Acima de 120 dias</v>
      </c>
      <c r="X229" s="81" t="str">
        <f t="shared" si="15"/>
        <v>72020</v>
      </c>
      <c r="AA229"/>
    </row>
    <row r="230" spans="1:27" x14ac:dyDescent="0.3">
      <c r="A230" s="57">
        <v>44227</v>
      </c>
      <c r="B230">
        <v>29894663000189</v>
      </c>
      <c r="C230" t="s">
        <v>96</v>
      </c>
      <c r="D230" s="57">
        <v>43873</v>
      </c>
      <c r="E230">
        <v>176.2</v>
      </c>
      <c r="F230" s="57">
        <v>43958</v>
      </c>
      <c r="G230">
        <f t="shared" si="14"/>
        <v>-269</v>
      </c>
      <c r="H230" s="57">
        <v>45999</v>
      </c>
      <c r="I230">
        <v>1683</v>
      </c>
      <c r="J230">
        <v>297271704</v>
      </c>
      <c r="K230">
        <v>72</v>
      </c>
      <c r="L230"/>
      <c r="M230"/>
      <c r="N230">
        <v>1.3669489944310123</v>
      </c>
      <c r="O230" s="83">
        <v>8520.3700000000008</v>
      </c>
      <c r="P230">
        <v>7878.909999999998</v>
      </c>
      <c r="Q230">
        <v>1.704912</v>
      </c>
      <c r="R230">
        <v>9049.08</v>
      </c>
      <c r="S230">
        <v>1.704912</v>
      </c>
      <c r="T230" s="84">
        <v>8520.3700000000008</v>
      </c>
      <c r="U230" s="57">
        <v>43983</v>
      </c>
      <c r="V230" s="81" t="str">
        <f t="shared" si="12"/>
        <v>22020</v>
      </c>
      <c r="W230" s="80" t="str">
        <f t="shared" si="13"/>
        <v>Acima de 120 dias</v>
      </c>
      <c r="X230" s="81" t="str">
        <f t="shared" si="15"/>
        <v>62020</v>
      </c>
      <c r="AA230"/>
    </row>
    <row r="231" spans="1:27" x14ac:dyDescent="0.3">
      <c r="A231" s="57">
        <v>44227</v>
      </c>
      <c r="B231">
        <v>29894663000189</v>
      </c>
      <c r="C231" t="s">
        <v>96</v>
      </c>
      <c r="D231" s="57">
        <v>43903</v>
      </c>
      <c r="E231">
        <v>410.9</v>
      </c>
      <c r="F231" s="57">
        <v>43989</v>
      </c>
      <c r="G231">
        <f t="shared" si="14"/>
        <v>-238</v>
      </c>
      <c r="H231" s="57">
        <v>44902</v>
      </c>
      <c r="I231">
        <v>586</v>
      </c>
      <c r="J231">
        <v>297279091</v>
      </c>
      <c r="K231">
        <v>36</v>
      </c>
      <c r="L231"/>
      <c r="M231"/>
      <c r="N231">
        <v>1.4949999999999999</v>
      </c>
      <c r="O231" s="83">
        <v>11332.49</v>
      </c>
      <c r="P231">
        <v>10631.63</v>
      </c>
      <c r="Q231">
        <v>2.0596130000000001</v>
      </c>
      <c r="R231">
        <v>11680.58</v>
      </c>
      <c r="S231">
        <v>2.0596130000000001</v>
      </c>
      <c r="T231" s="84">
        <v>11332.49</v>
      </c>
      <c r="U231" s="57">
        <v>43983</v>
      </c>
      <c r="V231" s="81" t="str">
        <f t="shared" si="12"/>
        <v>32020</v>
      </c>
      <c r="W231" s="80" t="str">
        <f t="shared" si="13"/>
        <v>Acima de 120 dias</v>
      </c>
      <c r="X231" s="81" t="str">
        <f t="shared" si="15"/>
        <v>62020</v>
      </c>
      <c r="AA231"/>
    </row>
    <row r="232" spans="1:27" x14ac:dyDescent="0.3">
      <c r="A232" s="57">
        <v>44227</v>
      </c>
      <c r="B232">
        <v>29894663000189</v>
      </c>
      <c r="C232" t="s">
        <v>96</v>
      </c>
      <c r="D232" s="57">
        <v>43873</v>
      </c>
      <c r="E232">
        <v>394.53</v>
      </c>
      <c r="F232" s="57">
        <v>43989</v>
      </c>
      <c r="G232">
        <f t="shared" si="14"/>
        <v>-238</v>
      </c>
      <c r="H232" s="57">
        <v>46029</v>
      </c>
      <c r="I232">
        <v>1713</v>
      </c>
      <c r="J232">
        <v>297279994</v>
      </c>
      <c r="K232">
        <v>72</v>
      </c>
      <c r="L232"/>
      <c r="M232"/>
      <c r="N232">
        <v>1.36</v>
      </c>
      <c r="O232" s="83">
        <v>18867.37</v>
      </c>
      <c r="P232">
        <v>17827.749999999996</v>
      </c>
      <c r="Q232">
        <v>1.6952069999999999</v>
      </c>
      <c r="R232">
        <v>20076.38</v>
      </c>
      <c r="S232">
        <v>1.6952069999999999</v>
      </c>
      <c r="T232" s="84">
        <v>18867.37</v>
      </c>
      <c r="U232" s="57">
        <v>44013</v>
      </c>
      <c r="V232" s="81" t="str">
        <f t="shared" si="12"/>
        <v>22020</v>
      </c>
      <c r="W232" s="80" t="str">
        <f t="shared" si="13"/>
        <v>Acima de 120 dias</v>
      </c>
      <c r="X232" s="81" t="str">
        <f t="shared" si="15"/>
        <v>72020</v>
      </c>
      <c r="AA232"/>
    </row>
    <row r="233" spans="1:27" x14ac:dyDescent="0.3">
      <c r="A233" s="57">
        <v>44227</v>
      </c>
      <c r="B233">
        <v>29894663000189</v>
      </c>
      <c r="C233" t="s">
        <v>96</v>
      </c>
      <c r="D233" s="57">
        <v>43791</v>
      </c>
      <c r="E233">
        <v>376</v>
      </c>
      <c r="F233" s="57">
        <v>44323</v>
      </c>
      <c r="G233">
        <f t="shared" si="14"/>
        <v>96</v>
      </c>
      <c r="H233" s="57">
        <v>45937</v>
      </c>
      <c r="I233">
        <v>1621</v>
      </c>
      <c r="J233">
        <v>297353553</v>
      </c>
      <c r="K233">
        <v>72</v>
      </c>
      <c r="L233"/>
      <c r="M233"/>
      <c r="N233">
        <v>1.3460000000000001</v>
      </c>
      <c r="O233" s="83">
        <v>13429.17</v>
      </c>
      <c r="P233">
        <v>17133.240000000002</v>
      </c>
      <c r="Q233">
        <v>1.6864680000000001</v>
      </c>
      <c r="R233">
        <v>14512.89</v>
      </c>
      <c r="S233">
        <v>1.6864680000000001</v>
      </c>
      <c r="T233" s="84">
        <v>13429.17</v>
      </c>
      <c r="U233" s="57">
        <v>44317</v>
      </c>
      <c r="V233" s="81" t="str">
        <f t="shared" si="12"/>
        <v>112019</v>
      </c>
      <c r="W233" s="80" t="str">
        <f t="shared" si="13"/>
        <v>1 a 30 dias</v>
      </c>
      <c r="X233" s="81" t="str">
        <f t="shared" si="15"/>
        <v>52021</v>
      </c>
      <c r="AA233"/>
    </row>
    <row r="234" spans="1:27" x14ac:dyDescent="0.3">
      <c r="A234" s="57">
        <v>44227</v>
      </c>
      <c r="B234">
        <v>29894663000189</v>
      </c>
      <c r="C234" t="s">
        <v>96</v>
      </c>
      <c r="D234" s="57">
        <v>43815</v>
      </c>
      <c r="E234">
        <v>84.48</v>
      </c>
      <c r="F234" s="57">
        <v>43868</v>
      </c>
      <c r="G234">
        <f t="shared" si="14"/>
        <v>-359</v>
      </c>
      <c r="H234" s="57">
        <v>45968</v>
      </c>
      <c r="I234">
        <v>1652</v>
      </c>
      <c r="J234">
        <v>297357295</v>
      </c>
      <c r="K234">
        <v>72</v>
      </c>
      <c r="L234"/>
      <c r="M234"/>
      <c r="N234">
        <v>1.3599999999999999</v>
      </c>
      <c r="O234" s="83">
        <v>4356.08</v>
      </c>
      <c r="P234">
        <v>3822.4300000000007</v>
      </c>
      <c r="Q234">
        <v>1.6322920000000001</v>
      </c>
      <c r="R234">
        <v>4557.8100000000004</v>
      </c>
      <c r="S234">
        <v>1.6322920000000001</v>
      </c>
      <c r="T234" s="84">
        <v>4356.08</v>
      </c>
      <c r="U234" s="57">
        <v>43891</v>
      </c>
      <c r="V234" s="81" t="str">
        <f t="shared" si="12"/>
        <v>122019</v>
      </c>
      <c r="W234" s="80" t="str">
        <f t="shared" si="13"/>
        <v>Acima de 120 dias</v>
      </c>
      <c r="X234" s="81" t="str">
        <f t="shared" si="15"/>
        <v>32020</v>
      </c>
      <c r="AA234"/>
    </row>
    <row r="235" spans="1:27" x14ac:dyDescent="0.3">
      <c r="A235" s="57">
        <v>44227</v>
      </c>
      <c r="B235">
        <v>29894663000189</v>
      </c>
      <c r="C235" t="s">
        <v>96</v>
      </c>
      <c r="D235" s="57">
        <v>43903</v>
      </c>
      <c r="E235">
        <v>464.2</v>
      </c>
      <c r="F235" s="57">
        <v>43958</v>
      </c>
      <c r="G235">
        <f t="shared" si="14"/>
        <v>-269</v>
      </c>
      <c r="H235" s="57">
        <v>46062</v>
      </c>
      <c r="I235">
        <v>1746</v>
      </c>
      <c r="J235">
        <v>297386848</v>
      </c>
      <c r="K235">
        <v>72</v>
      </c>
      <c r="L235"/>
      <c r="M235"/>
      <c r="N235">
        <v>1.36</v>
      </c>
      <c r="O235" s="83">
        <v>23124.71</v>
      </c>
      <c r="P235">
        <v>20971.769999999997</v>
      </c>
      <c r="Q235">
        <v>1.626098</v>
      </c>
      <c r="R235">
        <v>24298.629999999997</v>
      </c>
      <c r="S235">
        <v>1.626098</v>
      </c>
      <c r="T235" s="84">
        <v>23124.71</v>
      </c>
      <c r="U235" s="57">
        <v>43983</v>
      </c>
      <c r="V235" s="81" t="str">
        <f t="shared" si="12"/>
        <v>32020</v>
      </c>
      <c r="W235" s="80" t="str">
        <f t="shared" si="13"/>
        <v>Acima de 120 dias</v>
      </c>
      <c r="X235" s="81" t="str">
        <f t="shared" si="15"/>
        <v>62020</v>
      </c>
      <c r="AA235"/>
    </row>
    <row r="236" spans="1:27" x14ac:dyDescent="0.3">
      <c r="A236" s="57">
        <v>44227</v>
      </c>
      <c r="B236">
        <v>29894663000189</v>
      </c>
      <c r="C236" t="s">
        <v>96</v>
      </c>
      <c r="D236" s="57">
        <v>43791</v>
      </c>
      <c r="E236">
        <v>159.47</v>
      </c>
      <c r="F236" s="57">
        <v>43868</v>
      </c>
      <c r="G236">
        <f t="shared" si="14"/>
        <v>-359</v>
      </c>
      <c r="H236" s="57">
        <v>45937</v>
      </c>
      <c r="I236">
        <v>1621</v>
      </c>
      <c r="J236">
        <v>297450056</v>
      </c>
      <c r="K236">
        <v>72</v>
      </c>
      <c r="L236"/>
      <c r="M236"/>
      <c r="N236">
        <v>1.3460000000000001</v>
      </c>
      <c r="O236" s="83">
        <v>8200.5400000000009</v>
      </c>
      <c r="P236">
        <v>7266.5899999999992</v>
      </c>
      <c r="Q236">
        <v>1.5988849999999999</v>
      </c>
      <c r="R236">
        <v>8547.27</v>
      </c>
      <c r="S236">
        <v>1.5988849999999999</v>
      </c>
      <c r="T236" s="84">
        <v>8200.5400000000009</v>
      </c>
      <c r="U236" s="57">
        <v>43922</v>
      </c>
      <c r="V236" s="81" t="str">
        <f t="shared" si="12"/>
        <v>112019</v>
      </c>
      <c r="W236" s="80" t="str">
        <f t="shared" si="13"/>
        <v>Acima de 120 dias</v>
      </c>
      <c r="X236" s="81" t="str">
        <f t="shared" si="15"/>
        <v>42020</v>
      </c>
      <c r="AA236"/>
    </row>
    <row r="237" spans="1:27" x14ac:dyDescent="0.3">
      <c r="A237" s="57">
        <v>44227</v>
      </c>
      <c r="B237">
        <v>29894663000189</v>
      </c>
      <c r="C237" t="s">
        <v>96</v>
      </c>
      <c r="D237" s="57">
        <v>43791</v>
      </c>
      <c r="E237">
        <v>111.05</v>
      </c>
      <c r="F237" s="57">
        <v>43928</v>
      </c>
      <c r="G237">
        <f t="shared" si="14"/>
        <v>-299</v>
      </c>
      <c r="H237" s="57">
        <v>45937</v>
      </c>
      <c r="I237">
        <v>1621</v>
      </c>
      <c r="J237">
        <v>297451344</v>
      </c>
      <c r="K237">
        <v>72</v>
      </c>
      <c r="L237"/>
      <c r="M237"/>
      <c r="N237">
        <v>1.3460000000000001</v>
      </c>
      <c r="O237" s="83">
        <v>5459.44</v>
      </c>
      <c r="P237">
        <v>5060.1899999999996</v>
      </c>
      <c r="Q237">
        <v>1.6309469999999999</v>
      </c>
      <c r="R237">
        <v>5729.99</v>
      </c>
      <c r="S237">
        <v>1.6309469999999999</v>
      </c>
      <c r="T237" s="84">
        <v>5459.44</v>
      </c>
      <c r="U237" s="57">
        <v>43952</v>
      </c>
      <c r="V237" s="81" t="str">
        <f t="shared" si="12"/>
        <v>112019</v>
      </c>
      <c r="W237" s="80" t="str">
        <f t="shared" si="13"/>
        <v>Acima de 120 dias</v>
      </c>
      <c r="X237" s="81" t="str">
        <f t="shared" si="15"/>
        <v>52020</v>
      </c>
      <c r="AA237"/>
    </row>
    <row r="238" spans="1:27" x14ac:dyDescent="0.3">
      <c r="A238" s="57">
        <v>44227</v>
      </c>
      <c r="B238">
        <v>29894663000189</v>
      </c>
      <c r="C238" t="s">
        <v>96</v>
      </c>
      <c r="D238" s="57">
        <v>43873</v>
      </c>
      <c r="E238">
        <v>286.10000000000002</v>
      </c>
      <c r="F238" s="57">
        <v>44142</v>
      </c>
      <c r="G238">
        <f t="shared" si="14"/>
        <v>-85</v>
      </c>
      <c r="H238" s="57">
        <v>45999</v>
      </c>
      <c r="I238">
        <v>1683</v>
      </c>
      <c r="J238">
        <v>297466204</v>
      </c>
      <c r="K238">
        <v>72</v>
      </c>
      <c r="L238"/>
      <c r="M238"/>
      <c r="N238">
        <v>1.36</v>
      </c>
      <c r="O238" s="83">
        <v>12001.08</v>
      </c>
      <c r="P238">
        <v>12819.720000000001</v>
      </c>
      <c r="Q238">
        <v>1.634871</v>
      </c>
      <c r="R238">
        <v>12709.210000000001</v>
      </c>
      <c r="S238">
        <v>1.634871</v>
      </c>
      <c r="T238" s="84">
        <v>12001.08</v>
      </c>
      <c r="U238" s="57">
        <v>44228</v>
      </c>
      <c r="V238" s="81" t="str">
        <f t="shared" si="12"/>
        <v>22020</v>
      </c>
      <c r="W238" s="80" t="str">
        <f t="shared" si="13"/>
        <v>61 a 90 dias</v>
      </c>
      <c r="X238" s="81" t="str">
        <f t="shared" si="15"/>
        <v>22021</v>
      </c>
      <c r="AA238"/>
    </row>
    <row r="239" spans="1:27" x14ac:dyDescent="0.3">
      <c r="A239" s="57">
        <v>44227</v>
      </c>
      <c r="B239">
        <v>29894663000189</v>
      </c>
      <c r="C239" t="s">
        <v>96</v>
      </c>
      <c r="D239" s="57">
        <v>43873</v>
      </c>
      <c r="E239">
        <v>264</v>
      </c>
      <c r="F239" s="57">
        <v>43958</v>
      </c>
      <c r="G239">
        <f t="shared" si="14"/>
        <v>-269</v>
      </c>
      <c r="H239" s="57">
        <v>46029</v>
      </c>
      <c r="I239">
        <v>1713</v>
      </c>
      <c r="J239">
        <v>297472151</v>
      </c>
      <c r="K239">
        <v>72</v>
      </c>
      <c r="L239"/>
      <c r="M239"/>
      <c r="N239">
        <v>1.36</v>
      </c>
      <c r="O239" s="83">
        <v>12930.76</v>
      </c>
      <c r="P239">
        <v>11929.43</v>
      </c>
      <c r="Q239">
        <v>1.676925</v>
      </c>
      <c r="R239">
        <v>13698.14</v>
      </c>
      <c r="S239">
        <v>1.676925</v>
      </c>
      <c r="T239" s="84">
        <v>12930.76</v>
      </c>
      <c r="U239" s="57">
        <v>44044</v>
      </c>
      <c r="V239" s="81" t="str">
        <f t="shared" si="12"/>
        <v>22020</v>
      </c>
      <c r="W239" s="80" t="str">
        <f t="shared" si="13"/>
        <v>Acima de 120 dias</v>
      </c>
      <c r="X239" s="81" t="str">
        <f t="shared" si="15"/>
        <v>82020</v>
      </c>
      <c r="AA239"/>
    </row>
    <row r="240" spans="1:27" x14ac:dyDescent="0.3">
      <c r="A240" s="57">
        <v>44227</v>
      </c>
      <c r="B240">
        <v>29894663000189</v>
      </c>
      <c r="C240" t="s">
        <v>96</v>
      </c>
      <c r="D240" s="57">
        <v>43791</v>
      </c>
      <c r="E240">
        <v>324</v>
      </c>
      <c r="F240" s="57">
        <v>43897</v>
      </c>
      <c r="G240">
        <f t="shared" si="14"/>
        <v>-330</v>
      </c>
      <c r="H240" s="57">
        <v>45937</v>
      </c>
      <c r="I240">
        <v>1621</v>
      </c>
      <c r="J240">
        <v>297553510</v>
      </c>
      <c r="K240">
        <v>72</v>
      </c>
      <c r="L240"/>
      <c r="M240"/>
      <c r="N240">
        <v>1.3460000000000001</v>
      </c>
      <c r="O240" s="83">
        <v>16081.4</v>
      </c>
      <c r="P240">
        <v>14763.760000000004</v>
      </c>
      <c r="Q240">
        <v>1.6967719999999999</v>
      </c>
      <c r="R240">
        <v>17041.75</v>
      </c>
      <c r="S240">
        <v>1.6967719999999999</v>
      </c>
      <c r="T240" s="84">
        <v>16081.4</v>
      </c>
      <c r="U240" s="57">
        <v>43922</v>
      </c>
      <c r="V240" s="81" t="str">
        <f t="shared" si="12"/>
        <v>112019</v>
      </c>
      <c r="W240" s="80" t="str">
        <f t="shared" si="13"/>
        <v>Acima de 120 dias</v>
      </c>
      <c r="X240" s="81" t="str">
        <f t="shared" si="15"/>
        <v>42020</v>
      </c>
      <c r="AA240"/>
    </row>
    <row r="241" spans="1:27" x14ac:dyDescent="0.3">
      <c r="A241" s="57">
        <v>44227</v>
      </c>
      <c r="B241">
        <v>29894663000189</v>
      </c>
      <c r="C241" t="s">
        <v>96</v>
      </c>
      <c r="D241" s="57">
        <v>43791</v>
      </c>
      <c r="E241">
        <v>100.35</v>
      </c>
      <c r="F241" s="57">
        <v>44172</v>
      </c>
      <c r="G241">
        <f t="shared" si="14"/>
        <v>-55</v>
      </c>
      <c r="H241" s="57">
        <v>45937</v>
      </c>
      <c r="I241">
        <v>1621</v>
      </c>
      <c r="J241">
        <v>297555182</v>
      </c>
      <c r="K241">
        <v>72</v>
      </c>
      <c r="L241"/>
      <c r="M241"/>
      <c r="N241">
        <v>1.3460000000000001</v>
      </c>
      <c r="O241" s="83">
        <v>4083.3199999999997</v>
      </c>
      <c r="P241">
        <v>4572.6099999999997</v>
      </c>
      <c r="Q241">
        <v>1.6896530000000001</v>
      </c>
      <c r="R241">
        <v>4375.08</v>
      </c>
      <c r="S241">
        <v>1.6896530000000001</v>
      </c>
      <c r="T241" s="84">
        <v>4083.3199999999997</v>
      </c>
      <c r="U241" s="57">
        <v>44166</v>
      </c>
      <c r="V241" s="81" t="str">
        <f t="shared" si="12"/>
        <v>112019</v>
      </c>
      <c r="W241" s="80" t="str">
        <f t="shared" si="13"/>
        <v>31 a 60 dias</v>
      </c>
      <c r="X241" s="81" t="str">
        <f t="shared" si="15"/>
        <v>122020</v>
      </c>
      <c r="AA241"/>
    </row>
    <row r="242" spans="1:27" x14ac:dyDescent="0.3">
      <c r="A242" s="57">
        <v>44227</v>
      </c>
      <c r="B242">
        <v>29894663000189</v>
      </c>
      <c r="C242" t="s">
        <v>96</v>
      </c>
      <c r="D242" s="57">
        <v>43873</v>
      </c>
      <c r="E242">
        <v>88.34</v>
      </c>
      <c r="F242" s="57">
        <v>43928</v>
      </c>
      <c r="G242">
        <f t="shared" si="14"/>
        <v>-299</v>
      </c>
      <c r="H242" s="57">
        <v>46029</v>
      </c>
      <c r="I242">
        <v>1713</v>
      </c>
      <c r="J242">
        <v>297576182</v>
      </c>
      <c r="K242">
        <v>72</v>
      </c>
      <c r="L242"/>
      <c r="M242"/>
      <c r="N242">
        <v>1.36</v>
      </c>
      <c r="O242" s="83">
        <v>4448.74</v>
      </c>
      <c r="P242">
        <v>3991.8400000000011</v>
      </c>
      <c r="Q242">
        <v>1.6333420000000001</v>
      </c>
      <c r="R242">
        <v>4672.01</v>
      </c>
      <c r="S242">
        <v>1.6333420000000001</v>
      </c>
      <c r="T242" s="84">
        <v>4448.74</v>
      </c>
      <c r="U242" s="57">
        <v>43922</v>
      </c>
      <c r="V242" s="81" t="str">
        <f t="shared" si="12"/>
        <v>22020</v>
      </c>
      <c r="W242" s="80" t="str">
        <f t="shared" si="13"/>
        <v>Acima de 120 dias</v>
      </c>
      <c r="X242" s="81" t="str">
        <f t="shared" si="15"/>
        <v>42020</v>
      </c>
      <c r="AA242"/>
    </row>
    <row r="243" spans="1:27" x14ac:dyDescent="0.3">
      <c r="A243" s="57">
        <v>44227</v>
      </c>
      <c r="B243">
        <v>29894663000189</v>
      </c>
      <c r="C243" t="s">
        <v>96</v>
      </c>
      <c r="D243" s="57">
        <v>43903</v>
      </c>
      <c r="E243">
        <v>124.03</v>
      </c>
      <c r="F243" s="57">
        <v>44019</v>
      </c>
      <c r="G243">
        <f t="shared" si="14"/>
        <v>-208</v>
      </c>
      <c r="H243" s="57">
        <v>46029</v>
      </c>
      <c r="I243">
        <v>1713</v>
      </c>
      <c r="J243">
        <v>297580962</v>
      </c>
      <c r="K243">
        <v>72</v>
      </c>
      <c r="L243"/>
      <c r="M243"/>
      <c r="N243">
        <v>1.36</v>
      </c>
      <c r="O243" s="83">
        <v>5808.43</v>
      </c>
      <c r="P243">
        <v>5556.579999999999</v>
      </c>
      <c r="Q243">
        <v>1.694221</v>
      </c>
      <c r="R243">
        <v>6187.46</v>
      </c>
      <c r="S243">
        <v>1.694221</v>
      </c>
      <c r="T243" s="84">
        <v>5808.43</v>
      </c>
      <c r="U243" s="57">
        <v>44044</v>
      </c>
      <c r="V243" s="81" t="str">
        <f t="shared" si="12"/>
        <v>32020</v>
      </c>
      <c r="W243" s="80" t="str">
        <f t="shared" si="13"/>
        <v>Acima de 120 dias</v>
      </c>
      <c r="X243" s="81" t="str">
        <f t="shared" si="15"/>
        <v>82020</v>
      </c>
      <c r="AA243"/>
    </row>
    <row r="244" spans="1:27" x14ac:dyDescent="0.3">
      <c r="A244" s="57">
        <v>44227</v>
      </c>
      <c r="B244">
        <v>29894663000189</v>
      </c>
      <c r="C244" t="s">
        <v>96</v>
      </c>
      <c r="D244" s="57">
        <v>43873</v>
      </c>
      <c r="E244">
        <v>150.55000000000001</v>
      </c>
      <c r="F244" s="57">
        <v>44050</v>
      </c>
      <c r="G244">
        <f t="shared" si="14"/>
        <v>-177</v>
      </c>
      <c r="H244" s="57">
        <v>46029</v>
      </c>
      <c r="I244">
        <v>1713</v>
      </c>
      <c r="J244">
        <v>297674671</v>
      </c>
      <c r="K244">
        <v>72</v>
      </c>
      <c r="L244"/>
      <c r="M244"/>
      <c r="N244">
        <v>1.36</v>
      </c>
      <c r="O244" s="83">
        <v>6973.84</v>
      </c>
      <c r="P244">
        <v>6802.97</v>
      </c>
      <c r="Q244">
        <v>1.637572</v>
      </c>
      <c r="R244">
        <v>7359.93</v>
      </c>
      <c r="S244">
        <v>1.637572</v>
      </c>
      <c r="T244" s="84">
        <v>6973.84</v>
      </c>
      <c r="U244" s="57">
        <v>44075</v>
      </c>
      <c r="V244" s="81" t="str">
        <f t="shared" si="12"/>
        <v>22020</v>
      </c>
      <c r="W244" s="80" t="str">
        <f t="shared" si="13"/>
        <v>Acima de 120 dias</v>
      </c>
      <c r="X244" s="81" t="str">
        <f t="shared" si="15"/>
        <v>92020</v>
      </c>
      <c r="AA244"/>
    </row>
    <row r="245" spans="1:27" x14ac:dyDescent="0.3">
      <c r="A245" s="57">
        <v>44227</v>
      </c>
      <c r="B245">
        <v>29894663000189</v>
      </c>
      <c r="C245" t="s">
        <v>96</v>
      </c>
      <c r="D245" s="57">
        <v>43843</v>
      </c>
      <c r="E245">
        <v>174.28</v>
      </c>
      <c r="F245" s="57">
        <v>43958</v>
      </c>
      <c r="G245">
        <f t="shared" si="14"/>
        <v>-269</v>
      </c>
      <c r="H245" s="57">
        <v>45937</v>
      </c>
      <c r="I245">
        <v>1621</v>
      </c>
      <c r="J245">
        <v>297754086</v>
      </c>
      <c r="K245">
        <v>72</v>
      </c>
      <c r="L245"/>
      <c r="M245"/>
      <c r="N245">
        <v>1.36</v>
      </c>
      <c r="O245" s="83">
        <v>8321.3799999999992</v>
      </c>
      <c r="P245">
        <v>7743.8100000000022</v>
      </c>
      <c r="Q245">
        <v>1.682547</v>
      </c>
      <c r="R245">
        <v>8796.4599999999991</v>
      </c>
      <c r="S245">
        <v>1.682547</v>
      </c>
      <c r="T245" s="84">
        <v>8321.3799999999992</v>
      </c>
      <c r="U245" s="57">
        <v>43983</v>
      </c>
      <c r="V245" s="81" t="str">
        <f t="shared" si="12"/>
        <v>12020</v>
      </c>
      <c r="W245" s="80" t="str">
        <f t="shared" si="13"/>
        <v>Acima de 120 dias</v>
      </c>
      <c r="X245" s="81" t="str">
        <f t="shared" si="15"/>
        <v>62020</v>
      </c>
      <c r="AA245"/>
    </row>
    <row r="246" spans="1:27" x14ac:dyDescent="0.3">
      <c r="A246" s="57">
        <v>44227</v>
      </c>
      <c r="B246">
        <v>29894663000189</v>
      </c>
      <c r="C246" t="s">
        <v>96</v>
      </c>
      <c r="D246" s="57">
        <v>43815</v>
      </c>
      <c r="E246">
        <v>149.65</v>
      </c>
      <c r="F246" s="57">
        <v>43868</v>
      </c>
      <c r="G246">
        <f t="shared" si="14"/>
        <v>-359</v>
      </c>
      <c r="H246" s="57">
        <v>45968</v>
      </c>
      <c r="I246">
        <v>1652</v>
      </c>
      <c r="J246">
        <v>297757190</v>
      </c>
      <c r="K246">
        <v>72</v>
      </c>
      <c r="L246"/>
      <c r="M246"/>
      <c r="N246">
        <v>1.3599999999999999</v>
      </c>
      <c r="O246" s="83">
        <v>7703.08</v>
      </c>
      <c r="P246">
        <v>6771.06</v>
      </c>
      <c r="Q246">
        <v>1.6430769999999999</v>
      </c>
      <c r="R246">
        <v>8073.77</v>
      </c>
      <c r="S246">
        <v>1.6430769999999999</v>
      </c>
      <c r="T246" s="84">
        <v>7703.08</v>
      </c>
      <c r="U246" s="57">
        <v>43891</v>
      </c>
      <c r="V246" s="81" t="str">
        <f t="shared" si="12"/>
        <v>122019</v>
      </c>
      <c r="W246" s="80" t="str">
        <f t="shared" si="13"/>
        <v>Acima de 120 dias</v>
      </c>
      <c r="X246" s="81" t="str">
        <f t="shared" si="15"/>
        <v>32020</v>
      </c>
      <c r="AA246"/>
    </row>
    <row r="247" spans="1:27" x14ac:dyDescent="0.3">
      <c r="A247" s="57">
        <v>44227</v>
      </c>
      <c r="B247">
        <v>29894663000189</v>
      </c>
      <c r="C247" t="s">
        <v>96</v>
      </c>
      <c r="D247" s="57">
        <v>43843</v>
      </c>
      <c r="E247">
        <v>85.96</v>
      </c>
      <c r="F247" s="57">
        <v>43868</v>
      </c>
      <c r="G247">
        <f t="shared" si="14"/>
        <v>-359</v>
      </c>
      <c r="H247" s="57">
        <v>45968</v>
      </c>
      <c r="I247">
        <v>1652</v>
      </c>
      <c r="J247">
        <v>297759138</v>
      </c>
      <c r="K247">
        <v>72</v>
      </c>
      <c r="L247"/>
      <c r="M247"/>
      <c r="N247">
        <v>1.36</v>
      </c>
      <c r="O247" s="83">
        <v>4425.95</v>
      </c>
      <c r="P247">
        <v>3852.4700000000003</v>
      </c>
      <c r="Q247">
        <v>1.6413610000000001</v>
      </c>
      <c r="R247">
        <v>4637.62</v>
      </c>
      <c r="S247">
        <v>1.6413610000000001</v>
      </c>
      <c r="T247" s="84">
        <v>4425.95</v>
      </c>
      <c r="U247" s="57">
        <v>43862</v>
      </c>
      <c r="V247" s="81" t="str">
        <f t="shared" si="12"/>
        <v>12020</v>
      </c>
      <c r="W247" s="80" t="str">
        <f t="shared" si="13"/>
        <v>Acima de 120 dias</v>
      </c>
      <c r="X247" s="81" t="str">
        <f t="shared" si="15"/>
        <v>22020</v>
      </c>
      <c r="AA247"/>
    </row>
    <row r="248" spans="1:27" x14ac:dyDescent="0.3">
      <c r="A248" s="57">
        <v>44227</v>
      </c>
      <c r="B248">
        <v>29894663000189</v>
      </c>
      <c r="C248" t="s">
        <v>96</v>
      </c>
      <c r="D248" s="57">
        <v>43843</v>
      </c>
      <c r="E248">
        <v>80.87</v>
      </c>
      <c r="F248" s="57">
        <v>44323</v>
      </c>
      <c r="G248">
        <f t="shared" si="14"/>
        <v>96</v>
      </c>
      <c r="H248" s="57">
        <v>45999</v>
      </c>
      <c r="I248">
        <v>1683</v>
      </c>
      <c r="J248">
        <v>297769987</v>
      </c>
      <c r="K248">
        <v>72</v>
      </c>
      <c r="L248"/>
      <c r="M248"/>
      <c r="N248">
        <v>1.36</v>
      </c>
      <c r="O248" s="83">
        <v>2976.49</v>
      </c>
      <c r="P248">
        <v>3655.0499999999997</v>
      </c>
      <c r="Q248">
        <v>1.651462</v>
      </c>
      <c r="R248">
        <v>3188.04</v>
      </c>
      <c r="S248">
        <v>1.651462</v>
      </c>
      <c r="T248" s="84">
        <v>2976.49</v>
      </c>
      <c r="U248" s="57">
        <v>44317</v>
      </c>
      <c r="V248" s="81" t="str">
        <f t="shared" si="12"/>
        <v>12020</v>
      </c>
      <c r="W248" s="80" t="str">
        <f t="shared" si="13"/>
        <v>1 a 30 dias</v>
      </c>
      <c r="X248" s="81" t="str">
        <f t="shared" si="15"/>
        <v>52021</v>
      </c>
      <c r="AA248"/>
    </row>
    <row r="249" spans="1:27" x14ac:dyDescent="0.3">
      <c r="A249" s="57">
        <v>44227</v>
      </c>
      <c r="B249">
        <v>29894663000189</v>
      </c>
      <c r="C249" t="s">
        <v>96</v>
      </c>
      <c r="D249" s="57">
        <v>43815</v>
      </c>
      <c r="E249">
        <v>186</v>
      </c>
      <c r="F249" s="57">
        <v>44081</v>
      </c>
      <c r="G249">
        <f t="shared" si="14"/>
        <v>-146</v>
      </c>
      <c r="H249" s="57">
        <v>45937</v>
      </c>
      <c r="I249">
        <v>1621</v>
      </c>
      <c r="J249">
        <v>297853212</v>
      </c>
      <c r="K249">
        <v>72</v>
      </c>
      <c r="L249"/>
      <c r="M249"/>
      <c r="N249">
        <v>1.3599999999999999</v>
      </c>
      <c r="O249" s="83">
        <v>8127.56</v>
      </c>
      <c r="P249">
        <v>8345.2000000000007</v>
      </c>
      <c r="Q249">
        <v>1.688858</v>
      </c>
      <c r="R249">
        <v>8644.02</v>
      </c>
      <c r="S249">
        <v>1.688858</v>
      </c>
      <c r="T249" s="84">
        <v>8127.56</v>
      </c>
      <c r="U249" s="57">
        <v>44105</v>
      </c>
      <c r="V249" s="81" t="str">
        <f t="shared" si="12"/>
        <v>122019</v>
      </c>
      <c r="W249" s="80" t="str">
        <f t="shared" si="13"/>
        <v>Acima de 120 dias</v>
      </c>
      <c r="X249" s="81" t="str">
        <f t="shared" si="15"/>
        <v>102020</v>
      </c>
      <c r="AA249"/>
    </row>
    <row r="250" spans="1:27" x14ac:dyDescent="0.3">
      <c r="A250" s="57">
        <v>44227</v>
      </c>
      <c r="B250">
        <v>29894663000189</v>
      </c>
      <c r="C250" t="s">
        <v>96</v>
      </c>
      <c r="D250" s="57">
        <v>43815</v>
      </c>
      <c r="E250">
        <v>108.63</v>
      </c>
      <c r="F250" s="57">
        <v>43868</v>
      </c>
      <c r="G250">
        <f t="shared" si="14"/>
        <v>-359</v>
      </c>
      <c r="H250" s="57">
        <v>45968</v>
      </c>
      <c r="I250">
        <v>1652</v>
      </c>
      <c r="J250">
        <v>297855676</v>
      </c>
      <c r="K250">
        <v>72</v>
      </c>
      <c r="L250"/>
      <c r="M250"/>
      <c r="N250">
        <v>1.3599999999999999</v>
      </c>
      <c r="O250" s="83">
        <v>5591.4400000000005</v>
      </c>
      <c r="P250">
        <v>4915.0900000000011</v>
      </c>
      <c r="Q250">
        <v>1.643219</v>
      </c>
      <c r="R250">
        <v>5860.7</v>
      </c>
      <c r="S250">
        <v>1.643219</v>
      </c>
      <c r="T250" s="84">
        <v>5591.4400000000005</v>
      </c>
      <c r="U250" s="57">
        <v>44013</v>
      </c>
      <c r="V250" s="81" t="str">
        <f t="shared" si="12"/>
        <v>122019</v>
      </c>
      <c r="W250" s="80" t="str">
        <f t="shared" si="13"/>
        <v>Acima de 120 dias</v>
      </c>
      <c r="X250" s="81" t="str">
        <f t="shared" si="15"/>
        <v>72020</v>
      </c>
      <c r="AA250"/>
    </row>
    <row r="251" spans="1:27" x14ac:dyDescent="0.3">
      <c r="A251" s="57">
        <v>44227</v>
      </c>
      <c r="B251">
        <v>29894663000189</v>
      </c>
      <c r="C251" t="s">
        <v>96</v>
      </c>
      <c r="D251" s="57">
        <v>43843</v>
      </c>
      <c r="E251">
        <v>82</v>
      </c>
      <c r="F251" s="57">
        <v>44111</v>
      </c>
      <c r="G251">
        <f t="shared" si="14"/>
        <v>-116</v>
      </c>
      <c r="H251" s="57">
        <v>45999</v>
      </c>
      <c r="I251">
        <v>1683</v>
      </c>
      <c r="J251">
        <v>297871029</v>
      </c>
      <c r="K251">
        <v>72</v>
      </c>
      <c r="L251"/>
      <c r="M251"/>
      <c r="N251">
        <v>1.36957</v>
      </c>
      <c r="O251" s="83">
        <v>3553.26</v>
      </c>
      <c r="P251">
        <v>3695.39</v>
      </c>
      <c r="Q251">
        <v>1.707746</v>
      </c>
      <c r="R251">
        <v>3799.24</v>
      </c>
      <c r="S251">
        <v>1.707746</v>
      </c>
      <c r="T251" s="84">
        <v>3553.26</v>
      </c>
      <c r="U251" s="57">
        <v>44105</v>
      </c>
      <c r="V251" s="81" t="str">
        <f t="shared" si="12"/>
        <v>12020</v>
      </c>
      <c r="W251" s="80" t="str">
        <f t="shared" si="13"/>
        <v>91 a 120 dias</v>
      </c>
      <c r="X251" s="81" t="str">
        <f t="shared" si="15"/>
        <v>102020</v>
      </c>
      <c r="AA251"/>
    </row>
    <row r="252" spans="1:27" x14ac:dyDescent="0.3">
      <c r="A252" s="57">
        <v>44227</v>
      </c>
      <c r="B252">
        <v>29894663000189</v>
      </c>
      <c r="C252" t="s">
        <v>96</v>
      </c>
      <c r="D252" s="57">
        <v>43903</v>
      </c>
      <c r="E252">
        <v>285.29000000000002</v>
      </c>
      <c r="F252" s="57">
        <v>43928</v>
      </c>
      <c r="G252">
        <f t="shared" si="14"/>
        <v>-299</v>
      </c>
      <c r="H252" s="57">
        <v>45999</v>
      </c>
      <c r="I252">
        <v>1683</v>
      </c>
      <c r="J252">
        <v>297968413</v>
      </c>
      <c r="K252">
        <v>72</v>
      </c>
      <c r="L252"/>
      <c r="M252"/>
      <c r="N252">
        <v>1.36</v>
      </c>
      <c r="O252" s="83">
        <v>14240.949999999999</v>
      </c>
      <c r="P252">
        <v>12671.47</v>
      </c>
      <c r="Q252">
        <v>1.63836</v>
      </c>
      <c r="R252">
        <v>14955.539999999999</v>
      </c>
      <c r="S252">
        <v>1.63836</v>
      </c>
      <c r="T252" s="84">
        <v>14240.949999999999</v>
      </c>
      <c r="U252" s="57">
        <v>44075</v>
      </c>
      <c r="V252" s="81" t="str">
        <f t="shared" si="12"/>
        <v>32020</v>
      </c>
      <c r="W252" s="80" t="str">
        <f t="shared" si="13"/>
        <v>Acima de 120 dias</v>
      </c>
      <c r="X252" s="81" t="str">
        <f t="shared" si="15"/>
        <v>92020</v>
      </c>
      <c r="AA252"/>
    </row>
    <row r="253" spans="1:27" x14ac:dyDescent="0.3">
      <c r="A253" s="57">
        <v>44227</v>
      </c>
      <c r="B253">
        <v>29894663000189</v>
      </c>
      <c r="C253" t="s">
        <v>96</v>
      </c>
      <c r="D253" s="57">
        <v>43873</v>
      </c>
      <c r="E253">
        <v>90.98</v>
      </c>
      <c r="F253" s="57">
        <v>43989</v>
      </c>
      <c r="G253">
        <f t="shared" si="14"/>
        <v>-238</v>
      </c>
      <c r="H253" s="57">
        <v>46029</v>
      </c>
      <c r="I253">
        <v>1713</v>
      </c>
      <c r="J253">
        <v>297979824</v>
      </c>
      <c r="K253">
        <v>72</v>
      </c>
      <c r="L253"/>
      <c r="M253"/>
      <c r="N253">
        <v>1.5130000000000001</v>
      </c>
      <c r="O253" s="83">
        <v>4083.33</v>
      </c>
      <c r="P253">
        <v>3927.55</v>
      </c>
      <c r="Q253">
        <v>2.0601120000000002</v>
      </c>
      <c r="R253">
        <v>4498.72</v>
      </c>
      <c r="S253">
        <v>2.0601120000000002</v>
      </c>
      <c r="T253" s="84">
        <v>4083.33</v>
      </c>
      <c r="U253" s="57">
        <v>44013</v>
      </c>
      <c r="V253" s="81" t="str">
        <f t="shared" si="12"/>
        <v>22020</v>
      </c>
      <c r="W253" s="80" t="str">
        <f t="shared" si="13"/>
        <v>Acima de 120 dias</v>
      </c>
      <c r="X253" s="81" t="str">
        <f t="shared" si="15"/>
        <v>72020</v>
      </c>
      <c r="AA253"/>
    </row>
    <row r="254" spans="1:27" x14ac:dyDescent="0.3">
      <c r="A254" s="57">
        <v>44227</v>
      </c>
      <c r="B254">
        <v>29894663000189</v>
      </c>
      <c r="C254" t="s">
        <v>96</v>
      </c>
      <c r="D254" s="57">
        <v>43873</v>
      </c>
      <c r="E254">
        <v>381.6</v>
      </c>
      <c r="F254" s="57">
        <v>44172</v>
      </c>
      <c r="G254">
        <f t="shared" si="14"/>
        <v>-55</v>
      </c>
      <c r="H254" s="57">
        <v>45664</v>
      </c>
      <c r="I254">
        <v>1348</v>
      </c>
      <c r="J254">
        <v>297980944</v>
      </c>
      <c r="K254">
        <v>60</v>
      </c>
      <c r="L254"/>
      <c r="M254"/>
      <c r="N254">
        <v>1.4949999999999999</v>
      </c>
      <c r="O254" s="83">
        <v>13224.54</v>
      </c>
      <c r="P254">
        <v>14846.369999999995</v>
      </c>
      <c r="Q254">
        <v>2.057566</v>
      </c>
      <c r="R254">
        <v>14495.4</v>
      </c>
      <c r="S254">
        <v>2.057566</v>
      </c>
      <c r="T254" s="84">
        <v>13224.54</v>
      </c>
      <c r="U254" s="57">
        <v>44166</v>
      </c>
      <c r="V254" s="81" t="str">
        <f t="shared" si="12"/>
        <v>22020</v>
      </c>
      <c r="W254" s="80" t="str">
        <f t="shared" si="13"/>
        <v>31 a 60 dias</v>
      </c>
      <c r="X254" s="81" t="str">
        <f t="shared" si="15"/>
        <v>122020</v>
      </c>
      <c r="AA254"/>
    </row>
    <row r="255" spans="1:27" x14ac:dyDescent="0.3">
      <c r="A255" s="57">
        <v>44227</v>
      </c>
      <c r="B255">
        <v>29894663000189</v>
      </c>
      <c r="C255" t="s">
        <v>96</v>
      </c>
      <c r="D255" s="57">
        <v>43873</v>
      </c>
      <c r="E255">
        <v>86.64</v>
      </c>
      <c r="F255" s="57">
        <v>44323</v>
      </c>
      <c r="G255">
        <f t="shared" si="14"/>
        <v>96</v>
      </c>
      <c r="H255" s="57">
        <v>46029</v>
      </c>
      <c r="I255">
        <v>1713</v>
      </c>
      <c r="J255">
        <v>298080716</v>
      </c>
      <c r="K255">
        <v>72</v>
      </c>
      <c r="L255"/>
      <c r="M255"/>
      <c r="N255">
        <v>1.36</v>
      </c>
      <c r="O255" s="83">
        <v>3189.67</v>
      </c>
      <c r="P255">
        <v>3915.0500000000011</v>
      </c>
      <c r="Q255">
        <v>1.6959949999999999</v>
      </c>
      <c r="R255">
        <v>3455.75</v>
      </c>
      <c r="S255">
        <v>1.6959949999999999</v>
      </c>
      <c r="T255" s="84">
        <v>3189.67</v>
      </c>
      <c r="U255" s="57">
        <v>44317</v>
      </c>
      <c r="V255" s="81" t="str">
        <f t="shared" si="12"/>
        <v>22020</v>
      </c>
      <c r="W255" s="80" t="str">
        <f t="shared" si="13"/>
        <v>1 a 30 dias</v>
      </c>
      <c r="X255" s="81" t="str">
        <f t="shared" si="15"/>
        <v>52021</v>
      </c>
      <c r="AA255"/>
    </row>
    <row r="256" spans="1:27" x14ac:dyDescent="0.3">
      <c r="A256" s="57">
        <v>44227</v>
      </c>
      <c r="B256">
        <v>29894663000189</v>
      </c>
      <c r="C256" t="s">
        <v>96</v>
      </c>
      <c r="D256" s="57">
        <v>43791</v>
      </c>
      <c r="E256">
        <v>100</v>
      </c>
      <c r="F256" s="57">
        <v>44019</v>
      </c>
      <c r="G256">
        <f t="shared" si="14"/>
        <v>-208</v>
      </c>
      <c r="H256" s="57">
        <v>45937</v>
      </c>
      <c r="I256">
        <v>1621</v>
      </c>
      <c r="J256">
        <v>298151427</v>
      </c>
      <c r="K256">
        <v>72</v>
      </c>
      <c r="L256"/>
      <c r="M256"/>
      <c r="N256">
        <v>1.3460000000000001</v>
      </c>
      <c r="O256" s="83">
        <v>4643.49</v>
      </c>
      <c r="P256">
        <v>4556.7700000000004</v>
      </c>
      <c r="Q256">
        <v>1.5974999999999999</v>
      </c>
      <c r="R256">
        <v>4859.83</v>
      </c>
      <c r="S256">
        <v>1.5974999999999999</v>
      </c>
      <c r="T256" s="84">
        <v>4643.49</v>
      </c>
      <c r="U256" s="57">
        <v>44013</v>
      </c>
      <c r="V256" s="81" t="str">
        <f t="shared" si="12"/>
        <v>112019</v>
      </c>
      <c r="W256" s="80" t="str">
        <f t="shared" si="13"/>
        <v>Acima de 120 dias</v>
      </c>
      <c r="X256" s="81" t="str">
        <f t="shared" si="15"/>
        <v>72020</v>
      </c>
      <c r="AA256"/>
    </row>
    <row r="257" spans="1:27" x14ac:dyDescent="0.3">
      <c r="A257" s="57">
        <v>44227</v>
      </c>
      <c r="B257">
        <v>29894663000189</v>
      </c>
      <c r="C257" t="s">
        <v>96</v>
      </c>
      <c r="D257" s="57">
        <v>43791</v>
      </c>
      <c r="E257">
        <v>114.46</v>
      </c>
      <c r="F257" s="57">
        <v>44323</v>
      </c>
      <c r="G257">
        <f t="shared" si="14"/>
        <v>96</v>
      </c>
      <c r="H257" s="57">
        <v>45937</v>
      </c>
      <c r="I257">
        <v>1621</v>
      </c>
      <c r="J257">
        <v>298153309</v>
      </c>
      <c r="K257">
        <v>72</v>
      </c>
      <c r="L257"/>
      <c r="M257"/>
      <c r="N257">
        <v>1.3460000000000001</v>
      </c>
      <c r="O257" s="83">
        <v>4090.38</v>
      </c>
      <c r="P257">
        <v>5215.6099999999997</v>
      </c>
      <c r="Q257">
        <v>1.683883</v>
      </c>
      <c r="R257">
        <v>4417.93</v>
      </c>
      <c r="S257">
        <v>1.683883</v>
      </c>
      <c r="T257" s="84">
        <v>4090.38</v>
      </c>
      <c r="U257" s="57">
        <v>44287</v>
      </c>
      <c r="V257" s="81" t="str">
        <f t="shared" si="12"/>
        <v>112019</v>
      </c>
      <c r="W257" s="80" t="str">
        <f t="shared" si="13"/>
        <v>1 a 30 dias</v>
      </c>
      <c r="X257" s="81" t="str">
        <f t="shared" si="15"/>
        <v>42021</v>
      </c>
      <c r="AA257"/>
    </row>
    <row r="258" spans="1:27" x14ac:dyDescent="0.3">
      <c r="A258" s="57">
        <v>44227</v>
      </c>
      <c r="B258">
        <v>29894663000189</v>
      </c>
      <c r="C258" t="s">
        <v>96</v>
      </c>
      <c r="D258" s="57">
        <v>43815</v>
      </c>
      <c r="E258">
        <v>288</v>
      </c>
      <c r="F258" s="57">
        <v>44323</v>
      </c>
      <c r="G258">
        <f t="shared" si="14"/>
        <v>96</v>
      </c>
      <c r="H258" s="57">
        <v>45968</v>
      </c>
      <c r="I258">
        <v>1652</v>
      </c>
      <c r="J258">
        <v>298158820</v>
      </c>
      <c r="K258">
        <v>72</v>
      </c>
      <c r="L258"/>
      <c r="M258"/>
      <c r="N258">
        <v>1.3599999999999999</v>
      </c>
      <c r="O258" s="83">
        <v>10530.51</v>
      </c>
      <c r="P258">
        <v>13030.829999999998</v>
      </c>
      <c r="Q258">
        <v>1.6322669999999999</v>
      </c>
      <c r="R258">
        <v>11217.86</v>
      </c>
      <c r="S258">
        <v>1.6322669999999999</v>
      </c>
      <c r="T258" s="84">
        <v>10530.51</v>
      </c>
      <c r="U258" s="57">
        <v>44317</v>
      </c>
      <c r="V258" s="81" t="str">
        <f t="shared" ref="V258:V321" si="16">MONTH(D258)&amp;YEAR(D258)</f>
        <v>122019</v>
      </c>
      <c r="W258" s="80" t="str">
        <f t="shared" ref="W258:W321" si="17">_xlfn.IFS(G258&lt;-120,"Acima de 120 dias",G258&lt;=-90,"91 a 120 dias",G258&lt;=-61,"61 a 90 dias",G258&lt;=-31,"31 a 60 dias",G258&gt;=-30,"1 a 30 dias")</f>
        <v>1 a 30 dias</v>
      </c>
      <c r="X258" s="81" t="str">
        <f t="shared" si="15"/>
        <v>52021</v>
      </c>
      <c r="AA258"/>
    </row>
    <row r="259" spans="1:27" x14ac:dyDescent="0.3">
      <c r="A259" s="57">
        <v>44227</v>
      </c>
      <c r="B259">
        <v>29894663000189</v>
      </c>
      <c r="C259" t="s">
        <v>96</v>
      </c>
      <c r="D259" s="57">
        <v>43815</v>
      </c>
      <c r="E259">
        <v>177.86</v>
      </c>
      <c r="F259" s="57">
        <v>44081</v>
      </c>
      <c r="G259">
        <f t="shared" ref="G259:G322" si="18">F259-A259</f>
        <v>-146</v>
      </c>
      <c r="H259" s="57">
        <v>45968</v>
      </c>
      <c r="I259">
        <v>1652</v>
      </c>
      <c r="J259">
        <v>298159660</v>
      </c>
      <c r="K259">
        <v>72</v>
      </c>
      <c r="L259"/>
      <c r="M259"/>
      <c r="N259">
        <v>1.3599999999999999</v>
      </c>
      <c r="O259" s="83">
        <v>7932.21</v>
      </c>
      <c r="P259">
        <v>8047.4200000000019</v>
      </c>
      <c r="Q259">
        <v>1.6282129999999999</v>
      </c>
      <c r="R259">
        <v>8350.7199999999993</v>
      </c>
      <c r="S259">
        <v>1.6282129999999999</v>
      </c>
      <c r="T259" s="84">
        <v>7932.21</v>
      </c>
      <c r="U259" s="57">
        <v>44075</v>
      </c>
      <c r="V259" s="81" t="str">
        <f t="shared" si="16"/>
        <v>122019</v>
      </c>
      <c r="W259" s="80" t="str">
        <f t="shared" si="17"/>
        <v>Acima de 120 dias</v>
      </c>
      <c r="X259" s="81" t="str">
        <f t="shared" ref="X259:X322" si="19">MONTH(U259)&amp;YEAR(U259)</f>
        <v>92020</v>
      </c>
      <c r="AA259"/>
    </row>
    <row r="260" spans="1:27" x14ac:dyDescent="0.3">
      <c r="A260" s="57">
        <v>44227</v>
      </c>
      <c r="B260">
        <v>29894663000189</v>
      </c>
      <c r="C260" t="s">
        <v>96</v>
      </c>
      <c r="D260" s="57">
        <v>43843</v>
      </c>
      <c r="E260">
        <v>115</v>
      </c>
      <c r="F260" s="57">
        <v>44172</v>
      </c>
      <c r="G260">
        <f t="shared" si="18"/>
        <v>-55</v>
      </c>
      <c r="H260" s="57">
        <v>45999</v>
      </c>
      <c r="I260">
        <v>1683</v>
      </c>
      <c r="J260">
        <v>298164325</v>
      </c>
      <c r="K260">
        <v>72</v>
      </c>
      <c r="L260"/>
      <c r="M260"/>
      <c r="N260">
        <v>1.36</v>
      </c>
      <c r="O260" s="83">
        <v>4796.8999999999996</v>
      </c>
      <c r="P260">
        <v>5197.5599999999995</v>
      </c>
      <c r="Q260">
        <v>1.6624300000000001</v>
      </c>
      <c r="R260">
        <v>5108.54</v>
      </c>
      <c r="S260">
        <v>1.6624300000000001</v>
      </c>
      <c r="T260" s="84">
        <v>4796.8999999999996</v>
      </c>
      <c r="U260" s="57">
        <v>44166</v>
      </c>
      <c r="V260" s="81" t="str">
        <f t="shared" si="16"/>
        <v>12020</v>
      </c>
      <c r="W260" s="80" t="str">
        <f t="shared" si="17"/>
        <v>31 a 60 dias</v>
      </c>
      <c r="X260" s="81" t="str">
        <f t="shared" si="19"/>
        <v>122020</v>
      </c>
      <c r="AA260"/>
    </row>
    <row r="261" spans="1:27" x14ac:dyDescent="0.3">
      <c r="A261" s="57">
        <v>44227</v>
      </c>
      <c r="B261">
        <v>29894663000189</v>
      </c>
      <c r="C261" t="s">
        <v>96</v>
      </c>
      <c r="D261" s="57">
        <v>43873</v>
      </c>
      <c r="E261">
        <v>228</v>
      </c>
      <c r="F261" s="57">
        <v>44172</v>
      </c>
      <c r="G261">
        <f t="shared" si="18"/>
        <v>-55</v>
      </c>
      <c r="H261" s="57">
        <v>46029</v>
      </c>
      <c r="I261">
        <v>1713</v>
      </c>
      <c r="J261">
        <v>298173334</v>
      </c>
      <c r="K261">
        <v>72</v>
      </c>
      <c r="L261"/>
      <c r="M261"/>
      <c r="N261">
        <v>1.36</v>
      </c>
      <c r="O261" s="83">
        <v>9623.57</v>
      </c>
      <c r="P261">
        <v>10302.690000000004</v>
      </c>
      <c r="Q261">
        <v>1.6505860000000001</v>
      </c>
      <c r="R261">
        <v>10234.18</v>
      </c>
      <c r="S261">
        <v>1.6505860000000001</v>
      </c>
      <c r="T261" s="84">
        <v>9623.57</v>
      </c>
      <c r="U261" s="57">
        <v>44166</v>
      </c>
      <c r="V261" s="81" t="str">
        <f t="shared" si="16"/>
        <v>22020</v>
      </c>
      <c r="W261" s="80" t="str">
        <f t="shared" si="17"/>
        <v>31 a 60 dias</v>
      </c>
      <c r="X261" s="81" t="str">
        <f t="shared" si="19"/>
        <v>122020</v>
      </c>
      <c r="AA261"/>
    </row>
    <row r="262" spans="1:27" x14ac:dyDescent="0.3">
      <c r="A262" s="57">
        <v>44227</v>
      </c>
      <c r="B262">
        <v>29894663000189</v>
      </c>
      <c r="C262" t="s">
        <v>96</v>
      </c>
      <c r="D262" s="57">
        <v>43815</v>
      </c>
      <c r="E262">
        <v>110.58</v>
      </c>
      <c r="F262" s="57">
        <v>44323</v>
      </c>
      <c r="G262">
        <f t="shared" si="18"/>
        <v>96</v>
      </c>
      <c r="H262" s="57">
        <v>45937</v>
      </c>
      <c r="I262">
        <v>1621</v>
      </c>
      <c r="J262">
        <v>298252210</v>
      </c>
      <c r="K262">
        <v>72</v>
      </c>
      <c r="L262"/>
      <c r="M262"/>
      <c r="N262">
        <v>1.368428</v>
      </c>
      <c r="O262" s="83">
        <v>3930.94</v>
      </c>
      <c r="P262">
        <v>4948.9399999999996</v>
      </c>
      <c r="Q262">
        <v>1.7076070000000001</v>
      </c>
      <c r="R262">
        <v>4244.95</v>
      </c>
      <c r="S262">
        <v>1.7076070000000001</v>
      </c>
      <c r="T262" s="84">
        <v>3930.94</v>
      </c>
      <c r="U262" s="57">
        <v>44317</v>
      </c>
      <c r="V262" s="81" t="str">
        <f t="shared" si="16"/>
        <v>122019</v>
      </c>
      <c r="W262" s="80" t="str">
        <f t="shared" si="17"/>
        <v>1 a 30 dias</v>
      </c>
      <c r="X262" s="81" t="str">
        <f t="shared" si="19"/>
        <v>52021</v>
      </c>
      <c r="AA262"/>
    </row>
    <row r="263" spans="1:27" x14ac:dyDescent="0.3">
      <c r="A263" s="57">
        <v>44227</v>
      </c>
      <c r="B263">
        <v>29894663000189</v>
      </c>
      <c r="C263" t="s">
        <v>96</v>
      </c>
      <c r="D263" s="57">
        <v>43791</v>
      </c>
      <c r="E263">
        <v>150</v>
      </c>
      <c r="F263" s="57">
        <v>44081</v>
      </c>
      <c r="G263">
        <f t="shared" si="18"/>
        <v>-146</v>
      </c>
      <c r="H263" s="57">
        <v>45937</v>
      </c>
      <c r="I263">
        <v>1621</v>
      </c>
      <c r="J263">
        <v>298254703</v>
      </c>
      <c r="K263">
        <v>72</v>
      </c>
      <c r="L263"/>
      <c r="M263"/>
      <c r="N263">
        <v>1.3460000000000001</v>
      </c>
      <c r="O263" s="83">
        <v>6539.33</v>
      </c>
      <c r="P263">
        <v>6835.06</v>
      </c>
      <c r="Q263">
        <v>1.701608</v>
      </c>
      <c r="R263">
        <v>6989.75</v>
      </c>
      <c r="S263">
        <v>1.701608</v>
      </c>
      <c r="T263" s="84">
        <v>6539.33</v>
      </c>
      <c r="U263" s="57">
        <v>44075</v>
      </c>
      <c r="V263" s="81" t="str">
        <f t="shared" si="16"/>
        <v>112019</v>
      </c>
      <c r="W263" s="80" t="str">
        <f t="shared" si="17"/>
        <v>Acima de 120 dias</v>
      </c>
      <c r="X263" s="81" t="str">
        <f t="shared" si="19"/>
        <v>92020</v>
      </c>
      <c r="AA263"/>
    </row>
    <row r="264" spans="1:27" x14ac:dyDescent="0.3">
      <c r="A264" s="57">
        <v>44227</v>
      </c>
      <c r="B264">
        <v>29894663000189</v>
      </c>
      <c r="C264" t="s">
        <v>96</v>
      </c>
      <c r="D264" s="57">
        <v>43843</v>
      </c>
      <c r="E264">
        <v>289.43</v>
      </c>
      <c r="F264" s="57">
        <v>44142</v>
      </c>
      <c r="G264">
        <f t="shared" si="18"/>
        <v>-85</v>
      </c>
      <c r="H264" s="57">
        <v>45999</v>
      </c>
      <c r="I264">
        <v>1683</v>
      </c>
      <c r="J264">
        <v>298268404</v>
      </c>
      <c r="K264">
        <v>72</v>
      </c>
      <c r="L264"/>
      <c r="M264"/>
      <c r="N264">
        <v>1.36</v>
      </c>
      <c r="O264" s="83">
        <v>12426.43</v>
      </c>
      <c r="P264">
        <v>13081.07</v>
      </c>
      <c r="Q264">
        <v>1.636436</v>
      </c>
      <c r="R264">
        <v>13146.56</v>
      </c>
      <c r="S264">
        <v>1.636436</v>
      </c>
      <c r="T264" s="84">
        <v>12426.43</v>
      </c>
      <c r="U264" s="57">
        <v>44136</v>
      </c>
      <c r="V264" s="81" t="str">
        <f t="shared" si="16"/>
        <v>12020</v>
      </c>
      <c r="W264" s="80" t="str">
        <f t="shared" si="17"/>
        <v>61 a 90 dias</v>
      </c>
      <c r="X264" s="81" t="str">
        <f t="shared" si="19"/>
        <v>112020</v>
      </c>
      <c r="AA264"/>
    </row>
    <row r="265" spans="1:27" x14ac:dyDescent="0.3">
      <c r="A265" s="57">
        <v>44227</v>
      </c>
      <c r="B265">
        <v>29894663000189</v>
      </c>
      <c r="C265" t="s">
        <v>96</v>
      </c>
      <c r="D265" s="57">
        <v>43936</v>
      </c>
      <c r="E265">
        <v>802</v>
      </c>
      <c r="F265" s="57">
        <v>43958</v>
      </c>
      <c r="G265">
        <f t="shared" si="18"/>
        <v>-269</v>
      </c>
      <c r="H265" s="57">
        <v>46062</v>
      </c>
      <c r="I265">
        <v>1746</v>
      </c>
      <c r="J265">
        <v>298284897</v>
      </c>
      <c r="K265">
        <v>72</v>
      </c>
      <c r="L265"/>
      <c r="M265"/>
      <c r="N265">
        <v>1.3599999999999999</v>
      </c>
      <c r="O265" s="83">
        <v>39875.18</v>
      </c>
      <c r="P265">
        <v>35970.539999999986</v>
      </c>
      <c r="Q265">
        <v>1.636809</v>
      </c>
      <c r="R265">
        <v>41980.83</v>
      </c>
      <c r="S265">
        <v>1.636809</v>
      </c>
      <c r="T265" s="84">
        <v>39875.18</v>
      </c>
      <c r="U265" s="57">
        <v>43983</v>
      </c>
      <c r="V265" s="81" t="str">
        <f t="shared" si="16"/>
        <v>42020</v>
      </c>
      <c r="W265" s="80" t="str">
        <f t="shared" si="17"/>
        <v>Acima de 120 dias</v>
      </c>
      <c r="X265" s="81" t="str">
        <f t="shared" si="19"/>
        <v>62020</v>
      </c>
      <c r="AA265"/>
    </row>
    <row r="266" spans="1:27" x14ac:dyDescent="0.3">
      <c r="A266" s="57">
        <v>44227</v>
      </c>
      <c r="B266">
        <v>29894663000189</v>
      </c>
      <c r="C266" t="s">
        <v>96</v>
      </c>
      <c r="D266" s="57">
        <v>43815</v>
      </c>
      <c r="E266">
        <v>299.3</v>
      </c>
      <c r="F266" s="57">
        <v>43897</v>
      </c>
      <c r="G266">
        <f t="shared" si="18"/>
        <v>-330</v>
      </c>
      <c r="H266" s="57">
        <v>45968</v>
      </c>
      <c r="I266">
        <v>1652</v>
      </c>
      <c r="J266">
        <v>298361617</v>
      </c>
      <c r="K266">
        <v>72</v>
      </c>
      <c r="L266"/>
      <c r="M266"/>
      <c r="N266">
        <v>1.5129999999999999</v>
      </c>
      <c r="O266" s="83">
        <v>299.3</v>
      </c>
      <c r="P266">
        <v>12939.269999999999</v>
      </c>
      <c r="Q266">
        <v>2.0621040000000002</v>
      </c>
      <c r="R266">
        <v>299.3</v>
      </c>
      <c r="S266">
        <v>2.0621040000000002</v>
      </c>
      <c r="T266" s="84">
        <v>299.3</v>
      </c>
      <c r="U266" s="57">
        <v>44044</v>
      </c>
      <c r="V266" s="81" t="str">
        <f t="shared" si="16"/>
        <v>122019</v>
      </c>
      <c r="W266" s="80" t="str">
        <f t="shared" si="17"/>
        <v>Acima de 120 dias</v>
      </c>
      <c r="X266" s="81" t="str">
        <f t="shared" si="19"/>
        <v>82020</v>
      </c>
      <c r="AA266"/>
    </row>
    <row r="267" spans="1:27" x14ac:dyDescent="0.3">
      <c r="A267" s="57">
        <v>44227</v>
      </c>
      <c r="B267">
        <v>29894663000189</v>
      </c>
      <c r="C267" t="s">
        <v>96</v>
      </c>
      <c r="D267" s="57">
        <v>43815</v>
      </c>
      <c r="E267">
        <v>141.22999999999999</v>
      </c>
      <c r="F267" s="57">
        <v>43837</v>
      </c>
      <c r="G267">
        <f t="shared" si="18"/>
        <v>-390</v>
      </c>
      <c r="H267" s="57">
        <v>45968</v>
      </c>
      <c r="I267">
        <v>1652</v>
      </c>
      <c r="J267">
        <v>298463580</v>
      </c>
      <c r="K267">
        <v>72</v>
      </c>
      <c r="L267"/>
      <c r="M267"/>
      <c r="N267">
        <v>1.3599999999999999</v>
      </c>
      <c r="O267" s="83">
        <v>7361.78</v>
      </c>
      <c r="P267">
        <v>6390.1199999999981</v>
      </c>
      <c r="Q267">
        <v>1.6852879999999999</v>
      </c>
      <c r="R267">
        <v>7760.7</v>
      </c>
      <c r="S267">
        <v>1.6852879999999999</v>
      </c>
      <c r="T267" s="84">
        <v>7361.78</v>
      </c>
      <c r="U267" s="57">
        <v>43891</v>
      </c>
      <c r="V267" s="81" t="str">
        <f t="shared" si="16"/>
        <v>122019</v>
      </c>
      <c r="W267" s="80" t="str">
        <f t="shared" si="17"/>
        <v>Acima de 120 dias</v>
      </c>
      <c r="X267" s="81" t="str">
        <f t="shared" si="19"/>
        <v>32020</v>
      </c>
      <c r="AA267"/>
    </row>
    <row r="268" spans="1:27" x14ac:dyDescent="0.3">
      <c r="A268" s="57">
        <v>44227</v>
      </c>
      <c r="B268">
        <v>29894663000189</v>
      </c>
      <c r="C268" t="s">
        <v>96</v>
      </c>
      <c r="D268" s="57">
        <v>43903</v>
      </c>
      <c r="E268">
        <v>265</v>
      </c>
      <c r="F268" s="57">
        <v>44019</v>
      </c>
      <c r="G268">
        <f t="shared" si="18"/>
        <v>-208</v>
      </c>
      <c r="H268" s="57">
        <v>45999</v>
      </c>
      <c r="I268">
        <v>1683</v>
      </c>
      <c r="J268">
        <v>298473269</v>
      </c>
      <c r="K268">
        <v>72</v>
      </c>
      <c r="L268"/>
      <c r="M268"/>
      <c r="N268">
        <v>1.36</v>
      </c>
      <c r="O268" s="83">
        <v>12296.17</v>
      </c>
      <c r="P268">
        <v>11770.319999999998</v>
      </c>
      <c r="Q268">
        <v>1.6995690000000001</v>
      </c>
      <c r="R268">
        <v>13096.87</v>
      </c>
      <c r="S268">
        <v>1.6995690000000001</v>
      </c>
      <c r="T268" s="84">
        <v>12296.17</v>
      </c>
      <c r="U268" s="57">
        <v>44044</v>
      </c>
      <c r="V268" s="81" t="str">
        <f t="shared" si="16"/>
        <v>32020</v>
      </c>
      <c r="W268" s="80" t="str">
        <f t="shared" si="17"/>
        <v>Acima de 120 dias</v>
      </c>
      <c r="X268" s="81" t="str">
        <f t="shared" si="19"/>
        <v>82020</v>
      </c>
      <c r="AA268"/>
    </row>
    <row r="269" spans="1:27" x14ac:dyDescent="0.3">
      <c r="A269" s="57">
        <v>44227</v>
      </c>
      <c r="B269">
        <v>29894663000189</v>
      </c>
      <c r="C269" t="s">
        <v>96</v>
      </c>
      <c r="D269" s="57">
        <v>43873</v>
      </c>
      <c r="E269">
        <v>263</v>
      </c>
      <c r="F269" s="57">
        <v>43897</v>
      </c>
      <c r="G269">
        <f t="shared" si="18"/>
        <v>-330</v>
      </c>
      <c r="H269" s="57">
        <v>46029</v>
      </c>
      <c r="I269">
        <v>1713</v>
      </c>
      <c r="J269">
        <v>298479257</v>
      </c>
      <c r="K269">
        <v>72</v>
      </c>
      <c r="L269"/>
      <c r="M269"/>
      <c r="N269">
        <v>1.36</v>
      </c>
      <c r="O269" s="83">
        <v>13496.03</v>
      </c>
      <c r="P269">
        <v>11884.239999999998</v>
      </c>
      <c r="Q269">
        <v>1.638277</v>
      </c>
      <c r="R269">
        <v>14172.24</v>
      </c>
      <c r="S269">
        <v>1.638277</v>
      </c>
      <c r="T269" s="84">
        <v>13496.03</v>
      </c>
      <c r="U269" s="57">
        <v>43922</v>
      </c>
      <c r="V269" s="81" t="str">
        <f t="shared" si="16"/>
        <v>22020</v>
      </c>
      <c r="W269" s="80" t="str">
        <f t="shared" si="17"/>
        <v>Acima de 120 dias</v>
      </c>
      <c r="X269" s="81" t="str">
        <f t="shared" si="19"/>
        <v>42020</v>
      </c>
      <c r="AA269"/>
    </row>
    <row r="270" spans="1:27" x14ac:dyDescent="0.3">
      <c r="A270" s="57">
        <v>44227</v>
      </c>
      <c r="B270">
        <v>29894663000189</v>
      </c>
      <c r="C270" t="s">
        <v>96</v>
      </c>
      <c r="D270" s="57">
        <v>43873</v>
      </c>
      <c r="E270">
        <v>590.34</v>
      </c>
      <c r="F270" s="57">
        <v>44050</v>
      </c>
      <c r="G270">
        <f t="shared" si="18"/>
        <v>-177</v>
      </c>
      <c r="H270" s="57">
        <v>45999</v>
      </c>
      <c r="I270">
        <v>1683</v>
      </c>
      <c r="J270">
        <v>298570097</v>
      </c>
      <c r="K270">
        <v>72</v>
      </c>
      <c r="L270"/>
      <c r="M270"/>
      <c r="N270">
        <v>1.36</v>
      </c>
      <c r="O270" s="83">
        <v>27028.5</v>
      </c>
      <c r="P270">
        <v>26452.239999999994</v>
      </c>
      <c r="Q270">
        <v>1.653956</v>
      </c>
      <c r="R270">
        <v>28585.57</v>
      </c>
      <c r="S270">
        <v>1.653956</v>
      </c>
      <c r="T270" s="84">
        <v>27028.5</v>
      </c>
      <c r="U270" s="57">
        <v>44075</v>
      </c>
      <c r="V270" s="81" t="str">
        <f t="shared" si="16"/>
        <v>22020</v>
      </c>
      <c r="W270" s="80" t="str">
        <f t="shared" si="17"/>
        <v>Acima de 120 dias</v>
      </c>
      <c r="X270" s="81" t="str">
        <f t="shared" si="19"/>
        <v>92020</v>
      </c>
      <c r="AA270"/>
    </row>
    <row r="271" spans="1:27" x14ac:dyDescent="0.3">
      <c r="A271" s="57">
        <v>44227</v>
      </c>
      <c r="B271">
        <v>29894663000189</v>
      </c>
      <c r="C271" t="s">
        <v>96</v>
      </c>
      <c r="D271" s="57">
        <v>43873</v>
      </c>
      <c r="E271">
        <v>220</v>
      </c>
      <c r="F271" s="57">
        <v>43897</v>
      </c>
      <c r="G271">
        <f t="shared" si="18"/>
        <v>-330</v>
      </c>
      <c r="H271" s="57">
        <v>46029</v>
      </c>
      <c r="I271">
        <v>1713</v>
      </c>
      <c r="J271">
        <v>298581107</v>
      </c>
      <c r="K271">
        <v>72</v>
      </c>
      <c r="L271"/>
      <c r="M271"/>
      <c r="N271">
        <v>1.4950000000000001</v>
      </c>
      <c r="O271" s="83">
        <v>10554.77</v>
      </c>
      <c r="P271">
        <v>9547.9400000000023</v>
      </c>
      <c r="Q271">
        <v>2.0477020000000001</v>
      </c>
      <c r="R271">
        <v>11574.71</v>
      </c>
      <c r="S271">
        <v>2.0477020000000001</v>
      </c>
      <c r="T271" s="84">
        <v>10554.77</v>
      </c>
      <c r="U271" s="57">
        <v>43922</v>
      </c>
      <c r="V271" s="81" t="str">
        <f t="shared" si="16"/>
        <v>22020</v>
      </c>
      <c r="W271" s="80" t="str">
        <f t="shared" si="17"/>
        <v>Acima de 120 dias</v>
      </c>
      <c r="X271" s="81" t="str">
        <f t="shared" si="19"/>
        <v>42020</v>
      </c>
      <c r="AA271"/>
    </row>
    <row r="272" spans="1:27" x14ac:dyDescent="0.3">
      <c r="A272" s="57">
        <v>44227</v>
      </c>
      <c r="B272">
        <v>29894663000189</v>
      </c>
      <c r="C272" t="s">
        <v>96</v>
      </c>
      <c r="D272" s="57">
        <v>43903</v>
      </c>
      <c r="E272">
        <v>88.33</v>
      </c>
      <c r="F272" s="57">
        <v>44172</v>
      </c>
      <c r="G272">
        <f t="shared" si="18"/>
        <v>-55</v>
      </c>
      <c r="H272" s="57">
        <v>46029</v>
      </c>
      <c r="I272">
        <v>1713</v>
      </c>
      <c r="J272">
        <v>298582031</v>
      </c>
      <c r="K272">
        <v>72</v>
      </c>
      <c r="L272"/>
      <c r="M272"/>
      <c r="N272">
        <v>1.36</v>
      </c>
      <c r="O272" s="83">
        <v>3692.04</v>
      </c>
      <c r="P272">
        <v>3957.1399999999994</v>
      </c>
      <c r="Q272">
        <v>1.698064</v>
      </c>
      <c r="R272">
        <v>3964.86</v>
      </c>
      <c r="S272">
        <v>1.698064</v>
      </c>
      <c r="T272" s="84">
        <v>3692.04</v>
      </c>
      <c r="U272" s="57">
        <v>44197</v>
      </c>
      <c r="V272" s="81" t="str">
        <f t="shared" si="16"/>
        <v>32020</v>
      </c>
      <c r="W272" s="80" t="str">
        <f t="shared" si="17"/>
        <v>31 a 60 dias</v>
      </c>
      <c r="X272" s="81" t="str">
        <f t="shared" si="19"/>
        <v>12021</v>
      </c>
      <c r="AA272"/>
    </row>
    <row r="273" spans="1:27" x14ac:dyDescent="0.3">
      <c r="A273" s="57">
        <v>44227</v>
      </c>
      <c r="B273">
        <v>29894663000189</v>
      </c>
      <c r="C273" t="s">
        <v>96</v>
      </c>
      <c r="D273" s="57">
        <v>43791</v>
      </c>
      <c r="E273">
        <v>115.85</v>
      </c>
      <c r="F273" s="57">
        <v>44050</v>
      </c>
      <c r="G273">
        <f t="shared" si="18"/>
        <v>-177</v>
      </c>
      <c r="H273" s="57">
        <v>45937</v>
      </c>
      <c r="I273">
        <v>1621</v>
      </c>
      <c r="J273">
        <v>298654909</v>
      </c>
      <c r="K273">
        <v>72</v>
      </c>
      <c r="L273"/>
      <c r="M273"/>
      <c r="N273">
        <v>1.3460000000000001</v>
      </c>
      <c r="O273" s="83">
        <v>5176</v>
      </c>
      <c r="P273">
        <v>5278.9800000000023</v>
      </c>
      <c r="Q273">
        <v>1.6912199999999999</v>
      </c>
      <c r="R273">
        <v>5514.25</v>
      </c>
      <c r="S273">
        <v>1.6912199999999999</v>
      </c>
      <c r="T273" s="84">
        <v>5176</v>
      </c>
      <c r="U273" s="57">
        <v>44044</v>
      </c>
      <c r="V273" s="81" t="str">
        <f t="shared" si="16"/>
        <v>112019</v>
      </c>
      <c r="W273" s="80" t="str">
        <f t="shared" si="17"/>
        <v>Acima de 120 dias</v>
      </c>
      <c r="X273" s="81" t="str">
        <f t="shared" si="19"/>
        <v>82020</v>
      </c>
      <c r="AA273"/>
    </row>
    <row r="274" spans="1:27" x14ac:dyDescent="0.3">
      <c r="A274" s="57">
        <v>44227</v>
      </c>
      <c r="B274">
        <v>29894663000189</v>
      </c>
      <c r="C274" t="s">
        <v>96</v>
      </c>
      <c r="D274" s="57">
        <v>43815</v>
      </c>
      <c r="E274">
        <v>90.5</v>
      </c>
      <c r="F274" s="57">
        <v>44203</v>
      </c>
      <c r="G274">
        <f t="shared" si="18"/>
        <v>-24</v>
      </c>
      <c r="H274" s="57">
        <v>45968</v>
      </c>
      <c r="I274">
        <v>1652</v>
      </c>
      <c r="J274">
        <v>298656837</v>
      </c>
      <c r="K274">
        <v>72</v>
      </c>
      <c r="L274"/>
      <c r="M274"/>
      <c r="N274">
        <v>1.3599999999999999</v>
      </c>
      <c r="O274" s="83">
        <v>3672.92</v>
      </c>
      <c r="P274">
        <v>4094.8100000000009</v>
      </c>
      <c r="Q274">
        <v>1.629818</v>
      </c>
      <c r="R274">
        <v>3887.08</v>
      </c>
      <c r="S274">
        <v>1.629818</v>
      </c>
      <c r="T274" s="84">
        <v>3672.92</v>
      </c>
      <c r="U274" s="57">
        <v>44197</v>
      </c>
      <c r="V274" s="81" t="str">
        <f t="shared" si="16"/>
        <v>122019</v>
      </c>
      <c r="W274" s="80" t="str">
        <f t="shared" si="17"/>
        <v>1 a 30 dias</v>
      </c>
      <c r="X274" s="81" t="str">
        <f t="shared" si="19"/>
        <v>12021</v>
      </c>
      <c r="AA274"/>
    </row>
    <row r="275" spans="1:27" x14ac:dyDescent="0.3">
      <c r="A275" s="57">
        <v>44227</v>
      </c>
      <c r="B275">
        <v>29894663000189</v>
      </c>
      <c r="C275" t="s">
        <v>96</v>
      </c>
      <c r="D275" s="57">
        <v>43843</v>
      </c>
      <c r="E275">
        <v>556.29999999999995</v>
      </c>
      <c r="F275" s="57">
        <v>44172</v>
      </c>
      <c r="G275">
        <f t="shared" si="18"/>
        <v>-55</v>
      </c>
      <c r="H275" s="57">
        <v>44537</v>
      </c>
      <c r="I275">
        <v>221</v>
      </c>
      <c r="J275">
        <v>298674464</v>
      </c>
      <c r="K275">
        <v>24</v>
      </c>
      <c r="L275"/>
      <c r="M275"/>
      <c r="N275">
        <v>1.4949999999999999</v>
      </c>
      <c r="O275" s="83">
        <v>6929.51</v>
      </c>
      <c r="P275">
        <v>10763.16</v>
      </c>
      <c r="Q275">
        <v>2.0788890000000002</v>
      </c>
      <c r="R275">
        <v>7011.74</v>
      </c>
      <c r="S275">
        <v>2.0788890000000002</v>
      </c>
      <c r="T275" s="84">
        <v>6929.51</v>
      </c>
      <c r="U275" s="57">
        <v>44197</v>
      </c>
      <c r="V275" s="81" t="str">
        <f t="shared" si="16"/>
        <v>12020</v>
      </c>
      <c r="W275" s="80" t="str">
        <f t="shared" si="17"/>
        <v>31 a 60 dias</v>
      </c>
      <c r="X275" s="81" t="str">
        <f t="shared" si="19"/>
        <v>12021</v>
      </c>
      <c r="AA275"/>
    </row>
    <row r="276" spans="1:27" x14ac:dyDescent="0.3">
      <c r="A276" s="57">
        <v>44227</v>
      </c>
      <c r="B276">
        <v>29894663000189</v>
      </c>
      <c r="C276" t="s">
        <v>96</v>
      </c>
      <c r="D276" s="57">
        <v>43873</v>
      </c>
      <c r="E276">
        <v>190</v>
      </c>
      <c r="F276" s="57">
        <v>43989</v>
      </c>
      <c r="G276">
        <f t="shared" si="18"/>
        <v>-238</v>
      </c>
      <c r="H276" s="57">
        <v>46029</v>
      </c>
      <c r="I276">
        <v>1713</v>
      </c>
      <c r="J276">
        <v>298680613</v>
      </c>
      <c r="K276">
        <v>72</v>
      </c>
      <c r="L276"/>
      <c r="M276"/>
      <c r="N276">
        <v>1.36</v>
      </c>
      <c r="O276" s="83">
        <v>9086.2900000000009</v>
      </c>
      <c r="P276">
        <v>8585.5699999999979</v>
      </c>
      <c r="Q276">
        <v>1.695182</v>
      </c>
      <c r="R276">
        <v>9668.52</v>
      </c>
      <c r="S276">
        <v>1.695182</v>
      </c>
      <c r="T276" s="84">
        <v>9086.2900000000009</v>
      </c>
      <c r="U276" s="57">
        <v>44013</v>
      </c>
      <c r="V276" s="81" t="str">
        <f t="shared" si="16"/>
        <v>22020</v>
      </c>
      <c r="W276" s="80" t="str">
        <f t="shared" si="17"/>
        <v>Acima de 120 dias</v>
      </c>
      <c r="X276" s="81" t="str">
        <f t="shared" si="19"/>
        <v>72020</v>
      </c>
      <c r="AA276"/>
    </row>
    <row r="277" spans="1:27" x14ac:dyDescent="0.3">
      <c r="A277" s="57">
        <v>44227</v>
      </c>
      <c r="B277">
        <v>29894663000189</v>
      </c>
      <c r="C277" t="s">
        <v>96</v>
      </c>
      <c r="D277" s="57">
        <v>43873</v>
      </c>
      <c r="E277">
        <v>118</v>
      </c>
      <c r="F277" s="57">
        <v>44142</v>
      </c>
      <c r="G277">
        <f t="shared" si="18"/>
        <v>-85</v>
      </c>
      <c r="H277" s="57">
        <v>46029</v>
      </c>
      <c r="I277">
        <v>1713</v>
      </c>
      <c r="J277">
        <v>298781366</v>
      </c>
      <c r="K277">
        <v>72</v>
      </c>
      <c r="L277"/>
      <c r="M277"/>
      <c r="N277">
        <v>1.364485305516679</v>
      </c>
      <c r="O277" s="83">
        <v>5045.88</v>
      </c>
      <c r="P277">
        <v>5324.8700000000008</v>
      </c>
      <c r="Q277">
        <v>1.7022809999999999</v>
      </c>
      <c r="R277">
        <v>5409.52</v>
      </c>
      <c r="S277">
        <v>1.7022809999999999</v>
      </c>
      <c r="T277" s="84">
        <v>5045.88</v>
      </c>
      <c r="U277" s="57">
        <v>44136</v>
      </c>
      <c r="V277" s="81" t="str">
        <f t="shared" si="16"/>
        <v>22020</v>
      </c>
      <c r="W277" s="80" t="str">
        <f t="shared" si="17"/>
        <v>61 a 90 dias</v>
      </c>
      <c r="X277" s="81" t="str">
        <f t="shared" si="19"/>
        <v>112020</v>
      </c>
      <c r="AA277"/>
    </row>
    <row r="278" spans="1:27" x14ac:dyDescent="0.3">
      <c r="A278" s="57">
        <v>44227</v>
      </c>
      <c r="B278">
        <v>29894663000189</v>
      </c>
      <c r="C278" t="s">
        <v>96</v>
      </c>
      <c r="D278" s="57">
        <v>43815</v>
      </c>
      <c r="E278">
        <v>249.9</v>
      </c>
      <c r="F278" s="57">
        <v>43868</v>
      </c>
      <c r="G278">
        <f t="shared" si="18"/>
        <v>-359</v>
      </c>
      <c r="H278" s="57">
        <v>45937</v>
      </c>
      <c r="I278">
        <v>1621</v>
      </c>
      <c r="J278">
        <v>298849995</v>
      </c>
      <c r="K278">
        <v>72</v>
      </c>
      <c r="L278"/>
      <c r="M278"/>
      <c r="N278">
        <v>1.3599999999999999</v>
      </c>
      <c r="O278" s="83">
        <v>12848.02</v>
      </c>
      <c r="P278">
        <v>11212.160000000003</v>
      </c>
      <c r="Q278">
        <v>1.600217</v>
      </c>
      <c r="R278">
        <v>13362.96</v>
      </c>
      <c r="S278">
        <v>1.600217</v>
      </c>
      <c r="T278" s="84">
        <v>12848.02</v>
      </c>
      <c r="U278" s="57">
        <v>43862</v>
      </c>
      <c r="V278" s="81" t="str">
        <f t="shared" si="16"/>
        <v>122019</v>
      </c>
      <c r="W278" s="80" t="str">
        <f t="shared" si="17"/>
        <v>Acima de 120 dias</v>
      </c>
      <c r="X278" s="81" t="str">
        <f t="shared" si="19"/>
        <v>22020</v>
      </c>
      <c r="AA278"/>
    </row>
    <row r="279" spans="1:27" x14ac:dyDescent="0.3">
      <c r="A279" s="57">
        <v>44227</v>
      </c>
      <c r="B279">
        <v>29894663000189</v>
      </c>
      <c r="C279" t="s">
        <v>96</v>
      </c>
      <c r="D279" s="57">
        <v>43815</v>
      </c>
      <c r="E279">
        <v>153.33000000000001</v>
      </c>
      <c r="F279" s="57">
        <v>44234</v>
      </c>
      <c r="G279">
        <f t="shared" si="18"/>
        <v>7</v>
      </c>
      <c r="H279" s="57">
        <v>45968</v>
      </c>
      <c r="I279">
        <v>1652</v>
      </c>
      <c r="J279">
        <v>298960704</v>
      </c>
      <c r="K279">
        <v>72</v>
      </c>
      <c r="L279"/>
      <c r="M279"/>
      <c r="N279">
        <v>1.3599999999999999</v>
      </c>
      <c r="O279" s="83">
        <v>6010.38</v>
      </c>
      <c r="P279">
        <v>6937.5600000000022</v>
      </c>
      <c r="Q279">
        <v>1.6763889999999999</v>
      </c>
      <c r="R279">
        <v>6432.3499999999995</v>
      </c>
      <c r="S279">
        <v>1.6763889999999999</v>
      </c>
      <c r="T279" s="84">
        <v>6010.38</v>
      </c>
      <c r="U279" s="57">
        <v>44256</v>
      </c>
      <c r="V279" s="81" t="str">
        <f t="shared" si="16"/>
        <v>122019</v>
      </c>
      <c r="W279" s="80" t="str">
        <f t="shared" si="17"/>
        <v>1 a 30 dias</v>
      </c>
      <c r="X279" s="81" t="str">
        <f t="shared" si="19"/>
        <v>32021</v>
      </c>
      <c r="AA279"/>
    </row>
    <row r="280" spans="1:27" x14ac:dyDescent="0.3">
      <c r="A280" s="57">
        <v>44227</v>
      </c>
      <c r="B280">
        <v>29894663000189</v>
      </c>
      <c r="C280" t="s">
        <v>96</v>
      </c>
      <c r="D280" s="57">
        <v>43873</v>
      </c>
      <c r="E280">
        <v>133.28</v>
      </c>
      <c r="F280" s="57">
        <v>44323</v>
      </c>
      <c r="G280">
        <f t="shared" si="18"/>
        <v>96</v>
      </c>
      <c r="H280" s="57">
        <v>46029</v>
      </c>
      <c r="I280">
        <v>1713</v>
      </c>
      <c r="J280">
        <v>298972832</v>
      </c>
      <c r="K280">
        <v>72</v>
      </c>
      <c r="L280"/>
      <c r="M280"/>
      <c r="N280">
        <v>1.36</v>
      </c>
      <c r="O280" s="83">
        <v>4954.8899999999994</v>
      </c>
      <c r="P280">
        <v>6022.5800000000017</v>
      </c>
      <c r="Q280">
        <v>1.6542600000000001</v>
      </c>
      <c r="R280">
        <v>5316.11</v>
      </c>
      <c r="S280">
        <v>1.6542600000000001</v>
      </c>
      <c r="T280" s="84">
        <v>4954.8899999999994</v>
      </c>
      <c r="U280" s="57">
        <v>44317</v>
      </c>
      <c r="V280" s="81" t="str">
        <f t="shared" si="16"/>
        <v>22020</v>
      </c>
      <c r="W280" s="80" t="str">
        <f t="shared" si="17"/>
        <v>1 a 30 dias</v>
      </c>
      <c r="X280" s="81" t="str">
        <f t="shared" si="19"/>
        <v>52021</v>
      </c>
      <c r="AA280"/>
    </row>
    <row r="281" spans="1:27" x14ac:dyDescent="0.3">
      <c r="A281" s="57">
        <v>44227</v>
      </c>
      <c r="B281">
        <v>29894663000189</v>
      </c>
      <c r="C281" t="s">
        <v>96</v>
      </c>
      <c r="D281" s="57">
        <v>43873</v>
      </c>
      <c r="E281">
        <v>200</v>
      </c>
      <c r="F281" s="57">
        <v>43897</v>
      </c>
      <c r="G281">
        <f t="shared" si="18"/>
        <v>-330</v>
      </c>
      <c r="H281" s="57">
        <v>46029</v>
      </c>
      <c r="I281">
        <v>1713</v>
      </c>
      <c r="J281">
        <v>298979421</v>
      </c>
      <c r="K281">
        <v>72</v>
      </c>
      <c r="L281"/>
      <c r="M281"/>
      <c r="N281">
        <v>1.3731117925696539</v>
      </c>
      <c r="O281" s="83">
        <v>10136.76</v>
      </c>
      <c r="P281">
        <v>9001.7399999999961</v>
      </c>
      <c r="Q281">
        <v>1.7113609999999999</v>
      </c>
      <c r="R281">
        <v>10752.09</v>
      </c>
      <c r="S281">
        <v>1.7113609999999999</v>
      </c>
      <c r="T281" s="84">
        <v>10136.76</v>
      </c>
      <c r="U281" s="57">
        <v>43891</v>
      </c>
      <c r="V281" s="81" t="str">
        <f t="shared" si="16"/>
        <v>22020</v>
      </c>
      <c r="W281" s="80" t="str">
        <f t="shared" si="17"/>
        <v>Acima de 120 dias</v>
      </c>
      <c r="X281" s="81" t="str">
        <f t="shared" si="19"/>
        <v>32020</v>
      </c>
      <c r="AA281"/>
    </row>
    <row r="282" spans="1:27" x14ac:dyDescent="0.3">
      <c r="A282" s="57">
        <v>44227</v>
      </c>
      <c r="B282">
        <v>29894663000189</v>
      </c>
      <c r="C282" t="s">
        <v>96</v>
      </c>
      <c r="D282" s="57">
        <v>43873</v>
      </c>
      <c r="E282">
        <v>359.45</v>
      </c>
      <c r="F282" s="57">
        <v>43928</v>
      </c>
      <c r="G282">
        <f t="shared" si="18"/>
        <v>-299</v>
      </c>
      <c r="H282" s="57">
        <v>46029</v>
      </c>
      <c r="I282">
        <v>1713</v>
      </c>
      <c r="J282">
        <v>298981249</v>
      </c>
      <c r="K282">
        <v>72</v>
      </c>
      <c r="L282"/>
      <c r="M282"/>
      <c r="N282">
        <v>1.5044757744453023</v>
      </c>
      <c r="O282" s="83">
        <v>16875.61</v>
      </c>
      <c r="P282">
        <v>15556.329999999996</v>
      </c>
      <c r="Q282">
        <v>2.0513560000000002</v>
      </c>
      <c r="R282">
        <v>18520.8</v>
      </c>
      <c r="S282">
        <v>2.0513560000000002</v>
      </c>
      <c r="T282" s="84">
        <v>16875.61</v>
      </c>
      <c r="U282" s="57">
        <v>43952</v>
      </c>
      <c r="V282" s="81" t="str">
        <f t="shared" si="16"/>
        <v>22020</v>
      </c>
      <c r="W282" s="80" t="str">
        <f t="shared" si="17"/>
        <v>Acima de 120 dias</v>
      </c>
      <c r="X282" s="81" t="str">
        <f t="shared" si="19"/>
        <v>52020</v>
      </c>
      <c r="AA282"/>
    </row>
    <row r="283" spans="1:27" x14ac:dyDescent="0.3">
      <c r="A283" s="57">
        <v>44227</v>
      </c>
      <c r="B283">
        <v>29894663000189</v>
      </c>
      <c r="C283" t="s">
        <v>96</v>
      </c>
      <c r="D283" s="57">
        <v>43873</v>
      </c>
      <c r="E283">
        <v>433.07</v>
      </c>
      <c r="F283" s="57">
        <v>44234</v>
      </c>
      <c r="G283">
        <f t="shared" si="18"/>
        <v>7</v>
      </c>
      <c r="H283" s="57">
        <v>45999</v>
      </c>
      <c r="I283">
        <v>1683</v>
      </c>
      <c r="J283">
        <v>299063552</v>
      </c>
      <c r="K283">
        <v>72</v>
      </c>
      <c r="L283"/>
      <c r="M283"/>
      <c r="N283">
        <v>1.36</v>
      </c>
      <c r="O283" s="83">
        <v>17295.29</v>
      </c>
      <c r="P283">
        <v>19405.240000000002</v>
      </c>
      <c r="Q283">
        <v>1.6361540000000001</v>
      </c>
      <c r="R283">
        <v>18371.8</v>
      </c>
      <c r="S283">
        <v>1.6361540000000001</v>
      </c>
      <c r="T283" s="84">
        <v>17295.29</v>
      </c>
      <c r="U283" s="57">
        <v>44228</v>
      </c>
      <c r="V283" s="81" t="str">
        <f t="shared" si="16"/>
        <v>22020</v>
      </c>
      <c r="W283" s="80" t="str">
        <f t="shared" si="17"/>
        <v>1 a 30 dias</v>
      </c>
      <c r="X283" s="81" t="str">
        <f t="shared" si="19"/>
        <v>22021</v>
      </c>
      <c r="AA283"/>
    </row>
    <row r="284" spans="1:27" x14ac:dyDescent="0.3">
      <c r="A284" s="57">
        <v>44227</v>
      </c>
      <c r="B284">
        <v>29894663000189</v>
      </c>
      <c r="C284" t="s">
        <v>96</v>
      </c>
      <c r="D284" s="57">
        <v>43815</v>
      </c>
      <c r="E284">
        <v>340</v>
      </c>
      <c r="F284" s="57">
        <v>43837</v>
      </c>
      <c r="G284">
        <f t="shared" si="18"/>
        <v>-390</v>
      </c>
      <c r="H284" s="57">
        <v>45968</v>
      </c>
      <c r="I284">
        <v>1652</v>
      </c>
      <c r="J284">
        <v>299155875</v>
      </c>
      <c r="K284">
        <v>72</v>
      </c>
      <c r="L284"/>
      <c r="M284"/>
      <c r="N284">
        <v>1.3599999999999999</v>
      </c>
      <c r="O284" s="83">
        <v>17827.53</v>
      </c>
      <c r="P284">
        <v>15383.589999999997</v>
      </c>
      <c r="Q284">
        <v>1.647894</v>
      </c>
      <c r="R284">
        <v>18683.32</v>
      </c>
      <c r="S284">
        <v>1.647894</v>
      </c>
      <c r="T284" s="84">
        <v>17827.53</v>
      </c>
      <c r="U284" s="57">
        <v>43891</v>
      </c>
      <c r="V284" s="81" t="str">
        <f t="shared" si="16"/>
        <v>122019</v>
      </c>
      <c r="W284" s="80" t="str">
        <f t="shared" si="17"/>
        <v>Acima de 120 dias</v>
      </c>
      <c r="X284" s="81" t="str">
        <f t="shared" si="19"/>
        <v>32020</v>
      </c>
      <c r="AA284"/>
    </row>
    <row r="285" spans="1:27" x14ac:dyDescent="0.3">
      <c r="A285" s="57">
        <v>44227</v>
      </c>
      <c r="B285">
        <v>29894663000189</v>
      </c>
      <c r="C285" t="s">
        <v>96</v>
      </c>
      <c r="D285" s="57">
        <v>43815</v>
      </c>
      <c r="E285">
        <v>246.99</v>
      </c>
      <c r="F285" s="57">
        <v>43868</v>
      </c>
      <c r="G285">
        <f t="shared" si="18"/>
        <v>-359</v>
      </c>
      <c r="H285" s="57">
        <v>45968</v>
      </c>
      <c r="I285">
        <v>1652</v>
      </c>
      <c r="J285">
        <v>299158793</v>
      </c>
      <c r="K285">
        <v>72</v>
      </c>
      <c r="L285"/>
      <c r="M285"/>
      <c r="N285">
        <v>1.3599999999999999</v>
      </c>
      <c r="O285" s="83">
        <v>12710.51</v>
      </c>
      <c r="P285">
        <v>11175.300000000001</v>
      </c>
      <c r="Q285">
        <v>1.644606</v>
      </c>
      <c r="R285">
        <v>13325.35</v>
      </c>
      <c r="S285">
        <v>1.644606</v>
      </c>
      <c r="T285" s="84">
        <v>12710.51</v>
      </c>
      <c r="U285" s="57">
        <v>43862</v>
      </c>
      <c r="V285" s="81" t="str">
        <f t="shared" si="16"/>
        <v>122019</v>
      </c>
      <c r="W285" s="80" t="str">
        <f t="shared" si="17"/>
        <v>Acima de 120 dias</v>
      </c>
      <c r="X285" s="81" t="str">
        <f t="shared" si="19"/>
        <v>22020</v>
      </c>
      <c r="AA285"/>
    </row>
    <row r="286" spans="1:27" x14ac:dyDescent="0.3">
      <c r="A286" s="57">
        <v>44227</v>
      </c>
      <c r="B286">
        <v>29894663000189</v>
      </c>
      <c r="C286" t="s">
        <v>96</v>
      </c>
      <c r="D286" s="57">
        <v>43815</v>
      </c>
      <c r="E286">
        <v>100</v>
      </c>
      <c r="F286" s="57">
        <v>43897</v>
      </c>
      <c r="G286">
        <f t="shared" si="18"/>
        <v>-330</v>
      </c>
      <c r="H286" s="57">
        <v>45968</v>
      </c>
      <c r="I286">
        <v>1652</v>
      </c>
      <c r="J286">
        <v>299165148</v>
      </c>
      <c r="K286">
        <v>72</v>
      </c>
      <c r="L286"/>
      <c r="M286"/>
      <c r="N286">
        <v>1.3599999999999999</v>
      </c>
      <c r="O286" s="83">
        <v>5012.1000000000004</v>
      </c>
      <c r="P286">
        <v>4524.590000000002</v>
      </c>
      <c r="Q286">
        <v>1.6859</v>
      </c>
      <c r="R286">
        <v>5295.08</v>
      </c>
      <c r="S286">
        <v>1.6859</v>
      </c>
      <c r="T286" s="84">
        <v>5012.1000000000004</v>
      </c>
      <c r="U286" s="57">
        <v>43922</v>
      </c>
      <c r="V286" s="81" t="str">
        <f t="shared" si="16"/>
        <v>122019</v>
      </c>
      <c r="W286" s="80" t="str">
        <f t="shared" si="17"/>
        <v>Acima de 120 dias</v>
      </c>
      <c r="X286" s="81" t="str">
        <f t="shared" si="19"/>
        <v>42020</v>
      </c>
      <c r="AA286"/>
    </row>
    <row r="287" spans="1:27" x14ac:dyDescent="0.3">
      <c r="A287" s="57">
        <v>44227</v>
      </c>
      <c r="B287">
        <v>29894663000189</v>
      </c>
      <c r="C287" t="s">
        <v>96</v>
      </c>
      <c r="D287" s="57">
        <v>43843</v>
      </c>
      <c r="E287">
        <v>114.6</v>
      </c>
      <c r="F287" s="57">
        <v>44262</v>
      </c>
      <c r="G287">
        <f t="shared" si="18"/>
        <v>35</v>
      </c>
      <c r="H287" s="57">
        <v>45999</v>
      </c>
      <c r="I287">
        <v>1683</v>
      </c>
      <c r="J287">
        <v>299167912</v>
      </c>
      <c r="K287">
        <v>72</v>
      </c>
      <c r="L287"/>
      <c r="M287"/>
      <c r="N287">
        <v>1.36</v>
      </c>
      <c r="O287" s="83">
        <v>4476.3600000000006</v>
      </c>
      <c r="P287">
        <v>5179.4899999999989</v>
      </c>
      <c r="Q287">
        <v>1.6216660000000001</v>
      </c>
      <c r="R287">
        <v>4746.9800000000005</v>
      </c>
      <c r="S287">
        <v>1.6216660000000001</v>
      </c>
      <c r="T287" s="84">
        <v>4476.3600000000006</v>
      </c>
      <c r="U287" s="57">
        <v>44287</v>
      </c>
      <c r="V287" s="81" t="str">
        <f t="shared" si="16"/>
        <v>12020</v>
      </c>
      <c r="W287" s="80" t="str">
        <f t="shared" si="17"/>
        <v>1 a 30 dias</v>
      </c>
      <c r="X287" s="81" t="str">
        <f t="shared" si="19"/>
        <v>42021</v>
      </c>
      <c r="AA287"/>
    </row>
    <row r="288" spans="1:27" x14ac:dyDescent="0.3">
      <c r="A288" s="57">
        <v>44227</v>
      </c>
      <c r="B288">
        <v>29894663000189</v>
      </c>
      <c r="C288" t="s">
        <v>96</v>
      </c>
      <c r="D288" s="57">
        <v>43873</v>
      </c>
      <c r="E288">
        <v>263.89999999999998</v>
      </c>
      <c r="F288" s="57">
        <v>44019</v>
      </c>
      <c r="G288">
        <f t="shared" si="18"/>
        <v>-208</v>
      </c>
      <c r="H288" s="57">
        <v>46029</v>
      </c>
      <c r="I288">
        <v>1713</v>
      </c>
      <c r="J288">
        <v>299175714</v>
      </c>
      <c r="K288">
        <v>72</v>
      </c>
      <c r="L288"/>
      <c r="M288"/>
      <c r="N288">
        <v>1.36</v>
      </c>
      <c r="O288" s="83">
        <v>12497.42</v>
      </c>
      <c r="P288">
        <v>11924.939999999999</v>
      </c>
      <c r="Q288">
        <v>1.6336079999999999</v>
      </c>
      <c r="R288">
        <v>13165.14</v>
      </c>
      <c r="S288">
        <v>1.6336079999999999</v>
      </c>
      <c r="T288" s="84">
        <v>12497.42</v>
      </c>
      <c r="U288" s="57">
        <v>44044</v>
      </c>
      <c r="V288" s="81" t="str">
        <f t="shared" si="16"/>
        <v>22020</v>
      </c>
      <c r="W288" s="80" t="str">
        <f t="shared" si="17"/>
        <v>Acima de 120 dias</v>
      </c>
      <c r="X288" s="81" t="str">
        <f t="shared" si="19"/>
        <v>82020</v>
      </c>
      <c r="AA288"/>
    </row>
    <row r="289" spans="1:27" x14ac:dyDescent="0.3">
      <c r="A289" s="57">
        <v>44227</v>
      </c>
      <c r="B289">
        <v>29894663000189</v>
      </c>
      <c r="C289" t="s">
        <v>96</v>
      </c>
      <c r="D289" s="57">
        <v>43873</v>
      </c>
      <c r="E289">
        <v>239.85</v>
      </c>
      <c r="F289" s="57">
        <v>44234</v>
      </c>
      <c r="G289">
        <f t="shared" si="18"/>
        <v>7</v>
      </c>
      <c r="H289" s="57">
        <v>46029</v>
      </c>
      <c r="I289">
        <v>1713</v>
      </c>
      <c r="J289">
        <v>299274480</v>
      </c>
      <c r="K289">
        <v>72</v>
      </c>
      <c r="L289"/>
      <c r="M289"/>
      <c r="N289">
        <v>1.36</v>
      </c>
      <c r="O289" s="83">
        <v>9576.43</v>
      </c>
      <c r="P289">
        <v>10838.180000000002</v>
      </c>
      <c r="Q289">
        <v>1.6830879999999999</v>
      </c>
      <c r="R289">
        <v>10286.379999999999</v>
      </c>
      <c r="S289">
        <v>1.6830879999999999</v>
      </c>
      <c r="T289" s="84">
        <v>9576.43</v>
      </c>
      <c r="U289" s="57">
        <v>44228</v>
      </c>
      <c r="V289" s="81" t="str">
        <f t="shared" si="16"/>
        <v>22020</v>
      </c>
      <c r="W289" s="80" t="str">
        <f t="shared" si="17"/>
        <v>1 a 30 dias</v>
      </c>
      <c r="X289" s="81" t="str">
        <f t="shared" si="19"/>
        <v>22021</v>
      </c>
      <c r="AA289"/>
    </row>
    <row r="290" spans="1:27" x14ac:dyDescent="0.3">
      <c r="A290" s="57">
        <v>44227</v>
      </c>
      <c r="B290">
        <v>29894663000189</v>
      </c>
      <c r="C290" t="s">
        <v>96</v>
      </c>
      <c r="D290" s="57">
        <v>43815</v>
      </c>
      <c r="E290">
        <v>241.04</v>
      </c>
      <c r="F290" s="57">
        <v>43868</v>
      </c>
      <c r="G290">
        <f t="shared" si="18"/>
        <v>-359</v>
      </c>
      <c r="H290" s="57">
        <v>45968</v>
      </c>
      <c r="I290">
        <v>1652</v>
      </c>
      <c r="J290">
        <v>299359031</v>
      </c>
      <c r="K290">
        <v>72</v>
      </c>
      <c r="L290"/>
      <c r="M290"/>
      <c r="N290">
        <v>1.3599999999999999</v>
      </c>
      <c r="O290" s="83">
        <v>12414.08</v>
      </c>
      <c r="P290">
        <v>10906.099999999999</v>
      </c>
      <c r="Q290">
        <v>1.6397040000000001</v>
      </c>
      <c r="R290">
        <v>13004.33</v>
      </c>
      <c r="S290">
        <v>1.6397040000000001</v>
      </c>
      <c r="T290" s="84">
        <v>12414.08</v>
      </c>
      <c r="U290" s="57">
        <v>43862</v>
      </c>
      <c r="V290" s="81" t="str">
        <f t="shared" si="16"/>
        <v>122019</v>
      </c>
      <c r="W290" s="80" t="str">
        <f t="shared" si="17"/>
        <v>Acima de 120 dias</v>
      </c>
      <c r="X290" s="81" t="str">
        <f t="shared" si="19"/>
        <v>22020</v>
      </c>
      <c r="AA290"/>
    </row>
    <row r="291" spans="1:27" x14ac:dyDescent="0.3">
      <c r="A291" s="57">
        <v>44227</v>
      </c>
      <c r="B291">
        <v>29894663000189</v>
      </c>
      <c r="C291" t="s">
        <v>96</v>
      </c>
      <c r="D291" s="57">
        <v>43815</v>
      </c>
      <c r="E291">
        <v>325.58</v>
      </c>
      <c r="F291" s="57">
        <v>43989</v>
      </c>
      <c r="G291">
        <f t="shared" si="18"/>
        <v>-238</v>
      </c>
      <c r="H291" s="57">
        <v>45968</v>
      </c>
      <c r="I291">
        <v>1652</v>
      </c>
      <c r="J291">
        <v>299359374</v>
      </c>
      <c r="K291">
        <v>72</v>
      </c>
      <c r="L291"/>
      <c r="M291"/>
      <c r="N291">
        <v>1.3599999999999999</v>
      </c>
      <c r="O291" s="83">
        <v>15475.970000000001</v>
      </c>
      <c r="P291">
        <v>14731.189999999997</v>
      </c>
      <c r="Q291">
        <v>1.635953</v>
      </c>
      <c r="R291">
        <v>16262.990000000002</v>
      </c>
      <c r="S291">
        <v>1.635953</v>
      </c>
      <c r="T291" s="84">
        <v>15475.970000000001</v>
      </c>
      <c r="U291" s="57">
        <v>44013</v>
      </c>
      <c r="V291" s="81" t="str">
        <f t="shared" si="16"/>
        <v>122019</v>
      </c>
      <c r="W291" s="80" t="str">
        <f t="shared" si="17"/>
        <v>Acima de 120 dias</v>
      </c>
      <c r="X291" s="81" t="str">
        <f t="shared" si="19"/>
        <v>72020</v>
      </c>
      <c r="AA291"/>
    </row>
    <row r="292" spans="1:27" x14ac:dyDescent="0.3">
      <c r="A292" s="57">
        <v>44227</v>
      </c>
      <c r="B292">
        <v>29894663000189</v>
      </c>
      <c r="C292" t="s">
        <v>96</v>
      </c>
      <c r="D292" s="57">
        <v>43791</v>
      </c>
      <c r="E292">
        <v>86.3</v>
      </c>
      <c r="F292" s="57">
        <v>44142</v>
      </c>
      <c r="G292">
        <f t="shared" si="18"/>
        <v>-85</v>
      </c>
      <c r="H292" s="57">
        <v>45937</v>
      </c>
      <c r="I292">
        <v>1621</v>
      </c>
      <c r="J292">
        <v>299450215</v>
      </c>
      <c r="K292">
        <v>72</v>
      </c>
      <c r="L292"/>
      <c r="M292"/>
      <c r="N292">
        <v>1.3460000000000001</v>
      </c>
      <c r="O292" s="83">
        <v>3660.21</v>
      </c>
      <c r="P292">
        <v>3932.4300000000007</v>
      </c>
      <c r="Q292">
        <v>1.6002019999999999</v>
      </c>
      <c r="R292">
        <v>3848.81</v>
      </c>
      <c r="S292">
        <v>1.6002019999999999</v>
      </c>
      <c r="T292" s="84">
        <v>3660.21</v>
      </c>
      <c r="U292" s="57">
        <v>44136</v>
      </c>
      <c r="V292" s="81" t="str">
        <f t="shared" si="16"/>
        <v>112019</v>
      </c>
      <c r="W292" s="80" t="str">
        <f t="shared" si="17"/>
        <v>61 a 90 dias</v>
      </c>
      <c r="X292" s="81" t="str">
        <f t="shared" si="19"/>
        <v>112020</v>
      </c>
      <c r="AA292"/>
    </row>
    <row r="293" spans="1:27" x14ac:dyDescent="0.3">
      <c r="A293" s="57">
        <v>44227</v>
      </c>
      <c r="B293">
        <v>29894663000189</v>
      </c>
      <c r="C293" t="s">
        <v>96</v>
      </c>
      <c r="D293" s="57">
        <v>43791</v>
      </c>
      <c r="E293">
        <v>135</v>
      </c>
      <c r="F293" s="57">
        <v>44111</v>
      </c>
      <c r="G293">
        <f t="shared" si="18"/>
        <v>-116</v>
      </c>
      <c r="H293" s="57">
        <v>45937</v>
      </c>
      <c r="I293">
        <v>1621</v>
      </c>
      <c r="J293">
        <v>299454637</v>
      </c>
      <c r="K293">
        <v>72</v>
      </c>
      <c r="L293"/>
      <c r="M293"/>
      <c r="N293">
        <v>1.3460000000000001</v>
      </c>
      <c r="O293" s="83">
        <v>5761.3</v>
      </c>
      <c r="P293">
        <v>6151.62</v>
      </c>
      <c r="Q293">
        <v>1.6914549999999999</v>
      </c>
      <c r="R293">
        <v>6155.75</v>
      </c>
      <c r="S293">
        <v>1.6914549999999999</v>
      </c>
      <c r="T293" s="84">
        <v>5761.3</v>
      </c>
      <c r="U293" s="57">
        <v>44105</v>
      </c>
      <c r="V293" s="81" t="str">
        <f t="shared" si="16"/>
        <v>112019</v>
      </c>
      <c r="W293" s="80" t="str">
        <f t="shared" si="17"/>
        <v>91 a 120 dias</v>
      </c>
      <c r="X293" s="81" t="str">
        <f t="shared" si="19"/>
        <v>102020</v>
      </c>
      <c r="AA293"/>
    </row>
    <row r="294" spans="1:27" x14ac:dyDescent="0.3">
      <c r="A294" s="57">
        <v>44227</v>
      </c>
      <c r="B294">
        <v>29894663000189</v>
      </c>
      <c r="C294" t="s">
        <v>96</v>
      </c>
      <c r="D294" s="57">
        <v>43873</v>
      </c>
      <c r="E294">
        <v>169</v>
      </c>
      <c r="F294" s="57">
        <v>44019</v>
      </c>
      <c r="G294">
        <f t="shared" si="18"/>
        <v>-208</v>
      </c>
      <c r="H294" s="57">
        <v>45999</v>
      </c>
      <c r="I294">
        <v>1683</v>
      </c>
      <c r="J294">
        <v>299466845</v>
      </c>
      <c r="K294">
        <v>72</v>
      </c>
      <c r="L294"/>
      <c r="M294"/>
      <c r="N294">
        <v>1.36</v>
      </c>
      <c r="O294" s="83">
        <v>7952.13</v>
      </c>
      <c r="P294">
        <v>7572.66</v>
      </c>
      <c r="Q294">
        <v>1.622379</v>
      </c>
      <c r="R294">
        <v>8352.36</v>
      </c>
      <c r="S294">
        <v>1.622379</v>
      </c>
      <c r="T294" s="84">
        <v>7952.13</v>
      </c>
      <c r="U294" s="57">
        <v>44044</v>
      </c>
      <c r="V294" s="81" t="str">
        <f t="shared" si="16"/>
        <v>22020</v>
      </c>
      <c r="W294" s="80" t="str">
        <f t="shared" si="17"/>
        <v>Acima de 120 dias</v>
      </c>
      <c r="X294" s="81" t="str">
        <f t="shared" si="19"/>
        <v>82020</v>
      </c>
      <c r="AA294"/>
    </row>
    <row r="295" spans="1:27" x14ac:dyDescent="0.3">
      <c r="A295" s="57">
        <v>44227</v>
      </c>
      <c r="B295">
        <v>29894663000189</v>
      </c>
      <c r="C295" t="s">
        <v>96</v>
      </c>
      <c r="D295" s="57">
        <v>43873</v>
      </c>
      <c r="E295">
        <v>146</v>
      </c>
      <c r="F295" s="57">
        <v>44142</v>
      </c>
      <c r="G295">
        <f t="shared" si="18"/>
        <v>-85</v>
      </c>
      <c r="H295" s="57">
        <v>46029</v>
      </c>
      <c r="I295">
        <v>1713</v>
      </c>
      <c r="J295">
        <v>299481567</v>
      </c>
      <c r="K295">
        <v>72</v>
      </c>
      <c r="L295"/>
      <c r="M295"/>
      <c r="N295">
        <v>1.3648825906604152</v>
      </c>
      <c r="O295" s="83">
        <v>6242.76</v>
      </c>
      <c r="P295">
        <v>6587.58</v>
      </c>
      <c r="Q295">
        <v>1.7027030000000001</v>
      </c>
      <c r="R295">
        <v>6692.57</v>
      </c>
      <c r="S295">
        <v>1.7027030000000001</v>
      </c>
      <c r="T295" s="84">
        <v>6242.76</v>
      </c>
      <c r="U295" s="57">
        <v>44136</v>
      </c>
      <c r="V295" s="81" t="str">
        <f t="shared" si="16"/>
        <v>22020</v>
      </c>
      <c r="W295" s="80" t="str">
        <f t="shared" si="17"/>
        <v>61 a 90 dias</v>
      </c>
      <c r="X295" s="81" t="str">
        <f t="shared" si="19"/>
        <v>112020</v>
      </c>
      <c r="AA295"/>
    </row>
    <row r="296" spans="1:27" x14ac:dyDescent="0.3">
      <c r="A296" s="57">
        <v>44227</v>
      </c>
      <c r="B296">
        <v>29894663000189</v>
      </c>
      <c r="C296" t="s">
        <v>96</v>
      </c>
      <c r="D296" s="57">
        <v>43815</v>
      </c>
      <c r="E296">
        <v>139</v>
      </c>
      <c r="F296" s="57">
        <v>44111</v>
      </c>
      <c r="G296">
        <f t="shared" si="18"/>
        <v>-116</v>
      </c>
      <c r="H296" s="57">
        <v>45968</v>
      </c>
      <c r="I296">
        <v>1652</v>
      </c>
      <c r="J296">
        <v>299559285</v>
      </c>
      <c r="K296">
        <v>72</v>
      </c>
      <c r="L296"/>
      <c r="M296"/>
      <c r="N296">
        <v>1.3599999999999999</v>
      </c>
      <c r="O296" s="83">
        <v>6052.52</v>
      </c>
      <c r="P296">
        <v>6289.2</v>
      </c>
      <c r="Q296">
        <v>1.6347670000000001</v>
      </c>
      <c r="R296">
        <v>6387.2</v>
      </c>
      <c r="S296">
        <v>1.6347670000000001</v>
      </c>
      <c r="T296" s="84">
        <v>6052.52</v>
      </c>
      <c r="U296" s="57">
        <v>44136</v>
      </c>
      <c r="V296" s="81" t="str">
        <f t="shared" si="16"/>
        <v>122019</v>
      </c>
      <c r="W296" s="80" t="str">
        <f t="shared" si="17"/>
        <v>91 a 120 dias</v>
      </c>
      <c r="X296" s="81" t="str">
        <f t="shared" si="19"/>
        <v>112020</v>
      </c>
      <c r="AA296"/>
    </row>
    <row r="297" spans="1:27" x14ac:dyDescent="0.3">
      <c r="A297" s="57">
        <v>44227</v>
      </c>
      <c r="B297">
        <v>29894663000189</v>
      </c>
      <c r="C297" t="s">
        <v>96</v>
      </c>
      <c r="D297" s="57">
        <v>43843</v>
      </c>
      <c r="E297">
        <v>200</v>
      </c>
      <c r="F297" s="57">
        <v>43868</v>
      </c>
      <c r="G297">
        <f t="shared" si="18"/>
        <v>-359</v>
      </c>
      <c r="H297" s="57">
        <v>45999</v>
      </c>
      <c r="I297">
        <v>1683</v>
      </c>
      <c r="J297">
        <v>299567151</v>
      </c>
      <c r="K297">
        <v>72</v>
      </c>
      <c r="L297"/>
      <c r="M297"/>
      <c r="N297">
        <v>1.36</v>
      </c>
      <c r="O297" s="83">
        <v>10388.459999999999</v>
      </c>
      <c r="P297">
        <v>9039.2499999999982</v>
      </c>
      <c r="Q297">
        <v>1.635464</v>
      </c>
      <c r="R297">
        <v>10884.46</v>
      </c>
      <c r="S297">
        <v>1.635464</v>
      </c>
      <c r="T297" s="84">
        <v>10388.459999999999</v>
      </c>
      <c r="U297" s="57">
        <v>43862</v>
      </c>
      <c r="V297" s="81" t="str">
        <f t="shared" si="16"/>
        <v>12020</v>
      </c>
      <c r="W297" s="80" t="str">
        <f t="shared" si="17"/>
        <v>Acima de 120 dias</v>
      </c>
      <c r="X297" s="81" t="str">
        <f t="shared" si="19"/>
        <v>22020</v>
      </c>
      <c r="AA297"/>
    </row>
    <row r="298" spans="1:27" x14ac:dyDescent="0.3">
      <c r="A298" s="57">
        <v>44227</v>
      </c>
      <c r="B298">
        <v>29894663000189</v>
      </c>
      <c r="C298" t="s">
        <v>96</v>
      </c>
      <c r="D298" s="57">
        <v>43843</v>
      </c>
      <c r="E298">
        <v>100.29</v>
      </c>
      <c r="F298" s="57">
        <v>44050</v>
      </c>
      <c r="G298">
        <f t="shared" si="18"/>
        <v>-177</v>
      </c>
      <c r="H298" s="57">
        <v>45999</v>
      </c>
      <c r="I298">
        <v>1683</v>
      </c>
      <c r="J298">
        <v>299568152</v>
      </c>
      <c r="K298">
        <v>72</v>
      </c>
      <c r="L298"/>
      <c r="M298"/>
      <c r="N298">
        <v>1.36</v>
      </c>
      <c r="O298" s="83">
        <v>4609.3999999999996</v>
      </c>
      <c r="P298">
        <v>4532.7100000000009</v>
      </c>
      <c r="Q298">
        <v>1.633356</v>
      </c>
      <c r="R298">
        <v>4856.26</v>
      </c>
      <c r="S298">
        <v>1.633356</v>
      </c>
      <c r="T298" s="84">
        <v>4609.3999999999996</v>
      </c>
      <c r="U298" s="57">
        <v>44044</v>
      </c>
      <c r="V298" s="81" t="str">
        <f t="shared" si="16"/>
        <v>12020</v>
      </c>
      <c r="W298" s="80" t="str">
        <f t="shared" si="17"/>
        <v>Acima de 120 dias</v>
      </c>
      <c r="X298" s="81" t="str">
        <f t="shared" si="19"/>
        <v>82020</v>
      </c>
      <c r="AA298"/>
    </row>
    <row r="299" spans="1:27" x14ac:dyDescent="0.3">
      <c r="A299" s="57">
        <v>44227</v>
      </c>
      <c r="B299">
        <v>29894663000189</v>
      </c>
      <c r="C299" t="s">
        <v>96</v>
      </c>
      <c r="D299" s="57">
        <v>43873</v>
      </c>
      <c r="E299">
        <v>281</v>
      </c>
      <c r="F299" s="57">
        <v>43958</v>
      </c>
      <c r="G299">
        <f t="shared" si="18"/>
        <v>-269</v>
      </c>
      <c r="H299" s="57">
        <v>45999</v>
      </c>
      <c r="I299">
        <v>1683</v>
      </c>
      <c r="J299">
        <v>299568211</v>
      </c>
      <c r="K299">
        <v>72</v>
      </c>
      <c r="L299"/>
      <c r="M299"/>
      <c r="N299">
        <v>1.36</v>
      </c>
      <c r="O299" s="83">
        <v>13758.38</v>
      </c>
      <c r="P299">
        <v>12591.13</v>
      </c>
      <c r="Q299">
        <v>1.633165</v>
      </c>
      <c r="R299">
        <v>14449.59</v>
      </c>
      <c r="S299">
        <v>1.633165</v>
      </c>
      <c r="T299" s="84">
        <v>13758.38</v>
      </c>
      <c r="U299" s="57">
        <v>44013</v>
      </c>
      <c r="V299" s="81" t="str">
        <f t="shared" si="16"/>
        <v>22020</v>
      </c>
      <c r="W299" s="80" t="str">
        <f t="shared" si="17"/>
        <v>Acima de 120 dias</v>
      </c>
      <c r="X299" s="81" t="str">
        <f t="shared" si="19"/>
        <v>72020</v>
      </c>
      <c r="AA299"/>
    </row>
    <row r="300" spans="1:27" x14ac:dyDescent="0.3">
      <c r="A300" s="57">
        <v>44227</v>
      </c>
      <c r="B300">
        <v>29894663000189</v>
      </c>
      <c r="C300" t="s">
        <v>96</v>
      </c>
      <c r="D300" s="57">
        <v>43873</v>
      </c>
      <c r="E300">
        <v>338.26</v>
      </c>
      <c r="F300" s="57">
        <v>43989</v>
      </c>
      <c r="G300">
        <f t="shared" si="18"/>
        <v>-238</v>
      </c>
      <c r="H300" s="57">
        <v>46029</v>
      </c>
      <c r="I300">
        <v>1713</v>
      </c>
      <c r="J300">
        <v>299579151</v>
      </c>
      <c r="K300">
        <v>72</v>
      </c>
      <c r="L300"/>
      <c r="M300"/>
      <c r="N300">
        <v>1.36</v>
      </c>
      <c r="O300" s="83">
        <v>16176.400000000001</v>
      </c>
      <c r="P300">
        <v>15285.040000000003</v>
      </c>
      <c r="Q300">
        <v>1.6951970000000001</v>
      </c>
      <c r="R300">
        <v>17213.03</v>
      </c>
      <c r="S300">
        <v>1.6951970000000001</v>
      </c>
      <c r="T300" s="84">
        <v>16176.400000000001</v>
      </c>
      <c r="U300" s="57">
        <v>44013</v>
      </c>
      <c r="V300" s="81" t="str">
        <f t="shared" si="16"/>
        <v>22020</v>
      </c>
      <c r="W300" s="80" t="str">
        <f t="shared" si="17"/>
        <v>Acima de 120 dias</v>
      </c>
      <c r="X300" s="81" t="str">
        <f t="shared" si="19"/>
        <v>72020</v>
      </c>
      <c r="AA300"/>
    </row>
    <row r="301" spans="1:27" x14ac:dyDescent="0.3">
      <c r="A301" s="57">
        <v>44227</v>
      </c>
      <c r="B301">
        <v>29894663000189</v>
      </c>
      <c r="C301" t="s">
        <v>96</v>
      </c>
      <c r="D301" s="57">
        <v>43815</v>
      </c>
      <c r="E301">
        <v>117</v>
      </c>
      <c r="F301" s="57">
        <v>44050</v>
      </c>
      <c r="G301">
        <f t="shared" si="18"/>
        <v>-177</v>
      </c>
      <c r="H301" s="57">
        <v>45937</v>
      </c>
      <c r="I301">
        <v>1621</v>
      </c>
      <c r="J301">
        <v>299653069</v>
      </c>
      <c r="K301">
        <v>72</v>
      </c>
      <c r="L301"/>
      <c r="M301"/>
      <c r="N301">
        <v>1.365955</v>
      </c>
      <c r="O301" s="83">
        <v>5214.58</v>
      </c>
      <c r="P301">
        <v>5240.09</v>
      </c>
      <c r="Q301">
        <v>1.705009</v>
      </c>
      <c r="R301">
        <v>5546.98</v>
      </c>
      <c r="S301">
        <v>1.705009</v>
      </c>
      <c r="T301" s="84">
        <v>5214.58</v>
      </c>
      <c r="U301" s="57">
        <v>44044</v>
      </c>
      <c r="V301" s="81" t="str">
        <f t="shared" si="16"/>
        <v>122019</v>
      </c>
      <c r="W301" s="80" t="str">
        <f t="shared" si="17"/>
        <v>Acima de 120 dias</v>
      </c>
      <c r="X301" s="81" t="str">
        <f t="shared" si="19"/>
        <v>82020</v>
      </c>
      <c r="AA301"/>
    </row>
    <row r="302" spans="1:27" x14ac:dyDescent="0.3">
      <c r="A302" s="57">
        <v>44227</v>
      </c>
      <c r="B302">
        <v>29894663000189</v>
      </c>
      <c r="C302" t="s">
        <v>96</v>
      </c>
      <c r="D302" s="57">
        <v>43843</v>
      </c>
      <c r="E302">
        <v>264</v>
      </c>
      <c r="F302" s="57">
        <v>44142</v>
      </c>
      <c r="G302">
        <f t="shared" si="18"/>
        <v>-85</v>
      </c>
      <c r="H302" s="57">
        <v>45999</v>
      </c>
      <c r="I302">
        <v>1683</v>
      </c>
      <c r="J302">
        <v>299664508</v>
      </c>
      <c r="K302">
        <v>72</v>
      </c>
      <c r="L302"/>
      <c r="M302"/>
      <c r="N302">
        <v>1.36</v>
      </c>
      <c r="O302" s="83">
        <v>11309.05</v>
      </c>
      <c r="P302">
        <v>11931.81</v>
      </c>
      <c r="Q302">
        <v>1.647807</v>
      </c>
      <c r="R302">
        <v>11991.46</v>
      </c>
      <c r="S302">
        <v>1.647807</v>
      </c>
      <c r="T302" s="84">
        <v>11309.05</v>
      </c>
      <c r="U302" s="57">
        <v>44166</v>
      </c>
      <c r="V302" s="81" t="str">
        <f t="shared" si="16"/>
        <v>12020</v>
      </c>
      <c r="W302" s="80" t="str">
        <f t="shared" si="17"/>
        <v>61 a 90 dias</v>
      </c>
      <c r="X302" s="81" t="str">
        <f t="shared" si="19"/>
        <v>122020</v>
      </c>
      <c r="AA302"/>
    </row>
    <row r="303" spans="1:27" x14ac:dyDescent="0.3">
      <c r="A303" s="57">
        <v>44227</v>
      </c>
      <c r="B303">
        <v>29894663000189</v>
      </c>
      <c r="C303" t="s">
        <v>96</v>
      </c>
      <c r="D303" s="57">
        <v>43873</v>
      </c>
      <c r="E303">
        <v>103.01</v>
      </c>
      <c r="F303" s="57">
        <v>44081</v>
      </c>
      <c r="G303">
        <f t="shared" si="18"/>
        <v>-146</v>
      </c>
      <c r="H303" s="57">
        <v>46029</v>
      </c>
      <c r="I303">
        <v>1713</v>
      </c>
      <c r="J303">
        <v>299676636</v>
      </c>
      <c r="K303">
        <v>72</v>
      </c>
      <c r="L303"/>
      <c r="M303"/>
      <c r="N303">
        <v>1.36</v>
      </c>
      <c r="O303" s="83">
        <v>4676.82</v>
      </c>
      <c r="P303">
        <v>4654.7500000000009</v>
      </c>
      <c r="Q303">
        <v>1.6285019999999999</v>
      </c>
      <c r="R303">
        <v>4932.83</v>
      </c>
      <c r="S303">
        <v>1.6285019999999999</v>
      </c>
      <c r="T303" s="84">
        <v>4676.82</v>
      </c>
      <c r="U303" s="57">
        <v>44105</v>
      </c>
      <c r="V303" s="81" t="str">
        <f t="shared" si="16"/>
        <v>22020</v>
      </c>
      <c r="W303" s="80" t="str">
        <f t="shared" si="17"/>
        <v>Acima de 120 dias</v>
      </c>
      <c r="X303" s="81" t="str">
        <f t="shared" si="19"/>
        <v>102020</v>
      </c>
      <c r="AA303"/>
    </row>
    <row r="304" spans="1:27" x14ac:dyDescent="0.3">
      <c r="A304" s="57">
        <v>44227</v>
      </c>
      <c r="B304">
        <v>29894663000189</v>
      </c>
      <c r="C304" t="s">
        <v>96</v>
      </c>
      <c r="D304" s="57">
        <v>43873</v>
      </c>
      <c r="E304">
        <v>127</v>
      </c>
      <c r="F304" s="57">
        <v>43989</v>
      </c>
      <c r="G304">
        <f t="shared" si="18"/>
        <v>-238</v>
      </c>
      <c r="H304" s="57">
        <v>46029</v>
      </c>
      <c r="I304">
        <v>1713</v>
      </c>
      <c r="J304">
        <v>299677535</v>
      </c>
      <c r="K304">
        <v>72</v>
      </c>
      <c r="L304"/>
      <c r="M304"/>
      <c r="N304">
        <v>1.36</v>
      </c>
      <c r="O304" s="83">
        <v>6141.37</v>
      </c>
      <c r="P304">
        <v>5738.8000000000011</v>
      </c>
      <c r="Q304">
        <v>1.6335789999999999</v>
      </c>
      <c r="R304">
        <v>6462.64</v>
      </c>
      <c r="S304">
        <v>1.6335789999999999</v>
      </c>
      <c r="T304" s="84">
        <v>6141.37</v>
      </c>
      <c r="U304" s="57">
        <v>44013</v>
      </c>
      <c r="V304" s="81" t="str">
        <f t="shared" si="16"/>
        <v>22020</v>
      </c>
      <c r="W304" s="80" t="str">
        <f t="shared" si="17"/>
        <v>Acima de 120 dias</v>
      </c>
      <c r="X304" s="81" t="str">
        <f t="shared" si="19"/>
        <v>72020</v>
      </c>
      <c r="AA304"/>
    </row>
    <row r="305" spans="1:27" x14ac:dyDescent="0.3">
      <c r="A305" s="57">
        <v>44227</v>
      </c>
      <c r="B305">
        <v>29894663000189</v>
      </c>
      <c r="C305" t="s">
        <v>96</v>
      </c>
      <c r="D305" s="57">
        <v>43873</v>
      </c>
      <c r="E305">
        <v>785.39</v>
      </c>
      <c r="F305" s="57">
        <v>44323</v>
      </c>
      <c r="G305">
        <f t="shared" si="18"/>
        <v>96</v>
      </c>
      <c r="H305" s="57">
        <v>46029</v>
      </c>
      <c r="I305">
        <v>1713</v>
      </c>
      <c r="J305">
        <v>299677551</v>
      </c>
      <c r="K305">
        <v>72</v>
      </c>
      <c r="L305"/>
      <c r="M305"/>
      <c r="N305">
        <v>1.36</v>
      </c>
      <c r="O305" s="83">
        <v>29339.14</v>
      </c>
      <c r="P305">
        <v>35489.679999999986</v>
      </c>
      <c r="Q305">
        <v>1.633683</v>
      </c>
      <c r="R305">
        <v>31326.77</v>
      </c>
      <c r="S305">
        <v>1.633683</v>
      </c>
      <c r="T305" s="84">
        <v>29339.14</v>
      </c>
      <c r="U305" s="57">
        <v>44317</v>
      </c>
      <c r="V305" s="81" t="str">
        <f t="shared" si="16"/>
        <v>22020</v>
      </c>
      <c r="W305" s="80" t="str">
        <f t="shared" si="17"/>
        <v>1 a 30 dias</v>
      </c>
      <c r="X305" s="81" t="str">
        <f t="shared" si="19"/>
        <v>52021</v>
      </c>
      <c r="AA305"/>
    </row>
    <row r="306" spans="1:27" x14ac:dyDescent="0.3">
      <c r="A306" s="57">
        <v>44227</v>
      </c>
      <c r="B306">
        <v>29894663000189</v>
      </c>
      <c r="C306" t="s">
        <v>96</v>
      </c>
      <c r="D306" s="57">
        <v>43843</v>
      </c>
      <c r="E306">
        <v>637.83000000000004</v>
      </c>
      <c r="F306" s="57">
        <v>44019</v>
      </c>
      <c r="G306">
        <f t="shared" si="18"/>
        <v>-208</v>
      </c>
      <c r="H306" s="57">
        <v>45999</v>
      </c>
      <c r="I306">
        <v>1683</v>
      </c>
      <c r="J306">
        <v>299867735</v>
      </c>
      <c r="K306">
        <v>72</v>
      </c>
      <c r="L306"/>
      <c r="M306"/>
      <c r="N306">
        <v>1.36</v>
      </c>
      <c r="O306" s="83">
        <v>30022.14</v>
      </c>
      <c r="P306">
        <v>28827.420000000002</v>
      </c>
      <c r="Q306">
        <v>1.6206970000000001</v>
      </c>
      <c r="R306">
        <v>31522.960000000003</v>
      </c>
      <c r="S306">
        <v>1.6206970000000001</v>
      </c>
      <c r="T306" s="84">
        <v>30022.14</v>
      </c>
      <c r="U306" s="57">
        <v>44075</v>
      </c>
      <c r="V306" s="81" t="str">
        <f t="shared" si="16"/>
        <v>12020</v>
      </c>
      <c r="W306" s="80" t="str">
        <f t="shared" si="17"/>
        <v>Acima de 120 dias</v>
      </c>
      <c r="X306" s="81" t="str">
        <f t="shared" si="19"/>
        <v>92020</v>
      </c>
      <c r="AA306"/>
    </row>
    <row r="307" spans="1:27" x14ac:dyDescent="0.3">
      <c r="A307" s="57">
        <v>44227</v>
      </c>
      <c r="B307">
        <v>29894663000189</v>
      </c>
      <c r="C307" t="s">
        <v>96</v>
      </c>
      <c r="D307" s="57">
        <v>43903</v>
      </c>
      <c r="E307">
        <v>286</v>
      </c>
      <c r="F307" s="57">
        <v>43958</v>
      </c>
      <c r="G307">
        <f t="shared" si="18"/>
        <v>-269</v>
      </c>
      <c r="H307" s="57">
        <v>46029</v>
      </c>
      <c r="I307">
        <v>1713</v>
      </c>
      <c r="J307">
        <v>299874240</v>
      </c>
      <c r="K307">
        <v>72</v>
      </c>
      <c r="L307"/>
      <c r="M307"/>
      <c r="N307">
        <v>1.36</v>
      </c>
      <c r="O307" s="83">
        <v>13973.43</v>
      </c>
      <c r="P307">
        <v>12812.780000000006</v>
      </c>
      <c r="Q307">
        <v>1.6910369999999999</v>
      </c>
      <c r="R307">
        <v>14839.61</v>
      </c>
      <c r="S307">
        <v>1.6910369999999999</v>
      </c>
      <c r="T307" s="84">
        <v>13973.43</v>
      </c>
      <c r="U307" s="57">
        <v>43983</v>
      </c>
      <c r="V307" s="81" t="str">
        <f t="shared" si="16"/>
        <v>32020</v>
      </c>
      <c r="W307" s="80" t="str">
        <f t="shared" si="17"/>
        <v>Acima de 120 dias</v>
      </c>
      <c r="X307" s="81" t="str">
        <f t="shared" si="19"/>
        <v>62020</v>
      </c>
      <c r="AA307"/>
    </row>
    <row r="308" spans="1:27" x14ac:dyDescent="0.3">
      <c r="A308" s="57">
        <v>44227</v>
      </c>
      <c r="B308">
        <v>29894663000189</v>
      </c>
      <c r="C308" t="s">
        <v>96</v>
      </c>
      <c r="D308" s="57">
        <v>43873</v>
      </c>
      <c r="E308">
        <v>92.45</v>
      </c>
      <c r="F308" s="57">
        <v>44019</v>
      </c>
      <c r="G308">
        <f t="shared" si="18"/>
        <v>-208</v>
      </c>
      <c r="H308" s="57">
        <v>46029</v>
      </c>
      <c r="I308">
        <v>1713</v>
      </c>
      <c r="J308">
        <v>299877446</v>
      </c>
      <c r="K308">
        <v>72</v>
      </c>
      <c r="L308"/>
      <c r="M308"/>
      <c r="N308">
        <v>1.36</v>
      </c>
      <c r="O308" s="83">
        <v>4385.78</v>
      </c>
      <c r="P308">
        <v>4177.5400000000009</v>
      </c>
      <c r="Q308">
        <v>1.624187</v>
      </c>
      <c r="R308">
        <v>4612.08</v>
      </c>
      <c r="S308">
        <v>1.624187</v>
      </c>
      <c r="T308" s="84">
        <v>4385.78</v>
      </c>
      <c r="U308" s="57">
        <v>44044</v>
      </c>
      <c r="V308" s="81" t="str">
        <f t="shared" si="16"/>
        <v>22020</v>
      </c>
      <c r="W308" s="80" t="str">
        <f t="shared" si="17"/>
        <v>Acima de 120 dias</v>
      </c>
      <c r="X308" s="81" t="str">
        <f t="shared" si="19"/>
        <v>82020</v>
      </c>
      <c r="AA308"/>
    </row>
    <row r="309" spans="1:27" x14ac:dyDescent="0.3">
      <c r="A309" s="57">
        <v>44227</v>
      </c>
      <c r="B309">
        <v>29894663000189</v>
      </c>
      <c r="C309" t="s">
        <v>96</v>
      </c>
      <c r="D309" s="57">
        <v>43815</v>
      </c>
      <c r="E309">
        <v>627.64</v>
      </c>
      <c r="F309" s="57">
        <v>44323</v>
      </c>
      <c r="G309">
        <f t="shared" si="18"/>
        <v>96</v>
      </c>
      <c r="H309" s="57">
        <v>45937</v>
      </c>
      <c r="I309">
        <v>1621</v>
      </c>
      <c r="J309">
        <v>299954117</v>
      </c>
      <c r="K309">
        <v>72</v>
      </c>
      <c r="L309"/>
      <c r="M309"/>
      <c r="N309">
        <v>1.3599999999999999</v>
      </c>
      <c r="O309" s="83">
        <v>22364.54</v>
      </c>
      <c r="P309">
        <v>28160.130000000008</v>
      </c>
      <c r="Q309">
        <v>1.6969110000000001</v>
      </c>
      <c r="R309">
        <v>24147.39</v>
      </c>
      <c r="S309">
        <v>1.6969110000000001</v>
      </c>
      <c r="T309" s="84">
        <v>22364.54</v>
      </c>
      <c r="U309" s="57">
        <v>44317</v>
      </c>
      <c r="V309" s="81" t="str">
        <f t="shared" si="16"/>
        <v>122019</v>
      </c>
      <c r="W309" s="80" t="str">
        <f t="shared" si="17"/>
        <v>1 a 30 dias</v>
      </c>
      <c r="X309" s="81" t="str">
        <f t="shared" si="19"/>
        <v>52021</v>
      </c>
      <c r="AA309"/>
    </row>
    <row r="310" spans="1:27" x14ac:dyDescent="0.3">
      <c r="A310" s="57">
        <v>44227</v>
      </c>
      <c r="B310">
        <v>29894663000189</v>
      </c>
      <c r="C310" t="s">
        <v>96</v>
      </c>
      <c r="D310" s="57">
        <v>43815</v>
      </c>
      <c r="E310">
        <v>224.89</v>
      </c>
      <c r="F310" s="57">
        <v>44262</v>
      </c>
      <c r="G310">
        <f t="shared" si="18"/>
        <v>35</v>
      </c>
      <c r="H310" s="57">
        <v>45968</v>
      </c>
      <c r="I310">
        <v>1652</v>
      </c>
      <c r="J310">
        <v>299963997</v>
      </c>
      <c r="K310">
        <v>72</v>
      </c>
      <c r="L310"/>
      <c r="M310"/>
      <c r="N310">
        <v>1.3599999999999999</v>
      </c>
      <c r="O310" s="83">
        <v>8574.5399999999991</v>
      </c>
      <c r="P310">
        <v>10175.389999999996</v>
      </c>
      <c r="Q310">
        <v>1.685125</v>
      </c>
      <c r="R310">
        <v>9209.4500000000007</v>
      </c>
      <c r="S310">
        <v>1.685125</v>
      </c>
      <c r="T310" s="84">
        <v>8574.5399999999991</v>
      </c>
      <c r="U310" s="57">
        <v>44256</v>
      </c>
      <c r="V310" s="81" t="str">
        <f t="shared" si="16"/>
        <v>122019</v>
      </c>
      <c r="W310" s="80" t="str">
        <f t="shared" si="17"/>
        <v>1 a 30 dias</v>
      </c>
      <c r="X310" s="81" t="str">
        <f t="shared" si="19"/>
        <v>32021</v>
      </c>
      <c r="AA310"/>
    </row>
    <row r="311" spans="1:27" x14ac:dyDescent="0.3">
      <c r="A311" s="57">
        <v>44227</v>
      </c>
      <c r="B311">
        <v>29894663000189</v>
      </c>
      <c r="C311" t="s">
        <v>96</v>
      </c>
      <c r="D311" s="57">
        <v>43873</v>
      </c>
      <c r="E311">
        <v>142</v>
      </c>
      <c r="F311" s="57">
        <v>44019</v>
      </c>
      <c r="G311">
        <f t="shared" si="18"/>
        <v>-208</v>
      </c>
      <c r="H311" s="57">
        <v>46029</v>
      </c>
      <c r="I311">
        <v>1713</v>
      </c>
      <c r="J311">
        <v>299980583</v>
      </c>
      <c r="K311">
        <v>72</v>
      </c>
      <c r="L311"/>
      <c r="M311"/>
      <c r="N311">
        <v>1.36</v>
      </c>
      <c r="O311" s="83">
        <v>6649.14</v>
      </c>
      <c r="P311">
        <v>6416.5900000000029</v>
      </c>
      <c r="Q311">
        <v>1.6949209999999999</v>
      </c>
      <c r="R311">
        <v>7083.94</v>
      </c>
      <c r="S311">
        <v>1.6949209999999999</v>
      </c>
      <c r="T311" s="84">
        <v>6649.14</v>
      </c>
      <c r="U311" s="57">
        <v>44013</v>
      </c>
      <c r="V311" s="81" t="str">
        <f t="shared" si="16"/>
        <v>22020</v>
      </c>
      <c r="W311" s="80" t="str">
        <f t="shared" si="17"/>
        <v>Acima de 120 dias</v>
      </c>
      <c r="X311" s="81" t="str">
        <f t="shared" si="19"/>
        <v>72020</v>
      </c>
      <c r="AA311"/>
    </row>
    <row r="312" spans="1:27" x14ac:dyDescent="0.3">
      <c r="A312" s="57">
        <v>44227</v>
      </c>
      <c r="B312">
        <v>29894663000189</v>
      </c>
      <c r="C312" t="s">
        <v>96</v>
      </c>
      <c r="D312" s="57">
        <v>43978</v>
      </c>
      <c r="E312">
        <v>313.5</v>
      </c>
      <c r="F312" s="57">
        <v>44081</v>
      </c>
      <c r="G312">
        <f t="shared" si="18"/>
        <v>-146</v>
      </c>
      <c r="H312" s="57">
        <v>46090</v>
      </c>
      <c r="I312">
        <v>1774</v>
      </c>
      <c r="J312">
        <v>300015558</v>
      </c>
      <c r="K312">
        <v>72</v>
      </c>
      <c r="L312"/>
      <c r="M312"/>
      <c r="N312">
        <v>1.5195844233563625</v>
      </c>
      <c r="O312" s="83">
        <v>13280.64</v>
      </c>
      <c r="P312">
        <v>13493.499999999998</v>
      </c>
      <c r="Q312">
        <v>2.0764399999999998</v>
      </c>
      <c r="R312">
        <v>14802.86</v>
      </c>
      <c r="S312">
        <v>2.0764399999999998</v>
      </c>
      <c r="T312" s="84">
        <v>13280.64</v>
      </c>
      <c r="U312" s="57">
        <v>44105</v>
      </c>
      <c r="V312" s="81" t="str">
        <f t="shared" si="16"/>
        <v>52020</v>
      </c>
      <c r="W312" s="80" t="str">
        <f t="shared" si="17"/>
        <v>Acima de 120 dias</v>
      </c>
      <c r="X312" s="81" t="str">
        <f t="shared" si="19"/>
        <v>102020</v>
      </c>
      <c r="AA312"/>
    </row>
    <row r="313" spans="1:27" x14ac:dyDescent="0.3">
      <c r="A313" s="57">
        <v>44227</v>
      </c>
      <c r="B313">
        <v>29894663000189</v>
      </c>
      <c r="C313" t="s">
        <v>96</v>
      </c>
      <c r="D313" s="57">
        <v>44040</v>
      </c>
      <c r="E313">
        <v>165.56</v>
      </c>
      <c r="F313" s="57">
        <v>44203</v>
      </c>
      <c r="G313">
        <f t="shared" si="18"/>
        <v>-24</v>
      </c>
      <c r="H313" s="57">
        <v>45026</v>
      </c>
      <c r="I313">
        <v>710</v>
      </c>
      <c r="J313">
        <v>300022219</v>
      </c>
      <c r="K313">
        <v>36</v>
      </c>
      <c r="L313"/>
      <c r="M313"/>
      <c r="N313">
        <v>1.3599999999999999</v>
      </c>
      <c r="O313" s="83">
        <v>3922.1400000000003</v>
      </c>
      <c r="P313">
        <v>4404.43</v>
      </c>
      <c r="Q313">
        <v>1.7922990000000001</v>
      </c>
      <c r="R313">
        <v>4076.4300000000003</v>
      </c>
      <c r="S313">
        <v>1.7922990000000001</v>
      </c>
      <c r="T313" s="84">
        <v>3922.1400000000003</v>
      </c>
      <c r="U313" s="57">
        <v>44197</v>
      </c>
      <c r="V313" s="81" t="str">
        <f t="shared" si="16"/>
        <v>72020</v>
      </c>
      <c r="W313" s="80" t="str">
        <f t="shared" si="17"/>
        <v>1 a 30 dias</v>
      </c>
      <c r="X313" s="81" t="str">
        <f t="shared" si="19"/>
        <v>12021</v>
      </c>
      <c r="AA313"/>
    </row>
    <row r="314" spans="1:27" x14ac:dyDescent="0.3">
      <c r="A314" s="57">
        <v>44227</v>
      </c>
      <c r="B314">
        <v>29894663000189</v>
      </c>
      <c r="C314" t="s">
        <v>96</v>
      </c>
      <c r="D314" s="57">
        <v>44001</v>
      </c>
      <c r="E314">
        <v>77.849999999999994</v>
      </c>
      <c r="F314" s="57">
        <v>44172</v>
      </c>
      <c r="G314">
        <f t="shared" si="18"/>
        <v>-55</v>
      </c>
      <c r="H314" s="57">
        <v>46514</v>
      </c>
      <c r="I314">
        <v>2198</v>
      </c>
      <c r="J314">
        <v>300030916</v>
      </c>
      <c r="K314">
        <v>84</v>
      </c>
      <c r="L314"/>
      <c r="M314"/>
      <c r="N314">
        <v>1.4331539675349625</v>
      </c>
      <c r="O314" s="83">
        <v>3596.68</v>
      </c>
      <c r="P314">
        <v>3758.8399999999997</v>
      </c>
      <c r="Q314">
        <v>1.777738</v>
      </c>
      <c r="R314">
        <v>3932.89</v>
      </c>
      <c r="S314">
        <v>1.777738</v>
      </c>
      <c r="T314" s="84">
        <v>3596.68</v>
      </c>
      <c r="U314" s="57">
        <v>44166</v>
      </c>
      <c r="V314" s="81" t="str">
        <f t="shared" si="16"/>
        <v>62020</v>
      </c>
      <c r="W314" s="80" t="str">
        <f t="shared" si="17"/>
        <v>31 a 60 dias</v>
      </c>
      <c r="X314" s="81" t="str">
        <f t="shared" si="19"/>
        <v>122020</v>
      </c>
      <c r="AA314"/>
    </row>
    <row r="315" spans="1:27" x14ac:dyDescent="0.3">
      <c r="A315" s="57">
        <v>44227</v>
      </c>
      <c r="B315">
        <v>29894663000189</v>
      </c>
      <c r="C315" t="s">
        <v>96</v>
      </c>
      <c r="D315" s="57">
        <v>44040</v>
      </c>
      <c r="E315">
        <v>62</v>
      </c>
      <c r="F315" s="57">
        <v>44323</v>
      </c>
      <c r="G315">
        <f t="shared" si="18"/>
        <v>96</v>
      </c>
      <c r="H315" s="57">
        <v>46545</v>
      </c>
      <c r="I315">
        <v>2229</v>
      </c>
      <c r="J315">
        <v>300043847</v>
      </c>
      <c r="K315">
        <v>84</v>
      </c>
      <c r="L315"/>
      <c r="M315"/>
      <c r="N315">
        <v>1.4311428109874056</v>
      </c>
      <c r="O315" s="83">
        <v>2570.5700000000002</v>
      </c>
      <c r="P315">
        <v>3007.7400000000002</v>
      </c>
      <c r="Q315">
        <v>1.778653</v>
      </c>
      <c r="R315">
        <v>2845.53</v>
      </c>
      <c r="S315">
        <v>1.778653</v>
      </c>
      <c r="T315" s="84">
        <v>2570.5700000000002</v>
      </c>
      <c r="U315" s="57">
        <v>44317</v>
      </c>
      <c r="V315" s="81" t="str">
        <f t="shared" si="16"/>
        <v>72020</v>
      </c>
      <c r="W315" s="80" t="str">
        <f t="shared" si="17"/>
        <v>1 a 30 dias</v>
      </c>
      <c r="X315" s="81" t="str">
        <f t="shared" si="19"/>
        <v>52021</v>
      </c>
      <c r="AA315"/>
    </row>
    <row r="316" spans="1:27" x14ac:dyDescent="0.3">
      <c r="A316" s="57">
        <v>44227</v>
      </c>
      <c r="B316">
        <v>29894663000189</v>
      </c>
      <c r="C316" t="s">
        <v>96</v>
      </c>
      <c r="D316" s="57">
        <v>44134</v>
      </c>
      <c r="E316">
        <v>52.25</v>
      </c>
      <c r="F316" s="57">
        <v>44323</v>
      </c>
      <c r="G316">
        <f t="shared" si="18"/>
        <v>96</v>
      </c>
      <c r="H316" s="57">
        <v>46699</v>
      </c>
      <c r="I316">
        <v>2383</v>
      </c>
      <c r="J316">
        <v>300053053</v>
      </c>
      <c r="K316">
        <v>84</v>
      </c>
      <c r="L316"/>
      <c r="M316"/>
      <c r="N316">
        <v>1.4118580000000001</v>
      </c>
      <c r="O316" s="83">
        <v>2253.85</v>
      </c>
      <c r="P316">
        <v>2534</v>
      </c>
      <c r="Q316">
        <v>1.7484120000000001</v>
      </c>
      <c r="R316">
        <v>2500.69</v>
      </c>
      <c r="S316">
        <v>1.7484120000000001</v>
      </c>
      <c r="T316" s="84">
        <v>2253.85</v>
      </c>
      <c r="U316" s="57">
        <v>44317</v>
      </c>
      <c r="V316" s="81" t="str">
        <f t="shared" si="16"/>
        <v>102020</v>
      </c>
      <c r="W316" s="80" t="str">
        <f t="shared" si="17"/>
        <v>1 a 30 dias</v>
      </c>
      <c r="X316" s="81" t="str">
        <f t="shared" si="19"/>
        <v>52021</v>
      </c>
      <c r="AA316"/>
    </row>
    <row r="317" spans="1:27" x14ac:dyDescent="0.3">
      <c r="A317" s="57">
        <v>44227</v>
      </c>
      <c r="B317">
        <v>29894663000189</v>
      </c>
      <c r="C317" t="s">
        <v>96</v>
      </c>
      <c r="D317" s="57">
        <v>44074</v>
      </c>
      <c r="E317">
        <v>638</v>
      </c>
      <c r="F317" s="57">
        <v>44081</v>
      </c>
      <c r="G317">
        <f t="shared" si="18"/>
        <v>-146</v>
      </c>
      <c r="H317" s="57">
        <v>45481</v>
      </c>
      <c r="I317">
        <v>1165</v>
      </c>
      <c r="J317">
        <v>300054809</v>
      </c>
      <c r="K317">
        <v>48</v>
      </c>
      <c r="L317"/>
      <c r="M317"/>
      <c r="N317">
        <v>1.3599999999999999</v>
      </c>
      <c r="O317" s="83">
        <v>23190.69</v>
      </c>
      <c r="P317">
        <v>22191.1</v>
      </c>
      <c r="Q317">
        <v>1.7842769999999999</v>
      </c>
      <c r="R317">
        <v>24539.43</v>
      </c>
      <c r="S317">
        <v>1.7842769999999999</v>
      </c>
      <c r="T317" s="84">
        <v>23190.69</v>
      </c>
      <c r="U317" s="57">
        <v>44105</v>
      </c>
      <c r="V317" s="81" t="str">
        <f t="shared" si="16"/>
        <v>82020</v>
      </c>
      <c r="W317" s="80" t="str">
        <f t="shared" si="17"/>
        <v>Acima de 120 dias</v>
      </c>
      <c r="X317" s="81" t="str">
        <f t="shared" si="19"/>
        <v>102020</v>
      </c>
      <c r="AA317"/>
    </row>
    <row r="318" spans="1:27" x14ac:dyDescent="0.3">
      <c r="A318" s="57">
        <v>44227</v>
      </c>
      <c r="B318">
        <v>29894663000189</v>
      </c>
      <c r="C318" t="s">
        <v>96</v>
      </c>
      <c r="D318" s="57">
        <v>44074</v>
      </c>
      <c r="E318">
        <v>100</v>
      </c>
      <c r="F318" s="57">
        <v>44293</v>
      </c>
      <c r="G318">
        <f t="shared" si="18"/>
        <v>66</v>
      </c>
      <c r="H318" s="57">
        <v>46575</v>
      </c>
      <c r="I318">
        <v>2259</v>
      </c>
      <c r="J318">
        <v>300057618</v>
      </c>
      <c r="K318">
        <v>84</v>
      </c>
      <c r="L318"/>
      <c r="M318"/>
      <c r="N318">
        <v>1.4363775225586639</v>
      </c>
      <c r="O318" s="83">
        <v>4265.9400000000005</v>
      </c>
      <c r="P318">
        <v>4850.8999999999996</v>
      </c>
      <c r="Q318">
        <v>1.784419</v>
      </c>
      <c r="R318">
        <v>4716.71</v>
      </c>
      <c r="S318">
        <v>1.784419</v>
      </c>
      <c r="T318" s="84">
        <v>4265.9400000000005</v>
      </c>
      <c r="U318" s="57">
        <v>44287</v>
      </c>
      <c r="V318" s="81" t="str">
        <f t="shared" si="16"/>
        <v>82020</v>
      </c>
      <c r="W318" s="80" t="str">
        <f t="shared" si="17"/>
        <v>1 a 30 dias</v>
      </c>
      <c r="X318" s="81" t="str">
        <f t="shared" si="19"/>
        <v>42021</v>
      </c>
      <c r="AA318"/>
    </row>
    <row r="319" spans="1:27" x14ac:dyDescent="0.3">
      <c r="A319" s="57">
        <v>44227</v>
      </c>
      <c r="B319">
        <v>29894663000189</v>
      </c>
      <c r="C319" t="s">
        <v>96</v>
      </c>
      <c r="D319" s="57">
        <v>44099</v>
      </c>
      <c r="E319">
        <v>58.09</v>
      </c>
      <c r="F319" s="57">
        <v>44234</v>
      </c>
      <c r="G319">
        <f t="shared" si="18"/>
        <v>7</v>
      </c>
      <c r="H319" s="57">
        <v>46638</v>
      </c>
      <c r="I319">
        <v>2322</v>
      </c>
      <c r="J319">
        <v>300082125</v>
      </c>
      <c r="K319">
        <v>84</v>
      </c>
      <c r="L319"/>
      <c r="M319"/>
      <c r="N319">
        <v>1.4407460000000001</v>
      </c>
      <c r="O319" s="83">
        <v>2618.2400000000002</v>
      </c>
      <c r="P319">
        <v>2823.9199999999996</v>
      </c>
      <c r="Q319">
        <v>1.7927740000000001</v>
      </c>
      <c r="R319">
        <v>2891.4700000000003</v>
      </c>
      <c r="S319">
        <v>1.7927740000000001</v>
      </c>
      <c r="T319" s="84">
        <v>2618.2400000000002</v>
      </c>
      <c r="U319" s="57">
        <v>44228</v>
      </c>
      <c r="V319" s="81" t="str">
        <f t="shared" si="16"/>
        <v>92020</v>
      </c>
      <c r="W319" s="80" t="str">
        <f t="shared" si="17"/>
        <v>1 a 30 dias</v>
      </c>
      <c r="X319" s="81" t="str">
        <f t="shared" si="19"/>
        <v>22021</v>
      </c>
      <c r="AA319"/>
    </row>
    <row r="320" spans="1:27" x14ac:dyDescent="0.3">
      <c r="A320" s="57">
        <v>44227</v>
      </c>
      <c r="B320">
        <v>29894663000189</v>
      </c>
      <c r="C320" t="s">
        <v>96</v>
      </c>
      <c r="D320" s="57">
        <v>43936</v>
      </c>
      <c r="E320">
        <v>27.73</v>
      </c>
      <c r="F320" s="57">
        <v>43989</v>
      </c>
      <c r="G320">
        <f t="shared" si="18"/>
        <v>-238</v>
      </c>
      <c r="H320" s="57">
        <v>46090</v>
      </c>
      <c r="I320">
        <v>1774</v>
      </c>
      <c r="J320">
        <v>300112013</v>
      </c>
      <c r="K320">
        <v>72</v>
      </c>
      <c r="L320"/>
      <c r="M320"/>
      <c r="N320">
        <v>1.4949999999999999</v>
      </c>
      <c r="O320" s="83">
        <v>1265.05</v>
      </c>
      <c r="P320">
        <v>1204.78</v>
      </c>
      <c r="Q320">
        <v>2.0438700000000001</v>
      </c>
      <c r="R320">
        <v>1399.1299999999999</v>
      </c>
      <c r="S320">
        <v>2.0438700000000001</v>
      </c>
      <c r="T320" s="84">
        <v>1265.05</v>
      </c>
      <c r="U320" s="57">
        <v>44013</v>
      </c>
      <c r="V320" s="81" t="str">
        <f t="shared" si="16"/>
        <v>42020</v>
      </c>
      <c r="W320" s="80" t="str">
        <f t="shared" si="17"/>
        <v>Acima de 120 dias</v>
      </c>
      <c r="X320" s="81" t="str">
        <f t="shared" si="19"/>
        <v>72020</v>
      </c>
      <c r="AA320"/>
    </row>
    <row r="321" spans="1:27" x14ac:dyDescent="0.3">
      <c r="A321" s="57">
        <v>44227</v>
      </c>
      <c r="B321">
        <v>29894663000189</v>
      </c>
      <c r="C321" t="s">
        <v>96</v>
      </c>
      <c r="D321" s="57">
        <v>44040</v>
      </c>
      <c r="E321">
        <v>370.8</v>
      </c>
      <c r="F321" s="57">
        <v>44050</v>
      </c>
      <c r="G321">
        <f t="shared" si="18"/>
        <v>-177</v>
      </c>
      <c r="H321" s="57">
        <v>46545</v>
      </c>
      <c r="I321">
        <v>2229</v>
      </c>
      <c r="J321">
        <v>300134017</v>
      </c>
      <c r="K321">
        <v>84</v>
      </c>
      <c r="L321"/>
      <c r="M321"/>
      <c r="N321">
        <v>1.3599999999999999</v>
      </c>
      <c r="O321" s="83">
        <v>20895.05</v>
      </c>
      <c r="P321">
        <v>18421.509999999995</v>
      </c>
      <c r="Q321">
        <v>1.326926</v>
      </c>
      <c r="R321">
        <v>20723.63</v>
      </c>
      <c r="S321">
        <v>1.326926</v>
      </c>
      <c r="T321" s="84">
        <v>20895.05</v>
      </c>
      <c r="U321" s="57">
        <v>44075</v>
      </c>
      <c r="V321" s="81" t="str">
        <f t="shared" si="16"/>
        <v>72020</v>
      </c>
      <c r="W321" s="80" t="str">
        <f t="shared" si="17"/>
        <v>Acima de 120 dias</v>
      </c>
      <c r="X321" s="81" t="str">
        <f t="shared" si="19"/>
        <v>92020</v>
      </c>
      <c r="AA321"/>
    </row>
    <row r="322" spans="1:27" x14ac:dyDescent="0.3">
      <c r="A322" s="57">
        <v>44227</v>
      </c>
      <c r="B322">
        <v>29894663000189</v>
      </c>
      <c r="C322" t="s">
        <v>96</v>
      </c>
      <c r="D322" s="57">
        <v>43978</v>
      </c>
      <c r="E322">
        <v>100.02</v>
      </c>
      <c r="F322" s="57">
        <v>44234</v>
      </c>
      <c r="G322">
        <f t="shared" si="18"/>
        <v>7</v>
      </c>
      <c r="H322" s="57">
        <v>46514</v>
      </c>
      <c r="I322">
        <v>2198</v>
      </c>
      <c r="J322">
        <v>300137760</v>
      </c>
      <c r="K322">
        <v>84</v>
      </c>
      <c r="L322"/>
      <c r="M322"/>
      <c r="N322">
        <v>1.4433980000000002</v>
      </c>
      <c r="O322" s="83">
        <v>4405.2300000000005</v>
      </c>
      <c r="P322">
        <v>4859.55</v>
      </c>
      <c r="Q322">
        <v>1.791228</v>
      </c>
      <c r="R322">
        <v>4839.01</v>
      </c>
      <c r="S322">
        <v>1.791228</v>
      </c>
      <c r="T322" s="84">
        <v>4405.2300000000005</v>
      </c>
      <c r="U322" s="57">
        <v>44228</v>
      </c>
      <c r="V322" s="81" t="str">
        <f t="shared" ref="V322:V385" si="20">MONTH(D322)&amp;YEAR(D322)</f>
        <v>52020</v>
      </c>
      <c r="W322" s="80" t="str">
        <f t="shared" ref="W322:W385" si="21">_xlfn.IFS(G322&lt;-120,"Acima de 120 dias",G322&lt;=-90,"91 a 120 dias",G322&lt;=-61,"61 a 90 dias",G322&lt;=-31,"31 a 60 dias",G322&gt;=-30,"1 a 30 dias")</f>
        <v>1 a 30 dias</v>
      </c>
      <c r="X322" s="81" t="str">
        <f t="shared" si="19"/>
        <v>22021</v>
      </c>
      <c r="AA322"/>
    </row>
    <row r="323" spans="1:27" x14ac:dyDescent="0.3">
      <c r="A323" s="57">
        <v>44227</v>
      </c>
      <c r="B323">
        <v>29894663000189</v>
      </c>
      <c r="C323" t="s">
        <v>96</v>
      </c>
      <c r="D323" s="57">
        <v>44001</v>
      </c>
      <c r="E323">
        <v>315</v>
      </c>
      <c r="F323" s="57">
        <v>44172</v>
      </c>
      <c r="G323">
        <f t="shared" ref="G323:G386" si="22">F323-A323</f>
        <v>-55</v>
      </c>
      <c r="H323" s="57">
        <v>45419</v>
      </c>
      <c r="I323">
        <v>1103</v>
      </c>
      <c r="J323">
        <v>300138054</v>
      </c>
      <c r="K323">
        <v>48</v>
      </c>
      <c r="L323"/>
      <c r="M323"/>
      <c r="N323">
        <v>1.3599999999999999</v>
      </c>
      <c r="O323" s="83">
        <v>10166.99</v>
      </c>
      <c r="P323">
        <v>10896.91</v>
      </c>
      <c r="Q323">
        <v>1.7959909999999999</v>
      </c>
      <c r="R323">
        <v>10793.47</v>
      </c>
      <c r="S323">
        <v>1.7959909999999999</v>
      </c>
      <c r="T323" s="84">
        <v>10166.99</v>
      </c>
      <c r="U323" s="57">
        <v>44166</v>
      </c>
      <c r="V323" s="81" t="str">
        <f t="shared" si="20"/>
        <v>62020</v>
      </c>
      <c r="W323" s="80" t="str">
        <f t="shared" si="21"/>
        <v>31 a 60 dias</v>
      </c>
      <c r="X323" s="81" t="str">
        <f t="shared" ref="X323:X386" si="23">MONTH(U323)&amp;YEAR(U323)</f>
        <v>122020</v>
      </c>
      <c r="AA323"/>
    </row>
    <row r="324" spans="1:27" x14ac:dyDescent="0.3">
      <c r="A324" s="57">
        <v>44227</v>
      </c>
      <c r="B324">
        <v>29894663000189</v>
      </c>
      <c r="C324" t="s">
        <v>96</v>
      </c>
      <c r="D324" s="57">
        <v>44040</v>
      </c>
      <c r="E324">
        <v>222.96</v>
      </c>
      <c r="F324" s="57">
        <v>44050</v>
      </c>
      <c r="G324">
        <f t="shared" si="22"/>
        <v>-177</v>
      </c>
      <c r="H324" s="57">
        <v>46575</v>
      </c>
      <c r="I324">
        <v>2259</v>
      </c>
      <c r="J324">
        <v>300143774</v>
      </c>
      <c r="K324">
        <v>84</v>
      </c>
      <c r="L324"/>
      <c r="M324"/>
      <c r="N324">
        <v>1.4059250000000001</v>
      </c>
      <c r="O324" s="83">
        <v>11382.45</v>
      </c>
      <c r="P324">
        <v>10975.979999999992</v>
      </c>
      <c r="Q324">
        <v>1.751722</v>
      </c>
      <c r="R324">
        <v>12395.460000000001</v>
      </c>
      <c r="S324">
        <v>1.751722</v>
      </c>
      <c r="T324" s="84">
        <v>11382.45</v>
      </c>
      <c r="U324" s="57">
        <v>44044</v>
      </c>
      <c r="V324" s="81" t="str">
        <f t="shared" si="20"/>
        <v>72020</v>
      </c>
      <c r="W324" s="80" t="str">
        <f t="shared" si="21"/>
        <v>Acima de 120 dias</v>
      </c>
      <c r="X324" s="81" t="str">
        <f t="shared" si="23"/>
        <v>82020</v>
      </c>
      <c r="AA324"/>
    </row>
    <row r="325" spans="1:27" x14ac:dyDescent="0.3">
      <c r="A325" s="57">
        <v>44227</v>
      </c>
      <c r="B325">
        <v>29894663000189</v>
      </c>
      <c r="C325" t="s">
        <v>96</v>
      </c>
      <c r="D325" s="57">
        <v>44074</v>
      </c>
      <c r="E325">
        <v>76.98</v>
      </c>
      <c r="F325" s="57">
        <v>44081</v>
      </c>
      <c r="G325">
        <f t="shared" si="22"/>
        <v>-146</v>
      </c>
      <c r="H325" s="57">
        <v>46608</v>
      </c>
      <c r="I325">
        <v>2292</v>
      </c>
      <c r="J325">
        <v>300164235</v>
      </c>
      <c r="K325">
        <v>84</v>
      </c>
      <c r="L325"/>
      <c r="M325"/>
      <c r="N325">
        <v>1.3844179999999999</v>
      </c>
      <c r="O325" s="83">
        <v>3895.26</v>
      </c>
      <c r="P325">
        <v>3823.4399999999991</v>
      </c>
      <c r="Q325">
        <v>1.728971</v>
      </c>
      <c r="R325">
        <v>4253.3900000000003</v>
      </c>
      <c r="S325">
        <v>1.728971</v>
      </c>
      <c r="T325" s="84">
        <v>3895.26</v>
      </c>
      <c r="U325" s="57">
        <v>44105</v>
      </c>
      <c r="V325" s="81" t="str">
        <f t="shared" si="20"/>
        <v>82020</v>
      </c>
      <c r="W325" s="80" t="str">
        <f t="shared" si="21"/>
        <v>Acima de 120 dias</v>
      </c>
      <c r="X325" s="81" t="str">
        <f t="shared" si="23"/>
        <v>102020</v>
      </c>
      <c r="AA325"/>
    </row>
    <row r="326" spans="1:27" x14ac:dyDescent="0.3">
      <c r="A326" s="57">
        <v>44227</v>
      </c>
      <c r="B326">
        <v>29894663000189</v>
      </c>
      <c r="C326" t="s">
        <v>96</v>
      </c>
      <c r="D326" s="57">
        <v>44099</v>
      </c>
      <c r="E326">
        <v>161</v>
      </c>
      <c r="F326" s="57">
        <v>44142</v>
      </c>
      <c r="G326">
        <f t="shared" si="22"/>
        <v>-85</v>
      </c>
      <c r="H326" s="57">
        <v>46638</v>
      </c>
      <c r="I326">
        <v>2322</v>
      </c>
      <c r="J326">
        <v>300177032</v>
      </c>
      <c r="K326">
        <v>84</v>
      </c>
      <c r="L326"/>
      <c r="M326"/>
      <c r="N326">
        <v>1.3599999999999999</v>
      </c>
      <c r="O326" s="83">
        <v>8428.7900000000009</v>
      </c>
      <c r="P326">
        <v>8043.1799999999985</v>
      </c>
      <c r="Q326">
        <v>1.4694609999999999</v>
      </c>
      <c r="R326">
        <v>8688.23</v>
      </c>
      <c r="S326">
        <v>1.4694609999999999</v>
      </c>
      <c r="T326" s="84">
        <v>8428.7900000000009</v>
      </c>
      <c r="U326" s="57">
        <v>44136</v>
      </c>
      <c r="V326" s="81" t="str">
        <f t="shared" si="20"/>
        <v>92020</v>
      </c>
      <c r="W326" s="80" t="str">
        <f t="shared" si="21"/>
        <v>61 a 90 dias</v>
      </c>
      <c r="X326" s="81" t="str">
        <f t="shared" si="23"/>
        <v>112020</v>
      </c>
      <c r="AA326"/>
    </row>
    <row r="327" spans="1:27" x14ac:dyDescent="0.3">
      <c r="A327" s="57">
        <v>44227</v>
      </c>
      <c r="B327">
        <v>29894663000189</v>
      </c>
      <c r="C327" t="s">
        <v>96</v>
      </c>
      <c r="D327" s="57">
        <v>44134</v>
      </c>
      <c r="E327">
        <v>209.16</v>
      </c>
      <c r="F327" s="57">
        <v>44234</v>
      </c>
      <c r="G327">
        <f t="shared" si="22"/>
        <v>7</v>
      </c>
      <c r="H327" s="57">
        <v>46699</v>
      </c>
      <c r="I327">
        <v>2383</v>
      </c>
      <c r="J327">
        <v>300183862</v>
      </c>
      <c r="K327">
        <v>84</v>
      </c>
      <c r="L327"/>
      <c r="M327"/>
      <c r="N327">
        <v>1.439225</v>
      </c>
      <c r="O327" s="83">
        <v>9544.5</v>
      </c>
      <c r="P327">
        <v>10048.539999999995</v>
      </c>
      <c r="Q327">
        <v>1.7876620000000001</v>
      </c>
      <c r="R327">
        <v>10551.84</v>
      </c>
      <c r="S327">
        <v>1.7876620000000001</v>
      </c>
      <c r="T327" s="84">
        <v>9544.5</v>
      </c>
      <c r="U327" s="57">
        <v>44228</v>
      </c>
      <c r="V327" s="81" t="str">
        <f t="shared" si="20"/>
        <v>102020</v>
      </c>
      <c r="W327" s="80" t="str">
        <f t="shared" si="21"/>
        <v>1 a 30 dias</v>
      </c>
      <c r="X327" s="81" t="str">
        <f t="shared" si="23"/>
        <v>22021</v>
      </c>
      <c r="AA327"/>
    </row>
    <row r="328" spans="1:27" x14ac:dyDescent="0.3">
      <c r="A328" s="57">
        <v>44227</v>
      </c>
      <c r="B328">
        <v>29894663000189</v>
      </c>
      <c r="C328" t="s">
        <v>96</v>
      </c>
      <c r="D328" s="57">
        <v>43903</v>
      </c>
      <c r="E328">
        <v>238.72</v>
      </c>
      <c r="F328" s="57">
        <v>44262</v>
      </c>
      <c r="G328">
        <f t="shared" si="22"/>
        <v>35</v>
      </c>
      <c r="H328" s="57">
        <v>46062</v>
      </c>
      <c r="I328">
        <v>1746</v>
      </c>
      <c r="J328">
        <v>300207891</v>
      </c>
      <c r="K328">
        <v>72</v>
      </c>
      <c r="L328"/>
      <c r="M328"/>
      <c r="N328">
        <v>1.5064557703103709</v>
      </c>
      <c r="O328" s="83">
        <v>8652.06</v>
      </c>
      <c r="P328">
        <v>10323.059999999998</v>
      </c>
      <c r="Q328">
        <v>2.0531649999999999</v>
      </c>
      <c r="R328">
        <v>9770.5</v>
      </c>
      <c r="S328">
        <v>2.0531649999999999</v>
      </c>
      <c r="T328" s="84">
        <v>8652.06</v>
      </c>
      <c r="U328" s="57">
        <v>44256</v>
      </c>
      <c r="V328" s="81" t="str">
        <f t="shared" si="20"/>
        <v>32020</v>
      </c>
      <c r="W328" s="80" t="str">
        <f t="shared" si="21"/>
        <v>1 a 30 dias</v>
      </c>
      <c r="X328" s="81" t="str">
        <f t="shared" si="23"/>
        <v>32021</v>
      </c>
      <c r="AA328"/>
    </row>
    <row r="329" spans="1:27" x14ac:dyDescent="0.3">
      <c r="A329" s="57">
        <v>44227</v>
      </c>
      <c r="B329">
        <v>29894663000189</v>
      </c>
      <c r="C329" t="s">
        <v>96</v>
      </c>
      <c r="D329" s="57">
        <v>44074</v>
      </c>
      <c r="E329">
        <v>229</v>
      </c>
      <c r="F329" s="57">
        <v>44262</v>
      </c>
      <c r="G329">
        <f t="shared" si="22"/>
        <v>35</v>
      </c>
      <c r="H329" s="57">
        <v>46484</v>
      </c>
      <c r="I329">
        <v>2168</v>
      </c>
      <c r="J329">
        <v>300228630</v>
      </c>
      <c r="K329">
        <v>84</v>
      </c>
      <c r="L329"/>
      <c r="M329"/>
      <c r="N329">
        <v>1.4389199653627232</v>
      </c>
      <c r="O329" s="83">
        <v>9805.65</v>
      </c>
      <c r="P329">
        <v>10887.44</v>
      </c>
      <c r="Q329">
        <v>1.7868440000000001</v>
      </c>
      <c r="R329">
        <v>10783.11</v>
      </c>
      <c r="S329">
        <v>1.7868440000000001</v>
      </c>
      <c r="T329" s="84">
        <v>9805.65</v>
      </c>
      <c r="U329" s="57">
        <v>44287</v>
      </c>
      <c r="V329" s="81" t="str">
        <f t="shared" si="20"/>
        <v>82020</v>
      </c>
      <c r="W329" s="80" t="str">
        <f t="shared" si="21"/>
        <v>1 a 30 dias</v>
      </c>
      <c r="X329" s="81" t="str">
        <f t="shared" si="23"/>
        <v>42021</v>
      </c>
      <c r="AA329"/>
    </row>
    <row r="330" spans="1:27" x14ac:dyDescent="0.3">
      <c r="A330" s="57">
        <v>44227</v>
      </c>
      <c r="B330">
        <v>29894663000189</v>
      </c>
      <c r="C330" t="s">
        <v>96</v>
      </c>
      <c r="D330" s="57">
        <v>43978</v>
      </c>
      <c r="E330">
        <v>213.47</v>
      </c>
      <c r="F330" s="57">
        <v>44234</v>
      </c>
      <c r="G330">
        <f t="shared" si="22"/>
        <v>7</v>
      </c>
      <c r="H330" s="57">
        <v>46514</v>
      </c>
      <c r="I330">
        <v>2198</v>
      </c>
      <c r="J330">
        <v>300234261</v>
      </c>
      <c r="K330">
        <v>84</v>
      </c>
      <c r="L330"/>
      <c r="M330"/>
      <c r="N330">
        <v>1.439206</v>
      </c>
      <c r="O330" s="83">
        <v>9413</v>
      </c>
      <c r="P330">
        <v>10386.179999999995</v>
      </c>
      <c r="Q330">
        <v>1.7867949999999999</v>
      </c>
      <c r="R330">
        <v>10339.859999999999</v>
      </c>
      <c r="S330">
        <v>1.7867949999999999</v>
      </c>
      <c r="T330" s="84">
        <v>9413</v>
      </c>
      <c r="U330" s="57">
        <v>44287</v>
      </c>
      <c r="V330" s="81" t="str">
        <f t="shared" si="20"/>
        <v>52020</v>
      </c>
      <c r="W330" s="80" t="str">
        <f t="shared" si="21"/>
        <v>1 a 30 dias</v>
      </c>
      <c r="X330" s="81" t="str">
        <f t="shared" si="23"/>
        <v>42021</v>
      </c>
      <c r="AA330"/>
    </row>
    <row r="331" spans="1:27" x14ac:dyDescent="0.3">
      <c r="A331" s="57">
        <v>44227</v>
      </c>
      <c r="B331">
        <v>29894663000189</v>
      </c>
      <c r="C331" t="s">
        <v>96</v>
      </c>
      <c r="D331" s="57">
        <v>43978</v>
      </c>
      <c r="E331">
        <v>126</v>
      </c>
      <c r="F331" s="57">
        <v>44172</v>
      </c>
      <c r="G331">
        <f t="shared" si="22"/>
        <v>-55</v>
      </c>
      <c r="H331" s="57">
        <v>46514</v>
      </c>
      <c r="I331">
        <v>2198</v>
      </c>
      <c r="J331">
        <v>300236034</v>
      </c>
      <c r="K331">
        <v>84</v>
      </c>
      <c r="L331"/>
      <c r="M331"/>
      <c r="N331">
        <v>1.4503649999999999</v>
      </c>
      <c r="O331" s="83">
        <v>5790.81</v>
      </c>
      <c r="P331">
        <v>6107.5100000000011</v>
      </c>
      <c r="Q331">
        <v>1.7986789999999999</v>
      </c>
      <c r="R331">
        <v>6336.2</v>
      </c>
      <c r="S331">
        <v>1.7986789999999999</v>
      </c>
      <c r="T331" s="84">
        <v>5790.81</v>
      </c>
      <c r="U331" s="57">
        <v>44197</v>
      </c>
      <c r="V331" s="81" t="str">
        <f t="shared" si="20"/>
        <v>52020</v>
      </c>
      <c r="W331" s="80" t="str">
        <f t="shared" si="21"/>
        <v>31 a 60 dias</v>
      </c>
      <c r="X331" s="81" t="str">
        <f t="shared" si="23"/>
        <v>12021</v>
      </c>
      <c r="AA331"/>
    </row>
    <row r="332" spans="1:27" x14ac:dyDescent="0.3">
      <c r="A332" s="57">
        <v>44227</v>
      </c>
      <c r="B332">
        <v>29894663000189</v>
      </c>
      <c r="C332" t="s">
        <v>96</v>
      </c>
      <c r="D332" s="57">
        <v>44040</v>
      </c>
      <c r="E332">
        <v>228</v>
      </c>
      <c r="F332" s="57">
        <v>44262</v>
      </c>
      <c r="G332">
        <f t="shared" si="22"/>
        <v>35</v>
      </c>
      <c r="H332" s="57">
        <v>46545</v>
      </c>
      <c r="I332">
        <v>2229</v>
      </c>
      <c r="J332">
        <v>300242326</v>
      </c>
      <c r="K332">
        <v>84</v>
      </c>
      <c r="L332"/>
      <c r="M332"/>
      <c r="N332">
        <v>1.4345582739396128</v>
      </c>
      <c r="O332" s="83">
        <v>9899.36</v>
      </c>
      <c r="P332">
        <v>11048.070000000003</v>
      </c>
      <c r="Q332">
        <v>1.7822990000000001</v>
      </c>
      <c r="R332">
        <v>10909.44</v>
      </c>
      <c r="S332">
        <v>1.7822990000000001</v>
      </c>
      <c r="T332" s="84">
        <v>9899.36</v>
      </c>
      <c r="U332" s="57">
        <v>44287</v>
      </c>
      <c r="V332" s="81" t="str">
        <f t="shared" si="20"/>
        <v>72020</v>
      </c>
      <c r="W332" s="80" t="str">
        <f t="shared" si="21"/>
        <v>1 a 30 dias</v>
      </c>
      <c r="X332" s="81" t="str">
        <f t="shared" si="23"/>
        <v>42021</v>
      </c>
      <c r="AA332"/>
    </row>
    <row r="333" spans="1:27" x14ac:dyDescent="0.3">
      <c r="A333" s="57">
        <v>44227</v>
      </c>
      <c r="B333">
        <v>29894663000189</v>
      </c>
      <c r="C333" t="s">
        <v>96</v>
      </c>
      <c r="D333" s="57">
        <v>44040</v>
      </c>
      <c r="E333">
        <v>313</v>
      </c>
      <c r="F333" s="57">
        <v>44293</v>
      </c>
      <c r="G333">
        <f t="shared" si="22"/>
        <v>66</v>
      </c>
      <c r="H333" s="57">
        <v>46545</v>
      </c>
      <c r="I333">
        <v>2229</v>
      </c>
      <c r="J333">
        <v>300244404</v>
      </c>
      <c r="K333">
        <v>84</v>
      </c>
      <c r="L333"/>
      <c r="M333"/>
      <c r="N333">
        <v>1.4455922184928507</v>
      </c>
      <c r="O333" s="83">
        <v>13233.68</v>
      </c>
      <c r="P333">
        <v>15111.360000000004</v>
      </c>
      <c r="Q333">
        <v>1.7940529999999999</v>
      </c>
      <c r="R333">
        <v>14616.28</v>
      </c>
      <c r="S333">
        <v>1.7940529999999999</v>
      </c>
      <c r="T333" s="84">
        <v>13233.68</v>
      </c>
      <c r="U333" s="57">
        <v>44287</v>
      </c>
      <c r="V333" s="81" t="str">
        <f t="shared" si="20"/>
        <v>72020</v>
      </c>
      <c r="W333" s="80" t="str">
        <f t="shared" si="21"/>
        <v>1 a 30 dias</v>
      </c>
      <c r="X333" s="81" t="str">
        <f t="shared" si="23"/>
        <v>42021</v>
      </c>
      <c r="AA333"/>
    </row>
    <row r="334" spans="1:27" x14ac:dyDescent="0.3">
      <c r="A334" s="57">
        <v>44227</v>
      </c>
      <c r="B334">
        <v>29894663000189</v>
      </c>
      <c r="C334" t="s">
        <v>96</v>
      </c>
      <c r="D334" s="57">
        <v>44040</v>
      </c>
      <c r="E334">
        <v>49.97</v>
      </c>
      <c r="F334" s="57">
        <v>44050</v>
      </c>
      <c r="G334">
        <f t="shared" si="22"/>
        <v>-177</v>
      </c>
      <c r="H334" s="57">
        <v>46545</v>
      </c>
      <c r="I334">
        <v>2229</v>
      </c>
      <c r="J334">
        <v>300244978</v>
      </c>
      <c r="K334">
        <v>84</v>
      </c>
      <c r="L334"/>
      <c r="M334"/>
      <c r="N334">
        <v>1.4463774676920642</v>
      </c>
      <c r="O334" s="83">
        <v>2509.64</v>
      </c>
      <c r="P334">
        <v>2411.8599999999992</v>
      </c>
      <c r="Q334">
        <v>1.798991</v>
      </c>
      <c r="R334">
        <v>2732.74</v>
      </c>
      <c r="S334">
        <v>1.798991</v>
      </c>
      <c r="T334" s="84">
        <v>2509.64</v>
      </c>
      <c r="U334" s="57">
        <v>44075</v>
      </c>
      <c r="V334" s="81" t="str">
        <f t="shared" si="20"/>
        <v>72020</v>
      </c>
      <c r="W334" s="80" t="str">
        <f t="shared" si="21"/>
        <v>Acima de 120 dias</v>
      </c>
      <c r="X334" s="81" t="str">
        <f t="shared" si="23"/>
        <v>92020</v>
      </c>
      <c r="AA334"/>
    </row>
    <row r="335" spans="1:27" x14ac:dyDescent="0.3">
      <c r="A335" s="57">
        <v>44227</v>
      </c>
      <c r="B335">
        <v>29894663000189</v>
      </c>
      <c r="C335" t="s">
        <v>96</v>
      </c>
      <c r="D335" s="57">
        <v>44040</v>
      </c>
      <c r="E335">
        <v>191</v>
      </c>
      <c r="F335" s="57">
        <v>44262</v>
      </c>
      <c r="G335">
        <f t="shared" si="22"/>
        <v>35</v>
      </c>
      <c r="H335" s="57">
        <v>45084</v>
      </c>
      <c r="I335">
        <v>768</v>
      </c>
      <c r="J335">
        <v>300250242</v>
      </c>
      <c r="K335">
        <v>36</v>
      </c>
      <c r="L335"/>
      <c r="M335"/>
      <c r="N335">
        <v>1.3599999999999999</v>
      </c>
      <c r="O335" s="83">
        <v>4389.6399999999994</v>
      </c>
      <c r="P335">
        <v>5321.5599999999986</v>
      </c>
      <c r="Q335">
        <v>1.790905</v>
      </c>
      <c r="R335">
        <v>4594.3999999999996</v>
      </c>
      <c r="S335">
        <v>1.790905</v>
      </c>
      <c r="T335" s="84">
        <v>4389.6399999999994</v>
      </c>
      <c r="U335" s="57">
        <v>44287</v>
      </c>
      <c r="V335" s="81" t="str">
        <f t="shared" si="20"/>
        <v>72020</v>
      </c>
      <c r="W335" s="80" t="str">
        <f t="shared" si="21"/>
        <v>1 a 30 dias</v>
      </c>
      <c r="X335" s="81" t="str">
        <f t="shared" si="23"/>
        <v>42021</v>
      </c>
      <c r="AA335"/>
    </row>
    <row r="336" spans="1:27" x14ac:dyDescent="0.3">
      <c r="A336" s="57">
        <v>44227</v>
      </c>
      <c r="B336">
        <v>29894663000189</v>
      </c>
      <c r="C336" t="s">
        <v>96</v>
      </c>
      <c r="D336" s="57">
        <v>44074</v>
      </c>
      <c r="E336">
        <v>209.52</v>
      </c>
      <c r="F336" s="57">
        <v>44234</v>
      </c>
      <c r="G336">
        <f t="shared" si="22"/>
        <v>7</v>
      </c>
      <c r="H336" s="57">
        <v>46545</v>
      </c>
      <c r="I336">
        <v>2229</v>
      </c>
      <c r="J336">
        <v>300251272</v>
      </c>
      <c r="K336">
        <v>84</v>
      </c>
      <c r="L336"/>
      <c r="M336"/>
      <c r="N336">
        <v>1.4411438752026664</v>
      </c>
      <c r="O336" s="83">
        <v>9289.32</v>
      </c>
      <c r="P336">
        <v>10084.06</v>
      </c>
      <c r="Q336">
        <v>1.7892840000000001</v>
      </c>
      <c r="R336">
        <v>10215.82</v>
      </c>
      <c r="S336">
        <v>1.7892840000000001</v>
      </c>
      <c r="T336" s="84">
        <v>9289.32</v>
      </c>
      <c r="U336" s="57">
        <v>44228</v>
      </c>
      <c r="V336" s="81" t="str">
        <f t="shared" si="20"/>
        <v>82020</v>
      </c>
      <c r="W336" s="80" t="str">
        <f t="shared" si="21"/>
        <v>1 a 30 dias</v>
      </c>
      <c r="X336" s="81" t="str">
        <f t="shared" si="23"/>
        <v>22021</v>
      </c>
      <c r="AA336"/>
    </row>
    <row r="337" spans="1:27" x14ac:dyDescent="0.3">
      <c r="A337" s="57">
        <v>44227</v>
      </c>
      <c r="B337">
        <v>29894663000189</v>
      </c>
      <c r="C337" t="s">
        <v>96</v>
      </c>
      <c r="D337" s="57">
        <v>44134</v>
      </c>
      <c r="E337">
        <v>313.5</v>
      </c>
      <c r="F337" s="57">
        <v>44234</v>
      </c>
      <c r="G337">
        <f t="shared" si="22"/>
        <v>7</v>
      </c>
      <c r="H337" s="57">
        <v>46728</v>
      </c>
      <c r="I337">
        <v>2412</v>
      </c>
      <c r="J337">
        <v>300299995</v>
      </c>
      <c r="K337">
        <v>84</v>
      </c>
      <c r="L337"/>
      <c r="M337"/>
      <c r="N337">
        <v>1.4487619999999999</v>
      </c>
      <c r="O337" s="83">
        <v>14342.25</v>
      </c>
      <c r="P337">
        <v>14794.480000000003</v>
      </c>
      <c r="Q337">
        <v>1.7974559999999999</v>
      </c>
      <c r="R337">
        <v>15870.25</v>
      </c>
      <c r="S337">
        <v>1.7974559999999999</v>
      </c>
      <c r="T337" s="84">
        <v>14342.25</v>
      </c>
      <c r="U337" s="57">
        <v>44228</v>
      </c>
      <c r="V337" s="81" t="str">
        <f t="shared" si="20"/>
        <v>102020</v>
      </c>
      <c r="W337" s="80" t="str">
        <f t="shared" si="21"/>
        <v>1 a 30 dias</v>
      </c>
      <c r="X337" s="81" t="str">
        <f t="shared" si="23"/>
        <v>22021</v>
      </c>
      <c r="AA337"/>
    </row>
    <row r="338" spans="1:27" x14ac:dyDescent="0.3">
      <c r="A338" s="57">
        <v>44227</v>
      </c>
      <c r="B338">
        <v>29894663000189</v>
      </c>
      <c r="C338" t="s">
        <v>96</v>
      </c>
      <c r="D338" s="57">
        <v>43978</v>
      </c>
      <c r="E338">
        <v>226.71</v>
      </c>
      <c r="F338" s="57">
        <v>44172</v>
      </c>
      <c r="G338">
        <f t="shared" si="22"/>
        <v>-55</v>
      </c>
      <c r="H338" s="57">
        <v>46514</v>
      </c>
      <c r="I338">
        <v>2198</v>
      </c>
      <c r="J338">
        <v>300331955</v>
      </c>
      <c r="K338">
        <v>84</v>
      </c>
      <c r="L338"/>
      <c r="M338"/>
      <c r="N338">
        <v>1.441675</v>
      </c>
      <c r="O338" s="83">
        <v>10216.679999999998</v>
      </c>
      <c r="P338">
        <v>11021.269999999999</v>
      </c>
      <c r="Q338">
        <v>1.7894479999999999</v>
      </c>
      <c r="R338">
        <v>11200.33</v>
      </c>
      <c r="S338">
        <v>1.7894479999999999</v>
      </c>
      <c r="T338" s="84">
        <v>10216.679999999998</v>
      </c>
      <c r="U338" s="57">
        <v>44287</v>
      </c>
      <c r="V338" s="81" t="str">
        <f t="shared" si="20"/>
        <v>52020</v>
      </c>
      <c r="W338" s="80" t="str">
        <f t="shared" si="21"/>
        <v>31 a 60 dias</v>
      </c>
      <c r="X338" s="81" t="str">
        <f t="shared" si="23"/>
        <v>42021</v>
      </c>
      <c r="AA338"/>
    </row>
    <row r="339" spans="1:27" x14ac:dyDescent="0.3">
      <c r="A339" s="57">
        <v>44227</v>
      </c>
      <c r="B339">
        <v>29894663000189</v>
      </c>
      <c r="C339" t="s">
        <v>96</v>
      </c>
      <c r="D339" s="57">
        <v>44001</v>
      </c>
      <c r="E339">
        <v>81.349999999999994</v>
      </c>
      <c r="F339" s="57">
        <v>44081</v>
      </c>
      <c r="G339">
        <f t="shared" si="22"/>
        <v>-146</v>
      </c>
      <c r="H339" s="57">
        <v>46514</v>
      </c>
      <c r="I339">
        <v>2198</v>
      </c>
      <c r="J339">
        <v>300338616</v>
      </c>
      <c r="K339">
        <v>84</v>
      </c>
      <c r="L339"/>
      <c r="M339"/>
      <c r="N339">
        <v>1.441138370687588</v>
      </c>
      <c r="O339" s="83">
        <v>3994.4100000000003</v>
      </c>
      <c r="P339">
        <v>3917.3100000000009</v>
      </c>
      <c r="Q339">
        <v>1.78624</v>
      </c>
      <c r="R339">
        <v>4344.99</v>
      </c>
      <c r="S339">
        <v>1.78624</v>
      </c>
      <c r="T339" s="84">
        <v>3994.4100000000003</v>
      </c>
      <c r="U339" s="57">
        <v>44105</v>
      </c>
      <c r="V339" s="81" t="str">
        <f t="shared" si="20"/>
        <v>62020</v>
      </c>
      <c r="W339" s="80" t="str">
        <f t="shared" si="21"/>
        <v>Acima de 120 dias</v>
      </c>
      <c r="X339" s="81" t="str">
        <f t="shared" si="23"/>
        <v>102020</v>
      </c>
      <c r="AA339"/>
    </row>
    <row r="340" spans="1:27" x14ac:dyDescent="0.3">
      <c r="A340" s="57">
        <v>44227</v>
      </c>
      <c r="B340">
        <v>29894663000189</v>
      </c>
      <c r="C340" t="s">
        <v>96</v>
      </c>
      <c r="D340" s="57">
        <v>44099</v>
      </c>
      <c r="E340">
        <v>217.1</v>
      </c>
      <c r="F340" s="57">
        <v>44234</v>
      </c>
      <c r="G340">
        <f t="shared" si="22"/>
        <v>7</v>
      </c>
      <c r="H340" s="57">
        <v>46575</v>
      </c>
      <c r="I340">
        <v>2259</v>
      </c>
      <c r="J340">
        <v>300351365</v>
      </c>
      <c r="K340">
        <v>84</v>
      </c>
      <c r="L340"/>
      <c r="M340"/>
      <c r="N340">
        <v>1.391229</v>
      </c>
      <c r="O340" s="83">
        <v>9824.34</v>
      </c>
      <c r="P340">
        <v>10595.63</v>
      </c>
      <c r="Q340">
        <v>1.7352650000000001</v>
      </c>
      <c r="R340">
        <v>10812.449999999999</v>
      </c>
      <c r="S340">
        <v>1.7352650000000001</v>
      </c>
      <c r="T340" s="84">
        <v>9824.34</v>
      </c>
      <c r="U340" s="57">
        <v>44228</v>
      </c>
      <c r="V340" s="81" t="str">
        <f t="shared" si="20"/>
        <v>92020</v>
      </c>
      <c r="W340" s="80" t="str">
        <f t="shared" si="21"/>
        <v>1 a 30 dias</v>
      </c>
      <c r="X340" s="81" t="str">
        <f t="shared" si="23"/>
        <v>22021</v>
      </c>
      <c r="AA340"/>
    </row>
    <row r="341" spans="1:27" x14ac:dyDescent="0.3">
      <c r="A341" s="57">
        <v>44227</v>
      </c>
      <c r="B341">
        <v>29894663000189</v>
      </c>
      <c r="C341" t="s">
        <v>96</v>
      </c>
      <c r="D341" s="57">
        <v>44074</v>
      </c>
      <c r="E341">
        <v>258.24</v>
      </c>
      <c r="F341" s="57">
        <v>44262</v>
      </c>
      <c r="G341">
        <f t="shared" si="22"/>
        <v>35</v>
      </c>
      <c r="H341" s="57">
        <v>46608</v>
      </c>
      <c r="I341">
        <v>2292</v>
      </c>
      <c r="J341">
        <v>300361287</v>
      </c>
      <c r="K341">
        <v>84</v>
      </c>
      <c r="L341"/>
      <c r="M341"/>
      <c r="N341">
        <v>1.3599999999999999</v>
      </c>
      <c r="O341" s="83">
        <v>12917.64</v>
      </c>
      <c r="P341">
        <v>12932.559999999994</v>
      </c>
      <c r="Q341">
        <v>1.3315539999999999</v>
      </c>
      <c r="R341">
        <v>12811.51</v>
      </c>
      <c r="S341">
        <v>1.3315539999999999</v>
      </c>
      <c r="T341" s="84">
        <v>12917.64</v>
      </c>
      <c r="U341" s="57">
        <v>44287</v>
      </c>
      <c r="V341" s="81" t="str">
        <f t="shared" si="20"/>
        <v>82020</v>
      </c>
      <c r="W341" s="80" t="str">
        <f t="shared" si="21"/>
        <v>1 a 30 dias</v>
      </c>
      <c r="X341" s="81" t="str">
        <f t="shared" si="23"/>
        <v>42021</v>
      </c>
      <c r="AA341"/>
    </row>
    <row r="342" spans="1:27" x14ac:dyDescent="0.3">
      <c r="A342" s="57">
        <v>44227</v>
      </c>
      <c r="B342">
        <v>29894663000189</v>
      </c>
      <c r="C342" t="s">
        <v>96</v>
      </c>
      <c r="D342" s="57">
        <v>44074</v>
      </c>
      <c r="E342">
        <v>409.43</v>
      </c>
      <c r="F342" s="57">
        <v>44172</v>
      </c>
      <c r="G342">
        <f t="shared" si="22"/>
        <v>-55</v>
      </c>
      <c r="H342" s="57">
        <v>46608</v>
      </c>
      <c r="I342">
        <v>2292</v>
      </c>
      <c r="J342">
        <v>300363881</v>
      </c>
      <c r="K342">
        <v>84</v>
      </c>
      <c r="L342"/>
      <c r="M342"/>
      <c r="N342">
        <v>1.3599999999999999</v>
      </c>
      <c r="O342" s="83">
        <v>21638.879999999997</v>
      </c>
      <c r="P342">
        <v>20504.120000000006</v>
      </c>
      <c r="Q342">
        <v>1.3430219999999999</v>
      </c>
      <c r="R342">
        <v>21540.43</v>
      </c>
      <c r="S342">
        <v>1.3430219999999999</v>
      </c>
      <c r="T342" s="84">
        <v>21638.879999999997</v>
      </c>
      <c r="U342" s="57">
        <v>44166</v>
      </c>
      <c r="V342" s="81" t="str">
        <f t="shared" si="20"/>
        <v>82020</v>
      </c>
      <c r="W342" s="80" t="str">
        <f t="shared" si="21"/>
        <v>31 a 60 dias</v>
      </c>
      <c r="X342" s="81" t="str">
        <f t="shared" si="23"/>
        <v>122020</v>
      </c>
      <c r="AA342"/>
    </row>
    <row r="343" spans="1:27" x14ac:dyDescent="0.3">
      <c r="A343" s="57">
        <v>44227</v>
      </c>
      <c r="B343">
        <v>29894663000189</v>
      </c>
      <c r="C343" t="s">
        <v>96</v>
      </c>
      <c r="D343" s="57">
        <v>44074</v>
      </c>
      <c r="E343">
        <v>49</v>
      </c>
      <c r="F343" s="57">
        <v>44234</v>
      </c>
      <c r="G343">
        <f t="shared" si="22"/>
        <v>7</v>
      </c>
      <c r="H343" s="57">
        <v>46608</v>
      </c>
      <c r="I343">
        <v>2292</v>
      </c>
      <c r="J343">
        <v>300365778</v>
      </c>
      <c r="K343">
        <v>84</v>
      </c>
      <c r="L343"/>
      <c r="M343"/>
      <c r="N343">
        <v>1.4462519999999999</v>
      </c>
      <c r="O343" s="83">
        <v>2192.41</v>
      </c>
      <c r="P343">
        <v>2383.7199999999993</v>
      </c>
      <c r="Q343">
        <v>1.7990060000000001</v>
      </c>
      <c r="R343">
        <v>2418.89</v>
      </c>
      <c r="S343">
        <v>1.7990060000000001</v>
      </c>
      <c r="T343" s="84">
        <v>2192.41</v>
      </c>
      <c r="U343" s="57">
        <v>44228</v>
      </c>
      <c r="V343" s="81" t="str">
        <f t="shared" si="20"/>
        <v>82020</v>
      </c>
      <c r="W343" s="80" t="str">
        <f t="shared" si="21"/>
        <v>1 a 30 dias</v>
      </c>
      <c r="X343" s="81" t="str">
        <f t="shared" si="23"/>
        <v>22021</v>
      </c>
      <c r="AA343"/>
    </row>
    <row r="344" spans="1:27" x14ac:dyDescent="0.3">
      <c r="A344" s="57">
        <v>44227</v>
      </c>
      <c r="B344">
        <v>29894663000189</v>
      </c>
      <c r="C344" t="s">
        <v>96</v>
      </c>
      <c r="D344" s="57">
        <v>44099</v>
      </c>
      <c r="E344">
        <v>313.5</v>
      </c>
      <c r="F344" s="57">
        <v>44262</v>
      </c>
      <c r="G344">
        <f t="shared" si="22"/>
        <v>35</v>
      </c>
      <c r="H344" s="57">
        <v>46608</v>
      </c>
      <c r="I344">
        <v>2292</v>
      </c>
      <c r="J344">
        <v>300367888</v>
      </c>
      <c r="K344">
        <v>84</v>
      </c>
      <c r="L344"/>
      <c r="M344"/>
      <c r="N344">
        <v>1.4319739999999999</v>
      </c>
      <c r="O344" s="83">
        <v>13789.79</v>
      </c>
      <c r="P344">
        <v>15190.77</v>
      </c>
      <c r="Q344">
        <v>1.778883</v>
      </c>
      <c r="R344">
        <v>15226.11</v>
      </c>
      <c r="S344">
        <v>1.778883</v>
      </c>
      <c r="T344" s="84">
        <v>13789.79</v>
      </c>
      <c r="U344" s="57">
        <v>44287</v>
      </c>
      <c r="V344" s="81" t="str">
        <f t="shared" si="20"/>
        <v>92020</v>
      </c>
      <c r="W344" s="80" t="str">
        <f t="shared" si="21"/>
        <v>1 a 30 dias</v>
      </c>
      <c r="X344" s="81" t="str">
        <f t="shared" si="23"/>
        <v>42021</v>
      </c>
      <c r="AA344"/>
    </row>
    <row r="345" spans="1:27" x14ac:dyDescent="0.3">
      <c r="A345" s="57">
        <v>44227</v>
      </c>
      <c r="B345">
        <v>29894663000189</v>
      </c>
      <c r="C345" t="s">
        <v>96</v>
      </c>
      <c r="D345" s="57">
        <v>44074</v>
      </c>
      <c r="E345">
        <v>88.1</v>
      </c>
      <c r="F345" s="57">
        <v>44081</v>
      </c>
      <c r="G345">
        <f t="shared" si="22"/>
        <v>-146</v>
      </c>
      <c r="H345" s="57">
        <v>46608</v>
      </c>
      <c r="I345">
        <v>2292</v>
      </c>
      <c r="J345">
        <v>300370883</v>
      </c>
      <c r="K345">
        <v>84</v>
      </c>
      <c r="L345"/>
      <c r="M345"/>
      <c r="N345">
        <v>1.4324699999999999</v>
      </c>
      <c r="O345" s="83">
        <v>4402.3899999999994</v>
      </c>
      <c r="P345">
        <v>4305.68</v>
      </c>
      <c r="Q345">
        <v>1.780233</v>
      </c>
      <c r="R345">
        <v>4806.8499999999995</v>
      </c>
      <c r="S345">
        <v>1.780233</v>
      </c>
      <c r="T345" s="84">
        <v>4402.3899999999994</v>
      </c>
      <c r="U345" s="57">
        <v>44105</v>
      </c>
      <c r="V345" s="81" t="str">
        <f t="shared" si="20"/>
        <v>82020</v>
      </c>
      <c r="W345" s="80" t="str">
        <f t="shared" si="21"/>
        <v>Acima de 120 dias</v>
      </c>
      <c r="X345" s="81" t="str">
        <f t="shared" si="23"/>
        <v>102020</v>
      </c>
      <c r="AA345"/>
    </row>
    <row r="346" spans="1:27" x14ac:dyDescent="0.3">
      <c r="A346" s="57">
        <v>44227</v>
      </c>
      <c r="B346">
        <v>29894663000189</v>
      </c>
      <c r="C346" t="s">
        <v>96</v>
      </c>
      <c r="D346" s="57">
        <v>44040</v>
      </c>
      <c r="E346">
        <v>42.47</v>
      </c>
      <c r="F346" s="57">
        <v>44262</v>
      </c>
      <c r="G346">
        <f t="shared" si="22"/>
        <v>35</v>
      </c>
      <c r="H346" s="57">
        <v>46119</v>
      </c>
      <c r="I346">
        <v>1803</v>
      </c>
      <c r="J346">
        <v>300421220</v>
      </c>
      <c r="K346">
        <v>72</v>
      </c>
      <c r="L346"/>
      <c r="M346"/>
      <c r="N346">
        <v>1.5000141676505341</v>
      </c>
      <c r="O346" s="83">
        <v>1563.41</v>
      </c>
      <c r="P346">
        <v>1824.4099999999996</v>
      </c>
      <c r="Q346">
        <v>2.0570369999999998</v>
      </c>
      <c r="R346">
        <v>1776</v>
      </c>
      <c r="S346">
        <v>2.0570369999999998</v>
      </c>
      <c r="T346" s="84">
        <v>1563.41</v>
      </c>
      <c r="U346" s="57">
        <v>44287</v>
      </c>
      <c r="V346" s="81" t="str">
        <f t="shared" si="20"/>
        <v>72020</v>
      </c>
      <c r="W346" s="80" t="str">
        <f t="shared" si="21"/>
        <v>1 a 30 dias</v>
      </c>
      <c r="X346" s="81" t="str">
        <f t="shared" si="23"/>
        <v>42021</v>
      </c>
      <c r="AA346"/>
    </row>
    <row r="347" spans="1:27" x14ac:dyDescent="0.3">
      <c r="A347" s="57">
        <v>44227</v>
      </c>
      <c r="B347">
        <v>29894663000189</v>
      </c>
      <c r="C347" t="s">
        <v>96</v>
      </c>
      <c r="D347" s="57">
        <v>44040</v>
      </c>
      <c r="E347">
        <v>151.19999999999999</v>
      </c>
      <c r="F347" s="57">
        <v>44081</v>
      </c>
      <c r="G347">
        <f t="shared" si="22"/>
        <v>-146</v>
      </c>
      <c r="H347" s="57">
        <v>46545</v>
      </c>
      <c r="I347">
        <v>2229</v>
      </c>
      <c r="J347">
        <v>300442339</v>
      </c>
      <c r="K347">
        <v>84</v>
      </c>
      <c r="L347"/>
      <c r="M347"/>
      <c r="N347">
        <v>1.4497555719472868</v>
      </c>
      <c r="O347" s="83">
        <v>7443.4000000000005</v>
      </c>
      <c r="P347">
        <v>7289.7300000000005</v>
      </c>
      <c r="Q347">
        <v>1.7984800000000001</v>
      </c>
      <c r="R347">
        <v>8110.4800000000005</v>
      </c>
      <c r="S347">
        <v>1.7984800000000001</v>
      </c>
      <c r="T347" s="84">
        <v>7443.4000000000005</v>
      </c>
      <c r="U347" s="57">
        <v>44105</v>
      </c>
      <c r="V347" s="81" t="str">
        <f t="shared" si="20"/>
        <v>72020</v>
      </c>
      <c r="W347" s="80" t="str">
        <f t="shared" si="21"/>
        <v>Acima de 120 dias</v>
      </c>
      <c r="X347" s="81" t="str">
        <f t="shared" si="23"/>
        <v>102020</v>
      </c>
      <c r="AA347"/>
    </row>
    <row r="348" spans="1:27" x14ac:dyDescent="0.3">
      <c r="A348" s="57">
        <v>44227</v>
      </c>
      <c r="B348">
        <v>29894663000189</v>
      </c>
      <c r="C348" t="s">
        <v>96</v>
      </c>
      <c r="D348" s="57">
        <v>44074</v>
      </c>
      <c r="E348">
        <v>118</v>
      </c>
      <c r="F348" s="57">
        <v>44323</v>
      </c>
      <c r="G348">
        <f t="shared" si="22"/>
        <v>96</v>
      </c>
      <c r="H348" s="57">
        <v>46575</v>
      </c>
      <c r="I348">
        <v>2259</v>
      </c>
      <c r="J348">
        <v>300452884</v>
      </c>
      <c r="K348">
        <v>84</v>
      </c>
      <c r="L348"/>
      <c r="M348"/>
      <c r="N348">
        <v>1.385418727640676</v>
      </c>
      <c r="O348" s="83">
        <v>4993.13</v>
      </c>
      <c r="P348">
        <v>5821.920000000001</v>
      </c>
      <c r="Q348">
        <v>1.7301299999999999</v>
      </c>
      <c r="R348">
        <v>5532.66</v>
      </c>
      <c r="S348">
        <v>1.7301299999999999</v>
      </c>
      <c r="T348" s="84">
        <v>4993.13</v>
      </c>
      <c r="U348" s="57">
        <v>44317</v>
      </c>
      <c r="V348" s="81" t="str">
        <f t="shared" si="20"/>
        <v>82020</v>
      </c>
      <c r="W348" s="80" t="str">
        <f t="shared" si="21"/>
        <v>1 a 30 dias</v>
      </c>
      <c r="X348" s="81" t="str">
        <f t="shared" si="23"/>
        <v>52021</v>
      </c>
      <c r="AA348"/>
    </row>
    <row r="349" spans="1:27" x14ac:dyDescent="0.3">
      <c r="A349" s="57">
        <v>44227</v>
      </c>
      <c r="B349">
        <v>29894663000189</v>
      </c>
      <c r="C349" t="s">
        <v>96</v>
      </c>
      <c r="D349" s="57">
        <v>44040</v>
      </c>
      <c r="E349">
        <v>297.36</v>
      </c>
      <c r="F349" s="57">
        <v>44323</v>
      </c>
      <c r="G349">
        <f t="shared" si="22"/>
        <v>96</v>
      </c>
      <c r="H349" s="57">
        <v>46575</v>
      </c>
      <c r="I349">
        <v>2259</v>
      </c>
      <c r="J349">
        <v>300456506</v>
      </c>
      <c r="K349">
        <v>84</v>
      </c>
      <c r="L349"/>
      <c r="M349"/>
      <c r="N349">
        <v>1.4352099999999999</v>
      </c>
      <c r="O349" s="83">
        <v>12392.83</v>
      </c>
      <c r="P349">
        <v>14495.080000000002</v>
      </c>
      <c r="Q349">
        <v>1.782926</v>
      </c>
      <c r="R349">
        <v>13733.07</v>
      </c>
      <c r="S349">
        <v>1.782926</v>
      </c>
      <c r="T349" s="84">
        <v>12392.83</v>
      </c>
      <c r="U349" s="57">
        <v>44317</v>
      </c>
      <c r="V349" s="81" t="str">
        <f t="shared" si="20"/>
        <v>72020</v>
      </c>
      <c r="W349" s="80" t="str">
        <f t="shared" si="21"/>
        <v>1 a 30 dias</v>
      </c>
      <c r="X349" s="81" t="str">
        <f t="shared" si="23"/>
        <v>52021</v>
      </c>
      <c r="AA349"/>
    </row>
    <row r="350" spans="1:27" x14ac:dyDescent="0.3">
      <c r="A350" s="57">
        <v>44227</v>
      </c>
      <c r="B350">
        <v>29894663000189</v>
      </c>
      <c r="C350" t="s">
        <v>96</v>
      </c>
      <c r="D350" s="57">
        <v>44099</v>
      </c>
      <c r="E350">
        <v>140.15</v>
      </c>
      <c r="F350" s="57">
        <v>44262</v>
      </c>
      <c r="G350">
        <f t="shared" si="22"/>
        <v>35</v>
      </c>
      <c r="H350" s="57">
        <v>46575</v>
      </c>
      <c r="I350">
        <v>2259</v>
      </c>
      <c r="J350">
        <v>300458852</v>
      </c>
      <c r="K350">
        <v>84</v>
      </c>
      <c r="L350"/>
      <c r="M350"/>
      <c r="N350">
        <v>1.4511150000000002</v>
      </c>
      <c r="O350" s="83">
        <v>6094.46</v>
      </c>
      <c r="P350">
        <v>6705.9400000000032</v>
      </c>
      <c r="Q350">
        <v>1.7990010000000001</v>
      </c>
      <c r="R350">
        <v>6721.8499999999995</v>
      </c>
      <c r="S350">
        <v>1.7990010000000001</v>
      </c>
      <c r="T350" s="84">
        <v>6094.46</v>
      </c>
      <c r="U350" s="57">
        <v>44256</v>
      </c>
      <c r="V350" s="81" t="str">
        <f t="shared" si="20"/>
        <v>92020</v>
      </c>
      <c r="W350" s="80" t="str">
        <f t="shared" si="21"/>
        <v>1 a 30 dias</v>
      </c>
      <c r="X350" s="81" t="str">
        <f t="shared" si="23"/>
        <v>32021</v>
      </c>
      <c r="AA350"/>
    </row>
    <row r="351" spans="1:27" x14ac:dyDescent="0.3">
      <c r="A351" s="57">
        <v>44227</v>
      </c>
      <c r="B351">
        <v>29894663000189</v>
      </c>
      <c r="C351" t="s">
        <v>96</v>
      </c>
      <c r="D351" s="57">
        <v>44040</v>
      </c>
      <c r="E351">
        <v>126.19</v>
      </c>
      <c r="F351" s="57">
        <v>44081</v>
      </c>
      <c r="G351">
        <f t="shared" si="22"/>
        <v>-146</v>
      </c>
      <c r="H351" s="57">
        <v>46608</v>
      </c>
      <c r="I351">
        <v>2292</v>
      </c>
      <c r="J351">
        <v>300464232</v>
      </c>
      <c r="K351">
        <v>84</v>
      </c>
      <c r="L351"/>
      <c r="M351"/>
      <c r="N351">
        <v>1.397696</v>
      </c>
      <c r="O351" s="83">
        <v>6379.91</v>
      </c>
      <c r="P351">
        <v>6142.2400000000016</v>
      </c>
      <c r="Q351">
        <v>1.7323850000000001</v>
      </c>
      <c r="R351">
        <v>6948.09</v>
      </c>
      <c r="S351">
        <v>1.7323850000000001</v>
      </c>
      <c r="T351" s="84">
        <v>6379.91</v>
      </c>
      <c r="U351" s="57">
        <v>44075</v>
      </c>
      <c r="V351" s="81" t="str">
        <f t="shared" si="20"/>
        <v>72020</v>
      </c>
      <c r="W351" s="80" t="str">
        <f t="shared" si="21"/>
        <v>Acima de 120 dias</v>
      </c>
      <c r="X351" s="81" t="str">
        <f t="shared" si="23"/>
        <v>92020</v>
      </c>
      <c r="AA351"/>
    </row>
    <row r="352" spans="1:27" x14ac:dyDescent="0.3">
      <c r="A352" s="57">
        <v>44227</v>
      </c>
      <c r="B352">
        <v>29894663000189</v>
      </c>
      <c r="C352" t="s">
        <v>96</v>
      </c>
      <c r="D352" s="57">
        <v>44040</v>
      </c>
      <c r="E352">
        <v>60.92</v>
      </c>
      <c r="F352" s="57">
        <v>44323</v>
      </c>
      <c r="G352">
        <f t="shared" si="22"/>
        <v>96</v>
      </c>
      <c r="H352" s="57">
        <v>46119</v>
      </c>
      <c r="I352">
        <v>1803</v>
      </c>
      <c r="J352">
        <v>300521997</v>
      </c>
      <c r="K352">
        <v>72</v>
      </c>
      <c r="L352"/>
      <c r="M352"/>
      <c r="N352">
        <v>1.4031164735724624</v>
      </c>
      <c r="O352" s="83">
        <v>2255.7600000000002</v>
      </c>
      <c r="P352">
        <v>2690.630000000001</v>
      </c>
      <c r="Q352">
        <v>1.7958000000000001</v>
      </c>
      <c r="R352">
        <v>2485.34</v>
      </c>
      <c r="S352">
        <v>1.7958000000000001</v>
      </c>
      <c r="T352" s="84">
        <v>2255.7600000000002</v>
      </c>
      <c r="U352" s="57">
        <v>44317</v>
      </c>
      <c r="V352" s="81" t="str">
        <f t="shared" si="20"/>
        <v>72020</v>
      </c>
      <c r="W352" s="80" t="str">
        <f t="shared" si="21"/>
        <v>1 a 30 dias</v>
      </c>
      <c r="X352" s="81" t="str">
        <f t="shared" si="23"/>
        <v>52021</v>
      </c>
      <c r="AA352"/>
    </row>
    <row r="353" spans="1:27" x14ac:dyDescent="0.3">
      <c r="A353" s="57">
        <v>44227</v>
      </c>
      <c r="B353">
        <v>29894663000189</v>
      </c>
      <c r="C353" t="s">
        <v>96</v>
      </c>
      <c r="D353" s="57">
        <v>44134</v>
      </c>
      <c r="E353">
        <v>52.15</v>
      </c>
      <c r="F353" s="57">
        <v>44323</v>
      </c>
      <c r="G353">
        <f t="shared" si="22"/>
        <v>96</v>
      </c>
      <c r="H353" s="57">
        <v>46667</v>
      </c>
      <c r="I353">
        <v>2351</v>
      </c>
      <c r="J353">
        <v>300525849</v>
      </c>
      <c r="K353">
        <v>84</v>
      </c>
      <c r="L353"/>
      <c r="M353"/>
      <c r="N353">
        <v>1.426121</v>
      </c>
      <c r="O353" s="83">
        <v>2215.52</v>
      </c>
      <c r="P353">
        <v>2553.0899999999983</v>
      </c>
      <c r="Q353">
        <v>1.7799069999999999</v>
      </c>
      <c r="R353">
        <v>2467.71</v>
      </c>
      <c r="S353">
        <v>1.7799069999999999</v>
      </c>
      <c r="T353" s="84">
        <v>2215.52</v>
      </c>
      <c r="U353" s="57">
        <v>44317</v>
      </c>
      <c r="V353" s="81" t="str">
        <f t="shared" si="20"/>
        <v>102020</v>
      </c>
      <c r="W353" s="80" t="str">
        <f t="shared" si="21"/>
        <v>1 a 30 dias</v>
      </c>
      <c r="X353" s="81" t="str">
        <f t="shared" si="23"/>
        <v>52021</v>
      </c>
      <c r="AA353"/>
    </row>
    <row r="354" spans="1:27" x14ac:dyDescent="0.3">
      <c r="A354" s="57">
        <v>44227</v>
      </c>
      <c r="B354">
        <v>29894663000189</v>
      </c>
      <c r="C354" t="s">
        <v>96</v>
      </c>
      <c r="D354" s="57">
        <v>44134</v>
      </c>
      <c r="E354">
        <v>140</v>
      </c>
      <c r="F354" s="57">
        <v>44323</v>
      </c>
      <c r="G354">
        <f t="shared" si="22"/>
        <v>96</v>
      </c>
      <c r="H354" s="57">
        <v>46699</v>
      </c>
      <c r="I354">
        <v>2383</v>
      </c>
      <c r="J354">
        <v>300527573</v>
      </c>
      <c r="K354">
        <v>84</v>
      </c>
      <c r="L354"/>
      <c r="M354"/>
      <c r="N354">
        <v>1.4101030000000001</v>
      </c>
      <c r="O354" s="83">
        <v>6042.43</v>
      </c>
      <c r="P354">
        <v>6793.8900000000012</v>
      </c>
      <c r="Q354">
        <v>1.7465390000000001</v>
      </c>
      <c r="R354">
        <v>6704.2</v>
      </c>
      <c r="S354">
        <v>1.7465390000000001</v>
      </c>
      <c r="T354" s="84">
        <v>6042.43</v>
      </c>
      <c r="U354" s="57">
        <v>44317</v>
      </c>
      <c r="V354" s="81" t="str">
        <f t="shared" si="20"/>
        <v>102020</v>
      </c>
      <c r="W354" s="80" t="str">
        <f t="shared" si="21"/>
        <v>1 a 30 dias</v>
      </c>
      <c r="X354" s="81" t="str">
        <f t="shared" si="23"/>
        <v>52021</v>
      </c>
      <c r="AA354"/>
    </row>
    <row r="355" spans="1:27" x14ac:dyDescent="0.3">
      <c r="A355" s="57">
        <v>44227</v>
      </c>
      <c r="B355">
        <v>29894663000189</v>
      </c>
      <c r="C355" t="s">
        <v>96</v>
      </c>
      <c r="D355" s="57">
        <v>44134</v>
      </c>
      <c r="E355">
        <v>52</v>
      </c>
      <c r="F355" s="57">
        <v>44262</v>
      </c>
      <c r="G355">
        <f t="shared" si="22"/>
        <v>35</v>
      </c>
      <c r="H355" s="57">
        <v>46699</v>
      </c>
      <c r="I355">
        <v>2383</v>
      </c>
      <c r="J355">
        <v>300533818</v>
      </c>
      <c r="K355">
        <v>84</v>
      </c>
      <c r="L355"/>
      <c r="M355"/>
      <c r="N355">
        <v>1.4182600000000001</v>
      </c>
      <c r="O355" s="83">
        <v>2342.41</v>
      </c>
      <c r="P355">
        <v>2516.2700000000009</v>
      </c>
      <c r="Q355">
        <v>1.7553650000000001</v>
      </c>
      <c r="R355">
        <v>2587.81</v>
      </c>
      <c r="S355">
        <v>1.7553650000000001</v>
      </c>
      <c r="T355" s="84">
        <v>2342.41</v>
      </c>
      <c r="U355" s="57">
        <v>44287</v>
      </c>
      <c r="V355" s="81" t="str">
        <f t="shared" si="20"/>
        <v>102020</v>
      </c>
      <c r="W355" s="80" t="str">
        <f t="shared" si="21"/>
        <v>1 a 30 dias</v>
      </c>
      <c r="X355" s="81" t="str">
        <f t="shared" si="23"/>
        <v>42021</v>
      </c>
      <c r="AA355"/>
    </row>
    <row r="356" spans="1:27" x14ac:dyDescent="0.3">
      <c r="A356" s="57">
        <v>44227</v>
      </c>
      <c r="B356">
        <v>29894663000189</v>
      </c>
      <c r="C356" t="s">
        <v>96</v>
      </c>
      <c r="D356" s="57">
        <v>43978</v>
      </c>
      <c r="E356">
        <v>235.76</v>
      </c>
      <c r="F356" s="57">
        <v>44354</v>
      </c>
      <c r="G356">
        <f t="shared" si="22"/>
        <v>127</v>
      </c>
      <c r="H356" s="57">
        <v>46545</v>
      </c>
      <c r="I356">
        <v>2229</v>
      </c>
      <c r="J356">
        <v>300537421</v>
      </c>
      <c r="K356">
        <v>84</v>
      </c>
      <c r="L356"/>
      <c r="M356"/>
      <c r="N356">
        <v>1.417165</v>
      </c>
      <c r="O356" s="83">
        <v>9611.26</v>
      </c>
      <c r="P356">
        <v>11392.330000000005</v>
      </c>
      <c r="Q356">
        <v>1.7527729999999999</v>
      </c>
      <c r="R356">
        <v>10629.96</v>
      </c>
      <c r="S356">
        <v>1.7527729999999999</v>
      </c>
      <c r="T356" s="84">
        <v>9611.26</v>
      </c>
      <c r="U356" s="57">
        <v>44317</v>
      </c>
      <c r="V356" s="81" t="str">
        <f t="shared" si="20"/>
        <v>52020</v>
      </c>
      <c r="W356" s="80" t="str">
        <f t="shared" si="21"/>
        <v>1 a 30 dias</v>
      </c>
      <c r="X356" s="81" t="str">
        <f t="shared" si="23"/>
        <v>52021</v>
      </c>
      <c r="AA356"/>
    </row>
    <row r="357" spans="1:27" x14ac:dyDescent="0.3">
      <c r="A357" s="57">
        <v>44227</v>
      </c>
      <c r="B357">
        <v>29894663000189</v>
      </c>
      <c r="C357" t="s">
        <v>96</v>
      </c>
      <c r="D357" s="57">
        <v>44074</v>
      </c>
      <c r="E357">
        <v>513.79999999999995</v>
      </c>
      <c r="F357" s="57">
        <v>44293</v>
      </c>
      <c r="G357">
        <f t="shared" si="22"/>
        <v>66</v>
      </c>
      <c r="H357" s="57">
        <v>46575</v>
      </c>
      <c r="I357">
        <v>2259</v>
      </c>
      <c r="J357">
        <v>300556957</v>
      </c>
      <c r="K357">
        <v>84</v>
      </c>
      <c r="L357"/>
      <c r="M357"/>
      <c r="N357">
        <v>1.440494680382822</v>
      </c>
      <c r="O357" s="83">
        <v>21890.94</v>
      </c>
      <c r="P357">
        <v>24890.100000000002</v>
      </c>
      <c r="Q357">
        <v>1.788832</v>
      </c>
      <c r="R357">
        <v>24204.82</v>
      </c>
      <c r="S357">
        <v>1.788832</v>
      </c>
      <c r="T357" s="84">
        <v>21890.94</v>
      </c>
      <c r="U357" s="57">
        <v>44287</v>
      </c>
      <c r="V357" s="81" t="str">
        <f t="shared" si="20"/>
        <v>82020</v>
      </c>
      <c r="W357" s="80" t="str">
        <f t="shared" si="21"/>
        <v>1 a 30 dias</v>
      </c>
      <c r="X357" s="81" t="str">
        <f t="shared" si="23"/>
        <v>42021</v>
      </c>
      <c r="AA357"/>
    </row>
    <row r="358" spans="1:27" x14ac:dyDescent="0.3">
      <c r="A358" s="57">
        <v>44227</v>
      </c>
      <c r="B358">
        <v>29894663000189</v>
      </c>
      <c r="C358" t="s">
        <v>96</v>
      </c>
      <c r="D358" s="57">
        <v>44074</v>
      </c>
      <c r="E358">
        <v>204.55</v>
      </c>
      <c r="F358" s="57">
        <v>44323</v>
      </c>
      <c r="G358">
        <f t="shared" si="22"/>
        <v>96</v>
      </c>
      <c r="H358" s="57">
        <v>46575</v>
      </c>
      <c r="I358">
        <v>2259</v>
      </c>
      <c r="J358">
        <v>300557121</v>
      </c>
      <c r="K358">
        <v>84</v>
      </c>
      <c r="L358"/>
      <c r="M358"/>
      <c r="N358">
        <v>1.4387962430374264</v>
      </c>
      <c r="O358" s="83">
        <v>8515.0299999999988</v>
      </c>
      <c r="P358">
        <v>9914.6099999999988</v>
      </c>
      <c r="Q358">
        <v>1.7870239999999999</v>
      </c>
      <c r="R358">
        <v>9436.5299999999988</v>
      </c>
      <c r="S358">
        <v>1.7870239999999999</v>
      </c>
      <c r="T358" s="84">
        <v>8515.0299999999988</v>
      </c>
      <c r="U358" s="57">
        <v>44317</v>
      </c>
      <c r="V358" s="81" t="str">
        <f t="shared" si="20"/>
        <v>82020</v>
      </c>
      <c r="W358" s="80" t="str">
        <f t="shared" si="21"/>
        <v>1 a 30 dias</v>
      </c>
      <c r="X358" s="81" t="str">
        <f t="shared" si="23"/>
        <v>52021</v>
      </c>
      <c r="AA358"/>
    </row>
    <row r="359" spans="1:27" x14ac:dyDescent="0.3">
      <c r="A359" s="57">
        <v>44227</v>
      </c>
      <c r="B359">
        <v>29894663000189</v>
      </c>
      <c r="C359" t="s">
        <v>96</v>
      </c>
      <c r="D359" s="57">
        <v>44099</v>
      </c>
      <c r="E359">
        <v>100.5</v>
      </c>
      <c r="F359" s="57">
        <v>44142</v>
      </c>
      <c r="G359">
        <f t="shared" si="22"/>
        <v>-85</v>
      </c>
      <c r="H359" s="57">
        <v>46608</v>
      </c>
      <c r="I359">
        <v>2292</v>
      </c>
      <c r="J359">
        <v>300565962</v>
      </c>
      <c r="K359">
        <v>84</v>
      </c>
      <c r="L359"/>
      <c r="M359"/>
      <c r="N359">
        <v>1.438766</v>
      </c>
      <c r="O359" s="83">
        <v>4813.8500000000004</v>
      </c>
      <c r="P359">
        <v>4858.7899999999981</v>
      </c>
      <c r="Q359">
        <v>1.786097</v>
      </c>
      <c r="R359">
        <v>5273.4</v>
      </c>
      <c r="S359">
        <v>1.786097</v>
      </c>
      <c r="T359" s="84">
        <v>4813.8500000000004</v>
      </c>
      <c r="U359" s="57">
        <v>44136</v>
      </c>
      <c r="V359" s="81" t="str">
        <f t="shared" si="20"/>
        <v>92020</v>
      </c>
      <c r="W359" s="80" t="str">
        <f t="shared" si="21"/>
        <v>61 a 90 dias</v>
      </c>
      <c r="X359" s="81" t="str">
        <f t="shared" si="23"/>
        <v>112020</v>
      </c>
      <c r="AA359"/>
    </row>
    <row r="360" spans="1:27" x14ac:dyDescent="0.3">
      <c r="A360" s="57">
        <v>44227</v>
      </c>
      <c r="B360">
        <v>29894663000189</v>
      </c>
      <c r="C360" t="s">
        <v>96</v>
      </c>
      <c r="D360" s="57">
        <v>44074</v>
      </c>
      <c r="E360">
        <v>155.97</v>
      </c>
      <c r="F360" s="57">
        <v>44172</v>
      </c>
      <c r="G360">
        <f t="shared" si="22"/>
        <v>-55</v>
      </c>
      <c r="H360" s="57">
        <v>44781</v>
      </c>
      <c r="I360">
        <v>465</v>
      </c>
      <c r="J360">
        <v>300574022</v>
      </c>
      <c r="K360">
        <v>24</v>
      </c>
      <c r="L360"/>
      <c r="M360"/>
      <c r="N360">
        <v>1.3599999999999999</v>
      </c>
      <c r="O360" s="83">
        <v>2969.83</v>
      </c>
      <c r="P360">
        <v>3201.9700000000007</v>
      </c>
      <c r="Q360">
        <v>1.798996</v>
      </c>
      <c r="R360">
        <v>3039.27</v>
      </c>
      <c r="S360">
        <v>1.798996</v>
      </c>
      <c r="T360" s="84">
        <v>2969.83</v>
      </c>
      <c r="U360" s="57">
        <v>44166</v>
      </c>
      <c r="V360" s="81" t="str">
        <f t="shared" si="20"/>
        <v>82020</v>
      </c>
      <c r="W360" s="80" t="str">
        <f t="shared" si="21"/>
        <v>31 a 60 dias</v>
      </c>
      <c r="X360" s="81" t="str">
        <f t="shared" si="23"/>
        <v>122020</v>
      </c>
      <c r="AA360"/>
    </row>
    <row r="361" spans="1:27" x14ac:dyDescent="0.3">
      <c r="A361" s="57">
        <v>44227</v>
      </c>
      <c r="B361">
        <v>29894663000189</v>
      </c>
      <c r="C361" t="s">
        <v>96</v>
      </c>
      <c r="D361" s="57">
        <v>44099</v>
      </c>
      <c r="E361">
        <v>170.9</v>
      </c>
      <c r="F361" s="57">
        <v>44234</v>
      </c>
      <c r="G361">
        <f t="shared" si="22"/>
        <v>7</v>
      </c>
      <c r="H361" s="57">
        <v>46667</v>
      </c>
      <c r="I361">
        <v>2351</v>
      </c>
      <c r="J361">
        <v>300577242</v>
      </c>
      <c r="K361">
        <v>84</v>
      </c>
      <c r="L361"/>
      <c r="M361"/>
      <c r="N361">
        <v>1.3599999999999999</v>
      </c>
      <c r="O361" s="83">
        <v>8851.61</v>
      </c>
      <c r="P361">
        <v>8421.58</v>
      </c>
      <c r="Q361">
        <v>1.3280339999999999</v>
      </c>
      <c r="R361">
        <v>8769.43</v>
      </c>
      <c r="S361">
        <v>1.3280339999999999</v>
      </c>
      <c r="T361" s="84">
        <v>8851.61</v>
      </c>
      <c r="U361" s="57">
        <v>44256</v>
      </c>
      <c r="V361" s="81" t="str">
        <f t="shared" si="20"/>
        <v>92020</v>
      </c>
      <c r="W361" s="80" t="str">
        <f t="shared" si="21"/>
        <v>1 a 30 dias</v>
      </c>
      <c r="X361" s="81" t="str">
        <f t="shared" si="23"/>
        <v>32021</v>
      </c>
      <c r="AA361"/>
    </row>
    <row r="362" spans="1:27" x14ac:dyDescent="0.3">
      <c r="A362" s="57">
        <v>44227</v>
      </c>
      <c r="B362">
        <v>29894663000189</v>
      </c>
      <c r="C362" t="s">
        <v>96</v>
      </c>
      <c r="D362" s="57">
        <v>43903</v>
      </c>
      <c r="E362">
        <v>12.2</v>
      </c>
      <c r="F362" s="57">
        <v>44019</v>
      </c>
      <c r="G362">
        <f t="shared" si="22"/>
        <v>-208</v>
      </c>
      <c r="H362" s="57">
        <v>46062</v>
      </c>
      <c r="I362">
        <v>1746</v>
      </c>
      <c r="J362">
        <v>300603215</v>
      </c>
      <c r="K362">
        <v>72</v>
      </c>
      <c r="L362"/>
      <c r="M362"/>
      <c r="N362">
        <v>1.4950000000000001</v>
      </c>
      <c r="O362" s="83">
        <v>542.62</v>
      </c>
      <c r="P362">
        <v>529.37999999999988</v>
      </c>
      <c r="Q362">
        <v>2.022964</v>
      </c>
      <c r="R362">
        <v>598.25</v>
      </c>
      <c r="S362">
        <v>2.022964</v>
      </c>
      <c r="T362" s="84">
        <v>542.62</v>
      </c>
      <c r="U362" s="57">
        <v>44044</v>
      </c>
      <c r="V362" s="81" t="str">
        <f t="shared" si="20"/>
        <v>32020</v>
      </c>
      <c r="W362" s="80" t="str">
        <f t="shared" si="21"/>
        <v>Acima de 120 dias</v>
      </c>
      <c r="X362" s="81" t="str">
        <f t="shared" si="23"/>
        <v>82020</v>
      </c>
      <c r="AA362"/>
    </row>
    <row r="363" spans="1:27" x14ac:dyDescent="0.3">
      <c r="A363" s="57">
        <v>44227</v>
      </c>
      <c r="B363">
        <v>29894663000189</v>
      </c>
      <c r="C363" t="s">
        <v>96</v>
      </c>
      <c r="D363" s="57">
        <v>43903</v>
      </c>
      <c r="E363">
        <v>16.75</v>
      </c>
      <c r="F363" s="57">
        <v>44323</v>
      </c>
      <c r="G363">
        <f t="shared" si="22"/>
        <v>96</v>
      </c>
      <c r="H363" s="57">
        <v>46062</v>
      </c>
      <c r="I363">
        <v>1746</v>
      </c>
      <c r="J363">
        <v>300604440</v>
      </c>
      <c r="K363">
        <v>72</v>
      </c>
      <c r="L363"/>
      <c r="M363"/>
      <c r="N363">
        <v>1.4950000000000001</v>
      </c>
      <c r="O363" s="83">
        <v>575.48</v>
      </c>
      <c r="P363">
        <v>726.74999999999977</v>
      </c>
      <c r="Q363">
        <v>2.038484</v>
      </c>
      <c r="R363">
        <v>653.87</v>
      </c>
      <c r="S363">
        <v>2.038484</v>
      </c>
      <c r="T363" s="84">
        <v>575.48</v>
      </c>
      <c r="U363" s="57">
        <v>44317</v>
      </c>
      <c r="V363" s="81" t="str">
        <f t="shared" si="20"/>
        <v>32020</v>
      </c>
      <c r="W363" s="80" t="str">
        <f t="shared" si="21"/>
        <v>1 a 30 dias</v>
      </c>
      <c r="X363" s="81" t="str">
        <f t="shared" si="23"/>
        <v>52021</v>
      </c>
      <c r="AA363"/>
    </row>
    <row r="364" spans="1:27" x14ac:dyDescent="0.3">
      <c r="A364" s="57">
        <v>44227</v>
      </c>
      <c r="B364">
        <v>29894663000189</v>
      </c>
      <c r="C364" t="s">
        <v>96</v>
      </c>
      <c r="D364" s="57">
        <v>43936</v>
      </c>
      <c r="E364">
        <v>160.85</v>
      </c>
      <c r="F364" s="57">
        <v>44050</v>
      </c>
      <c r="G364">
        <f t="shared" si="22"/>
        <v>-177</v>
      </c>
      <c r="H364" s="57">
        <v>46090</v>
      </c>
      <c r="I364">
        <v>1774</v>
      </c>
      <c r="J364">
        <v>300615743</v>
      </c>
      <c r="K364">
        <v>72</v>
      </c>
      <c r="L364"/>
      <c r="M364"/>
      <c r="N364">
        <v>1.5198626744605421</v>
      </c>
      <c r="O364" s="83">
        <v>6984.47</v>
      </c>
      <c r="P364">
        <v>6937.1000000000022</v>
      </c>
      <c r="Q364">
        <v>2.0688520000000001</v>
      </c>
      <c r="R364">
        <v>7755.45</v>
      </c>
      <c r="S364">
        <v>2.0688520000000001</v>
      </c>
      <c r="T364" s="84">
        <v>6984.47</v>
      </c>
      <c r="U364" s="57">
        <v>44044</v>
      </c>
      <c r="V364" s="81" t="str">
        <f t="shared" si="20"/>
        <v>42020</v>
      </c>
      <c r="W364" s="80" t="str">
        <f t="shared" si="21"/>
        <v>Acima de 120 dias</v>
      </c>
      <c r="X364" s="81" t="str">
        <f t="shared" si="23"/>
        <v>82020</v>
      </c>
      <c r="AA364"/>
    </row>
    <row r="365" spans="1:27" x14ac:dyDescent="0.3">
      <c r="A365" s="57">
        <v>44227</v>
      </c>
      <c r="B365">
        <v>29894663000189</v>
      </c>
      <c r="C365" t="s">
        <v>96</v>
      </c>
      <c r="D365" s="57">
        <v>43936</v>
      </c>
      <c r="E365">
        <v>191</v>
      </c>
      <c r="F365" s="57">
        <v>44234</v>
      </c>
      <c r="G365">
        <f t="shared" si="22"/>
        <v>7</v>
      </c>
      <c r="H365" s="57">
        <v>46090</v>
      </c>
      <c r="I365">
        <v>1774</v>
      </c>
      <c r="J365">
        <v>300617893</v>
      </c>
      <c r="K365">
        <v>72</v>
      </c>
      <c r="L365"/>
      <c r="M365"/>
      <c r="N365">
        <v>1.5086183807659506</v>
      </c>
      <c r="O365" s="83">
        <v>7165.35</v>
      </c>
      <c r="P365">
        <v>8264.7000000000007</v>
      </c>
      <c r="Q365">
        <v>2.0571670000000002</v>
      </c>
      <c r="R365">
        <v>8083.81</v>
      </c>
      <c r="S365">
        <v>2.0571670000000002</v>
      </c>
      <c r="T365" s="84">
        <v>7165.35</v>
      </c>
      <c r="U365" s="57">
        <v>44228</v>
      </c>
      <c r="V365" s="81" t="str">
        <f t="shared" si="20"/>
        <v>42020</v>
      </c>
      <c r="W365" s="80" t="str">
        <f t="shared" si="21"/>
        <v>1 a 30 dias</v>
      </c>
      <c r="X365" s="81" t="str">
        <f t="shared" si="23"/>
        <v>22021</v>
      </c>
      <c r="AA365"/>
    </row>
    <row r="366" spans="1:27" x14ac:dyDescent="0.3">
      <c r="A366" s="57">
        <v>44227</v>
      </c>
      <c r="B366">
        <v>29894663000189</v>
      </c>
      <c r="C366" t="s">
        <v>96</v>
      </c>
      <c r="D366" s="57">
        <v>43978</v>
      </c>
      <c r="E366">
        <v>84.93</v>
      </c>
      <c r="F366" s="57">
        <v>44111</v>
      </c>
      <c r="G366">
        <f t="shared" si="22"/>
        <v>-116</v>
      </c>
      <c r="H366" s="57">
        <v>46119</v>
      </c>
      <c r="I366">
        <v>1803</v>
      </c>
      <c r="J366">
        <v>300621269</v>
      </c>
      <c r="K366">
        <v>72</v>
      </c>
      <c r="L366"/>
      <c r="M366"/>
      <c r="N366">
        <v>1.4949999999999999</v>
      </c>
      <c r="O366" s="83">
        <v>3556.4</v>
      </c>
      <c r="P366">
        <v>3710.8999999999992</v>
      </c>
      <c r="Q366">
        <v>2.0493299999999999</v>
      </c>
      <c r="R366">
        <v>3980.46</v>
      </c>
      <c r="S366">
        <v>2.0493299999999999</v>
      </c>
      <c r="T366" s="84">
        <v>3556.4</v>
      </c>
      <c r="U366" s="57">
        <v>44105</v>
      </c>
      <c r="V366" s="81" t="str">
        <f t="shared" si="20"/>
        <v>52020</v>
      </c>
      <c r="W366" s="80" t="str">
        <f t="shared" si="21"/>
        <v>91 a 120 dias</v>
      </c>
      <c r="X366" s="81" t="str">
        <f t="shared" si="23"/>
        <v>102020</v>
      </c>
      <c r="AA366"/>
    </row>
    <row r="367" spans="1:27" x14ac:dyDescent="0.3">
      <c r="A367" s="57">
        <v>44227</v>
      </c>
      <c r="B367">
        <v>29894663000189</v>
      </c>
      <c r="C367" t="s">
        <v>96</v>
      </c>
      <c r="D367" s="57">
        <v>43978</v>
      </c>
      <c r="E367">
        <v>375</v>
      </c>
      <c r="F367" s="57">
        <v>44081</v>
      </c>
      <c r="G367">
        <f t="shared" si="22"/>
        <v>-146</v>
      </c>
      <c r="H367" s="57">
        <v>46119</v>
      </c>
      <c r="I367">
        <v>1803</v>
      </c>
      <c r="J367">
        <v>300623597</v>
      </c>
      <c r="K367">
        <v>72</v>
      </c>
      <c r="L367"/>
      <c r="M367"/>
      <c r="N367">
        <v>1.4053792805796665</v>
      </c>
      <c r="O367" s="83">
        <v>16884.400000000001</v>
      </c>
      <c r="P367">
        <v>16821.959999999995</v>
      </c>
      <c r="Q367">
        <v>1.79616</v>
      </c>
      <c r="R367">
        <v>18290.02</v>
      </c>
      <c r="S367">
        <v>1.79616</v>
      </c>
      <c r="T367" s="84">
        <v>16884.400000000001</v>
      </c>
      <c r="U367" s="57">
        <v>44105</v>
      </c>
      <c r="V367" s="81" t="str">
        <f t="shared" si="20"/>
        <v>52020</v>
      </c>
      <c r="W367" s="80" t="str">
        <f t="shared" si="21"/>
        <v>Acima de 120 dias</v>
      </c>
      <c r="X367" s="81" t="str">
        <f t="shared" si="23"/>
        <v>102020</v>
      </c>
      <c r="AA367"/>
    </row>
    <row r="368" spans="1:27" x14ac:dyDescent="0.3">
      <c r="A368" s="57">
        <v>44227</v>
      </c>
      <c r="B368">
        <v>29894663000189</v>
      </c>
      <c r="C368" t="s">
        <v>96</v>
      </c>
      <c r="D368" s="57">
        <v>44134</v>
      </c>
      <c r="E368">
        <v>101.63</v>
      </c>
      <c r="F368" s="57">
        <v>44262</v>
      </c>
      <c r="G368">
        <f t="shared" si="22"/>
        <v>35</v>
      </c>
      <c r="H368" s="57">
        <v>46699</v>
      </c>
      <c r="I368">
        <v>2383</v>
      </c>
      <c r="J368">
        <v>300654551</v>
      </c>
      <c r="K368">
        <v>84</v>
      </c>
      <c r="L368"/>
      <c r="M368"/>
      <c r="N368">
        <v>1.4135520000000001</v>
      </c>
      <c r="O368" s="83">
        <v>4584.7800000000007</v>
      </c>
      <c r="P368">
        <v>4925.9599999999973</v>
      </c>
      <c r="Q368">
        <v>1.750194</v>
      </c>
      <c r="R368">
        <v>5064.7400000000007</v>
      </c>
      <c r="S368">
        <v>1.750194</v>
      </c>
      <c r="T368" s="84">
        <v>4584.7800000000007</v>
      </c>
      <c r="U368" s="57">
        <v>44287</v>
      </c>
      <c r="V368" s="81" t="str">
        <f t="shared" si="20"/>
        <v>102020</v>
      </c>
      <c r="W368" s="80" t="str">
        <f t="shared" si="21"/>
        <v>1 a 30 dias</v>
      </c>
      <c r="X368" s="81" t="str">
        <f t="shared" si="23"/>
        <v>42021</v>
      </c>
      <c r="AA368"/>
    </row>
    <row r="369" spans="1:27" x14ac:dyDescent="0.3">
      <c r="A369" s="57">
        <v>44227</v>
      </c>
      <c r="B369">
        <v>29894663000189</v>
      </c>
      <c r="C369" t="s">
        <v>96</v>
      </c>
      <c r="D369" s="57">
        <v>44074</v>
      </c>
      <c r="E369">
        <v>579</v>
      </c>
      <c r="F369" s="57">
        <v>44172</v>
      </c>
      <c r="G369">
        <f t="shared" si="22"/>
        <v>-55</v>
      </c>
      <c r="H369" s="57">
        <v>46575</v>
      </c>
      <c r="I369">
        <v>2259</v>
      </c>
      <c r="J369">
        <v>300655263</v>
      </c>
      <c r="K369">
        <v>84</v>
      </c>
      <c r="L369"/>
      <c r="M369"/>
      <c r="N369">
        <v>1.4317032632971098</v>
      </c>
      <c r="O369" s="83">
        <v>27049.78</v>
      </c>
      <c r="P369">
        <v>28130.420000000006</v>
      </c>
      <c r="Q369">
        <v>1.779452</v>
      </c>
      <c r="R369">
        <v>29663.42</v>
      </c>
      <c r="S369">
        <v>1.779452</v>
      </c>
      <c r="T369" s="84">
        <v>27049.78</v>
      </c>
      <c r="U369" s="57">
        <v>44166</v>
      </c>
      <c r="V369" s="81" t="str">
        <f t="shared" si="20"/>
        <v>82020</v>
      </c>
      <c r="W369" s="80" t="str">
        <f t="shared" si="21"/>
        <v>31 a 60 dias</v>
      </c>
      <c r="X369" s="81" t="str">
        <f t="shared" si="23"/>
        <v>122020</v>
      </c>
      <c r="AA369"/>
    </row>
    <row r="370" spans="1:27" x14ac:dyDescent="0.3">
      <c r="A370" s="57">
        <v>44227</v>
      </c>
      <c r="B370">
        <v>29894663000189</v>
      </c>
      <c r="C370" t="s">
        <v>96</v>
      </c>
      <c r="D370" s="57">
        <v>44074</v>
      </c>
      <c r="E370">
        <v>174.88</v>
      </c>
      <c r="F370" s="57">
        <v>44323</v>
      </c>
      <c r="G370">
        <f t="shared" si="22"/>
        <v>96</v>
      </c>
      <c r="H370" s="57">
        <v>46575</v>
      </c>
      <c r="I370">
        <v>2259</v>
      </c>
      <c r="J370">
        <v>300660247</v>
      </c>
      <c r="K370">
        <v>84</v>
      </c>
      <c r="L370"/>
      <c r="M370"/>
      <c r="N370">
        <v>1.4479234001435337</v>
      </c>
      <c r="O370" s="83">
        <v>7259.64</v>
      </c>
      <c r="P370">
        <v>8450.9500000000025</v>
      </c>
      <c r="Q370">
        <v>1.7967770000000001</v>
      </c>
      <c r="R370">
        <v>8045.52</v>
      </c>
      <c r="S370">
        <v>1.7967770000000001</v>
      </c>
      <c r="T370" s="84">
        <v>7259.64</v>
      </c>
      <c r="U370" s="57">
        <v>44317</v>
      </c>
      <c r="V370" s="81" t="str">
        <f t="shared" si="20"/>
        <v>82020</v>
      </c>
      <c r="W370" s="80" t="str">
        <f t="shared" si="21"/>
        <v>1 a 30 dias</v>
      </c>
      <c r="X370" s="81" t="str">
        <f t="shared" si="23"/>
        <v>52021</v>
      </c>
      <c r="AA370"/>
    </row>
    <row r="371" spans="1:27" x14ac:dyDescent="0.3">
      <c r="A371" s="57">
        <v>44227</v>
      </c>
      <c r="B371">
        <v>29894663000189</v>
      </c>
      <c r="C371" t="s">
        <v>96</v>
      </c>
      <c r="D371" s="57">
        <v>44099</v>
      </c>
      <c r="E371">
        <v>149.9</v>
      </c>
      <c r="F371" s="57">
        <v>44203</v>
      </c>
      <c r="G371">
        <f t="shared" si="22"/>
        <v>-24</v>
      </c>
      <c r="H371" s="57">
        <v>46241</v>
      </c>
      <c r="I371">
        <v>1925</v>
      </c>
      <c r="J371">
        <v>300662774</v>
      </c>
      <c r="K371">
        <v>72</v>
      </c>
      <c r="L371"/>
      <c r="M371"/>
      <c r="N371">
        <v>1.3599999999999999</v>
      </c>
      <c r="O371" s="83">
        <v>6445.2</v>
      </c>
      <c r="P371">
        <v>6813.1499999999978</v>
      </c>
      <c r="Q371">
        <v>1.7298450000000001</v>
      </c>
      <c r="R371">
        <v>7040.64</v>
      </c>
      <c r="S371">
        <v>1.7298450000000001</v>
      </c>
      <c r="T371" s="84">
        <v>6445.2</v>
      </c>
      <c r="U371" s="57">
        <v>44197</v>
      </c>
      <c r="V371" s="81" t="str">
        <f t="shared" si="20"/>
        <v>92020</v>
      </c>
      <c r="W371" s="80" t="str">
        <f t="shared" si="21"/>
        <v>1 a 30 dias</v>
      </c>
      <c r="X371" s="81" t="str">
        <f t="shared" si="23"/>
        <v>12021</v>
      </c>
      <c r="AA371"/>
    </row>
    <row r="372" spans="1:27" x14ac:dyDescent="0.3">
      <c r="A372" s="57">
        <v>44227</v>
      </c>
      <c r="B372">
        <v>29894663000189</v>
      </c>
      <c r="C372" t="s">
        <v>96</v>
      </c>
      <c r="D372" s="57">
        <v>44074</v>
      </c>
      <c r="E372">
        <v>162.96</v>
      </c>
      <c r="F372" s="57">
        <v>44234</v>
      </c>
      <c r="G372">
        <f t="shared" si="22"/>
        <v>7</v>
      </c>
      <c r="H372" s="57">
        <v>46575</v>
      </c>
      <c r="I372">
        <v>2259</v>
      </c>
      <c r="J372">
        <v>300663089</v>
      </c>
      <c r="K372">
        <v>84</v>
      </c>
      <c r="L372"/>
      <c r="M372"/>
      <c r="N372">
        <v>1.4419019034770517</v>
      </c>
      <c r="O372" s="83">
        <v>7266.1900000000005</v>
      </c>
      <c r="P372">
        <v>7890.630000000001</v>
      </c>
      <c r="Q372">
        <v>1.790314</v>
      </c>
      <c r="R372">
        <v>7999.6500000000005</v>
      </c>
      <c r="S372">
        <v>1.790314</v>
      </c>
      <c r="T372" s="84">
        <v>7266.1900000000005</v>
      </c>
      <c r="U372" s="57">
        <v>44228</v>
      </c>
      <c r="V372" s="81" t="str">
        <f t="shared" si="20"/>
        <v>82020</v>
      </c>
      <c r="W372" s="80" t="str">
        <f t="shared" si="21"/>
        <v>1 a 30 dias</v>
      </c>
      <c r="X372" s="81" t="str">
        <f t="shared" si="23"/>
        <v>22021</v>
      </c>
      <c r="AA372"/>
    </row>
    <row r="373" spans="1:27" x14ac:dyDescent="0.3">
      <c r="A373" s="57">
        <v>44227</v>
      </c>
      <c r="B373">
        <v>29894663000189</v>
      </c>
      <c r="C373" t="s">
        <v>96</v>
      </c>
      <c r="D373" s="57">
        <v>44074</v>
      </c>
      <c r="E373">
        <v>131.66</v>
      </c>
      <c r="F373" s="57">
        <v>44111</v>
      </c>
      <c r="G373">
        <f t="shared" si="22"/>
        <v>-116</v>
      </c>
      <c r="H373" s="57">
        <v>46608</v>
      </c>
      <c r="I373">
        <v>2292</v>
      </c>
      <c r="J373">
        <v>300666739</v>
      </c>
      <c r="K373">
        <v>84</v>
      </c>
      <c r="L373"/>
      <c r="M373"/>
      <c r="N373">
        <v>1.3599999999999999</v>
      </c>
      <c r="O373" s="83">
        <v>6982.21</v>
      </c>
      <c r="P373">
        <v>6593.4999999999964</v>
      </c>
      <c r="Q373">
        <v>1.4690449999999999</v>
      </c>
      <c r="R373">
        <v>7190.07</v>
      </c>
      <c r="S373">
        <v>1.4690449999999999</v>
      </c>
      <c r="T373" s="84">
        <v>6982.21</v>
      </c>
      <c r="U373" s="57">
        <v>44105</v>
      </c>
      <c r="V373" s="81" t="str">
        <f t="shared" si="20"/>
        <v>82020</v>
      </c>
      <c r="W373" s="80" t="str">
        <f t="shared" si="21"/>
        <v>91 a 120 dias</v>
      </c>
      <c r="X373" s="81" t="str">
        <f t="shared" si="23"/>
        <v>102020</v>
      </c>
      <c r="AA373"/>
    </row>
    <row r="374" spans="1:27" x14ac:dyDescent="0.3">
      <c r="A374" s="57">
        <v>44227</v>
      </c>
      <c r="B374">
        <v>29894663000189</v>
      </c>
      <c r="C374" t="s">
        <v>96</v>
      </c>
      <c r="D374" s="57">
        <v>44134</v>
      </c>
      <c r="E374">
        <v>515.54</v>
      </c>
      <c r="F374" s="57">
        <v>44203</v>
      </c>
      <c r="G374">
        <f t="shared" si="22"/>
        <v>-24</v>
      </c>
      <c r="H374" s="57">
        <v>46728</v>
      </c>
      <c r="I374">
        <v>2412</v>
      </c>
      <c r="J374">
        <v>300696540</v>
      </c>
      <c r="K374">
        <v>84</v>
      </c>
      <c r="L374"/>
      <c r="M374"/>
      <c r="N374">
        <v>1.439003</v>
      </c>
      <c r="O374" s="83">
        <v>24169.93</v>
      </c>
      <c r="P374">
        <v>24413.250000000007</v>
      </c>
      <c r="Q374">
        <v>1.7870779999999999</v>
      </c>
      <c r="R374">
        <v>26690.07</v>
      </c>
      <c r="S374">
        <v>1.7870779999999999</v>
      </c>
      <c r="T374" s="84">
        <v>24169.93</v>
      </c>
      <c r="U374" s="57">
        <v>44197</v>
      </c>
      <c r="V374" s="81" t="str">
        <f t="shared" si="20"/>
        <v>102020</v>
      </c>
      <c r="W374" s="80" t="str">
        <f t="shared" si="21"/>
        <v>1 a 30 dias</v>
      </c>
      <c r="X374" s="81" t="str">
        <f t="shared" si="23"/>
        <v>12021</v>
      </c>
      <c r="AA374"/>
    </row>
    <row r="375" spans="1:27" x14ac:dyDescent="0.3">
      <c r="A375" s="57">
        <v>44227</v>
      </c>
      <c r="B375">
        <v>29894663000189</v>
      </c>
      <c r="C375" t="s">
        <v>96</v>
      </c>
      <c r="D375" s="57">
        <v>43936</v>
      </c>
      <c r="E375">
        <v>408</v>
      </c>
      <c r="F375" s="57">
        <v>44293</v>
      </c>
      <c r="G375">
        <f t="shared" si="22"/>
        <v>66</v>
      </c>
      <c r="H375" s="57">
        <v>46090</v>
      </c>
      <c r="I375">
        <v>1774</v>
      </c>
      <c r="J375">
        <v>300711422</v>
      </c>
      <c r="K375">
        <v>72</v>
      </c>
      <c r="L375"/>
      <c r="M375"/>
      <c r="N375">
        <v>1.5210393928093946</v>
      </c>
      <c r="O375" s="83">
        <v>14448.2</v>
      </c>
      <c r="P375">
        <v>17589.95</v>
      </c>
      <c r="Q375">
        <v>2.070163</v>
      </c>
      <c r="R375">
        <v>16403.3</v>
      </c>
      <c r="S375">
        <v>2.070163</v>
      </c>
      <c r="T375" s="84">
        <v>14448.2</v>
      </c>
      <c r="U375" s="57">
        <v>44287</v>
      </c>
      <c r="V375" s="81" t="str">
        <f t="shared" si="20"/>
        <v>42020</v>
      </c>
      <c r="W375" s="80" t="str">
        <f t="shared" si="21"/>
        <v>1 a 30 dias</v>
      </c>
      <c r="X375" s="81" t="str">
        <f t="shared" si="23"/>
        <v>42021</v>
      </c>
      <c r="AA375"/>
    </row>
    <row r="376" spans="1:27" x14ac:dyDescent="0.3">
      <c r="A376" s="57">
        <v>44227</v>
      </c>
      <c r="B376">
        <v>29894663000189</v>
      </c>
      <c r="C376" t="s">
        <v>96</v>
      </c>
      <c r="D376" s="57">
        <v>44099</v>
      </c>
      <c r="E376">
        <v>161.9</v>
      </c>
      <c r="F376" s="57">
        <v>44203</v>
      </c>
      <c r="G376">
        <f t="shared" si="22"/>
        <v>-24</v>
      </c>
      <c r="H376" s="57">
        <v>46119</v>
      </c>
      <c r="I376">
        <v>1803</v>
      </c>
      <c r="J376">
        <v>300718995</v>
      </c>
      <c r="K376">
        <v>72</v>
      </c>
      <c r="L376"/>
      <c r="M376"/>
      <c r="N376">
        <v>1.3599999999999999</v>
      </c>
      <c r="O376" s="83">
        <v>6830.11</v>
      </c>
      <c r="P376">
        <v>7106.5600000000013</v>
      </c>
      <c r="Q376">
        <v>1.668523</v>
      </c>
      <c r="R376">
        <v>7324.95</v>
      </c>
      <c r="S376">
        <v>1.668523</v>
      </c>
      <c r="T376" s="84">
        <v>6830.11</v>
      </c>
      <c r="U376" s="57">
        <v>44197</v>
      </c>
      <c r="V376" s="81" t="str">
        <f t="shared" si="20"/>
        <v>92020</v>
      </c>
      <c r="W376" s="80" t="str">
        <f t="shared" si="21"/>
        <v>1 a 30 dias</v>
      </c>
      <c r="X376" s="81" t="str">
        <f t="shared" si="23"/>
        <v>12021</v>
      </c>
      <c r="AA376"/>
    </row>
    <row r="377" spans="1:27" x14ac:dyDescent="0.3">
      <c r="A377" s="57">
        <v>44227</v>
      </c>
      <c r="B377">
        <v>29894663000189</v>
      </c>
      <c r="C377" t="s">
        <v>96</v>
      </c>
      <c r="D377" s="57">
        <v>43978</v>
      </c>
      <c r="E377">
        <v>209</v>
      </c>
      <c r="F377" s="57">
        <v>44323</v>
      </c>
      <c r="G377">
        <f t="shared" si="22"/>
        <v>96</v>
      </c>
      <c r="H377" s="57">
        <v>46514</v>
      </c>
      <c r="I377">
        <v>2198</v>
      </c>
      <c r="J377">
        <v>300735729</v>
      </c>
      <c r="K377">
        <v>84</v>
      </c>
      <c r="L377"/>
      <c r="M377"/>
      <c r="N377">
        <v>1.443757</v>
      </c>
      <c r="O377" s="83">
        <v>8577.18</v>
      </c>
      <c r="P377">
        <v>10153.24</v>
      </c>
      <c r="Q377">
        <v>1.791641</v>
      </c>
      <c r="R377">
        <v>9483.6</v>
      </c>
      <c r="S377">
        <v>1.791641</v>
      </c>
      <c r="T377" s="84">
        <v>8577.18</v>
      </c>
      <c r="U377" s="57">
        <v>44317</v>
      </c>
      <c r="V377" s="81" t="str">
        <f t="shared" si="20"/>
        <v>52020</v>
      </c>
      <c r="W377" s="80" t="str">
        <f t="shared" si="21"/>
        <v>1 a 30 dias</v>
      </c>
      <c r="X377" s="81" t="str">
        <f t="shared" si="23"/>
        <v>52021</v>
      </c>
      <c r="AA377"/>
    </row>
    <row r="378" spans="1:27" x14ac:dyDescent="0.3">
      <c r="A378" s="57">
        <v>44227</v>
      </c>
      <c r="B378">
        <v>29894663000189</v>
      </c>
      <c r="C378" t="s">
        <v>96</v>
      </c>
      <c r="D378" s="57">
        <v>44074</v>
      </c>
      <c r="E378">
        <v>267</v>
      </c>
      <c r="F378" s="57">
        <v>44172</v>
      </c>
      <c r="G378">
        <f t="shared" si="22"/>
        <v>-55</v>
      </c>
      <c r="H378" s="57">
        <v>46608</v>
      </c>
      <c r="I378">
        <v>2292</v>
      </c>
      <c r="J378">
        <v>300741328</v>
      </c>
      <c r="K378">
        <v>84</v>
      </c>
      <c r="L378"/>
      <c r="M378"/>
      <c r="N378">
        <v>1.4138980000000001</v>
      </c>
      <c r="O378" s="83">
        <v>12605.67</v>
      </c>
      <c r="P378">
        <v>13130.500000000004</v>
      </c>
      <c r="Q378">
        <v>1.7604040000000001</v>
      </c>
      <c r="R378">
        <v>13837.7</v>
      </c>
      <c r="S378">
        <v>1.7604040000000001</v>
      </c>
      <c r="T378" s="84">
        <v>12605.67</v>
      </c>
      <c r="U378" s="57">
        <v>44166</v>
      </c>
      <c r="V378" s="81" t="str">
        <f t="shared" si="20"/>
        <v>82020</v>
      </c>
      <c r="W378" s="80" t="str">
        <f t="shared" si="21"/>
        <v>31 a 60 dias</v>
      </c>
      <c r="X378" s="81" t="str">
        <f t="shared" si="23"/>
        <v>122020</v>
      </c>
      <c r="AA378"/>
    </row>
    <row r="379" spans="1:27" x14ac:dyDescent="0.3">
      <c r="A379" s="57">
        <v>44227</v>
      </c>
      <c r="B379">
        <v>29894663000189</v>
      </c>
      <c r="C379" t="s">
        <v>96</v>
      </c>
      <c r="D379" s="57">
        <v>44040</v>
      </c>
      <c r="E379">
        <v>54.84</v>
      </c>
      <c r="F379" s="57">
        <v>44050</v>
      </c>
      <c r="G379">
        <f t="shared" si="22"/>
        <v>-177</v>
      </c>
      <c r="H379" s="57">
        <v>46545</v>
      </c>
      <c r="I379">
        <v>2229</v>
      </c>
      <c r="J379">
        <v>300743964</v>
      </c>
      <c r="K379">
        <v>84</v>
      </c>
      <c r="L379"/>
      <c r="M379"/>
      <c r="N379">
        <v>1.4367050411671225</v>
      </c>
      <c r="O379" s="83">
        <v>2760.37</v>
      </c>
      <c r="P379">
        <v>2655.4699999999984</v>
      </c>
      <c r="Q379">
        <v>1.789407</v>
      </c>
      <c r="R379">
        <v>3006.25</v>
      </c>
      <c r="S379">
        <v>1.789407</v>
      </c>
      <c r="T379" s="84">
        <v>2760.37</v>
      </c>
      <c r="U379" s="57">
        <v>44075</v>
      </c>
      <c r="V379" s="81" t="str">
        <f t="shared" si="20"/>
        <v>72020</v>
      </c>
      <c r="W379" s="80" t="str">
        <f t="shared" si="21"/>
        <v>Acima de 120 dias</v>
      </c>
      <c r="X379" s="81" t="str">
        <f t="shared" si="23"/>
        <v>92020</v>
      </c>
      <c r="AA379"/>
    </row>
    <row r="380" spans="1:27" x14ac:dyDescent="0.3">
      <c r="A380" s="57">
        <v>44227</v>
      </c>
      <c r="B380">
        <v>29894663000189</v>
      </c>
      <c r="C380" t="s">
        <v>96</v>
      </c>
      <c r="D380" s="57">
        <v>44040</v>
      </c>
      <c r="E380">
        <v>59</v>
      </c>
      <c r="F380" s="57">
        <v>44293</v>
      </c>
      <c r="G380">
        <f t="shared" si="22"/>
        <v>66</v>
      </c>
      <c r="H380" s="57">
        <v>46545</v>
      </c>
      <c r="I380">
        <v>2229</v>
      </c>
      <c r="J380">
        <v>300746264</v>
      </c>
      <c r="K380">
        <v>84</v>
      </c>
      <c r="L380"/>
      <c r="M380"/>
      <c r="N380">
        <v>1.4321025038598394</v>
      </c>
      <c r="O380" s="83">
        <v>2500.8200000000002</v>
      </c>
      <c r="P380">
        <v>2861.2200000000003</v>
      </c>
      <c r="Q380">
        <v>1.7849120000000001</v>
      </c>
      <c r="R380">
        <v>2766.04</v>
      </c>
      <c r="S380">
        <v>1.7849120000000001</v>
      </c>
      <c r="T380" s="84">
        <v>2500.8200000000002</v>
      </c>
      <c r="U380" s="57">
        <v>44287</v>
      </c>
      <c r="V380" s="81" t="str">
        <f t="shared" si="20"/>
        <v>72020</v>
      </c>
      <c r="W380" s="80" t="str">
        <f t="shared" si="21"/>
        <v>1 a 30 dias</v>
      </c>
      <c r="X380" s="81" t="str">
        <f t="shared" si="23"/>
        <v>42021</v>
      </c>
      <c r="AA380"/>
    </row>
    <row r="381" spans="1:27" x14ac:dyDescent="0.3">
      <c r="A381" s="57">
        <v>44227</v>
      </c>
      <c r="B381">
        <v>29894663000189</v>
      </c>
      <c r="C381" t="s">
        <v>96</v>
      </c>
      <c r="D381" s="57">
        <v>44074</v>
      </c>
      <c r="E381">
        <v>317.2</v>
      </c>
      <c r="F381" s="57">
        <v>44323</v>
      </c>
      <c r="G381">
        <f t="shared" si="22"/>
        <v>96</v>
      </c>
      <c r="H381" s="57">
        <v>45481</v>
      </c>
      <c r="I381">
        <v>1165</v>
      </c>
      <c r="J381">
        <v>300756727</v>
      </c>
      <c r="K381">
        <v>48</v>
      </c>
      <c r="L381"/>
      <c r="M381"/>
      <c r="N381">
        <v>1.3599999999999999</v>
      </c>
      <c r="O381" s="83">
        <v>8975.4700000000012</v>
      </c>
      <c r="P381">
        <v>11032.980000000003</v>
      </c>
      <c r="Q381">
        <v>1.795577</v>
      </c>
      <c r="R381">
        <v>9662.8900000000012</v>
      </c>
      <c r="S381">
        <v>1.795577</v>
      </c>
      <c r="T381" s="84">
        <v>8975.4700000000012</v>
      </c>
      <c r="U381" s="57">
        <v>44317</v>
      </c>
      <c r="V381" s="81" t="str">
        <f t="shared" si="20"/>
        <v>82020</v>
      </c>
      <c r="W381" s="80" t="str">
        <f t="shared" si="21"/>
        <v>1 a 30 dias</v>
      </c>
      <c r="X381" s="81" t="str">
        <f t="shared" si="23"/>
        <v>52021</v>
      </c>
      <c r="AA381"/>
    </row>
    <row r="382" spans="1:27" x14ac:dyDescent="0.3">
      <c r="A382" s="57">
        <v>44227</v>
      </c>
      <c r="B382">
        <v>29894663000189</v>
      </c>
      <c r="C382" t="s">
        <v>96</v>
      </c>
      <c r="D382" s="57">
        <v>44099</v>
      </c>
      <c r="E382">
        <v>311</v>
      </c>
      <c r="F382" s="57">
        <v>44323</v>
      </c>
      <c r="G382">
        <f t="shared" si="22"/>
        <v>96</v>
      </c>
      <c r="H382" s="57">
        <v>45481</v>
      </c>
      <c r="I382">
        <v>1165</v>
      </c>
      <c r="J382">
        <v>300758450</v>
      </c>
      <c r="K382">
        <v>48</v>
      </c>
      <c r="L382"/>
      <c r="M382"/>
      <c r="N382">
        <v>1.3599999999999999</v>
      </c>
      <c r="O382" s="83">
        <v>8824.81</v>
      </c>
      <c r="P382">
        <v>10626.31</v>
      </c>
      <c r="Q382">
        <v>1.7785960000000001</v>
      </c>
      <c r="R382">
        <v>9474.01</v>
      </c>
      <c r="S382">
        <v>1.7785960000000001</v>
      </c>
      <c r="T382" s="84">
        <v>8824.81</v>
      </c>
      <c r="U382" s="57">
        <v>44317</v>
      </c>
      <c r="V382" s="81" t="str">
        <f t="shared" si="20"/>
        <v>92020</v>
      </c>
      <c r="W382" s="80" t="str">
        <f t="shared" si="21"/>
        <v>1 a 30 dias</v>
      </c>
      <c r="X382" s="81" t="str">
        <f t="shared" si="23"/>
        <v>52021</v>
      </c>
      <c r="AA382"/>
    </row>
    <row r="383" spans="1:27" x14ac:dyDescent="0.3">
      <c r="A383" s="57">
        <v>44227</v>
      </c>
      <c r="B383">
        <v>29894663000189</v>
      </c>
      <c r="C383" t="s">
        <v>96</v>
      </c>
      <c r="D383" s="57">
        <v>43903</v>
      </c>
      <c r="E383">
        <v>210</v>
      </c>
      <c r="F383" s="57">
        <v>44323</v>
      </c>
      <c r="G383">
        <f t="shared" si="22"/>
        <v>96</v>
      </c>
      <c r="H383" s="57">
        <v>45329</v>
      </c>
      <c r="I383">
        <v>1013</v>
      </c>
      <c r="J383">
        <v>300801007</v>
      </c>
      <c r="K383">
        <v>48</v>
      </c>
      <c r="L383"/>
      <c r="M383"/>
      <c r="N383">
        <v>1.4949999999999999</v>
      </c>
      <c r="O383" s="83">
        <v>5195.26</v>
      </c>
      <c r="P383">
        <v>7038.239999999998</v>
      </c>
      <c r="Q383">
        <v>2.0529540000000002</v>
      </c>
      <c r="R383">
        <v>5639.47</v>
      </c>
      <c r="S383">
        <v>2.0529540000000002</v>
      </c>
      <c r="T383" s="84">
        <v>5195.26</v>
      </c>
      <c r="U383" s="57">
        <v>44317</v>
      </c>
      <c r="V383" s="81" t="str">
        <f t="shared" si="20"/>
        <v>32020</v>
      </c>
      <c r="W383" s="80" t="str">
        <f t="shared" si="21"/>
        <v>1 a 30 dias</v>
      </c>
      <c r="X383" s="81" t="str">
        <f t="shared" si="23"/>
        <v>52021</v>
      </c>
      <c r="AA383"/>
    </row>
    <row r="384" spans="1:27" x14ac:dyDescent="0.3">
      <c r="A384" s="57">
        <v>44227</v>
      </c>
      <c r="B384">
        <v>29894663000189</v>
      </c>
      <c r="C384" t="s">
        <v>96</v>
      </c>
      <c r="D384" s="57">
        <v>43903</v>
      </c>
      <c r="E384">
        <v>46</v>
      </c>
      <c r="F384" s="57">
        <v>44262</v>
      </c>
      <c r="G384">
        <f t="shared" si="22"/>
        <v>35</v>
      </c>
      <c r="H384" s="57">
        <v>46062</v>
      </c>
      <c r="I384">
        <v>1746</v>
      </c>
      <c r="J384">
        <v>300807297</v>
      </c>
      <c r="K384">
        <v>72</v>
      </c>
      <c r="L384"/>
      <c r="M384"/>
      <c r="N384">
        <v>1.4950000000000001</v>
      </c>
      <c r="O384" s="83">
        <v>1669.54</v>
      </c>
      <c r="P384">
        <v>1995.9199999999994</v>
      </c>
      <c r="Q384">
        <v>2.0465170000000001</v>
      </c>
      <c r="R384">
        <v>1887.68</v>
      </c>
      <c r="S384">
        <v>2.0465170000000001</v>
      </c>
      <c r="T384" s="84">
        <v>1669.54</v>
      </c>
      <c r="U384" s="57">
        <v>44287</v>
      </c>
      <c r="V384" s="81" t="str">
        <f t="shared" si="20"/>
        <v>32020</v>
      </c>
      <c r="W384" s="80" t="str">
        <f t="shared" si="21"/>
        <v>1 a 30 dias</v>
      </c>
      <c r="X384" s="81" t="str">
        <f t="shared" si="23"/>
        <v>42021</v>
      </c>
      <c r="AA384"/>
    </row>
    <row r="385" spans="1:27" x14ac:dyDescent="0.3">
      <c r="A385" s="57">
        <v>44227</v>
      </c>
      <c r="B385">
        <v>29894663000189</v>
      </c>
      <c r="C385" t="s">
        <v>96</v>
      </c>
      <c r="D385" s="57">
        <v>43978</v>
      </c>
      <c r="E385">
        <v>42.78</v>
      </c>
      <c r="F385" s="57">
        <v>44111</v>
      </c>
      <c r="G385">
        <f t="shared" si="22"/>
        <v>-116</v>
      </c>
      <c r="H385" s="57">
        <v>46119</v>
      </c>
      <c r="I385">
        <v>1803</v>
      </c>
      <c r="J385">
        <v>300819828</v>
      </c>
      <c r="K385">
        <v>72</v>
      </c>
      <c r="L385"/>
      <c r="M385"/>
      <c r="N385">
        <v>1.4949999999999999</v>
      </c>
      <c r="O385" s="83">
        <v>1797.81</v>
      </c>
      <c r="P385">
        <v>1869.2499999999998</v>
      </c>
      <c r="Q385">
        <v>2.0307770000000001</v>
      </c>
      <c r="R385">
        <v>2004.98</v>
      </c>
      <c r="S385">
        <v>2.0307770000000001</v>
      </c>
      <c r="T385" s="84">
        <v>1797.81</v>
      </c>
      <c r="U385" s="57">
        <v>44105</v>
      </c>
      <c r="V385" s="81" t="str">
        <f t="shared" si="20"/>
        <v>52020</v>
      </c>
      <c r="W385" s="80" t="str">
        <f t="shared" si="21"/>
        <v>91 a 120 dias</v>
      </c>
      <c r="X385" s="81" t="str">
        <f t="shared" si="23"/>
        <v>102020</v>
      </c>
      <c r="AA385"/>
    </row>
    <row r="386" spans="1:27" x14ac:dyDescent="0.3">
      <c r="A386" s="57">
        <v>44227</v>
      </c>
      <c r="B386">
        <v>29894663000189</v>
      </c>
      <c r="C386" t="s">
        <v>96</v>
      </c>
      <c r="D386" s="57">
        <v>43978</v>
      </c>
      <c r="E386">
        <v>859.61</v>
      </c>
      <c r="F386" s="57">
        <v>44234</v>
      </c>
      <c r="G386">
        <f t="shared" si="22"/>
        <v>7</v>
      </c>
      <c r="H386" s="57">
        <v>46119</v>
      </c>
      <c r="I386">
        <v>1803</v>
      </c>
      <c r="J386">
        <v>300821111</v>
      </c>
      <c r="K386">
        <v>72</v>
      </c>
      <c r="L386"/>
      <c r="M386"/>
      <c r="N386">
        <v>1.5079184341605034</v>
      </c>
      <c r="O386" s="83">
        <v>32454.71</v>
      </c>
      <c r="P386">
        <v>37418.640000000021</v>
      </c>
      <c r="Q386">
        <v>2.064095</v>
      </c>
      <c r="R386">
        <v>36739.270000000004</v>
      </c>
      <c r="S386">
        <v>2.064095</v>
      </c>
      <c r="T386" s="84">
        <v>32454.71</v>
      </c>
      <c r="U386" s="57">
        <v>44228</v>
      </c>
      <c r="V386" s="81" t="str">
        <f t="shared" ref="V386:V449" si="24">MONTH(D386)&amp;YEAR(D386)</f>
        <v>52020</v>
      </c>
      <c r="W386" s="80" t="str">
        <f t="shared" ref="W386:W449" si="25">_xlfn.IFS(G386&lt;-120,"Acima de 120 dias",G386&lt;=-90,"91 a 120 dias",G386&lt;=-61,"61 a 90 dias",G386&lt;=-31,"31 a 60 dias",G386&gt;=-30,"1 a 30 dias")</f>
        <v>1 a 30 dias</v>
      </c>
      <c r="X386" s="81" t="str">
        <f t="shared" si="23"/>
        <v>22021</v>
      </c>
      <c r="AA386"/>
    </row>
    <row r="387" spans="1:27" x14ac:dyDescent="0.3">
      <c r="A387" s="57">
        <v>44227</v>
      </c>
      <c r="B387">
        <v>29894663000189</v>
      </c>
      <c r="C387" t="s">
        <v>96</v>
      </c>
      <c r="D387" s="57">
        <v>44074</v>
      </c>
      <c r="E387">
        <v>52.24</v>
      </c>
      <c r="F387" s="57">
        <v>44323</v>
      </c>
      <c r="G387">
        <f t="shared" ref="G387:G450" si="26">F387-A387</f>
        <v>96</v>
      </c>
      <c r="H387" s="57">
        <v>46575</v>
      </c>
      <c r="I387">
        <v>2259</v>
      </c>
      <c r="J387">
        <v>300826435</v>
      </c>
      <c r="K387">
        <v>84</v>
      </c>
      <c r="L387"/>
      <c r="M387"/>
      <c r="N387">
        <v>1.4210706562192543</v>
      </c>
      <c r="O387" s="83">
        <v>2186.5299999999997</v>
      </c>
      <c r="P387">
        <v>2547.0100000000016</v>
      </c>
      <c r="Q387">
        <v>1.768087</v>
      </c>
      <c r="R387">
        <v>2422.9699999999998</v>
      </c>
      <c r="S387">
        <v>1.768087</v>
      </c>
      <c r="T387" s="84">
        <v>2186.5299999999997</v>
      </c>
      <c r="U387" s="57">
        <v>44317</v>
      </c>
      <c r="V387" s="81" t="str">
        <f t="shared" si="24"/>
        <v>82020</v>
      </c>
      <c r="W387" s="80" t="str">
        <f t="shared" si="25"/>
        <v>1 a 30 dias</v>
      </c>
      <c r="X387" s="81" t="str">
        <f t="shared" ref="X387:X450" si="27">MONTH(U387)&amp;YEAR(U387)</f>
        <v>52021</v>
      </c>
      <c r="AA387"/>
    </row>
    <row r="388" spans="1:27" x14ac:dyDescent="0.3">
      <c r="A388" s="57">
        <v>44227</v>
      </c>
      <c r="B388">
        <v>29894663000189</v>
      </c>
      <c r="C388" t="s">
        <v>96</v>
      </c>
      <c r="D388" s="57">
        <v>44074</v>
      </c>
      <c r="E388">
        <v>182.5</v>
      </c>
      <c r="F388" s="57">
        <v>44323</v>
      </c>
      <c r="G388">
        <f t="shared" si="26"/>
        <v>96</v>
      </c>
      <c r="H388" s="57">
        <v>46608</v>
      </c>
      <c r="I388">
        <v>2292</v>
      </c>
      <c r="J388">
        <v>300835096</v>
      </c>
      <c r="K388">
        <v>84</v>
      </c>
      <c r="L388"/>
      <c r="M388"/>
      <c r="N388">
        <v>1.415564</v>
      </c>
      <c r="O388" s="83">
        <v>7699.91</v>
      </c>
      <c r="P388">
        <v>8970.0000000000018</v>
      </c>
      <c r="Q388">
        <v>1.7621599999999999</v>
      </c>
      <c r="R388">
        <v>8541.51</v>
      </c>
      <c r="S388">
        <v>1.7621599999999999</v>
      </c>
      <c r="T388" s="84">
        <v>7699.91</v>
      </c>
      <c r="U388" s="57">
        <v>44317</v>
      </c>
      <c r="V388" s="81" t="str">
        <f t="shared" si="24"/>
        <v>82020</v>
      </c>
      <c r="W388" s="80" t="str">
        <f t="shared" si="25"/>
        <v>1 a 30 dias</v>
      </c>
      <c r="X388" s="81" t="str">
        <f t="shared" si="27"/>
        <v>52021</v>
      </c>
      <c r="AA388"/>
    </row>
    <row r="389" spans="1:27" x14ac:dyDescent="0.3">
      <c r="A389" s="57">
        <v>44227</v>
      </c>
      <c r="B389">
        <v>29894663000189</v>
      </c>
      <c r="C389" t="s">
        <v>96</v>
      </c>
      <c r="D389" s="57">
        <v>44040</v>
      </c>
      <c r="E389">
        <v>224</v>
      </c>
      <c r="F389" s="57">
        <v>44142</v>
      </c>
      <c r="G389">
        <f t="shared" si="26"/>
        <v>-85</v>
      </c>
      <c r="H389" s="57">
        <v>46514</v>
      </c>
      <c r="I389">
        <v>2198</v>
      </c>
      <c r="J389">
        <v>300837269</v>
      </c>
      <c r="K389">
        <v>84</v>
      </c>
      <c r="L389"/>
      <c r="M389"/>
      <c r="N389">
        <v>1.4446737820543014</v>
      </c>
      <c r="O389" s="83">
        <v>10533.76</v>
      </c>
      <c r="P389">
        <v>10750.21</v>
      </c>
      <c r="Q389">
        <v>1.792867</v>
      </c>
      <c r="R389">
        <v>11505.46</v>
      </c>
      <c r="S389">
        <v>1.792867</v>
      </c>
      <c r="T389" s="84">
        <v>10533.76</v>
      </c>
      <c r="U389" s="57">
        <v>44136</v>
      </c>
      <c r="V389" s="81" t="str">
        <f t="shared" si="24"/>
        <v>72020</v>
      </c>
      <c r="W389" s="80" t="str">
        <f t="shared" si="25"/>
        <v>61 a 90 dias</v>
      </c>
      <c r="X389" s="81" t="str">
        <f t="shared" si="27"/>
        <v>112020</v>
      </c>
      <c r="AA389"/>
    </row>
    <row r="390" spans="1:27" x14ac:dyDescent="0.3">
      <c r="A390" s="57">
        <v>44227</v>
      </c>
      <c r="B390">
        <v>29894663000189</v>
      </c>
      <c r="C390" t="s">
        <v>96</v>
      </c>
      <c r="D390" s="57">
        <v>44040</v>
      </c>
      <c r="E390">
        <v>290</v>
      </c>
      <c r="F390" s="57">
        <v>44050</v>
      </c>
      <c r="G390">
        <f t="shared" si="26"/>
        <v>-177</v>
      </c>
      <c r="H390" s="57">
        <v>46545</v>
      </c>
      <c r="I390">
        <v>2229</v>
      </c>
      <c r="J390">
        <v>300841432</v>
      </c>
      <c r="K390">
        <v>84</v>
      </c>
      <c r="L390"/>
      <c r="M390"/>
      <c r="N390">
        <v>1.4357492169126642</v>
      </c>
      <c r="O390" s="83">
        <v>14616.87</v>
      </c>
      <c r="P390">
        <v>14046.830000000005</v>
      </c>
      <c r="Q390">
        <v>1.7835799999999999</v>
      </c>
      <c r="R390">
        <v>15901.31</v>
      </c>
      <c r="S390">
        <v>1.7835799999999999</v>
      </c>
      <c r="T390" s="84">
        <v>14616.87</v>
      </c>
      <c r="U390" s="57">
        <v>44075</v>
      </c>
      <c r="V390" s="81" t="str">
        <f t="shared" si="24"/>
        <v>72020</v>
      </c>
      <c r="W390" s="80" t="str">
        <f t="shared" si="25"/>
        <v>Acima de 120 dias</v>
      </c>
      <c r="X390" s="81" t="str">
        <f t="shared" si="27"/>
        <v>92020</v>
      </c>
      <c r="AA390"/>
    </row>
    <row r="391" spans="1:27" x14ac:dyDescent="0.3">
      <c r="A391" s="57">
        <v>44227</v>
      </c>
      <c r="B391">
        <v>29894663000189</v>
      </c>
      <c r="C391" t="s">
        <v>96</v>
      </c>
      <c r="D391" s="57">
        <v>44040</v>
      </c>
      <c r="E391">
        <v>44</v>
      </c>
      <c r="F391" s="57">
        <v>44323</v>
      </c>
      <c r="G391">
        <f t="shared" si="26"/>
        <v>96</v>
      </c>
      <c r="H391" s="57">
        <v>46545</v>
      </c>
      <c r="I391">
        <v>2229</v>
      </c>
      <c r="J391">
        <v>300842596</v>
      </c>
      <c r="K391">
        <v>84</v>
      </c>
      <c r="L391"/>
      <c r="M391"/>
      <c r="N391">
        <v>1.424119315623593</v>
      </c>
      <c r="O391" s="83">
        <v>1824.99</v>
      </c>
      <c r="P391">
        <v>2139.5400000000004</v>
      </c>
      <c r="Q391">
        <v>1.7771650000000001</v>
      </c>
      <c r="R391">
        <v>2023.63</v>
      </c>
      <c r="S391">
        <v>1.7771650000000001</v>
      </c>
      <c r="T391" s="84">
        <v>1824.99</v>
      </c>
      <c r="U391" s="57">
        <v>44317</v>
      </c>
      <c r="V391" s="81" t="str">
        <f t="shared" si="24"/>
        <v>72020</v>
      </c>
      <c r="W391" s="80" t="str">
        <f t="shared" si="25"/>
        <v>1 a 30 dias</v>
      </c>
      <c r="X391" s="81" t="str">
        <f t="shared" si="27"/>
        <v>52021</v>
      </c>
      <c r="AA391"/>
    </row>
    <row r="392" spans="1:27" x14ac:dyDescent="0.3">
      <c r="A392" s="57">
        <v>44227</v>
      </c>
      <c r="B392">
        <v>29894663000189</v>
      </c>
      <c r="C392" t="s">
        <v>96</v>
      </c>
      <c r="D392" s="57">
        <v>44040</v>
      </c>
      <c r="E392">
        <v>134</v>
      </c>
      <c r="F392" s="57">
        <v>44262</v>
      </c>
      <c r="G392">
        <f t="shared" si="26"/>
        <v>35</v>
      </c>
      <c r="H392" s="57">
        <v>46545</v>
      </c>
      <c r="I392">
        <v>2229</v>
      </c>
      <c r="J392">
        <v>300937940</v>
      </c>
      <c r="K392">
        <v>84</v>
      </c>
      <c r="L392"/>
      <c r="M392"/>
      <c r="N392">
        <v>1.3599999999999999</v>
      </c>
      <c r="O392" s="83">
        <v>6332.58</v>
      </c>
      <c r="P392">
        <v>6657.1500000000005</v>
      </c>
      <c r="Q392">
        <v>1.477169</v>
      </c>
      <c r="R392">
        <v>6551.14</v>
      </c>
      <c r="S392">
        <v>1.477169</v>
      </c>
      <c r="T392" s="84">
        <v>6332.58</v>
      </c>
      <c r="U392" s="57">
        <v>44287</v>
      </c>
      <c r="V392" s="81" t="str">
        <f t="shared" si="24"/>
        <v>72020</v>
      </c>
      <c r="W392" s="80" t="str">
        <f t="shared" si="25"/>
        <v>1 a 30 dias</v>
      </c>
      <c r="X392" s="81" t="str">
        <f t="shared" si="27"/>
        <v>42021</v>
      </c>
      <c r="AA392"/>
    </row>
    <row r="393" spans="1:27" x14ac:dyDescent="0.3">
      <c r="A393" s="57">
        <v>44227</v>
      </c>
      <c r="B393">
        <v>29894663000189</v>
      </c>
      <c r="C393" t="s">
        <v>96</v>
      </c>
      <c r="D393" s="57">
        <v>44040</v>
      </c>
      <c r="E393">
        <v>221.76</v>
      </c>
      <c r="F393" s="57">
        <v>44262</v>
      </c>
      <c r="G393">
        <f t="shared" si="26"/>
        <v>35</v>
      </c>
      <c r="H393" s="57">
        <v>45817</v>
      </c>
      <c r="I393">
        <v>1501</v>
      </c>
      <c r="J393">
        <v>300946013</v>
      </c>
      <c r="K393">
        <v>60</v>
      </c>
      <c r="L393"/>
      <c r="M393"/>
      <c r="N393">
        <v>1.3599999999999999</v>
      </c>
      <c r="O393" s="83">
        <v>7827.74</v>
      </c>
      <c r="P393">
        <v>8992.1399999999976</v>
      </c>
      <c r="Q393">
        <v>1.7931010000000001</v>
      </c>
      <c r="R393">
        <v>8536.7100000000009</v>
      </c>
      <c r="S393">
        <v>1.7931010000000001</v>
      </c>
      <c r="T393" s="84">
        <v>7827.74</v>
      </c>
      <c r="U393" s="57">
        <v>44287</v>
      </c>
      <c r="V393" s="81" t="str">
        <f t="shared" si="24"/>
        <v>72020</v>
      </c>
      <c r="W393" s="80" t="str">
        <f t="shared" si="25"/>
        <v>1 a 30 dias</v>
      </c>
      <c r="X393" s="81" t="str">
        <f t="shared" si="27"/>
        <v>42021</v>
      </c>
      <c r="AA393"/>
    </row>
    <row r="394" spans="1:27" x14ac:dyDescent="0.3">
      <c r="A394" s="57">
        <v>44227</v>
      </c>
      <c r="B394">
        <v>29894663000189</v>
      </c>
      <c r="C394" t="s">
        <v>96</v>
      </c>
      <c r="D394" s="57">
        <v>44040</v>
      </c>
      <c r="E394">
        <v>121.5</v>
      </c>
      <c r="F394" s="57">
        <v>44323</v>
      </c>
      <c r="G394">
        <f t="shared" si="26"/>
        <v>96</v>
      </c>
      <c r="H394" s="57">
        <v>46545</v>
      </c>
      <c r="I394">
        <v>2229</v>
      </c>
      <c r="J394">
        <v>300947580</v>
      </c>
      <c r="K394">
        <v>84</v>
      </c>
      <c r="L394"/>
      <c r="M394"/>
      <c r="N394">
        <v>1.4379150393980091</v>
      </c>
      <c r="O394" s="83">
        <v>5027.12</v>
      </c>
      <c r="P394">
        <v>5880.8799999999992</v>
      </c>
      <c r="Q394">
        <v>1.785911</v>
      </c>
      <c r="R394">
        <v>5565.01</v>
      </c>
      <c r="S394">
        <v>1.785911</v>
      </c>
      <c r="T394" s="84">
        <v>5027.12</v>
      </c>
      <c r="U394" s="57">
        <v>44317</v>
      </c>
      <c r="V394" s="81" t="str">
        <f t="shared" si="24"/>
        <v>72020</v>
      </c>
      <c r="W394" s="80" t="str">
        <f t="shared" si="25"/>
        <v>1 a 30 dias</v>
      </c>
      <c r="X394" s="81" t="str">
        <f t="shared" si="27"/>
        <v>52021</v>
      </c>
      <c r="AA394"/>
    </row>
    <row r="395" spans="1:27" x14ac:dyDescent="0.3">
      <c r="A395" s="57">
        <v>44227</v>
      </c>
      <c r="B395">
        <v>29894663000189</v>
      </c>
      <c r="C395" t="s">
        <v>96</v>
      </c>
      <c r="D395" s="57">
        <v>44074</v>
      </c>
      <c r="E395">
        <v>120</v>
      </c>
      <c r="F395" s="57">
        <v>44111</v>
      </c>
      <c r="G395">
        <f t="shared" si="26"/>
        <v>-116</v>
      </c>
      <c r="H395" s="57">
        <v>46575</v>
      </c>
      <c r="I395">
        <v>2259</v>
      </c>
      <c r="J395">
        <v>300952182</v>
      </c>
      <c r="K395">
        <v>84</v>
      </c>
      <c r="L395"/>
      <c r="M395"/>
      <c r="N395">
        <v>1.3894779704923361</v>
      </c>
      <c r="O395" s="83">
        <v>5911.49</v>
      </c>
      <c r="P395">
        <v>5912.61</v>
      </c>
      <c r="Q395">
        <v>1.734407</v>
      </c>
      <c r="R395">
        <v>6459.44</v>
      </c>
      <c r="S395">
        <v>1.734407</v>
      </c>
      <c r="T395" s="84">
        <v>5911.49</v>
      </c>
      <c r="U395" s="57">
        <v>44105</v>
      </c>
      <c r="V395" s="81" t="str">
        <f t="shared" si="24"/>
        <v>82020</v>
      </c>
      <c r="W395" s="80" t="str">
        <f t="shared" si="25"/>
        <v>91 a 120 dias</v>
      </c>
      <c r="X395" s="81" t="str">
        <f t="shared" si="27"/>
        <v>102020</v>
      </c>
      <c r="AA395"/>
    </row>
    <row r="396" spans="1:27" x14ac:dyDescent="0.3">
      <c r="A396" s="57">
        <v>44227</v>
      </c>
      <c r="B396">
        <v>29894663000189</v>
      </c>
      <c r="C396" t="s">
        <v>96</v>
      </c>
      <c r="D396" s="57">
        <v>44074</v>
      </c>
      <c r="E396">
        <v>228</v>
      </c>
      <c r="F396" s="57">
        <v>44172</v>
      </c>
      <c r="G396">
        <f t="shared" si="26"/>
        <v>-55</v>
      </c>
      <c r="H396" s="57">
        <v>44749</v>
      </c>
      <c r="I396">
        <v>433</v>
      </c>
      <c r="J396">
        <v>300958454</v>
      </c>
      <c r="K396">
        <v>24</v>
      </c>
      <c r="L396"/>
      <c r="M396"/>
      <c r="N396">
        <v>1.3599999999999999</v>
      </c>
      <c r="O396" s="83">
        <v>4170.4799999999996</v>
      </c>
      <c r="P396">
        <v>4514.87</v>
      </c>
      <c r="Q396">
        <v>1.7826900000000001</v>
      </c>
      <c r="R396">
        <v>4256.92</v>
      </c>
      <c r="S396">
        <v>1.7826900000000001</v>
      </c>
      <c r="T396" s="84">
        <v>4170.4799999999996</v>
      </c>
      <c r="U396" s="57">
        <v>44197</v>
      </c>
      <c r="V396" s="81" t="str">
        <f t="shared" si="24"/>
        <v>82020</v>
      </c>
      <c r="W396" s="80" t="str">
        <f t="shared" si="25"/>
        <v>31 a 60 dias</v>
      </c>
      <c r="X396" s="81" t="str">
        <f t="shared" si="27"/>
        <v>12021</v>
      </c>
      <c r="AA396"/>
    </row>
    <row r="397" spans="1:27" x14ac:dyDescent="0.3">
      <c r="A397" s="57">
        <v>44227</v>
      </c>
      <c r="B397">
        <v>29894663000189</v>
      </c>
      <c r="C397" t="s">
        <v>96</v>
      </c>
      <c r="D397" s="57">
        <v>44074</v>
      </c>
      <c r="E397">
        <v>103.94</v>
      </c>
      <c r="F397" s="57">
        <v>44172</v>
      </c>
      <c r="G397">
        <f t="shared" si="26"/>
        <v>-55</v>
      </c>
      <c r="H397" s="57">
        <v>46699</v>
      </c>
      <c r="I397">
        <v>2383</v>
      </c>
      <c r="J397">
        <v>300977041</v>
      </c>
      <c r="K397">
        <v>84</v>
      </c>
      <c r="L397"/>
      <c r="M397"/>
      <c r="N397">
        <v>1.3599999999999999</v>
      </c>
      <c r="O397" s="83">
        <v>5108.72</v>
      </c>
      <c r="P397">
        <v>4995.7600000000011</v>
      </c>
      <c r="Q397">
        <v>1.5979270000000001</v>
      </c>
      <c r="R397">
        <v>5473.1799999999994</v>
      </c>
      <c r="S397">
        <v>1.5979270000000001</v>
      </c>
      <c r="T397" s="84">
        <v>5108.72</v>
      </c>
      <c r="U397" s="57">
        <v>44228</v>
      </c>
      <c r="V397" s="81" t="str">
        <f t="shared" si="24"/>
        <v>82020</v>
      </c>
      <c r="W397" s="80" t="str">
        <f t="shared" si="25"/>
        <v>31 a 60 dias</v>
      </c>
      <c r="X397" s="81" t="str">
        <f t="shared" si="27"/>
        <v>22021</v>
      </c>
      <c r="AA397"/>
    </row>
    <row r="398" spans="1:27" x14ac:dyDescent="0.3">
      <c r="A398" s="57">
        <v>44227</v>
      </c>
      <c r="B398">
        <v>29894663000189</v>
      </c>
      <c r="C398" t="s">
        <v>96</v>
      </c>
      <c r="D398" s="57">
        <v>44001</v>
      </c>
      <c r="E398">
        <v>270</v>
      </c>
      <c r="F398" s="57">
        <v>44172</v>
      </c>
      <c r="G398">
        <f t="shared" si="26"/>
        <v>-55</v>
      </c>
      <c r="H398" s="57">
        <v>46514</v>
      </c>
      <c r="I398">
        <v>2198</v>
      </c>
      <c r="J398">
        <v>301034341</v>
      </c>
      <c r="K398">
        <v>84</v>
      </c>
      <c r="L398"/>
      <c r="M398"/>
      <c r="N398">
        <v>1.4416670084800183</v>
      </c>
      <c r="O398" s="83">
        <v>12445.73</v>
      </c>
      <c r="P398">
        <v>12999.240000000002</v>
      </c>
      <c r="Q398">
        <v>1.7867949999999999</v>
      </c>
      <c r="R398">
        <v>13609.08</v>
      </c>
      <c r="S398">
        <v>1.7867949999999999</v>
      </c>
      <c r="T398" s="84">
        <v>12445.73</v>
      </c>
      <c r="U398" s="57">
        <v>44197</v>
      </c>
      <c r="V398" s="81" t="str">
        <f t="shared" si="24"/>
        <v>62020</v>
      </c>
      <c r="W398" s="80" t="str">
        <f t="shared" si="25"/>
        <v>31 a 60 dias</v>
      </c>
      <c r="X398" s="81" t="str">
        <f t="shared" si="27"/>
        <v>12021</v>
      </c>
      <c r="AA398"/>
    </row>
    <row r="399" spans="1:27" x14ac:dyDescent="0.3">
      <c r="A399" s="57">
        <v>44227</v>
      </c>
      <c r="B399">
        <v>29894663000189</v>
      </c>
      <c r="C399" t="s">
        <v>96</v>
      </c>
      <c r="D399" s="57">
        <v>44074</v>
      </c>
      <c r="E399">
        <v>115.7</v>
      </c>
      <c r="F399" s="57">
        <v>44081</v>
      </c>
      <c r="G399">
        <f t="shared" si="26"/>
        <v>-146</v>
      </c>
      <c r="H399" s="57">
        <v>46575</v>
      </c>
      <c r="I399">
        <v>2259</v>
      </c>
      <c r="J399">
        <v>301055304</v>
      </c>
      <c r="K399">
        <v>84</v>
      </c>
      <c r="L399"/>
      <c r="M399"/>
      <c r="N399">
        <v>1.436738282707664</v>
      </c>
      <c r="O399" s="83">
        <v>5745.01</v>
      </c>
      <c r="P399">
        <v>5611.8299999999981</v>
      </c>
      <c r="Q399">
        <v>1.7847980000000001</v>
      </c>
      <c r="R399">
        <v>6266.52</v>
      </c>
      <c r="S399">
        <v>1.7847980000000001</v>
      </c>
      <c r="T399" s="84">
        <v>5745.01</v>
      </c>
      <c r="U399" s="57">
        <v>44105</v>
      </c>
      <c r="V399" s="81" t="str">
        <f t="shared" si="24"/>
        <v>82020</v>
      </c>
      <c r="W399" s="80" t="str">
        <f t="shared" si="25"/>
        <v>Acima de 120 dias</v>
      </c>
      <c r="X399" s="81" t="str">
        <f t="shared" si="27"/>
        <v>102020</v>
      </c>
      <c r="AA399"/>
    </row>
    <row r="400" spans="1:27" x14ac:dyDescent="0.3">
      <c r="A400" s="57">
        <v>44227</v>
      </c>
      <c r="B400">
        <v>29894663000189</v>
      </c>
      <c r="C400" t="s">
        <v>96</v>
      </c>
      <c r="D400" s="57">
        <v>44074</v>
      </c>
      <c r="E400">
        <v>188</v>
      </c>
      <c r="F400" s="57">
        <v>44172</v>
      </c>
      <c r="G400">
        <f t="shared" si="26"/>
        <v>-55</v>
      </c>
      <c r="H400" s="57">
        <v>46575</v>
      </c>
      <c r="I400">
        <v>2259</v>
      </c>
      <c r="J400">
        <v>301056373</v>
      </c>
      <c r="K400">
        <v>84</v>
      </c>
      <c r="L400"/>
      <c r="M400"/>
      <c r="N400">
        <v>1.429942369774152</v>
      </c>
      <c r="O400" s="83">
        <v>8787.35</v>
      </c>
      <c r="P400">
        <v>9139.2400000000016</v>
      </c>
      <c r="Q400">
        <v>1.777563</v>
      </c>
      <c r="R400">
        <v>9636.2999999999993</v>
      </c>
      <c r="S400">
        <v>1.777563</v>
      </c>
      <c r="T400" s="84">
        <v>8787.35</v>
      </c>
      <c r="U400" s="57">
        <v>44197</v>
      </c>
      <c r="V400" s="81" t="str">
        <f t="shared" si="24"/>
        <v>82020</v>
      </c>
      <c r="W400" s="80" t="str">
        <f t="shared" si="25"/>
        <v>31 a 60 dias</v>
      </c>
      <c r="X400" s="81" t="str">
        <f t="shared" si="27"/>
        <v>12021</v>
      </c>
      <c r="AA400"/>
    </row>
    <row r="401" spans="1:27" x14ac:dyDescent="0.3">
      <c r="A401" s="57">
        <v>44227</v>
      </c>
      <c r="B401">
        <v>29894663000189</v>
      </c>
      <c r="C401" t="s">
        <v>96</v>
      </c>
      <c r="D401" s="57">
        <v>44074</v>
      </c>
      <c r="E401">
        <v>577</v>
      </c>
      <c r="F401" s="57">
        <v>44111</v>
      </c>
      <c r="G401">
        <f t="shared" si="26"/>
        <v>-116</v>
      </c>
      <c r="H401" s="57">
        <v>46575</v>
      </c>
      <c r="I401">
        <v>2259</v>
      </c>
      <c r="J401">
        <v>301061259</v>
      </c>
      <c r="K401">
        <v>84</v>
      </c>
      <c r="L401"/>
      <c r="M401"/>
      <c r="N401">
        <v>1.4402845931515165</v>
      </c>
      <c r="O401" s="83">
        <v>28047.51</v>
      </c>
      <c r="P401">
        <v>27953.679999999993</v>
      </c>
      <c r="Q401">
        <v>1.788624</v>
      </c>
      <c r="R401">
        <v>30645.86</v>
      </c>
      <c r="S401">
        <v>1.788624</v>
      </c>
      <c r="T401" s="84">
        <v>28047.51</v>
      </c>
      <c r="U401" s="57">
        <v>44105</v>
      </c>
      <c r="V401" s="81" t="str">
        <f t="shared" si="24"/>
        <v>82020</v>
      </c>
      <c r="W401" s="80" t="str">
        <f t="shared" si="25"/>
        <v>91 a 120 dias</v>
      </c>
      <c r="X401" s="81" t="str">
        <f t="shared" si="27"/>
        <v>102020</v>
      </c>
      <c r="AA401"/>
    </row>
    <row r="402" spans="1:27" x14ac:dyDescent="0.3">
      <c r="A402" s="57">
        <v>44227</v>
      </c>
      <c r="B402">
        <v>29894663000189</v>
      </c>
      <c r="C402" t="s">
        <v>96</v>
      </c>
      <c r="D402" s="57">
        <v>44099</v>
      </c>
      <c r="E402">
        <v>60.99</v>
      </c>
      <c r="F402" s="57">
        <v>44323</v>
      </c>
      <c r="G402">
        <f t="shared" si="26"/>
        <v>96</v>
      </c>
      <c r="H402" s="57">
        <v>46638</v>
      </c>
      <c r="I402">
        <v>2322</v>
      </c>
      <c r="J402">
        <v>301080601</v>
      </c>
      <c r="K402">
        <v>84</v>
      </c>
      <c r="L402"/>
      <c r="M402"/>
      <c r="N402">
        <v>1.447171</v>
      </c>
      <c r="O402" s="83">
        <v>2561.37</v>
      </c>
      <c r="P402">
        <v>2958.4099999999994</v>
      </c>
      <c r="Q402">
        <v>1.798994</v>
      </c>
      <c r="R402">
        <v>2847.16</v>
      </c>
      <c r="S402">
        <v>1.798994</v>
      </c>
      <c r="T402" s="84">
        <v>2561.37</v>
      </c>
      <c r="U402" s="57">
        <v>44317</v>
      </c>
      <c r="V402" s="81" t="str">
        <f t="shared" si="24"/>
        <v>92020</v>
      </c>
      <c r="W402" s="80" t="str">
        <f t="shared" si="25"/>
        <v>1 a 30 dias</v>
      </c>
      <c r="X402" s="81" t="str">
        <f t="shared" si="27"/>
        <v>52021</v>
      </c>
      <c r="AA402"/>
    </row>
    <row r="403" spans="1:27" x14ac:dyDescent="0.3">
      <c r="A403" s="57">
        <v>44227</v>
      </c>
      <c r="B403">
        <v>29894663000189</v>
      </c>
      <c r="C403" t="s">
        <v>96</v>
      </c>
      <c r="D403" s="57">
        <v>44099</v>
      </c>
      <c r="E403">
        <v>92.5</v>
      </c>
      <c r="F403" s="57">
        <v>44172</v>
      </c>
      <c r="G403">
        <f t="shared" si="26"/>
        <v>-55</v>
      </c>
      <c r="H403" s="57">
        <v>46699</v>
      </c>
      <c r="I403">
        <v>2383</v>
      </c>
      <c r="J403">
        <v>301084258</v>
      </c>
      <c r="K403">
        <v>84</v>
      </c>
      <c r="L403"/>
      <c r="M403"/>
      <c r="N403">
        <v>1.44153</v>
      </c>
      <c r="O403" s="83">
        <v>4405.5</v>
      </c>
      <c r="P403">
        <v>4366.8599999999997</v>
      </c>
      <c r="Q403">
        <v>1.788184</v>
      </c>
      <c r="R403">
        <v>4848.29</v>
      </c>
      <c r="S403">
        <v>1.788184</v>
      </c>
      <c r="T403" s="84">
        <v>4405.5</v>
      </c>
      <c r="U403" s="57">
        <v>44197</v>
      </c>
      <c r="V403" s="81" t="str">
        <f t="shared" si="24"/>
        <v>92020</v>
      </c>
      <c r="W403" s="80" t="str">
        <f t="shared" si="25"/>
        <v>31 a 60 dias</v>
      </c>
      <c r="X403" s="81" t="str">
        <f t="shared" si="27"/>
        <v>12021</v>
      </c>
      <c r="AA403"/>
    </row>
    <row r="404" spans="1:27" x14ac:dyDescent="0.3">
      <c r="A404" s="57">
        <v>44227</v>
      </c>
      <c r="B404">
        <v>29894663000189</v>
      </c>
      <c r="C404" t="s">
        <v>96</v>
      </c>
      <c r="D404" s="57">
        <v>44099</v>
      </c>
      <c r="E404">
        <v>399.42</v>
      </c>
      <c r="F404" s="57">
        <v>44354</v>
      </c>
      <c r="G404">
        <f t="shared" si="26"/>
        <v>127</v>
      </c>
      <c r="H404" s="57">
        <v>46728</v>
      </c>
      <c r="I404">
        <v>2412</v>
      </c>
      <c r="J404">
        <v>301087240</v>
      </c>
      <c r="K404">
        <v>84</v>
      </c>
      <c r="L404"/>
      <c r="M404"/>
      <c r="N404">
        <v>1.411108</v>
      </c>
      <c r="O404" s="83">
        <v>16893.009999999998</v>
      </c>
      <c r="P404">
        <v>18793.000000000004</v>
      </c>
      <c r="Q404">
        <v>1.7554000000000001</v>
      </c>
      <c r="R404">
        <v>18851.849999999999</v>
      </c>
      <c r="S404">
        <v>1.7554000000000001</v>
      </c>
      <c r="T404" s="84">
        <v>16893.009999999998</v>
      </c>
      <c r="U404" s="57">
        <v>44317</v>
      </c>
      <c r="V404" s="81" t="str">
        <f t="shared" si="24"/>
        <v>92020</v>
      </c>
      <c r="W404" s="80" t="str">
        <f t="shared" si="25"/>
        <v>1 a 30 dias</v>
      </c>
      <c r="X404" s="81" t="str">
        <f t="shared" si="27"/>
        <v>52021</v>
      </c>
      <c r="AA404"/>
    </row>
    <row r="405" spans="1:27" x14ac:dyDescent="0.3">
      <c r="A405" s="57">
        <v>44227</v>
      </c>
      <c r="B405">
        <v>29894663000189</v>
      </c>
      <c r="C405" t="s">
        <v>96</v>
      </c>
      <c r="D405" s="57">
        <v>43903</v>
      </c>
      <c r="E405">
        <v>12.2</v>
      </c>
      <c r="F405" s="57">
        <v>44203</v>
      </c>
      <c r="G405">
        <f t="shared" si="26"/>
        <v>-24</v>
      </c>
      <c r="H405" s="57">
        <v>46062</v>
      </c>
      <c r="I405">
        <v>1746</v>
      </c>
      <c r="J405">
        <v>301106762</v>
      </c>
      <c r="K405">
        <v>72</v>
      </c>
      <c r="L405"/>
      <c r="M405"/>
      <c r="N405">
        <v>1.4950000000000001</v>
      </c>
      <c r="O405" s="83">
        <v>467.87</v>
      </c>
      <c r="P405">
        <v>529.37999999999988</v>
      </c>
      <c r="Q405">
        <v>2.03952</v>
      </c>
      <c r="R405">
        <v>525.04999999999995</v>
      </c>
      <c r="S405">
        <v>2.03952</v>
      </c>
      <c r="T405" s="84">
        <v>467.87</v>
      </c>
      <c r="U405" s="57">
        <v>44197</v>
      </c>
      <c r="V405" s="81" t="str">
        <f t="shared" si="24"/>
        <v>32020</v>
      </c>
      <c r="W405" s="80" t="str">
        <f t="shared" si="25"/>
        <v>1 a 30 dias</v>
      </c>
      <c r="X405" s="81" t="str">
        <f t="shared" si="27"/>
        <v>12021</v>
      </c>
      <c r="AA405"/>
    </row>
    <row r="406" spans="1:27" x14ac:dyDescent="0.3">
      <c r="A406" s="57">
        <v>44227</v>
      </c>
      <c r="B406">
        <v>29894663000189</v>
      </c>
      <c r="C406" t="s">
        <v>96</v>
      </c>
      <c r="D406" s="57">
        <v>43903</v>
      </c>
      <c r="E406">
        <v>16.399999999999999</v>
      </c>
      <c r="F406" s="57">
        <v>44142</v>
      </c>
      <c r="G406">
        <f t="shared" si="26"/>
        <v>-85</v>
      </c>
      <c r="H406" s="57">
        <v>46062</v>
      </c>
      <c r="I406">
        <v>1746</v>
      </c>
      <c r="J406">
        <v>301106855</v>
      </c>
      <c r="K406">
        <v>72</v>
      </c>
      <c r="L406"/>
      <c r="M406"/>
      <c r="N406">
        <v>1.4950000000000001</v>
      </c>
      <c r="O406" s="83">
        <v>661.81</v>
      </c>
      <c r="P406">
        <v>711.59</v>
      </c>
      <c r="Q406">
        <v>2.0390739999999998</v>
      </c>
      <c r="R406">
        <v>738.6099999999999</v>
      </c>
      <c r="S406">
        <v>2.0390739999999998</v>
      </c>
      <c r="T406" s="84">
        <v>661.81</v>
      </c>
      <c r="U406" s="57">
        <v>44136</v>
      </c>
      <c r="V406" s="81" t="str">
        <f t="shared" si="24"/>
        <v>32020</v>
      </c>
      <c r="W406" s="80" t="str">
        <f t="shared" si="25"/>
        <v>61 a 90 dias</v>
      </c>
      <c r="X406" s="81" t="str">
        <f t="shared" si="27"/>
        <v>112020</v>
      </c>
      <c r="AA406"/>
    </row>
    <row r="407" spans="1:27" x14ac:dyDescent="0.3">
      <c r="A407" s="57">
        <v>44227</v>
      </c>
      <c r="B407">
        <v>29894663000189</v>
      </c>
      <c r="C407" t="s">
        <v>96</v>
      </c>
      <c r="D407" s="57">
        <v>43978</v>
      </c>
      <c r="E407">
        <v>198.85</v>
      </c>
      <c r="F407" s="57">
        <v>44142</v>
      </c>
      <c r="G407">
        <f t="shared" si="26"/>
        <v>-85</v>
      </c>
      <c r="H407" s="57">
        <v>46514</v>
      </c>
      <c r="I407">
        <v>2198</v>
      </c>
      <c r="J407">
        <v>301132143</v>
      </c>
      <c r="K407">
        <v>84</v>
      </c>
      <c r="L407"/>
      <c r="M407"/>
      <c r="N407">
        <v>1.45065</v>
      </c>
      <c r="O407" s="83">
        <v>9336.9700000000012</v>
      </c>
      <c r="P407">
        <v>9637.8900000000031</v>
      </c>
      <c r="Q407">
        <v>1.7989999999999999</v>
      </c>
      <c r="R407">
        <v>10197.730000000001</v>
      </c>
      <c r="S407">
        <v>1.7989999999999999</v>
      </c>
      <c r="T407" s="84">
        <v>9336.9700000000012</v>
      </c>
      <c r="U407" s="57">
        <v>44136</v>
      </c>
      <c r="V407" s="81" t="str">
        <f t="shared" si="24"/>
        <v>52020</v>
      </c>
      <c r="W407" s="80" t="str">
        <f t="shared" si="25"/>
        <v>61 a 90 dias</v>
      </c>
      <c r="X407" s="81" t="str">
        <f t="shared" si="27"/>
        <v>112020</v>
      </c>
      <c r="AA407"/>
    </row>
    <row r="408" spans="1:27" x14ac:dyDescent="0.3">
      <c r="A408" s="57">
        <v>44227</v>
      </c>
      <c r="B408">
        <v>29894663000189</v>
      </c>
      <c r="C408" t="s">
        <v>96</v>
      </c>
      <c r="D408" s="57">
        <v>44001</v>
      </c>
      <c r="E408">
        <v>157</v>
      </c>
      <c r="F408" s="57">
        <v>44234</v>
      </c>
      <c r="G408">
        <f t="shared" si="26"/>
        <v>7</v>
      </c>
      <c r="H408" s="57">
        <v>46514</v>
      </c>
      <c r="I408">
        <v>2198</v>
      </c>
      <c r="J408">
        <v>301133148</v>
      </c>
      <c r="K408">
        <v>84</v>
      </c>
      <c r="L408"/>
      <c r="M408"/>
      <c r="N408">
        <v>1.4407466862754998</v>
      </c>
      <c r="O408" s="83">
        <v>6924.81</v>
      </c>
      <c r="P408">
        <v>7561.1100000000024</v>
      </c>
      <c r="Q408">
        <v>1.7857890000000001</v>
      </c>
      <c r="R408">
        <v>7601.36</v>
      </c>
      <c r="S408">
        <v>1.7857890000000001</v>
      </c>
      <c r="T408" s="84">
        <v>6924.81</v>
      </c>
      <c r="U408" s="57">
        <v>44228</v>
      </c>
      <c r="V408" s="81" t="str">
        <f t="shared" si="24"/>
        <v>62020</v>
      </c>
      <c r="W408" s="80" t="str">
        <f t="shared" si="25"/>
        <v>1 a 30 dias</v>
      </c>
      <c r="X408" s="81" t="str">
        <f t="shared" si="27"/>
        <v>22021</v>
      </c>
      <c r="AA408"/>
    </row>
    <row r="409" spans="1:27" x14ac:dyDescent="0.3">
      <c r="A409" s="57">
        <v>44227</v>
      </c>
      <c r="B409">
        <v>29894663000189</v>
      </c>
      <c r="C409" t="s">
        <v>96</v>
      </c>
      <c r="D409" s="57">
        <v>43978</v>
      </c>
      <c r="E409">
        <v>397.61</v>
      </c>
      <c r="F409" s="57">
        <v>44323</v>
      </c>
      <c r="G409">
        <f t="shared" si="26"/>
        <v>96</v>
      </c>
      <c r="H409" s="57">
        <v>46514</v>
      </c>
      <c r="I409">
        <v>2198</v>
      </c>
      <c r="J409">
        <v>301138102</v>
      </c>
      <c r="K409">
        <v>84</v>
      </c>
      <c r="L409"/>
      <c r="M409"/>
      <c r="N409">
        <v>1.443381</v>
      </c>
      <c r="O409" s="83">
        <v>16319.470000000001</v>
      </c>
      <c r="P409">
        <v>19318.310000000016</v>
      </c>
      <c r="Q409">
        <v>1.7912300000000001</v>
      </c>
      <c r="R409">
        <v>18043.920000000002</v>
      </c>
      <c r="S409">
        <v>1.7912300000000001</v>
      </c>
      <c r="T409" s="84">
        <v>16319.470000000001</v>
      </c>
      <c r="U409" s="57">
        <v>44317</v>
      </c>
      <c r="V409" s="81" t="str">
        <f t="shared" si="24"/>
        <v>52020</v>
      </c>
      <c r="W409" s="80" t="str">
        <f t="shared" si="25"/>
        <v>1 a 30 dias</v>
      </c>
      <c r="X409" s="81" t="str">
        <f t="shared" si="27"/>
        <v>52021</v>
      </c>
      <c r="AA409"/>
    </row>
    <row r="410" spans="1:27" x14ac:dyDescent="0.3">
      <c r="A410" s="57">
        <v>44227</v>
      </c>
      <c r="B410">
        <v>29894663000189</v>
      </c>
      <c r="C410" t="s">
        <v>96</v>
      </c>
      <c r="D410" s="57">
        <v>44040</v>
      </c>
      <c r="E410">
        <v>99.4</v>
      </c>
      <c r="F410" s="57">
        <v>44262</v>
      </c>
      <c r="G410">
        <f t="shared" si="26"/>
        <v>35</v>
      </c>
      <c r="H410" s="57">
        <v>46545</v>
      </c>
      <c r="I410">
        <v>2229</v>
      </c>
      <c r="J410">
        <v>301138302</v>
      </c>
      <c r="K410">
        <v>84</v>
      </c>
      <c r="L410"/>
      <c r="M410"/>
      <c r="N410">
        <v>1.4036550805997159</v>
      </c>
      <c r="O410" s="83">
        <v>4354.57</v>
      </c>
      <c r="P410">
        <v>4866.4700000000021</v>
      </c>
      <c r="Q410">
        <v>1.749358</v>
      </c>
      <c r="R410">
        <v>4798.59</v>
      </c>
      <c r="S410">
        <v>1.749358</v>
      </c>
      <c r="T410" s="84">
        <v>4354.57</v>
      </c>
      <c r="U410" s="57">
        <v>44287</v>
      </c>
      <c r="V410" s="81" t="str">
        <f t="shared" si="24"/>
        <v>72020</v>
      </c>
      <c r="W410" s="80" t="str">
        <f t="shared" si="25"/>
        <v>1 a 30 dias</v>
      </c>
      <c r="X410" s="81" t="str">
        <f t="shared" si="27"/>
        <v>42021</v>
      </c>
      <c r="AA410"/>
    </row>
    <row r="411" spans="1:27" x14ac:dyDescent="0.3">
      <c r="A411" s="57">
        <v>44227</v>
      </c>
      <c r="B411">
        <v>29894663000189</v>
      </c>
      <c r="C411" t="s">
        <v>96</v>
      </c>
      <c r="D411" s="57">
        <v>44040</v>
      </c>
      <c r="E411">
        <v>312.95</v>
      </c>
      <c r="F411" s="57">
        <v>44234</v>
      </c>
      <c r="G411">
        <f t="shared" si="26"/>
        <v>7</v>
      </c>
      <c r="H411" s="57">
        <v>46545</v>
      </c>
      <c r="I411">
        <v>2229</v>
      </c>
      <c r="J411">
        <v>301144258</v>
      </c>
      <c r="K411">
        <v>84</v>
      </c>
      <c r="L411"/>
      <c r="M411"/>
      <c r="N411">
        <v>1.4361740029721251</v>
      </c>
      <c r="O411" s="83">
        <v>13894.439999999999</v>
      </c>
      <c r="P411">
        <v>15156.300000000008</v>
      </c>
      <c r="Q411">
        <v>1.7840199999999999</v>
      </c>
      <c r="R411">
        <v>15280.24</v>
      </c>
      <c r="S411">
        <v>1.7840199999999999</v>
      </c>
      <c r="T411" s="84">
        <v>13894.439999999999</v>
      </c>
      <c r="U411" s="57">
        <v>44256</v>
      </c>
      <c r="V411" s="81" t="str">
        <f t="shared" si="24"/>
        <v>72020</v>
      </c>
      <c r="W411" s="80" t="str">
        <f t="shared" si="25"/>
        <v>1 a 30 dias</v>
      </c>
      <c r="X411" s="81" t="str">
        <f t="shared" si="27"/>
        <v>32021</v>
      </c>
      <c r="AA411"/>
    </row>
    <row r="412" spans="1:27" x14ac:dyDescent="0.3">
      <c r="A412" s="57">
        <v>44227</v>
      </c>
      <c r="B412">
        <v>29894663000189</v>
      </c>
      <c r="C412" t="s">
        <v>96</v>
      </c>
      <c r="D412" s="57">
        <v>44074</v>
      </c>
      <c r="E412">
        <v>117.5</v>
      </c>
      <c r="F412" s="57">
        <v>44323</v>
      </c>
      <c r="G412">
        <f t="shared" si="26"/>
        <v>96</v>
      </c>
      <c r="H412" s="57">
        <v>46575</v>
      </c>
      <c r="I412">
        <v>2259</v>
      </c>
      <c r="J412">
        <v>301145460</v>
      </c>
      <c r="K412">
        <v>84</v>
      </c>
      <c r="L412"/>
      <c r="M412"/>
      <c r="N412">
        <v>1.4072249172402358</v>
      </c>
      <c r="O412" s="83">
        <v>4938.7</v>
      </c>
      <c r="P412">
        <v>5755.329999999999</v>
      </c>
      <c r="Q412">
        <v>1.753414</v>
      </c>
      <c r="R412">
        <v>5472.78</v>
      </c>
      <c r="S412">
        <v>1.753414</v>
      </c>
      <c r="T412" s="84">
        <v>4938.7</v>
      </c>
      <c r="U412" s="57">
        <v>44317</v>
      </c>
      <c r="V412" s="81" t="str">
        <f t="shared" si="24"/>
        <v>82020</v>
      </c>
      <c r="W412" s="80" t="str">
        <f t="shared" si="25"/>
        <v>1 a 30 dias</v>
      </c>
      <c r="X412" s="81" t="str">
        <f t="shared" si="27"/>
        <v>52021</v>
      </c>
      <c r="AA412"/>
    </row>
    <row r="413" spans="1:27" x14ac:dyDescent="0.3">
      <c r="A413" s="57">
        <v>44227</v>
      </c>
      <c r="B413">
        <v>29894663000189</v>
      </c>
      <c r="C413" t="s">
        <v>96</v>
      </c>
      <c r="D413" s="57">
        <v>44074</v>
      </c>
      <c r="E413">
        <v>57.08</v>
      </c>
      <c r="F413" s="57">
        <v>44234</v>
      </c>
      <c r="G413">
        <f t="shared" si="26"/>
        <v>7</v>
      </c>
      <c r="H413" s="57">
        <v>46575</v>
      </c>
      <c r="I413">
        <v>2259</v>
      </c>
      <c r="J413">
        <v>301146242</v>
      </c>
      <c r="K413">
        <v>84</v>
      </c>
      <c r="L413"/>
      <c r="M413"/>
      <c r="N413">
        <v>1.3599999999999999</v>
      </c>
      <c r="O413" s="83">
        <v>2610.42</v>
      </c>
      <c r="P413">
        <v>2840.3400000000024</v>
      </c>
      <c r="Q413">
        <v>1.696226</v>
      </c>
      <c r="R413">
        <v>2868.3900000000003</v>
      </c>
      <c r="S413">
        <v>1.696226</v>
      </c>
      <c r="T413" s="84">
        <v>2610.42</v>
      </c>
      <c r="U413" s="57">
        <v>44228</v>
      </c>
      <c r="V413" s="81" t="str">
        <f t="shared" si="24"/>
        <v>82020</v>
      </c>
      <c r="W413" s="80" t="str">
        <f t="shared" si="25"/>
        <v>1 a 30 dias</v>
      </c>
      <c r="X413" s="81" t="str">
        <f t="shared" si="27"/>
        <v>22021</v>
      </c>
      <c r="AA413"/>
    </row>
    <row r="414" spans="1:27" x14ac:dyDescent="0.3">
      <c r="A414" s="57">
        <v>44227</v>
      </c>
      <c r="B414">
        <v>29894663000189</v>
      </c>
      <c r="C414" t="s">
        <v>96</v>
      </c>
      <c r="D414" s="57">
        <v>44099</v>
      </c>
      <c r="E414">
        <v>68.27</v>
      </c>
      <c r="F414" s="57">
        <v>44172</v>
      </c>
      <c r="G414">
        <f t="shared" si="26"/>
        <v>-55</v>
      </c>
      <c r="H414" s="57">
        <v>46638</v>
      </c>
      <c r="I414">
        <v>2322</v>
      </c>
      <c r="J414">
        <v>301161867</v>
      </c>
      <c r="K414">
        <v>84</v>
      </c>
      <c r="L414"/>
      <c r="M414"/>
      <c r="N414">
        <v>1.4250620000000001</v>
      </c>
      <c r="O414" s="83">
        <v>3231.67</v>
      </c>
      <c r="P414">
        <v>3336.2800000000016</v>
      </c>
      <c r="Q414">
        <v>1.771434</v>
      </c>
      <c r="R414">
        <v>3550.25</v>
      </c>
      <c r="S414">
        <v>1.771434</v>
      </c>
      <c r="T414" s="84">
        <v>3231.67</v>
      </c>
      <c r="U414" s="57">
        <v>44166</v>
      </c>
      <c r="V414" s="81" t="str">
        <f t="shared" si="24"/>
        <v>92020</v>
      </c>
      <c r="W414" s="80" t="str">
        <f t="shared" si="25"/>
        <v>31 a 60 dias</v>
      </c>
      <c r="X414" s="81" t="str">
        <f t="shared" si="27"/>
        <v>122020</v>
      </c>
      <c r="AA414"/>
    </row>
    <row r="415" spans="1:27" x14ac:dyDescent="0.3">
      <c r="A415" s="57">
        <v>44227</v>
      </c>
      <c r="B415">
        <v>29894663000189</v>
      </c>
      <c r="C415" t="s">
        <v>96</v>
      </c>
      <c r="D415" s="57">
        <v>44134</v>
      </c>
      <c r="E415">
        <v>393</v>
      </c>
      <c r="F415" s="57">
        <v>44323</v>
      </c>
      <c r="G415">
        <f t="shared" si="26"/>
        <v>96</v>
      </c>
      <c r="H415" s="57">
        <v>46638</v>
      </c>
      <c r="I415">
        <v>2322</v>
      </c>
      <c r="J415">
        <v>301176564</v>
      </c>
      <c r="K415">
        <v>84</v>
      </c>
      <c r="L415"/>
      <c r="M415"/>
      <c r="N415">
        <v>1.4055710000000001</v>
      </c>
      <c r="O415" s="83">
        <v>16731.32</v>
      </c>
      <c r="P415">
        <v>19252.420000000009</v>
      </c>
      <c r="Q415">
        <v>1.752407</v>
      </c>
      <c r="R415">
        <v>18584.05</v>
      </c>
      <c r="S415">
        <v>1.752407</v>
      </c>
      <c r="T415" s="84">
        <v>16731.32</v>
      </c>
      <c r="U415" s="57">
        <v>44317</v>
      </c>
      <c r="V415" s="81" t="str">
        <f t="shared" si="24"/>
        <v>102020</v>
      </c>
      <c r="W415" s="80" t="str">
        <f t="shared" si="25"/>
        <v>1 a 30 dias</v>
      </c>
      <c r="X415" s="81" t="str">
        <f t="shared" si="27"/>
        <v>52021</v>
      </c>
      <c r="AA415"/>
    </row>
    <row r="416" spans="1:27" x14ac:dyDescent="0.3">
      <c r="A416" s="57">
        <v>44227</v>
      </c>
      <c r="B416">
        <v>29894663000189</v>
      </c>
      <c r="C416" t="s">
        <v>96</v>
      </c>
      <c r="D416" s="57">
        <v>44099</v>
      </c>
      <c r="E416">
        <v>549.35</v>
      </c>
      <c r="F416" s="57">
        <v>44234</v>
      </c>
      <c r="G416">
        <f t="shared" si="26"/>
        <v>7</v>
      </c>
      <c r="H416" s="57">
        <v>46638</v>
      </c>
      <c r="I416">
        <v>2322</v>
      </c>
      <c r="J416">
        <v>301178301</v>
      </c>
      <c r="K416">
        <v>84</v>
      </c>
      <c r="L416"/>
      <c r="M416"/>
      <c r="N416">
        <v>1.4126430000000001</v>
      </c>
      <c r="O416" s="83">
        <v>24995.57</v>
      </c>
      <c r="P416">
        <v>26958.9</v>
      </c>
      <c r="Q416">
        <v>1.7582089999999999</v>
      </c>
      <c r="R416">
        <v>27568.75</v>
      </c>
      <c r="S416">
        <v>1.7582089999999999</v>
      </c>
      <c r="T416" s="84">
        <v>24995.57</v>
      </c>
      <c r="U416" s="57">
        <v>44228</v>
      </c>
      <c r="V416" s="81" t="str">
        <f t="shared" si="24"/>
        <v>92020</v>
      </c>
      <c r="W416" s="80" t="str">
        <f t="shared" si="25"/>
        <v>1 a 30 dias</v>
      </c>
      <c r="X416" s="81" t="str">
        <f t="shared" si="27"/>
        <v>22021</v>
      </c>
      <c r="AA416"/>
    </row>
    <row r="417" spans="1:27" x14ac:dyDescent="0.3">
      <c r="A417" s="57">
        <v>44227</v>
      </c>
      <c r="B417">
        <v>29894663000189</v>
      </c>
      <c r="C417" t="s">
        <v>96</v>
      </c>
      <c r="D417" s="57">
        <v>44074</v>
      </c>
      <c r="E417">
        <v>119.71</v>
      </c>
      <c r="F417" s="57">
        <v>44323</v>
      </c>
      <c r="G417">
        <f t="shared" si="26"/>
        <v>96</v>
      </c>
      <c r="H417" s="57">
        <v>46638</v>
      </c>
      <c r="I417">
        <v>2322</v>
      </c>
      <c r="J417">
        <v>301182628</v>
      </c>
      <c r="K417">
        <v>84</v>
      </c>
      <c r="L417"/>
      <c r="M417"/>
      <c r="N417">
        <v>1.4484840000000001</v>
      </c>
      <c r="O417" s="83">
        <v>5045.6099999999997</v>
      </c>
      <c r="P417">
        <v>5735.1200000000017</v>
      </c>
      <c r="Q417">
        <v>1.7865740000000001</v>
      </c>
      <c r="R417">
        <v>5586.18</v>
      </c>
      <c r="S417">
        <v>1.7865740000000001</v>
      </c>
      <c r="T417" s="84">
        <v>5045.6099999999997</v>
      </c>
      <c r="U417" s="57">
        <v>44317</v>
      </c>
      <c r="V417" s="81" t="str">
        <f t="shared" si="24"/>
        <v>82020</v>
      </c>
      <c r="W417" s="80" t="str">
        <f t="shared" si="25"/>
        <v>1 a 30 dias</v>
      </c>
      <c r="X417" s="81" t="str">
        <f t="shared" si="27"/>
        <v>52021</v>
      </c>
      <c r="AA417"/>
    </row>
    <row r="418" spans="1:27" x14ac:dyDescent="0.3">
      <c r="A418" s="57">
        <v>44227</v>
      </c>
      <c r="B418">
        <v>29894663000189</v>
      </c>
      <c r="C418" t="s">
        <v>96</v>
      </c>
      <c r="D418" s="57">
        <v>44099</v>
      </c>
      <c r="E418">
        <v>238.85</v>
      </c>
      <c r="F418" s="57">
        <v>44172</v>
      </c>
      <c r="G418">
        <f t="shared" si="26"/>
        <v>-55</v>
      </c>
      <c r="H418" s="57">
        <v>46699</v>
      </c>
      <c r="I418">
        <v>2383</v>
      </c>
      <c r="J418">
        <v>301184118</v>
      </c>
      <c r="K418">
        <v>84</v>
      </c>
      <c r="L418"/>
      <c r="M418"/>
      <c r="N418">
        <v>1.443095</v>
      </c>
      <c r="O418" s="83">
        <v>11370.4</v>
      </c>
      <c r="P418">
        <v>11269.690000000002</v>
      </c>
      <c r="Q418">
        <v>1.7898829999999999</v>
      </c>
      <c r="R418">
        <v>12513.61</v>
      </c>
      <c r="S418">
        <v>1.7898829999999999</v>
      </c>
      <c r="T418" s="84">
        <v>11370.4</v>
      </c>
      <c r="U418" s="57">
        <v>44197</v>
      </c>
      <c r="V418" s="81" t="str">
        <f t="shared" si="24"/>
        <v>92020</v>
      </c>
      <c r="W418" s="80" t="str">
        <f t="shared" si="25"/>
        <v>31 a 60 dias</v>
      </c>
      <c r="X418" s="81" t="str">
        <f t="shared" si="27"/>
        <v>12021</v>
      </c>
      <c r="AA418"/>
    </row>
    <row r="419" spans="1:27" x14ac:dyDescent="0.3">
      <c r="A419" s="57">
        <v>44227</v>
      </c>
      <c r="B419">
        <v>29894663000189</v>
      </c>
      <c r="C419" t="s">
        <v>96</v>
      </c>
      <c r="D419" s="57">
        <v>43903</v>
      </c>
      <c r="E419">
        <v>20.45</v>
      </c>
      <c r="F419" s="57">
        <v>44050</v>
      </c>
      <c r="G419">
        <f t="shared" si="26"/>
        <v>-177</v>
      </c>
      <c r="H419" s="57">
        <v>46062</v>
      </c>
      <c r="I419">
        <v>1746</v>
      </c>
      <c r="J419">
        <v>301204172</v>
      </c>
      <c r="K419">
        <v>72</v>
      </c>
      <c r="L419"/>
      <c r="M419"/>
      <c r="N419">
        <v>1.4950000000000001</v>
      </c>
      <c r="O419" s="83">
        <v>889.21</v>
      </c>
      <c r="P419">
        <v>887.32000000000016</v>
      </c>
      <c r="Q419">
        <v>2.0226130000000002</v>
      </c>
      <c r="R419">
        <v>982.38</v>
      </c>
      <c r="S419">
        <v>2.0226130000000002</v>
      </c>
      <c r="T419" s="84">
        <v>889.21</v>
      </c>
      <c r="U419" s="57">
        <v>44044</v>
      </c>
      <c r="V419" s="81" t="str">
        <f t="shared" si="24"/>
        <v>32020</v>
      </c>
      <c r="W419" s="80" t="str">
        <f t="shared" si="25"/>
        <v>Acima de 120 dias</v>
      </c>
      <c r="X419" s="81" t="str">
        <f t="shared" si="27"/>
        <v>82020</v>
      </c>
      <c r="AA419"/>
    </row>
    <row r="420" spans="1:27" x14ac:dyDescent="0.3">
      <c r="A420" s="57">
        <v>44227</v>
      </c>
      <c r="B420">
        <v>29894663000189</v>
      </c>
      <c r="C420" t="s">
        <v>96</v>
      </c>
      <c r="D420" s="57">
        <v>44001</v>
      </c>
      <c r="E420">
        <v>96.55</v>
      </c>
      <c r="F420" s="57">
        <v>44081</v>
      </c>
      <c r="G420">
        <f t="shared" si="26"/>
        <v>-146</v>
      </c>
      <c r="H420" s="57">
        <v>46514</v>
      </c>
      <c r="I420">
        <v>2198</v>
      </c>
      <c r="J420">
        <v>301229975</v>
      </c>
      <c r="K420">
        <v>84</v>
      </c>
      <c r="L420"/>
      <c r="M420"/>
      <c r="N420">
        <v>1.433444245737179</v>
      </c>
      <c r="O420" s="83">
        <v>4749.95</v>
      </c>
      <c r="P420">
        <v>4661.2499999999991</v>
      </c>
      <c r="Q420">
        <v>1.7780309999999999</v>
      </c>
      <c r="R420">
        <v>5166.84</v>
      </c>
      <c r="S420">
        <v>1.7780309999999999</v>
      </c>
      <c r="T420" s="84">
        <v>4749.95</v>
      </c>
      <c r="U420" s="57">
        <v>44075</v>
      </c>
      <c r="V420" s="81" t="str">
        <f t="shared" si="24"/>
        <v>62020</v>
      </c>
      <c r="W420" s="80" t="str">
        <f t="shared" si="25"/>
        <v>Acima de 120 dias</v>
      </c>
      <c r="X420" s="81" t="str">
        <f t="shared" si="27"/>
        <v>92020</v>
      </c>
      <c r="AA420"/>
    </row>
    <row r="421" spans="1:27" x14ac:dyDescent="0.3">
      <c r="A421" s="57">
        <v>44227</v>
      </c>
      <c r="B421">
        <v>29894663000189</v>
      </c>
      <c r="C421" t="s">
        <v>96</v>
      </c>
      <c r="D421" s="57">
        <v>44001</v>
      </c>
      <c r="E421">
        <v>43.9</v>
      </c>
      <c r="F421" s="57">
        <v>44081</v>
      </c>
      <c r="G421">
        <f t="shared" si="26"/>
        <v>-146</v>
      </c>
      <c r="H421" s="57">
        <v>46514</v>
      </c>
      <c r="I421">
        <v>2198</v>
      </c>
      <c r="J421">
        <v>301232666</v>
      </c>
      <c r="K421">
        <v>84</v>
      </c>
      <c r="L421"/>
      <c r="M421"/>
      <c r="N421">
        <v>1.4334804238505776</v>
      </c>
      <c r="O421" s="83">
        <v>2157.17</v>
      </c>
      <c r="P421">
        <v>2119.3800000000006</v>
      </c>
      <c r="Q421">
        <v>1.7829969999999999</v>
      </c>
      <c r="R421">
        <v>2349.2400000000002</v>
      </c>
      <c r="S421">
        <v>1.7829969999999999</v>
      </c>
      <c r="T421" s="84">
        <v>2157.17</v>
      </c>
      <c r="U421" s="57">
        <v>44075</v>
      </c>
      <c r="V421" s="81" t="str">
        <f t="shared" si="24"/>
        <v>62020</v>
      </c>
      <c r="W421" s="80" t="str">
        <f t="shared" si="25"/>
        <v>Acima de 120 dias</v>
      </c>
      <c r="X421" s="81" t="str">
        <f t="shared" si="27"/>
        <v>92020</v>
      </c>
      <c r="AA421"/>
    </row>
    <row r="422" spans="1:27" x14ac:dyDescent="0.3">
      <c r="A422" s="57">
        <v>44227</v>
      </c>
      <c r="B422">
        <v>29894663000189</v>
      </c>
      <c r="C422" t="s">
        <v>96</v>
      </c>
      <c r="D422" s="57">
        <v>43978</v>
      </c>
      <c r="E422">
        <v>95.6</v>
      </c>
      <c r="F422" s="57">
        <v>44234</v>
      </c>
      <c r="G422">
        <f t="shared" si="26"/>
        <v>7</v>
      </c>
      <c r="H422" s="57">
        <v>46514</v>
      </c>
      <c r="I422">
        <v>2198</v>
      </c>
      <c r="J422">
        <v>301233198</v>
      </c>
      <c r="K422">
        <v>84</v>
      </c>
      <c r="L422"/>
      <c r="M422"/>
      <c r="N422">
        <v>1.4506349999999999</v>
      </c>
      <c r="O422" s="83">
        <v>4202.09</v>
      </c>
      <c r="P422">
        <v>4633.57</v>
      </c>
      <c r="Q422">
        <v>1.7989980000000001</v>
      </c>
      <c r="R422">
        <v>4615.95</v>
      </c>
      <c r="S422">
        <v>1.7989980000000001</v>
      </c>
      <c r="T422" s="84">
        <v>4202.09</v>
      </c>
      <c r="U422" s="57">
        <v>44256</v>
      </c>
      <c r="V422" s="81" t="str">
        <f t="shared" si="24"/>
        <v>52020</v>
      </c>
      <c r="W422" s="80" t="str">
        <f t="shared" si="25"/>
        <v>1 a 30 dias</v>
      </c>
      <c r="X422" s="81" t="str">
        <f t="shared" si="27"/>
        <v>32021</v>
      </c>
      <c r="AA422"/>
    </row>
    <row r="423" spans="1:27" x14ac:dyDescent="0.3">
      <c r="A423" s="57">
        <v>44227</v>
      </c>
      <c r="B423">
        <v>29894663000189</v>
      </c>
      <c r="C423" t="s">
        <v>96</v>
      </c>
      <c r="D423" s="57">
        <v>44001</v>
      </c>
      <c r="E423">
        <v>50.37</v>
      </c>
      <c r="F423" s="57">
        <v>44050</v>
      </c>
      <c r="G423">
        <f t="shared" si="26"/>
        <v>-177</v>
      </c>
      <c r="H423" s="57">
        <v>46514</v>
      </c>
      <c r="I423">
        <v>2198</v>
      </c>
      <c r="J423">
        <v>301237538</v>
      </c>
      <c r="K423">
        <v>84</v>
      </c>
      <c r="L423"/>
      <c r="M423"/>
      <c r="N423">
        <v>1.4339144334743765</v>
      </c>
      <c r="O423" s="83">
        <v>2525.0499999999997</v>
      </c>
      <c r="P423">
        <v>2431.41</v>
      </c>
      <c r="Q423">
        <v>1.7837479999999999</v>
      </c>
      <c r="R423">
        <v>2745.64</v>
      </c>
      <c r="S423">
        <v>1.7837479999999999</v>
      </c>
      <c r="T423" s="84">
        <v>2525.0499999999997</v>
      </c>
      <c r="U423" s="57">
        <v>44075</v>
      </c>
      <c r="V423" s="81" t="str">
        <f t="shared" si="24"/>
        <v>62020</v>
      </c>
      <c r="W423" s="80" t="str">
        <f t="shared" si="25"/>
        <v>Acima de 120 dias</v>
      </c>
      <c r="X423" s="81" t="str">
        <f t="shared" si="27"/>
        <v>92020</v>
      </c>
      <c r="AA423"/>
    </row>
    <row r="424" spans="1:27" x14ac:dyDescent="0.3">
      <c r="A424" s="57">
        <v>44227</v>
      </c>
      <c r="B424">
        <v>29894663000189</v>
      </c>
      <c r="C424" t="s">
        <v>96</v>
      </c>
      <c r="D424" s="57">
        <v>44074</v>
      </c>
      <c r="E424">
        <v>48.2</v>
      </c>
      <c r="F424" s="57">
        <v>44234</v>
      </c>
      <c r="G424">
        <f t="shared" si="26"/>
        <v>7</v>
      </c>
      <c r="H424" s="57">
        <v>46545</v>
      </c>
      <c r="I424">
        <v>2229</v>
      </c>
      <c r="J424">
        <v>301246874</v>
      </c>
      <c r="K424">
        <v>84</v>
      </c>
      <c r="L424"/>
      <c r="M424"/>
      <c r="N424">
        <v>1.434499165275462</v>
      </c>
      <c r="O424" s="83">
        <v>2138.2000000000003</v>
      </c>
      <c r="P424">
        <v>2324.9100000000008</v>
      </c>
      <c r="Q424">
        <v>1.787223</v>
      </c>
      <c r="R424">
        <v>2354.52</v>
      </c>
      <c r="S424">
        <v>1.787223</v>
      </c>
      <c r="T424" s="84">
        <v>2138.2000000000003</v>
      </c>
      <c r="U424" s="57">
        <v>44228</v>
      </c>
      <c r="V424" s="81" t="str">
        <f t="shared" si="24"/>
        <v>82020</v>
      </c>
      <c r="W424" s="80" t="str">
        <f t="shared" si="25"/>
        <v>1 a 30 dias</v>
      </c>
      <c r="X424" s="81" t="str">
        <f t="shared" si="27"/>
        <v>22021</v>
      </c>
      <c r="AA424"/>
    </row>
    <row r="425" spans="1:27" x14ac:dyDescent="0.3">
      <c r="A425" s="57">
        <v>44227</v>
      </c>
      <c r="B425">
        <v>29894663000189</v>
      </c>
      <c r="C425" t="s">
        <v>96</v>
      </c>
      <c r="D425" s="57">
        <v>43936</v>
      </c>
      <c r="E425">
        <v>33.57</v>
      </c>
      <c r="F425" s="57">
        <v>44019</v>
      </c>
      <c r="G425">
        <f t="shared" si="26"/>
        <v>-208</v>
      </c>
      <c r="H425" s="57">
        <v>46090</v>
      </c>
      <c r="I425">
        <v>1774</v>
      </c>
      <c r="J425">
        <v>301309559</v>
      </c>
      <c r="K425">
        <v>72</v>
      </c>
      <c r="L425"/>
      <c r="M425"/>
      <c r="N425">
        <v>1.4949999999999999</v>
      </c>
      <c r="O425" s="83">
        <v>1500.07</v>
      </c>
      <c r="P425">
        <v>1458.4899999999998</v>
      </c>
      <c r="Q425">
        <v>2.0357699999999999</v>
      </c>
      <c r="R425">
        <v>1660.24</v>
      </c>
      <c r="S425">
        <v>2.0357699999999999</v>
      </c>
      <c r="T425" s="84">
        <v>1500.07</v>
      </c>
      <c r="U425" s="57">
        <v>44044</v>
      </c>
      <c r="V425" s="81" t="str">
        <f t="shared" si="24"/>
        <v>42020</v>
      </c>
      <c r="W425" s="80" t="str">
        <f t="shared" si="25"/>
        <v>Acima de 120 dias</v>
      </c>
      <c r="X425" s="81" t="str">
        <f t="shared" si="27"/>
        <v>82020</v>
      </c>
      <c r="AA425"/>
    </row>
    <row r="426" spans="1:27" x14ac:dyDescent="0.3">
      <c r="A426" s="57">
        <v>44227</v>
      </c>
      <c r="B426">
        <v>29894663000189</v>
      </c>
      <c r="C426" t="s">
        <v>96</v>
      </c>
      <c r="D426" s="57">
        <v>43978</v>
      </c>
      <c r="E426">
        <v>246.1</v>
      </c>
      <c r="F426" s="57">
        <v>44323</v>
      </c>
      <c r="G426">
        <f t="shared" si="26"/>
        <v>96</v>
      </c>
      <c r="H426" s="57">
        <v>46514</v>
      </c>
      <c r="I426">
        <v>2198</v>
      </c>
      <c r="J426">
        <v>301330004</v>
      </c>
      <c r="K426">
        <v>84</v>
      </c>
      <c r="L426"/>
      <c r="M426"/>
      <c r="N426">
        <v>1.447743</v>
      </c>
      <c r="O426" s="83">
        <v>10087.73</v>
      </c>
      <c r="P426">
        <v>11939.619999999999</v>
      </c>
      <c r="Q426">
        <v>1.7958940000000001</v>
      </c>
      <c r="R426">
        <v>11153.86</v>
      </c>
      <c r="S426">
        <v>1.7958940000000001</v>
      </c>
      <c r="T426" s="84">
        <v>10087.73</v>
      </c>
      <c r="U426" s="57">
        <v>44317</v>
      </c>
      <c r="V426" s="81" t="str">
        <f t="shared" si="24"/>
        <v>52020</v>
      </c>
      <c r="W426" s="80" t="str">
        <f t="shared" si="25"/>
        <v>1 a 30 dias</v>
      </c>
      <c r="X426" s="81" t="str">
        <f t="shared" si="27"/>
        <v>52021</v>
      </c>
      <c r="AA426"/>
    </row>
    <row r="427" spans="1:27" x14ac:dyDescent="0.3">
      <c r="A427" s="57">
        <v>44227</v>
      </c>
      <c r="B427">
        <v>29894663000189</v>
      </c>
      <c r="C427" t="s">
        <v>96</v>
      </c>
      <c r="D427" s="57">
        <v>44040</v>
      </c>
      <c r="E427">
        <v>127</v>
      </c>
      <c r="F427" s="57">
        <v>44172</v>
      </c>
      <c r="G427">
        <f t="shared" si="26"/>
        <v>-55</v>
      </c>
      <c r="H427" s="57">
        <v>46545</v>
      </c>
      <c r="I427">
        <v>2229</v>
      </c>
      <c r="J427">
        <v>301335046</v>
      </c>
      <c r="K427">
        <v>84</v>
      </c>
      <c r="L427"/>
      <c r="M427"/>
      <c r="N427">
        <v>1.4080692042517633</v>
      </c>
      <c r="O427" s="83">
        <v>5937.47</v>
      </c>
      <c r="P427">
        <v>6208.5699999999988</v>
      </c>
      <c r="Q427">
        <v>1.7541020000000001</v>
      </c>
      <c r="R427">
        <v>6504.22</v>
      </c>
      <c r="S427">
        <v>1.7541020000000001</v>
      </c>
      <c r="T427" s="84">
        <v>5937.47</v>
      </c>
      <c r="U427" s="57">
        <v>44166</v>
      </c>
      <c r="V427" s="81" t="str">
        <f t="shared" si="24"/>
        <v>72020</v>
      </c>
      <c r="W427" s="80" t="str">
        <f t="shared" si="25"/>
        <v>31 a 60 dias</v>
      </c>
      <c r="X427" s="81" t="str">
        <f t="shared" si="27"/>
        <v>122020</v>
      </c>
      <c r="AA427"/>
    </row>
    <row r="428" spans="1:27" x14ac:dyDescent="0.3">
      <c r="A428" s="57">
        <v>44227</v>
      </c>
      <c r="B428">
        <v>29894663000189</v>
      </c>
      <c r="C428" t="s">
        <v>96</v>
      </c>
      <c r="D428" s="57">
        <v>44074</v>
      </c>
      <c r="E428">
        <v>449.55</v>
      </c>
      <c r="F428" s="57">
        <v>44323</v>
      </c>
      <c r="G428">
        <f t="shared" si="26"/>
        <v>96</v>
      </c>
      <c r="H428" s="57">
        <v>46514</v>
      </c>
      <c r="I428">
        <v>2198</v>
      </c>
      <c r="J428">
        <v>301338043</v>
      </c>
      <c r="K428">
        <v>84</v>
      </c>
      <c r="L428"/>
      <c r="M428"/>
      <c r="N428">
        <v>1.4428757489181883</v>
      </c>
      <c r="O428" s="83">
        <v>18451.259999999998</v>
      </c>
      <c r="P428">
        <v>21486.160000000003</v>
      </c>
      <c r="Q428">
        <v>1.7912300000000001</v>
      </c>
      <c r="R428">
        <v>20404.09</v>
      </c>
      <c r="S428">
        <v>1.7912300000000001</v>
      </c>
      <c r="T428" s="84">
        <v>18451.259999999998</v>
      </c>
      <c r="U428" s="57">
        <v>44317</v>
      </c>
      <c r="V428" s="81" t="str">
        <f t="shared" si="24"/>
        <v>82020</v>
      </c>
      <c r="W428" s="80" t="str">
        <f t="shared" si="25"/>
        <v>1 a 30 dias</v>
      </c>
      <c r="X428" s="81" t="str">
        <f t="shared" si="27"/>
        <v>52021</v>
      </c>
      <c r="AA428"/>
    </row>
    <row r="429" spans="1:27" x14ac:dyDescent="0.3">
      <c r="A429" s="57">
        <v>44227</v>
      </c>
      <c r="B429">
        <v>29894663000189</v>
      </c>
      <c r="C429" t="s">
        <v>96</v>
      </c>
      <c r="D429" s="57">
        <v>44040</v>
      </c>
      <c r="E429">
        <v>62.44</v>
      </c>
      <c r="F429" s="57">
        <v>44262</v>
      </c>
      <c r="G429">
        <f t="shared" si="26"/>
        <v>35</v>
      </c>
      <c r="H429" s="57">
        <v>46545</v>
      </c>
      <c r="I429">
        <v>2229</v>
      </c>
      <c r="J429">
        <v>301343299</v>
      </c>
      <c r="K429">
        <v>84</v>
      </c>
      <c r="L429"/>
      <c r="M429"/>
      <c r="N429">
        <v>1.4229302566576285</v>
      </c>
      <c r="O429" s="83">
        <v>2720.03</v>
      </c>
      <c r="P429">
        <v>3037.38</v>
      </c>
      <c r="Q429">
        <v>1.770044</v>
      </c>
      <c r="R429">
        <v>2997.6400000000003</v>
      </c>
      <c r="S429">
        <v>1.770044</v>
      </c>
      <c r="T429" s="84">
        <v>2720.03</v>
      </c>
      <c r="U429" s="57">
        <v>44287</v>
      </c>
      <c r="V429" s="81" t="str">
        <f t="shared" si="24"/>
        <v>72020</v>
      </c>
      <c r="W429" s="80" t="str">
        <f t="shared" si="25"/>
        <v>1 a 30 dias</v>
      </c>
      <c r="X429" s="81" t="str">
        <f t="shared" si="27"/>
        <v>42021</v>
      </c>
      <c r="AA429"/>
    </row>
    <row r="430" spans="1:27" x14ac:dyDescent="0.3">
      <c r="A430" s="57">
        <v>44227</v>
      </c>
      <c r="B430">
        <v>29894663000189</v>
      </c>
      <c r="C430" t="s">
        <v>96</v>
      </c>
      <c r="D430" s="57">
        <v>44040</v>
      </c>
      <c r="E430">
        <v>250.3</v>
      </c>
      <c r="F430" s="57">
        <v>44111</v>
      </c>
      <c r="G430">
        <f t="shared" si="26"/>
        <v>-116</v>
      </c>
      <c r="H430" s="57">
        <v>46545</v>
      </c>
      <c r="I430">
        <v>2229</v>
      </c>
      <c r="J430">
        <v>301343589</v>
      </c>
      <c r="K430">
        <v>84</v>
      </c>
      <c r="L430"/>
      <c r="M430"/>
      <c r="N430">
        <v>1.4323455137155765</v>
      </c>
      <c r="O430" s="83">
        <v>12126</v>
      </c>
      <c r="P430">
        <v>12137.629999999996</v>
      </c>
      <c r="Q430">
        <v>1.7799370000000001</v>
      </c>
      <c r="R430">
        <v>13235.59</v>
      </c>
      <c r="S430">
        <v>1.7799370000000001</v>
      </c>
      <c r="T430" s="84">
        <v>12126</v>
      </c>
      <c r="U430" s="57">
        <v>44136</v>
      </c>
      <c r="V430" s="81" t="str">
        <f t="shared" si="24"/>
        <v>72020</v>
      </c>
      <c r="W430" s="80" t="str">
        <f t="shared" si="25"/>
        <v>91 a 120 dias</v>
      </c>
      <c r="X430" s="81" t="str">
        <f t="shared" si="27"/>
        <v>112020</v>
      </c>
      <c r="AA430"/>
    </row>
    <row r="431" spans="1:27" x14ac:dyDescent="0.3">
      <c r="A431" s="57">
        <v>44227</v>
      </c>
      <c r="B431">
        <v>29894663000189</v>
      </c>
      <c r="C431" t="s">
        <v>96</v>
      </c>
      <c r="D431" s="57">
        <v>44099</v>
      </c>
      <c r="E431">
        <v>123.09</v>
      </c>
      <c r="F431" s="57">
        <v>44293</v>
      </c>
      <c r="G431">
        <f t="shared" si="26"/>
        <v>66</v>
      </c>
      <c r="H431" s="57">
        <v>46638</v>
      </c>
      <c r="I431">
        <v>2322</v>
      </c>
      <c r="J431">
        <v>301378508</v>
      </c>
      <c r="K431">
        <v>84</v>
      </c>
      <c r="L431"/>
      <c r="M431"/>
      <c r="N431">
        <v>1.3599999999999999</v>
      </c>
      <c r="O431" s="83">
        <v>5931.55</v>
      </c>
      <c r="P431">
        <v>6149.3800000000019</v>
      </c>
      <c r="Q431">
        <v>1.41154</v>
      </c>
      <c r="R431">
        <v>6027</v>
      </c>
      <c r="S431">
        <v>1.41154</v>
      </c>
      <c r="T431" s="84">
        <v>5931.55</v>
      </c>
      <c r="U431" s="57">
        <v>44287</v>
      </c>
      <c r="V431" s="81" t="str">
        <f t="shared" si="24"/>
        <v>92020</v>
      </c>
      <c r="W431" s="80" t="str">
        <f t="shared" si="25"/>
        <v>1 a 30 dias</v>
      </c>
      <c r="X431" s="81" t="str">
        <f t="shared" si="27"/>
        <v>42021</v>
      </c>
      <c r="AA431"/>
    </row>
    <row r="432" spans="1:27" x14ac:dyDescent="0.3">
      <c r="A432" s="57">
        <v>44227</v>
      </c>
      <c r="B432">
        <v>29894663000189</v>
      </c>
      <c r="C432" t="s">
        <v>96</v>
      </c>
      <c r="D432" s="57">
        <v>44134</v>
      </c>
      <c r="E432">
        <v>250</v>
      </c>
      <c r="F432" s="57">
        <v>44172</v>
      </c>
      <c r="G432">
        <f t="shared" si="26"/>
        <v>-55</v>
      </c>
      <c r="H432" s="57">
        <v>46667</v>
      </c>
      <c r="I432">
        <v>2351</v>
      </c>
      <c r="J432">
        <v>301396449</v>
      </c>
      <c r="K432">
        <v>84</v>
      </c>
      <c r="L432"/>
      <c r="M432"/>
      <c r="N432">
        <v>1.4401219999999999</v>
      </c>
      <c r="O432" s="83">
        <v>11842.07</v>
      </c>
      <c r="P432">
        <v>12182.049999999996</v>
      </c>
      <c r="Q432">
        <v>1.7891779999999999</v>
      </c>
      <c r="R432">
        <v>13028.06</v>
      </c>
      <c r="S432">
        <v>1.7891779999999999</v>
      </c>
      <c r="T432" s="84">
        <v>11842.07</v>
      </c>
      <c r="U432" s="57">
        <v>44166</v>
      </c>
      <c r="V432" s="81" t="str">
        <f t="shared" si="24"/>
        <v>102020</v>
      </c>
      <c r="W432" s="80" t="str">
        <f t="shared" si="25"/>
        <v>31 a 60 dias</v>
      </c>
      <c r="X432" s="81" t="str">
        <f t="shared" si="27"/>
        <v>122020</v>
      </c>
      <c r="AA432"/>
    </row>
    <row r="433" spans="1:27" x14ac:dyDescent="0.3">
      <c r="A433" s="57">
        <v>44227</v>
      </c>
      <c r="B433">
        <v>29894663000189</v>
      </c>
      <c r="C433" t="s">
        <v>96</v>
      </c>
      <c r="D433" s="57">
        <v>43978</v>
      </c>
      <c r="E433">
        <v>269.10000000000002</v>
      </c>
      <c r="F433" s="57">
        <v>43989</v>
      </c>
      <c r="G433">
        <f t="shared" si="26"/>
        <v>-238</v>
      </c>
      <c r="H433" s="57">
        <v>46119</v>
      </c>
      <c r="I433">
        <v>1803</v>
      </c>
      <c r="J433">
        <v>301413560</v>
      </c>
      <c r="K433">
        <v>72</v>
      </c>
      <c r="L433"/>
      <c r="M433"/>
      <c r="N433">
        <v>1.3599999999999999</v>
      </c>
      <c r="O433" s="83">
        <v>13121.87</v>
      </c>
      <c r="P433">
        <v>12234.880000000003</v>
      </c>
      <c r="Q433">
        <v>1.607475</v>
      </c>
      <c r="R433">
        <v>13789.75</v>
      </c>
      <c r="S433">
        <v>1.607475</v>
      </c>
      <c r="T433" s="84">
        <v>13121.87</v>
      </c>
      <c r="U433" s="57">
        <v>44228</v>
      </c>
      <c r="V433" s="81" t="str">
        <f t="shared" si="24"/>
        <v>52020</v>
      </c>
      <c r="W433" s="80" t="str">
        <f t="shared" si="25"/>
        <v>Acima de 120 dias</v>
      </c>
      <c r="X433" s="81" t="str">
        <f t="shared" si="27"/>
        <v>22021</v>
      </c>
      <c r="AA433"/>
    </row>
    <row r="434" spans="1:27" x14ac:dyDescent="0.3">
      <c r="A434" s="57">
        <v>44227</v>
      </c>
      <c r="B434">
        <v>29894663000189</v>
      </c>
      <c r="C434" t="s">
        <v>96</v>
      </c>
      <c r="D434" s="57">
        <v>43978</v>
      </c>
      <c r="E434">
        <v>397</v>
      </c>
      <c r="F434" s="57">
        <v>43989</v>
      </c>
      <c r="G434">
        <f t="shared" si="26"/>
        <v>-238</v>
      </c>
      <c r="H434" s="57">
        <v>46119</v>
      </c>
      <c r="I434">
        <v>1803</v>
      </c>
      <c r="J434">
        <v>301420164</v>
      </c>
      <c r="K434">
        <v>72</v>
      </c>
      <c r="L434"/>
      <c r="M434"/>
      <c r="N434">
        <v>1.4961159640568564</v>
      </c>
      <c r="O434" s="83">
        <v>18204.120000000003</v>
      </c>
      <c r="P434">
        <v>17340.810000000001</v>
      </c>
      <c r="Q434">
        <v>2.0518320000000001</v>
      </c>
      <c r="R434">
        <v>20189.989999999998</v>
      </c>
      <c r="S434">
        <v>2.0518320000000001</v>
      </c>
      <c r="T434" s="84">
        <v>18204.120000000003</v>
      </c>
      <c r="U434" s="57">
        <v>44317</v>
      </c>
      <c r="V434" s="81" t="str">
        <f t="shared" si="24"/>
        <v>52020</v>
      </c>
      <c r="W434" s="80" t="str">
        <f t="shared" si="25"/>
        <v>Acima de 120 dias</v>
      </c>
      <c r="X434" s="81" t="str">
        <f t="shared" si="27"/>
        <v>52021</v>
      </c>
      <c r="AA434"/>
    </row>
    <row r="435" spans="1:27" x14ac:dyDescent="0.3">
      <c r="A435" s="57">
        <v>44227</v>
      </c>
      <c r="B435">
        <v>29894663000189</v>
      </c>
      <c r="C435" t="s">
        <v>96</v>
      </c>
      <c r="D435" s="57">
        <v>43978</v>
      </c>
      <c r="E435">
        <v>43.7</v>
      </c>
      <c r="F435" s="57">
        <v>44262</v>
      </c>
      <c r="G435">
        <f t="shared" si="26"/>
        <v>35</v>
      </c>
      <c r="H435" s="57">
        <v>46119</v>
      </c>
      <c r="I435">
        <v>1803</v>
      </c>
      <c r="J435">
        <v>301420800</v>
      </c>
      <c r="K435">
        <v>72</v>
      </c>
      <c r="L435"/>
      <c r="M435"/>
      <c r="N435">
        <v>1.4961333554303402</v>
      </c>
      <c r="O435" s="83">
        <v>1610.56</v>
      </c>
      <c r="P435">
        <v>1908.7599999999998</v>
      </c>
      <c r="Q435">
        <v>2.0518420000000002</v>
      </c>
      <c r="R435">
        <v>1829.1</v>
      </c>
      <c r="S435">
        <v>2.0518420000000002</v>
      </c>
      <c r="T435" s="84">
        <v>1610.56</v>
      </c>
      <c r="U435" s="57">
        <v>44256</v>
      </c>
      <c r="V435" s="81" t="str">
        <f t="shared" si="24"/>
        <v>52020</v>
      </c>
      <c r="W435" s="80" t="str">
        <f t="shared" si="25"/>
        <v>1 a 30 dias</v>
      </c>
      <c r="X435" s="81" t="str">
        <f t="shared" si="27"/>
        <v>32021</v>
      </c>
      <c r="AA435"/>
    </row>
    <row r="436" spans="1:27" x14ac:dyDescent="0.3">
      <c r="A436" s="57">
        <v>44227</v>
      </c>
      <c r="B436">
        <v>29894663000189</v>
      </c>
      <c r="C436" t="s">
        <v>96</v>
      </c>
      <c r="D436" s="57">
        <v>44040</v>
      </c>
      <c r="E436">
        <v>167.5</v>
      </c>
      <c r="F436" s="57">
        <v>44262</v>
      </c>
      <c r="G436">
        <f t="shared" si="26"/>
        <v>35</v>
      </c>
      <c r="H436" s="57">
        <v>46545</v>
      </c>
      <c r="I436">
        <v>2229</v>
      </c>
      <c r="J436">
        <v>301444075</v>
      </c>
      <c r="K436">
        <v>84</v>
      </c>
      <c r="L436"/>
      <c r="M436"/>
      <c r="N436">
        <v>1.4167462223459157</v>
      </c>
      <c r="O436" s="83">
        <v>7310.07</v>
      </c>
      <c r="P436">
        <v>8164.7299999999987</v>
      </c>
      <c r="Q436">
        <v>1.763339</v>
      </c>
      <c r="R436">
        <v>8055.73</v>
      </c>
      <c r="S436">
        <v>1.763339</v>
      </c>
      <c r="T436" s="84">
        <v>7310.07</v>
      </c>
      <c r="U436" s="57">
        <v>44287</v>
      </c>
      <c r="V436" s="81" t="str">
        <f t="shared" si="24"/>
        <v>72020</v>
      </c>
      <c r="W436" s="80" t="str">
        <f t="shared" si="25"/>
        <v>1 a 30 dias</v>
      </c>
      <c r="X436" s="81" t="str">
        <f t="shared" si="27"/>
        <v>42021</v>
      </c>
      <c r="AA436"/>
    </row>
    <row r="437" spans="1:27" x14ac:dyDescent="0.3">
      <c r="A437" s="57">
        <v>44227</v>
      </c>
      <c r="B437">
        <v>29894663000189</v>
      </c>
      <c r="C437" t="s">
        <v>96</v>
      </c>
      <c r="D437" s="57">
        <v>44074</v>
      </c>
      <c r="E437">
        <v>313.5</v>
      </c>
      <c r="F437" s="57">
        <v>44234</v>
      </c>
      <c r="G437">
        <f t="shared" si="26"/>
        <v>7</v>
      </c>
      <c r="H437" s="57">
        <v>46545</v>
      </c>
      <c r="I437">
        <v>2229</v>
      </c>
      <c r="J437">
        <v>301448575</v>
      </c>
      <c r="K437">
        <v>84</v>
      </c>
      <c r="L437"/>
      <c r="M437"/>
      <c r="N437">
        <v>1.4390521544322861</v>
      </c>
      <c r="O437" s="83">
        <v>13907.53</v>
      </c>
      <c r="P437">
        <v>15098.920000000006</v>
      </c>
      <c r="Q437">
        <v>1.7870980000000001</v>
      </c>
      <c r="R437">
        <v>15294.67</v>
      </c>
      <c r="S437">
        <v>1.7870980000000001</v>
      </c>
      <c r="T437" s="84">
        <v>13907.53</v>
      </c>
      <c r="U437" s="57">
        <v>44228</v>
      </c>
      <c r="V437" s="81" t="str">
        <f t="shared" si="24"/>
        <v>82020</v>
      </c>
      <c r="W437" s="80" t="str">
        <f t="shared" si="25"/>
        <v>1 a 30 dias</v>
      </c>
      <c r="X437" s="81" t="str">
        <f t="shared" si="27"/>
        <v>22021</v>
      </c>
      <c r="AA437"/>
    </row>
    <row r="438" spans="1:27" x14ac:dyDescent="0.3">
      <c r="A438" s="57">
        <v>44227</v>
      </c>
      <c r="B438">
        <v>29894663000189</v>
      </c>
      <c r="C438" t="s">
        <v>96</v>
      </c>
      <c r="D438" s="57">
        <v>44074</v>
      </c>
      <c r="E438">
        <v>104</v>
      </c>
      <c r="F438" s="57">
        <v>44081</v>
      </c>
      <c r="G438">
        <f t="shared" si="26"/>
        <v>-146</v>
      </c>
      <c r="H438" s="57">
        <v>46575</v>
      </c>
      <c r="I438">
        <v>2259</v>
      </c>
      <c r="J438">
        <v>301453699</v>
      </c>
      <c r="K438">
        <v>84</v>
      </c>
      <c r="L438"/>
      <c r="M438"/>
      <c r="N438">
        <v>1.433453408606888</v>
      </c>
      <c r="O438" s="83">
        <v>5168.37</v>
      </c>
      <c r="P438">
        <v>5049.8599999999997</v>
      </c>
      <c r="Q438">
        <v>1.781296</v>
      </c>
      <c r="R438">
        <v>5637.63</v>
      </c>
      <c r="S438">
        <v>1.781296</v>
      </c>
      <c r="T438" s="84">
        <v>5168.37</v>
      </c>
      <c r="U438" s="57">
        <v>44105</v>
      </c>
      <c r="V438" s="81" t="str">
        <f t="shared" si="24"/>
        <v>82020</v>
      </c>
      <c r="W438" s="80" t="str">
        <f t="shared" si="25"/>
        <v>Acima de 120 dias</v>
      </c>
      <c r="X438" s="81" t="str">
        <f t="shared" si="27"/>
        <v>102020</v>
      </c>
      <c r="AA438"/>
    </row>
    <row r="439" spans="1:27" x14ac:dyDescent="0.3">
      <c r="A439" s="57">
        <v>44227</v>
      </c>
      <c r="B439">
        <v>29894663000189</v>
      </c>
      <c r="C439" t="s">
        <v>96</v>
      </c>
      <c r="D439" s="57">
        <v>44099</v>
      </c>
      <c r="E439">
        <v>160</v>
      </c>
      <c r="F439" s="57">
        <v>44323</v>
      </c>
      <c r="G439">
        <f t="shared" si="26"/>
        <v>96</v>
      </c>
      <c r="H439" s="57">
        <v>45876</v>
      </c>
      <c r="I439">
        <v>1560</v>
      </c>
      <c r="J439">
        <v>301463200</v>
      </c>
      <c r="K439">
        <v>60</v>
      </c>
      <c r="L439"/>
      <c r="M439"/>
      <c r="N439">
        <v>1.3599999999999999</v>
      </c>
      <c r="O439" s="83">
        <v>5540.14</v>
      </c>
      <c r="P439">
        <v>6482.4900000000016</v>
      </c>
      <c r="Q439">
        <v>1.72227</v>
      </c>
      <c r="R439">
        <v>5999.66</v>
      </c>
      <c r="S439">
        <v>1.72227</v>
      </c>
      <c r="T439" s="84">
        <v>5540.14</v>
      </c>
      <c r="U439" s="57">
        <v>44317</v>
      </c>
      <c r="V439" s="81" t="str">
        <f t="shared" si="24"/>
        <v>92020</v>
      </c>
      <c r="W439" s="80" t="str">
        <f t="shared" si="25"/>
        <v>1 a 30 dias</v>
      </c>
      <c r="X439" s="81" t="str">
        <f t="shared" si="27"/>
        <v>52021</v>
      </c>
      <c r="AA439"/>
    </row>
    <row r="440" spans="1:27" x14ac:dyDescent="0.3">
      <c r="A440" s="57">
        <v>44227</v>
      </c>
      <c r="B440">
        <v>29894663000189</v>
      </c>
      <c r="C440" t="s">
        <v>96</v>
      </c>
      <c r="D440" s="57">
        <v>44074</v>
      </c>
      <c r="E440">
        <v>106.23</v>
      </c>
      <c r="F440" s="57">
        <v>44262</v>
      </c>
      <c r="G440">
        <f t="shared" si="26"/>
        <v>35</v>
      </c>
      <c r="H440" s="57">
        <v>46608</v>
      </c>
      <c r="I440">
        <v>2292</v>
      </c>
      <c r="J440">
        <v>301465554</v>
      </c>
      <c r="K440">
        <v>84</v>
      </c>
      <c r="L440"/>
      <c r="M440"/>
      <c r="N440">
        <v>1.4495750000000001</v>
      </c>
      <c r="O440" s="83">
        <v>4647.54</v>
      </c>
      <c r="P440">
        <v>5162.21</v>
      </c>
      <c r="Q440">
        <v>1.798438</v>
      </c>
      <c r="R440">
        <v>5132.8499999999995</v>
      </c>
      <c r="S440">
        <v>1.798438</v>
      </c>
      <c r="T440" s="84">
        <v>4647.54</v>
      </c>
      <c r="U440" s="57">
        <v>44287</v>
      </c>
      <c r="V440" s="81" t="str">
        <f t="shared" si="24"/>
        <v>82020</v>
      </c>
      <c r="W440" s="80" t="str">
        <f t="shared" si="25"/>
        <v>1 a 30 dias</v>
      </c>
      <c r="X440" s="81" t="str">
        <f t="shared" si="27"/>
        <v>42021</v>
      </c>
      <c r="AA440"/>
    </row>
    <row r="441" spans="1:27" x14ac:dyDescent="0.3">
      <c r="A441" s="57">
        <v>44227</v>
      </c>
      <c r="B441">
        <v>29894663000189</v>
      </c>
      <c r="C441" t="s">
        <v>96</v>
      </c>
      <c r="D441" s="57">
        <v>44074</v>
      </c>
      <c r="E441">
        <v>117.9</v>
      </c>
      <c r="F441" s="57">
        <v>44262</v>
      </c>
      <c r="G441">
        <f t="shared" si="26"/>
        <v>35</v>
      </c>
      <c r="H441" s="57">
        <v>46608</v>
      </c>
      <c r="I441">
        <v>2292</v>
      </c>
      <c r="J441">
        <v>301466505</v>
      </c>
      <c r="K441">
        <v>84</v>
      </c>
      <c r="L441"/>
      <c r="M441"/>
      <c r="N441">
        <v>1.437227</v>
      </c>
      <c r="O441" s="83">
        <v>5176.84</v>
      </c>
      <c r="P441">
        <v>5752.9699999999993</v>
      </c>
      <c r="Q441">
        <v>1.785315</v>
      </c>
      <c r="R441">
        <v>5717.37</v>
      </c>
      <c r="S441">
        <v>1.785315</v>
      </c>
      <c r="T441" s="84">
        <v>5176.84</v>
      </c>
      <c r="U441" s="57">
        <v>44287</v>
      </c>
      <c r="V441" s="81" t="str">
        <f t="shared" si="24"/>
        <v>82020</v>
      </c>
      <c r="W441" s="80" t="str">
        <f t="shared" si="25"/>
        <v>1 a 30 dias</v>
      </c>
      <c r="X441" s="81" t="str">
        <f t="shared" si="27"/>
        <v>42021</v>
      </c>
      <c r="AA441"/>
    </row>
    <row r="442" spans="1:27" x14ac:dyDescent="0.3">
      <c r="A442" s="57">
        <v>44227</v>
      </c>
      <c r="B442">
        <v>29894663000189</v>
      </c>
      <c r="C442" t="s">
        <v>96</v>
      </c>
      <c r="D442" s="57">
        <v>44074</v>
      </c>
      <c r="E442">
        <v>201.5</v>
      </c>
      <c r="F442" s="57">
        <v>44234</v>
      </c>
      <c r="G442">
        <f t="shared" si="26"/>
        <v>7</v>
      </c>
      <c r="H442" s="57">
        <v>46608</v>
      </c>
      <c r="I442">
        <v>2292</v>
      </c>
      <c r="J442">
        <v>301467675</v>
      </c>
      <c r="K442">
        <v>84</v>
      </c>
      <c r="L442"/>
      <c r="M442"/>
      <c r="N442">
        <v>1.432903</v>
      </c>
      <c r="O442" s="83">
        <v>9060.3700000000008</v>
      </c>
      <c r="P442">
        <v>9846.4800000000014</v>
      </c>
      <c r="Q442">
        <v>1.780664</v>
      </c>
      <c r="R442">
        <v>9985.2900000000009</v>
      </c>
      <c r="S442">
        <v>1.780664</v>
      </c>
      <c r="T442" s="84">
        <v>9060.3700000000008</v>
      </c>
      <c r="U442" s="57">
        <v>44228</v>
      </c>
      <c r="V442" s="81" t="str">
        <f t="shared" si="24"/>
        <v>82020</v>
      </c>
      <c r="W442" s="80" t="str">
        <f t="shared" si="25"/>
        <v>1 a 30 dias</v>
      </c>
      <c r="X442" s="81" t="str">
        <f t="shared" si="27"/>
        <v>22021</v>
      </c>
      <c r="AA442"/>
    </row>
    <row r="443" spans="1:27" x14ac:dyDescent="0.3">
      <c r="A443" s="57">
        <v>44227</v>
      </c>
      <c r="B443">
        <v>29894663000189</v>
      </c>
      <c r="C443" t="s">
        <v>96</v>
      </c>
      <c r="D443" s="57">
        <v>43936</v>
      </c>
      <c r="E443">
        <v>359</v>
      </c>
      <c r="F443" s="57">
        <v>44050</v>
      </c>
      <c r="G443">
        <f t="shared" si="26"/>
        <v>-177</v>
      </c>
      <c r="H443" s="57">
        <v>44992</v>
      </c>
      <c r="I443">
        <v>676</v>
      </c>
      <c r="J443">
        <v>301511542</v>
      </c>
      <c r="K443">
        <v>36</v>
      </c>
      <c r="L443"/>
      <c r="M443"/>
      <c r="N443">
        <v>1.3599999999999999</v>
      </c>
      <c r="O443" s="83">
        <v>10087.41</v>
      </c>
      <c r="P443">
        <v>9945.58</v>
      </c>
      <c r="Q443">
        <v>1.756184</v>
      </c>
      <c r="R443">
        <v>10371.92</v>
      </c>
      <c r="S443">
        <v>1.756184</v>
      </c>
      <c r="T443" s="84">
        <v>10087.41</v>
      </c>
      <c r="U443" s="57">
        <v>44044</v>
      </c>
      <c r="V443" s="81" t="str">
        <f t="shared" si="24"/>
        <v>42020</v>
      </c>
      <c r="W443" s="80" t="str">
        <f t="shared" si="25"/>
        <v>Acima de 120 dias</v>
      </c>
      <c r="X443" s="81" t="str">
        <f t="shared" si="27"/>
        <v>82020</v>
      </c>
      <c r="AA443"/>
    </row>
    <row r="444" spans="1:27" x14ac:dyDescent="0.3">
      <c r="A444" s="57">
        <v>44227</v>
      </c>
      <c r="B444">
        <v>29894663000189</v>
      </c>
      <c r="C444" t="s">
        <v>96</v>
      </c>
      <c r="D444" s="57">
        <v>43978</v>
      </c>
      <c r="E444">
        <v>210.5</v>
      </c>
      <c r="F444" s="57">
        <v>44019</v>
      </c>
      <c r="G444">
        <f t="shared" si="26"/>
        <v>-208</v>
      </c>
      <c r="H444" s="57">
        <v>46514</v>
      </c>
      <c r="I444">
        <v>2198</v>
      </c>
      <c r="J444">
        <v>301537827</v>
      </c>
      <c r="K444">
        <v>84</v>
      </c>
      <c r="L444"/>
      <c r="M444"/>
      <c r="N444">
        <v>1.398752</v>
      </c>
      <c r="O444" s="83">
        <v>10861.18</v>
      </c>
      <c r="P444">
        <v>10382.239999999998</v>
      </c>
      <c r="Q444">
        <v>1.74366</v>
      </c>
      <c r="R444">
        <v>11785</v>
      </c>
      <c r="S444">
        <v>1.74366</v>
      </c>
      <c r="T444" s="84">
        <v>10861.18</v>
      </c>
      <c r="U444" s="57">
        <v>44044</v>
      </c>
      <c r="V444" s="81" t="str">
        <f t="shared" si="24"/>
        <v>52020</v>
      </c>
      <c r="W444" s="80" t="str">
        <f t="shared" si="25"/>
        <v>Acima de 120 dias</v>
      </c>
      <c r="X444" s="81" t="str">
        <f t="shared" si="27"/>
        <v>82020</v>
      </c>
      <c r="AA444"/>
    </row>
    <row r="445" spans="1:27" x14ac:dyDescent="0.3">
      <c r="A445" s="57">
        <v>44227</v>
      </c>
      <c r="B445">
        <v>29894663000189</v>
      </c>
      <c r="C445" t="s">
        <v>96</v>
      </c>
      <c r="D445" s="57">
        <v>44001</v>
      </c>
      <c r="E445">
        <v>62.57</v>
      </c>
      <c r="F445" s="57">
        <v>44142</v>
      </c>
      <c r="G445">
        <f t="shared" si="26"/>
        <v>-85</v>
      </c>
      <c r="H445" s="57">
        <v>46514</v>
      </c>
      <c r="I445">
        <v>2198</v>
      </c>
      <c r="J445">
        <v>301538331</v>
      </c>
      <c r="K445">
        <v>84</v>
      </c>
      <c r="L445"/>
      <c r="M445"/>
      <c r="N445">
        <v>1.4339698185895393</v>
      </c>
      <c r="O445" s="83">
        <v>2952.74</v>
      </c>
      <c r="P445">
        <v>3020.2299999999991</v>
      </c>
      <c r="Q445">
        <v>1.7784899999999999</v>
      </c>
      <c r="R445">
        <v>3222.87</v>
      </c>
      <c r="S445">
        <v>1.7784899999999999</v>
      </c>
      <c r="T445" s="84">
        <v>2952.74</v>
      </c>
      <c r="U445" s="57">
        <v>44136</v>
      </c>
      <c r="V445" s="81" t="str">
        <f t="shared" si="24"/>
        <v>62020</v>
      </c>
      <c r="W445" s="80" t="str">
        <f t="shared" si="25"/>
        <v>61 a 90 dias</v>
      </c>
      <c r="X445" s="81" t="str">
        <f t="shared" si="27"/>
        <v>112020</v>
      </c>
      <c r="AA445"/>
    </row>
    <row r="446" spans="1:27" x14ac:dyDescent="0.3">
      <c r="A446" s="57">
        <v>44227</v>
      </c>
      <c r="B446">
        <v>29894663000189</v>
      </c>
      <c r="C446" t="s">
        <v>96</v>
      </c>
      <c r="D446" s="57">
        <v>44099</v>
      </c>
      <c r="E446">
        <v>227.66</v>
      </c>
      <c r="F446" s="57">
        <v>44293</v>
      </c>
      <c r="G446">
        <f t="shared" si="26"/>
        <v>66</v>
      </c>
      <c r="H446" s="57">
        <v>46638</v>
      </c>
      <c r="I446">
        <v>2322</v>
      </c>
      <c r="J446">
        <v>301581510</v>
      </c>
      <c r="K446">
        <v>84</v>
      </c>
      <c r="L446"/>
      <c r="M446"/>
      <c r="N446">
        <v>1.3599999999999999</v>
      </c>
      <c r="O446" s="83">
        <v>11098.32</v>
      </c>
      <c r="P446">
        <v>11373.359999999999</v>
      </c>
      <c r="Q446">
        <v>1.3735729999999999</v>
      </c>
      <c r="R446">
        <v>11147.19</v>
      </c>
      <c r="S446">
        <v>1.3735729999999999</v>
      </c>
      <c r="T446" s="84">
        <v>11098.32</v>
      </c>
      <c r="U446" s="57">
        <v>44287</v>
      </c>
      <c r="V446" s="81" t="str">
        <f t="shared" si="24"/>
        <v>92020</v>
      </c>
      <c r="W446" s="80" t="str">
        <f t="shared" si="25"/>
        <v>1 a 30 dias</v>
      </c>
      <c r="X446" s="81" t="str">
        <f t="shared" si="27"/>
        <v>42021</v>
      </c>
      <c r="AA446"/>
    </row>
    <row r="447" spans="1:27" x14ac:dyDescent="0.3">
      <c r="A447" s="57">
        <v>44227</v>
      </c>
      <c r="B447">
        <v>29894663000189</v>
      </c>
      <c r="C447" t="s">
        <v>96</v>
      </c>
      <c r="D447" s="57">
        <v>43936</v>
      </c>
      <c r="E447">
        <v>1063</v>
      </c>
      <c r="F447" s="57">
        <v>44323</v>
      </c>
      <c r="G447">
        <f t="shared" si="26"/>
        <v>96</v>
      </c>
      <c r="H447" s="57">
        <v>46090</v>
      </c>
      <c r="I447">
        <v>1774</v>
      </c>
      <c r="J447">
        <v>301616005</v>
      </c>
      <c r="K447">
        <v>72</v>
      </c>
      <c r="L447"/>
      <c r="M447"/>
      <c r="N447">
        <v>1.5149295880082265</v>
      </c>
      <c r="O447" s="83">
        <v>36634.33</v>
      </c>
      <c r="P447">
        <v>45911.35</v>
      </c>
      <c r="Q447">
        <v>2.0636890000000001</v>
      </c>
      <c r="R447">
        <v>41736.42</v>
      </c>
      <c r="S447">
        <v>2.0636890000000001</v>
      </c>
      <c r="T447" s="84">
        <v>36634.33</v>
      </c>
      <c r="U447" s="57">
        <v>44317</v>
      </c>
      <c r="V447" s="81" t="str">
        <f t="shared" si="24"/>
        <v>42020</v>
      </c>
      <c r="W447" s="80" t="str">
        <f t="shared" si="25"/>
        <v>1 a 30 dias</v>
      </c>
      <c r="X447" s="81" t="str">
        <f t="shared" si="27"/>
        <v>52021</v>
      </c>
      <c r="AA447"/>
    </row>
    <row r="448" spans="1:27" x14ac:dyDescent="0.3">
      <c r="A448" s="57">
        <v>44227</v>
      </c>
      <c r="B448">
        <v>29894663000189</v>
      </c>
      <c r="C448" t="s">
        <v>96</v>
      </c>
      <c r="D448" s="57">
        <v>44040</v>
      </c>
      <c r="E448">
        <v>50.27</v>
      </c>
      <c r="F448" s="57">
        <v>44234</v>
      </c>
      <c r="G448">
        <f t="shared" si="26"/>
        <v>7</v>
      </c>
      <c r="H448" s="57">
        <v>46119</v>
      </c>
      <c r="I448">
        <v>1803</v>
      </c>
      <c r="J448">
        <v>301621527</v>
      </c>
      <c r="K448">
        <v>72</v>
      </c>
      <c r="L448"/>
      <c r="M448"/>
      <c r="N448">
        <v>1.5130000000000001</v>
      </c>
      <c r="O448" s="83">
        <v>1897.9299999999998</v>
      </c>
      <c r="P448">
        <v>2151.5300000000007</v>
      </c>
      <c r="Q448">
        <v>2.0640580000000002</v>
      </c>
      <c r="R448">
        <v>2145.9700000000003</v>
      </c>
      <c r="S448">
        <v>2.0640580000000002</v>
      </c>
      <c r="T448" s="84">
        <v>1897.9299999999998</v>
      </c>
      <c r="U448" s="57">
        <v>44228</v>
      </c>
      <c r="V448" s="81" t="str">
        <f t="shared" si="24"/>
        <v>72020</v>
      </c>
      <c r="W448" s="80" t="str">
        <f t="shared" si="25"/>
        <v>1 a 30 dias</v>
      </c>
      <c r="X448" s="81" t="str">
        <f t="shared" si="27"/>
        <v>22021</v>
      </c>
      <c r="AA448"/>
    </row>
    <row r="449" spans="1:27" x14ac:dyDescent="0.3">
      <c r="A449" s="57">
        <v>44227</v>
      </c>
      <c r="B449">
        <v>29894663000189</v>
      </c>
      <c r="C449" t="s">
        <v>96</v>
      </c>
      <c r="D449" s="57">
        <v>43978</v>
      </c>
      <c r="E449">
        <v>66.7</v>
      </c>
      <c r="F449" s="57">
        <v>44262</v>
      </c>
      <c r="G449">
        <f t="shared" si="26"/>
        <v>35</v>
      </c>
      <c r="H449" s="57">
        <v>46484</v>
      </c>
      <c r="I449">
        <v>2168</v>
      </c>
      <c r="J449">
        <v>301625761</v>
      </c>
      <c r="K449">
        <v>84</v>
      </c>
      <c r="L449"/>
      <c r="M449"/>
      <c r="N449">
        <v>1.4355043044588276</v>
      </c>
      <c r="O449" s="83">
        <v>2855.23</v>
      </c>
      <c r="P449">
        <v>3229.2700000000018</v>
      </c>
      <c r="Q449">
        <v>1.787925</v>
      </c>
      <c r="R449">
        <v>3143.74</v>
      </c>
      <c r="S449">
        <v>1.787925</v>
      </c>
      <c r="T449" s="84">
        <v>2855.23</v>
      </c>
      <c r="U449" s="57">
        <v>44287</v>
      </c>
      <c r="V449" s="81" t="str">
        <f t="shared" si="24"/>
        <v>52020</v>
      </c>
      <c r="W449" s="80" t="str">
        <f t="shared" si="25"/>
        <v>1 a 30 dias</v>
      </c>
      <c r="X449" s="81" t="str">
        <f t="shared" si="27"/>
        <v>42021</v>
      </c>
      <c r="AA449"/>
    </row>
    <row r="450" spans="1:27" x14ac:dyDescent="0.3">
      <c r="A450" s="57">
        <v>44227</v>
      </c>
      <c r="B450">
        <v>29894663000189</v>
      </c>
      <c r="C450" t="s">
        <v>96</v>
      </c>
      <c r="D450" s="57">
        <v>44134</v>
      </c>
      <c r="E450">
        <v>110</v>
      </c>
      <c r="F450" s="57">
        <v>44323</v>
      </c>
      <c r="G450">
        <f t="shared" si="26"/>
        <v>96</v>
      </c>
      <c r="H450" s="57">
        <v>46699</v>
      </c>
      <c r="I450">
        <v>2383</v>
      </c>
      <c r="J450">
        <v>301626841</v>
      </c>
      <c r="K450">
        <v>84</v>
      </c>
      <c r="L450"/>
      <c r="M450"/>
      <c r="N450">
        <v>1.40347</v>
      </c>
      <c r="O450" s="83">
        <v>4757.63</v>
      </c>
      <c r="P450">
        <v>5350.340000000002</v>
      </c>
      <c r="Q450">
        <v>1.739492</v>
      </c>
      <c r="R450">
        <v>5278.72</v>
      </c>
      <c r="S450">
        <v>1.739492</v>
      </c>
      <c r="T450" s="84">
        <v>4757.63</v>
      </c>
      <c r="U450" s="57">
        <v>44317</v>
      </c>
      <c r="V450" s="81" t="str">
        <f t="shared" ref="V450:V513" si="28">MONTH(D450)&amp;YEAR(D450)</f>
        <v>102020</v>
      </c>
      <c r="W450" s="80" t="str">
        <f t="shared" ref="W450:W513" si="29">_xlfn.IFS(G450&lt;-120,"Acima de 120 dias",G450&lt;=-90,"91 a 120 dias",G450&lt;=-61,"61 a 90 dias",G450&lt;=-31,"31 a 60 dias",G450&gt;=-30,"1 a 30 dias")</f>
        <v>1 a 30 dias</v>
      </c>
      <c r="X450" s="81" t="str">
        <f t="shared" si="27"/>
        <v>52021</v>
      </c>
      <c r="AA450"/>
    </row>
    <row r="451" spans="1:27" x14ac:dyDescent="0.3">
      <c r="A451" s="57">
        <v>44227</v>
      </c>
      <c r="B451">
        <v>29894663000189</v>
      </c>
      <c r="C451" t="s">
        <v>96</v>
      </c>
      <c r="D451" s="57">
        <v>44001</v>
      </c>
      <c r="E451">
        <v>507</v>
      </c>
      <c r="F451" s="57">
        <v>44142</v>
      </c>
      <c r="G451">
        <f t="shared" ref="G451:G514" si="30">F451-A451</f>
        <v>-85</v>
      </c>
      <c r="H451" s="57">
        <v>46514</v>
      </c>
      <c r="I451">
        <v>2198</v>
      </c>
      <c r="J451">
        <v>301628759</v>
      </c>
      <c r="K451">
        <v>84</v>
      </c>
      <c r="L451"/>
      <c r="M451"/>
      <c r="N451">
        <v>1.4069183980065725</v>
      </c>
      <c r="O451" s="83">
        <v>24095.22</v>
      </c>
      <c r="P451">
        <v>24696.170000000002</v>
      </c>
      <c r="Q451">
        <v>1.749795</v>
      </c>
      <c r="R451">
        <v>26300.13</v>
      </c>
      <c r="S451">
        <v>1.749795</v>
      </c>
      <c r="T451" s="84">
        <v>24095.22</v>
      </c>
      <c r="U451" s="57">
        <v>44136</v>
      </c>
      <c r="V451" s="81" t="str">
        <f t="shared" si="28"/>
        <v>62020</v>
      </c>
      <c r="W451" s="80" t="str">
        <f t="shared" si="29"/>
        <v>61 a 90 dias</v>
      </c>
      <c r="X451" s="81" t="str">
        <f t="shared" ref="X451:X514" si="31">MONTH(U451)&amp;YEAR(U451)</f>
        <v>112020</v>
      </c>
      <c r="AA451"/>
    </row>
    <row r="452" spans="1:27" x14ac:dyDescent="0.3">
      <c r="A452" s="57">
        <v>44227</v>
      </c>
      <c r="B452">
        <v>29894663000189</v>
      </c>
      <c r="C452" t="s">
        <v>96</v>
      </c>
      <c r="D452" s="57">
        <v>44134</v>
      </c>
      <c r="E452">
        <v>52</v>
      </c>
      <c r="F452" s="57">
        <v>44323</v>
      </c>
      <c r="G452">
        <f t="shared" si="30"/>
        <v>96</v>
      </c>
      <c r="H452" s="57">
        <v>46699</v>
      </c>
      <c r="I452">
        <v>2383</v>
      </c>
      <c r="J452">
        <v>301629274</v>
      </c>
      <c r="K452">
        <v>84</v>
      </c>
      <c r="L452"/>
      <c r="M452"/>
      <c r="N452">
        <v>1.3980269999999999</v>
      </c>
      <c r="O452" s="83">
        <v>2253.04</v>
      </c>
      <c r="P452">
        <v>2534.0400000000013</v>
      </c>
      <c r="Q452">
        <v>1.7336450000000001</v>
      </c>
      <c r="R452">
        <v>2499.6999999999998</v>
      </c>
      <c r="S452">
        <v>1.7336450000000001</v>
      </c>
      <c r="T452" s="84">
        <v>2253.04</v>
      </c>
      <c r="U452" s="57">
        <v>44317</v>
      </c>
      <c r="V452" s="81" t="str">
        <f t="shared" si="28"/>
        <v>102020</v>
      </c>
      <c r="W452" s="80" t="str">
        <f t="shared" si="29"/>
        <v>1 a 30 dias</v>
      </c>
      <c r="X452" s="81" t="str">
        <f t="shared" si="31"/>
        <v>52021</v>
      </c>
      <c r="AA452"/>
    </row>
    <row r="453" spans="1:27" x14ac:dyDescent="0.3">
      <c r="A453" s="57">
        <v>44227</v>
      </c>
      <c r="B453">
        <v>29894663000189</v>
      </c>
      <c r="C453" t="s">
        <v>96</v>
      </c>
      <c r="D453" s="57">
        <v>43978</v>
      </c>
      <c r="E453">
        <v>130.08000000000001</v>
      </c>
      <c r="F453" s="57">
        <v>43989</v>
      </c>
      <c r="G453">
        <f t="shared" si="30"/>
        <v>-238</v>
      </c>
      <c r="H453" s="57">
        <v>46514</v>
      </c>
      <c r="I453">
        <v>2198</v>
      </c>
      <c r="J453">
        <v>301634755</v>
      </c>
      <c r="K453">
        <v>84</v>
      </c>
      <c r="L453"/>
      <c r="M453"/>
      <c r="N453">
        <v>1.3599999999999999</v>
      </c>
      <c r="O453" s="83">
        <v>6918.26</v>
      </c>
      <c r="P453">
        <v>6500.6299999999992</v>
      </c>
      <c r="Q453">
        <v>1.694221</v>
      </c>
      <c r="R453">
        <v>7482.3</v>
      </c>
      <c r="S453">
        <v>1.694221</v>
      </c>
      <c r="T453" s="84">
        <v>6918.26</v>
      </c>
      <c r="U453" s="57">
        <v>43983</v>
      </c>
      <c r="V453" s="81" t="str">
        <f t="shared" si="28"/>
        <v>52020</v>
      </c>
      <c r="W453" s="80" t="str">
        <f t="shared" si="29"/>
        <v>Acima de 120 dias</v>
      </c>
      <c r="X453" s="81" t="str">
        <f t="shared" si="31"/>
        <v>62020</v>
      </c>
      <c r="AA453"/>
    </row>
    <row r="454" spans="1:27" x14ac:dyDescent="0.3">
      <c r="A454" s="57">
        <v>44227</v>
      </c>
      <c r="B454">
        <v>29894663000189</v>
      </c>
      <c r="C454" t="s">
        <v>96</v>
      </c>
      <c r="D454" s="57">
        <v>44074</v>
      </c>
      <c r="E454">
        <v>132.1</v>
      </c>
      <c r="F454" s="57">
        <v>44323</v>
      </c>
      <c r="G454">
        <f t="shared" si="30"/>
        <v>96</v>
      </c>
      <c r="H454" s="57">
        <v>46608</v>
      </c>
      <c r="I454">
        <v>2292</v>
      </c>
      <c r="J454">
        <v>301665042</v>
      </c>
      <c r="K454">
        <v>84</v>
      </c>
      <c r="L454"/>
      <c r="M454"/>
      <c r="N454">
        <v>1.433176</v>
      </c>
      <c r="O454" s="83">
        <v>5542.9500000000007</v>
      </c>
      <c r="P454">
        <v>6454.59</v>
      </c>
      <c r="Q454">
        <v>1.7810319999999999</v>
      </c>
      <c r="R454">
        <v>6149.4500000000007</v>
      </c>
      <c r="S454">
        <v>1.7810319999999999</v>
      </c>
      <c r="T454" s="84">
        <v>5542.9500000000007</v>
      </c>
      <c r="U454" s="57">
        <v>44317</v>
      </c>
      <c r="V454" s="81" t="str">
        <f t="shared" si="28"/>
        <v>82020</v>
      </c>
      <c r="W454" s="80" t="str">
        <f t="shared" si="29"/>
        <v>1 a 30 dias</v>
      </c>
      <c r="X454" s="81" t="str">
        <f t="shared" si="31"/>
        <v>52021</v>
      </c>
      <c r="AA454"/>
    </row>
    <row r="455" spans="1:27" x14ac:dyDescent="0.3">
      <c r="A455" s="57">
        <v>44227</v>
      </c>
      <c r="B455">
        <v>29894663000189</v>
      </c>
      <c r="C455" t="s">
        <v>96</v>
      </c>
      <c r="D455" s="57">
        <v>44074</v>
      </c>
      <c r="E455">
        <v>131</v>
      </c>
      <c r="F455" s="57">
        <v>44172</v>
      </c>
      <c r="G455">
        <f t="shared" si="30"/>
        <v>-55</v>
      </c>
      <c r="H455" s="57">
        <v>46608</v>
      </c>
      <c r="I455">
        <v>2292</v>
      </c>
      <c r="J455">
        <v>301665673</v>
      </c>
      <c r="K455">
        <v>84</v>
      </c>
      <c r="L455"/>
      <c r="M455"/>
      <c r="N455">
        <v>1.4442649999999999</v>
      </c>
      <c r="O455" s="83">
        <v>6133.19</v>
      </c>
      <c r="P455">
        <v>6377.170000000001</v>
      </c>
      <c r="Q455">
        <v>1.7927660000000001</v>
      </c>
      <c r="R455">
        <v>6732.56</v>
      </c>
      <c r="S455">
        <v>1.7927660000000001</v>
      </c>
      <c r="T455" s="84">
        <v>6133.19</v>
      </c>
      <c r="U455" s="57">
        <v>44166</v>
      </c>
      <c r="V455" s="81" t="str">
        <f t="shared" si="28"/>
        <v>82020</v>
      </c>
      <c r="W455" s="80" t="str">
        <f t="shared" si="29"/>
        <v>31 a 60 dias</v>
      </c>
      <c r="X455" s="81" t="str">
        <f t="shared" si="31"/>
        <v>122020</v>
      </c>
      <c r="AA455"/>
    </row>
    <row r="456" spans="1:27" x14ac:dyDescent="0.3">
      <c r="A456" s="57">
        <v>44227</v>
      </c>
      <c r="B456">
        <v>29894663000189</v>
      </c>
      <c r="C456" t="s">
        <v>96</v>
      </c>
      <c r="D456" s="57">
        <v>43936</v>
      </c>
      <c r="E456">
        <v>16.7</v>
      </c>
      <c r="F456" s="57">
        <v>43989</v>
      </c>
      <c r="G456">
        <f t="shared" si="30"/>
        <v>-238</v>
      </c>
      <c r="H456" s="57">
        <v>46090</v>
      </c>
      <c r="I456">
        <v>1774</v>
      </c>
      <c r="J456">
        <v>301716233</v>
      </c>
      <c r="K456">
        <v>72</v>
      </c>
      <c r="L456"/>
      <c r="M456"/>
      <c r="N456">
        <v>1.4949999999999999</v>
      </c>
      <c r="O456" s="83">
        <v>762.31999999999994</v>
      </c>
      <c r="P456">
        <v>725.54</v>
      </c>
      <c r="Q456">
        <v>2.0405289999999998</v>
      </c>
      <c r="R456">
        <v>842.6</v>
      </c>
      <c r="S456">
        <v>2.0405289999999998</v>
      </c>
      <c r="T456" s="84">
        <v>762.31999999999994</v>
      </c>
      <c r="U456" s="57">
        <v>43983</v>
      </c>
      <c r="V456" s="81" t="str">
        <f t="shared" si="28"/>
        <v>42020</v>
      </c>
      <c r="W456" s="80" t="str">
        <f t="shared" si="29"/>
        <v>Acima de 120 dias</v>
      </c>
      <c r="X456" s="81" t="str">
        <f t="shared" si="31"/>
        <v>62020</v>
      </c>
      <c r="AA456"/>
    </row>
    <row r="457" spans="1:27" x14ac:dyDescent="0.3">
      <c r="A457" s="57">
        <v>44227</v>
      </c>
      <c r="B457">
        <v>29894663000189</v>
      </c>
      <c r="C457" t="s">
        <v>96</v>
      </c>
      <c r="D457" s="57">
        <v>43978</v>
      </c>
      <c r="E457">
        <v>59.63</v>
      </c>
      <c r="F457" s="57">
        <v>44234</v>
      </c>
      <c r="G457">
        <f t="shared" si="30"/>
        <v>7</v>
      </c>
      <c r="H457" s="57">
        <v>46119</v>
      </c>
      <c r="I457">
        <v>1803</v>
      </c>
      <c r="J457">
        <v>301720788</v>
      </c>
      <c r="K457">
        <v>72</v>
      </c>
      <c r="L457"/>
      <c r="M457"/>
      <c r="N457">
        <v>1.5031205989477936</v>
      </c>
      <c r="O457" s="83">
        <v>2253.71</v>
      </c>
      <c r="P457">
        <v>2599.3199999999997</v>
      </c>
      <c r="Q457">
        <v>2.0591110000000001</v>
      </c>
      <c r="R457">
        <v>2551.36</v>
      </c>
      <c r="S457">
        <v>2.0591110000000001</v>
      </c>
      <c r="T457" s="84">
        <v>2253.71</v>
      </c>
      <c r="U457" s="57">
        <v>44228</v>
      </c>
      <c r="V457" s="81" t="str">
        <f t="shared" si="28"/>
        <v>52020</v>
      </c>
      <c r="W457" s="80" t="str">
        <f t="shared" si="29"/>
        <v>1 a 30 dias</v>
      </c>
      <c r="X457" s="81" t="str">
        <f t="shared" si="31"/>
        <v>22021</v>
      </c>
      <c r="AA457"/>
    </row>
    <row r="458" spans="1:27" x14ac:dyDescent="0.3">
      <c r="A458" s="57">
        <v>44227</v>
      </c>
      <c r="B458">
        <v>29894663000189</v>
      </c>
      <c r="C458" t="s">
        <v>96</v>
      </c>
      <c r="D458" s="57">
        <v>44001</v>
      </c>
      <c r="E458">
        <v>313.5</v>
      </c>
      <c r="F458" s="57">
        <v>44081</v>
      </c>
      <c r="G458">
        <f t="shared" si="30"/>
        <v>-146</v>
      </c>
      <c r="H458" s="57">
        <v>46119</v>
      </c>
      <c r="I458">
        <v>1803</v>
      </c>
      <c r="J458">
        <v>301722623</v>
      </c>
      <c r="K458">
        <v>72</v>
      </c>
      <c r="L458"/>
      <c r="M458"/>
      <c r="N458">
        <v>1.4032509342242407</v>
      </c>
      <c r="O458" s="83">
        <v>14129.5</v>
      </c>
      <c r="P458">
        <v>13908.009999999997</v>
      </c>
      <c r="Q458">
        <v>1.791058</v>
      </c>
      <c r="R458">
        <v>15297.32</v>
      </c>
      <c r="S458">
        <v>1.791058</v>
      </c>
      <c r="T458" s="84">
        <v>14129.5</v>
      </c>
      <c r="U458" s="57">
        <v>44075</v>
      </c>
      <c r="V458" s="81" t="str">
        <f t="shared" si="28"/>
        <v>62020</v>
      </c>
      <c r="W458" s="80" t="str">
        <f t="shared" si="29"/>
        <v>Acima de 120 dias</v>
      </c>
      <c r="X458" s="81" t="str">
        <f t="shared" si="31"/>
        <v>92020</v>
      </c>
      <c r="AA458"/>
    </row>
    <row r="459" spans="1:27" x14ac:dyDescent="0.3">
      <c r="A459" s="57">
        <v>44227</v>
      </c>
      <c r="B459">
        <v>29894663000189</v>
      </c>
      <c r="C459" t="s">
        <v>96</v>
      </c>
      <c r="D459" s="57">
        <v>43978</v>
      </c>
      <c r="E459">
        <v>122.96</v>
      </c>
      <c r="F459" s="57">
        <v>44111</v>
      </c>
      <c r="G459">
        <f t="shared" si="30"/>
        <v>-116</v>
      </c>
      <c r="H459" s="57">
        <v>46484</v>
      </c>
      <c r="I459">
        <v>2168</v>
      </c>
      <c r="J459">
        <v>301727413</v>
      </c>
      <c r="K459">
        <v>84</v>
      </c>
      <c r="L459"/>
      <c r="M459"/>
      <c r="N459">
        <v>1.4330163451390638</v>
      </c>
      <c r="O459" s="83">
        <v>5889.06</v>
      </c>
      <c r="P459">
        <v>5957.9799999999977</v>
      </c>
      <c r="Q459">
        <v>1.780295</v>
      </c>
      <c r="R459">
        <v>6414.31</v>
      </c>
      <c r="S459">
        <v>1.780295</v>
      </c>
      <c r="T459" s="84">
        <v>5889.06</v>
      </c>
      <c r="U459" s="57">
        <v>44105</v>
      </c>
      <c r="V459" s="81" t="str">
        <f t="shared" si="28"/>
        <v>52020</v>
      </c>
      <c r="W459" s="80" t="str">
        <f t="shared" si="29"/>
        <v>91 a 120 dias</v>
      </c>
      <c r="X459" s="81" t="str">
        <f t="shared" si="31"/>
        <v>102020</v>
      </c>
      <c r="AA459"/>
    </row>
    <row r="460" spans="1:27" x14ac:dyDescent="0.3">
      <c r="A460" s="57">
        <v>44227</v>
      </c>
      <c r="B460">
        <v>29894663000189</v>
      </c>
      <c r="C460" t="s">
        <v>96</v>
      </c>
      <c r="D460" s="57">
        <v>43978</v>
      </c>
      <c r="E460">
        <v>234.15</v>
      </c>
      <c r="F460" s="57">
        <v>44262</v>
      </c>
      <c r="G460">
        <f t="shared" si="30"/>
        <v>35</v>
      </c>
      <c r="H460" s="57">
        <v>46514</v>
      </c>
      <c r="I460">
        <v>2198</v>
      </c>
      <c r="J460">
        <v>301731790</v>
      </c>
      <c r="K460">
        <v>84</v>
      </c>
      <c r="L460"/>
      <c r="M460"/>
      <c r="N460">
        <v>1.441711</v>
      </c>
      <c r="O460" s="83">
        <v>10083.69</v>
      </c>
      <c r="P460">
        <v>11382.810000000001</v>
      </c>
      <c r="Q460">
        <v>1.7894479999999999</v>
      </c>
      <c r="R460">
        <v>11099.52</v>
      </c>
      <c r="S460">
        <v>1.7894479999999999</v>
      </c>
      <c r="T460" s="84">
        <v>10083.69</v>
      </c>
      <c r="U460" s="57">
        <v>44287</v>
      </c>
      <c r="V460" s="81" t="str">
        <f t="shared" si="28"/>
        <v>52020</v>
      </c>
      <c r="W460" s="80" t="str">
        <f t="shared" si="29"/>
        <v>1 a 30 dias</v>
      </c>
      <c r="X460" s="81" t="str">
        <f t="shared" si="31"/>
        <v>42021</v>
      </c>
      <c r="AA460"/>
    </row>
    <row r="461" spans="1:27" x14ac:dyDescent="0.3">
      <c r="A461" s="57">
        <v>44227</v>
      </c>
      <c r="B461">
        <v>29894663000189</v>
      </c>
      <c r="C461" t="s">
        <v>96</v>
      </c>
      <c r="D461" s="57">
        <v>44040</v>
      </c>
      <c r="E461">
        <v>380.25</v>
      </c>
      <c r="F461" s="57">
        <v>44172</v>
      </c>
      <c r="G461">
        <f t="shared" si="30"/>
        <v>-55</v>
      </c>
      <c r="H461" s="57">
        <v>46545</v>
      </c>
      <c r="I461">
        <v>2229</v>
      </c>
      <c r="J461">
        <v>301734967</v>
      </c>
      <c r="K461">
        <v>84</v>
      </c>
      <c r="L461"/>
      <c r="M461"/>
      <c r="N461">
        <v>1.3599999999999999</v>
      </c>
      <c r="O461" s="83">
        <v>19390.45</v>
      </c>
      <c r="P461">
        <v>18890.989999999998</v>
      </c>
      <c r="Q461">
        <v>1.423216</v>
      </c>
      <c r="R461">
        <v>19730.79</v>
      </c>
      <c r="S461">
        <v>1.423216</v>
      </c>
      <c r="T461" s="84">
        <v>19390.45</v>
      </c>
      <c r="U461" s="57">
        <v>44166</v>
      </c>
      <c r="V461" s="81" t="str">
        <f t="shared" si="28"/>
        <v>72020</v>
      </c>
      <c r="W461" s="80" t="str">
        <f t="shared" si="29"/>
        <v>31 a 60 dias</v>
      </c>
      <c r="X461" s="81" t="str">
        <f t="shared" si="31"/>
        <v>122020</v>
      </c>
      <c r="AA461"/>
    </row>
    <row r="462" spans="1:27" x14ac:dyDescent="0.3">
      <c r="A462" s="57">
        <v>44227</v>
      </c>
      <c r="B462">
        <v>29894663000189</v>
      </c>
      <c r="C462" t="s">
        <v>96</v>
      </c>
      <c r="D462" s="57">
        <v>44040</v>
      </c>
      <c r="E462">
        <v>50</v>
      </c>
      <c r="F462" s="57">
        <v>44172</v>
      </c>
      <c r="G462">
        <f t="shared" si="30"/>
        <v>-55</v>
      </c>
      <c r="H462" s="57">
        <v>46545</v>
      </c>
      <c r="I462">
        <v>2229</v>
      </c>
      <c r="J462">
        <v>301741377</v>
      </c>
      <c r="K462">
        <v>84</v>
      </c>
      <c r="L462"/>
      <c r="M462"/>
      <c r="N462">
        <v>1.43882283495761</v>
      </c>
      <c r="O462" s="83">
        <v>2315.4499999999998</v>
      </c>
      <c r="P462">
        <v>2419.3700000000017</v>
      </c>
      <c r="Q462">
        <v>1.7915110000000001</v>
      </c>
      <c r="R462">
        <v>2539.5300000000002</v>
      </c>
      <c r="S462">
        <v>1.7915110000000001</v>
      </c>
      <c r="T462" s="84">
        <v>2315.4499999999998</v>
      </c>
      <c r="U462" s="57">
        <v>44197</v>
      </c>
      <c r="V462" s="81" t="str">
        <f t="shared" si="28"/>
        <v>72020</v>
      </c>
      <c r="W462" s="80" t="str">
        <f t="shared" si="29"/>
        <v>31 a 60 dias</v>
      </c>
      <c r="X462" s="81" t="str">
        <f t="shared" si="31"/>
        <v>12021</v>
      </c>
      <c r="AA462"/>
    </row>
    <row r="463" spans="1:27" x14ac:dyDescent="0.3">
      <c r="A463" s="57">
        <v>44227</v>
      </c>
      <c r="B463">
        <v>29894663000189</v>
      </c>
      <c r="C463" t="s">
        <v>96</v>
      </c>
      <c r="D463" s="57">
        <v>44040</v>
      </c>
      <c r="E463">
        <v>123</v>
      </c>
      <c r="F463" s="57">
        <v>44323</v>
      </c>
      <c r="G463">
        <f t="shared" si="30"/>
        <v>96</v>
      </c>
      <c r="H463" s="57">
        <v>46545</v>
      </c>
      <c r="I463">
        <v>2229</v>
      </c>
      <c r="J463">
        <v>301742551</v>
      </c>
      <c r="K463">
        <v>84</v>
      </c>
      <c r="L463"/>
      <c r="M463"/>
      <c r="N463">
        <v>1.4321754361820265</v>
      </c>
      <c r="O463" s="83">
        <v>5098.1099999999997</v>
      </c>
      <c r="P463">
        <v>5964.84</v>
      </c>
      <c r="Q463">
        <v>1.7797419999999999</v>
      </c>
      <c r="R463">
        <v>5643.37</v>
      </c>
      <c r="S463">
        <v>1.7797419999999999</v>
      </c>
      <c r="T463" s="84">
        <v>5098.1099999999997</v>
      </c>
      <c r="U463" s="57">
        <v>44317</v>
      </c>
      <c r="V463" s="81" t="str">
        <f t="shared" si="28"/>
        <v>72020</v>
      </c>
      <c r="W463" s="80" t="str">
        <f t="shared" si="29"/>
        <v>1 a 30 dias</v>
      </c>
      <c r="X463" s="81" t="str">
        <f t="shared" si="31"/>
        <v>52021</v>
      </c>
      <c r="AA463"/>
    </row>
    <row r="464" spans="1:27" x14ac:dyDescent="0.3">
      <c r="A464" s="57">
        <v>44227</v>
      </c>
      <c r="B464">
        <v>29894663000189</v>
      </c>
      <c r="C464" t="s">
        <v>96</v>
      </c>
      <c r="D464" s="57">
        <v>44040</v>
      </c>
      <c r="E464">
        <v>117.5</v>
      </c>
      <c r="F464" s="57">
        <v>44142</v>
      </c>
      <c r="G464">
        <f t="shared" si="30"/>
        <v>-85</v>
      </c>
      <c r="H464" s="57">
        <v>46545</v>
      </c>
      <c r="I464">
        <v>2229</v>
      </c>
      <c r="J464">
        <v>301744986</v>
      </c>
      <c r="K464">
        <v>84</v>
      </c>
      <c r="L464"/>
      <c r="M464"/>
      <c r="N464">
        <v>1.4392460835011323</v>
      </c>
      <c r="O464" s="83">
        <v>5564.74</v>
      </c>
      <c r="P464">
        <v>5684.7300000000014</v>
      </c>
      <c r="Q464">
        <v>1.787312</v>
      </c>
      <c r="R464">
        <v>6084.61</v>
      </c>
      <c r="S464">
        <v>1.787312</v>
      </c>
      <c r="T464" s="84">
        <v>5564.74</v>
      </c>
      <c r="U464" s="57">
        <v>44136</v>
      </c>
      <c r="V464" s="81" t="str">
        <f t="shared" si="28"/>
        <v>72020</v>
      </c>
      <c r="W464" s="80" t="str">
        <f t="shared" si="29"/>
        <v>61 a 90 dias</v>
      </c>
      <c r="X464" s="81" t="str">
        <f t="shared" si="31"/>
        <v>112020</v>
      </c>
      <c r="AA464"/>
    </row>
    <row r="465" spans="1:27" x14ac:dyDescent="0.3">
      <c r="A465" s="57">
        <v>44227</v>
      </c>
      <c r="B465">
        <v>29894663000189</v>
      </c>
      <c r="C465" t="s">
        <v>96</v>
      </c>
      <c r="D465" s="57">
        <v>44099</v>
      </c>
      <c r="E465">
        <v>93.9</v>
      </c>
      <c r="F465" s="57">
        <v>44203</v>
      </c>
      <c r="G465">
        <f t="shared" si="30"/>
        <v>-24</v>
      </c>
      <c r="H465" s="57">
        <v>46638</v>
      </c>
      <c r="I465">
        <v>2322</v>
      </c>
      <c r="J465">
        <v>301782128</v>
      </c>
      <c r="K465">
        <v>84</v>
      </c>
      <c r="L465"/>
      <c r="M465"/>
      <c r="N465">
        <v>1.3599999999999999</v>
      </c>
      <c r="O465" s="83">
        <v>4736.96</v>
      </c>
      <c r="P465">
        <v>4690.9800000000005</v>
      </c>
      <c r="Q465">
        <v>1.4628049999999999</v>
      </c>
      <c r="R465">
        <v>4879.4399999999996</v>
      </c>
      <c r="S465">
        <v>1.4628049999999999</v>
      </c>
      <c r="T465" s="84">
        <v>4736.96</v>
      </c>
      <c r="U465" s="57">
        <v>44228</v>
      </c>
      <c r="V465" s="81" t="str">
        <f t="shared" si="28"/>
        <v>92020</v>
      </c>
      <c r="W465" s="80" t="str">
        <f t="shared" si="29"/>
        <v>1 a 30 dias</v>
      </c>
      <c r="X465" s="81" t="str">
        <f t="shared" si="31"/>
        <v>22021</v>
      </c>
      <c r="AA465"/>
    </row>
    <row r="466" spans="1:27" x14ac:dyDescent="0.3">
      <c r="A466" s="57">
        <v>44227</v>
      </c>
      <c r="B466">
        <v>29894663000189</v>
      </c>
      <c r="C466" t="s">
        <v>96</v>
      </c>
      <c r="D466" s="57">
        <v>44040</v>
      </c>
      <c r="E466">
        <v>80.31</v>
      </c>
      <c r="F466" s="57">
        <v>44172</v>
      </c>
      <c r="G466">
        <f t="shared" si="30"/>
        <v>-55</v>
      </c>
      <c r="H466" s="57">
        <v>46545</v>
      </c>
      <c r="I466">
        <v>2229</v>
      </c>
      <c r="J466">
        <v>301835485</v>
      </c>
      <c r="K466">
        <v>84</v>
      </c>
      <c r="L466"/>
      <c r="M466"/>
      <c r="N466">
        <v>1.3599999999999999</v>
      </c>
      <c r="O466" s="83">
        <v>4167.5999999999995</v>
      </c>
      <c r="P466">
        <v>3989.8399999999988</v>
      </c>
      <c r="Q466">
        <v>1.358889</v>
      </c>
      <c r="R466">
        <v>4167.21</v>
      </c>
      <c r="S466">
        <v>1.358889</v>
      </c>
      <c r="T466" s="84">
        <v>4167.5999999999995</v>
      </c>
      <c r="U466" s="57">
        <v>44166</v>
      </c>
      <c r="V466" s="81" t="str">
        <f t="shared" si="28"/>
        <v>72020</v>
      </c>
      <c r="W466" s="80" t="str">
        <f t="shared" si="29"/>
        <v>31 a 60 dias</v>
      </c>
      <c r="X466" s="81" t="str">
        <f t="shared" si="31"/>
        <v>122020</v>
      </c>
      <c r="AA466"/>
    </row>
    <row r="467" spans="1:27" x14ac:dyDescent="0.3">
      <c r="A467" s="57">
        <v>44227</v>
      </c>
      <c r="B467">
        <v>29894663000189</v>
      </c>
      <c r="C467" t="s">
        <v>96</v>
      </c>
      <c r="D467" s="57">
        <v>43978</v>
      </c>
      <c r="E467">
        <v>196.37</v>
      </c>
      <c r="F467" s="57">
        <v>44142</v>
      </c>
      <c r="G467">
        <f t="shared" si="30"/>
        <v>-85</v>
      </c>
      <c r="H467" s="57">
        <v>46545</v>
      </c>
      <c r="I467">
        <v>2229</v>
      </c>
      <c r="J467">
        <v>301841791</v>
      </c>
      <c r="K467">
        <v>84</v>
      </c>
      <c r="L467"/>
      <c r="M467"/>
      <c r="N467">
        <v>1.4486159999999999</v>
      </c>
      <c r="O467" s="83">
        <v>9302.69</v>
      </c>
      <c r="P467">
        <v>9386.25</v>
      </c>
      <c r="Q467">
        <v>1.7861400000000001</v>
      </c>
      <c r="R467">
        <v>10143.700000000001</v>
      </c>
      <c r="S467">
        <v>1.7861400000000001</v>
      </c>
      <c r="T467" s="84">
        <v>9302.69</v>
      </c>
      <c r="U467" s="57">
        <v>44136</v>
      </c>
      <c r="V467" s="81" t="str">
        <f t="shared" si="28"/>
        <v>52020</v>
      </c>
      <c r="W467" s="80" t="str">
        <f t="shared" si="29"/>
        <v>61 a 90 dias</v>
      </c>
      <c r="X467" s="81" t="str">
        <f t="shared" si="31"/>
        <v>112020</v>
      </c>
      <c r="AA467"/>
    </row>
    <row r="468" spans="1:27" x14ac:dyDescent="0.3">
      <c r="A468" s="57">
        <v>44227</v>
      </c>
      <c r="B468">
        <v>29894663000189</v>
      </c>
      <c r="C468" t="s">
        <v>96</v>
      </c>
      <c r="D468" s="57">
        <v>44040</v>
      </c>
      <c r="E468">
        <v>590</v>
      </c>
      <c r="F468" s="57">
        <v>44172</v>
      </c>
      <c r="G468">
        <f t="shared" si="30"/>
        <v>-55</v>
      </c>
      <c r="H468" s="57">
        <v>46545</v>
      </c>
      <c r="I468">
        <v>2229</v>
      </c>
      <c r="J468">
        <v>301842983</v>
      </c>
      <c r="K468">
        <v>84</v>
      </c>
      <c r="L468"/>
      <c r="M468"/>
      <c r="N468">
        <v>1.450229063258891</v>
      </c>
      <c r="O468" s="83">
        <v>27271.32</v>
      </c>
      <c r="P468">
        <v>28440.950000000004</v>
      </c>
      <c r="Q468">
        <v>1.7990010000000001</v>
      </c>
      <c r="R468">
        <v>29874.1</v>
      </c>
      <c r="S468">
        <v>1.7990010000000001</v>
      </c>
      <c r="T468" s="84">
        <v>27271.32</v>
      </c>
      <c r="U468" s="57">
        <v>44166</v>
      </c>
      <c r="V468" s="81" t="str">
        <f t="shared" si="28"/>
        <v>72020</v>
      </c>
      <c r="W468" s="80" t="str">
        <f t="shared" si="29"/>
        <v>31 a 60 dias</v>
      </c>
      <c r="X468" s="81" t="str">
        <f t="shared" si="31"/>
        <v>122020</v>
      </c>
      <c r="AA468"/>
    </row>
    <row r="469" spans="1:27" x14ac:dyDescent="0.3">
      <c r="A469" s="57">
        <v>44227</v>
      </c>
      <c r="B469">
        <v>29894663000189</v>
      </c>
      <c r="C469" t="s">
        <v>96</v>
      </c>
      <c r="D469" s="57">
        <v>44040</v>
      </c>
      <c r="E469">
        <v>115</v>
      </c>
      <c r="F469" s="57">
        <v>44050</v>
      </c>
      <c r="G469">
        <f t="shared" si="30"/>
        <v>-177</v>
      </c>
      <c r="H469" s="57">
        <v>46545</v>
      </c>
      <c r="I469">
        <v>2229</v>
      </c>
      <c r="J469">
        <v>301844133</v>
      </c>
      <c r="K469">
        <v>84</v>
      </c>
      <c r="L469"/>
      <c r="M469"/>
      <c r="N469">
        <v>1.3599999999999999</v>
      </c>
      <c r="O469" s="83">
        <v>5962.22</v>
      </c>
      <c r="P469">
        <v>5713.2699999999995</v>
      </c>
      <c r="Q469">
        <v>1.6640010000000001</v>
      </c>
      <c r="R469">
        <v>6427.23</v>
      </c>
      <c r="S469">
        <v>1.6640010000000001</v>
      </c>
      <c r="T469" s="84">
        <v>5962.22</v>
      </c>
      <c r="U469" s="57">
        <v>44075</v>
      </c>
      <c r="V469" s="81" t="str">
        <f t="shared" si="28"/>
        <v>72020</v>
      </c>
      <c r="W469" s="80" t="str">
        <f t="shared" si="29"/>
        <v>Acima de 120 dias</v>
      </c>
      <c r="X469" s="81" t="str">
        <f t="shared" si="31"/>
        <v>92020</v>
      </c>
      <c r="AA469"/>
    </row>
    <row r="470" spans="1:27" x14ac:dyDescent="0.3">
      <c r="A470" s="57">
        <v>44227</v>
      </c>
      <c r="B470">
        <v>29894663000189</v>
      </c>
      <c r="C470" t="s">
        <v>96</v>
      </c>
      <c r="D470" s="57">
        <v>44040</v>
      </c>
      <c r="E470">
        <v>313.39999999999998</v>
      </c>
      <c r="F470" s="57">
        <v>44050</v>
      </c>
      <c r="G470">
        <f t="shared" si="30"/>
        <v>-177</v>
      </c>
      <c r="H470" s="57">
        <v>46545</v>
      </c>
      <c r="I470">
        <v>2229</v>
      </c>
      <c r="J470">
        <v>301850392</v>
      </c>
      <c r="K470">
        <v>84</v>
      </c>
      <c r="L470"/>
      <c r="M470"/>
      <c r="N470">
        <v>1.4358111406920586</v>
      </c>
      <c r="O470" s="83">
        <v>15796.03</v>
      </c>
      <c r="P470">
        <v>15179.950000000006</v>
      </c>
      <c r="Q470">
        <v>1.78363</v>
      </c>
      <c r="R470">
        <v>17184.09</v>
      </c>
      <c r="S470">
        <v>1.78363</v>
      </c>
      <c r="T470" s="84">
        <v>15796.03</v>
      </c>
      <c r="U470" s="57">
        <v>44075</v>
      </c>
      <c r="V470" s="81" t="str">
        <f t="shared" si="28"/>
        <v>72020</v>
      </c>
      <c r="W470" s="80" t="str">
        <f t="shared" si="29"/>
        <v>Acima de 120 dias</v>
      </c>
      <c r="X470" s="81" t="str">
        <f t="shared" si="31"/>
        <v>92020</v>
      </c>
      <c r="AA470"/>
    </row>
    <row r="471" spans="1:27" x14ac:dyDescent="0.3">
      <c r="A471" s="57">
        <v>44227</v>
      </c>
      <c r="B471">
        <v>29894663000189</v>
      </c>
      <c r="C471" t="s">
        <v>96</v>
      </c>
      <c r="D471" s="57">
        <v>44074</v>
      </c>
      <c r="E471">
        <v>309.33</v>
      </c>
      <c r="F471" s="57">
        <v>44323</v>
      </c>
      <c r="G471">
        <f t="shared" si="30"/>
        <v>96</v>
      </c>
      <c r="H471" s="57">
        <v>46575</v>
      </c>
      <c r="I471">
        <v>2259</v>
      </c>
      <c r="J471">
        <v>301850485</v>
      </c>
      <c r="K471">
        <v>84</v>
      </c>
      <c r="L471"/>
      <c r="M471"/>
      <c r="N471">
        <v>1.3599999999999999</v>
      </c>
      <c r="O471" s="83">
        <v>14408.15</v>
      </c>
      <c r="P471">
        <v>15392.34</v>
      </c>
      <c r="Q471">
        <v>1.406298</v>
      </c>
      <c r="R471">
        <v>14616.59</v>
      </c>
      <c r="S471">
        <v>1.406298</v>
      </c>
      <c r="T471" s="84">
        <v>14408.15</v>
      </c>
      <c r="U471" s="57">
        <v>44317</v>
      </c>
      <c r="V471" s="81" t="str">
        <f t="shared" si="28"/>
        <v>82020</v>
      </c>
      <c r="W471" s="80" t="str">
        <f t="shared" si="29"/>
        <v>1 a 30 dias</v>
      </c>
      <c r="X471" s="81" t="str">
        <f t="shared" si="31"/>
        <v>52021</v>
      </c>
      <c r="AA471"/>
    </row>
    <row r="472" spans="1:27" x14ac:dyDescent="0.3">
      <c r="A472" s="57">
        <v>44227</v>
      </c>
      <c r="B472">
        <v>29894663000189</v>
      </c>
      <c r="C472" t="s">
        <v>96</v>
      </c>
      <c r="D472" s="57">
        <v>44134</v>
      </c>
      <c r="E472">
        <v>52</v>
      </c>
      <c r="F472" s="57">
        <v>44262</v>
      </c>
      <c r="G472">
        <f t="shared" si="30"/>
        <v>35</v>
      </c>
      <c r="H472" s="57">
        <v>46699</v>
      </c>
      <c r="I472">
        <v>2383</v>
      </c>
      <c r="J472">
        <v>301854065</v>
      </c>
      <c r="K472">
        <v>84</v>
      </c>
      <c r="L472"/>
      <c r="M472"/>
      <c r="N472">
        <v>1.4182600000000001</v>
      </c>
      <c r="O472" s="83">
        <v>2342.41</v>
      </c>
      <c r="P472">
        <v>2516.2700000000009</v>
      </c>
      <c r="Q472">
        <v>1.7553650000000001</v>
      </c>
      <c r="R472">
        <v>2587.81</v>
      </c>
      <c r="S472">
        <v>1.7553650000000001</v>
      </c>
      <c r="T472" s="84">
        <v>2342.41</v>
      </c>
      <c r="U472" s="57">
        <v>44287</v>
      </c>
      <c r="V472" s="81" t="str">
        <f t="shared" si="28"/>
        <v>102020</v>
      </c>
      <c r="W472" s="80" t="str">
        <f t="shared" si="29"/>
        <v>1 a 30 dias</v>
      </c>
      <c r="X472" s="81" t="str">
        <f t="shared" si="31"/>
        <v>42021</v>
      </c>
      <c r="AA472"/>
    </row>
    <row r="473" spans="1:27" x14ac:dyDescent="0.3">
      <c r="A473" s="57">
        <v>44227</v>
      </c>
      <c r="B473">
        <v>29894663000189</v>
      </c>
      <c r="C473" t="s">
        <v>96</v>
      </c>
      <c r="D473" s="57">
        <v>44074</v>
      </c>
      <c r="E473">
        <v>232.25</v>
      </c>
      <c r="F473" s="57">
        <v>44111</v>
      </c>
      <c r="G473">
        <f t="shared" si="30"/>
        <v>-116</v>
      </c>
      <c r="H473" s="57">
        <v>46608</v>
      </c>
      <c r="I473">
        <v>2292</v>
      </c>
      <c r="J473">
        <v>301859021</v>
      </c>
      <c r="K473">
        <v>84</v>
      </c>
      <c r="L473"/>
      <c r="M473"/>
      <c r="N473">
        <v>1.3599999999999999</v>
      </c>
      <c r="O473" s="83">
        <v>12744.94</v>
      </c>
      <c r="P473">
        <v>11631.000000000002</v>
      </c>
      <c r="Q473">
        <v>1.3413649999999999</v>
      </c>
      <c r="R473">
        <v>12683.36</v>
      </c>
      <c r="S473">
        <v>1.3413649999999999</v>
      </c>
      <c r="T473" s="84">
        <v>12744.94</v>
      </c>
      <c r="U473" s="57">
        <v>44105</v>
      </c>
      <c r="V473" s="81" t="str">
        <f t="shared" si="28"/>
        <v>82020</v>
      </c>
      <c r="W473" s="80" t="str">
        <f t="shared" si="29"/>
        <v>91 a 120 dias</v>
      </c>
      <c r="X473" s="81" t="str">
        <f t="shared" si="31"/>
        <v>102020</v>
      </c>
      <c r="AA473"/>
    </row>
    <row r="474" spans="1:27" x14ac:dyDescent="0.3">
      <c r="A474" s="57">
        <v>44227</v>
      </c>
      <c r="B474">
        <v>29894663000189</v>
      </c>
      <c r="C474" t="s">
        <v>96</v>
      </c>
      <c r="D474" s="57">
        <v>44099</v>
      </c>
      <c r="E474">
        <v>271</v>
      </c>
      <c r="F474" s="57">
        <v>44234</v>
      </c>
      <c r="G474">
        <f t="shared" si="30"/>
        <v>7</v>
      </c>
      <c r="H474" s="57">
        <v>46608</v>
      </c>
      <c r="I474">
        <v>2292</v>
      </c>
      <c r="J474">
        <v>301870511</v>
      </c>
      <c r="K474">
        <v>84</v>
      </c>
      <c r="L474"/>
      <c r="M474"/>
      <c r="N474">
        <v>1.447422</v>
      </c>
      <c r="O474" s="83">
        <v>12137.46</v>
      </c>
      <c r="P474">
        <v>13064.129999999997</v>
      </c>
      <c r="Q474">
        <v>1.7953170000000001</v>
      </c>
      <c r="R474">
        <v>13373.47</v>
      </c>
      <c r="S474">
        <v>1.7953170000000001</v>
      </c>
      <c r="T474" s="84">
        <v>12137.46</v>
      </c>
      <c r="U474" s="57">
        <v>44228</v>
      </c>
      <c r="V474" s="81" t="str">
        <f t="shared" si="28"/>
        <v>92020</v>
      </c>
      <c r="W474" s="80" t="str">
        <f t="shared" si="29"/>
        <v>1 a 30 dias</v>
      </c>
      <c r="X474" s="81" t="str">
        <f t="shared" si="31"/>
        <v>22021</v>
      </c>
      <c r="AA474"/>
    </row>
    <row r="475" spans="1:27" x14ac:dyDescent="0.3">
      <c r="A475" s="57">
        <v>44227</v>
      </c>
      <c r="B475">
        <v>29894663000189</v>
      </c>
      <c r="C475" t="s">
        <v>96</v>
      </c>
      <c r="D475" s="57">
        <v>43978</v>
      </c>
      <c r="E475">
        <v>313.10000000000002</v>
      </c>
      <c r="F475" s="57">
        <v>44172</v>
      </c>
      <c r="G475">
        <f t="shared" si="30"/>
        <v>-55</v>
      </c>
      <c r="H475" s="57">
        <v>46119</v>
      </c>
      <c r="I475">
        <v>1803</v>
      </c>
      <c r="J475">
        <v>301924767</v>
      </c>
      <c r="K475">
        <v>72</v>
      </c>
      <c r="L475"/>
      <c r="M475"/>
      <c r="N475">
        <v>1.397790088088759</v>
      </c>
      <c r="O475" s="83">
        <v>13180.630000000001</v>
      </c>
      <c r="P475">
        <v>14076.750000000007</v>
      </c>
      <c r="Q475">
        <v>1.7880670000000001</v>
      </c>
      <c r="R475">
        <v>14356.12</v>
      </c>
      <c r="S475">
        <v>1.7880670000000001</v>
      </c>
      <c r="T475" s="84">
        <v>13180.630000000001</v>
      </c>
      <c r="U475" s="57">
        <v>44166</v>
      </c>
      <c r="V475" s="81" t="str">
        <f t="shared" si="28"/>
        <v>52020</v>
      </c>
      <c r="W475" s="80" t="str">
        <f t="shared" si="29"/>
        <v>31 a 60 dias</v>
      </c>
      <c r="X475" s="81" t="str">
        <f t="shared" si="31"/>
        <v>122020</v>
      </c>
      <c r="AA475"/>
    </row>
    <row r="476" spans="1:27" x14ac:dyDescent="0.3">
      <c r="A476" s="57">
        <v>44227</v>
      </c>
      <c r="B476">
        <v>29894663000189</v>
      </c>
      <c r="C476" t="s">
        <v>96</v>
      </c>
      <c r="D476" s="57">
        <v>44099</v>
      </c>
      <c r="E476">
        <v>52.15</v>
      </c>
      <c r="F476" s="57">
        <v>44142</v>
      </c>
      <c r="G476">
        <f t="shared" si="30"/>
        <v>-85</v>
      </c>
      <c r="H476" s="57">
        <v>46638</v>
      </c>
      <c r="I476">
        <v>2322</v>
      </c>
      <c r="J476">
        <v>301933585</v>
      </c>
      <c r="K476">
        <v>84</v>
      </c>
      <c r="L476"/>
      <c r="M476"/>
      <c r="N476">
        <v>1.4262330000000001</v>
      </c>
      <c r="O476" s="83">
        <v>2516.19</v>
      </c>
      <c r="P476">
        <v>2547.5999999999985</v>
      </c>
      <c r="Q476">
        <v>1.778435</v>
      </c>
      <c r="R476">
        <v>2763.2400000000002</v>
      </c>
      <c r="S476">
        <v>1.778435</v>
      </c>
      <c r="T476" s="84">
        <v>2516.19</v>
      </c>
      <c r="U476" s="57">
        <v>44136</v>
      </c>
      <c r="V476" s="81" t="str">
        <f t="shared" si="28"/>
        <v>92020</v>
      </c>
      <c r="W476" s="80" t="str">
        <f t="shared" si="29"/>
        <v>61 a 90 dias</v>
      </c>
      <c r="X476" s="81" t="str">
        <f t="shared" si="31"/>
        <v>112020</v>
      </c>
      <c r="AA476"/>
    </row>
    <row r="477" spans="1:27" x14ac:dyDescent="0.3">
      <c r="A477" s="57">
        <v>44227</v>
      </c>
      <c r="B477">
        <v>29894663000189</v>
      </c>
      <c r="C477" t="s">
        <v>96</v>
      </c>
      <c r="D477" s="57">
        <v>44040</v>
      </c>
      <c r="E477">
        <v>294.56</v>
      </c>
      <c r="F477" s="57">
        <v>44234</v>
      </c>
      <c r="G477">
        <f t="shared" si="30"/>
        <v>7</v>
      </c>
      <c r="H477" s="57">
        <v>46545</v>
      </c>
      <c r="I477">
        <v>2229</v>
      </c>
      <c r="J477">
        <v>301936493</v>
      </c>
      <c r="K477">
        <v>84</v>
      </c>
      <c r="L477"/>
      <c r="M477"/>
      <c r="N477">
        <v>1.3599999999999999</v>
      </c>
      <c r="O477" s="83">
        <v>14429.66</v>
      </c>
      <c r="P477">
        <v>14633.840000000006</v>
      </c>
      <c r="Q477">
        <v>1.42371</v>
      </c>
      <c r="R477">
        <v>14695.32</v>
      </c>
      <c r="S477">
        <v>1.42371</v>
      </c>
      <c r="T477" s="84">
        <v>14429.66</v>
      </c>
      <c r="U477" s="57">
        <v>44228</v>
      </c>
      <c r="V477" s="81" t="str">
        <f t="shared" si="28"/>
        <v>72020</v>
      </c>
      <c r="W477" s="80" t="str">
        <f t="shared" si="29"/>
        <v>1 a 30 dias</v>
      </c>
      <c r="X477" s="81" t="str">
        <f t="shared" si="31"/>
        <v>22021</v>
      </c>
      <c r="AA477"/>
    </row>
    <row r="478" spans="1:27" x14ac:dyDescent="0.3">
      <c r="A478" s="57">
        <v>44227</v>
      </c>
      <c r="B478">
        <v>29894663000189</v>
      </c>
      <c r="C478" t="s">
        <v>96</v>
      </c>
      <c r="D478" s="57">
        <v>44134</v>
      </c>
      <c r="E478">
        <v>52</v>
      </c>
      <c r="F478" s="57">
        <v>44323</v>
      </c>
      <c r="G478">
        <f t="shared" si="30"/>
        <v>96</v>
      </c>
      <c r="H478" s="57">
        <v>46699</v>
      </c>
      <c r="I478">
        <v>2383</v>
      </c>
      <c r="J478">
        <v>301936914</v>
      </c>
      <c r="K478">
        <v>84</v>
      </c>
      <c r="L478"/>
      <c r="M478"/>
      <c r="N478">
        <v>1.4117950000000001</v>
      </c>
      <c r="O478" s="83">
        <v>2243.1</v>
      </c>
      <c r="P478">
        <v>2521.9400000000005</v>
      </c>
      <c r="Q478">
        <v>1.748407</v>
      </c>
      <c r="R478">
        <v>2488.8000000000002</v>
      </c>
      <c r="S478">
        <v>1.748407</v>
      </c>
      <c r="T478" s="84">
        <v>2243.1</v>
      </c>
      <c r="U478" s="57">
        <v>44317</v>
      </c>
      <c r="V478" s="81" t="str">
        <f t="shared" si="28"/>
        <v>102020</v>
      </c>
      <c r="W478" s="80" t="str">
        <f t="shared" si="29"/>
        <v>1 a 30 dias</v>
      </c>
      <c r="X478" s="81" t="str">
        <f t="shared" si="31"/>
        <v>52021</v>
      </c>
      <c r="AA478"/>
    </row>
    <row r="479" spans="1:27" x14ac:dyDescent="0.3">
      <c r="A479" s="57">
        <v>44227</v>
      </c>
      <c r="B479">
        <v>29894663000189</v>
      </c>
      <c r="C479" t="s">
        <v>96</v>
      </c>
      <c r="D479" s="57">
        <v>43978</v>
      </c>
      <c r="E479">
        <v>140.36000000000001</v>
      </c>
      <c r="F479" s="57">
        <v>44262</v>
      </c>
      <c r="G479">
        <f t="shared" si="30"/>
        <v>35</v>
      </c>
      <c r="H479" s="57">
        <v>46545</v>
      </c>
      <c r="I479">
        <v>2229</v>
      </c>
      <c r="J479">
        <v>301938364</v>
      </c>
      <c r="K479">
        <v>84</v>
      </c>
      <c r="L479"/>
      <c r="M479"/>
      <c r="N479">
        <v>1.3599999999999999</v>
      </c>
      <c r="O479" s="83">
        <v>6501.59</v>
      </c>
      <c r="P479">
        <v>6918.93</v>
      </c>
      <c r="Q479">
        <v>1.54792</v>
      </c>
      <c r="R479">
        <v>6862.04</v>
      </c>
      <c r="S479">
        <v>1.54792</v>
      </c>
      <c r="T479" s="84">
        <v>6501.59</v>
      </c>
      <c r="U479" s="57">
        <v>44228</v>
      </c>
      <c r="V479" s="81" t="str">
        <f t="shared" si="28"/>
        <v>52020</v>
      </c>
      <c r="W479" s="80" t="str">
        <f t="shared" si="29"/>
        <v>1 a 30 dias</v>
      </c>
      <c r="X479" s="81" t="str">
        <f t="shared" si="31"/>
        <v>22021</v>
      </c>
      <c r="AA479"/>
    </row>
    <row r="480" spans="1:27" x14ac:dyDescent="0.3">
      <c r="A480" s="57">
        <v>44227</v>
      </c>
      <c r="B480">
        <v>29894663000189</v>
      </c>
      <c r="C480" t="s">
        <v>96</v>
      </c>
      <c r="D480" s="57">
        <v>44074</v>
      </c>
      <c r="E480">
        <v>428.54</v>
      </c>
      <c r="F480" s="57">
        <v>44262</v>
      </c>
      <c r="G480">
        <f t="shared" si="30"/>
        <v>35</v>
      </c>
      <c r="H480" s="57">
        <v>46638</v>
      </c>
      <c r="I480">
        <v>2322</v>
      </c>
      <c r="J480">
        <v>301973042</v>
      </c>
      <c r="K480">
        <v>84</v>
      </c>
      <c r="L480"/>
      <c r="M480"/>
      <c r="N480">
        <v>1.41947</v>
      </c>
      <c r="O480" s="83">
        <v>19083.39</v>
      </c>
      <c r="P480">
        <v>20736.939999999995</v>
      </c>
      <c r="Q480">
        <v>1.75576</v>
      </c>
      <c r="R480">
        <v>21034.7</v>
      </c>
      <c r="S480">
        <v>1.75576</v>
      </c>
      <c r="T480" s="84">
        <v>19083.39</v>
      </c>
      <c r="U480" s="57">
        <v>44287</v>
      </c>
      <c r="V480" s="81" t="str">
        <f t="shared" si="28"/>
        <v>82020</v>
      </c>
      <c r="W480" s="80" t="str">
        <f t="shared" si="29"/>
        <v>1 a 30 dias</v>
      </c>
      <c r="X480" s="81" t="str">
        <f t="shared" si="31"/>
        <v>42021</v>
      </c>
      <c r="AA480"/>
    </row>
    <row r="481" spans="1:27" x14ac:dyDescent="0.3">
      <c r="A481" s="57">
        <v>44227</v>
      </c>
      <c r="B481">
        <v>29894663000189</v>
      </c>
      <c r="C481" t="s">
        <v>96</v>
      </c>
      <c r="D481" s="57">
        <v>44099</v>
      </c>
      <c r="E481">
        <v>301.14</v>
      </c>
      <c r="F481" s="57">
        <v>44262</v>
      </c>
      <c r="G481">
        <f t="shared" si="30"/>
        <v>35</v>
      </c>
      <c r="H481" s="57">
        <v>46638</v>
      </c>
      <c r="I481">
        <v>2322</v>
      </c>
      <c r="J481">
        <v>301988762</v>
      </c>
      <c r="K481">
        <v>84</v>
      </c>
      <c r="L481"/>
      <c r="M481"/>
      <c r="N481">
        <v>1.4324319999999999</v>
      </c>
      <c r="O481" s="83">
        <v>13321.960000000001</v>
      </c>
      <c r="P481">
        <v>14680.040000000003</v>
      </c>
      <c r="Q481">
        <v>1.7793209999999999</v>
      </c>
      <c r="R481">
        <v>14724.58</v>
      </c>
      <c r="S481">
        <v>1.7793209999999999</v>
      </c>
      <c r="T481" s="84">
        <v>13321.960000000001</v>
      </c>
      <c r="U481" s="57">
        <v>44287</v>
      </c>
      <c r="V481" s="81" t="str">
        <f t="shared" si="28"/>
        <v>92020</v>
      </c>
      <c r="W481" s="80" t="str">
        <f t="shared" si="29"/>
        <v>1 a 30 dias</v>
      </c>
      <c r="X481" s="81" t="str">
        <f t="shared" si="31"/>
        <v>42021</v>
      </c>
      <c r="AA481"/>
    </row>
    <row r="482" spans="1:27" x14ac:dyDescent="0.3">
      <c r="A482" s="57">
        <v>44227</v>
      </c>
      <c r="B482">
        <v>29894663000189</v>
      </c>
      <c r="C482" t="s">
        <v>96</v>
      </c>
      <c r="D482" s="57">
        <v>43978</v>
      </c>
      <c r="E482">
        <v>50</v>
      </c>
      <c r="F482" s="57">
        <v>44172</v>
      </c>
      <c r="G482">
        <f t="shared" si="30"/>
        <v>-55</v>
      </c>
      <c r="H482" s="57">
        <v>46484</v>
      </c>
      <c r="I482">
        <v>2168</v>
      </c>
      <c r="J482">
        <v>302026649</v>
      </c>
      <c r="K482">
        <v>84</v>
      </c>
      <c r="L482"/>
      <c r="M482"/>
      <c r="N482">
        <v>1.4336128266033257</v>
      </c>
      <c r="O482" s="83">
        <v>2291.48</v>
      </c>
      <c r="P482">
        <v>2422.3200000000006</v>
      </c>
      <c r="Q482">
        <v>1.7859799999999999</v>
      </c>
      <c r="R482">
        <v>2507.9499999999998</v>
      </c>
      <c r="S482">
        <v>1.7859799999999999</v>
      </c>
      <c r="T482" s="84">
        <v>2291.48</v>
      </c>
      <c r="U482" s="57">
        <v>44197</v>
      </c>
      <c r="V482" s="81" t="str">
        <f t="shared" si="28"/>
        <v>52020</v>
      </c>
      <c r="W482" s="80" t="str">
        <f t="shared" si="29"/>
        <v>31 a 60 dias</v>
      </c>
      <c r="X482" s="81" t="str">
        <f t="shared" si="31"/>
        <v>12021</v>
      </c>
      <c r="AA482"/>
    </row>
    <row r="483" spans="1:27" x14ac:dyDescent="0.3">
      <c r="A483" s="57">
        <v>44227</v>
      </c>
      <c r="B483">
        <v>29894663000189</v>
      </c>
      <c r="C483" t="s">
        <v>96</v>
      </c>
      <c r="D483" s="57">
        <v>44001</v>
      </c>
      <c r="E483">
        <v>43.09</v>
      </c>
      <c r="F483" s="57">
        <v>44142</v>
      </c>
      <c r="G483">
        <f t="shared" si="30"/>
        <v>-85</v>
      </c>
      <c r="H483" s="57">
        <v>46514</v>
      </c>
      <c r="I483">
        <v>2198</v>
      </c>
      <c r="J483">
        <v>302033066</v>
      </c>
      <c r="K483">
        <v>84</v>
      </c>
      <c r="L483"/>
      <c r="M483"/>
      <c r="N483">
        <v>1.4362759882869685</v>
      </c>
      <c r="O483" s="83">
        <v>2029.83</v>
      </c>
      <c r="P483">
        <v>2078.3500000000004</v>
      </c>
      <c r="Q483">
        <v>1.7857860000000001</v>
      </c>
      <c r="R483">
        <v>2218.1</v>
      </c>
      <c r="S483">
        <v>1.7857860000000001</v>
      </c>
      <c r="T483" s="84">
        <v>2029.83</v>
      </c>
      <c r="U483" s="57">
        <v>44136</v>
      </c>
      <c r="V483" s="81" t="str">
        <f t="shared" si="28"/>
        <v>62020</v>
      </c>
      <c r="W483" s="80" t="str">
        <f t="shared" si="29"/>
        <v>61 a 90 dias</v>
      </c>
      <c r="X483" s="81" t="str">
        <f t="shared" si="31"/>
        <v>112020</v>
      </c>
      <c r="AA483"/>
    </row>
    <row r="484" spans="1:27" x14ac:dyDescent="0.3">
      <c r="A484" s="57">
        <v>44227</v>
      </c>
      <c r="B484">
        <v>29894663000189</v>
      </c>
      <c r="C484" t="s">
        <v>96</v>
      </c>
      <c r="D484" s="57">
        <v>43978</v>
      </c>
      <c r="E484">
        <v>161.72999999999999</v>
      </c>
      <c r="F484" s="57">
        <v>44019</v>
      </c>
      <c r="G484">
        <f t="shared" si="30"/>
        <v>-208</v>
      </c>
      <c r="H484" s="57">
        <v>46514</v>
      </c>
      <c r="I484">
        <v>2198</v>
      </c>
      <c r="J484">
        <v>302034365</v>
      </c>
      <c r="K484">
        <v>84</v>
      </c>
      <c r="L484"/>
      <c r="M484"/>
      <c r="N484">
        <v>1.3599999999999999</v>
      </c>
      <c r="O484" s="83">
        <v>8636.9500000000007</v>
      </c>
      <c r="P484">
        <v>8082.34</v>
      </c>
      <c r="Q484">
        <v>1.5949500000000001</v>
      </c>
      <c r="R484">
        <v>9141.1200000000008</v>
      </c>
      <c r="S484">
        <v>1.5949500000000001</v>
      </c>
      <c r="T484" s="84">
        <v>8636.9500000000007</v>
      </c>
      <c r="U484" s="57">
        <v>44044</v>
      </c>
      <c r="V484" s="81" t="str">
        <f t="shared" si="28"/>
        <v>52020</v>
      </c>
      <c r="W484" s="80" t="str">
        <f t="shared" si="29"/>
        <v>Acima de 120 dias</v>
      </c>
      <c r="X484" s="81" t="str">
        <f t="shared" si="31"/>
        <v>82020</v>
      </c>
      <c r="AA484"/>
    </row>
    <row r="485" spans="1:27" x14ac:dyDescent="0.3">
      <c r="A485" s="57">
        <v>44227</v>
      </c>
      <c r="B485">
        <v>29894663000189</v>
      </c>
      <c r="C485" t="s">
        <v>96</v>
      </c>
      <c r="D485" s="57">
        <v>44040</v>
      </c>
      <c r="E485">
        <v>1053</v>
      </c>
      <c r="F485" s="57">
        <v>44172</v>
      </c>
      <c r="G485">
        <f t="shared" si="30"/>
        <v>-55</v>
      </c>
      <c r="H485" s="57">
        <v>46514</v>
      </c>
      <c r="I485">
        <v>2198</v>
      </c>
      <c r="J485">
        <v>302036147</v>
      </c>
      <c r="K485">
        <v>84</v>
      </c>
      <c r="L485"/>
      <c r="M485"/>
      <c r="N485">
        <v>1.4364170668454512</v>
      </c>
      <c r="O485" s="83">
        <v>48571.64</v>
      </c>
      <c r="P485">
        <v>50672.99000000002</v>
      </c>
      <c r="Q485">
        <v>1.7840720000000001</v>
      </c>
      <c r="R485">
        <v>53149.68</v>
      </c>
      <c r="S485">
        <v>1.7840720000000001</v>
      </c>
      <c r="T485" s="84">
        <v>48571.64</v>
      </c>
      <c r="U485" s="57">
        <v>44197</v>
      </c>
      <c r="V485" s="81" t="str">
        <f t="shared" si="28"/>
        <v>72020</v>
      </c>
      <c r="W485" s="80" t="str">
        <f t="shared" si="29"/>
        <v>31 a 60 dias</v>
      </c>
      <c r="X485" s="81" t="str">
        <f t="shared" si="31"/>
        <v>12021</v>
      </c>
      <c r="AA485"/>
    </row>
    <row r="486" spans="1:27" x14ac:dyDescent="0.3">
      <c r="A486" s="57">
        <v>44227</v>
      </c>
      <c r="B486">
        <v>29894663000189</v>
      </c>
      <c r="C486" t="s">
        <v>96</v>
      </c>
      <c r="D486" s="57">
        <v>44040</v>
      </c>
      <c r="E486">
        <v>325.76</v>
      </c>
      <c r="F486" s="57">
        <v>44142</v>
      </c>
      <c r="G486">
        <f t="shared" si="30"/>
        <v>-85</v>
      </c>
      <c r="H486" s="57">
        <v>46575</v>
      </c>
      <c r="I486">
        <v>2259</v>
      </c>
      <c r="J486">
        <v>302055307</v>
      </c>
      <c r="K486">
        <v>84</v>
      </c>
      <c r="L486"/>
      <c r="M486"/>
      <c r="N486">
        <v>1.391302</v>
      </c>
      <c r="O486" s="83">
        <v>15715.18</v>
      </c>
      <c r="P486">
        <v>16116.030000000002</v>
      </c>
      <c r="Q486">
        <v>1.7361169999999999</v>
      </c>
      <c r="R486">
        <v>17201.100000000002</v>
      </c>
      <c r="S486">
        <v>1.7361169999999999</v>
      </c>
      <c r="T486" s="84">
        <v>15715.18</v>
      </c>
      <c r="U486" s="57">
        <v>44136</v>
      </c>
      <c r="V486" s="81" t="str">
        <f t="shared" si="28"/>
        <v>72020</v>
      </c>
      <c r="W486" s="80" t="str">
        <f t="shared" si="29"/>
        <v>61 a 90 dias</v>
      </c>
      <c r="X486" s="81" t="str">
        <f t="shared" si="31"/>
        <v>112020</v>
      </c>
      <c r="AA486"/>
    </row>
    <row r="487" spans="1:27" x14ac:dyDescent="0.3">
      <c r="A487" s="57">
        <v>44227</v>
      </c>
      <c r="B487">
        <v>29894663000189</v>
      </c>
      <c r="C487" t="s">
        <v>96</v>
      </c>
      <c r="D487" s="57">
        <v>44074</v>
      </c>
      <c r="E487">
        <v>109</v>
      </c>
      <c r="F487" s="57">
        <v>44172</v>
      </c>
      <c r="G487">
        <f t="shared" si="30"/>
        <v>-55</v>
      </c>
      <c r="H487" s="57">
        <v>46608</v>
      </c>
      <c r="I487">
        <v>2292</v>
      </c>
      <c r="J487">
        <v>302067261</v>
      </c>
      <c r="K487">
        <v>84</v>
      </c>
      <c r="L487"/>
      <c r="M487"/>
      <c r="N487">
        <v>1.439433</v>
      </c>
      <c r="O487" s="83">
        <v>5110</v>
      </c>
      <c r="P487">
        <v>5314.79</v>
      </c>
      <c r="Q487">
        <v>1.787617</v>
      </c>
      <c r="R487">
        <v>5609.34</v>
      </c>
      <c r="S487">
        <v>1.787617</v>
      </c>
      <c r="T487" s="84">
        <v>5110</v>
      </c>
      <c r="U487" s="57">
        <v>44197</v>
      </c>
      <c r="V487" s="81" t="str">
        <f t="shared" si="28"/>
        <v>82020</v>
      </c>
      <c r="W487" s="80" t="str">
        <f t="shared" si="29"/>
        <v>31 a 60 dias</v>
      </c>
      <c r="X487" s="81" t="str">
        <f t="shared" si="31"/>
        <v>12021</v>
      </c>
      <c r="AA487"/>
    </row>
    <row r="488" spans="1:27" x14ac:dyDescent="0.3">
      <c r="A488" s="57">
        <v>44227</v>
      </c>
      <c r="B488">
        <v>29894663000189</v>
      </c>
      <c r="C488" t="s">
        <v>96</v>
      </c>
      <c r="D488" s="57">
        <v>44099</v>
      </c>
      <c r="E488">
        <v>106</v>
      </c>
      <c r="F488" s="57">
        <v>44234</v>
      </c>
      <c r="G488">
        <f t="shared" si="30"/>
        <v>7</v>
      </c>
      <c r="H488" s="57">
        <v>46638</v>
      </c>
      <c r="I488">
        <v>2322</v>
      </c>
      <c r="J488">
        <v>302083967</v>
      </c>
      <c r="K488">
        <v>84</v>
      </c>
      <c r="L488"/>
      <c r="M488"/>
      <c r="N488">
        <v>1.4509029999999998</v>
      </c>
      <c r="O488" s="83">
        <v>4769.6099999999997</v>
      </c>
      <c r="P488">
        <v>5135.3799999999983</v>
      </c>
      <c r="Q488">
        <v>1.7990010000000001</v>
      </c>
      <c r="R488">
        <v>5260.72</v>
      </c>
      <c r="S488">
        <v>1.7990010000000001</v>
      </c>
      <c r="T488" s="84">
        <v>4769.6099999999997</v>
      </c>
      <c r="U488" s="57">
        <v>44256</v>
      </c>
      <c r="V488" s="81" t="str">
        <f t="shared" si="28"/>
        <v>92020</v>
      </c>
      <c r="W488" s="80" t="str">
        <f t="shared" si="29"/>
        <v>1 a 30 dias</v>
      </c>
      <c r="X488" s="81" t="str">
        <f t="shared" si="31"/>
        <v>32021</v>
      </c>
      <c r="AA488"/>
    </row>
    <row r="489" spans="1:27" x14ac:dyDescent="0.3">
      <c r="A489" s="57">
        <v>44227</v>
      </c>
      <c r="B489">
        <v>29894663000189</v>
      </c>
      <c r="C489" t="s">
        <v>96</v>
      </c>
      <c r="D489" s="57">
        <v>44134</v>
      </c>
      <c r="E489">
        <v>273.89</v>
      </c>
      <c r="F489" s="57">
        <v>44323</v>
      </c>
      <c r="G489">
        <f t="shared" si="30"/>
        <v>96</v>
      </c>
      <c r="H489" s="57">
        <v>46638</v>
      </c>
      <c r="I489">
        <v>2322</v>
      </c>
      <c r="J489">
        <v>302091508</v>
      </c>
      <c r="K489">
        <v>84</v>
      </c>
      <c r="L489"/>
      <c r="M489"/>
      <c r="N489">
        <v>1.4427000000000001</v>
      </c>
      <c r="O489" s="83">
        <v>11526.09</v>
      </c>
      <c r="P489">
        <v>13252.980000000001</v>
      </c>
      <c r="Q489">
        <v>1.791925</v>
      </c>
      <c r="R489">
        <v>12803.699999999999</v>
      </c>
      <c r="S489">
        <v>1.791925</v>
      </c>
      <c r="T489" s="84">
        <v>11526.09</v>
      </c>
      <c r="U489" s="57">
        <v>44317</v>
      </c>
      <c r="V489" s="81" t="str">
        <f t="shared" si="28"/>
        <v>102020</v>
      </c>
      <c r="W489" s="80" t="str">
        <f t="shared" si="29"/>
        <v>1 a 30 dias</v>
      </c>
      <c r="X489" s="81" t="str">
        <f t="shared" si="31"/>
        <v>52021</v>
      </c>
      <c r="AA489"/>
    </row>
    <row r="490" spans="1:27" x14ac:dyDescent="0.3">
      <c r="A490" s="57">
        <v>44227</v>
      </c>
      <c r="B490">
        <v>29894663000189</v>
      </c>
      <c r="C490" t="s">
        <v>96</v>
      </c>
      <c r="D490" s="57">
        <v>43978</v>
      </c>
      <c r="E490">
        <v>49.6</v>
      </c>
      <c r="F490" s="57">
        <v>44203</v>
      </c>
      <c r="G490">
        <f t="shared" si="30"/>
        <v>-24</v>
      </c>
      <c r="H490" s="57">
        <v>46119</v>
      </c>
      <c r="I490">
        <v>1803</v>
      </c>
      <c r="J490">
        <v>302117972</v>
      </c>
      <c r="K490">
        <v>72</v>
      </c>
      <c r="L490"/>
      <c r="M490"/>
      <c r="N490">
        <v>1.4949999999999999</v>
      </c>
      <c r="O490" s="83">
        <v>1954.03</v>
      </c>
      <c r="P490">
        <v>2167.1899999999996</v>
      </c>
      <c r="Q490">
        <v>1.9858499999999999</v>
      </c>
      <c r="R490">
        <v>2175.84</v>
      </c>
      <c r="S490">
        <v>1.9858499999999999</v>
      </c>
      <c r="T490" s="84">
        <v>1954.03</v>
      </c>
      <c r="U490" s="57">
        <v>44197</v>
      </c>
      <c r="V490" s="81" t="str">
        <f t="shared" si="28"/>
        <v>52020</v>
      </c>
      <c r="W490" s="80" t="str">
        <f t="shared" si="29"/>
        <v>1 a 30 dias</v>
      </c>
      <c r="X490" s="81" t="str">
        <f t="shared" si="31"/>
        <v>12021</v>
      </c>
      <c r="AA490"/>
    </row>
    <row r="491" spans="1:27" x14ac:dyDescent="0.3">
      <c r="A491" s="57">
        <v>44227</v>
      </c>
      <c r="B491">
        <v>29894663000189</v>
      </c>
      <c r="C491" t="s">
        <v>96</v>
      </c>
      <c r="D491" s="57">
        <v>44099</v>
      </c>
      <c r="E491">
        <v>204.99</v>
      </c>
      <c r="F491" s="57">
        <v>44323</v>
      </c>
      <c r="G491">
        <f t="shared" si="30"/>
        <v>96</v>
      </c>
      <c r="H491" s="57">
        <v>46514</v>
      </c>
      <c r="I491">
        <v>2198</v>
      </c>
      <c r="J491">
        <v>302133782</v>
      </c>
      <c r="K491">
        <v>84</v>
      </c>
      <c r="L491"/>
      <c r="M491"/>
      <c r="N491">
        <v>1.3599999999999999</v>
      </c>
      <c r="O491" s="83">
        <v>8890.25</v>
      </c>
      <c r="P491">
        <v>9973.909999999998</v>
      </c>
      <c r="Q491">
        <v>1.5976509999999999</v>
      </c>
      <c r="R491">
        <v>9536.2899999999991</v>
      </c>
      <c r="S491">
        <v>1.5976509999999999</v>
      </c>
      <c r="T491" s="84">
        <v>8890.25</v>
      </c>
      <c r="U491" s="57">
        <v>44317</v>
      </c>
      <c r="V491" s="81" t="str">
        <f t="shared" si="28"/>
        <v>92020</v>
      </c>
      <c r="W491" s="80" t="str">
        <f t="shared" si="29"/>
        <v>1 a 30 dias</v>
      </c>
      <c r="X491" s="81" t="str">
        <f t="shared" si="31"/>
        <v>52021</v>
      </c>
      <c r="AA491"/>
    </row>
    <row r="492" spans="1:27" x14ac:dyDescent="0.3">
      <c r="A492" s="57">
        <v>44227</v>
      </c>
      <c r="B492">
        <v>29894663000189</v>
      </c>
      <c r="C492" t="s">
        <v>96</v>
      </c>
      <c r="D492" s="57">
        <v>44040</v>
      </c>
      <c r="E492">
        <v>486.2</v>
      </c>
      <c r="F492" s="57">
        <v>44050</v>
      </c>
      <c r="G492">
        <f t="shared" si="30"/>
        <v>-177</v>
      </c>
      <c r="H492" s="57">
        <v>46514</v>
      </c>
      <c r="I492">
        <v>2198</v>
      </c>
      <c r="J492">
        <v>302133913</v>
      </c>
      <c r="K492">
        <v>84</v>
      </c>
      <c r="L492"/>
      <c r="M492"/>
      <c r="N492">
        <v>1.4401881094050333</v>
      </c>
      <c r="O492" s="83">
        <v>23862.75</v>
      </c>
      <c r="P492">
        <v>23368.180000000004</v>
      </c>
      <c r="Q492">
        <v>1.788097</v>
      </c>
      <c r="R492">
        <v>25974.66</v>
      </c>
      <c r="S492">
        <v>1.788097</v>
      </c>
      <c r="T492" s="84">
        <v>23862.75</v>
      </c>
      <c r="U492" s="57">
        <v>44228</v>
      </c>
      <c r="V492" s="81" t="str">
        <f t="shared" si="28"/>
        <v>72020</v>
      </c>
      <c r="W492" s="80" t="str">
        <f t="shared" si="29"/>
        <v>Acima de 120 dias</v>
      </c>
      <c r="X492" s="81" t="str">
        <f t="shared" si="31"/>
        <v>22021</v>
      </c>
      <c r="AA492"/>
    </row>
    <row r="493" spans="1:27" x14ac:dyDescent="0.3">
      <c r="A493" s="57">
        <v>44227</v>
      </c>
      <c r="B493">
        <v>29894663000189</v>
      </c>
      <c r="C493" t="s">
        <v>96</v>
      </c>
      <c r="D493" s="57">
        <v>44001</v>
      </c>
      <c r="E493">
        <v>281</v>
      </c>
      <c r="F493" s="57">
        <v>44323</v>
      </c>
      <c r="G493">
        <f t="shared" si="30"/>
        <v>96</v>
      </c>
      <c r="H493" s="57">
        <v>46545</v>
      </c>
      <c r="I493">
        <v>2229</v>
      </c>
      <c r="J493">
        <v>302144552</v>
      </c>
      <c r="K493">
        <v>84</v>
      </c>
      <c r="L493"/>
      <c r="M493"/>
      <c r="N493">
        <v>1.4519489999999999</v>
      </c>
      <c r="O493" s="83">
        <v>11587.79</v>
      </c>
      <c r="P493">
        <v>13565.149999999994</v>
      </c>
      <c r="Q493">
        <v>1.7976970000000001</v>
      </c>
      <c r="R493">
        <v>12816.57</v>
      </c>
      <c r="S493">
        <v>1.7976970000000001</v>
      </c>
      <c r="T493" s="84">
        <v>11587.79</v>
      </c>
      <c r="U493" s="57">
        <v>44317</v>
      </c>
      <c r="V493" s="81" t="str">
        <f t="shared" si="28"/>
        <v>62020</v>
      </c>
      <c r="W493" s="80" t="str">
        <f t="shared" si="29"/>
        <v>1 a 30 dias</v>
      </c>
      <c r="X493" s="81" t="str">
        <f t="shared" si="31"/>
        <v>52021</v>
      </c>
      <c r="AA493"/>
    </row>
    <row r="494" spans="1:27" x14ac:dyDescent="0.3">
      <c r="A494" s="57">
        <v>44227</v>
      </c>
      <c r="B494">
        <v>29894663000189</v>
      </c>
      <c r="C494" t="s">
        <v>96</v>
      </c>
      <c r="D494" s="57">
        <v>44074</v>
      </c>
      <c r="E494">
        <v>185</v>
      </c>
      <c r="F494" s="57">
        <v>44234</v>
      </c>
      <c r="G494">
        <f t="shared" si="30"/>
        <v>7</v>
      </c>
      <c r="H494" s="57">
        <v>46545</v>
      </c>
      <c r="I494">
        <v>2229</v>
      </c>
      <c r="J494">
        <v>302145176</v>
      </c>
      <c r="K494">
        <v>84</v>
      </c>
      <c r="L494"/>
      <c r="M494"/>
      <c r="N494">
        <v>1.3599999999999999</v>
      </c>
      <c r="O494" s="83">
        <v>8516.57</v>
      </c>
      <c r="P494">
        <v>9145.64</v>
      </c>
      <c r="Q494">
        <v>1.648692</v>
      </c>
      <c r="R494">
        <v>9229.4500000000007</v>
      </c>
      <c r="S494">
        <v>1.648692</v>
      </c>
      <c r="T494" s="84">
        <v>8516.57</v>
      </c>
      <c r="U494" s="57">
        <v>44228</v>
      </c>
      <c r="V494" s="81" t="str">
        <f t="shared" si="28"/>
        <v>82020</v>
      </c>
      <c r="W494" s="80" t="str">
        <f t="shared" si="29"/>
        <v>1 a 30 dias</v>
      </c>
      <c r="X494" s="81" t="str">
        <f t="shared" si="31"/>
        <v>22021</v>
      </c>
      <c r="AA494"/>
    </row>
    <row r="495" spans="1:27" x14ac:dyDescent="0.3">
      <c r="A495" s="57">
        <v>44227</v>
      </c>
      <c r="B495">
        <v>29894663000189</v>
      </c>
      <c r="C495" t="s">
        <v>96</v>
      </c>
      <c r="D495" s="57">
        <v>44074</v>
      </c>
      <c r="E495">
        <v>114.93</v>
      </c>
      <c r="F495" s="57">
        <v>44081</v>
      </c>
      <c r="G495">
        <f t="shared" si="30"/>
        <v>-146</v>
      </c>
      <c r="H495" s="57">
        <v>46575</v>
      </c>
      <c r="I495">
        <v>2259</v>
      </c>
      <c r="J495">
        <v>302149473</v>
      </c>
      <c r="K495">
        <v>84</v>
      </c>
      <c r="L495"/>
      <c r="M495"/>
      <c r="N495">
        <v>1.4259103060490803</v>
      </c>
      <c r="O495" s="83">
        <v>5722.62</v>
      </c>
      <c r="P495">
        <v>5594.5200000000023</v>
      </c>
      <c r="Q495">
        <v>1.773309</v>
      </c>
      <c r="R495">
        <v>6242.22</v>
      </c>
      <c r="S495">
        <v>1.773309</v>
      </c>
      <c r="T495" s="84">
        <v>5722.62</v>
      </c>
      <c r="U495" s="57">
        <v>44105</v>
      </c>
      <c r="V495" s="81" t="str">
        <f t="shared" si="28"/>
        <v>82020</v>
      </c>
      <c r="W495" s="80" t="str">
        <f t="shared" si="29"/>
        <v>Acima de 120 dias</v>
      </c>
      <c r="X495" s="81" t="str">
        <f t="shared" si="31"/>
        <v>102020</v>
      </c>
      <c r="AA495"/>
    </row>
    <row r="496" spans="1:27" x14ac:dyDescent="0.3">
      <c r="A496" s="57">
        <v>44227</v>
      </c>
      <c r="B496">
        <v>29894663000189</v>
      </c>
      <c r="C496" t="s">
        <v>96</v>
      </c>
      <c r="D496" s="57">
        <v>44074</v>
      </c>
      <c r="E496">
        <v>95.16</v>
      </c>
      <c r="F496" s="57">
        <v>44234</v>
      </c>
      <c r="G496">
        <f t="shared" si="30"/>
        <v>7</v>
      </c>
      <c r="H496" s="57">
        <v>45481</v>
      </c>
      <c r="I496">
        <v>1165</v>
      </c>
      <c r="J496">
        <v>302156640</v>
      </c>
      <c r="K496">
        <v>48</v>
      </c>
      <c r="L496"/>
      <c r="M496"/>
      <c r="N496">
        <v>1.3599999999999999</v>
      </c>
      <c r="O496" s="83">
        <v>2985.44</v>
      </c>
      <c r="P496">
        <v>3309.9</v>
      </c>
      <c r="Q496">
        <v>1.7791980000000001</v>
      </c>
      <c r="R496">
        <v>3184.3599999999997</v>
      </c>
      <c r="S496">
        <v>1.7791980000000001</v>
      </c>
      <c r="T496" s="84">
        <v>2985.44</v>
      </c>
      <c r="U496" s="57">
        <v>44228</v>
      </c>
      <c r="V496" s="81" t="str">
        <f t="shared" si="28"/>
        <v>82020</v>
      </c>
      <c r="W496" s="80" t="str">
        <f t="shared" si="29"/>
        <v>1 a 30 dias</v>
      </c>
      <c r="X496" s="81" t="str">
        <f t="shared" si="31"/>
        <v>22021</v>
      </c>
      <c r="AA496"/>
    </row>
    <row r="497" spans="1:27" x14ac:dyDescent="0.3">
      <c r="A497" s="57">
        <v>44227</v>
      </c>
      <c r="B497">
        <v>29894663000189</v>
      </c>
      <c r="C497" t="s">
        <v>96</v>
      </c>
      <c r="D497" s="57">
        <v>44074</v>
      </c>
      <c r="E497">
        <v>586</v>
      </c>
      <c r="F497" s="57">
        <v>44323</v>
      </c>
      <c r="G497">
        <f t="shared" si="30"/>
        <v>96</v>
      </c>
      <c r="H497" s="57">
        <v>46608</v>
      </c>
      <c r="I497">
        <v>2292</v>
      </c>
      <c r="J497">
        <v>302158308</v>
      </c>
      <c r="K497">
        <v>84</v>
      </c>
      <c r="L497"/>
      <c r="M497"/>
      <c r="N497">
        <v>1.3599999999999999</v>
      </c>
      <c r="O497" s="83">
        <v>26614.23</v>
      </c>
      <c r="P497">
        <v>29346.739999999987</v>
      </c>
      <c r="Q497">
        <v>1.513447</v>
      </c>
      <c r="R497">
        <v>27899.96</v>
      </c>
      <c r="S497">
        <v>1.513447</v>
      </c>
      <c r="T497" s="84">
        <v>26614.23</v>
      </c>
      <c r="U497" s="57">
        <v>44317</v>
      </c>
      <c r="V497" s="81" t="str">
        <f t="shared" si="28"/>
        <v>82020</v>
      </c>
      <c r="W497" s="80" t="str">
        <f t="shared" si="29"/>
        <v>1 a 30 dias</v>
      </c>
      <c r="X497" s="81" t="str">
        <f t="shared" si="31"/>
        <v>52021</v>
      </c>
      <c r="AA497"/>
    </row>
    <row r="498" spans="1:27" x14ac:dyDescent="0.3">
      <c r="A498" s="57">
        <v>44227</v>
      </c>
      <c r="B498">
        <v>29894663000189</v>
      </c>
      <c r="C498" t="s">
        <v>96</v>
      </c>
      <c r="D498" s="57">
        <v>44074</v>
      </c>
      <c r="E498">
        <v>211.47</v>
      </c>
      <c r="F498" s="57">
        <v>44172</v>
      </c>
      <c r="G498">
        <f t="shared" si="30"/>
        <v>-55</v>
      </c>
      <c r="H498" s="57">
        <v>46608</v>
      </c>
      <c r="I498">
        <v>2292</v>
      </c>
      <c r="J498">
        <v>302158313</v>
      </c>
      <c r="K498">
        <v>84</v>
      </c>
      <c r="L498"/>
      <c r="M498"/>
      <c r="N498">
        <v>1.3599999999999999</v>
      </c>
      <c r="O498" s="83">
        <v>10657.13</v>
      </c>
      <c r="P498">
        <v>10590.419999999998</v>
      </c>
      <c r="Q498">
        <v>1.5149980000000001</v>
      </c>
      <c r="R498">
        <v>11125.6</v>
      </c>
      <c r="S498">
        <v>1.5149980000000001</v>
      </c>
      <c r="T498" s="84">
        <v>10657.13</v>
      </c>
      <c r="U498" s="57">
        <v>44166</v>
      </c>
      <c r="V498" s="81" t="str">
        <f t="shared" si="28"/>
        <v>82020</v>
      </c>
      <c r="W498" s="80" t="str">
        <f t="shared" si="29"/>
        <v>31 a 60 dias</v>
      </c>
      <c r="X498" s="81" t="str">
        <f t="shared" si="31"/>
        <v>122020</v>
      </c>
      <c r="AA498"/>
    </row>
    <row r="499" spans="1:27" x14ac:dyDescent="0.3">
      <c r="A499" s="57">
        <v>44227</v>
      </c>
      <c r="B499">
        <v>29894663000189</v>
      </c>
      <c r="C499" t="s">
        <v>96</v>
      </c>
      <c r="D499" s="57">
        <v>44074</v>
      </c>
      <c r="E499">
        <v>117.25</v>
      </c>
      <c r="F499" s="57">
        <v>44234</v>
      </c>
      <c r="G499">
        <f t="shared" si="30"/>
        <v>7</v>
      </c>
      <c r="H499" s="57">
        <v>46575</v>
      </c>
      <c r="I499">
        <v>2259</v>
      </c>
      <c r="J499">
        <v>302161848</v>
      </c>
      <c r="K499">
        <v>84</v>
      </c>
      <c r="L499"/>
      <c r="M499"/>
      <c r="N499">
        <v>1.4461110564914588</v>
      </c>
      <c r="O499" s="83">
        <v>5221.78</v>
      </c>
      <c r="P499">
        <v>5669.4000000000015</v>
      </c>
      <c r="Q499">
        <v>1.794829</v>
      </c>
      <c r="R499">
        <v>5748.89</v>
      </c>
      <c r="S499">
        <v>1.794829</v>
      </c>
      <c r="T499" s="84">
        <v>5221.78</v>
      </c>
      <c r="U499" s="57">
        <v>44228</v>
      </c>
      <c r="V499" s="81" t="str">
        <f t="shared" si="28"/>
        <v>82020</v>
      </c>
      <c r="W499" s="80" t="str">
        <f t="shared" si="29"/>
        <v>1 a 30 dias</v>
      </c>
      <c r="X499" s="81" t="str">
        <f t="shared" si="31"/>
        <v>22021</v>
      </c>
      <c r="AA499"/>
    </row>
    <row r="500" spans="1:27" x14ac:dyDescent="0.3">
      <c r="A500" s="57">
        <v>44227</v>
      </c>
      <c r="B500">
        <v>29894663000189</v>
      </c>
      <c r="C500" t="s">
        <v>96</v>
      </c>
      <c r="D500" s="57">
        <v>44099</v>
      </c>
      <c r="E500">
        <v>343.22</v>
      </c>
      <c r="F500" s="57">
        <v>44142</v>
      </c>
      <c r="G500">
        <f t="shared" si="30"/>
        <v>-85</v>
      </c>
      <c r="H500" s="57">
        <v>46608</v>
      </c>
      <c r="I500">
        <v>2292</v>
      </c>
      <c r="J500">
        <v>302165026</v>
      </c>
      <c r="K500">
        <v>84</v>
      </c>
      <c r="L500"/>
      <c r="M500"/>
      <c r="N500">
        <v>1.4340169999999999</v>
      </c>
      <c r="O500" s="83">
        <v>16461.05</v>
      </c>
      <c r="P500">
        <v>16619.590000000004</v>
      </c>
      <c r="Q500">
        <v>1.781034</v>
      </c>
      <c r="R500">
        <v>18032.400000000001</v>
      </c>
      <c r="S500">
        <v>1.781034</v>
      </c>
      <c r="T500" s="84">
        <v>16461.05</v>
      </c>
      <c r="U500" s="57">
        <v>44136</v>
      </c>
      <c r="V500" s="81" t="str">
        <f t="shared" si="28"/>
        <v>92020</v>
      </c>
      <c r="W500" s="80" t="str">
        <f t="shared" si="29"/>
        <v>61 a 90 dias</v>
      </c>
      <c r="X500" s="81" t="str">
        <f t="shared" si="31"/>
        <v>112020</v>
      </c>
      <c r="AA500"/>
    </row>
    <row r="501" spans="1:27" x14ac:dyDescent="0.3">
      <c r="A501" s="57">
        <v>44227</v>
      </c>
      <c r="B501">
        <v>29894663000189</v>
      </c>
      <c r="C501" t="s">
        <v>96</v>
      </c>
      <c r="D501" s="57">
        <v>44099</v>
      </c>
      <c r="E501">
        <v>88.75</v>
      </c>
      <c r="F501" s="57">
        <v>44323</v>
      </c>
      <c r="G501">
        <f t="shared" si="30"/>
        <v>96</v>
      </c>
      <c r="H501" s="57">
        <v>46699</v>
      </c>
      <c r="I501">
        <v>2383</v>
      </c>
      <c r="J501">
        <v>302188620</v>
      </c>
      <c r="K501">
        <v>84</v>
      </c>
      <c r="L501"/>
      <c r="M501"/>
      <c r="N501">
        <v>1.445654</v>
      </c>
      <c r="O501" s="83">
        <v>3778.13</v>
      </c>
      <c r="P501">
        <v>4183.6899999999996</v>
      </c>
      <c r="Q501">
        <v>1.7925880000000001</v>
      </c>
      <c r="R501">
        <v>4202.5200000000004</v>
      </c>
      <c r="S501">
        <v>1.7925880000000001</v>
      </c>
      <c r="T501" s="84">
        <v>3778.13</v>
      </c>
      <c r="U501" s="57">
        <v>44317</v>
      </c>
      <c r="V501" s="81" t="str">
        <f t="shared" si="28"/>
        <v>92020</v>
      </c>
      <c r="W501" s="80" t="str">
        <f t="shared" si="29"/>
        <v>1 a 30 dias</v>
      </c>
      <c r="X501" s="81" t="str">
        <f t="shared" si="31"/>
        <v>52021</v>
      </c>
      <c r="AA501"/>
    </row>
    <row r="502" spans="1:27" x14ac:dyDescent="0.3">
      <c r="A502" s="57">
        <v>44227</v>
      </c>
      <c r="B502">
        <v>29894663000189</v>
      </c>
      <c r="C502" t="s">
        <v>96</v>
      </c>
      <c r="D502" s="57">
        <v>44134</v>
      </c>
      <c r="E502">
        <v>50.5</v>
      </c>
      <c r="F502" s="57">
        <v>44234</v>
      </c>
      <c r="G502">
        <f t="shared" si="30"/>
        <v>7</v>
      </c>
      <c r="H502" s="57">
        <v>46699</v>
      </c>
      <c r="I502">
        <v>2383</v>
      </c>
      <c r="J502">
        <v>302192895</v>
      </c>
      <c r="K502">
        <v>84</v>
      </c>
      <c r="L502"/>
      <c r="M502"/>
      <c r="N502">
        <v>1.4056139999999999</v>
      </c>
      <c r="O502" s="83">
        <v>2334.16</v>
      </c>
      <c r="P502">
        <v>2454.4699999999989</v>
      </c>
      <c r="Q502">
        <v>1.7418169999999999</v>
      </c>
      <c r="R502">
        <v>2573.2600000000002</v>
      </c>
      <c r="S502">
        <v>1.7418169999999999</v>
      </c>
      <c r="T502" s="84">
        <v>2334.16</v>
      </c>
      <c r="U502" s="57">
        <v>44228</v>
      </c>
      <c r="V502" s="81" t="str">
        <f t="shared" si="28"/>
        <v>102020</v>
      </c>
      <c r="W502" s="80" t="str">
        <f t="shared" si="29"/>
        <v>1 a 30 dias</v>
      </c>
      <c r="X502" s="81" t="str">
        <f t="shared" si="31"/>
        <v>22021</v>
      </c>
      <c r="AA502"/>
    </row>
    <row r="503" spans="1:27" x14ac:dyDescent="0.3">
      <c r="A503" s="57">
        <v>44227</v>
      </c>
      <c r="B503">
        <v>29894663000189</v>
      </c>
      <c r="C503" t="s">
        <v>96</v>
      </c>
      <c r="D503" s="57">
        <v>43978</v>
      </c>
      <c r="E503">
        <v>242</v>
      </c>
      <c r="F503" s="57">
        <v>44050</v>
      </c>
      <c r="G503">
        <f t="shared" si="30"/>
        <v>-177</v>
      </c>
      <c r="H503" s="57">
        <v>46514</v>
      </c>
      <c r="I503">
        <v>2198</v>
      </c>
      <c r="J503">
        <v>302233582</v>
      </c>
      <c r="K503">
        <v>84</v>
      </c>
      <c r="L503"/>
      <c r="M503"/>
      <c r="N503">
        <v>1.450197</v>
      </c>
      <c r="O503" s="83">
        <v>12090.41</v>
      </c>
      <c r="P503">
        <v>11731.020000000004</v>
      </c>
      <c r="Q503">
        <v>1.7984880000000001</v>
      </c>
      <c r="R503">
        <v>13138.11</v>
      </c>
      <c r="S503">
        <v>1.7984880000000001</v>
      </c>
      <c r="T503" s="84">
        <v>12090.41</v>
      </c>
      <c r="U503" s="57">
        <v>44075</v>
      </c>
      <c r="V503" s="81" t="str">
        <f t="shared" si="28"/>
        <v>52020</v>
      </c>
      <c r="W503" s="80" t="str">
        <f t="shared" si="29"/>
        <v>Acima de 120 dias</v>
      </c>
      <c r="X503" s="81" t="str">
        <f t="shared" si="31"/>
        <v>92020</v>
      </c>
      <c r="AA503"/>
    </row>
    <row r="504" spans="1:27" x14ac:dyDescent="0.3">
      <c r="A504" s="57">
        <v>44227</v>
      </c>
      <c r="B504">
        <v>29894663000189</v>
      </c>
      <c r="C504" t="s">
        <v>96</v>
      </c>
      <c r="D504" s="57">
        <v>44074</v>
      </c>
      <c r="E504">
        <v>283.05</v>
      </c>
      <c r="F504" s="57">
        <v>44111</v>
      </c>
      <c r="G504">
        <f t="shared" si="30"/>
        <v>-116</v>
      </c>
      <c r="H504" s="57">
        <v>45084</v>
      </c>
      <c r="I504">
        <v>768</v>
      </c>
      <c r="J504">
        <v>302249282</v>
      </c>
      <c r="K504">
        <v>36</v>
      </c>
      <c r="L504"/>
      <c r="M504"/>
      <c r="N504">
        <v>1.3599999999999999</v>
      </c>
      <c r="O504" s="83">
        <v>7915.3899999999994</v>
      </c>
      <c r="P504">
        <v>7721.7800000000007</v>
      </c>
      <c r="Q504">
        <v>1.7983450000000001</v>
      </c>
      <c r="R504">
        <v>8223.84</v>
      </c>
      <c r="S504">
        <v>1.7983450000000001</v>
      </c>
      <c r="T504" s="84">
        <v>7915.3899999999994</v>
      </c>
      <c r="U504" s="57">
        <v>44105</v>
      </c>
      <c r="V504" s="81" t="str">
        <f t="shared" si="28"/>
        <v>82020</v>
      </c>
      <c r="W504" s="80" t="str">
        <f t="shared" si="29"/>
        <v>91 a 120 dias</v>
      </c>
      <c r="X504" s="81" t="str">
        <f t="shared" si="31"/>
        <v>102020</v>
      </c>
      <c r="AA504"/>
    </row>
    <row r="505" spans="1:27" x14ac:dyDescent="0.3">
      <c r="A505" s="57">
        <v>44227</v>
      </c>
      <c r="B505">
        <v>29894663000189</v>
      </c>
      <c r="C505" t="s">
        <v>96</v>
      </c>
      <c r="D505" s="57">
        <v>44040</v>
      </c>
      <c r="E505">
        <v>229.59</v>
      </c>
      <c r="F505" s="57">
        <v>44142</v>
      </c>
      <c r="G505">
        <f t="shared" si="30"/>
        <v>-85</v>
      </c>
      <c r="H505" s="57">
        <v>46181</v>
      </c>
      <c r="I505">
        <v>1865</v>
      </c>
      <c r="J505">
        <v>302249806</v>
      </c>
      <c r="K505">
        <v>72</v>
      </c>
      <c r="L505"/>
      <c r="M505"/>
      <c r="N505">
        <v>1.3954447095104694</v>
      </c>
      <c r="O505" s="83">
        <v>10053.82</v>
      </c>
      <c r="P505">
        <v>10334.77</v>
      </c>
      <c r="Q505">
        <v>1.786087</v>
      </c>
      <c r="R505">
        <v>10958.66</v>
      </c>
      <c r="S505">
        <v>1.786087</v>
      </c>
      <c r="T505" s="84">
        <v>10053.82</v>
      </c>
      <c r="U505" s="57">
        <v>44136</v>
      </c>
      <c r="V505" s="81" t="str">
        <f t="shared" si="28"/>
        <v>72020</v>
      </c>
      <c r="W505" s="80" t="str">
        <f t="shared" si="29"/>
        <v>61 a 90 dias</v>
      </c>
      <c r="X505" s="81" t="str">
        <f t="shared" si="31"/>
        <v>112020</v>
      </c>
      <c r="AA505"/>
    </row>
    <row r="506" spans="1:27" x14ac:dyDescent="0.3">
      <c r="A506" s="57">
        <v>44227</v>
      </c>
      <c r="B506">
        <v>29894663000189</v>
      </c>
      <c r="C506" t="s">
        <v>96</v>
      </c>
      <c r="D506" s="57">
        <v>44074</v>
      </c>
      <c r="E506">
        <v>430.31</v>
      </c>
      <c r="F506" s="57">
        <v>44323</v>
      </c>
      <c r="G506">
        <f t="shared" si="30"/>
        <v>96</v>
      </c>
      <c r="H506" s="57">
        <v>46608</v>
      </c>
      <c r="I506">
        <v>2292</v>
      </c>
      <c r="J506">
        <v>302269083</v>
      </c>
      <c r="K506">
        <v>84</v>
      </c>
      <c r="L506"/>
      <c r="M506"/>
      <c r="N506">
        <v>1.3599999999999999</v>
      </c>
      <c r="O506" s="83">
        <v>19266.740000000002</v>
      </c>
      <c r="P506">
        <v>21549.82</v>
      </c>
      <c r="Q506">
        <v>1.5608379999999999</v>
      </c>
      <c r="R506">
        <v>20487.420000000002</v>
      </c>
      <c r="S506">
        <v>1.5608379999999999</v>
      </c>
      <c r="T506" s="84">
        <v>19266.740000000002</v>
      </c>
      <c r="U506" s="57">
        <v>44317</v>
      </c>
      <c r="V506" s="81" t="str">
        <f t="shared" si="28"/>
        <v>82020</v>
      </c>
      <c r="W506" s="80" t="str">
        <f t="shared" si="29"/>
        <v>1 a 30 dias</v>
      </c>
      <c r="X506" s="81" t="str">
        <f t="shared" si="31"/>
        <v>52021</v>
      </c>
      <c r="AA506"/>
    </row>
    <row r="507" spans="1:27" x14ac:dyDescent="0.3">
      <c r="A507" s="57">
        <v>44227</v>
      </c>
      <c r="B507">
        <v>29894663000189</v>
      </c>
      <c r="C507" t="s">
        <v>96</v>
      </c>
      <c r="D507" s="57">
        <v>44099</v>
      </c>
      <c r="E507">
        <v>144</v>
      </c>
      <c r="F507" s="57">
        <v>44262</v>
      </c>
      <c r="G507">
        <f t="shared" si="30"/>
        <v>35</v>
      </c>
      <c r="H507" s="57">
        <v>46638</v>
      </c>
      <c r="I507">
        <v>2322</v>
      </c>
      <c r="J507">
        <v>302282967</v>
      </c>
      <c r="K507">
        <v>84</v>
      </c>
      <c r="L507"/>
      <c r="M507"/>
      <c r="N507">
        <v>1.4375550000000001</v>
      </c>
      <c r="O507" s="83">
        <v>6360.7</v>
      </c>
      <c r="P507">
        <v>7007.66</v>
      </c>
      <c r="Q507">
        <v>1.7847789999999999</v>
      </c>
      <c r="R507">
        <v>7030.37</v>
      </c>
      <c r="S507">
        <v>1.7847789999999999</v>
      </c>
      <c r="T507" s="84">
        <v>6360.7</v>
      </c>
      <c r="U507" s="57">
        <v>44287</v>
      </c>
      <c r="V507" s="81" t="str">
        <f t="shared" si="28"/>
        <v>92020</v>
      </c>
      <c r="W507" s="80" t="str">
        <f t="shared" si="29"/>
        <v>1 a 30 dias</v>
      </c>
      <c r="X507" s="81" t="str">
        <f t="shared" si="31"/>
        <v>42021</v>
      </c>
      <c r="AA507"/>
    </row>
    <row r="508" spans="1:27" x14ac:dyDescent="0.3">
      <c r="A508" s="57">
        <v>44227</v>
      </c>
      <c r="B508">
        <v>29894663000189</v>
      </c>
      <c r="C508" t="s">
        <v>96</v>
      </c>
      <c r="D508" s="57">
        <v>44134</v>
      </c>
      <c r="E508">
        <v>52.15</v>
      </c>
      <c r="F508" s="57">
        <v>44293</v>
      </c>
      <c r="G508">
        <f t="shared" si="30"/>
        <v>66</v>
      </c>
      <c r="H508" s="57">
        <v>46699</v>
      </c>
      <c r="I508">
        <v>2383</v>
      </c>
      <c r="J508">
        <v>302326861</v>
      </c>
      <c r="K508">
        <v>84</v>
      </c>
      <c r="L508"/>
      <c r="M508"/>
      <c r="N508">
        <v>1.413705</v>
      </c>
      <c r="O508" s="83">
        <v>2300.42</v>
      </c>
      <c r="P508">
        <v>2527.6099999999992</v>
      </c>
      <c r="Q508">
        <v>1.7502230000000001</v>
      </c>
      <c r="R508">
        <v>2546.65</v>
      </c>
      <c r="S508">
        <v>1.7502230000000001</v>
      </c>
      <c r="T508" s="84">
        <v>2300.42</v>
      </c>
      <c r="U508" s="57">
        <v>44287</v>
      </c>
      <c r="V508" s="81" t="str">
        <f t="shared" si="28"/>
        <v>102020</v>
      </c>
      <c r="W508" s="80" t="str">
        <f t="shared" si="29"/>
        <v>1 a 30 dias</v>
      </c>
      <c r="X508" s="81" t="str">
        <f t="shared" si="31"/>
        <v>42021</v>
      </c>
      <c r="AA508"/>
    </row>
    <row r="509" spans="1:27" x14ac:dyDescent="0.3">
      <c r="A509" s="57">
        <v>44227</v>
      </c>
      <c r="B509">
        <v>29894663000189</v>
      </c>
      <c r="C509" t="s">
        <v>96</v>
      </c>
      <c r="D509" s="57">
        <v>44040</v>
      </c>
      <c r="E509">
        <v>195.98</v>
      </c>
      <c r="F509" s="57">
        <v>44050</v>
      </c>
      <c r="G509">
        <f t="shared" si="30"/>
        <v>-177</v>
      </c>
      <c r="H509" s="57">
        <v>46575</v>
      </c>
      <c r="I509">
        <v>2259</v>
      </c>
      <c r="J509">
        <v>302344264</v>
      </c>
      <c r="K509">
        <v>84</v>
      </c>
      <c r="L509"/>
      <c r="M509"/>
      <c r="N509">
        <v>1.405921</v>
      </c>
      <c r="O509" s="83">
        <v>10005.119999999999</v>
      </c>
      <c r="P509">
        <v>9647.7800000000025</v>
      </c>
      <c r="Q509">
        <v>1.7517240000000001</v>
      </c>
      <c r="R509">
        <v>10895.57</v>
      </c>
      <c r="S509">
        <v>1.7517240000000001</v>
      </c>
      <c r="T509" s="84">
        <v>10005.119999999999</v>
      </c>
      <c r="U509" s="57">
        <v>44044</v>
      </c>
      <c r="V509" s="81" t="str">
        <f t="shared" si="28"/>
        <v>72020</v>
      </c>
      <c r="W509" s="80" t="str">
        <f t="shared" si="29"/>
        <v>Acima de 120 dias</v>
      </c>
      <c r="X509" s="81" t="str">
        <f t="shared" si="31"/>
        <v>82020</v>
      </c>
      <c r="AA509"/>
    </row>
    <row r="510" spans="1:27" x14ac:dyDescent="0.3">
      <c r="A510" s="57">
        <v>44227</v>
      </c>
      <c r="B510">
        <v>29894663000189</v>
      </c>
      <c r="C510" t="s">
        <v>96</v>
      </c>
      <c r="D510" s="57">
        <v>44040</v>
      </c>
      <c r="E510">
        <v>136.1</v>
      </c>
      <c r="F510" s="57">
        <v>44172</v>
      </c>
      <c r="G510">
        <f t="shared" si="30"/>
        <v>-55</v>
      </c>
      <c r="H510" s="57">
        <v>46545</v>
      </c>
      <c r="I510">
        <v>2229</v>
      </c>
      <c r="J510">
        <v>302345588</v>
      </c>
      <c r="K510">
        <v>84</v>
      </c>
      <c r="L510"/>
      <c r="M510"/>
      <c r="N510">
        <v>1.4443357107495696</v>
      </c>
      <c r="O510" s="83">
        <v>6300.7400000000007</v>
      </c>
      <c r="P510">
        <v>6573.57</v>
      </c>
      <c r="Q510">
        <v>1.792743</v>
      </c>
      <c r="R510">
        <v>6902.2000000000007</v>
      </c>
      <c r="S510">
        <v>1.792743</v>
      </c>
      <c r="T510" s="84">
        <v>6300.7400000000007</v>
      </c>
      <c r="U510" s="57">
        <v>44197</v>
      </c>
      <c r="V510" s="81" t="str">
        <f t="shared" si="28"/>
        <v>72020</v>
      </c>
      <c r="W510" s="80" t="str">
        <f t="shared" si="29"/>
        <v>31 a 60 dias</v>
      </c>
      <c r="X510" s="81" t="str">
        <f t="shared" si="31"/>
        <v>12021</v>
      </c>
      <c r="AA510"/>
    </row>
    <row r="511" spans="1:27" x14ac:dyDescent="0.3">
      <c r="A511" s="57">
        <v>44227</v>
      </c>
      <c r="B511">
        <v>29894663000189</v>
      </c>
      <c r="C511" t="s">
        <v>96</v>
      </c>
      <c r="D511" s="57">
        <v>44074</v>
      </c>
      <c r="E511">
        <v>55.3</v>
      </c>
      <c r="F511" s="57">
        <v>44262</v>
      </c>
      <c r="G511">
        <f t="shared" si="30"/>
        <v>35</v>
      </c>
      <c r="H511" s="57">
        <v>46575</v>
      </c>
      <c r="I511">
        <v>2259</v>
      </c>
      <c r="J511">
        <v>302359785</v>
      </c>
      <c r="K511">
        <v>84</v>
      </c>
      <c r="L511"/>
      <c r="M511"/>
      <c r="N511">
        <v>1.4295766669053935</v>
      </c>
      <c r="O511" s="83">
        <v>2415.65</v>
      </c>
      <c r="P511">
        <v>2688.6299999999987</v>
      </c>
      <c r="Q511">
        <v>1.782489</v>
      </c>
      <c r="R511">
        <v>2668.9</v>
      </c>
      <c r="S511">
        <v>1.782489</v>
      </c>
      <c r="T511" s="84">
        <v>2415.65</v>
      </c>
      <c r="U511" s="57">
        <v>44256</v>
      </c>
      <c r="V511" s="81" t="str">
        <f t="shared" si="28"/>
        <v>82020</v>
      </c>
      <c r="W511" s="80" t="str">
        <f t="shared" si="29"/>
        <v>1 a 30 dias</v>
      </c>
      <c r="X511" s="81" t="str">
        <f t="shared" si="31"/>
        <v>32021</v>
      </c>
      <c r="AA511"/>
    </row>
    <row r="512" spans="1:27" x14ac:dyDescent="0.3">
      <c r="A512" s="57">
        <v>44227</v>
      </c>
      <c r="B512">
        <v>29894663000189</v>
      </c>
      <c r="C512" t="s">
        <v>96</v>
      </c>
      <c r="D512" s="57">
        <v>44074</v>
      </c>
      <c r="E512">
        <v>382.13</v>
      </c>
      <c r="F512" s="57">
        <v>44172</v>
      </c>
      <c r="G512">
        <f t="shared" si="30"/>
        <v>-55</v>
      </c>
      <c r="H512" s="57">
        <v>46638</v>
      </c>
      <c r="I512">
        <v>2322</v>
      </c>
      <c r="J512">
        <v>302369856</v>
      </c>
      <c r="K512">
        <v>84</v>
      </c>
      <c r="L512"/>
      <c r="M512"/>
      <c r="N512">
        <v>1.3599999999999999</v>
      </c>
      <c r="O512" s="83">
        <v>19958.91</v>
      </c>
      <c r="P512">
        <v>18876.690000000002</v>
      </c>
      <c r="Q512">
        <v>1.40869</v>
      </c>
      <c r="R512">
        <v>20239.16</v>
      </c>
      <c r="S512">
        <v>1.40869</v>
      </c>
      <c r="T512" s="84">
        <v>19958.91</v>
      </c>
      <c r="U512" s="57">
        <v>44166</v>
      </c>
      <c r="V512" s="81" t="str">
        <f t="shared" si="28"/>
        <v>82020</v>
      </c>
      <c r="W512" s="80" t="str">
        <f t="shared" si="29"/>
        <v>31 a 60 dias</v>
      </c>
      <c r="X512" s="81" t="str">
        <f t="shared" si="31"/>
        <v>122020</v>
      </c>
      <c r="AA512"/>
    </row>
    <row r="513" spans="1:27" x14ac:dyDescent="0.3">
      <c r="A513" s="57">
        <v>44227</v>
      </c>
      <c r="B513">
        <v>29894663000189</v>
      </c>
      <c r="C513" t="s">
        <v>96</v>
      </c>
      <c r="D513" s="57">
        <v>44134</v>
      </c>
      <c r="E513">
        <v>398.08</v>
      </c>
      <c r="F513" s="57">
        <v>44172</v>
      </c>
      <c r="G513">
        <f t="shared" si="30"/>
        <v>-55</v>
      </c>
      <c r="H513" s="57">
        <v>46667</v>
      </c>
      <c r="I513">
        <v>2351</v>
      </c>
      <c r="J513">
        <v>302373288</v>
      </c>
      <c r="K513">
        <v>84</v>
      </c>
      <c r="L513"/>
      <c r="M513"/>
      <c r="N513">
        <v>1.411394</v>
      </c>
      <c r="O513" s="83">
        <v>19009.72</v>
      </c>
      <c r="P513">
        <v>19585.45</v>
      </c>
      <c r="Q513">
        <v>1.7585139999999999</v>
      </c>
      <c r="R513">
        <v>20914.13</v>
      </c>
      <c r="S513">
        <v>1.7585139999999999</v>
      </c>
      <c r="T513" s="84">
        <v>19009.72</v>
      </c>
      <c r="U513" s="57">
        <v>44166</v>
      </c>
      <c r="V513" s="81" t="str">
        <f t="shared" si="28"/>
        <v>102020</v>
      </c>
      <c r="W513" s="80" t="str">
        <f t="shared" si="29"/>
        <v>31 a 60 dias</v>
      </c>
      <c r="X513" s="81" t="str">
        <f t="shared" si="31"/>
        <v>122020</v>
      </c>
      <c r="AA513"/>
    </row>
    <row r="514" spans="1:27" x14ac:dyDescent="0.3">
      <c r="A514" s="57">
        <v>44227</v>
      </c>
      <c r="B514">
        <v>29894663000189</v>
      </c>
      <c r="C514" t="s">
        <v>96</v>
      </c>
      <c r="D514" s="57">
        <v>44074</v>
      </c>
      <c r="E514">
        <v>67</v>
      </c>
      <c r="F514" s="57">
        <v>44172</v>
      </c>
      <c r="G514">
        <f t="shared" si="30"/>
        <v>-55</v>
      </c>
      <c r="H514" s="57">
        <v>46608</v>
      </c>
      <c r="I514">
        <v>2292</v>
      </c>
      <c r="J514">
        <v>302374436</v>
      </c>
      <c r="K514">
        <v>84</v>
      </c>
      <c r="L514"/>
      <c r="M514"/>
      <c r="N514">
        <v>1.4375789999999999</v>
      </c>
      <c r="O514" s="83">
        <v>3142.57</v>
      </c>
      <c r="P514">
        <v>3268.8800000000006</v>
      </c>
      <c r="Q514">
        <v>1.7856810000000001</v>
      </c>
      <c r="R514">
        <v>3449.7</v>
      </c>
      <c r="S514">
        <v>1.7856810000000001</v>
      </c>
      <c r="T514" s="84">
        <v>3142.57</v>
      </c>
      <c r="U514" s="57">
        <v>44166</v>
      </c>
      <c r="V514" s="81" t="str">
        <f t="shared" ref="V514:V577" si="32">MONTH(D514)&amp;YEAR(D514)</f>
        <v>82020</v>
      </c>
      <c r="W514" s="80" t="str">
        <f t="shared" ref="W514:W577" si="33">_xlfn.IFS(G514&lt;-120,"Acima de 120 dias",G514&lt;=-90,"91 a 120 dias",G514&lt;=-61,"61 a 90 dias",G514&lt;=-31,"31 a 60 dias",G514&gt;=-30,"1 a 30 dias")</f>
        <v>31 a 60 dias</v>
      </c>
      <c r="X514" s="81" t="str">
        <f t="shared" si="31"/>
        <v>122020</v>
      </c>
      <c r="AA514"/>
    </row>
    <row r="515" spans="1:27" x14ac:dyDescent="0.3">
      <c r="A515" s="57">
        <v>44227</v>
      </c>
      <c r="B515">
        <v>29894663000189</v>
      </c>
      <c r="C515" t="s">
        <v>96</v>
      </c>
      <c r="D515" s="57">
        <v>44134</v>
      </c>
      <c r="E515">
        <v>313.39999999999998</v>
      </c>
      <c r="F515" s="57">
        <v>44234</v>
      </c>
      <c r="G515">
        <f t="shared" ref="G515:G578" si="34">F515-A515</f>
        <v>7</v>
      </c>
      <c r="H515" s="57">
        <v>46638</v>
      </c>
      <c r="I515">
        <v>2322</v>
      </c>
      <c r="J515">
        <v>302378221</v>
      </c>
      <c r="K515">
        <v>84</v>
      </c>
      <c r="L515"/>
      <c r="M515"/>
      <c r="N515">
        <v>1.3994740000000001</v>
      </c>
      <c r="O515" s="83">
        <v>14308.11</v>
      </c>
      <c r="P515">
        <v>15384.230000000005</v>
      </c>
      <c r="Q515">
        <v>1.745911</v>
      </c>
      <c r="R515">
        <v>15788.36</v>
      </c>
      <c r="S515">
        <v>1.745911</v>
      </c>
      <c r="T515" s="84">
        <v>14308.11</v>
      </c>
      <c r="U515" s="57">
        <v>44228</v>
      </c>
      <c r="V515" s="81" t="str">
        <f t="shared" si="32"/>
        <v>102020</v>
      </c>
      <c r="W515" s="80" t="str">
        <f t="shared" si="33"/>
        <v>1 a 30 dias</v>
      </c>
      <c r="X515" s="81" t="str">
        <f t="shared" ref="X515:X578" si="35">MONTH(U515)&amp;YEAR(U515)</f>
        <v>22021</v>
      </c>
      <c r="AA515"/>
    </row>
    <row r="516" spans="1:27" x14ac:dyDescent="0.3">
      <c r="A516" s="57">
        <v>44227</v>
      </c>
      <c r="B516">
        <v>29894663000189</v>
      </c>
      <c r="C516" t="s">
        <v>96</v>
      </c>
      <c r="D516" s="57">
        <v>44138</v>
      </c>
      <c r="E516">
        <v>299</v>
      </c>
      <c r="F516" s="57">
        <v>44293</v>
      </c>
      <c r="G516">
        <f t="shared" si="34"/>
        <v>66</v>
      </c>
      <c r="H516" s="57">
        <v>46638</v>
      </c>
      <c r="I516">
        <v>2322</v>
      </c>
      <c r="J516">
        <v>302382457</v>
      </c>
      <c r="K516">
        <v>84</v>
      </c>
      <c r="L516"/>
      <c r="M516"/>
      <c r="N516">
        <v>1.443468</v>
      </c>
      <c r="O516" s="83">
        <v>12878.8</v>
      </c>
      <c r="P516">
        <v>14492.04</v>
      </c>
      <c r="Q516">
        <v>1.792775</v>
      </c>
      <c r="R516">
        <v>14273.2</v>
      </c>
      <c r="S516">
        <v>1.792775</v>
      </c>
      <c r="T516" s="84">
        <v>12878.8</v>
      </c>
      <c r="U516" s="57">
        <v>44287</v>
      </c>
      <c r="V516" s="81" t="str">
        <f t="shared" si="32"/>
        <v>112020</v>
      </c>
      <c r="W516" s="80" t="str">
        <f t="shared" si="33"/>
        <v>1 a 30 dias</v>
      </c>
      <c r="X516" s="81" t="str">
        <f t="shared" si="35"/>
        <v>42021</v>
      </c>
      <c r="AA516"/>
    </row>
    <row r="517" spans="1:27" x14ac:dyDescent="0.3">
      <c r="A517" s="57">
        <v>44227</v>
      </c>
      <c r="B517">
        <v>29894663000189</v>
      </c>
      <c r="C517" t="s">
        <v>96</v>
      </c>
      <c r="D517" s="57">
        <v>43978</v>
      </c>
      <c r="E517">
        <v>111.74</v>
      </c>
      <c r="F517" s="57">
        <v>44323</v>
      </c>
      <c r="G517">
        <f t="shared" si="34"/>
        <v>96</v>
      </c>
      <c r="H517" s="57">
        <v>46484</v>
      </c>
      <c r="I517">
        <v>2168</v>
      </c>
      <c r="J517">
        <v>302425872</v>
      </c>
      <c r="K517">
        <v>84</v>
      </c>
      <c r="L517"/>
      <c r="M517"/>
      <c r="N517">
        <v>1.4367098341330313</v>
      </c>
      <c r="O517" s="83">
        <v>4564.51</v>
      </c>
      <c r="P517">
        <v>5407.7300000000005</v>
      </c>
      <c r="Q517">
        <v>1.784179</v>
      </c>
      <c r="R517">
        <v>5041.41</v>
      </c>
      <c r="S517">
        <v>1.784179</v>
      </c>
      <c r="T517" s="84">
        <v>4564.51</v>
      </c>
      <c r="U517" s="57">
        <v>44317</v>
      </c>
      <c r="V517" s="81" t="str">
        <f t="shared" si="32"/>
        <v>52020</v>
      </c>
      <c r="W517" s="80" t="str">
        <f t="shared" si="33"/>
        <v>1 a 30 dias</v>
      </c>
      <c r="X517" s="81" t="str">
        <f t="shared" si="35"/>
        <v>52021</v>
      </c>
      <c r="AA517"/>
    </row>
    <row r="518" spans="1:27" x14ac:dyDescent="0.3">
      <c r="A518" s="57">
        <v>44227</v>
      </c>
      <c r="B518">
        <v>29894663000189</v>
      </c>
      <c r="C518" t="s">
        <v>96</v>
      </c>
      <c r="D518" s="57">
        <v>43978</v>
      </c>
      <c r="E518">
        <v>178.93</v>
      </c>
      <c r="F518" s="57">
        <v>43989</v>
      </c>
      <c r="G518">
        <f t="shared" si="34"/>
        <v>-238</v>
      </c>
      <c r="H518" s="57">
        <v>46514</v>
      </c>
      <c r="I518">
        <v>2198</v>
      </c>
      <c r="J518">
        <v>302434797</v>
      </c>
      <c r="K518">
        <v>84</v>
      </c>
      <c r="L518"/>
      <c r="M518"/>
      <c r="N518">
        <v>1.390225</v>
      </c>
      <c r="O518" s="83">
        <v>9430.51</v>
      </c>
      <c r="P518">
        <v>8850.6299999999974</v>
      </c>
      <c r="Q518">
        <v>1.7345360000000001</v>
      </c>
      <c r="R518">
        <v>10217.369999999999</v>
      </c>
      <c r="S518">
        <v>1.7345360000000001</v>
      </c>
      <c r="T518" s="84">
        <v>9430.51</v>
      </c>
      <c r="U518" s="57">
        <v>43983</v>
      </c>
      <c r="V518" s="81" t="str">
        <f t="shared" si="32"/>
        <v>52020</v>
      </c>
      <c r="W518" s="80" t="str">
        <f t="shared" si="33"/>
        <v>Acima de 120 dias</v>
      </c>
      <c r="X518" s="81" t="str">
        <f t="shared" si="35"/>
        <v>62020</v>
      </c>
      <c r="AA518"/>
    </row>
    <row r="519" spans="1:27" x14ac:dyDescent="0.3">
      <c r="A519" s="57">
        <v>44227</v>
      </c>
      <c r="B519">
        <v>29894663000189</v>
      </c>
      <c r="C519" t="s">
        <v>96</v>
      </c>
      <c r="D519" s="57">
        <v>44074</v>
      </c>
      <c r="E519">
        <v>284.64999999999998</v>
      </c>
      <c r="F519" s="57">
        <v>44081</v>
      </c>
      <c r="G519">
        <f t="shared" si="34"/>
        <v>-146</v>
      </c>
      <c r="H519" s="57">
        <v>46514</v>
      </c>
      <c r="I519">
        <v>2198</v>
      </c>
      <c r="J519">
        <v>302435630</v>
      </c>
      <c r="K519">
        <v>84</v>
      </c>
      <c r="L519"/>
      <c r="M519"/>
      <c r="N519">
        <v>1.3961200403525258</v>
      </c>
      <c r="O519" s="83">
        <v>14125.16</v>
      </c>
      <c r="P519">
        <v>13813.660000000002</v>
      </c>
      <c r="Q519">
        <v>1.7414940000000001</v>
      </c>
      <c r="R519">
        <v>15377.28</v>
      </c>
      <c r="S519">
        <v>1.7414940000000001</v>
      </c>
      <c r="T519" s="84">
        <v>14125.16</v>
      </c>
      <c r="U519" s="57">
        <v>44105</v>
      </c>
      <c r="V519" s="81" t="str">
        <f t="shared" si="32"/>
        <v>82020</v>
      </c>
      <c r="W519" s="80" t="str">
        <f t="shared" si="33"/>
        <v>Acima de 120 dias</v>
      </c>
      <c r="X519" s="81" t="str">
        <f t="shared" si="35"/>
        <v>102020</v>
      </c>
      <c r="AA519"/>
    </row>
    <row r="520" spans="1:27" x14ac:dyDescent="0.3">
      <c r="A520" s="57">
        <v>44227</v>
      </c>
      <c r="B520">
        <v>29894663000189</v>
      </c>
      <c r="C520" t="s">
        <v>96</v>
      </c>
      <c r="D520" s="57">
        <v>44074</v>
      </c>
      <c r="E520">
        <v>263.89999999999998</v>
      </c>
      <c r="F520" s="57">
        <v>44142</v>
      </c>
      <c r="G520">
        <f t="shared" si="34"/>
        <v>-85</v>
      </c>
      <c r="H520" s="57">
        <v>46545</v>
      </c>
      <c r="I520">
        <v>2229</v>
      </c>
      <c r="J520">
        <v>302449025</v>
      </c>
      <c r="K520">
        <v>84</v>
      </c>
      <c r="L520"/>
      <c r="M520"/>
      <c r="N520">
        <v>1.4499033070392526</v>
      </c>
      <c r="O520" s="83">
        <v>12463.08</v>
      </c>
      <c r="P520">
        <v>12664.970000000005</v>
      </c>
      <c r="Q520">
        <v>1.798624</v>
      </c>
      <c r="R520">
        <v>13627.4</v>
      </c>
      <c r="S520">
        <v>1.798624</v>
      </c>
      <c r="T520" s="84">
        <v>12463.08</v>
      </c>
      <c r="U520" s="57">
        <v>44136</v>
      </c>
      <c r="V520" s="81" t="str">
        <f t="shared" si="32"/>
        <v>82020</v>
      </c>
      <c r="W520" s="80" t="str">
        <f t="shared" si="33"/>
        <v>61 a 90 dias</v>
      </c>
      <c r="X520" s="81" t="str">
        <f t="shared" si="35"/>
        <v>112020</v>
      </c>
      <c r="AA520"/>
    </row>
    <row r="521" spans="1:27" x14ac:dyDescent="0.3">
      <c r="A521" s="57">
        <v>44227</v>
      </c>
      <c r="B521">
        <v>29894663000189</v>
      </c>
      <c r="C521" t="s">
        <v>96</v>
      </c>
      <c r="D521" s="57">
        <v>44074</v>
      </c>
      <c r="E521">
        <v>265.08999999999997</v>
      </c>
      <c r="F521" s="57">
        <v>44142</v>
      </c>
      <c r="G521">
        <f t="shared" si="34"/>
        <v>-85</v>
      </c>
      <c r="H521" s="57">
        <v>46608</v>
      </c>
      <c r="I521">
        <v>2292</v>
      </c>
      <c r="J521">
        <v>302467367</v>
      </c>
      <c r="K521">
        <v>84</v>
      </c>
      <c r="L521"/>
      <c r="M521"/>
      <c r="N521">
        <v>1.4343600000000001</v>
      </c>
      <c r="O521" s="83">
        <v>12710.14</v>
      </c>
      <c r="P521">
        <v>12947.530000000002</v>
      </c>
      <c r="Q521">
        <v>1.782246</v>
      </c>
      <c r="R521">
        <v>13926.220000000001</v>
      </c>
      <c r="S521">
        <v>1.782246</v>
      </c>
      <c r="T521" s="84">
        <v>12710.14</v>
      </c>
      <c r="U521" s="57">
        <v>44136</v>
      </c>
      <c r="V521" s="81" t="str">
        <f t="shared" si="32"/>
        <v>82020</v>
      </c>
      <c r="W521" s="80" t="str">
        <f t="shared" si="33"/>
        <v>61 a 90 dias</v>
      </c>
      <c r="X521" s="81" t="str">
        <f t="shared" si="35"/>
        <v>112020</v>
      </c>
      <c r="AA521"/>
    </row>
    <row r="522" spans="1:27" x14ac:dyDescent="0.3">
      <c r="A522" s="57">
        <v>44227</v>
      </c>
      <c r="B522">
        <v>29894663000189</v>
      </c>
      <c r="C522" t="s">
        <v>96</v>
      </c>
      <c r="D522" s="57">
        <v>44138</v>
      </c>
      <c r="E522">
        <v>294.81</v>
      </c>
      <c r="F522" s="57">
        <v>44234</v>
      </c>
      <c r="G522">
        <f t="shared" si="34"/>
        <v>7</v>
      </c>
      <c r="H522" s="57">
        <v>46608</v>
      </c>
      <c r="I522">
        <v>2292</v>
      </c>
      <c r="J522">
        <v>302472781</v>
      </c>
      <c r="K522">
        <v>84</v>
      </c>
      <c r="L522"/>
      <c r="M522"/>
      <c r="N522">
        <v>1.449527</v>
      </c>
      <c r="O522" s="83">
        <v>13190.77</v>
      </c>
      <c r="P522">
        <v>14171.480000000005</v>
      </c>
      <c r="Q522">
        <v>1.7990010000000001</v>
      </c>
      <c r="R522">
        <v>14539.78</v>
      </c>
      <c r="S522">
        <v>1.7990010000000001</v>
      </c>
      <c r="T522" s="84">
        <v>13190.77</v>
      </c>
      <c r="U522" s="57">
        <v>44228</v>
      </c>
      <c r="V522" s="81" t="str">
        <f t="shared" si="32"/>
        <v>112020</v>
      </c>
      <c r="W522" s="80" t="str">
        <f t="shared" si="33"/>
        <v>1 a 30 dias</v>
      </c>
      <c r="X522" s="81" t="str">
        <f t="shared" si="35"/>
        <v>22021</v>
      </c>
      <c r="AA522"/>
    </row>
    <row r="523" spans="1:27" x14ac:dyDescent="0.3">
      <c r="A523" s="57">
        <v>44227</v>
      </c>
      <c r="B523">
        <v>29894663000189</v>
      </c>
      <c r="C523" t="s">
        <v>96</v>
      </c>
      <c r="D523" s="57">
        <v>44074</v>
      </c>
      <c r="E523">
        <v>200</v>
      </c>
      <c r="F523" s="57">
        <v>45023</v>
      </c>
      <c r="G523">
        <f t="shared" si="34"/>
        <v>796</v>
      </c>
      <c r="H523" s="57">
        <v>46667</v>
      </c>
      <c r="I523">
        <v>2351</v>
      </c>
      <c r="J523">
        <v>302473883</v>
      </c>
      <c r="K523">
        <v>84</v>
      </c>
      <c r="L523"/>
      <c r="M523"/>
      <c r="N523">
        <v>1.442642</v>
      </c>
      <c r="O523" s="83">
        <v>4592.62</v>
      </c>
      <c r="P523">
        <v>9462.4199999999964</v>
      </c>
      <c r="Q523">
        <v>1.7902199999999999</v>
      </c>
      <c r="R523">
        <v>5383.07</v>
      </c>
      <c r="S523">
        <v>1.7902199999999999</v>
      </c>
      <c r="T523" s="84">
        <v>4592.62</v>
      </c>
      <c r="U523" s="57">
        <v>44287</v>
      </c>
      <c r="V523" s="81" t="str">
        <f t="shared" si="32"/>
        <v>82020</v>
      </c>
      <c r="W523" s="80" t="str">
        <f t="shared" si="33"/>
        <v>1 a 30 dias</v>
      </c>
      <c r="X523" s="81" t="str">
        <f t="shared" si="35"/>
        <v>42021</v>
      </c>
      <c r="AA523"/>
    </row>
    <row r="524" spans="1:27" x14ac:dyDescent="0.3">
      <c r="A524" s="57">
        <v>44227</v>
      </c>
      <c r="B524">
        <v>29894663000189</v>
      </c>
      <c r="C524" t="s">
        <v>96</v>
      </c>
      <c r="D524" s="57">
        <v>44134</v>
      </c>
      <c r="E524">
        <v>309</v>
      </c>
      <c r="F524" s="57">
        <v>44293</v>
      </c>
      <c r="G524">
        <f t="shared" si="34"/>
        <v>66</v>
      </c>
      <c r="H524" s="57">
        <v>46363</v>
      </c>
      <c r="I524">
        <v>2047</v>
      </c>
      <c r="J524">
        <v>302495504</v>
      </c>
      <c r="K524">
        <v>72</v>
      </c>
      <c r="L524"/>
      <c r="M524"/>
      <c r="N524">
        <v>1.3969640000000001</v>
      </c>
      <c r="O524" s="83">
        <v>12575.63</v>
      </c>
      <c r="P524">
        <v>13644.629999999996</v>
      </c>
      <c r="Q524">
        <v>1.7842659999999999</v>
      </c>
      <c r="R524">
        <v>13948.18</v>
      </c>
      <c r="S524">
        <v>1.7842659999999999</v>
      </c>
      <c r="T524" s="84">
        <v>12575.63</v>
      </c>
      <c r="U524" s="57">
        <v>44287</v>
      </c>
      <c r="V524" s="81" t="str">
        <f t="shared" si="32"/>
        <v>102020</v>
      </c>
      <c r="W524" s="80" t="str">
        <f t="shared" si="33"/>
        <v>1 a 30 dias</v>
      </c>
      <c r="X524" s="81" t="str">
        <f t="shared" si="35"/>
        <v>42021</v>
      </c>
      <c r="AA524"/>
    </row>
    <row r="525" spans="1:27" x14ac:dyDescent="0.3">
      <c r="A525" s="57">
        <v>44227</v>
      </c>
      <c r="B525">
        <v>29894663000189</v>
      </c>
      <c r="C525" t="s">
        <v>96</v>
      </c>
      <c r="D525" s="57">
        <v>43903</v>
      </c>
      <c r="E525">
        <v>13</v>
      </c>
      <c r="F525" s="57">
        <v>44262</v>
      </c>
      <c r="G525">
        <f t="shared" si="34"/>
        <v>35</v>
      </c>
      <c r="H525" s="57">
        <v>46062</v>
      </c>
      <c r="I525">
        <v>1746</v>
      </c>
      <c r="J525">
        <v>302506857</v>
      </c>
      <c r="K525">
        <v>72</v>
      </c>
      <c r="L525"/>
      <c r="M525"/>
      <c r="N525">
        <v>1.4950000000000001</v>
      </c>
      <c r="O525" s="83">
        <v>472.67</v>
      </c>
      <c r="P525">
        <v>564.06000000000006</v>
      </c>
      <c r="Q525">
        <v>2.0384500000000001</v>
      </c>
      <c r="R525">
        <v>533.51</v>
      </c>
      <c r="S525">
        <v>2.0384500000000001</v>
      </c>
      <c r="T525" s="84">
        <v>472.67</v>
      </c>
      <c r="U525" s="57">
        <v>44287</v>
      </c>
      <c r="V525" s="81" t="str">
        <f t="shared" si="32"/>
        <v>32020</v>
      </c>
      <c r="W525" s="80" t="str">
        <f t="shared" si="33"/>
        <v>1 a 30 dias</v>
      </c>
      <c r="X525" s="81" t="str">
        <f t="shared" si="35"/>
        <v>42021</v>
      </c>
      <c r="AA525"/>
    </row>
    <row r="526" spans="1:27" x14ac:dyDescent="0.3">
      <c r="A526" s="57">
        <v>44227</v>
      </c>
      <c r="B526">
        <v>29894663000189</v>
      </c>
      <c r="C526" t="s">
        <v>96</v>
      </c>
      <c r="D526" s="57">
        <v>43936</v>
      </c>
      <c r="E526">
        <v>79.63</v>
      </c>
      <c r="F526" s="57">
        <v>44323</v>
      </c>
      <c r="G526">
        <f t="shared" si="34"/>
        <v>96</v>
      </c>
      <c r="H526" s="57">
        <v>46090</v>
      </c>
      <c r="I526">
        <v>1774</v>
      </c>
      <c r="J526">
        <v>302515818</v>
      </c>
      <c r="K526">
        <v>72</v>
      </c>
      <c r="L526"/>
      <c r="M526"/>
      <c r="N526">
        <v>1.4949999999999999</v>
      </c>
      <c r="O526" s="83">
        <v>2857.54</v>
      </c>
      <c r="P526">
        <v>3459.5099999999993</v>
      </c>
      <c r="Q526">
        <v>1.8891199999999999</v>
      </c>
      <c r="R526">
        <v>3141.84</v>
      </c>
      <c r="S526">
        <v>1.8891199999999999</v>
      </c>
      <c r="T526" s="84">
        <v>2857.54</v>
      </c>
      <c r="U526" s="57">
        <v>44317</v>
      </c>
      <c r="V526" s="81" t="str">
        <f t="shared" si="32"/>
        <v>42020</v>
      </c>
      <c r="W526" s="80" t="str">
        <f t="shared" si="33"/>
        <v>1 a 30 dias</v>
      </c>
      <c r="X526" s="81" t="str">
        <f t="shared" si="35"/>
        <v>52021</v>
      </c>
      <c r="AA526"/>
    </row>
    <row r="527" spans="1:27" x14ac:dyDescent="0.3">
      <c r="A527" s="57">
        <v>44227</v>
      </c>
      <c r="B527">
        <v>29894663000189</v>
      </c>
      <c r="C527" t="s">
        <v>96</v>
      </c>
      <c r="D527" s="57">
        <v>43978</v>
      </c>
      <c r="E527">
        <v>41.7</v>
      </c>
      <c r="F527" s="57">
        <v>44142</v>
      </c>
      <c r="G527">
        <f t="shared" si="34"/>
        <v>-85</v>
      </c>
      <c r="H527" s="57">
        <v>46484</v>
      </c>
      <c r="I527">
        <v>2168</v>
      </c>
      <c r="J527">
        <v>302523932</v>
      </c>
      <c r="K527">
        <v>84</v>
      </c>
      <c r="L527"/>
      <c r="M527"/>
      <c r="N527">
        <v>1.4318177760896422</v>
      </c>
      <c r="O527" s="83">
        <v>1953.58</v>
      </c>
      <c r="P527">
        <v>2021.3900000000006</v>
      </c>
      <c r="Q527">
        <v>1.7843230000000001</v>
      </c>
      <c r="R527">
        <v>2134.2800000000002</v>
      </c>
      <c r="S527">
        <v>1.7843230000000001</v>
      </c>
      <c r="T527" s="84">
        <v>1953.58</v>
      </c>
      <c r="U527" s="57">
        <v>44136</v>
      </c>
      <c r="V527" s="81" t="str">
        <f t="shared" si="32"/>
        <v>52020</v>
      </c>
      <c r="W527" s="80" t="str">
        <f t="shared" si="33"/>
        <v>61 a 90 dias</v>
      </c>
      <c r="X527" s="81" t="str">
        <f t="shared" si="35"/>
        <v>112020</v>
      </c>
      <c r="AA527"/>
    </row>
    <row r="528" spans="1:27" x14ac:dyDescent="0.3">
      <c r="A528" s="57">
        <v>44227</v>
      </c>
      <c r="B528">
        <v>29894663000189</v>
      </c>
      <c r="C528" t="s">
        <v>96</v>
      </c>
      <c r="D528" s="57">
        <v>44074</v>
      </c>
      <c r="E528">
        <v>313.24</v>
      </c>
      <c r="F528" s="57">
        <v>44234</v>
      </c>
      <c r="G528">
        <f t="shared" si="34"/>
        <v>7</v>
      </c>
      <c r="H528" s="57">
        <v>46484</v>
      </c>
      <c r="I528">
        <v>2168</v>
      </c>
      <c r="J528">
        <v>302525457</v>
      </c>
      <c r="K528">
        <v>84</v>
      </c>
      <c r="L528"/>
      <c r="M528"/>
      <c r="N528">
        <v>1.4405464857187724</v>
      </c>
      <c r="O528" s="83">
        <v>13719.91</v>
      </c>
      <c r="P528">
        <v>14884.720000000001</v>
      </c>
      <c r="Q528">
        <v>1.788592</v>
      </c>
      <c r="R528">
        <v>15056.29</v>
      </c>
      <c r="S528">
        <v>1.788592</v>
      </c>
      <c r="T528" s="84">
        <v>13719.91</v>
      </c>
      <c r="U528" s="57">
        <v>44228</v>
      </c>
      <c r="V528" s="81" t="str">
        <f t="shared" si="32"/>
        <v>82020</v>
      </c>
      <c r="W528" s="80" t="str">
        <f t="shared" si="33"/>
        <v>1 a 30 dias</v>
      </c>
      <c r="X528" s="81" t="str">
        <f t="shared" si="35"/>
        <v>22021</v>
      </c>
      <c r="AA528"/>
    </row>
    <row r="529" spans="1:27" x14ac:dyDescent="0.3">
      <c r="A529" s="57">
        <v>44227</v>
      </c>
      <c r="B529">
        <v>29894663000189</v>
      </c>
      <c r="C529" t="s">
        <v>96</v>
      </c>
      <c r="D529" s="57">
        <v>44040</v>
      </c>
      <c r="E529">
        <v>85</v>
      </c>
      <c r="F529" s="57">
        <v>44234</v>
      </c>
      <c r="G529">
        <f t="shared" si="34"/>
        <v>7</v>
      </c>
      <c r="H529" s="57">
        <v>46545</v>
      </c>
      <c r="I529">
        <v>2229</v>
      </c>
      <c r="J529">
        <v>302526112</v>
      </c>
      <c r="K529">
        <v>84</v>
      </c>
      <c r="L529"/>
      <c r="M529"/>
      <c r="N529">
        <v>1.4298595858820502</v>
      </c>
      <c r="O529" s="83">
        <v>3780.54</v>
      </c>
      <c r="P529">
        <v>4125.2599999999984</v>
      </c>
      <c r="Q529">
        <v>1.777301</v>
      </c>
      <c r="R529">
        <v>4157.62</v>
      </c>
      <c r="S529">
        <v>1.777301</v>
      </c>
      <c r="T529" s="84">
        <v>3780.54</v>
      </c>
      <c r="U529" s="57">
        <v>44228</v>
      </c>
      <c r="V529" s="81" t="str">
        <f t="shared" si="32"/>
        <v>72020</v>
      </c>
      <c r="W529" s="80" t="str">
        <f t="shared" si="33"/>
        <v>1 a 30 dias</v>
      </c>
      <c r="X529" s="81" t="str">
        <f t="shared" si="35"/>
        <v>22021</v>
      </c>
      <c r="AA529"/>
    </row>
    <row r="530" spans="1:27" x14ac:dyDescent="0.3">
      <c r="A530" s="57">
        <v>44227</v>
      </c>
      <c r="B530">
        <v>29894663000189</v>
      </c>
      <c r="C530" t="s">
        <v>96</v>
      </c>
      <c r="D530" s="57">
        <v>44134</v>
      </c>
      <c r="E530">
        <v>52.15</v>
      </c>
      <c r="F530" s="57">
        <v>44172</v>
      </c>
      <c r="G530">
        <f t="shared" si="34"/>
        <v>-55</v>
      </c>
      <c r="H530" s="57">
        <v>46699</v>
      </c>
      <c r="I530">
        <v>2383</v>
      </c>
      <c r="J530">
        <v>302533742</v>
      </c>
      <c r="K530">
        <v>84</v>
      </c>
      <c r="L530"/>
      <c r="M530"/>
      <c r="N530">
        <v>1.4156930000000001</v>
      </c>
      <c r="O530" s="83">
        <v>2507.5</v>
      </c>
      <c r="P530">
        <v>2525.8100000000009</v>
      </c>
      <c r="Q530">
        <v>1.752534</v>
      </c>
      <c r="R530">
        <v>2753.7000000000003</v>
      </c>
      <c r="S530">
        <v>1.752534</v>
      </c>
      <c r="T530" s="84">
        <v>2507.5</v>
      </c>
      <c r="U530" s="57">
        <v>44197</v>
      </c>
      <c r="V530" s="81" t="str">
        <f t="shared" si="32"/>
        <v>102020</v>
      </c>
      <c r="W530" s="80" t="str">
        <f t="shared" si="33"/>
        <v>31 a 60 dias</v>
      </c>
      <c r="X530" s="81" t="str">
        <f t="shared" si="35"/>
        <v>12021</v>
      </c>
      <c r="AA530"/>
    </row>
    <row r="531" spans="1:27" x14ac:dyDescent="0.3">
      <c r="A531" s="57">
        <v>44227</v>
      </c>
      <c r="B531">
        <v>29894663000189</v>
      </c>
      <c r="C531" t="s">
        <v>96</v>
      </c>
      <c r="D531" s="57">
        <v>44040</v>
      </c>
      <c r="E531">
        <v>130.25</v>
      </c>
      <c r="F531" s="57">
        <v>44234</v>
      </c>
      <c r="G531">
        <f t="shared" si="34"/>
        <v>7</v>
      </c>
      <c r="H531" s="57">
        <v>46545</v>
      </c>
      <c r="I531">
        <v>2229</v>
      </c>
      <c r="J531">
        <v>302533850</v>
      </c>
      <c r="K531">
        <v>84</v>
      </c>
      <c r="L531"/>
      <c r="M531"/>
      <c r="N531">
        <v>1.3599999999999999</v>
      </c>
      <c r="O531" s="83">
        <v>6212.7</v>
      </c>
      <c r="P531">
        <v>6470.8499999999985</v>
      </c>
      <c r="Q531">
        <v>1.5191079999999999</v>
      </c>
      <c r="R531">
        <v>6498.08</v>
      </c>
      <c r="S531">
        <v>1.5191079999999999</v>
      </c>
      <c r="T531" s="84">
        <v>6212.7</v>
      </c>
      <c r="U531" s="57">
        <v>44287</v>
      </c>
      <c r="V531" s="81" t="str">
        <f t="shared" si="32"/>
        <v>72020</v>
      </c>
      <c r="W531" s="80" t="str">
        <f t="shared" si="33"/>
        <v>1 a 30 dias</v>
      </c>
      <c r="X531" s="81" t="str">
        <f t="shared" si="35"/>
        <v>42021</v>
      </c>
      <c r="AA531"/>
    </row>
    <row r="532" spans="1:27" x14ac:dyDescent="0.3">
      <c r="A532" s="57">
        <v>44227</v>
      </c>
      <c r="B532">
        <v>29894663000189</v>
      </c>
      <c r="C532" t="s">
        <v>96</v>
      </c>
      <c r="D532" s="57">
        <v>44040</v>
      </c>
      <c r="E532">
        <v>188.01</v>
      </c>
      <c r="F532" s="57">
        <v>44323</v>
      </c>
      <c r="G532">
        <f t="shared" si="34"/>
        <v>96</v>
      </c>
      <c r="H532" s="57">
        <v>46545</v>
      </c>
      <c r="I532">
        <v>2229</v>
      </c>
      <c r="J532">
        <v>302535560</v>
      </c>
      <c r="K532">
        <v>84</v>
      </c>
      <c r="L532"/>
      <c r="M532"/>
      <c r="N532">
        <v>1.4091110055939617</v>
      </c>
      <c r="O532" s="83">
        <v>7847.25</v>
      </c>
      <c r="P532">
        <v>9187.8599999999988</v>
      </c>
      <c r="Q532">
        <v>1.7551939999999999</v>
      </c>
      <c r="R532">
        <v>8685.99</v>
      </c>
      <c r="S532">
        <v>1.7551939999999999</v>
      </c>
      <c r="T532" s="84">
        <v>7847.25</v>
      </c>
      <c r="U532" s="57">
        <v>44317</v>
      </c>
      <c r="V532" s="81" t="str">
        <f t="shared" si="32"/>
        <v>72020</v>
      </c>
      <c r="W532" s="80" t="str">
        <f t="shared" si="33"/>
        <v>1 a 30 dias</v>
      </c>
      <c r="X532" s="81" t="str">
        <f t="shared" si="35"/>
        <v>52021</v>
      </c>
      <c r="AA532"/>
    </row>
    <row r="533" spans="1:27" x14ac:dyDescent="0.3">
      <c r="A533" s="57">
        <v>44227</v>
      </c>
      <c r="B533">
        <v>29894663000189</v>
      </c>
      <c r="C533" t="s">
        <v>96</v>
      </c>
      <c r="D533" s="57">
        <v>44074</v>
      </c>
      <c r="E533">
        <v>54.6</v>
      </c>
      <c r="F533" s="57">
        <v>44323</v>
      </c>
      <c r="G533">
        <f t="shared" si="34"/>
        <v>96</v>
      </c>
      <c r="H533" s="57">
        <v>46514</v>
      </c>
      <c r="I533">
        <v>2198</v>
      </c>
      <c r="J533">
        <v>302537003</v>
      </c>
      <c r="K533">
        <v>84</v>
      </c>
      <c r="L533"/>
      <c r="M533"/>
      <c r="N533">
        <v>1.4467053371206477</v>
      </c>
      <c r="O533" s="83">
        <v>2236</v>
      </c>
      <c r="P533">
        <v>2606.369999999999</v>
      </c>
      <c r="Q533">
        <v>1.7991999999999999</v>
      </c>
      <c r="R533">
        <v>2475.38</v>
      </c>
      <c r="S533">
        <v>1.7991999999999999</v>
      </c>
      <c r="T533" s="84">
        <v>2236</v>
      </c>
      <c r="U533" s="57">
        <v>44317</v>
      </c>
      <c r="V533" s="81" t="str">
        <f t="shared" si="32"/>
        <v>82020</v>
      </c>
      <c r="W533" s="80" t="str">
        <f t="shared" si="33"/>
        <v>1 a 30 dias</v>
      </c>
      <c r="X533" s="81" t="str">
        <f t="shared" si="35"/>
        <v>52021</v>
      </c>
      <c r="AA533"/>
    </row>
    <row r="534" spans="1:27" x14ac:dyDescent="0.3">
      <c r="A534" s="57">
        <v>44227</v>
      </c>
      <c r="B534">
        <v>29894663000189</v>
      </c>
      <c r="C534" t="s">
        <v>96</v>
      </c>
      <c r="D534" s="57">
        <v>44074</v>
      </c>
      <c r="E534">
        <v>126.96</v>
      </c>
      <c r="F534" s="57">
        <v>44172</v>
      </c>
      <c r="G534">
        <f t="shared" si="34"/>
        <v>-55</v>
      </c>
      <c r="H534" s="57">
        <v>46608</v>
      </c>
      <c r="I534">
        <v>2292</v>
      </c>
      <c r="J534">
        <v>302559743</v>
      </c>
      <c r="K534">
        <v>84</v>
      </c>
      <c r="L534"/>
      <c r="M534"/>
      <c r="N534">
        <v>1.404053</v>
      </c>
      <c r="O534" s="83">
        <v>6010.42</v>
      </c>
      <c r="P534">
        <v>6264.3599999999988</v>
      </c>
      <c r="Q534">
        <v>1.749903</v>
      </c>
      <c r="R534">
        <v>6597.91</v>
      </c>
      <c r="S534">
        <v>1.749903</v>
      </c>
      <c r="T534" s="84">
        <v>6010.42</v>
      </c>
      <c r="U534" s="57">
        <v>44197</v>
      </c>
      <c r="V534" s="81" t="str">
        <f t="shared" si="32"/>
        <v>82020</v>
      </c>
      <c r="W534" s="80" t="str">
        <f t="shared" si="33"/>
        <v>31 a 60 dias</v>
      </c>
      <c r="X534" s="81" t="str">
        <f t="shared" si="35"/>
        <v>12021</v>
      </c>
      <c r="AA534"/>
    </row>
    <row r="535" spans="1:27" x14ac:dyDescent="0.3">
      <c r="A535" s="57">
        <v>44227</v>
      </c>
      <c r="B535">
        <v>29894663000189</v>
      </c>
      <c r="C535" t="s">
        <v>96</v>
      </c>
      <c r="D535" s="57">
        <v>44074</v>
      </c>
      <c r="E535">
        <v>472</v>
      </c>
      <c r="F535" s="57">
        <v>44234</v>
      </c>
      <c r="G535">
        <f t="shared" si="34"/>
        <v>7</v>
      </c>
      <c r="H535" s="57">
        <v>46608</v>
      </c>
      <c r="I535">
        <v>2292</v>
      </c>
      <c r="J535">
        <v>302565651</v>
      </c>
      <c r="K535">
        <v>84</v>
      </c>
      <c r="L535"/>
      <c r="M535"/>
      <c r="N535">
        <v>1.4325060000000001</v>
      </c>
      <c r="O535" s="83">
        <v>21225.68</v>
      </c>
      <c r="P535">
        <v>23067.66</v>
      </c>
      <c r="Q535">
        <v>1.780257</v>
      </c>
      <c r="R535">
        <v>23392.61</v>
      </c>
      <c r="S535">
        <v>1.780257</v>
      </c>
      <c r="T535" s="84">
        <v>21225.68</v>
      </c>
      <c r="U535" s="57">
        <v>44228</v>
      </c>
      <c r="V535" s="81" t="str">
        <f t="shared" si="32"/>
        <v>82020</v>
      </c>
      <c r="W535" s="80" t="str">
        <f t="shared" si="33"/>
        <v>1 a 30 dias</v>
      </c>
      <c r="X535" s="81" t="str">
        <f t="shared" si="35"/>
        <v>22021</v>
      </c>
      <c r="AA535"/>
    </row>
    <row r="536" spans="1:27" x14ac:dyDescent="0.3">
      <c r="A536" s="57">
        <v>44227</v>
      </c>
      <c r="B536">
        <v>29894663000189</v>
      </c>
      <c r="C536" t="s">
        <v>96</v>
      </c>
      <c r="D536" s="57">
        <v>44074</v>
      </c>
      <c r="E536">
        <v>141</v>
      </c>
      <c r="F536" s="57">
        <v>44323</v>
      </c>
      <c r="G536">
        <f t="shared" si="34"/>
        <v>96</v>
      </c>
      <c r="H536" s="57">
        <v>46699</v>
      </c>
      <c r="I536">
        <v>2383</v>
      </c>
      <c r="J536">
        <v>302584065</v>
      </c>
      <c r="K536">
        <v>84</v>
      </c>
      <c r="L536"/>
      <c r="M536"/>
      <c r="N536">
        <v>1.438059</v>
      </c>
      <c r="O536" s="83">
        <v>6016.38</v>
      </c>
      <c r="P536">
        <v>6585.89</v>
      </c>
      <c r="Q536">
        <v>1.7847919999999999</v>
      </c>
      <c r="R536">
        <v>6692.73</v>
      </c>
      <c r="S536">
        <v>1.7847919999999999</v>
      </c>
      <c r="T536" s="84">
        <v>6016.38</v>
      </c>
      <c r="U536" s="57">
        <v>44317</v>
      </c>
      <c r="V536" s="81" t="str">
        <f t="shared" si="32"/>
        <v>82020</v>
      </c>
      <c r="W536" s="80" t="str">
        <f t="shared" si="33"/>
        <v>1 a 30 dias</v>
      </c>
      <c r="X536" s="81" t="str">
        <f t="shared" si="35"/>
        <v>52021</v>
      </c>
      <c r="AA536"/>
    </row>
    <row r="537" spans="1:27" x14ac:dyDescent="0.3">
      <c r="A537" s="57">
        <v>44227</v>
      </c>
      <c r="B537">
        <v>29894663000189</v>
      </c>
      <c r="C537" t="s">
        <v>96</v>
      </c>
      <c r="D537" s="57">
        <v>44134</v>
      </c>
      <c r="E537">
        <v>49.52</v>
      </c>
      <c r="F537" s="57">
        <v>44203</v>
      </c>
      <c r="G537">
        <f t="shared" si="34"/>
        <v>-24</v>
      </c>
      <c r="H537" s="57">
        <v>46728</v>
      </c>
      <c r="I537">
        <v>2412</v>
      </c>
      <c r="J537">
        <v>302589104</v>
      </c>
      <c r="K537">
        <v>84</v>
      </c>
      <c r="L537"/>
      <c r="M537"/>
      <c r="N537">
        <v>1.4177979999999999</v>
      </c>
      <c r="O537" s="83">
        <v>2336.0899999999997</v>
      </c>
      <c r="P537">
        <v>2362.7200000000003</v>
      </c>
      <c r="Q537">
        <v>1.764548</v>
      </c>
      <c r="R537">
        <v>2579.7799999999997</v>
      </c>
      <c r="S537">
        <v>1.764548</v>
      </c>
      <c r="T537" s="84">
        <v>2336.0899999999997</v>
      </c>
      <c r="U537" s="57">
        <v>44197</v>
      </c>
      <c r="V537" s="81" t="str">
        <f t="shared" si="32"/>
        <v>102020</v>
      </c>
      <c r="W537" s="80" t="str">
        <f t="shared" si="33"/>
        <v>1 a 30 dias</v>
      </c>
      <c r="X537" s="81" t="str">
        <f t="shared" si="35"/>
        <v>12021</v>
      </c>
      <c r="AA537"/>
    </row>
    <row r="538" spans="1:27" x14ac:dyDescent="0.3">
      <c r="A538" s="57">
        <v>44227</v>
      </c>
      <c r="B538">
        <v>29894663000189</v>
      </c>
      <c r="C538" t="s">
        <v>96</v>
      </c>
      <c r="D538" s="57">
        <v>44134</v>
      </c>
      <c r="E538">
        <v>235.3</v>
      </c>
      <c r="F538" s="57">
        <v>44323</v>
      </c>
      <c r="G538">
        <f t="shared" si="34"/>
        <v>96</v>
      </c>
      <c r="H538" s="57">
        <v>46728</v>
      </c>
      <c r="I538">
        <v>2412</v>
      </c>
      <c r="J538">
        <v>302593780</v>
      </c>
      <c r="K538">
        <v>84</v>
      </c>
      <c r="L538"/>
      <c r="M538"/>
      <c r="N538">
        <v>1.397359</v>
      </c>
      <c r="O538" s="83">
        <v>10225.929999999998</v>
      </c>
      <c r="P538">
        <v>11308.829999999998</v>
      </c>
      <c r="Q538">
        <v>1.7428170000000001</v>
      </c>
      <c r="R538">
        <v>11391.09</v>
      </c>
      <c r="S538">
        <v>1.7428170000000001</v>
      </c>
      <c r="T538" s="84">
        <v>10225.929999999998</v>
      </c>
      <c r="U538" s="57">
        <v>44317</v>
      </c>
      <c r="V538" s="81" t="str">
        <f t="shared" si="32"/>
        <v>102020</v>
      </c>
      <c r="W538" s="80" t="str">
        <f t="shared" si="33"/>
        <v>1 a 30 dias</v>
      </c>
      <c r="X538" s="81" t="str">
        <f t="shared" si="35"/>
        <v>52021</v>
      </c>
      <c r="AA538"/>
    </row>
    <row r="539" spans="1:27" x14ac:dyDescent="0.3">
      <c r="A539" s="57">
        <v>44227</v>
      </c>
      <c r="B539">
        <v>29894663000189</v>
      </c>
      <c r="C539" t="s">
        <v>96</v>
      </c>
      <c r="D539" s="57">
        <v>43936</v>
      </c>
      <c r="E539">
        <v>375.76</v>
      </c>
      <c r="F539" s="57">
        <v>44323</v>
      </c>
      <c r="G539">
        <f t="shared" si="34"/>
        <v>96</v>
      </c>
      <c r="H539" s="57">
        <v>45723</v>
      </c>
      <c r="I539">
        <v>1407</v>
      </c>
      <c r="J539">
        <v>302613000</v>
      </c>
      <c r="K539">
        <v>60</v>
      </c>
      <c r="L539"/>
      <c r="M539"/>
      <c r="N539">
        <v>1.4949999999999999</v>
      </c>
      <c r="O539" s="83">
        <v>11421.04</v>
      </c>
      <c r="P539">
        <v>14634.589999999997</v>
      </c>
      <c r="Q539">
        <v>2.0651440000000001</v>
      </c>
      <c r="R539">
        <v>12774.12</v>
      </c>
      <c r="S539">
        <v>2.0651440000000001</v>
      </c>
      <c r="T539" s="84">
        <v>11421.04</v>
      </c>
      <c r="U539" s="57">
        <v>44317</v>
      </c>
      <c r="V539" s="81" t="str">
        <f t="shared" si="32"/>
        <v>42020</v>
      </c>
      <c r="W539" s="80" t="str">
        <f t="shared" si="33"/>
        <v>1 a 30 dias</v>
      </c>
      <c r="X539" s="81" t="str">
        <f t="shared" si="35"/>
        <v>52021</v>
      </c>
      <c r="AA539"/>
    </row>
    <row r="540" spans="1:27" x14ac:dyDescent="0.3">
      <c r="A540" s="57">
        <v>44227</v>
      </c>
      <c r="B540">
        <v>29894663000189</v>
      </c>
      <c r="C540" t="s">
        <v>96</v>
      </c>
      <c r="D540" s="57">
        <v>43978</v>
      </c>
      <c r="E540">
        <v>101.9</v>
      </c>
      <c r="F540" s="57">
        <v>44050</v>
      </c>
      <c r="G540">
        <f t="shared" si="34"/>
        <v>-177</v>
      </c>
      <c r="H540" s="57">
        <v>46119</v>
      </c>
      <c r="I540">
        <v>1803</v>
      </c>
      <c r="J540">
        <v>302614423</v>
      </c>
      <c r="K540">
        <v>72</v>
      </c>
      <c r="L540"/>
      <c r="M540"/>
      <c r="N540">
        <v>1.3599999999999999</v>
      </c>
      <c r="O540" s="83">
        <v>4869.7</v>
      </c>
      <c r="P540">
        <v>4632.9800000000014</v>
      </c>
      <c r="Q540">
        <v>1.604654</v>
      </c>
      <c r="R540">
        <v>5119.8999999999996</v>
      </c>
      <c r="S540">
        <v>1.604654</v>
      </c>
      <c r="T540" s="84">
        <v>4869.7</v>
      </c>
      <c r="U540" s="57">
        <v>44075</v>
      </c>
      <c r="V540" s="81" t="str">
        <f t="shared" si="32"/>
        <v>52020</v>
      </c>
      <c r="W540" s="80" t="str">
        <f t="shared" si="33"/>
        <v>Acima de 120 dias</v>
      </c>
      <c r="X540" s="81" t="str">
        <f t="shared" si="35"/>
        <v>92020</v>
      </c>
      <c r="AA540"/>
    </row>
    <row r="541" spans="1:27" x14ac:dyDescent="0.3">
      <c r="A541" s="57">
        <v>44227</v>
      </c>
      <c r="B541">
        <v>29894663000189</v>
      </c>
      <c r="C541" t="s">
        <v>96</v>
      </c>
      <c r="D541" s="57">
        <v>44099</v>
      </c>
      <c r="E541">
        <v>50</v>
      </c>
      <c r="F541" s="57">
        <v>44172</v>
      </c>
      <c r="G541">
        <f t="shared" si="34"/>
        <v>-55</v>
      </c>
      <c r="H541" s="57">
        <v>46638</v>
      </c>
      <c r="I541">
        <v>2322</v>
      </c>
      <c r="J541">
        <v>302625295</v>
      </c>
      <c r="K541">
        <v>84</v>
      </c>
      <c r="L541"/>
      <c r="M541"/>
      <c r="N541">
        <v>1.4438249999999999</v>
      </c>
      <c r="O541" s="83">
        <v>2351.84</v>
      </c>
      <c r="P541">
        <v>2428.0599999999986</v>
      </c>
      <c r="Q541">
        <v>1.7957369999999999</v>
      </c>
      <c r="R541">
        <v>2586.58</v>
      </c>
      <c r="S541">
        <v>1.7957369999999999</v>
      </c>
      <c r="T541" s="84">
        <v>2351.84</v>
      </c>
      <c r="U541" s="57">
        <v>44197</v>
      </c>
      <c r="V541" s="81" t="str">
        <f t="shared" si="32"/>
        <v>92020</v>
      </c>
      <c r="W541" s="80" t="str">
        <f t="shared" si="33"/>
        <v>31 a 60 dias</v>
      </c>
      <c r="X541" s="81" t="str">
        <f t="shared" si="35"/>
        <v>12021</v>
      </c>
      <c r="AA541"/>
    </row>
    <row r="542" spans="1:27" x14ac:dyDescent="0.3">
      <c r="A542" s="57">
        <v>44227</v>
      </c>
      <c r="B542">
        <v>29894663000189</v>
      </c>
      <c r="C542" t="s">
        <v>96</v>
      </c>
      <c r="D542" s="57">
        <v>44040</v>
      </c>
      <c r="E542">
        <v>83.5</v>
      </c>
      <c r="F542" s="57">
        <v>44234</v>
      </c>
      <c r="G542">
        <f t="shared" si="34"/>
        <v>7</v>
      </c>
      <c r="H542" s="57">
        <v>46514</v>
      </c>
      <c r="I542">
        <v>2198</v>
      </c>
      <c r="J542">
        <v>302629341</v>
      </c>
      <c r="K542">
        <v>84</v>
      </c>
      <c r="L542"/>
      <c r="M542"/>
      <c r="N542">
        <v>1.3947789791491452</v>
      </c>
      <c r="O542" s="83">
        <v>3727.66</v>
      </c>
      <c r="P542">
        <v>4073.9100000000008</v>
      </c>
      <c r="Q542">
        <v>1.739778</v>
      </c>
      <c r="R542">
        <v>4094.87</v>
      </c>
      <c r="S542">
        <v>1.739778</v>
      </c>
      <c r="T542" s="84">
        <v>3727.66</v>
      </c>
      <c r="U542" s="57">
        <v>44228</v>
      </c>
      <c r="V542" s="81" t="str">
        <f t="shared" si="32"/>
        <v>72020</v>
      </c>
      <c r="W542" s="80" t="str">
        <f t="shared" si="33"/>
        <v>1 a 30 dias</v>
      </c>
      <c r="X542" s="81" t="str">
        <f t="shared" si="35"/>
        <v>22021</v>
      </c>
      <c r="AA542"/>
    </row>
    <row r="543" spans="1:27" x14ac:dyDescent="0.3">
      <c r="A543" s="57">
        <v>44227</v>
      </c>
      <c r="B543">
        <v>29894663000189</v>
      </c>
      <c r="C543" t="s">
        <v>96</v>
      </c>
      <c r="D543" s="57">
        <v>44099</v>
      </c>
      <c r="E543">
        <v>132</v>
      </c>
      <c r="F543" s="57">
        <v>44234</v>
      </c>
      <c r="G543">
        <f t="shared" si="34"/>
        <v>7</v>
      </c>
      <c r="H543" s="57">
        <v>46638</v>
      </c>
      <c r="I543">
        <v>2322</v>
      </c>
      <c r="J543">
        <v>302630565</v>
      </c>
      <c r="K543">
        <v>84</v>
      </c>
      <c r="L543"/>
      <c r="M543"/>
      <c r="N543">
        <v>1.430644</v>
      </c>
      <c r="O543" s="83">
        <v>5974.61</v>
      </c>
      <c r="P543">
        <v>6438.659999999998</v>
      </c>
      <c r="Q543">
        <v>1.7774239999999999</v>
      </c>
      <c r="R543">
        <v>6589.69</v>
      </c>
      <c r="S543">
        <v>1.7774239999999999</v>
      </c>
      <c r="T543" s="84">
        <v>5974.61</v>
      </c>
      <c r="U543" s="57">
        <v>44287</v>
      </c>
      <c r="V543" s="81" t="str">
        <f t="shared" si="32"/>
        <v>92020</v>
      </c>
      <c r="W543" s="80" t="str">
        <f t="shared" si="33"/>
        <v>1 a 30 dias</v>
      </c>
      <c r="X543" s="81" t="str">
        <f t="shared" si="35"/>
        <v>42021</v>
      </c>
      <c r="AA543"/>
    </row>
    <row r="544" spans="1:27" x14ac:dyDescent="0.3">
      <c r="A544" s="57">
        <v>44227</v>
      </c>
      <c r="B544">
        <v>29894663000189</v>
      </c>
      <c r="C544" t="s">
        <v>96</v>
      </c>
      <c r="D544" s="57">
        <v>44001</v>
      </c>
      <c r="E544">
        <v>162.5</v>
      </c>
      <c r="F544" s="57">
        <v>44323</v>
      </c>
      <c r="G544">
        <f t="shared" si="34"/>
        <v>96</v>
      </c>
      <c r="H544" s="57">
        <v>46545</v>
      </c>
      <c r="I544">
        <v>2229</v>
      </c>
      <c r="J544">
        <v>302642723</v>
      </c>
      <c r="K544">
        <v>84</v>
      </c>
      <c r="L544"/>
      <c r="M544"/>
      <c r="N544">
        <v>1.4360029999999999</v>
      </c>
      <c r="O544" s="83">
        <v>6733.33</v>
      </c>
      <c r="P544">
        <v>7886.9600000000028</v>
      </c>
      <c r="Q544">
        <v>1.780729</v>
      </c>
      <c r="R544">
        <v>7447.13</v>
      </c>
      <c r="S544">
        <v>1.780729</v>
      </c>
      <c r="T544" s="84">
        <v>6733.33</v>
      </c>
      <c r="U544" s="57">
        <v>44317</v>
      </c>
      <c r="V544" s="81" t="str">
        <f t="shared" si="32"/>
        <v>62020</v>
      </c>
      <c r="W544" s="80" t="str">
        <f t="shared" si="33"/>
        <v>1 a 30 dias</v>
      </c>
      <c r="X544" s="81" t="str">
        <f t="shared" si="35"/>
        <v>52021</v>
      </c>
      <c r="AA544"/>
    </row>
    <row r="545" spans="1:27" x14ac:dyDescent="0.3">
      <c r="A545" s="57">
        <v>44227</v>
      </c>
      <c r="B545">
        <v>29894663000189</v>
      </c>
      <c r="C545" t="s">
        <v>96</v>
      </c>
      <c r="D545" s="57">
        <v>44074</v>
      </c>
      <c r="E545">
        <v>142.41</v>
      </c>
      <c r="F545" s="57">
        <v>44172</v>
      </c>
      <c r="G545">
        <f t="shared" si="34"/>
        <v>-55</v>
      </c>
      <c r="H545" s="57">
        <v>46608</v>
      </c>
      <c r="I545">
        <v>2292</v>
      </c>
      <c r="J545">
        <v>302659331</v>
      </c>
      <c r="K545">
        <v>84</v>
      </c>
      <c r="L545"/>
      <c r="M545"/>
      <c r="N545">
        <v>1.3599999999999999</v>
      </c>
      <c r="O545" s="83">
        <v>7007.44</v>
      </c>
      <c r="P545">
        <v>7131.8600000000042</v>
      </c>
      <c r="Q545">
        <v>1.603497</v>
      </c>
      <c r="R545">
        <v>7492.35</v>
      </c>
      <c r="S545">
        <v>1.603497</v>
      </c>
      <c r="T545" s="84">
        <v>7007.44</v>
      </c>
      <c r="U545" s="57">
        <v>44197</v>
      </c>
      <c r="V545" s="81" t="str">
        <f t="shared" si="32"/>
        <v>82020</v>
      </c>
      <c r="W545" s="80" t="str">
        <f t="shared" si="33"/>
        <v>31 a 60 dias</v>
      </c>
      <c r="X545" s="81" t="str">
        <f t="shared" si="35"/>
        <v>12021</v>
      </c>
      <c r="AA545"/>
    </row>
    <row r="546" spans="1:27" x14ac:dyDescent="0.3">
      <c r="A546" s="57">
        <v>44227</v>
      </c>
      <c r="B546">
        <v>29894663000189</v>
      </c>
      <c r="C546" t="s">
        <v>96</v>
      </c>
      <c r="D546" s="57">
        <v>44074</v>
      </c>
      <c r="E546">
        <v>45.55</v>
      </c>
      <c r="F546" s="57">
        <v>44262</v>
      </c>
      <c r="G546">
        <f t="shared" si="34"/>
        <v>35</v>
      </c>
      <c r="H546" s="57">
        <v>46608</v>
      </c>
      <c r="I546">
        <v>2292</v>
      </c>
      <c r="J546">
        <v>302665207</v>
      </c>
      <c r="K546">
        <v>84</v>
      </c>
      <c r="L546"/>
      <c r="M546"/>
      <c r="N546">
        <v>1.3599999999999999</v>
      </c>
      <c r="O546" s="83">
        <v>2065.02</v>
      </c>
      <c r="P546">
        <v>2281.1300000000006</v>
      </c>
      <c r="Q546">
        <v>1.6706490000000001</v>
      </c>
      <c r="R546">
        <v>2259.79</v>
      </c>
      <c r="S546">
        <v>1.6706490000000001</v>
      </c>
      <c r="T546" s="84">
        <v>2065.02</v>
      </c>
      <c r="U546" s="57">
        <v>44287</v>
      </c>
      <c r="V546" s="81" t="str">
        <f t="shared" si="32"/>
        <v>82020</v>
      </c>
      <c r="W546" s="80" t="str">
        <f t="shared" si="33"/>
        <v>1 a 30 dias</v>
      </c>
      <c r="X546" s="81" t="str">
        <f t="shared" si="35"/>
        <v>42021</v>
      </c>
      <c r="AA546"/>
    </row>
    <row r="547" spans="1:27" x14ac:dyDescent="0.3">
      <c r="A547" s="57">
        <v>44227</v>
      </c>
      <c r="B547">
        <v>29894663000189</v>
      </c>
      <c r="C547" t="s">
        <v>96</v>
      </c>
      <c r="D547" s="57">
        <v>44074</v>
      </c>
      <c r="E547">
        <v>49.35</v>
      </c>
      <c r="F547" s="57">
        <v>44323</v>
      </c>
      <c r="G547">
        <f t="shared" si="34"/>
        <v>96</v>
      </c>
      <c r="H547" s="57">
        <v>46638</v>
      </c>
      <c r="I547">
        <v>2322</v>
      </c>
      <c r="J547">
        <v>302670689</v>
      </c>
      <c r="K547">
        <v>84</v>
      </c>
      <c r="L547"/>
      <c r="M547"/>
      <c r="N547">
        <v>1.4189770000000002</v>
      </c>
      <c r="O547" s="83">
        <v>2095.2199999999998</v>
      </c>
      <c r="P547">
        <v>2388.4700000000007</v>
      </c>
      <c r="Q547">
        <v>1.7617339999999999</v>
      </c>
      <c r="R547">
        <v>2323.9899999999998</v>
      </c>
      <c r="S547">
        <v>1.7617339999999999</v>
      </c>
      <c r="T547" s="84">
        <v>2095.2199999999998</v>
      </c>
      <c r="U547" s="57">
        <v>44317</v>
      </c>
      <c r="V547" s="81" t="str">
        <f t="shared" si="32"/>
        <v>82020</v>
      </c>
      <c r="W547" s="80" t="str">
        <f t="shared" si="33"/>
        <v>1 a 30 dias</v>
      </c>
      <c r="X547" s="81" t="str">
        <f t="shared" si="35"/>
        <v>52021</v>
      </c>
      <c r="AA547"/>
    </row>
    <row r="548" spans="1:27" x14ac:dyDescent="0.3">
      <c r="A548" s="57">
        <v>44227</v>
      </c>
      <c r="B548">
        <v>29894663000189</v>
      </c>
      <c r="C548" t="s">
        <v>96</v>
      </c>
      <c r="D548" s="57">
        <v>44099</v>
      </c>
      <c r="E548">
        <v>313.5</v>
      </c>
      <c r="F548" s="57">
        <v>44172</v>
      </c>
      <c r="G548">
        <f t="shared" si="34"/>
        <v>-55</v>
      </c>
      <c r="H548" s="57">
        <v>46638</v>
      </c>
      <c r="I548">
        <v>2322</v>
      </c>
      <c r="J548">
        <v>302689458</v>
      </c>
      <c r="K548">
        <v>84</v>
      </c>
      <c r="L548"/>
      <c r="M548"/>
      <c r="N548">
        <v>1.441405</v>
      </c>
      <c r="O548" s="83">
        <v>14772.37</v>
      </c>
      <c r="P548">
        <v>15236.599999999997</v>
      </c>
      <c r="Q548">
        <v>1.788897</v>
      </c>
      <c r="R548">
        <v>16228.69</v>
      </c>
      <c r="S548">
        <v>1.788897</v>
      </c>
      <c r="T548" s="84">
        <v>14772.37</v>
      </c>
      <c r="U548" s="57">
        <v>44197</v>
      </c>
      <c r="V548" s="81" t="str">
        <f t="shared" si="32"/>
        <v>92020</v>
      </c>
      <c r="W548" s="80" t="str">
        <f t="shared" si="33"/>
        <v>31 a 60 dias</v>
      </c>
      <c r="X548" s="81" t="str">
        <f t="shared" si="35"/>
        <v>12021</v>
      </c>
      <c r="AA548"/>
    </row>
    <row r="549" spans="1:27" x14ac:dyDescent="0.3">
      <c r="A549" s="57">
        <v>44227</v>
      </c>
      <c r="B549">
        <v>29894663000189</v>
      </c>
      <c r="C549" t="s">
        <v>96</v>
      </c>
      <c r="D549" s="57">
        <v>43903</v>
      </c>
      <c r="E549">
        <v>398.95</v>
      </c>
      <c r="F549" s="57">
        <v>44081</v>
      </c>
      <c r="G549">
        <f t="shared" si="34"/>
        <v>-146</v>
      </c>
      <c r="H549" s="57">
        <v>46029</v>
      </c>
      <c r="I549">
        <v>1713</v>
      </c>
      <c r="J549">
        <v>302700180</v>
      </c>
      <c r="K549">
        <v>72</v>
      </c>
      <c r="L549"/>
      <c r="M549"/>
      <c r="N549">
        <v>1.5171538423928312</v>
      </c>
      <c r="O549" s="83">
        <v>16695.95</v>
      </c>
      <c r="P549">
        <v>17062.519999999997</v>
      </c>
      <c r="Q549">
        <v>2.0643590000000001</v>
      </c>
      <c r="R549">
        <v>18514.97</v>
      </c>
      <c r="S549">
        <v>2.0643590000000001</v>
      </c>
      <c r="T549" s="84">
        <v>16695.95</v>
      </c>
      <c r="U549" s="57">
        <v>44105</v>
      </c>
      <c r="V549" s="81" t="str">
        <f t="shared" si="32"/>
        <v>32020</v>
      </c>
      <c r="W549" s="80" t="str">
        <f t="shared" si="33"/>
        <v>Acima de 120 dias</v>
      </c>
      <c r="X549" s="81" t="str">
        <f t="shared" si="35"/>
        <v>102020</v>
      </c>
      <c r="AA549"/>
    </row>
    <row r="550" spans="1:27" x14ac:dyDescent="0.3">
      <c r="A550" s="57">
        <v>44227</v>
      </c>
      <c r="B550">
        <v>29894663000189</v>
      </c>
      <c r="C550" t="s">
        <v>96</v>
      </c>
      <c r="D550" s="57">
        <v>43936</v>
      </c>
      <c r="E550">
        <v>51.33</v>
      </c>
      <c r="F550" s="57">
        <v>44323</v>
      </c>
      <c r="G550">
        <f t="shared" si="34"/>
        <v>96</v>
      </c>
      <c r="H550" s="57">
        <v>46090</v>
      </c>
      <c r="I550">
        <v>1774</v>
      </c>
      <c r="J550">
        <v>302713329</v>
      </c>
      <c r="K550">
        <v>72</v>
      </c>
      <c r="L550"/>
      <c r="M550"/>
      <c r="N550">
        <v>1.5130000000000001</v>
      </c>
      <c r="O550" s="83">
        <v>1772.48</v>
      </c>
      <c r="P550">
        <v>2218.1800000000007</v>
      </c>
      <c r="Q550">
        <v>2.05505</v>
      </c>
      <c r="R550">
        <v>2016.35</v>
      </c>
      <c r="S550">
        <v>2.05505</v>
      </c>
      <c r="T550" s="84">
        <v>1772.48</v>
      </c>
      <c r="U550" s="57">
        <v>44317</v>
      </c>
      <c r="V550" s="81" t="str">
        <f t="shared" si="32"/>
        <v>42020</v>
      </c>
      <c r="W550" s="80" t="str">
        <f t="shared" si="33"/>
        <v>1 a 30 dias</v>
      </c>
      <c r="X550" s="81" t="str">
        <f t="shared" si="35"/>
        <v>52021</v>
      </c>
      <c r="AA550"/>
    </row>
    <row r="551" spans="1:27" x14ac:dyDescent="0.3">
      <c r="A551" s="57">
        <v>44227</v>
      </c>
      <c r="B551">
        <v>29894663000189</v>
      </c>
      <c r="C551" t="s">
        <v>96</v>
      </c>
      <c r="D551" s="57">
        <v>44001</v>
      </c>
      <c r="E551">
        <v>22.22</v>
      </c>
      <c r="F551" s="57">
        <v>44142</v>
      </c>
      <c r="G551">
        <f t="shared" si="34"/>
        <v>-85</v>
      </c>
      <c r="H551" s="57">
        <v>46119</v>
      </c>
      <c r="I551">
        <v>1803</v>
      </c>
      <c r="J551">
        <v>302721728</v>
      </c>
      <c r="K551">
        <v>72</v>
      </c>
      <c r="L551"/>
      <c r="M551"/>
      <c r="N551">
        <v>1.396642778390295</v>
      </c>
      <c r="O551" s="83">
        <v>956.91</v>
      </c>
      <c r="P551">
        <v>987.68000000000029</v>
      </c>
      <c r="Q551">
        <v>1.791609</v>
      </c>
      <c r="R551">
        <v>1041.29</v>
      </c>
      <c r="S551">
        <v>1.791609</v>
      </c>
      <c r="T551" s="84">
        <v>956.91</v>
      </c>
      <c r="U551" s="57">
        <v>44136</v>
      </c>
      <c r="V551" s="81" t="str">
        <f t="shared" si="32"/>
        <v>62020</v>
      </c>
      <c r="W551" s="80" t="str">
        <f t="shared" si="33"/>
        <v>61 a 90 dias</v>
      </c>
      <c r="X551" s="81" t="str">
        <f t="shared" si="35"/>
        <v>112020</v>
      </c>
      <c r="AA551"/>
    </row>
    <row r="552" spans="1:27" x14ac:dyDescent="0.3">
      <c r="A552" s="57">
        <v>44227</v>
      </c>
      <c r="B552">
        <v>29894663000189</v>
      </c>
      <c r="C552" t="s">
        <v>96</v>
      </c>
      <c r="D552" s="57">
        <v>44040</v>
      </c>
      <c r="E552">
        <v>285.25</v>
      </c>
      <c r="F552" s="57">
        <v>44234</v>
      </c>
      <c r="G552">
        <f t="shared" si="34"/>
        <v>7</v>
      </c>
      <c r="H552" s="57">
        <v>46608</v>
      </c>
      <c r="I552">
        <v>2292</v>
      </c>
      <c r="J552">
        <v>302764843</v>
      </c>
      <c r="K552">
        <v>84</v>
      </c>
      <c r="L552"/>
      <c r="M552"/>
      <c r="N552">
        <v>1.3599999999999999</v>
      </c>
      <c r="O552" s="83">
        <v>13362.07</v>
      </c>
      <c r="P552">
        <v>14068.210000000001</v>
      </c>
      <c r="Q552">
        <v>1.6312629999999999</v>
      </c>
      <c r="R552">
        <v>14436.74</v>
      </c>
      <c r="S552">
        <v>1.6312629999999999</v>
      </c>
      <c r="T552" s="84">
        <v>13362.07</v>
      </c>
      <c r="U552" s="57">
        <v>44228</v>
      </c>
      <c r="V552" s="81" t="str">
        <f t="shared" si="32"/>
        <v>72020</v>
      </c>
      <c r="W552" s="80" t="str">
        <f t="shared" si="33"/>
        <v>1 a 30 dias</v>
      </c>
      <c r="X552" s="81" t="str">
        <f t="shared" si="35"/>
        <v>22021</v>
      </c>
      <c r="AA552"/>
    </row>
    <row r="553" spans="1:27" x14ac:dyDescent="0.3">
      <c r="A553" s="57">
        <v>44227</v>
      </c>
      <c r="B553">
        <v>29894663000189</v>
      </c>
      <c r="C553" t="s">
        <v>96</v>
      </c>
      <c r="D553" s="57">
        <v>44074</v>
      </c>
      <c r="E553">
        <v>180</v>
      </c>
      <c r="F553" s="57">
        <v>44323</v>
      </c>
      <c r="G553">
        <f t="shared" si="34"/>
        <v>96</v>
      </c>
      <c r="H553" s="57">
        <v>45876</v>
      </c>
      <c r="I553">
        <v>1560</v>
      </c>
      <c r="J553">
        <v>302766691</v>
      </c>
      <c r="K553">
        <v>60</v>
      </c>
      <c r="L553"/>
      <c r="M553"/>
      <c r="N553">
        <v>1.3599999999999999</v>
      </c>
      <c r="O553" s="83">
        <v>6147.06</v>
      </c>
      <c r="P553">
        <v>7390.5399999999981</v>
      </c>
      <c r="Q553">
        <v>1.786775</v>
      </c>
      <c r="R553">
        <v>6749.66</v>
      </c>
      <c r="S553">
        <v>1.786775</v>
      </c>
      <c r="T553" s="84">
        <v>6147.06</v>
      </c>
      <c r="U553" s="57">
        <v>44317</v>
      </c>
      <c r="V553" s="81" t="str">
        <f t="shared" si="32"/>
        <v>82020</v>
      </c>
      <c r="W553" s="80" t="str">
        <f t="shared" si="33"/>
        <v>1 a 30 dias</v>
      </c>
      <c r="X553" s="81" t="str">
        <f t="shared" si="35"/>
        <v>52021</v>
      </c>
      <c r="AA553"/>
    </row>
    <row r="554" spans="1:27" x14ac:dyDescent="0.3">
      <c r="A554" s="57">
        <v>44227</v>
      </c>
      <c r="B554">
        <v>29894663000189</v>
      </c>
      <c r="C554" t="s">
        <v>96</v>
      </c>
      <c r="D554" s="57">
        <v>43936</v>
      </c>
      <c r="E554">
        <v>263.8</v>
      </c>
      <c r="F554" s="57">
        <v>44323</v>
      </c>
      <c r="G554">
        <f t="shared" si="34"/>
        <v>96</v>
      </c>
      <c r="H554" s="57">
        <v>46090</v>
      </c>
      <c r="I554">
        <v>1774</v>
      </c>
      <c r="J554">
        <v>302810395</v>
      </c>
      <c r="K554">
        <v>72</v>
      </c>
      <c r="L554"/>
      <c r="M554"/>
      <c r="N554">
        <v>1.3599999999999999</v>
      </c>
      <c r="O554" s="83">
        <v>9942.6299999999992</v>
      </c>
      <c r="P554">
        <v>11931.75</v>
      </c>
      <c r="Q554">
        <v>1.6822189999999999</v>
      </c>
      <c r="R554">
        <v>10762.429999999998</v>
      </c>
      <c r="S554">
        <v>1.6822189999999999</v>
      </c>
      <c r="T554" s="84">
        <v>9942.6299999999992</v>
      </c>
      <c r="U554" s="57">
        <v>44317</v>
      </c>
      <c r="V554" s="81" t="str">
        <f t="shared" si="32"/>
        <v>42020</v>
      </c>
      <c r="W554" s="80" t="str">
        <f t="shared" si="33"/>
        <v>1 a 30 dias</v>
      </c>
      <c r="X554" s="81" t="str">
        <f t="shared" si="35"/>
        <v>52021</v>
      </c>
      <c r="AA554"/>
    </row>
    <row r="555" spans="1:27" x14ac:dyDescent="0.3">
      <c r="A555" s="57">
        <v>44227</v>
      </c>
      <c r="B555">
        <v>29894663000189</v>
      </c>
      <c r="C555" t="s">
        <v>96</v>
      </c>
      <c r="D555" s="57">
        <v>44001</v>
      </c>
      <c r="E555">
        <v>56.87</v>
      </c>
      <c r="F555" s="57">
        <v>44262</v>
      </c>
      <c r="G555">
        <f t="shared" si="34"/>
        <v>35</v>
      </c>
      <c r="H555" s="57">
        <v>46090</v>
      </c>
      <c r="I555">
        <v>1774</v>
      </c>
      <c r="J555">
        <v>302816410</v>
      </c>
      <c r="K555">
        <v>72</v>
      </c>
      <c r="L555"/>
      <c r="M555"/>
      <c r="N555">
        <v>1.5130000000000001</v>
      </c>
      <c r="O555" s="83">
        <v>2073.71</v>
      </c>
      <c r="P555">
        <v>2423.6399999999994</v>
      </c>
      <c r="Q555">
        <v>2.0635789999999998</v>
      </c>
      <c r="R555">
        <v>2347.6800000000003</v>
      </c>
      <c r="S555">
        <v>2.0635789999999998</v>
      </c>
      <c r="T555" s="84">
        <v>2073.71</v>
      </c>
      <c r="U555" s="57">
        <v>44256</v>
      </c>
      <c r="V555" s="81" t="str">
        <f t="shared" si="32"/>
        <v>62020</v>
      </c>
      <c r="W555" s="80" t="str">
        <f t="shared" si="33"/>
        <v>1 a 30 dias</v>
      </c>
      <c r="X555" s="81" t="str">
        <f t="shared" si="35"/>
        <v>32021</v>
      </c>
      <c r="AA555"/>
    </row>
    <row r="556" spans="1:27" x14ac:dyDescent="0.3">
      <c r="A556" s="57">
        <v>44227</v>
      </c>
      <c r="B556">
        <v>29894663000189</v>
      </c>
      <c r="C556" t="s">
        <v>96</v>
      </c>
      <c r="D556" s="57">
        <v>43978</v>
      </c>
      <c r="E556">
        <v>82.45</v>
      </c>
      <c r="F556" s="57">
        <v>44323</v>
      </c>
      <c r="G556">
        <f t="shared" si="34"/>
        <v>96</v>
      </c>
      <c r="H556" s="57">
        <v>46119</v>
      </c>
      <c r="I556">
        <v>1803</v>
      </c>
      <c r="J556">
        <v>302818414</v>
      </c>
      <c r="K556">
        <v>72</v>
      </c>
      <c r="L556"/>
      <c r="M556"/>
      <c r="N556">
        <v>1.3599999999999999</v>
      </c>
      <c r="O556" s="83">
        <v>3243.1299999999997</v>
      </c>
      <c r="P556">
        <v>3748.68</v>
      </c>
      <c r="Q556">
        <v>1.5480769999999999</v>
      </c>
      <c r="R556">
        <v>3400.54</v>
      </c>
      <c r="S556">
        <v>1.5480769999999999</v>
      </c>
      <c r="T556" s="84">
        <v>3243.1299999999997</v>
      </c>
      <c r="U556" s="57">
        <v>44317</v>
      </c>
      <c r="V556" s="81" t="str">
        <f t="shared" si="32"/>
        <v>52020</v>
      </c>
      <c r="W556" s="80" t="str">
        <f t="shared" si="33"/>
        <v>1 a 30 dias</v>
      </c>
      <c r="X556" s="81" t="str">
        <f t="shared" si="35"/>
        <v>52021</v>
      </c>
      <c r="AA556"/>
    </row>
    <row r="557" spans="1:27" x14ac:dyDescent="0.3">
      <c r="A557" s="57">
        <v>44227</v>
      </c>
      <c r="B557">
        <v>29894663000189</v>
      </c>
      <c r="C557" t="s">
        <v>96</v>
      </c>
      <c r="D557" s="57">
        <v>43978</v>
      </c>
      <c r="E557">
        <v>79.150000000000006</v>
      </c>
      <c r="F557" s="57">
        <v>44081</v>
      </c>
      <c r="G557">
        <f t="shared" si="34"/>
        <v>-146</v>
      </c>
      <c r="H557" s="57">
        <v>46119</v>
      </c>
      <c r="I557">
        <v>1803</v>
      </c>
      <c r="J557">
        <v>302822892</v>
      </c>
      <c r="K557">
        <v>72</v>
      </c>
      <c r="L557"/>
      <c r="M557"/>
      <c r="N557">
        <v>1.4072216541211415</v>
      </c>
      <c r="O557" s="83">
        <v>3562.3199999999997</v>
      </c>
      <c r="P557">
        <v>3548.6100000000019</v>
      </c>
      <c r="Q557">
        <v>1.798144</v>
      </c>
      <c r="R557">
        <v>3858.89</v>
      </c>
      <c r="S557">
        <v>1.798144</v>
      </c>
      <c r="T557" s="84">
        <v>3562.3199999999997</v>
      </c>
      <c r="U557" s="57">
        <v>44105</v>
      </c>
      <c r="V557" s="81" t="str">
        <f t="shared" si="32"/>
        <v>52020</v>
      </c>
      <c r="W557" s="80" t="str">
        <f t="shared" si="33"/>
        <v>Acima de 120 dias</v>
      </c>
      <c r="X557" s="81" t="str">
        <f t="shared" si="35"/>
        <v>102020</v>
      </c>
      <c r="AA557"/>
    </row>
    <row r="558" spans="1:27" x14ac:dyDescent="0.3">
      <c r="A558" s="57">
        <v>44227</v>
      </c>
      <c r="B558">
        <v>29894663000189</v>
      </c>
      <c r="C558" t="s">
        <v>96</v>
      </c>
      <c r="D558" s="57">
        <v>44134</v>
      </c>
      <c r="E558">
        <v>100.08</v>
      </c>
      <c r="F558" s="57">
        <v>44234</v>
      </c>
      <c r="G558">
        <f t="shared" si="34"/>
        <v>7</v>
      </c>
      <c r="H558" s="57">
        <v>46699</v>
      </c>
      <c r="I558">
        <v>2383</v>
      </c>
      <c r="J558">
        <v>302828643</v>
      </c>
      <c r="K558">
        <v>84</v>
      </c>
      <c r="L558"/>
      <c r="M558"/>
      <c r="N558">
        <v>1.4012560000000001</v>
      </c>
      <c r="O558" s="83">
        <v>4631.96</v>
      </c>
      <c r="P558">
        <v>4871.57</v>
      </c>
      <c r="Q558">
        <v>1.737115</v>
      </c>
      <c r="R558">
        <v>5106.32</v>
      </c>
      <c r="S558">
        <v>1.737115</v>
      </c>
      <c r="T558" s="84">
        <v>4631.96</v>
      </c>
      <c r="U558" s="57">
        <v>44228</v>
      </c>
      <c r="V558" s="81" t="str">
        <f t="shared" si="32"/>
        <v>102020</v>
      </c>
      <c r="W558" s="80" t="str">
        <f t="shared" si="33"/>
        <v>1 a 30 dias</v>
      </c>
      <c r="X558" s="81" t="str">
        <f t="shared" si="35"/>
        <v>22021</v>
      </c>
      <c r="AA558"/>
    </row>
    <row r="559" spans="1:27" x14ac:dyDescent="0.3">
      <c r="A559" s="57">
        <v>44227</v>
      </c>
      <c r="B559">
        <v>29894663000189</v>
      </c>
      <c r="C559" t="s">
        <v>96</v>
      </c>
      <c r="D559" s="57">
        <v>44001</v>
      </c>
      <c r="E559">
        <v>313.5</v>
      </c>
      <c r="F559" s="57">
        <v>44262</v>
      </c>
      <c r="G559">
        <f t="shared" si="34"/>
        <v>35</v>
      </c>
      <c r="H559" s="57">
        <v>46514</v>
      </c>
      <c r="I559">
        <v>2198</v>
      </c>
      <c r="J559">
        <v>302831269</v>
      </c>
      <c r="K559">
        <v>84</v>
      </c>
      <c r="L559"/>
      <c r="M559"/>
      <c r="N559">
        <v>1.4465918409247336</v>
      </c>
      <c r="O559" s="83">
        <v>13491.52</v>
      </c>
      <c r="P559">
        <v>15068.74</v>
      </c>
      <c r="Q559">
        <v>1.7920290000000001</v>
      </c>
      <c r="R559">
        <v>14840.4</v>
      </c>
      <c r="S559">
        <v>1.7920290000000001</v>
      </c>
      <c r="T559" s="84">
        <v>13491.52</v>
      </c>
      <c r="U559" s="57">
        <v>44256</v>
      </c>
      <c r="V559" s="81" t="str">
        <f t="shared" si="32"/>
        <v>62020</v>
      </c>
      <c r="W559" s="80" t="str">
        <f t="shared" si="33"/>
        <v>1 a 30 dias</v>
      </c>
      <c r="X559" s="81" t="str">
        <f t="shared" si="35"/>
        <v>32021</v>
      </c>
      <c r="AA559"/>
    </row>
    <row r="560" spans="1:27" x14ac:dyDescent="0.3">
      <c r="A560" s="57">
        <v>44227</v>
      </c>
      <c r="B560">
        <v>29894663000189</v>
      </c>
      <c r="C560" t="s">
        <v>96</v>
      </c>
      <c r="D560" s="57">
        <v>44134</v>
      </c>
      <c r="E560">
        <v>71</v>
      </c>
      <c r="F560" s="57">
        <v>44323</v>
      </c>
      <c r="G560">
        <f t="shared" si="34"/>
        <v>96</v>
      </c>
      <c r="H560" s="57">
        <v>46699</v>
      </c>
      <c r="I560">
        <v>2383</v>
      </c>
      <c r="J560">
        <v>302833637</v>
      </c>
      <c r="K560">
        <v>84</v>
      </c>
      <c r="L560"/>
      <c r="M560"/>
      <c r="N560">
        <v>1.422067</v>
      </c>
      <c r="O560" s="83">
        <v>3052.74</v>
      </c>
      <c r="P560">
        <v>3431.2500000000005</v>
      </c>
      <c r="Q560">
        <v>1.759185</v>
      </c>
      <c r="R560">
        <v>3387.22</v>
      </c>
      <c r="S560">
        <v>1.759185</v>
      </c>
      <c r="T560" s="84">
        <v>3052.74</v>
      </c>
      <c r="U560" s="57">
        <v>44317</v>
      </c>
      <c r="V560" s="81" t="str">
        <f t="shared" si="32"/>
        <v>102020</v>
      </c>
      <c r="W560" s="80" t="str">
        <f t="shared" si="33"/>
        <v>1 a 30 dias</v>
      </c>
      <c r="X560" s="81" t="str">
        <f t="shared" si="35"/>
        <v>52021</v>
      </c>
      <c r="AA560"/>
    </row>
    <row r="561" spans="1:27" x14ac:dyDescent="0.3">
      <c r="A561" s="57">
        <v>44227</v>
      </c>
      <c r="B561">
        <v>29894663000189</v>
      </c>
      <c r="C561" t="s">
        <v>96</v>
      </c>
      <c r="D561" s="57">
        <v>44040</v>
      </c>
      <c r="E561">
        <v>311.75</v>
      </c>
      <c r="F561" s="57">
        <v>44142</v>
      </c>
      <c r="G561">
        <f t="shared" si="34"/>
        <v>-85</v>
      </c>
      <c r="H561" s="57">
        <v>46545</v>
      </c>
      <c r="I561">
        <v>2229</v>
      </c>
      <c r="J561">
        <v>302834952</v>
      </c>
      <c r="K561">
        <v>84</v>
      </c>
      <c r="L561"/>
      <c r="M561"/>
      <c r="N561">
        <v>1.3599999999999999</v>
      </c>
      <c r="O561" s="83">
        <v>15412.11</v>
      </c>
      <c r="P561">
        <v>15487.899999999996</v>
      </c>
      <c r="Q561">
        <v>1.6166609999999999</v>
      </c>
      <c r="R561">
        <v>16488.18</v>
      </c>
      <c r="S561">
        <v>1.6166609999999999</v>
      </c>
      <c r="T561" s="84">
        <v>15412.11</v>
      </c>
      <c r="U561" s="57">
        <v>44166</v>
      </c>
      <c r="V561" s="81" t="str">
        <f t="shared" si="32"/>
        <v>72020</v>
      </c>
      <c r="W561" s="80" t="str">
        <f t="shared" si="33"/>
        <v>61 a 90 dias</v>
      </c>
      <c r="X561" s="81" t="str">
        <f t="shared" si="35"/>
        <v>122020</v>
      </c>
      <c r="AA561"/>
    </row>
    <row r="562" spans="1:27" x14ac:dyDescent="0.3">
      <c r="A562" s="57">
        <v>44227</v>
      </c>
      <c r="B562">
        <v>29894663000189</v>
      </c>
      <c r="C562" t="s">
        <v>96</v>
      </c>
      <c r="D562" s="57">
        <v>44040</v>
      </c>
      <c r="E562">
        <v>236.43</v>
      </c>
      <c r="F562" s="57">
        <v>44050</v>
      </c>
      <c r="G562">
        <f t="shared" si="34"/>
        <v>-177</v>
      </c>
      <c r="H562" s="57">
        <v>46545</v>
      </c>
      <c r="I562">
        <v>2229</v>
      </c>
      <c r="J562">
        <v>302840668</v>
      </c>
      <c r="K562">
        <v>84</v>
      </c>
      <c r="L562"/>
      <c r="M562"/>
      <c r="N562">
        <v>1.4393676721565838</v>
      </c>
      <c r="O562" s="83">
        <v>11906.130000000001</v>
      </c>
      <c r="P562">
        <v>11438.29</v>
      </c>
      <c r="Q562">
        <v>1.7874209999999999</v>
      </c>
      <c r="R562">
        <v>12952.21</v>
      </c>
      <c r="S562">
        <v>1.7874209999999999</v>
      </c>
      <c r="T562" s="84">
        <v>11906.130000000001</v>
      </c>
      <c r="U562" s="57">
        <v>44075</v>
      </c>
      <c r="V562" s="81" t="str">
        <f t="shared" si="32"/>
        <v>72020</v>
      </c>
      <c r="W562" s="80" t="str">
        <f t="shared" si="33"/>
        <v>Acima de 120 dias</v>
      </c>
      <c r="X562" s="81" t="str">
        <f t="shared" si="35"/>
        <v>92020</v>
      </c>
      <c r="AA562"/>
    </row>
    <row r="563" spans="1:27" x14ac:dyDescent="0.3">
      <c r="A563" s="57">
        <v>44227</v>
      </c>
      <c r="B563">
        <v>29894663000189</v>
      </c>
      <c r="C563" t="s">
        <v>96</v>
      </c>
      <c r="D563" s="57">
        <v>44099</v>
      </c>
      <c r="E563">
        <v>51</v>
      </c>
      <c r="F563" s="57">
        <v>44262</v>
      </c>
      <c r="G563">
        <f t="shared" si="34"/>
        <v>35</v>
      </c>
      <c r="H563" s="57">
        <v>46667</v>
      </c>
      <c r="I563">
        <v>2351</v>
      </c>
      <c r="J563">
        <v>302842836</v>
      </c>
      <c r="K563">
        <v>84</v>
      </c>
      <c r="L563"/>
      <c r="M563"/>
      <c r="N563">
        <v>1.4205080000000001</v>
      </c>
      <c r="O563" s="83">
        <v>2279.87</v>
      </c>
      <c r="P563">
        <v>2460.6800000000003</v>
      </c>
      <c r="Q563">
        <v>1.762418</v>
      </c>
      <c r="R563">
        <v>2519.56</v>
      </c>
      <c r="S563">
        <v>1.762418</v>
      </c>
      <c r="T563" s="84">
        <v>2279.87</v>
      </c>
      <c r="U563" s="57">
        <v>44287</v>
      </c>
      <c r="V563" s="81" t="str">
        <f t="shared" si="32"/>
        <v>92020</v>
      </c>
      <c r="W563" s="80" t="str">
        <f t="shared" si="33"/>
        <v>1 a 30 dias</v>
      </c>
      <c r="X563" s="81" t="str">
        <f t="shared" si="35"/>
        <v>42021</v>
      </c>
      <c r="AA563"/>
    </row>
    <row r="564" spans="1:27" x14ac:dyDescent="0.3">
      <c r="A564" s="57">
        <v>44227</v>
      </c>
      <c r="B564">
        <v>29894663000189</v>
      </c>
      <c r="C564" t="s">
        <v>96</v>
      </c>
      <c r="D564" s="57">
        <v>44134</v>
      </c>
      <c r="E564">
        <v>73.900000000000006</v>
      </c>
      <c r="F564" s="57">
        <v>44262</v>
      </c>
      <c r="G564">
        <f t="shared" si="34"/>
        <v>35</v>
      </c>
      <c r="H564" s="57">
        <v>46638</v>
      </c>
      <c r="I564">
        <v>2322</v>
      </c>
      <c r="J564">
        <v>302852646</v>
      </c>
      <c r="K564">
        <v>84</v>
      </c>
      <c r="L564"/>
      <c r="M564"/>
      <c r="N564">
        <v>1.412723</v>
      </c>
      <c r="O564" s="83">
        <v>3286.93</v>
      </c>
      <c r="P564">
        <v>3611.62</v>
      </c>
      <c r="Q564">
        <v>1.759981</v>
      </c>
      <c r="R564">
        <v>3634.6499999999996</v>
      </c>
      <c r="S564">
        <v>1.759981</v>
      </c>
      <c r="T564" s="84">
        <v>3286.93</v>
      </c>
      <c r="U564" s="57">
        <v>44287</v>
      </c>
      <c r="V564" s="81" t="str">
        <f t="shared" si="32"/>
        <v>102020</v>
      </c>
      <c r="W564" s="80" t="str">
        <f t="shared" si="33"/>
        <v>1 a 30 dias</v>
      </c>
      <c r="X564" s="81" t="str">
        <f t="shared" si="35"/>
        <v>42021</v>
      </c>
      <c r="AA564"/>
    </row>
    <row r="565" spans="1:27" x14ac:dyDescent="0.3">
      <c r="A565" s="57">
        <v>44227</v>
      </c>
      <c r="B565">
        <v>29894663000189</v>
      </c>
      <c r="C565" t="s">
        <v>96</v>
      </c>
      <c r="D565" s="57">
        <v>44074</v>
      </c>
      <c r="E565">
        <v>35.15</v>
      </c>
      <c r="F565" s="57">
        <v>44234</v>
      </c>
      <c r="G565">
        <f t="shared" si="34"/>
        <v>7</v>
      </c>
      <c r="H565" s="57">
        <v>46608</v>
      </c>
      <c r="I565">
        <v>2292</v>
      </c>
      <c r="J565">
        <v>302859040</v>
      </c>
      <c r="K565">
        <v>84</v>
      </c>
      <c r="L565"/>
      <c r="M565"/>
      <c r="N565">
        <v>1.4349050000000001</v>
      </c>
      <c r="O565" s="83">
        <v>1577.48</v>
      </c>
      <c r="P565">
        <v>1716.4599999999994</v>
      </c>
      <c r="Q565">
        <v>1.787892</v>
      </c>
      <c r="R565">
        <v>1740.85</v>
      </c>
      <c r="S565">
        <v>1.787892</v>
      </c>
      <c r="T565" s="84">
        <v>1577.48</v>
      </c>
      <c r="U565" s="57">
        <v>44228</v>
      </c>
      <c r="V565" s="81" t="str">
        <f t="shared" si="32"/>
        <v>82020</v>
      </c>
      <c r="W565" s="80" t="str">
        <f t="shared" si="33"/>
        <v>1 a 30 dias</v>
      </c>
      <c r="X565" s="81" t="str">
        <f t="shared" si="35"/>
        <v>22021</v>
      </c>
      <c r="AA565"/>
    </row>
    <row r="566" spans="1:27" x14ac:dyDescent="0.3">
      <c r="A566" s="57">
        <v>44227</v>
      </c>
      <c r="B566">
        <v>29894663000189</v>
      </c>
      <c r="C566" t="s">
        <v>96</v>
      </c>
      <c r="D566" s="57">
        <v>44099</v>
      </c>
      <c r="E566">
        <v>257.85000000000002</v>
      </c>
      <c r="F566" s="57">
        <v>44172</v>
      </c>
      <c r="G566">
        <f t="shared" si="34"/>
        <v>-55</v>
      </c>
      <c r="H566" s="57">
        <v>46638</v>
      </c>
      <c r="I566">
        <v>2322</v>
      </c>
      <c r="J566">
        <v>302880544</v>
      </c>
      <c r="K566">
        <v>84</v>
      </c>
      <c r="L566"/>
      <c r="M566"/>
      <c r="N566">
        <v>1.4455119999999999</v>
      </c>
      <c r="O566" s="83">
        <v>12136.2</v>
      </c>
      <c r="P566">
        <v>12514.65</v>
      </c>
      <c r="Q566">
        <v>1.7932589999999999</v>
      </c>
      <c r="R566">
        <v>13332.6</v>
      </c>
      <c r="S566">
        <v>1.7932589999999999</v>
      </c>
      <c r="T566" s="84">
        <v>12136.2</v>
      </c>
      <c r="U566" s="57">
        <v>44197</v>
      </c>
      <c r="V566" s="81" t="str">
        <f t="shared" si="32"/>
        <v>92020</v>
      </c>
      <c r="W566" s="80" t="str">
        <f t="shared" si="33"/>
        <v>31 a 60 dias</v>
      </c>
      <c r="X566" s="81" t="str">
        <f t="shared" si="35"/>
        <v>12021</v>
      </c>
      <c r="AA566"/>
    </row>
    <row r="567" spans="1:27" x14ac:dyDescent="0.3">
      <c r="A567" s="57">
        <v>44227</v>
      </c>
      <c r="B567">
        <v>29894663000189</v>
      </c>
      <c r="C567" t="s">
        <v>96</v>
      </c>
      <c r="D567" s="57">
        <v>43903</v>
      </c>
      <c r="E567">
        <v>808</v>
      </c>
      <c r="F567" s="57">
        <v>44050</v>
      </c>
      <c r="G567">
        <f t="shared" si="34"/>
        <v>-177</v>
      </c>
      <c r="H567" s="57">
        <v>46062</v>
      </c>
      <c r="I567">
        <v>1746</v>
      </c>
      <c r="J567">
        <v>302908132</v>
      </c>
      <c r="K567">
        <v>72</v>
      </c>
      <c r="L567"/>
      <c r="M567"/>
      <c r="N567">
        <v>1.5064412430248679</v>
      </c>
      <c r="O567" s="83">
        <v>34940.770000000004</v>
      </c>
      <c r="P567">
        <v>34940.85</v>
      </c>
      <c r="Q567">
        <v>2.0531640000000002</v>
      </c>
      <c r="R567">
        <v>38726.589999999997</v>
      </c>
      <c r="S567">
        <v>2.0531640000000002</v>
      </c>
      <c r="T567" s="84">
        <v>34940.770000000004</v>
      </c>
      <c r="U567" s="57">
        <v>44044</v>
      </c>
      <c r="V567" s="81" t="str">
        <f t="shared" si="32"/>
        <v>32020</v>
      </c>
      <c r="W567" s="80" t="str">
        <f t="shared" si="33"/>
        <v>Acima de 120 dias</v>
      </c>
      <c r="X567" s="81" t="str">
        <f t="shared" si="35"/>
        <v>82020</v>
      </c>
      <c r="AA567"/>
    </row>
    <row r="568" spans="1:27" x14ac:dyDescent="0.3">
      <c r="A568" s="57">
        <v>44227</v>
      </c>
      <c r="B568">
        <v>29894663000189</v>
      </c>
      <c r="C568" t="s">
        <v>96</v>
      </c>
      <c r="D568" s="57">
        <v>43978</v>
      </c>
      <c r="E568">
        <v>36.9</v>
      </c>
      <c r="F568" s="57">
        <v>44172</v>
      </c>
      <c r="G568">
        <f t="shared" si="34"/>
        <v>-55</v>
      </c>
      <c r="H568" s="57">
        <v>46119</v>
      </c>
      <c r="I568">
        <v>1803</v>
      </c>
      <c r="J568">
        <v>302922246</v>
      </c>
      <c r="K568">
        <v>72</v>
      </c>
      <c r="L568"/>
      <c r="M568"/>
      <c r="N568">
        <v>1.393988881621975</v>
      </c>
      <c r="O568" s="83">
        <v>36.9</v>
      </c>
      <c r="P568">
        <v>1660.8500000000006</v>
      </c>
      <c r="Q568">
        <v>1.7917989999999999</v>
      </c>
      <c r="R568">
        <v>36.9</v>
      </c>
      <c r="S568">
        <v>1.7917989999999999</v>
      </c>
      <c r="T568" s="84">
        <v>36.9</v>
      </c>
      <c r="U568" s="57">
        <v>44197</v>
      </c>
      <c r="V568" s="81" t="str">
        <f t="shared" si="32"/>
        <v>52020</v>
      </c>
      <c r="W568" s="80" t="str">
        <f t="shared" si="33"/>
        <v>31 a 60 dias</v>
      </c>
      <c r="X568" s="81" t="str">
        <f t="shared" si="35"/>
        <v>12021</v>
      </c>
      <c r="AA568"/>
    </row>
    <row r="569" spans="1:27" x14ac:dyDescent="0.3">
      <c r="A569" s="57">
        <v>44227</v>
      </c>
      <c r="B569">
        <v>29894663000189</v>
      </c>
      <c r="C569" t="s">
        <v>96</v>
      </c>
      <c r="D569" s="57">
        <v>44134</v>
      </c>
      <c r="E569">
        <v>50</v>
      </c>
      <c r="F569" s="57">
        <v>44172</v>
      </c>
      <c r="G569">
        <f t="shared" si="34"/>
        <v>-55</v>
      </c>
      <c r="H569" s="57">
        <v>46699</v>
      </c>
      <c r="I569">
        <v>2383</v>
      </c>
      <c r="J569">
        <v>302933907</v>
      </c>
      <c r="K569">
        <v>84</v>
      </c>
      <c r="L569"/>
      <c r="M569"/>
      <c r="N569">
        <v>1.4118489999999999</v>
      </c>
      <c r="O569" s="83">
        <v>2406.8000000000002</v>
      </c>
      <c r="P569">
        <v>2424.8699999999994</v>
      </c>
      <c r="Q569">
        <v>1.7484120000000001</v>
      </c>
      <c r="R569">
        <v>2643.05</v>
      </c>
      <c r="S569">
        <v>1.7484120000000001</v>
      </c>
      <c r="T569" s="84">
        <v>2406.8000000000002</v>
      </c>
      <c r="U569" s="57">
        <v>44197</v>
      </c>
      <c r="V569" s="81" t="str">
        <f t="shared" si="32"/>
        <v>102020</v>
      </c>
      <c r="W569" s="80" t="str">
        <f t="shared" si="33"/>
        <v>31 a 60 dias</v>
      </c>
      <c r="X569" s="81" t="str">
        <f t="shared" si="35"/>
        <v>12021</v>
      </c>
      <c r="AA569"/>
    </row>
    <row r="570" spans="1:27" x14ac:dyDescent="0.3">
      <c r="A570" s="57">
        <v>44227</v>
      </c>
      <c r="B570">
        <v>29894663000189</v>
      </c>
      <c r="C570" t="s">
        <v>96</v>
      </c>
      <c r="D570" s="57">
        <v>44099</v>
      </c>
      <c r="E570">
        <v>255.6</v>
      </c>
      <c r="F570" s="57">
        <v>44234</v>
      </c>
      <c r="G570">
        <f t="shared" si="34"/>
        <v>7</v>
      </c>
      <c r="H570" s="57">
        <v>46575</v>
      </c>
      <c r="I570">
        <v>2259</v>
      </c>
      <c r="J570">
        <v>302947312</v>
      </c>
      <c r="K570">
        <v>84</v>
      </c>
      <c r="L570"/>
      <c r="M570"/>
      <c r="N570">
        <v>1.3599999999999999</v>
      </c>
      <c r="O570" s="83">
        <v>12647.48</v>
      </c>
      <c r="P570">
        <v>12605.120000000004</v>
      </c>
      <c r="Q570">
        <v>1.4131880000000001</v>
      </c>
      <c r="R570">
        <v>12844.51</v>
      </c>
      <c r="S570">
        <v>1.4131880000000001</v>
      </c>
      <c r="T570" s="84">
        <v>12647.48</v>
      </c>
      <c r="U570" s="57">
        <v>44228</v>
      </c>
      <c r="V570" s="81" t="str">
        <f t="shared" si="32"/>
        <v>92020</v>
      </c>
      <c r="W570" s="80" t="str">
        <f t="shared" si="33"/>
        <v>1 a 30 dias</v>
      </c>
      <c r="X570" s="81" t="str">
        <f t="shared" si="35"/>
        <v>22021</v>
      </c>
      <c r="AA570"/>
    </row>
    <row r="571" spans="1:27" x14ac:dyDescent="0.3">
      <c r="A571" s="57">
        <v>44227</v>
      </c>
      <c r="B571">
        <v>29894663000189</v>
      </c>
      <c r="C571" t="s">
        <v>96</v>
      </c>
      <c r="D571" s="57">
        <v>44040</v>
      </c>
      <c r="E571">
        <v>400.18</v>
      </c>
      <c r="F571" s="57">
        <v>44234</v>
      </c>
      <c r="G571">
        <f t="shared" si="34"/>
        <v>7</v>
      </c>
      <c r="H571" s="57">
        <v>46575</v>
      </c>
      <c r="I571">
        <v>2259</v>
      </c>
      <c r="J571">
        <v>302957539</v>
      </c>
      <c r="K571">
        <v>84</v>
      </c>
      <c r="L571"/>
      <c r="M571"/>
      <c r="N571">
        <v>1.4433980000000002</v>
      </c>
      <c r="O571" s="83">
        <v>17836.98</v>
      </c>
      <c r="P571">
        <v>19453.610000000004</v>
      </c>
      <c r="Q571">
        <v>1.7916620000000001</v>
      </c>
      <c r="R571">
        <v>19636.39</v>
      </c>
      <c r="S571">
        <v>1.7916620000000001</v>
      </c>
      <c r="T571" s="84">
        <v>17836.98</v>
      </c>
      <c r="U571" s="57">
        <v>44228</v>
      </c>
      <c r="V571" s="81" t="str">
        <f t="shared" si="32"/>
        <v>72020</v>
      </c>
      <c r="W571" s="80" t="str">
        <f t="shared" si="33"/>
        <v>1 a 30 dias</v>
      </c>
      <c r="X571" s="81" t="str">
        <f t="shared" si="35"/>
        <v>22021</v>
      </c>
      <c r="AA571"/>
    </row>
    <row r="572" spans="1:27" x14ac:dyDescent="0.3">
      <c r="A572" s="57">
        <v>44227</v>
      </c>
      <c r="B572">
        <v>29894663000189</v>
      </c>
      <c r="C572" t="s">
        <v>96</v>
      </c>
      <c r="D572" s="57">
        <v>44099</v>
      </c>
      <c r="E572">
        <v>48.62</v>
      </c>
      <c r="F572" s="57">
        <v>44234</v>
      </c>
      <c r="G572">
        <f t="shared" si="34"/>
        <v>7</v>
      </c>
      <c r="H572" s="57">
        <v>46699</v>
      </c>
      <c r="I572">
        <v>2383</v>
      </c>
      <c r="J572">
        <v>302986935</v>
      </c>
      <c r="K572">
        <v>84</v>
      </c>
      <c r="L572"/>
      <c r="M572"/>
      <c r="N572">
        <v>1.434596</v>
      </c>
      <c r="O572" s="83">
        <v>2219.67</v>
      </c>
      <c r="P572">
        <v>2301.0100000000002</v>
      </c>
      <c r="Q572">
        <v>1.7860339999999999</v>
      </c>
      <c r="R572">
        <v>2456.1799999999998</v>
      </c>
      <c r="S572">
        <v>1.7860339999999999</v>
      </c>
      <c r="T572" s="84">
        <v>2219.67</v>
      </c>
      <c r="U572" s="57">
        <v>44228</v>
      </c>
      <c r="V572" s="81" t="str">
        <f t="shared" si="32"/>
        <v>92020</v>
      </c>
      <c r="W572" s="80" t="str">
        <f t="shared" si="33"/>
        <v>1 a 30 dias</v>
      </c>
      <c r="X572" s="81" t="str">
        <f t="shared" si="35"/>
        <v>22021</v>
      </c>
      <c r="AA572"/>
    </row>
    <row r="573" spans="1:27" x14ac:dyDescent="0.3">
      <c r="A573" s="57">
        <v>44227</v>
      </c>
      <c r="B573">
        <v>29894663000189</v>
      </c>
      <c r="C573" t="s">
        <v>96</v>
      </c>
      <c r="D573" s="57">
        <v>44001</v>
      </c>
      <c r="E573">
        <v>115.17</v>
      </c>
      <c r="F573" s="57">
        <v>44019</v>
      </c>
      <c r="G573">
        <f t="shared" si="34"/>
        <v>-208</v>
      </c>
      <c r="H573" s="57">
        <v>45054</v>
      </c>
      <c r="I573">
        <v>738</v>
      </c>
      <c r="J573">
        <v>303035916</v>
      </c>
      <c r="K573">
        <v>36</v>
      </c>
      <c r="L573"/>
      <c r="M573"/>
      <c r="N573">
        <v>1.3599999999999999</v>
      </c>
      <c r="O573" s="83">
        <v>3494.93</v>
      </c>
      <c r="P573">
        <v>3196.4900000000002</v>
      </c>
      <c r="Q573">
        <v>1.7898339999999999</v>
      </c>
      <c r="R573">
        <v>3609.81</v>
      </c>
      <c r="S573">
        <v>1.7898339999999999</v>
      </c>
      <c r="T573" s="84">
        <v>3494.93</v>
      </c>
      <c r="U573" s="57">
        <v>44075</v>
      </c>
      <c r="V573" s="81" t="str">
        <f t="shared" si="32"/>
        <v>62020</v>
      </c>
      <c r="W573" s="80" t="str">
        <f t="shared" si="33"/>
        <v>Acima de 120 dias</v>
      </c>
      <c r="X573" s="81" t="str">
        <f t="shared" si="35"/>
        <v>92020</v>
      </c>
      <c r="AA573"/>
    </row>
    <row r="574" spans="1:27" x14ac:dyDescent="0.3">
      <c r="A574" s="57">
        <v>44227</v>
      </c>
      <c r="B574">
        <v>29894663000189</v>
      </c>
      <c r="C574" t="s">
        <v>96</v>
      </c>
      <c r="D574" s="57">
        <v>44040</v>
      </c>
      <c r="E574">
        <v>286</v>
      </c>
      <c r="F574" s="57">
        <v>44234</v>
      </c>
      <c r="G574">
        <f t="shared" si="34"/>
        <v>7</v>
      </c>
      <c r="H574" s="57">
        <v>46514</v>
      </c>
      <c r="I574">
        <v>2198</v>
      </c>
      <c r="J574">
        <v>303037623</v>
      </c>
      <c r="K574">
        <v>84</v>
      </c>
      <c r="L574"/>
      <c r="M574"/>
      <c r="N574">
        <v>1.4446798526165225</v>
      </c>
      <c r="O574" s="83">
        <v>12591.34</v>
      </c>
      <c r="P574">
        <v>13725.659999999996</v>
      </c>
      <c r="Q574">
        <v>1.79287</v>
      </c>
      <c r="R574">
        <v>13831.98</v>
      </c>
      <c r="S574">
        <v>1.79287</v>
      </c>
      <c r="T574" s="84">
        <v>12591.34</v>
      </c>
      <c r="U574" s="57">
        <v>44228</v>
      </c>
      <c r="V574" s="81" t="str">
        <f t="shared" si="32"/>
        <v>72020</v>
      </c>
      <c r="W574" s="80" t="str">
        <f t="shared" si="33"/>
        <v>1 a 30 dias</v>
      </c>
      <c r="X574" s="81" t="str">
        <f t="shared" si="35"/>
        <v>22021</v>
      </c>
      <c r="AA574"/>
    </row>
    <row r="575" spans="1:27" x14ac:dyDescent="0.3">
      <c r="A575" s="57">
        <v>44227</v>
      </c>
      <c r="B575">
        <v>29894663000189</v>
      </c>
      <c r="C575" t="s">
        <v>96</v>
      </c>
      <c r="D575" s="57">
        <v>44074</v>
      </c>
      <c r="E575">
        <v>276.77</v>
      </c>
      <c r="F575" s="57">
        <v>44234</v>
      </c>
      <c r="G575">
        <f t="shared" si="34"/>
        <v>7</v>
      </c>
      <c r="H575" s="57">
        <v>46575</v>
      </c>
      <c r="I575">
        <v>2259</v>
      </c>
      <c r="J575">
        <v>303049234</v>
      </c>
      <c r="K575">
        <v>84</v>
      </c>
      <c r="L575"/>
      <c r="M575"/>
      <c r="N575">
        <v>1.3599999999999999</v>
      </c>
      <c r="O575" s="83">
        <v>13993.24</v>
      </c>
      <c r="P575">
        <v>13772.110000000004</v>
      </c>
      <c r="Q575">
        <v>1.3381479999999999</v>
      </c>
      <c r="R575">
        <v>13908.41</v>
      </c>
      <c r="S575">
        <v>1.3381479999999999</v>
      </c>
      <c r="T575" s="84">
        <v>13993.24</v>
      </c>
      <c r="U575" s="57">
        <v>44228</v>
      </c>
      <c r="V575" s="81" t="str">
        <f t="shared" si="32"/>
        <v>82020</v>
      </c>
      <c r="W575" s="80" t="str">
        <f t="shared" si="33"/>
        <v>1 a 30 dias</v>
      </c>
      <c r="X575" s="81" t="str">
        <f t="shared" si="35"/>
        <v>22021</v>
      </c>
      <c r="AA575"/>
    </row>
    <row r="576" spans="1:27" x14ac:dyDescent="0.3">
      <c r="A576" s="57">
        <v>44227</v>
      </c>
      <c r="B576">
        <v>29894663000189</v>
      </c>
      <c r="C576" t="s">
        <v>96</v>
      </c>
      <c r="D576" s="57">
        <v>44074</v>
      </c>
      <c r="E576">
        <v>47.84</v>
      </c>
      <c r="F576" s="57">
        <v>44142</v>
      </c>
      <c r="G576">
        <f t="shared" si="34"/>
        <v>-85</v>
      </c>
      <c r="H576" s="57">
        <v>46608</v>
      </c>
      <c r="I576">
        <v>2292</v>
      </c>
      <c r="J576">
        <v>303072262</v>
      </c>
      <c r="K576">
        <v>84</v>
      </c>
      <c r="L576"/>
      <c r="M576"/>
      <c r="N576">
        <v>1.4360140000000001</v>
      </c>
      <c r="O576" s="83">
        <v>2289.88</v>
      </c>
      <c r="P576">
        <v>2335.3200000000011</v>
      </c>
      <c r="Q576">
        <v>1.788961</v>
      </c>
      <c r="R576">
        <v>2512.1</v>
      </c>
      <c r="S576">
        <v>1.788961</v>
      </c>
      <c r="T576" s="84">
        <v>2289.88</v>
      </c>
      <c r="U576" s="57">
        <v>44136</v>
      </c>
      <c r="V576" s="81" t="str">
        <f t="shared" si="32"/>
        <v>82020</v>
      </c>
      <c r="W576" s="80" t="str">
        <f t="shared" si="33"/>
        <v>61 a 90 dias</v>
      </c>
      <c r="X576" s="81" t="str">
        <f t="shared" si="35"/>
        <v>112020</v>
      </c>
      <c r="AA576"/>
    </row>
    <row r="577" spans="1:27" x14ac:dyDescent="0.3">
      <c r="A577" s="57">
        <v>44227</v>
      </c>
      <c r="B577">
        <v>29894663000189</v>
      </c>
      <c r="C577" t="s">
        <v>96</v>
      </c>
      <c r="D577" s="57">
        <v>44001</v>
      </c>
      <c r="E577">
        <v>230.88</v>
      </c>
      <c r="F577" s="57">
        <v>44203</v>
      </c>
      <c r="G577">
        <f t="shared" si="34"/>
        <v>-24</v>
      </c>
      <c r="H577" s="57">
        <v>45054</v>
      </c>
      <c r="I577">
        <v>738</v>
      </c>
      <c r="J577">
        <v>303134690</v>
      </c>
      <c r="K577">
        <v>36</v>
      </c>
      <c r="L577"/>
      <c r="M577"/>
      <c r="N577">
        <v>1.3599999999999999</v>
      </c>
      <c r="O577" s="83">
        <v>5621.0599999999995</v>
      </c>
      <c r="P577">
        <v>6407.9599999999982</v>
      </c>
      <c r="Q577">
        <v>1.789701</v>
      </c>
      <c r="R577">
        <v>5851.27</v>
      </c>
      <c r="S577">
        <v>1.789701</v>
      </c>
      <c r="T577" s="84">
        <v>5621.0599999999995</v>
      </c>
      <c r="U577" s="57">
        <v>44197</v>
      </c>
      <c r="V577" s="81" t="str">
        <f t="shared" si="32"/>
        <v>62020</v>
      </c>
      <c r="W577" s="80" t="str">
        <f t="shared" si="33"/>
        <v>1 a 30 dias</v>
      </c>
      <c r="X577" s="81" t="str">
        <f t="shared" si="35"/>
        <v>12021</v>
      </c>
      <c r="AA577"/>
    </row>
    <row r="578" spans="1:27" x14ac:dyDescent="0.3">
      <c r="A578" s="57">
        <v>44227</v>
      </c>
      <c r="B578">
        <v>29894663000189</v>
      </c>
      <c r="C578" t="s">
        <v>96</v>
      </c>
      <c r="D578" s="57">
        <v>44134</v>
      </c>
      <c r="E578">
        <v>46.86</v>
      </c>
      <c r="F578" s="57">
        <v>44323</v>
      </c>
      <c r="G578">
        <f t="shared" si="34"/>
        <v>96</v>
      </c>
      <c r="H578" s="57">
        <v>46699</v>
      </c>
      <c r="I578">
        <v>2383</v>
      </c>
      <c r="J578">
        <v>303135944</v>
      </c>
      <c r="K578">
        <v>84</v>
      </c>
      <c r="L578"/>
      <c r="M578"/>
      <c r="N578">
        <v>1.4201139999999999</v>
      </c>
      <c r="O578" s="83">
        <v>2016.04</v>
      </c>
      <c r="P578">
        <v>2266.130000000001</v>
      </c>
      <c r="Q578">
        <v>1.7571619999999999</v>
      </c>
      <c r="R578">
        <v>2236.8900000000003</v>
      </c>
      <c r="S578">
        <v>1.7571619999999999</v>
      </c>
      <c r="T578" s="84">
        <v>2016.04</v>
      </c>
      <c r="U578" s="57">
        <v>44317</v>
      </c>
      <c r="V578" s="81" t="str">
        <f t="shared" ref="V578:V641" si="36">MONTH(D578)&amp;YEAR(D578)</f>
        <v>102020</v>
      </c>
      <c r="W578" s="80" t="str">
        <f t="shared" ref="W578:W641" si="37">_xlfn.IFS(G578&lt;-120,"Acima de 120 dias",G578&lt;=-90,"91 a 120 dias",G578&lt;=-61,"61 a 90 dias",G578&lt;=-31,"31 a 60 dias",G578&gt;=-30,"1 a 30 dias")</f>
        <v>1 a 30 dias</v>
      </c>
      <c r="X578" s="81" t="str">
        <f t="shared" si="35"/>
        <v>52021</v>
      </c>
      <c r="AA578"/>
    </row>
    <row r="579" spans="1:27" x14ac:dyDescent="0.3">
      <c r="A579" s="57">
        <v>44227</v>
      </c>
      <c r="B579">
        <v>29894663000189</v>
      </c>
      <c r="C579" t="s">
        <v>96</v>
      </c>
      <c r="D579" s="57">
        <v>44134</v>
      </c>
      <c r="E579">
        <v>52.25</v>
      </c>
      <c r="F579" s="57">
        <v>44262</v>
      </c>
      <c r="G579">
        <f t="shared" ref="G579:G642" si="38">F579-A579</f>
        <v>35</v>
      </c>
      <c r="H579" s="57">
        <v>45968</v>
      </c>
      <c r="I579">
        <v>1652</v>
      </c>
      <c r="J579">
        <v>303136458</v>
      </c>
      <c r="K579">
        <v>60</v>
      </c>
      <c r="L579"/>
      <c r="M579"/>
      <c r="N579">
        <v>1.3599999999999999</v>
      </c>
      <c r="O579" s="83">
        <v>1965.98</v>
      </c>
      <c r="P579">
        <v>2115.3899999999994</v>
      </c>
      <c r="Q579">
        <v>1.7470380000000001</v>
      </c>
      <c r="R579">
        <v>2139.71</v>
      </c>
      <c r="S579">
        <v>1.7470380000000001</v>
      </c>
      <c r="T579" s="84">
        <v>1965.98</v>
      </c>
      <c r="U579" s="57">
        <v>44287</v>
      </c>
      <c r="V579" s="81" t="str">
        <f t="shared" si="36"/>
        <v>102020</v>
      </c>
      <c r="W579" s="80" t="str">
        <f t="shared" si="37"/>
        <v>1 a 30 dias</v>
      </c>
      <c r="X579" s="81" t="str">
        <f t="shared" ref="X579:X642" si="39">MONTH(U579)&amp;YEAR(U579)</f>
        <v>42021</v>
      </c>
      <c r="AA579"/>
    </row>
    <row r="580" spans="1:27" x14ac:dyDescent="0.3">
      <c r="A580" s="57">
        <v>44227</v>
      </c>
      <c r="B580">
        <v>29894663000189</v>
      </c>
      <c r="C580" t="s">
        <v>96</v>
      </c>
      <c r="D580" s="57">
        <v>44040</v>
      </c>
      <c r="E580">
        <v>275</v>
      </c>
      <c r="F580" s="57">
        <v>44323</v>
      </c>
      <c r="G580">
        <f t="shared" si="38"/>
        <v>96</v>
      </c>
      <c r="H580" s="57">
        <v>46545</v>
      </c>
      <c r="I580">
        <v>2229</v>
      </c>
      <c r="J580">
        <v>303151132</v>
      </c>
      <c r="K580">
        <v>84</v>
      </c>
      <c r="L580"/>
      <c r="M580"/>
      <c r="N580">
        <v>1.441112722612633</v>
      </c>
      <c r="O580" s="83">
        <v>11367.49</v>
      </c>
      <c r="P580">
        <v>13296.540000000003</v>
      </c>
      <c r="Q580">
        <v>1.789285</v>
      </c>
      <c r="R580">
        <v>12583.6</v>
      </c>
      <c r="S580">
        <v>1.789285</v>
      </c>
      <c r="T580" s="84">
        <v>11367.49</v>
      </c>
      <c r="U580" s="57">
        <v>44317</v>
      </c>
      <c r="V580" s="81" t="str">
        <f t="shared" si="36"/>
        <v>72020</v>
      </c>
      <c r="W580" s="80" t="str">
        <f t="shared" si="37"/>
        <v>1 a 30 dias</v>
      </c>
      <c r="X580" s="81" t="str">
        <f t="shared" si="39"/>
        <v>52021</v>
      </c>
      <c r="AA580"/>
    </row>
    <row r="581" spans="1:27" x14ac:dyDescent="0.3">
      <c r="A581" s="57">
        <v>44227</v>
      </c>
      <c r="B581">
        <v>29894663000189</v>
      </c>
      <c r="C581" t="s">
        <v>96</v>
      </c>
      <c r="D581" s="57">
        <v>44074</v>
      </c>
      <c r="E581">
        <v>63.43</v>
      </c>
      <c r="F581" s="57">
        <v>44262</v>
      </c>
      <c r="G581">
        <f t="shared" si="38"/>
        <v>35</v>
      </c>
      <c r="H581" s="57">
        <v>46608</v>
      </c>
      <c r="I581">
        <v>2292</v>
      </c>
      <c r="J581">
        <v>303165697</v>
      </c>
      <c r="K581">
        <v>84</v>
      </c>
      <c r="L581"/>
      <c r="M581"/>
      <c r="N581">
        <v>1.44618</v>
      </c>
      <c r="O581" s="83">
        <v>2774.6</v>
      </c>
      <c r="P581">
        <v>3085.84</v>
      </c>
      <c r="Q581">
        <v>1.7989980000000001</v>
      </c>
      <c r="R581">
        <v>3067.88</v>
      </c>
      <c r="S581">
        <v>1.7989980000000001</v>
      </c>
      <c r="T581" s="84">
        <v>2774.6</v>
      </c>
      <c r="U581" s="57">
        <v>44287</v>
      </c>
      <c r="V581" s="81" t="str">
        <f t="shared" si="36"/>
        <v>82020</v>
      </c>
      <c r="W581" s="80" t="str">
        <f t="shared" si="37"/>
        <v>1 a 30 dias</v>
      </c>
      <c r="X581" s="81" t="str">
        <f t="shared" si="39"/>
        <v>42021</v>
      </c>
      <c r="AA581"/>
    </row>
    <row r="582" spans="1:27" x14ac:dyDescent="0.3">
      <c r="A582" s="57">
        <v>44227</v>
      </c>
      <c r="B582">
        <v>29894663000189</v>
      </c>
      <c r="C582" t="s">
        <v>96</v>
      </c>
      <c r="D582" s="57">
        <v>44134</v>
      </c>
      <c r="E582">
        <v>313.5</v>
      </c>
      <c r="F582" s="57">
        <v>44293</v>
      </c>
      <c r="G582">
        <f t="shared" si="38"/>
        <v>66</v>
      </c>
      <c r="H582" s="57">
        <v>46667</v>
      </c>
      <c r="I582">
        <v>2351</v>
      </c>
      <c r="J582">
        <v>303198439</v>
      </c>
      <c r="K582">
        <v>84</v>
      </c>
      <c r="L582"/>
      <c r="M582"/>
      <c r="N582">
        <v>1.4452049999999999</v>
      </c>
      <c r="O582" s="83">
        <v>13574.79</v>
      </c>
      <c r="P582">
        <v>15250.37</v>
      </c>
      <c r="Q582">
        <v>1.794565</v>
      </c>
      <c r="R582">
        <v>15059.9</v>
      </c>
      <c r="S582">
        <v>1.794565</v>
      </c>
      <c r="T582" s="84">
        <v>13574.79</v>
      </c>
      <c r="U582" s="57">
        <v>44287</v>
      </c>
      <c r="V582" s="81" t="str">
        <f t="shared" si="36"/>
        <v>102020</v>
      </c>
      <c r="W582" s="80" t="str">
        <f t="shared" si="37"/>
        <v>1 a 30 dias</v>
      </c>
      <c r="X582" s="81" t="str">
        <f t="shared" si="39"/>
        <v>42021</v>
      </c>
      <c r="AA582"/>
    </row>
    <row r="583" spans="1:27" x14ac:dyDescent="0.3">
      <c r="A583" s="57">
        <v>44227</v>
      </c>
      <c r="B583">
        <v>29894663000189</v>
      </c>
      <c r="C583" t="s">
        <v>96</v>
      </c>
      <c r="D583" s="57">
        <v>43936</v>
      </c>
      <c r="E583">
        <v>12.3</v>
      </c>
      <c r="F583" s="57">
        <v>44142</v>
      </c>
      <c r="G583">
        <f t="shared" si="38"/>
        <v>-85</v>
      </c>
      <c r="H583" s="57">
        <v>46090</v>
      </c>
      <c r="I583">
        <v>1774</v>
      </c>
      <c r="J583">
        <v>303203309</v>
      </c>
      <c r="K583">
        <v>72</v>
      </c>
      <c r="L583"/>
      <c r="M583"/>
      <c r="N583">
        <v>1.4949999999999999</v>
      </c>
      <c r="O583" s="83">
        <v>500.58000000000004</v>
      </c>
      <c r="P583">
        <v>534.41</v>
      </c>
      <c r="Q583">
        <v>2.0339589999999999</v>
      </c>
      <c r="R583">
        <v>559.11</v>
      </c>
      <c r="S583">
        <v>2.0339589999999999</v>
      </c>
      <c r="T583" s="84">
        <v>500.58000000000004</v>
      </c>
      <c r="U583" s="57">
        <v>44136</v>
      </c>
      <c r="V583" s="81" t="str">
        <f t="shared" si="36"/>
        <v>42020</v>
      </c>
      <c r="W583" s="80" t="str">
        <f t="shared" si="37"/>
        <v>61 a 90 dias</v>
      </c>
      <c r="X583" s="81" t="str">
        <f t="shared" si="39"/>
        <v>112020</v>
      </c>
      <c r="AA583"/>
    </row>
    <row r="584" spans="1:27" x14ac:dyDescent="0.3">
      <c r="A584" s="57">
        <v>44227</v>
      </c>
      <c r="B584">
        <v>29894663000189</v>
      </c>
      <c r="C584" t="s">
        <v>96</v>
      </c>
      <c r="D584" s="57">
        <v>43903</v>
      </c>
      <c r="E584">
        <v>22.54</v>
      </c>
      <c r="F584" s="57">
        <v>44142</v>
      </c>
      <c r="G584">
        <f t="shared" si="38"/>
        <v>-85</v>
      </c>
      <c r="H584" s="57">
        <v>46062</v>
      </c>
      <c r="I584">
        <v>1746</v>
      </c>
      <c r="J584">
        <v>303208413</v>
      </c>
      <c r="K584">
        <v>72</v>
      </c>
      <c r="L584"/>
      <c r="M584"/>
      <c r="N584">
        <v>1.4950000000000001</v>
      </c>
      <c r="O584" s="83">
        <v>909.54</v>
      </c>
      <c r="P584">
        <v>977.99999999999989</v>
      </c>
      <c r="Q584">
        <v>2.0390839999999999</v>
      </c>
      <c r="R584">
        <v>1015.11</v>
      </c>
      <c r="S584">
        <v>2.0390839999999999</v>
      </c>
      <c r="T584" s="84">
        <v>909.54</v>
      </c>
      <c r="U584" s="57">
        <v>44136</v>
      </c>
      <c r="V584" s="81" t="str">
        <f t="shared" si="36"/>
        <v>32020</v>
      </c>
      <c r="W584" s="80" t="str">
        <f t="shared" si="37"/>
        <v>61 a 90 dias</v>
      </c>
      <c r="X584" s="81" t="str">
        <f t="shared" si="39"/>
        <v>112020</v>
      </c>
      <c r="AA584"/>
    </row>
    <row r="585" spans="1:27" x14ac:dyDescent="0.3">
      <c r="A585" s="57">
        <v>44227</v>
      </c>
      <c r="B585">
        <v>29894663000189</v>
      </c>
      <c r="C585" t="s">
        <v>96</v>
      </c>
      <c r="D585" s="57">
        <v>44040</v>
      </c>
      <c r="E585">
        <v>101.3</v>
      </c>
      <c r="F585" s="57">
        <v>44142</v>
      </c>
      <c r="G585">
        <f t="shared" si="38"/>
        <v>-85</v>
      </c>
      <c r="H585" s="57">
        <v>46090</v>
      </c>
      <c r="I585">
        <v>1774</v>
      </c>
      <c r="J585">
        <v>303214804</v>
      </c>
      <c r="K585">
        <v>72</v>
      </c>
      <c r="L585"/>
      <c r="M585"/>
      <c r="N585">
        <v>1.5130000000000001</v>
      </c>
      <c r="O585" s="83">
        <v>4096.79</v>
      </c>
      <c r="P585">
        <v>4299.8</v>
      </c>
      <c r="Q585">
        <v>2.0663360000000002</v>
      </c>
      <c r="R585">
        <v>4586.9800000000005</v>
      </c>
      <c r="S585">
        <v>2.0663360000000002</v>
      </c>
      <c r="T585" s="84">
        <v>4096.79</v>
      </c>
      <c r="U585" s="57">
        <v>44136</v>
      </c>
      <c r="V585" s="81" t="str">
        <f t="shared" si="36"/>
        <v>72020</v>
      </c>
      <c r="W585" s="80" t="str">
        <f t="shared" si="37"/>
        <v>61 a 90 dias</v>
      </c>
      <c r="X585" s="81" t="str">
        <f t="shared" si="39"/>
        <v>112020</v>
      </c>
      <c r="AA585"/>
    </row>
    <row r="586" spans="1:27" x14ac:dyDescent="0.3">
      <c r="A586" s="57">
        <v>44227</v>
      </c>
      <c r="B586">
        <v>29894663000189</v>
      </c>
      <c r="C586" t="s">
        <v>96</v>
      </c>
      <c r="D586" s="57">
        <v>43978</v>
      </c>
      <c r="E586">
        <v>365.25</v>
      </c>
      <c r="F586" s="57">
        <v>44293</v>
      </c>
      <c r="G586">
        <f t="shared" si="38"/>
        <v>66</v>
      </c>
      <c r="H586" s="57">
        <v>46484</v>
      </c>
      <c r="I586">
        <v>2168</v>
      </c>
      <c r="J586">
        <v>303226049</v>
      </c>
      <c r="K586">
        <v>84</v>
      </c>
      <c r="L586"/>
      <c r="M586"/>
      <c r="N586">
        <v>1.3925742910592573</v>
      </c>
      <c r="O586" s="83">
        <v>15482.63</v>
      </c>
      <c r="P586">
        <v>17938.990000000002</v>
      </c>
      <c r="Q586">
        <v>1.737139</v>
      </c>
      <c r="R586">
        <v>17059.129999999997</v>
      </c>
      <c r="S586">
        <v>1.737139</v>
      </c>
      <c r="T586" s="84">
        <v>15482.63</v>
      </c>
      <c r="U586" s="57">
        <v>44287</v>
      </c>
      <c r="V586" s="81" t="str">
        <f t="shared" si="36"/>
        <v>52020</v>
      </c>
      <c r="W586" s="80" t="str">
        <f t="shared" si="37"/>
        <v>1 a 30 dias</v>
      </c>
      <c r="X586" s="81" t="str">
        <f t="shared" si="39"/>
        <v>42021</v>
      </c>
      <c r="AA586"/>
    </row>
    <row r="587" spans="1:27" x14ac:dyDescent="0.3">
      <c r="A587" s="57">
        <v>44227</v>
      </c>
      <c r="B587">
        <v>29894663000189</v>
      </c>
      <c r="C587" t="s">
        <v>96</v>
      </c>
      <c r="D587" s="57">
        <v>44040</v>
      </c>
      <c r="E587">
        <v>202.04</v>
      </c>
      <c r="F587" s="57">
        <v>44172</v>
      </c>
      <c r="G587">
        <f t="shared" si="38"/>
        <v>-55</v>
      </c>
      <c r="H587" s="57">
        <v>46545</v>
      </c>
      <c r="I587">
        <v>2229</v>
      </c>
      <c r="J587">
        <v>303240806</v>
      </c>
      <c r="K587">
        <v>84</v>
      </c>
      <c r="L587"/>
      <c r="M587"/>
      <c r="N587">
        <v>1.3599999999999999</v>
      </c>
      <c r="O587" s="83">
        <v>10334.14</v>
      </c>
      <c r="P587">
        <v>10037.449999999993</v>
      </c>
      <c r="Q587">
        <v>1.412002</v>
      </c>
      <c r="R587">
        <v>10483.67</v>
      </c>
      <c r="S587">
        <v>1.412002</v>
      </c>
      <c r="T587" s="84">
        <v>10334.14</v>
      </c>
      <c r="U587" s="57">
        <v>44197</v>
      </c>
      <c r="V587" s="81" t="str">
        <f t="shared" si="36"/>
        <v>72020</v>
      </c>
      <c r="W587" s="80" t="str">
        <f t="shared" si="37"/>
        <v>31 a 60 dias</v>
      </c>
      <c r="X587" s="81" t="str">
        <f t="shared" si="39"/>
        <v>12021</v>
      </c>
      <c r="AA587"/>
    </row>
    <row r="588" spans="1:27" x14ac:dyDescent="0.3">
      <c r="A588" s="57">
        <v>44227</v>
      </c>
      <c r="B588">
        <v>29894663000189</v>
      </c>
      <c r="C588" t="s">
        <v>96</v>
      </c>
      <c r="D588" s="57">
        <v>44040</v>
      </c>
      <c r="E588">
        <v>158.6</v>
      </c>
      <c r="F588" s="57">
        <v>44172</v>
      </c>
      <c r="G588">
        <f t="shared" si="38"/>
        <v>-55</v>
      </c>
      <c r="H588" s="57">
        <v>45450</v>
      </c>
      <c r="I588">
        <v>1134</v>
      </c>
      <c r="J588">
        <v>303244855</v>
      </c>
      <c r="K588">
        <v>48</v>
      </c>
      <c r="L588"/>
      <c r="M588"/>
      <c r="N588">
        <v>1.3599999999999999</v>
      </c>
      <c r="O588" s="83">
        <v>5201.84</v>
      </c>
      <c r="P588">
        <v>5507.6500000000005</v>
      </c>
      <c r="Q588">
        <v>1.794041</v>
      </c>
      <c r="R588">
        <v>5530.09</v>
      </c>
      <c r="S588">
        <v>1.794041</v>
      </c>
      <c r="T588" s="84">
        <v>5201.84</v>
      </c>
      <c r="U588" s="57">
        <v>44136</v>
      </c>
      <c r="V588" s="81" t="str">
        <f t="shared" si="36"/>
        <v>72020</v>
      </c>
      <c r="W588" s="80" t="str">
        <f t="shared" si="37"/>
        <v>31 a 60 dias</v>
      </c>
      <c r="X588" s="81" t="str">
        <f t="shared" si="39"/>
        <v>112020</v>
      </c>
      <c r="AA588"/>
    </row>
    <row r="589" spans="1:27" x14ac:dyDescent="0.3">
      <c r="A589" s="57">
        <v>44227</v>
      </c>
      <c r="B589">
        <v>29894663000189</v>
      </c>
      <c r="C589" t="s">
        <v>96</v>
      </c>
      <c r="D589" s="57">
        <v>44074</v>
      </c>
      <c r="E589">
        <v>353</v>
      </c>
      <c r="F589" s="57">
        <v>44323</v>
      </c>
      <c r="G589">
        <f t="shared" si="38"/>
        <v>96</v>
      </c>
      <c r="H589" s="57">
        <v>45450</v>
      </c>
      <c r="I589">
        <v>1134</v>
      </c>
      <c r="J589">
        <v>303244955</v>
      </c>
      <c r="K589">
        <v>48</v>
      </c>
      <c r="L589"/>
      <c r="M589"/>
      <c r="N589">
        <v>1.3599999999999999</v>
      </c>
      <c r="O589" s="83">
        <v>9812.82</v>
      </c>
      <c r="P589">
        <v>12090.789999999999</v>
      </c>
      <c r="Q589">
        <v>1.794046</v>
      </c>
      <c r="R589">
        <v>10543.44</v>
      </c>
      <c r="S589">
        <v>1.794046</v>
      </c>
      <c r="T589" s="84">
        <v>9812.82</v>
      </c>
      <c r="U589" s="57">
        <v>44317</v>
      </c>
      <c r="V589" s="81" t="str">
        <f t="shared" si="36"/>
        <v>82020</v>
      </c>
      <c r="W589" s="80" t="str">
        <f t="shared" si="37"/>
        <v>1 a 30 dias</v>
      </c>
      <c r="X589" s="81" t="str">
        <f t="shared" si="39"/>
        <v>52021</v>
      </c>
      <c r="AA589"/>
    </row>
    <row r="590" spans="1:27" x14ac:dyDescent="0.3">
      <c r="A590" s="57">
        <v>44227</v>
      </c>
      <c r="B590">
        <v>29894663000189</v>
      </c>
      <c r="C590" t="s">
        <v>96</v>
      </c>
      <c r="D590" s="57">
        <v>44099</v>
      </c>
      <c r="E590">
        <v>469</v>
      </c>
      <c r="F590" s="57">
        <v>44323</v>
      </c>
      <c r="G590">
        <f t="shared" si="38"/>
        <v>96</v>
      </c>
      <c r="H590" s="57">
        <v>46608</v>
      </c>
      <c r="I590">
        <v>2292</v>
      </c>
      <c r="J590">
        <v>303263573</v>
      </c>
      <c r="K590">
        <v>84</v>
      </c>
      <c r="L590"/>
      <c r="M590"/>
      <c r="N590">
        <v>1.3599999999999999</v>
      </c>
      <c r="O590" s="83">
        <v>20840.349999999999</v>
      </c>
      <c r="P590">
        <v>23280.679999999997</v>
      </c>
      <c r="Q590">
        <v>1.586201</v>
      </c>
      <c r="R590">
        <v>22329.5</v>
      </c>
      <c r="S590">
        <v>1.586201</v>
      </c>
      <c r="T590" s="84">
        <v>20840.349999999999</v>
      </c>
      <c r="U590" s="57">
        <v>44317</v>
      </c>
      <c r="V590" s="81" t="str">
        <f t="shared" si="36"/>
        <v>92020</v>
      </c>
      <c r="W590" s="80" t="str">
        <f t="shared" si="37"/>
        <v>1 a 30 dias</v>
      </c>
      <c r="X590" s="81" t="str">
        <f t="shared" si="39"/>
        <v>52021</v>
      </c>
      <c r="AA590"/>
    </row>
    <row r="591" spans="1:27" x14ac:dyDescent="0.3">
      <c r="A591" s="57">
        <v>44227</v>
      </c>
      <c r="B591">
        <v>29894663000189</v>
      </c>
      <c r="C591" t="s">
        <v>96</v>
      </c>
      <c r="D591" s="57">
        <v>44074</v>
      </c>
      <c r="E591">
        <v>66.55</v>
      </c>
      <c r="F591" s="57">
        <v>44172</v>
      </c>
      <c r="G591">
        <f t="shared" si="38"/>
        <v>-55</v>
      </c>
      <c r="H591" s="57">
        <v>46608</v>
      </c>
      <c r="I591">
        <v>2292</v>
      </c>
      <c r="J591">
        <v>303269287</v>
      </c>
      <c r="K591">
        <v>84</v>
      </c>
      <c r="L591"/>
      <c r="M591"/>
      <c r="N591">
        <v>1.4380949999999999</v>
      </c>
      <c r="O591" s="83">
        <v>3121.05</v>
      </c>
      <c r="P591">
        <v>3246.3799999999992</v>
      </c>
      <c r="Q591">
        <v>1.7862480000000001</v>
      </c>
      <c r="R591">
        <v>3426.04</v>
      </c>
      <c r="S591">
        <v>1.7862480000000001</v>
      </c>
      <c r="T591" s="84">
        <v>3121.05</v>
      </c>
      <c r="U591" s="57">
        <v>44197</v>
      </c>
      <c r="V591" s="81" t="str">
        <f t="shared" si="36"/>
        <v>82020</v>
      </c>
      <c r="W591" s="80" t="str">
        <f t="shared" si="37"/>
        <v>31 a 60 dias</v>
      </c>
      <c r="X591" s="81" t="str">
        <f t="shared" si="39"/>
        <v>12021</v>
      </c>
      <c r="AA591"/>
    </row>
    <row r="592" spans="1:27" x14ac:dyDescent="0.3">
      <c r="A592" s="57">
        <v>44227</v>
      </c>
      <c r="B592">
        <v>29894663000189</v>
      </c>
      <c r="C592" t="s">
        <v>96</v>
      </c>
      <c r="D592" s="57">
        <v>43903</v>
      </c>
      <c r="E592">
        <v>25.51</v>
      </c>
      <c r="F592" s="57">
        <v>43989</v>
      </c>
      <c r="G592">
        <f t="shared" si="38"/>
        <v>-238</v>
      </c>
      <c r="H592" s="57">
        <v>46062</v>
      </c>
      <c r="I592">
        <v>1746</v>
      </c>
      <c r="J592">
        <v>303308524</v>
      </c>
      <c r="K592">
        <v>72</v>
      </c>
      <c r="L592"/>
      <c r="M592"/>
      <c r="N592">
        <v>1.4950000000000001</v>
      </c>
      <c r="O592" s="83">
        <v>1157.98</v>
      </c>
      <c r="P592">
        <v>1106.8899999999996</v>
      </c>
      <c r="Q592">
        <v>2.0338599999999998</v>
      </c>
      <c r="R592">
        <v>1276.4099999999999</v>
      </c>
      <c r="S592">
        <v>2.0338599999999998</v>
      </c>
      <c r="T592" s="84">
        <v>1157.98</v>
      </c>
      <c r="U592" s="57">
        <v>44013</v>
      </c>
      <c r="V592" s="81" t="str">
        <f t="shared" si="36"/>
        <v>32020</v>
      </c>
      <c r="W592" s="80" t="str">
        <f t="shared" si="37"/>
        <v>Acima de 120 dias</v>
      </c>
      <c r="X592" s="81" t="str">
        <f t="shared" si="39"/>
        <v>72020</v>
      </c>
      <c r="AA592"/>
    </row>
    <row r="593" spans="1:27" x14ac:dyDescent="0.3">
      <c r="A593" s="57">
        <v>44227</v>
      </c>
      <c r="B593">
        <v>29894663000189</v>
      </c>
      <c r="C593" t="s">
        <v>96</v>
      </c>
      <c r="D593" s="57">
        <v>44001</v>
      </c>
      <c r="E593">
        <v>59.38</v>
      </c>
      <c r="F593" s="57">
        <v>44262</v>
      </c>
      <c r="G593">
        <f t="shared" si="38"/>
        <v>35</v>
      </c>
      <c r="H593" s="57">
        <v>46514</v>
      </c>
      <c r="I593">
        <v>2198</v>
      </c>
      <c r="J593">
        <v>303331255</v>
      </c>
      <c r="K593">
        <v>84</v>
      </c>
      <c r="L593"/>
      <c r="M593"/>
      <c r="N593">
        <v>1.3599999999999999</v>
      </c>
      <c r="O593" s="83">
        <v>2694.19</v>
      </c>
      <c r="P593">
        <v>2938.6699999999992</v>
      </c>
      <c r="Q593">
        <v>1.597451</v>
      </c>
      <c r="R593">
        <v>2881.1</v>
      </c>
      <c r="S593">
        <v>1.597451</v>
      </c>
      <c r="T593" s="84">
        <v>2694.19</v>
      </c>
      <c r="U593" s="57">
        <v>44317</v>
      </c>
      <c r="V593" s="81" t="str">
        <f t="shared" si="36"/>
        <v>62020</v>
      </c>
      <c r="W593" s="80" t="str">
        <f t="shared" si="37"/>
        <v>1 a 30 dias</v>
      </c>
      <c r="X593" s="81" t="str">
        <f t="shared" si="39"/>
        <v>52021</v>
      </c>
      <c r="AA593"/>
    </row>
    <row r="594" spans="1:27" x14ac:dyDescent="0.3">
      <c r="A594" s="57">
        <v>44227</v>
      </c>
      <c r="B594">
        <v>29894663000189</v>
      </c>
      <c r="C594" t="s">
        <v>96</v>
      </c>
      <c r="D594" s="57">
        <v>44040</v>
      </c>
      <c r="E594">
        <v>86</v>
      </c>
      <c r="F594" s="57">
        <v>44293</v>
      </c>
      <c r="G594">
        <f t="shared" si="38"/>
        <v>66</v>
      </c>
      <c r="H594" s="57">
        <v>46545</v>
      </c>
      <c r="I594">
        <v>2229</v>
      </c>
      <c r="J594">
        <v>303337553</v>
      </c>
      <c r="K594">
        <v>84</v>
      </c>
      <c r="L594"/>
      <c r="M594"/>
      <c r="N594">
        <v>1.3599999999999999</v>
      </c>
      <c r="O594" s="83">
        <v>3978.2</v>
      </c>
      <c r="P594">
        <v>4272.5399999999981</v>
      </c>
      <c r="Q594">
        <v>1.47719</v>
      </c>
      <c r="R594">
        <v>4118.45</v>
      </c>
      <c r="S594">
        <v>1.47719</v>
      </c>
      <c r="T594" s="84">
        <v>3978.2</v>
      </c>
      <c r="U594" s="57">
        <v>44287</v>
      </c>
      <c r="V594" s="81" t="str">
        <f t="shared" si="36"/>
        <v>72020</v>
      </c>
      <c r="W594" s="80" t="str">
        <f t="shared" si="37"/>
        <v>1 a 30 dias</v>
      </c>
      <c r="X594" s="81" t="str">
        <f t="shared" si="39"/>
        <v>42021</v>
      </c>
      <c r="AA594"/>
    </row>
    <row r="595" spans="1:27" x14ac:dyDescent="0.3">
      <c r="A595" s="57">
        <v>44227</v>
      </c>
      <c r="B595">
        <v>29894663000189</v>
      </c>
      <c r="C595" t="s">
        <v>96</v>
      </c>
      <c r="D595" s="57">
        <v>43978</v>
      </c>
      <c r="E595">
        <v>109.1</v>
      </c>
      <c r="F595" s="57">
        <v>44050</v>
      </c>
      <c r="G595">
        <f t="shared" si="38"/>
        <v>-177</v>
      </c>
      <c r="H595" s="57">
        <v>46545</v>
      </c>
      <c r="I595">
        <v>2229</v>
      </c>
      <c r="J595">
        <v>303339104</v>
      </c>
      <c r="K595">
        <v>84</v>
      </c>
      <c r="L595"/>
      <c r="M595"/>
      <c r="N595">
        <v>1.408712</v>
      </c>
      <c r="O595" s="83">
        <v>5550.41</v>
      </c>
      <c r="P595">
        <v>5287.41</v>
      </c>
      <c r="Q595">
        <v>1.7437579999999999</v>
      </c>
      <c r="R595">
        <v>6022.84</v>
      </c>
      <c r="S595">
        <v>1.7437579999999999</v>
      </c>
      <c r="T595" s="84">
        <v>5550.41</v>
      </c>
      <c r="U595" s="57">
        <v>44075</v>
      </c>
      <c r="V595" s="81" t="str">
        <f t="shared" si="36"/>
        <v>52020</v>
      </c>
      <c r="W595" s="80" t="str">
        <f t="shared" si="37"/>
        <v>Acima de 120 dias</v>
      </c>
      <c r="X595" s="81" t="str">
        <f t="shared" si="39"/>
        <v>92020</v>
      </c>
      <c r="AA595"/>
    </row>
    <row r="596" spans="1:27" x14ac:dyDescent="0.3">
      <c r="A596" s="57">
        <v>44227</v>
      </c>
      <c r="B596">
        <v>29894663000189</v>
      </c>
      <c r="C596" t="s">
        <v>96</v>
      </c>
      <c r="D596" s="57">
        <v>44040</v>
      </c>
      <c r="E596">
        <v>540</v>
      </c>
      <c r="F596" s="57">
        <v>44323</v>
      </c>
      <c r="G596">
        <f t="shared" si="38"/>
        <v>96</v>
      </c>
      <c r="H596" s="57">
        <v>46545</v>
      </c>
      <c r="I596">
        <v>2229</v>
      </c>
      <c r="J596">
        <v>303349890</v>
      </c>
      <c r="K596">
        <v>84</v>
      </c>
      <c r="L596"/>
      <c r="M596"/>
      <c r="N596">
        <v>1.4375125444377259</v>
      </c>
      <c r="O596" s="83">
        <v>22345.919999999998</v>
      </c>
      <c r="P596">
        <v>26140.789999999997</v>
      </c>
      <c r="Q596">
        <v>1.785452</v>
      </c>
      <c r="R596">
        <v>24736.23</v>
      </c>
      <c r="S596">
        <v>1.785452</v>
      </c>
      <c r="T596" s="84">
        <v>22345.919999999998</v>
      </c>
      <c r="U596" s="57">
        <v>44317</v>
      </c>
      <c r="V596" s="81" t="str">
        <f t="shared" si="36"/>
        <v>72020</v>
      </c>
      <c r="W596" s="80" t="str">
        <f t="shared" si="37"/>
        <v>1 a 30 dias</v>
      </c>
      <c r="X596" s="81" t="str">
        <f t="shared" si="39"/>
        <v>52021</v>
      </c>
      <c r="AA596"/>
    </row>
    <row r="597" spans="1:27" x14ac:dyDescent="0.3">
      <c r="A597" s="57">
        <v>44227</v>
      </c>
      <c r="B597">
        <v>29894663000189</v>
      </c>
      <c r="C597" t="s">
        <v>96</v>
      </c>
      <c r="D597" s="57">
        <v>44074</v>
      </c>
      <c r="E597">
        <v>62.25</v>
      </c>
      <c r="F597" s="57">
        <v>44081</v>
      </c>
      <c r="G597">
        <f t="shared" si="38"/>
        <v>-146</v>
      </c>
      <c r="H597" s="57">
        <v>46575</v>
      </c>
      <c r="I597">
        <v>2259</v>
      </c>
      <c r="J597">
        <v>303357031</v>
      </c>
      <c r="K597">
        <v>84</v>
      </c>
      <c r="L597"/>
      <c r="M597"/>
      <c r="N597">
        <v>1.434102342158861</v>
      </c>
      <c r="O597" s="83">
        <v>3089.38</v>
      </c>
      <c r="P597">
        <v>3021.97</v>
      </c>
      <c r="Q597">
        <v>1.787023</v>
      </c>
      <c r="R597">
        <v>3373.86</v>
      </c>
      <c r="S597">
        <v>1.787023</v>
      </c>
      <c r="T597" s="84">
        <v>3089.38</v>
      </c>
      <c r="U597" s="57">
        <v>44105</v>
      </c>
      <c r="V597" s="81" t="str">
        <f t="shared" si="36"/>
        <v>82020</v>
      </c>
      <c r="W597" s="80" t="str">
        <f t="shared" si="37"/>
        <v>Acima de 120 dias</v>
      </c>
      <c r="X597" s="81" t="str">
        <f t="shared" si="39"/>
        <v>102020</v>
      </c>
      <c r="AA597"/>
    </row>
    <row r="598" spans="1:27" x14ac:dyDescent="0.3">
      <c r="A598" s="57">
        <v>44227</v>
      </c>
      <c r="B598">
        <v>29894663000189</v>
      </c>
      <c r="C598" t="s">
        <v>96</v>
      </c>
      <c r="D598" s="57">
        <v>44074</v>
      </c>
      <c r="E598">
        <v>225</v>
      </c>
      <c r="F598" s="57">
        <v>44323</v>
      </c>
      <c r="G598">
        <f t="shared" si="38"/>
        <v>96</v>
      </c>
      <c r="H598" s="57">
        <v>46608</v>
      </c>
      <c r="I598">
        <v>2292</v>
      </c>
      <c r="J598">
        <v>303369220</v>
      </c>
      <c r="K598">
        <v>84</v>
      </c>
      <c r="L598"/>
      <c r="M598"/>
      <c r="N598">
        <v>1.4466299999999999</v>
      </c>
      <c r="O598" s="83">
        <v>9402.24</v>
      </c>
      <c r="P598">
        <v>10944.449999999997</v>
      </c>
      <c r="Q598">
        <v>1.7953170000000001</v>
      </c>
      <c r="R598">
        <v>10431.02</v>
      </c>
      <c r="S598">
        <v>1.7953170000000001</v>
      </c>
      <c r="T598" s="84">
        <v>9402.24</v>
      </c>
      <c r="U598" s="57">
        <v>44317</v>
      </c>
      <c r="V598" s="81" t="str">
        <f t="shared" si="36"/>
        <v>82020</v>
      </c>
      <c r="W598" s="80" t="str">
        <f t="shared" si="37"/>
        <v>1 a 30 dias</v>
      </c>
      <c r="X598" s="81" t="str">
        <f t="shared" si="39"/>
        <v>52021</v>
      </c>
      <c r="AA598"/>
    </row>
    <row r="599" spans="1:27" x14ac:dyDescent="0.3">
      <c r="A599" s="57">
        <v>44227</v>
      </c>
      <c r="B599">
        <v>29894663000189</v>
      </c>
      <c r="C599" t="s">
        <v>96</v>
      </c>
      <c r="D599" s="57">
        <v>44099</v>
      </c>
      <c r="E599">
        <v>91.04</v>
      </c>
      <c r="F599" s="57">
        <v>44234</v>
      </c>
      <c r="G599">
        <f t="shared" si="38"/>
        <v>7</v>
      </c>
      <c r="H599" s="57">
        <v>46699</v>
      </c>
      <c r="I599">
        <v>2383</v>
      </c>
      <c r="J599">
        <v>303387912</v>
      </c>
      <c r="K599">
        <v>84</v>
      </c>
      <c r="L599"/>
      <c r="M599"/>
      <c r="N599">
        <v>1.436375</v>
      </c>
      <c r="O599" s="83">
        <v>4160</v>
      </c>
      <c r="P599">
        <v>4305.8499999999995</v>
      </c>
      <c r="Q599">
        <v>1.782815</v>
      </c>
      <c r="R599">
        <v>4596.7299999999996</v>
      </c>
      <c r="S599">
        <v>1.782815</v>
      </c>
      <c r="T599" s="84">
        <v>4160</v>
      </c>
      <c r="U599" s="57">
        <v>44228</v>
      </c>
      <c r="V599" s="81" t="str">
        <f t="shared" si="36"/>
        <v>92020</v>
      </c>
      <c r="W599" s="80" t="str">
        <f t="shared" si="37"/>
        <v>1 a 30 dias</v>
      </c>
      <c r="X599" s="81" t="str">
        <f t="shared" si="39"/>
        <v>22021</v>
      </c>
      <c r="AA599"/>
    </row>
    <row r="600" spans="1:27" x14ac:dyDescent="0.3">
      <c r="A600" s="57">
        <v>44227</v>
      </c>
      <c r="B600">
        <v>29894663000189</v>
      </c>
      <c r="C600" t="s">
        <v>96</v>
      </c>
      <c r="D600" s="57">
        <v>44134</v>
      </c>
      <c r="E600">
        <v>206</v>
      </c>
      <c r="F600" s="57">
        <v>44323</v>
      </c>
      <c r="G600">
        <f t="shared" si="38"/>
        <v>96</v>
      </c>
      <c r="H600" s="57">
        <v>46699</v>
      </c>
      <c r="I600">
        <v>2383</v>
      </c>
      <c r="J600">
        <v>303392737</v>
      </c>
      <c r="K600">
        <v>84</v>
      </c>
      <c r="L600"/>
      <c r="M600"/>
      <c r="N600">
        <v>1.4405080000000001</v>
      </c>
      <c r="O600" s="83">
        <v>8778.9599999999991</v>
      </c>
      <c r="P600">
        <v>9892.3199999999979</v>
      </c>
      <c r="Q600">
        <v>1.7889839999999999</v>
      </c>
      <c r="R600">
        <v>9770.58</v>
      </c>
      <c r="S600">
        <v>1.7889839999999999</v>
      </c>
      <c r="T600" s="84">
        <v>8778.9599999999991</v>
      </c>
      <c r="U600" s="57">
        <v>44317</v>
      </c>
      <c r="V600" s="81" t="str">
        <f t="shared" si="36"/>
        <v>102020</v>
      </c>
      <c r="W600" s="80" t="str">
        <f t="shared" si="37"/>
        <v>1 a 30 dias</v>
      </c>
      <c r="X600" s="81" t="str">
        <f t="shared" si="39"/>
        <v>52021</v>
      </c>
      <c r="AA600"/>
    </row>
    <row r="601" spans="1:27" x14ac:dyDescent="0.3">
      <c r="A601" s="57">
        <v>44227</v>
      </c>
      <c r="B601">
        <v>29894663000189</v>
      </c>
      <c r="C601" t="s">
        <v>96</v>
      </c>
      <c r="D601" s="57">
        <v>43903</v>
      </c>
      <c r="E601">
        <v>136</v>
      </c>
      <c r="F601" s="57">
        <v>43928</v>
      </c>
      <c r="G601">
        <f t="shared" si="38"/>
        <v>-299</v>
      </c>
      <c r="H601" s="57">
        <v>46062</v>
      </c>
      <c r="I601">
        <v>1746</v>
      </c>
      <c r="J601">
        <v>303401042</v>
      </c>
      <c r="K601">
        <v>72</v>
      </c>
      <c r="L601"/>
      <c r="M601"/>
      <c r="N601">
        <v>1.36</v>
      </c>
      <c r="O601" s="83">
        <v>6841.65</v>
      </c>
      <c r="P601">
        <v>6144.2500000000018</v>
      </c>
      <c r="Q601">
        <v>1.6832320000000001</v>
      </c>
      <c r="R601">
        <v>7254.96</v>
      </c>
      <c r="S601">
        <v>1.6832320000000001</v>
      </c>
      <c r="T601" s="84">
        <v>6841.65</v>
      </c>
      <c r="U601" s="57">
        <v>43922</v>
      </c>
      <c r="V601" s="81" t="str">
        <f t="shared" si="36"/>
        <v>32020</v>
      </c>
      <c r="W601" s="80" t="str">
        <f t="shared" si="37"/>
        <v>Acima de 120 dias</v>
      </c>
      <c r="X601" s="81" t="str">
        <f t="shared" si="39"/>
        <v>42020</v>
      </c>
      <c r="AA601"/>
    </row>
    <row r="602" spans="1:27" x14ac:dyDescent="0.3">
      <c r="A602" s="57">
        <v>44227</v>
      </c>
      <c r="B602">
        <v>29894663000189</v>
      </c>
      <c r="C602" t="s">
        <v>96</v>
      </c>
      <c r="D602" s="57">
        <v>43978</v>
      </c>
      <c r="E602">
        <v>431.76</v>
      </c>
      <c r="F602" s="57">
        <v>43989</v>
      </c>
      <c r="G602">
        <f t="shared" si="38"/>
        <v>-238</v>
      </c>
      <c r="H602" s="57">
        <v>45754</v>
      </c>
      <c r="I602">
        <v>1438</v>
      </c>
      <c r="J602">
        <v>303421161</v>
      </c>
      <c r="K602">
        <v>60</v>
      </c>
      <c r="L602"/>
      <c r="M602"/>
      <c r="N602">
        <v>1.4949999999999999</v>
      </c>
      <c r="O602" s="83">
        <v>18076.36</v>
      </c>
      <c r="P602">
        <v>16911.900000000001</v>
      </c>
      <c r="Q602">
        <v>2.0494210000000002</v>
      </c>
      <c r="R602">
        <v>19640.41</v>
      </c>
      <c r="S602">
        <v>2.0494210000000002</v>
      </c>
      <c r="T602" s="84">
        <v>18076.36</v>
      </c>
      <c r="U602" s="57">
        <v>44013</v>
      </c>
      <c r="V602" s="81" t="str">
        <f t="shared" si="36"/>
        <v>52020</v>
      </c>
      <c r="W602" s="80" t="str">
        <f t="shared" si="37"/>
        <v>Acima de 120 dias</v>
      </c>
      <c r="X602" s="81" t="str">
        <f t="shared" si="39"/>
        <v>72020</v>
      </c>
      <c r="AA602"/>
    </row>
    <row r="603" spans="1:27" x14ac:dyDescent="0.3">
      <c r="A603" s="57">
        <v>44227</v>
      </c>
      <c r="B603">
        <v>29894663000189</v>
      </c>
      <c r="C603" t="s">
        <v>96</v>
      </c>
      <c r="D603" s="57">
        <v>43978</v>
      </c>
      <c r="E603">
        <v>250</v>
      </c>
      <c r="F603" s="57">
        <v>44111</v>
      </c>
      <c r="G603">
        <f t="shared" si="38"/>
        <v>-116</v>
      </c>
      <c r="H603" s="57">
        <v>46119</v>
      </c>
      <c r="I603">
        <v>1803</v>
      </c>
      <c r="J603">
        <v>303423150</v>
      </c>
      <c r="K603">
        <v>72</v>
      </c>
      <c r="L603"/>
      <c r="M603"/>
      <c r="N603">
        <v>1.4045574734397068</v>
      </c>
      <c r="O603" s="83">
        <v>11008.09</v>
      </c>
      <c r="P603">
        <v>11217.339999999998</v>
      </c>
      <c r="Q603">
        <v>1.795277</v>
      </c>
      <c r="R603">
        <v>11945.46</v>
      </c>
      <c r="S603">
        <v>1.795277</v>
      </c>
      <c r="T603" s="84">
        <v>11008.09</v>
      </c>
      <c r="U603" s="57">
        <v>44105</v>
      </c>
      <c r="V603" s="81" t="str">
        <f t="shared" si="36"/>
        <v>52020</v>
      </c>
      <c r="W603" s="80" t="str">
        <f t="shared" si="37"/>
        <v>91 a 120 dias</v>
      </c>
      <c r="X603" s="81" t="str">
        <f t="shared" si="39"/>
        <v>102020</v>
      </c>
      <c r="AA603"/>
    </row>
    <row r="604" spans="1:27" x14ac:dyDescent="0.3">
      <c r="A604" s="57">
        <v>44227</v>
      </c>
      <c r="B604">
        <v>29894663000189</v>
      </c>
      <c r="C604" t="s">
        <v>96</v>
      </c>
      <c r="D604" s="57">
        <v>44040</v>
      </c>
      <c r="E604">
        <v>48.7</v>
      </c>
      <c r="F604" s="57">
        <v>44050</v>
      </c>
      <c r="G604">
        <f t="shared" si="38"/>
        <v>-177</v>
      </c>
      <c r="H604" s="57">
        <v>46545</v>
      </c>
      <c r="I604">
        <v>2229</v>
      </c>
      <c r="J604">
        <v>303443069</v>
      </c>
      <c r="K604">
        <v>84</v>
      </c>
      <c r="L604"/>
      <c r="M604"/>
      <c r="N604">
        <v>1.4242532530904324</v>
      </c>
      <c r="O604" s="83">
        <v>2458.2600000000002</v>
      </c>
      <c r="P604">
        <v>2367.9300000000017</v>
      </c>
      <c r="Q604">
        <v>1.777172</v>
      </c>
      <c r="R604">
        <v>2678.02</v>
      </c>
      <c r="S604">
        <v>1.777172</v>
      </c>
      <c r="T604" s="84">
        <v>2458.2600000000002</v>
      </c>
      <c r="U604" s="57">
        <v>44075</v>
      </c>
      <c r="V604" s="81" t="str">
        <f t="shared" si="36"/>
        <v>72020</v>
      </c>
      <c r="W604" s="80" t="str">
        <f t="shared" si="37"/>
        <v>Acima de 120 dias</v>
      </c>
      <c r="X604" s="81" t="str">
        <f t="shared" si="39"/>
        <v>92020</v>
      </c>
      <c r="AA604"/>
    </row>
    <row r="605" spans="1:27" x14ac:dyDescent="0.3">
      <c r="A605" s="57">
        <v>44227</v>
      </c>
      <c r="B605">
        <v>29894663000189</v>
      </c>
      <c r="C605" t="s">
        <v>96</v>
      </c>
      <c r="D605" s="57">
        <v>44040</v>
      </c>
      <c r="E605">
        <v>254.5</v>
      </c>
      <c r="F605" s="57">
        <v>44323</v>
      </c>
      <c r="G605">
        <f t="shared" si="38"/>
        <v>96</v>
      </c>
      <c r="H605" s="57">
        <v>46575</v>
      </c>
      <c r="I605">
        <v>2259</v>
      </c>
      <c r="J605">
        <v>303453109</v>
      </c>
      <c r="K605">
        <v>84</v>
      </c>
      <c r="L605"/>
      <c r="M605"/>
      <c r="N605">
        <v>1.3873</v>
      </c>
      <c r="O605" s="83">
        <v>10763.82</v>
      </c>
      <c r="P605">
        <v>12607.7</v>
      </c>
      <c r="Q605">
        <v>1.7318340000000001</v>
      </c>
      <c r="R605">
        <v>11925.86</v>
      </c>
      <c r="S605">
        <v>1.7318340000000001</v>
      </c>
      <c r="T605" s="84">
        <v>10763.82</v>
      </c>
      <c r="U605" s="57">
        <v>44317</v>
      </c>
      <c r="V605" s="81" t="str">
        <f t="shared" si="36"/>
        <v>72020</v>
      </c>
      <c r="W605" s="80" t="str">
        <f t="shared" si="37"/>
        <v>1 a 30 dias</v>
      </c>
      <c r="X605" s="81" t="str">
        <f t="shared" si="39"/>
        <v>52021</v>
      </c>
      <c r="AA605"/>
    </row>
    <row r="606" spans="1:27" x14ac:dyDescent="0.3">
      <c r="A606" s="57">
        <v>44227</v>
      </c>
      <c r="B606">
        <v>29894663000189</v>
      </c>
      <c r="C606" t="s">
        <v>96</v>
      </c>
      <c r="D606" s="57">
        <v>44074</v>
      </c>
      <c r="E606">
        <v>50</v>
      </c>
      <c r="F606" s="57">
        <v>44234</v>
      </c>
      <c r="G606">
        <f t="shared" si="38"/>
        <v>7</v>
      </c>
      <c r="H606" s="57">
        <v>46575</v>
      </c>
      <c r="I606">
        <v>2259</v>
      </c>
      <c r="J606">
        <v>303458258</v>
      </c>
      <c r="K606">
        <v>84</v>
      </c>
      <c r="L606"/>
      <c r="M606"/>
      <c r="N606">
        <v>1.4246409281697943</v>
      </c>
      <c r="O606" s="83">
        <v>2236.92</v>
      </c>
      <c r="P606">
        <v>2434.9300000000003</v>
      </c>
      <c r="Q606">
        <v>1.7777350000000001</v>
      </c>
      <c r="R606">
        <v>2466.5500000000002</v>
      </c>
      <c r="S606">
        <v>1.7777350000000001</v>
      </c>
      <c r="T606" s="84">
        <v>2236.92</v>
      </c>
      <c r="U606" s="57">
        <v>44228</v>
      </c>
      <c r="V606" s="81" t="str">
        <f t="shared" si="36"/>
        <v>82020</v>
      </c>
      <c r="W606" s="80" t="str">
        <f t="shared" si="37"/>
        <v>1 a 30 dias</v>
      </c>
      <c r="X606" s="81" t="str">
        <f t="shared" si="39"/>
        <v>22021</v>
      </c>
      <c r="AA606"/>
    </row>
    <row r="607" spans="1:27" x14ac:dyDescent="0.3">
      <c r="A607" s="57">
        <v>44227</v>
      </c>
      <c r="B607">
        <v>29894663000189</v>
      </c>
      <c r="C607" t="s">
        <v>96</v>
      </c>
      <c r="D607" s="57">
        <v>44074</v>
      </c>
      <c r="E607">
        <v>46.4</v>
      </c>
      <c r="F607" s="57">
        <v>44172</v>
      </c>
      <c r="G607">
        <f t="shared" si="38"/>
        <v>-55</v>
      </c>
      <c r="H607" s="57">
        <v>46608</v>
      </c>
      <c r="I607">
        <v>2292</v>
      </c>
      <c r="J607">
        <v>303476670</v>
      </c>
      <c r="K607">
        <v>84</v>
      </c>
      <c r="L607"/>
      <c r="M607"/>
      <c r="N607">
        <v>1.432391</v>
      </c>
      <c r="O607" s="83">
        <v>2176.5</v>
      </c>
      <c r="P607">
        <v>2267.7999999999997</v>
      </c>
      <c r="Q607">
        <v>1.7853570000000001</v>
      </c>
      <c r="R607">
        <v>2392.48</v>
      </c>
      <c r="S607">
        <v>1.7853570000000001</v>
      </c>
      <c r="T607" s="84">
        <v>2176.5</v>
      </c>
      <c r="U607" s="57">
        <v>44166</v>
      </c>
      <c r="V607" s="81" t="str">
        <f t="shared" si="36"/>
        <v>82020</v>
      </c>
      <c r="W607" s="80" t="str">
        <f t="shared" si="37"/>
        <v>31 a 60 dias</v>
      </c>
      <c r="X607" s="81" t="str">
        <f t="shared" si="39"/>
        <v>122020</v>
      </c>
      <c r="AA607"/>
    </row>
    <row r="608" spans="1:27" x14ac:dyDescent="0.3">
      <c r="A608" s="57">
        <v>44227</v>
      </c>
      <c r="B608">
        <v>29894663000189</v>
      </c>
      <c r="C608" t="s">
        <v>96</v>
      </c>
      <c r="D608" s="57">
        <v>44099</v>
      </c>
      <c r="E608">
        <v>226.8</v>
      </c>
      <c r="F608" s="57">
        <v>44323</v>
      </c>
      <c r="G608">
        <f t="shared" si="38"/>
        <v>96</v>
      </c>
      <c r="H608" s="57">
        <v>46638</v>
      </c>
      <c r="I608">
        <v>2322</v>
      </c>
      <c r="J608">
        <v>303488616</v>
      </c>
      <c r="K608">
        <v>84</v>
      </c>
      <c r="L608"/>
      <c r="M608"/>
      <c r="N608">
        <v>1.4439029999999999</v>
      </c>
      <c r="O608" s="83">
        <v>9545.5399999999991</v>
      </c>
      <c r="P608">
        <v>11013.499999999996</v>
      </c>
      <c r="Q608">
        <v>1.791544</v>
      </c>
      <c r="R608">
        <v>10598.4</v>
      </c>
      <c r="S608">
        <v>1.791544</v>
      </c>
      <c r="T608" s="84">
        <v>9545.5399999999991</v>
      </c>
      <c r="U608" s="57">
        <v>44317</v>
      </c>
      <c r="V608" s="81" t="str">
        <f t="shared" si="36"/>
        <v>92020</v>
      </c>
      <c r="W608" s="80" t="str">
        <f t="shared" si="37"/>
        <v>1 a 30 dias</v>
      </c>
      <c r="X608" s="81" t="str">
        <f t="shared" si="39"/>
        <v>52021</v>
      </c>
      <c r="AA608"/>
    </row>
    <row r="609" spans="1:27" x14ac:dyDescent="0.3">
      <c r="A609" s="57">
        <v>44227</v>
      </c>
      <c r="B609">
        <v>29894663000189</v>
      </c>
      <c r="C609" t="s">
        <v>96</v>
      </c>
      <c r="D609" s="57">
        <v>44134</v>
      </c>
      <c r="E609">
        <v>175.99</v>
      </c>
      <c r="F609" s="57">
        <v>44262</v>
      </c>
      <c r="G609">
        <f t="shared" si="38"/>
        <v>35</v>
      </c>
      <c r="H609" s="57">
        <v>46699</v>
      </c>
      <c r="I609">
        <v>2383</v>
      </c>
      <c r="J609">
        <v>303533912</v>
      </c>
      <c r="K609">
        <v>84</v>
      </c>
      <c r="L609"/>
      <c r="M609"/>
      <c r="N609">
        <v>1.420048</v>
      </c>
      <c r="O609" s="83">
        <v>7923.67</v>
      </c>
      <c r="P609">
        <v>8511.0499999999956</v>
      </c>
      <c r="Q609">
        <v>1.7571239999999999</v>
      </c>
      <c r="R609">
        <v>8753.2099999999991</v>
      </c>
      <c r="S609">
        <v>1.7571239999999999</v>
      </c>
      <c r="T609" s="84">
        <v>7923.67</v>
      </c>
      <c r="U609" s="57">
        <v>44256</v>
      </c>
      <c r="V609" s="81" t="str">
        <f t="shared" si="36"/>
        <v>102020</v>
      </c>
      <c r="W609" s="80" t="str">
        <f t="shared" si="37"/>
        <v>1 a 30 dias</v>
      </c>
      <c r="X609" s="81" t="str">
        <f t="shared" si="39"/>
        <v>32021</v>
      </c>
      <c r="AA609"/>
    </row>
    <row r="610" spans="1:27" x14ac:dyDescent="0.3">
      <c r="A610" s="57">
        <v>44227</v>
      </c>
      <c r="B610">
        <v>29894663000189</v>
      </c>
      <c r="C610" t="s">
        <v>96</v>
      </c>
      <c r="D610" s="57">
        <v>44040</v>
      </c>
      <c r="E610">
        <v>100</v>
      </c>
      <c r="F610" s="57">
        <v>44172</v>
      </c>
      <c r="G610">
        <f t="shared" si="38"/>
        <v>-55</v>
      </c>
      <c r="H610" s="57">
        <v>46514</v>
      </c>
      <c r="I610">
        <v>2198</v>
      </c>
      <c r="J610">
        <v>303536931</v>
      </c>
      <c r="K610">
        <v>84</v>
      </c>
      <c r="L610"/>
      <c r="M610"/>
      <c r="N610">
        <v>1.4398616177471775</v>
      </c>
      <c r="O610" s="83">
        <v>4608.46</v>
      </c>
      <c r="P610">
        <v>4806.7500000000009</v>
      </c>
      <c r="Q610">
        <v>1.7877000000000001</v>
      </c>
      <c r="R610">
        <v>5042.8500000000004</v>
      </c>
      <c r="S610">
        <v>1.7877000000000001</v>
      </c>
      <c r="T610" s="84">
        <v>4608.46</v>
      </c>
      <c r="U610" s="57">
        <v>44197</v>
      </c>
      <c r="V610" s="81" t="str">
        <f t="shared" si="36"/>
        <v>72020</v>
      </c>
      <c r="W610" s="80" t="str">
        <f t="shared" si="37"/>
        <v>31 a 60 dias</v>
      </c>
      <c r="X610" s="81" t="str">
        <f t="shared" si="39"/>
        <v>12021</v>
      </c>
      <c r="AA610"/>
    </row>
    <row r="611" spans="1:27" x14ac:dyDescent="0.3">
      <c r="A611" s="57">
        <v>44227</v>
      </c>
      <c r="B611">
        <v>29894663000189</v>
      </c>
      <c r="C611" t="s">
        <v>96</v>
      </c>
      <c r="D611" s="57">
        <v>44074</v>
      </c>
      <c r="E611">
        <v>368.99</v>
      </c>
      <c r="F611" s="57">
        <v>44081</v>
      </c>
      <c r="G611">
        <f t="shared" si="38"/>
        <v>-146</v>
      </c>
      <c r="H611" s="57">
        <v>46545</v>
      </c>
      <c r="I611">
        <v>2229</v>
      </c>
      <c r="J611">
        <v>303544885</v>
      </c>
      <c r="K611">
        <v>84</v>
      </c>
      <c r="L611"/>
      <c r="M611"/>
      <c r="N611">
        <v>1.4490551700097281</v>
      </c>
      <c r="O611" s="83">
        <v>18168.23</v>
      </c>
      <c r="P611">
        <v>17713.319999999989</v>
      </c>
      <c r="Q611">
        <v>1.797698</v>
      </c>
      <c r="R611">
        <v>19796.329999999998</v>
      </c>
      <c r="S611">
        <v>1.797698</v>
      </c>
      <c r="T611" s="84">
        <v>18168.23</v>
      </c>
      <c r="U611" s="57">
        <v>44105</v>
      </c>
      <c r="V611" s="81" t="str">
        <f t="shared" si="36"/>
        <v>82020</v>
      </c>
      <c r="W611" s="80" t="str">
        <f t="shared" si="37"/>
        <v>Acima de 120 dias</v>
      </c>
      <c r="X611" s="81" t="str">
        <f t="shared" si="39"/>
        <v>102020</v>
      </c>
      <c r="AA611"/>
    </row>
    <row r="612" spans="1:27" x14ac:dyDescent="0.3">
      <c r="A612" s="57">
        <v>44227</v>
      </c>
      <c r="B612">
        <v>29894663000189</v>
      </c>
      <c r="C612" t="s">
        <v>96</v>
      </c>
      <c r="D612" s="57">
        <v>44134</v>
      </c>
      <c r="E612">
        <v>106</v>
      </c>
      <c r="F612" s="57">
        <v>44323</v>
      </c>
      <c r="G612">
        <f t="shared" si="38"/>
        <v>96</v>
      </c>
      <c r="H612" s="57">
        <v>46699</v>
      </c>
      <c r="I612">
        <v>2383</v>
      </c>
      <c r="J612">
        <v>303546569</v>
      </c>
      <c r="K612">
        <v>84</v>
      </c>
      <c r="L612"/>
      <c r="M612"/>
      <c r="N612">
        <v>1.4067939999999999</v>
      </c>
      <c r="O612" s="83">
        <v>4579.66</v>
      </c>
      <c r="P612">
        <v>5149.7899999999954</v>
      </c>
      <c r="Q612">
        <v>1.7430589999999999</v>
      </c>
      <c r="R612">
        <v>5081.37</v>
      </c>
      <c r="S612">
        <v>1.7430589999999999</v>
      </c>
      <c r="T612" s="84">
        <v>4579.66</v>
      </c>
      <c r="U612" s="57">
        <v>44317</v>
      </c>
      <c r="V612" s="81" t="str">
        <f t="shared" si="36"/>
        <v>102020</v>
      </c>
      <c r="W612" s="80" t="str">
        <f t="shared" si="37"/>
        <v>1 a 30 dias</v>
      </c>
      <c r="X612" s="81" t="str">
        <f t="shared" si="39"/>
        <v>52021</v>
      </c>
      <c r="AA612"/>
    </row>
    <row r="613" spans="1:27" x14ac:dyDescent="0.3">
      <c r="A613" s="57">
        <v>44227</v>
      </c>
      <c r="B613">
        <v>29894663000189</v>
      </c>
      <c r="C613" t="s">
        <v>96</v>
      </c>
      <c r="D613" s="57">
        <v>44074</v>
      </c>
      <c r="E613">
        <v>75</v>
      </c>
      <c r="F613" s="57">
        <v>44081</v>
      </c>
      <c r="G613">
        <f t="shared" si="38"/>
        <v>-146</v>
      </c>
      <c r="H613" s="57">
        <v>46545</v>
      </c>
      <c r="I613">
        <v>2229</v>
      </c>
      <c r="J613">
        <v>303551615</v>
      </c>
      <c r="K613">
        <v>84</v>
      </c>
      <c r="L613"/>
      <c r="M613"/>
      <c r="N613">
        <v>1.4404227964829524</v>
      </c>
      <c r="O613" s="83">
        <v>3696.97</v>
      </c>
      <c r="P613">
        <v>3610.58</v>
      </c>
      <c r="Q613">
        <v>1.792967</v>
      </c>
      <c r="R613">
        <v>4032.59</v>
      </c>
      <c r="S613">
        <v>1.792967</v>
      </c>
      <c r="T613" s="84">
        <v>3696.97</v>
      </c>
      <c r="U613" s="57">
        <v>44105</v>
      </c>
      <c r="V613" s="81" t="str">
        <f t="shared" si="36"/>
        <v>82020</v>
      </c>
      <c r="W613" s="80" t="str">
        <f t="shared" si="37"/>
        <v>Acima de 120 dias</v>
      </c>
      <c r="X613" s="81" t="str">
        <f t="shared" si="39"/>
        <v>102020</v>
      </c>
      <c r="AA613"/>
    </row>
    <row r="614" spans="1:27" x14ac:dyDescent="0.3">
      <c r="A614" s="57">
        <v>44227</v>
      </c>
      <c r="B614">
        <v>29894663000189</v>
      </c>
      <c r="C614" t="s">
        <v>96</v>
      </c>
      <c r="D614" s="57">
        <v>44074</v>
      </c>
      <c r="E614">
        <v>117.85</v>
      </c>
      <c r="F614" s="57">
        <v>44172</v>
      </c>
      <c r="G614">
        <f t="shared" si="38"/>
        <v>-55</v>
      </c>
      <c r="H614" s="57">
        <v>46575</v>
      </c>
      <c r="I614">
        <v>2259</v>
      </c>
      <c r="J614">
        <v>303555757</v>
      </c>
      <c r="K614">
        <v>84</v>
      </c>
      <c r="L614"/>
      <c r="M614"/>
      <c r="N614">
        <v>1.431696109717681</v>
      </c>
      <c r="O614" s="83">
        <v>5505.76</v>
      </c>
      <c r="P614">
        <v>5725.6900000000005</v>
      </c>
      <c r="Q614">
        <v>1.7794490000000001</v>
      </c>
      <c r="R614">
        <v>6037.7000000000007</v>
      </c>
      <c r="S614">
        <v>1.7794490000000001</v>
      </c>
      <c r="T614" s="84">
        <v>5505.76</v>
      </c>
      <c r="U614" s="57">
        <v>44197</v>
      </c>
      <c r="V614" s="81" t="str">
        <f t="shared" si="36"/>
        <v>82020</v>
      </c>
      <c r="W614" s="80" t="str">
        <f t="shared" si="37"/>
        <v>31 a 60 dias</v>
      </c>
      <c r="X614" s="81" t="str">
        <f t="shared" si="39"/>
        <v>12021</v>
      </c>
      <c r="AA614"/>
    </row>
    <row r="615" spans="1:27" x14ac:dyDescent="0.3">
      <c r="A615" s="57">
        <v>44227</v>
      </c>
      <c r="B615">
        <v>29894663000189</v>
      </c>
      <c r="C615" t="s">
        <v>96</v>
      </c>
      <c r="D615" s="57">
        <v>44074</v>
      </c>
      <c r="E615">
        <v>145.38</v>
      </c>
      <c r="F615" s="57">
        <v>44142</v>
      </c>
      <c r="G615">
        <f t="shared" si="38"/>
        <v>-85</v>
      </c>
      <c r="H615" s="57">
        <v>46575</v>
      </c>
      <c r="I615">
        <v>2259</v>
      </c>
      <c r="J615">
        <v>303561113</v>
      </c>
      <c r="K615">
        <v>84</v>
      </c>
      <c r="L615"/>
      <c r="M615"/>
      <c r="N615">
        <v>1.4427964375300679</v>
      </c>
      <c r="O615" s="83">
        <v>6916.8</v>
      </c>
      <c r="P615">
        <v>7037.3100000000022</v>
      </c>
      <c r="Q615">
        <v>1.7912650000000001</v>
      </c>
      <c r="R615">
        <v>7571.05</v>
      </c>
      <c r="S615">
        <v>1.7912650000000001</v>
      </c>
      <c r="T615" s="84">
        <v>6916.8</v>
      </c>
      <c r="U615" s="57">
        <v>44136</v>
      </c>
      <c r="V615" s="81" t="str">
        <f t="shared" si="36"/>
        <v>82020</v>
      </c>
      <c r="W615" s="80" t="str">
        <f t="shared" si="37"/>
        <v>61 a 90 dias</v>
      </c>
      <c r="X615" s="81" t="str">
        <f t="shared" si="39"/>
        <v>112020</v>
      </c>
      <c r="AA615"/>
    </row>
    <row r="616" spans="1:27" x14ac:dyDescent="0.3">
      <c r="A616" s="57">
        <v>44227</v>
      </c>
      <c r="B616">
        <v>29894663000189</v>
      </c>
      <c r="C616" t="s">
        <v>96</v>
      </c>
      <c r="D616" s="57">
        <v>44074</v>
      </c>
      <c r="E616">
        <v>151.15</v>
      </c>
      <c r="F616" s="57">
        <v>44323</v>
      </c>
      <c r="G616">
        <f t="shared" si="38"/>
        <v>96</v>
      </c>
      <c r="H616" s="57">
        <v>46608</v>
      </c>
      <c r="I616">
        <v>2292</v>
      </c>
      <c r="J616">
        <v>303567732</v>
      </c>
      <c r="K616">
        <v>84</v>
      </c>
      <c r="L616"/>
      <c r="M616"/>
      <c r="N616">
        <v>1.3599999999999999</v>
      </c>
      <c r="O616" s="83">
        <v>7146.5999999999995</v>
      </c>
      <c r="P616">
        <v>7569.5999999999985</v>
      </c>
      <c r="Q616">
        <v>1.3816930000000001</v>
      </c>
      <c r="R616">
        <v>7196.3799999999992</v>
      </c>
      <c r="S616">
        <v>1.3816930000000001</v>
      </c>
      <c r="T616" s="84">
        <v>7146.5999999999995</v>
      </c>
      <c r="U616" s="57">
        <v>44317</v>
      </c>
      <c r="V616" s="81" t="str">
        <f t="shared" si="36"/>
        <v>82020</v>
      </c>
      <c r="W616" s="80" t="str">
        <f t="shared" si="37"/>
        <v>1 a 30 dias</v>
      </c>
      <c r="X616" s="81" t="str">
        <f t="shared" si="39"/>
        <v>52021</v>
      </c>
      <c r="AA616"/>
    </row>
    <row r="617" spans="1:27" x14ac:dyDescent="0.3">
      <c r="A617" s="57">
        <v>44227</v>
      </c>
      <c r="B617">
        <v>29894663000189</v>
      </c>
      <c r="C617" t="s">
        <v>96</v>
      </c>
      <c r="D617" s="57">
        <v>44099</v>
      </c>
      <c r="E617">
        <v>133.56</v>
      </c>
      <c r="F617" s="57">
        <v>44172</v>
      </c>
      <c r="G617">
        <f t="shared" si="38"/>
        <v>-55</v>
      </c>
      <c r="H617" s="57">
        <v>46638</v>
      </c>
      <c r="I617">
        <v>2322</v>
      </c>
      <c r="J617">
        <v>303568401</v>
      </c>
      <c r="K617">
        <v>84</v>
      </c>
      <c r="L617"/>
      <c r="M617"/>
      <c r="N617">
        <v>1.3599999999999999</v>
      </c>
      <c r="O617" s="83">
        <v>6553.03</v>
      </c>
      <c r="P617">
        <v>6672.3200000000052</v>
      </c>
      <c r="Q617">
        <v>1.6362909999999999</v>
      </c>
      <c r="R617">
        <v>7073.9299999999994</v>
      </c>
      <c r="S617">
        <v>1.6362909999999999</v>
      </c>
      <c r="T617" s="84">
        <v>6553.03</v>
      </c>
      <c r="U617" s="57">
        <v>44197</v>
      </c>
      <c r="V617" s="81" t="str">
        <f t="shared" si="36"/>
        <v>92020</v>
      </c>
      <c r="W617" s="80" t="str">
        <f t="shared" si="37"/>
        <v>31 a 60 dias</v>
      </c>
      <c r="X617" s="81" t="str">
        <f t="shared" si="39"/>
        <v>12021</v>
      </c>
      <c r="AA617"/>
    </row>
    <row r="618" spans="1:27" x14ac:dyDescent="0.3">
      <c r="A618" s="57">
        <v>44227</v>
      </c>
      <c r="B618">
        <v>29894663000189</v>
      </c>
      <c r="C618" t="s">
        <v>96</v>
      </c>
      <c r="D618" s="57">
        <v>44134</v>
      </c>
      <c r="E618">
        <v>43.6</v>
      </c>
      <c r="F618" s="57">
        <v>44262</v>
      </c>
      <c r="G618">
        <f t="shared" si="38"/>
        <v>35</v>
      </c>
      <c r="H618" s="57">
        <v>46667</v>
      </c>
      <c r="I618">
        <v>2351</v>
      </c>
      <c r="J618">
        <v>303579126</v>
      </c>
      <c r="K618">
        <v>84</v>
      </c>
      <c r="L618"/>
      <c r="M618"/>
      <c r="N618">
        <v>1.3599999999999999</v>
      </c>
      <c r="O618" s="83">
        <v>2024.71</v>
      </c>
      <c r="P618">
        <v>2182.62</v>
      </c>
      <c r="Q618">
        <v>1.629432</v>
      </c>
      <c r="R618">
        <v>2193.6800000000003</v>
      </c>
      <c r="S618">
        <v>1.629432</v>
      </c>
      <c r="T618" s="84">
        <v>2024.71</v>
      </c>
      <c r="U618" s="57">
        <v>44287</v>
      </c>
      <c r="V618" s="81" t="str">
        <f t="shared" si="36"/>
        <v>102020</v>
      </c>
      <c r="W618" s="80" t="str">
        <f t="shared" si="37"/>
        <v>1 a 30 dias</v>
      </c>
      <c r="X618" s="81" t="str">
        <f t="shared" si="39"/>
        <v>42021</v>
      </c>
      <c r="AA618"/>
    </row>
    <row r="619" spans="1:27" x14ac:dyDescent="0.3">
      <c r="A619" s="57">
        <v>44227</v>
      </c>
      <c r="B619">
        <v>29894663000189</v>
      </c>
      <c r="C619" t="s">
        <v>96</v>
      </c>
      <c r="D619" s="57">
        <v>44099</v>
      </c>
      <c r="E619">
        <v>159.82</v>
      </c>
      <c r="F619" s="57">
        <v>44172</v>
      </c>
      <c r="G619">
        <f t="shared" si="38"/>
        <v>-55</v>
      </c>
      <c r="H619" s="57">
        <v>46638</v>
      </c>
      <c r="I619">
        <v>2322</v>
      </c>
      <c r="J619">
        <v>303589828</v>
      </c>
      <c r="K619">
        <v>84</v>
      </c>
      <c r="L619"/>
      <c r="M619"/>
      <c r="N619">
        <v>1.4426700000000001</v>
      </c>
      <c r="O619" s="83">
        <v>7528.18</v>
      </c>
      <c r="P619">
        <v>7764.1700000000019</v>
      </c>
      <c r="Q619">
        <v>1.790219</v>
      </c>
      <c r="R619">
        <v>8270.3599999999988</v>
      </c>
      <c r="S619">
        <v>1.790219</v>
      </c>
      <c r="T619" s="84">
        <v>7528.18</v>
      </c>
      <c r="U619" s="57">
        <v>44166</v>
      </c>
      <c r="V619" s="81" t="str">
        <f t="shared" si="36"/>
        <v>92020</v>
      </c>
      <c r="W619" s="80" t="str">
        <f t="shared" si="37"/>
        <v>31 a 60 dias</v>
      </c>
      <c r="X619" s="81" t="str">
        <f t="shared" si="39"/>
        <v>122020</v>
      </c>
      <c r="AA619"/>
    </row>
    <row r="620" spans="1:27" x14ac:dyDescent="0.3">
      <c r="A620" s="57">
        <v>44227</v>
      </c>
      <c r="B620">
        <v>29894663000189</v>
      </c>
      <c r="C620" t="s">
        <v>96</v>
      </c>
      <c r="D620" s="57">
        <v>44134</v>
      </c>
      <c r="E620">
        <v>350.47</v>
      </c>
      <c r="F620" s="57">
        <v>44323</v>
      </c>
      <c r="G620">
        <f t="shared" si="38"/>
        <v>96</v>
      </c>
      <c r="H620" s="57">
        <v>46728</v>
      </c>
      <c r="I620">
        <v>2412</v>
      </c>
      <c r="J620">
        <v>303597789</v>
      </c>
      <c r="K620">
        <v>84</v>
      </c>
      <c r="L620"/>
      <c r="M620"/>
      <c r="N620">
        <v>1.4378930000000001</v>
      </c>
      <c r="O620" s="83">
        <v>15034.34</v>
      </c>
      <c r="P620">
        <v>16602.910000000003</v>
      </c>
      <c r="Q620">
        <v>1.7859050000000001</v>
      </c>
      <c r="R620">
        <v>16748.330000000002</v>
      </c>
      <c r="S620">
        <v>1.7859050000000001</v>
      </c>
      <c r="T620" s="84">
        <v>15034.34</v>
      </c>
      <c r="U620" s="57">
        <v>44317</v>
      </c>
      <c r="V620" s="81" t="str">
        <f t="shared" si="36"/>
        <v>102020</v>
      </c>
      <c r="W620" s="80" t="str">
        <f t="shared" si="37"/>
        <v>1 a 30 dias</v>
      </c>
      <c r="X620" s="81" t="str">
        <f t="shared" si="39"/>
        <v>52021</v>
      </c>
      <c r="AA620"/>
    </row>
    <row r="621" spans="1:27" x14ac:dyDescent="0.3">
      <c r="A621" s="57">
        <v>44227</v>
      </c>
      <c r="B621">
        <v>29894663000189</v>
      </c>
      <c r="C621" t="s">
        <v>96</v>
      </c>
      <c r="D621" s="57">
        <v>44134</v>
      </c>
      <c r="E621">
        <v>63</v>
      </c>
      <c r="F621" s="57">
        <v>44262</v>
      </c>
      <c r="G621">
        <f t="shared" si="38"/>
        <v>35</v>
      </c>
      <c r="H621" s="57">
        <v>46699</v>
      </c>
      <c r="I621">
        <v>2383</v>
      </c>
      <c r="J621">
        <v>303627010</v>
      </c>
      <c r="K621">
        <v>84</v>
      </c>
      <c r="L621"/>
      <c r="M621"/>
      <c r="N621">
        <v>1.4036659999999999</v>
      </c>
      <c r="O621" s="83">
        <v>2850.7</v>
      </c>
      <c r="P621">
        <v>3064.09</v>
      </c>
      <c r="Q621">
        <v>1.7396149999999999</v>
      </c>
      <c r="R621">
        <v>3149.1</v>
      </c>
      <c r="S621">
        <v>1.7396149999999999</v>
      </c>
      <c r="T621" s="84">
        <v>2850.7</v>
      </c>
      <c r="U621" s="57">
        <v>44256</v>
      </c>
      <c r="V621" s="81" t="str">
        <f t="shared" si="36"/>
        <v>102020</v>
      </c>
      <c r="W621" s="80" t="str">
        <f t="shared" si="37"/>
        <v>1 a 30 dias</v>
      </c>
      <c r="X621" s="81" t="str">
        <f t="shared" si="39"/>
        <v>32021</v>
      </c>
      <c r="AA621"/>
    </row>
    <row r="622" spans="1:27" x14ac:dyDescent="0.3">
      <c r="A622" s="57">
        <v>44227</v>
      </c>
      <c r="B622">
        <v>29894663000189</v>
      </c>
      <c r="C622" t="s">
        <v>96</v>
      </c>
      <c r="D622" s="57">
        <v>44134</v>
      </c>
      <c r="E622">
        <v>52.15</v>
      </c>
      <c r="F622" s="57">
        <v>44262</v>
      </c>
      <c r="G622">
        <f t="shared" si="38"/>
        <v>35</v>
      </c>
      <c r="H622" s="57">
        <v>46699</v>
      </c>
      <c r="I622">
        <v>2383</v>
      </c>
      <c r="J622">
        <v>303638452</v>
      </c>
      <c r="K622">
        <v>84</v>
      </c>
      <c r="L622"/>
      <c r="M622"/>
      <c r="N622">
        <v>1.4141650000000001</v>
      </c>
      <c r="O622" s="83">
        <v>2352.1099999999997</v>
      </c>
      <c r="P622">
        <v>2527.12</v>
      </c>
      <c r="Q622">
        <v>1.7508680000000001</v>
      </c>
      <c r="R622">
        <v>2598.4899999999998</v>
      </c>
      <c r="S622">
        <v>1.7508680000000001</v>
      </c>
      <c r="T622" s="84">
        <v>2352.1099999999997</v>
      </c>
      <c r="U622" s="57">
        <v>44256</v>
      </c>
      <c r="V622" s="81" t="str">
        <f t="shared" si="36"/>
        <v>102020</v>
      </c>
      <c r="W622" s="80" t="str">
        <f t="shared" si="37"/>
        <v>1 a 30 dias</v>
      </c>
      <c r="X622" s="81" t="str">
        <f t="shared" si="39"/>
        <v>32021</v>
      </c>
      <c r="AA622"/>
    </row>
    <row r="623" spans="1:27" x14ac:dyDescent="0.3">
      <c r="A623" s="57">
        <v>44227</v>
      </c>
      <c r="B623">
        <v>29894663000189</v>
      </c>
      <c r="C623" t="s">
        <v>96</v>
      </c>
      <c r="D623" s="57">
        <v>44001</v>
      </c>
      <c r="E623">
        <v>317.70999999999998</v>
      </c>
      <c r="F623" s="57">
        <v>44323</v>
      </c>
      <c r="G623">
        <f t="shared" si="38"/>
        <v>96</v>
      </c>
      <c r="H623" s="57">
        <v>46545</v>
      </c>
      <c r="I623">
        <v>2229</v>
      </c>
      <c r="J623">
        <v>303642819</v>
      </c>
      <c r="K623">
        <v>84</v>
      </c>
      <c r="L623"/>
      <c r="M623"/>
      <c r="N623">
        <v>1.440831</v>
      </c>
      <c r="O623" s="83">
        <v>13145.72</v>
      </c>
      <c r="P623">
        <v>15394.96</v>
      </c>
      <c r="Q623">
        <v>1.785868</v>
      </c>
      <c r="R623">
        <v>14539.21</v>
      </c>
      <c r="S623">
        <v>1.785868</v>
      </c>
      <c r="T623" s="84">
        <v>13145.72</v>
      </c>
      <c r="U623" s="57">
        <v>44317</v>
      </c>
      <c r="V623" s="81" t="str">
        <f t="shared" si="36"/>
        <v>62020</v>
      </c>
      <c r="W623" s="80" t="str">
        <f t="shared" si="37"/>
        <v>1 a 30 dias</v>
      </c>
      <c r="X623" s="81" t="str">
        <f t="shared" si="39"/>
        <v>52021</v>
      </c>
      <c r="AA623"/>
    </row>
    <row r="624" spans="1:27" x14ac:dyDescent="0.3">
      <c r="A624" s="57">
        <v>44227</v>
      </c>
      <c r="B624">
        <v>29894663000189</v>
      </c>
      <c r="C624" t="s">
        <v>96</v>
      </c>
      <c r="D624" s="57">
        <v>44074</v>
      </c>
      <c r="E624">
        <v>120.97</v>
      </c>
      <c r="F624" s="57">
        <v>44142</v>
      </c>
      <c r="G624">
        <f t="shared" si="38"/>
        <v>-85</v>
      </c>
      <c r="H624" s="57">
        <v>46608</v>
      </c>
      <c r="I624">
        <v>2292</v>
      </c>
      <c r="J624">
        <v>303673396</v>
      </c>
      <c r="K624">
        <v>84</v>
      </c>
      <c r="L624"/>
      <c r="M624"/>
      <c r="N624">
        <v>1.4394260000000001</v>
      </c>
      <c r="O624" s="83">
        <v>5792.14</v>
      </c>
      <c r="P624">
        <v>5898.4600000000028</v>
      </c>
      <c r="Q624">
        <v>1.787647</v>
      </c>
      <c r="R624">
        <v>6346.32</v>
      </c>
      <c r="S624">
        <v>1.787647</v>
      </c>
      <c r="T624" s="84">
        <v>5792.14</v>
      </c>
      <c r="U624" s="57">
        <v>44136</v>
      </c>
      <c r="V624" s="81" t="str">
        <f t="shared" si="36"/>
        <v>82020</v>
      </c>
      <c r="W624" s="80" t="str">
        <f t="shared" si="37"/>
        <v>61 a 90 dias</v>
      </c>
      <c r="X624" s="81" t="str">
        <f t="shared" si="39"/>
        <v>112020</v>
      </c>
      <c r="AA624"/>
    </row>
    <row r="625" spans="1:27" x14ac:dyDescent="0.3">
      <c r="A625" s="57">
        <v>44227</v>
      </c>
      <c r="B625">
        <v>29894663000189</v>
      </c>
      <c r="C625" t="s">
        <v>96</v>
      </c>
      <c r="D625" s="57">
        <v>44134</v>
      </c>
      <c r="E625">
        <v>120.35</v>
      </c>
      <c r="F625" s="57">
        <v>44293</v>
      </c>
      <c r="G625">
        <f t="shared" si="38"/>
        <v>66</v>
      </c>
      <c r="H625" s="57">
        <v>46667</v>
      </c>
      <c r="I625">
        <v>2351</v>
      </c>
      <c r="J625">
        <v>303674253</v>
      </c>
      <c r="K625">
        <v>84</v>
      </c>
      <c r="L625"/>
      <c r="M625"/>
      <c r="N625">
        <v>1.3599999999999999</v>
      </c>
      <c r="O625" s="83">
        <v>5680.04</v>
      </c>
      <c r="P625">
        <v>6024.760000000002</v>
      </c>
      <c r="Q625">
        <v>1.502594</v>
      </c>
      <c r="R625">
        <v>5934.7699999999995</v>
      </c>
      <c r="S625">
        <v>1.502594</v>
      </c>
      <c r="T625" s="84">
        <v>5680.04</v>
      </c>
      <c r="U625" s="57">
        <v>44287</v>
      </c>
      <c r="V625" s="81" t="str">
        <f t="shared" si="36"/>
        <v>102020</v>
      </c>
      <c r="W625" s="80" t="str">
        <f t="shared" si="37"/>
        <v>1 a 30 dias</v>
      </c>
      <c r="X625" s="81" t="str">
        <f t="shared" si="39"/>
        <v>42021</v>
      </c>
      <c r="AA625"/>
    </row>
    <row r="626" spans="1:27" x14ac:dyDescent="0.3">
      <c r="A626" s="57">
        <v>44227</v>
      </c>
      <c r="B626">
        <v>29894663000189</v>
      </c>
      <c r="C626" t="s">
        <v>96</v>
      </c>
      <c r="D626" s="57">
        <v>44099</v>
      </c>
      <c r="E626">
        <v>236.2</v>
      </c>
      <c r="F626" s="57">
        <v>44323</v>
      </c>
      <c r="G626">
        <f t="shared" si="38"/>
        <v>96</v>
      </c>
      <c r="H626" s="57">
        <v>46699</v>
      </c>
      <c r="I626">
        <v>2383</v>
      </c>
      <c r="J626">
        <v>303679629</v>
      </c>
      <c r="K626">
        <v>84</v>
      </c>
      <c r="L626"/>
      <c r="M626"/>
      <c r="N626">
        <v>1.361011</v>
      </c>
      <c r="O626" s="83">
        <v>10330.150000000001</v>
      </c>
      <c r="P626">
        <v>11477.09</v>
      </c>
      <c r="Q626">
        <v>1.7025699999999999</v>
      </c>
      <c r="R626">
        <v>11488.980000000001</v>
      </c>
      <c r="S626">
        <v>1.7025699999999999</v>
      </c>
      <c r="T626" s="84">
        <v>10330.150000000001</v>
      </c>
      <c r="U626" s="57">
        <v>44317</v>
      </c>
      <c r="V626" s="81" t="str">
        <f t="shared" si="36"/>
        <v>92020</v>
      </c>
      <c r="W626" s="80" t="str">
        <f t="shared" si="37"/>
        <v>1 a 30 dias</v>
      </c>
      <c r="X626" s="81" t="str">
        <f t="shared" si="39"/>
        <v>52021</v>
      </c>
      <c r="AA626"/>
    </row>
    <row r="627" spans="1:27" x14ac:dyDescent="0.3">
      <c r="A627" s="57">
        <v>44227</v>
      </c>
      <c r="B627">
        <v>29894663000189</v>
      </c>
      <c r="C627" t="s">
        <v>96</v>
      </c>
      <c r="D627" s="57">
        <v>44099</v>
      </c>
      <c r="E627">
        <v>313.5</v>
      </c>
      <c r="F627" s="57">
        <v>44203</v>
      </c>
      <c r="G627">
        <f t="shared" si="38"/>
        <v>-24</v>
      </c>
      <c r="H627" s="57">
        <v>46273</v>
      </c>
      <c r="I627">
        <v>1957</v>
      </c>
      <c r="J627">
        <v>303687042</v>
      </c>
      <c r="K627">
        <v>72</v>
      </c>
      <c r="L627"/>
      <c r="M627"/>
      <c r="N627">
        <v>1.3599999999999999</v>
      </c>
      <c r="O627" s="83">
        <v>13719.19</v>
      </c>
      <c r="P627">
        <v>14366.839999999997</v>
      </c>
      <c r="Q627">
        <v>1.6873229999999999</v>
      </c>
      <c r="R627">
        <v>14855.37</v>
      </c>
      <c r="S627">
        <v>1.6873229999999999</v>
      </c>
      <c r="T627" s="84">
        <v>13719.19</v>
      </c>
      <c r="U627" s="57">
        <v>44197</v>
      </c>
      <c r="V627" s="81" t="str">
        <f t="shared" si="36"/>
        <v>92020</v>
      </c>
      <c r="W627" s="80" t="str">
        <f t="shared" si="37"/>
        <v>1 a 30 dias</v>
      </c>
      <c r="X627" s="81" t="str">
        <f t="shared" si="39"/>
        <v>12021</v>
      </c>
      <c r="AA627"/>
    </row>
    <row r="628" spans="1:27" x14ac:dyDescent="0.3">
      <c r="A628" s="57">
        <v>44227</v>
      </c>
      <c r="B628">
        <v>29894663000189</v>
      </c>
      <c r="C628" t="s">
        <v>96</v>
      </c>
      <c r="D628" s="57">
        <v>43903</v>
      </c>
      <c r="E628">
        <v>217</v>
      </c>
      <c r="F628" s="57">
        <v>44019</v>
      </c>
      <c r="G628">
        <f t="shared" si="38"/>
        <v>-208</v>
      </c>
      <c r="H628" s="57">
        <v>46062</v>
      </c>
      <c r="I628">
        <v>1746</v>
      </c>
      <c r="J628">
        <v>303700487</v>
      </c>
      <c r="K628">
        <v>72</v>
      </c>
      <c r="L628"/>
      <c r="M628"/>
      <c r="N628">
        <v>1.36</v>
      </c>
      <c r="O628" s="83">
        <v>10340.24</v>
      </c>
      <c r="P628">
        <v>9803.7300000000032</v>
      </c>
      <c r="Q628">
        <v>1.6445240000000001</v>
      </c>
      <c r="R628">
        <v>10924.89</v>
      </c>
      <c r="S628">
        <v>1.6445240000000001</v>
      </c>
      <c r="T628" s="84">
        <v>10340.24</v>
      </c>
      <c r="U628" s="57">
        <v>44044</v>
      </c>
      <c r="V628" s="81" t="str">
        <f t="shared" si="36"/>
        <v>32020</v>
      </c>
      <c r="W628" s="80" t="str">
        <f t="shared" si="37"/>
        <v>Acima de 120 dias</v>
      </c>
      <c r="X628" s="81" t="str">
        <f t="shared" si="39"/>
        <v>82020</v>
      </c>
      <c r="AA628"/>
    </row>
    <row r="629" spans="1:27" x14ac:dyDescent="0.3">
      <c r="A629" s="57">
        <v>44227</v>
      </c>
      <c r="B629">
        <v>29894663000189</v>
      </c>
      <c r="C629" t="s">
        <v>96</v>
      </c>
      <c r="D629" s="57">
        <v>43903</v>
      </c>
      <c r="E629">
        <v>24.14</v>
      </c>
      <c r="F629" s="57">
        <v>43989</v>
      </c>
      <c r="G629">
        <f t="shared" si="38"/>
        <v>-238</v>
      </c>
      <c r="H629" s="57">
        <v>46062</v>
      </c>
      <c r="I629">
        <v>1746</v>
      </c>
      <c r="J629">
        <v>303705630</v>
      </c>
      <c r="K629">
        <v>72</v>
      </c>
      <c r="L629"/>
      <c r="M629"/>
      <c r="N629">
        <v>1.4950000000000001</v>
      </c>
      <c r="O629" s="83">
        <v>1095.93</v>
      </c>
      <c r="P629">
        <v>1047.4000000000001</v>
      </c>
      <c r="Q629">
        <v>2.033207</v>
      </c>
      <c r="R629">
        <v>1207.8900000000001</v>
      </c>
      <c r="S629">
        <v>2.033207</v>
      </c>
      <c r="T629" s="84">
        <v>1095.93</v>
      </c>
      <c r="U629" s="57">
        <v>43983</v>
      </c>
      <c r="V629" s="81" t="str">
        <f t="shared" si="36"/>
        <v>32020</v>
      </c>
      <c r="W629" s="80" t="str">
        <f t="shared" si="37"/>
        <v>Acima de 120 dias</v>
      </c>
      <c r="X629" s="81" t="str">
        <f t="shared" si="39"/>
        <v>62020</v>
      </c>
      <c r="AA629"/>
    </row>
    <row r="630" spans="1:27" x14ac:dyDescent="0.3">
      <c r="A630" s="57">
        <v>44227</v>
      </c>
      <c r="B630">
        <v>29894663000189</v>
      </c>
      <c r="C630" t="s">
        <v>96</v>
      </c>
      <c r="D630" s="57">
        <v>43936</v>
      </c>
      <c r="E630">
        <v>510</v>
      </c>
      <c r="F630" s="57">
        <v>44081</v>
      </c>
      <c r="G630">
        <f t="shared" si="38"/>
        <v>-146</v>
      </c>
      <c r="H630" s="57">
        <v>46090</v>
      </c>
      <c r="I630">
        <v>1774</v>
      </c>
      <c r="J630">
        <v>303716534</v>
      </c>
      <c r="K630">
        <v>72</v>
      </c>
      <c r="L630"/>
      <c r="M630"/>
      <c r="N630">
        <v>1.4418645444319871</v>
      </c>
      <c r="O630" s="83">
        <v>22837.53</v>
      </c>
      <c r="P630">
        <v>22508.86</v>
      </c>
      <c r="Q630">
        <v>1.7846880000000001</v>
      </c>
      <c r="R630">
        <v>24467.66</v>
      </c>
      <c r="S630">
        <v>1.7846880000000001</v>
      </c>
      <c r="T630" s="84">
        <v>22837.53</v>
      </c>
      <c r="U630" s="57">
        <v>44105</v>
      </c>
      <c r="V630" s="81" t="str">
        <f t="shared" si="36"/>
        <v>42020</v>
      </c>
      <c r="W630" s="80" t="str">
        <f t="shared" si="37"/>
        <v>Acima de 120 dias</v>
      </c>
      <c r="X630" s="81" t="str">
        <f t="shared" si="39"/>
        <v>102020</v>
      </c>
      <c r="AA630"/>
    </row>
    <row r="631" spans="1:27" x14ac:dyDescent="0.3">
      <c r="A631" s="57">
        <v>44227</v>
      </c>
      <c r="B631">
        <v>29894663000189</v>
      </c>
      <c r="C631" t="s">
        <v>96</v>
      </c>
      <c r="D631" s="57">
        <v>43978</v>
      </c>
      <c r="E631">
        <v>18</v>
      </c>
      <c r="F631" s="57">
        <v>44172</v>
      </c>
      <c r="G631">
        <f t="shared" si="38"/>
        <v>-55</v>
      </c>
      <c r="H631" s="57">
        <v>46119</v>
      </c>
      <c r="I631">
        <v>1803</v>
      </c>
      <c r="J631">
        <v>303719045</v>
      </c>
      <c r="K631">
        <v>72</v>
      </c>
      <c r="L631"/>
      <c r="M631"/>
      <c r="N631">
        <v>1.4949999999999999</v>
      </c>
      <c r="O631" s="83">
        <v>719.23</v>
      </c>
      <c r="P631">
        <v>786.5100000000001</v>
      </c>
      <c r="Q631">
        <v>2.0392869999999998</v>
      </c>
      <c r="R631">
        <v>807.66</v>
      </c>
      <c r="S631">
        <v>2.0392869999999998</v>
      </c>
      <c r="T631" s="84">
        <v>719.23</v>
      </c>
      <c r="U631" s="57">
        <v>44166</v>
      </c>
      <c r="V631" s="81" t="str">
        <f t="shared" si="36"/>
        <v>52020</v>
      </c>
      <c r="W631" s="80" t="str">
        <f t="shared" si="37"/>
        <v>31 a 60 dias</v>
      </c>
      <c r="X631" s="81" t="str">
        <f t="shared" si="39"/>
        <v>122020</v>
      </c>
      <c r="AA631"/>
    </row>
    <row r="632" spans="1:27" x14ac:dyDescent="0.3">
      <c r="A632" s="57">
        <v>44227</v>
      </c>
      <c r="B632">
        <v>29894663000189</v>
      </c>
      <c r="C632" t="s">
        <v>96</v>
      </c>
      <c r="D632" s="57">
        <v>43978</v>
      </c>
      <c r="E632">
        <v>100.01</v>
      </c>
      <c r="F632" s="57">
        <v>44234</v>
      </c>
      <c r="G632">
        <f t="shared" si="38"/>
        <v>7</v>
      </c>
      <c r="H632" s="57">
        <v>46514</v>
      </c>
      <c r="I632">
        <v>2198</v>
      </c>
      <c r="J632">
        <v>303738033</v>
      </c>
      <c r="K632">
        <v>84</v>
      </c>
      <c r="L632"/>
      <c r="M632"/>
      <c r="N632">
        <v>1.4433770000000001</v>
      </c>
      <c r="O632" s="83">
        <v>4404.8100000000004</v>
      </c>
      <c r="P632">
        <v>4859.1399999999985</v>
      </c>
      <c r="Q632">
        <v>1.7912269999999999</v>
      </c>
      <c r="R632">
        <v>4838.53</v>
      </c>
      <c r="S632">
        <v>1.7912269999999999</v>
      </c>
      <c r="T632" s="84">
        <v>4404.8100000000004</v>
      </c>
      <c r="U632" s="57">
        <v>44228</v>
      </c>
      <c r="V632" s="81" t="str">
        <f t="shared" si="36"/>
        <v>52020</v>
      </c>
      <c r="W632" s="80" t="str">
        <f t="shared" si="37"/>
        <v>1 a 30 dias</v>
      </c>
      <c r="X632" s="81" t="str">
        <f t="shared" si="39"/>
        <v>22021</v>
      </c>
      <c r="AA632"/>
    </row>
    <row r="633" spans="1:27" x14ac:dyDescent="0.3">
      <c r="A633" s="57">
        <v>44227</v>
      </c>
      <c r="B633">
        <v>29894663000189</v>
      </c>
      <c r="C633" t="s">
        <v>96</v>
      </c>
      <c r="D633" s="57">
        <v>44074</v>
      </c>
      <c r="E633">
        <v>63</v>
      </c>
      <c r="F633" s="57">
        <v>44203</v>
      </c>
      <c r="G633">
        <f t="shared" si="38"/>
        <v>-24</v>
      </c>
      <c r="H633" s="57">
        <v>46575</v>
      </c>
      <c r="I633">
        <v>2259</v>
      </c>
      <c r="J633">
        <v>303757848</v>
      </c>
      <c r="K633">
        <v>84</v>
      </c>
      <c r="L633"/>
      <c r="M633"/>
      <c r="N633">
        <v>1.4312995585840311</v>
      </c>
      <c r="O633" s="83">
        <v>2880.53</v>
      </c>
      <c r="P633">
        <v>3061.2299999999987</v>
      </c>
      <c r="Q633">
        <v>1.779034</v>
      </c>
      <c r="R633">
        <v>3164.98</v>
      </c>
      <c r="S633">
        <v>1.779034</v>
      </c>
      <c r="T633" s="84">
        <v>2880.53</v>
      </c>
      <c r="U633" s="57">
        <v>44197</v>
      </c>
      <c r="V633" s="81" t="str">
        <f t="shared" si="36"/>
        <v>82020</v>
      </c>
      <c r="W633" s="80" t="str">
        <f t="shared" si="37"/>
        <v>1 a 30 dias</v>
      </c>
      <c r="X633" s="81" t="str">
        <f t="shared" si="39"/>
        <v>12021</v>
      </c>
      <c r="AA633"/>
    </row>
    <row r="634" spans="1:27" x14ac:dyDescent="0.3">
      <c r="A634" s="57">
        <v>44227</v>
      </c>
      <c r="B634">
        <v>29894663000189</v>
      </c>
      <c r="C634" t="s">
        <v>96</v>
      </c>
      <c r="D634" s="57">
        <v>44074</v>
      </c>
      <c r="E634">
        <v>108.17</v>
      </c>
      <c r="F634" s="57">
        <v>44323</v>
      </c>
      <c r="G634">
        <f t="shared" si="38"/>
        <v>96</v>
      </c>
      <c r="H634" s="57">
        <v>46608</v>
      </c>
      <c r="I634">
        <v>2292</v>
      </c>
      <c r="J634">
        <v>303760486</v>
      </c>
      <c r="K634">
        <v>84</v>
      </c>
      <c r="L634"/>
      <c r="M634"/>
      <c r="N634">
        <v>1.3599999999999999</v>
      </c>
      <c r="O634" s="83">
        <v>5001.1099999999997</v>
      </c>
      <c r="P634">
        <v>5417.1500000000015</v>
      </c>
      <c r="Q634">
        <v>1.4547399999999999</v>
      </c>
      <c r="R634">
        <v>5150.05</v>
      </c>
      <c r="S634">
        <v>1.4547399999999999</v>
      </c>
      <c r="T634" s="84">
        <v>5001.1099999999997</v>
      </c>
      <c r="U634" s="57">
        <v>44317</v>
      </c>
      <c r="V634" s="81" t="str">
        <f t="shared" si="36"/>
        <v>82020</v>
      </c>
      <c r="W634" s="80" t="str">
        <f t="shared" si="37"/>
        <v>1 a 30 dias</v>
      </c>
      <c r="X634" s="81" t="str">
        <f t="shared" si="39"/>
        <v>52021</v>
      </c>
      <c r="AA634"/>
    </row>
    <row r="635" spans="1:27" x14ac:dyDescent="0.3">
      <c r="A635" s="57">
        <v>44227</v>
      </c>
      <c r="B635">
        <v>29894663000189</v>
      </c>
      <c r="C635" t="s">
        <v>96</v>
      </c>
      <c r="D635" s="57">
        <v>44074</v>
      </c>
      <c r="E635">
        <v>242.17</v>
      </c>
      <c r="F635" s="57">
        <v>44323</v>
      </c>
      <c r="G635">
        <f t="shared" si="38"/>
        <v>96</v>
      </c>
      <c r="H635" s="57">
        <v>46638</v>
      </c>
      <c r="I635">
        <v>2322</v>
      </c>
      <c r="J635">
        <v>303767121</v>
      </c>
      <c r="K635">
        <v>84</v>
      </c>
      <c r="L635"/>
      <c r="M635"/>
      <c r="N635">
        <v>1.3599999999999999</v>
      </c>
      <c r="O635" s="83">
        <v>11118.59</v>
      </c>
      <c r="P635">
        <v>11962.860000000002</v>
      </c>
      <c r="Q635">
        <v>1.500516</v>
      </c>
      <c r="R635">
        <v>11615.54</v>
      </c>
      <c r="S635">
        <v>1.500516</v>
      </c>
      <c r="T635" s="84">
        <v>11118.59</v>
      </c>
      <c r="U635" s="57">
        <v>44317</v>
      </c>
      <c r="V635" s="81" t="str">
        <f t="shared" si="36"/>
        <v>82020</v>
      </c>
      <c r="W635" s="80" t="str">
        <f t="shared" si="37"/>
        <v>1 a 30 dias</v>
      </c>
      <c r="X635" s="81" t="str">
        <f t="shared" si="39"/>
        <v>52021</v>
      </c>
      <c r="AA635"/>
    </row>
    <row r="636" spans="1:27" x14ac:dyDescent="0.3">
      <c r="A636" s="57">
        <v>44227</v>
      </c>
      <c r="B636">
        <v>29894663000189</v>
      </c>
      <c r="C636" t="s">
        <v>96</v>
      </c>
      <c r="D636" s="57">
        <v>44074</v>
      </c>
      <c r="E636">
        <v>77.47</v>
      </c>
      <c r="F636" s="57">
        <v>44142</v>
      </c>
      <c r="G636">
        <f t="shared" si="38"/>
        <v>-85</v>
      </c>
      <c r="H636" s="57">
        <v>46608</v>
      </c>
      <c r="I636">
        <v>2292</v>
      </c>
      <c r="J636">
        <v>303768427</v>
      </c>
      <c r="K636">
        <v>84</v>
      </c>
      <c r="L636"/>
      <c r="M636"/>
      <c r="N636">
        <v>1.440572</v>
      </c>
      <c r="O636" s="83">
        <v>3708.18</v>
      </c>
      <c r="P636">
        <v>3775.9400000000014</v>
      </c>
      <c r="Q636">
        <v>1.7888500000000001</v>
      </c>
      <c r="R636">
        <v>4062.96</v>
      </c>
      <c r="S636">
        <v>1.7888500000000001</v>
      </c>
      <c r="T636" s="84">
        <v>3708.18</v>
      </c>
      <c r="U636" s="57">
        <v>44136</v>
      </c>
      <c r="V636" s="81" t="str">
        <f t="shared" si="36"/>
        <v>82020</v>
      </c>
      <c r="W636" s="80" t="str">
        <f t="shared" si="37"/>
        <v>61 a 90 dias</v>
      </c>
      <c r="X636" s="81" t="str">
        <f t="shared" si="39"/>
        <v>112020</v>
      </c>
      <c r="AA636"/>
    </row>
    <row r="637" spans="1:27" x14ac:dyDescent="0.3">
      <c r="A637" s="57">
        <v>44227</v>
      </c>
      <c r="B637">
        <v>29894663000189</v>
      </c>
      <c r="C637" t="s">
        <v>96</v>
      </c>
      <c r="D637" s="57">
        <v>44074</v>
      </c>
      <c r="E637">
        <v>313.5</v>
      </c>
      <c r="F637" s="57">
        <v>44323</v>
      </c>
      <c r="G637">
        <f t="shared" si="38"/>
        <v>96</v>
      </c>
      <c r="H637" s="57">
        <v>46638</v>
      </c>
      <c r="I637">
        <v>2322</v>
      </c>
      <c r="J637">
        <v>303776093</v>
      </c>
      <c r="K637">
        <v>84</v>
      </c>
      <c r="L637"/>
      <c r="M637"/>
      <c r="N637">
        <v>1.4081239999999999</v>
      </c>
      <c r="O637" s="83">
        <v>13380.85</v>
      </c>
      <c r="P637">
        <v>15229.760000000004</v>
      </c>
      <c r="Q637">
        <v>1.7437</v>
      </c>
      <c r="R637">
        <v>14813.05</v>
      </c>
      <c r="S637">
        <v>1.7437</v>
      </c>
      <c r="T637" s="84">
        <v>13380.85</v>
      </c>
      <c r="U637" s="57">
        <v>44317</v>
      </c>
      <c r="V637" s="81" t="str">
        <f t="shared" si="36"/>
        <v>82020</v>
      </c>
      <c r="W637" s="80" t="str">
        <f t="shared" si="37"/>
        <v>1 a 30 dias</v>
      </c>
      <c r="X637" s="81" t="str">
        <f t="shared" si="39"/>
        <v>52021</v>
      </c>
      <c r="AA637"/>
    </row>
    <row r="638" spans="1:27" x14ac:dyDescent="0.3">
      <c r="A638" s="57">
        <v>44227</v>
      </c>
      <c r="B638">
        <v>29894663000189</v>
      </c>
      <c r="C638" t="s">
        <v>96</v>
      </c>
      <c r="D638" s="57">
        <v>44099</v>
      </c>
      <c r="E638">
        <v>70.08</v>
      </c>
      <c r="F638" s="57">
        <v>44323</v>
      </c>
      <c r="G638">
        <f t="shared" si="38"/>
        <v>96</v>
      </c>
      <c r="H638" s="57">
        <v>46699</v>
      </c>
      <c r="I638">
        <v>2383</v>
      </c>
      <c r="J638">
        <v>303789009</v>
      </c>
      <c r="K638">
        <v>84</v>
      </c>
      <c r="L638"/>
      <c r="M638"/>
      <c r="N638">
        <v>1.447929</v>
      </c>
      <c r="O638" s="83">
        <v>2977.69</v>
      </c>
      <c r="P638">
        <v>3300.9099999999989</v>
      </c>
      <c r="Q638">
        <v>1.7989999999999999</v>
      </c>
      <c r="R638">
        <v>3316.15</v>
      </c>
      <c r="S638">
        <v>1.7989999999999999</v>
      </c>
      <c r="T638" s="84">
        <v>2977.69</v>
      </c>
      <c r="U638" s="57">
        <v>44317</v>
      </c>
      <c r="V638" s="81" t="str">
        <f t="shared" si="36"/>
        <v>92020</v>
      </c>
      <c r="W638" s="80" t="str">
        <f t="shared" si="37"/>
        <v>1 a 30 dias</v>
      </c>
      <c r="X638" s="81" t="str">
        <f t="shared" si="39"/>
        <v>52021</v>
      </c>
      <c r="AA638"/>
    </row>
    <row r="639" spans="1:27" x14ac:dyDescent="0.3">
      <c r="A639" s="57">
        <v>44227</v>
      </c>
      <c r="B639">
        <v>29894663000189</v>
      </c>
      <c r="C639" t="s">
        <v>96</v>
      </c>
      <c r="D639" s="57">
        <v>44074</v>
      </c>
      <c r="E639">
        <v>88.83</v>
      </c>
      <c r="F639" s="57">
        <v>44323</v>
      </c>
      <c r="G639">
        <f t="shared" si="38"/>
        <v>96</v>
      </c>
      <c r="H639" s="57">
        <v>46575</v>
      </c>
      <c r="I639">
        <v>2259</v>
      </c>
      <c r="J639">
        <v>303859608</v>
      </c>
      <c r="K639">
        <v>84</v>
      </c>
      <c r="L639"/>
      <c r="M639"/>
      <c r="N639">
        <v>1.4418991834378181</v>
      </c>
      <c r="O639" s="83">
        <v>3694.41</v>
      </c>
      <c r="P639">
        <v>4301.2300000000014</v>
      </c>
      <c r="Q639">
        <v>1.7902530000000001</v>
      </c>
      <c r="R639">
        <v>4094.19</v>
      </c>
      <c r="S639">
        <v>1.7902530000000001</v>
      </c>
      <c r="T639" s="84">
        <v>3694.41</v>
      </c>
      <c r="U639" s="57">
        <v>44317</v>
      </c>
      <c r="V639" s="81" t="str">
        <f t="shared" si="36"/>
        <v>82020</v>
      </c>
      <c r="W639" s="80" t="str">
        <f t="shared" si="37"/>
        <v>1 a 30 dias</v>
      </c>
      <c r="X639" s="81" t="str">
        <f t="shared" si="39"/>
        <v>52021</v>
      </c>
      <c r="AA639"/>
    </row>
    <row r="640" spans="1:27" x14ac:dyDescent="0.3">
      <c r="A640" s="57">
        <v>44227</v>
      </c>
      <c r="B640">
        <v>29894663000189</v>
      </c>
      <c r="C640" t="s">
        <v>96</v>
      </c>
      <c r="D640" s="57">
        <v>43978</v>
      </c>
      <c r="E640">
        <v>58</v>
      </c>
      <c r="F640" s="57">
        <v>44323</v>
      </c>
      <c r="G640">
        <f t="shared" si="38"/>
        <v>96</v>
      </c>
      <c r="H640" s="57">
        <v>46119</v>
      </c>
      <c r="I640">
        <v>1803</v>
      </c>
      <c r="J640">
        <v>303920823</v>
      </c>
      <c r="K640">
        <v>72</v>
      </c>
      <c r="L640"/>
      <c r="M640"/>
      <c r="N640">
        <v>1.4949999999999999</v>
      </c>
      <c r="O640" s="83">
        <v>2036.1</v>
      </c>
      <c r="P640">
        <v>2534.21</v>
      </c>
      <c r="Q640">
        <v>2.0209929999999998</v>
      </c>
      <c r="R640">
        <v>2312.3000000000002</v>
      </c>
      <c r="S640">
        <v>2.0209929999999998</v>
      </c>
      <c r="T640" s="84">
        <v>2036.1</v>
      </c>
      <c r="U640" s="57">
        <v>44317</v>
      </c>
      <c r="V640" s="81" t="str">
        <f t="shared" si="36"/>
        <v>52020</v>
      </c>
      <c r="W640" s="80" t="str">
        <f t="shared" si="37"/>
        <v>1 a 30 dias</v>
      </c>
      <c r="X640" s="81" t="str">
        <f t="shared" si="39"/>
        <v>52021</v>
      </c>
      <c r="AA640"/>
    </row>
    <row r="641" spans="1:27" x14ac:dyDescent="0.3">
      <c r="A641" s="57">
        <v>44227</v>
      </c>
      <c r="B641">
        <v>29894663000189</v>
      </c>
      <c r="C641" t="s">
        <v>96</v>
      </c>
      <c r="D641" s="57">
        <v>44001</v>
      </c>
      <c r="E641">
        <v>328.14</v>
      </c>
      <c r="F641" s="57">
        <v>44111</v>
      </c>
      <c r="G641">
        <f t="shared" si="38"/>
        <v>-116</v>
      </c>
      <c r="H641" s="57">
        <v>46545</v>
      </c>
      <c r="I641">
        <v>2229</v>
      </c>
      <c r="J641">
        <v>303944161</v>
      </c>
      <c r="K641">
        <v>84</v>
      </c>
      <c r="L641"/>
      <c r="M641"/>
      <c r="N641">
        <v>1.4531530000000001</v>
      </c>
      <c r="O641" s="83">
        <v>15823.73</v>
      </c>
      <c r="P641">
        <v>15834.36</v>
      </c>
      <c r="Q641">
        <v>1.7989999999999999</v>
      </c>
      <c r="R641">
        <v>17258.3</v>
      </c>
      <c r="S641">
        <v>1.7989999999999999</v>
      </c>
      <c r="T641" s="84">
        <v>15823.73</v>
      </c>
      <c r="U641" s="57">
        <v>44105</v>
      </c>
      <c r="V641" s="81" t="str">
        <f t="shared" si="36"/>
        <v>62020</v>
      </c>
      <c r="W641" s="80" t="str">
        <f t="shared" si="37"/>
        <v>91 a 120 dias</v>
      </c>
      <c r="X641" s="81" t="str">
        <f t="shared" si="39"/>
        <v>102020</v>
      </c>
      <c r="AA641"/>
    </row>
    <row r="642" spans="1:27" x14ac:dyDescent="0.3">
      <c r="A642" s="57">
        <v>44227</v>
      </c>
      <c r="B642">
        <v>29894663000189</v>
      </c>
      <c r="C642" t="s">
        <v>96</v>
      </c>
      <c r="D642" s="57">
        <v>44001</v>
      </c>
      <c r="E642">
        <v>699</v>
      </c>
      <c r="F642" s="57">
        <v>44019</v>
      </c>
      <c r="G642">
        <f t="shared" si="38"/>
        <v>-208</v>
      </c>
      <c r="H642" s="57">
        <v>46545</v>
      </c>
      <c r="I642">
        <v>2229</v>
      </c>
      <c r="J642">
        <v>303945121</v>
      </c>
      <c r="K642">
        <v>84</v>
      </c>
      <c r="L642"/>
      <c r="M642"/>
      <c r="N642">
        <v>1.4531640000000001</v>
      </c>
      <c r="O642" s="83">
        <v>35804.54</v>
      </c>
      <c r="P642">
        <v>33730.01</v>
      </c>
      <c r="Q642">
        <v>1.7990010000000001</v>
      </c>
      <c r="R642">
        <v>38860.369999999995</v>
      </c>
      <c r="S642">
        <v>1.7990010000000001</v>
      </c>
      <c r="T642" s="84">
        <v>35804.54</v>
      </c>
      <c r="U642" s="57">
        <v>44044</v>
      </c>
      <c r="V642" s="81" t="str">
        <f t="shared" ref="V642:V705" si="40">MONTH(D642)&amp;YEAR(D642)</f>
        <v>62020</v>
      </c>
      <c r="W642" s="80" t="str">
        <f t="shared" ref="W642:W705" si="41">_xlfn.IFS(G642&lt;-120,"Acima de 120 dias",G642&lt;=-90,"91 a 120 dias",G642&lt;=-61,"61 a 90 dias",G642&lt;=-31,"31 a 60 dias",G642&gt;=-30,"1 a 30 dias")</f>
        <v>Acima de 120 dias</v>
      </c>
      <c r="X642" s="81" t="str">
        <f t="shared" si="39"/>
        <v>82020</v>
      </c>
      <c r="AA642"/>
    </row>
    <row r="643" spans="1:27" x14ac:dyDescent="0.3">
      <c r="A643" s="57">
        <v>44227</v>
      </c>
      <c r="B643">
        <v>29894663000189</v>
      </c>
      <c r="C643" t="s">
        <v>96</v>
      </c>
      <c r="D643" s="57">
        <v>44040</v>
      </c>
      <c r="E643">
        <v>280.45</v>
      </c>
      <c r="F643" s="57">
        <v>44172</v>
      </c>
      <c r="G643">
        <f t="shared" ref="G643:G706" si="42">F643-A643</f>
        <v>-55</v>
      </c>
      <c r="H643" s="57">
        <v>46545</v>
      </c>
      <c r="I643">
        <v>2229</v>
      </c>
      <c r="J643">
        <v>303948042</v>
      </c>
      <c r="K643">
        <v>84</v>
      </c>
      <c r="L643"/>
      <c r="M643"/>
      <c r="N643">
        <v>1.4388975544575096</v>
      </c>
      <c r="O643" s="83">
        <v>13002.69</v>
      </c>
      <c r="P643">
        <v>13570.009999999997</v>
      </c>
      <c r="Q643">
        <v>1.786913</v>
      </c>
      <c r="R643">
        <v>14243.710000000001</v>
      </c>
      <c r="S643">
        <v>1.786913</v>
      </c>
      <c r="T643" s="84">
        <v>13002.69</v>
      </c>
      <c r="U643" s="57">
        <v>44166</v>
      </c>
      <c r="V643" s="81" t="str">
        <f t="shared" si="40"/>
        <v>72020</v>
      </c>
      <c r="W643" s="80" t="str">
        <f t="shared" si="41"/>
        <v>31 a 60 dias</v>
      </c>
      <c r="X643" s="81" t="str">
        <f t="shared" ref="X643:X706" si="43">MONTH(U643)&amp;YEAR(U643)</f>
        <v>122020</v>
      </c>
      <c r="AA643"/>
    </row>
    <row r="644" spans="1:27" x14ac:dyDescent="0.3">
      <c r="A644" s="57">
        <v>44227</v>
      </c>
      <c r="B644">
        <v>29894663000189</v>
      </c>
      <c r="C644" t="s">
        <v>96</v>
      </c>
      <c r="D644" s="57">
        <v>44074</v>
      </c>
      <c r="E644">
        <v>77.989999999999995</v>
      </c>
      <c r="F644" s="57">
        <v>44142</v>
      </c>
      <c r="G644">
        <f t="shared" si="42"/>
        <v>-85</v>
      </c>
      <c r="H644" s="57">
        <v>46575</v>
      </c>
      <c r="I644">
        <v>2259</v>
      </c>
      <c r="J644">
        <v>303955517</v>
      </c>
      <c r="K644">
        <v>84</v>
      </c>
      <c r="L644"/>
      <c r="M644"/>
      <c r="N644">
        <v>1.4316821262419224</v>
      </c>
      <c r="O644" s="83">
        <v>3721.52</v>
      </c>
      <c r="P644">
        <v>3789.1</v>
      </c>
      <c r="Q644">
        <v>1.7794449999999999</v>
      </c>
      <c r="R644">
        <v>4073.58</v>
      </c>
      <c r="S644">
        <v>1.7794449999999999</v>
      </c>
      <c r="T644" s="84">
        <v>3721.52</v>
      </c>
      <c r="U644" s="57">
        <v>44136</v>
      </c>
      <c r="V644" s="81" t="str">
        <f t="shared" si="40"/>
        <v>82020</v>
      </c>
      <c r="W644" s="80" t="str">
        <f t="shared" si="41"/>
        <v>61 a 90 dias</v>
      </c>
      <c r="X644" s="81" t="str">
        <f t="shared" si="43"/>
        <v>112020</v>
      </c>
      <c r="AA644"/>
    </row>
    <row r="645" spans="1:27" x14ac:dyDescent="0.3">
      <c r="A645" s="57">
        <v>44227</v>
      </c>
      <c r="B645">
        <v>29894663000189</v>
      </c>
      <c r="C645" t="s">
        <v>96</v>
      </c>
      <c r="D645" s="57">
        <v>43936</v>
      </c>
      <c r="E645">
        <v>226.32</v>
      </c>
      <c r="F645" s="57">
        <v>44172</v>
      </c>
      <c r="G645">
        <f t="shared" si="42"/>
        <v>-55</v>
      </c>
      <c r="H645" s="57">
        <v>46090</v>
      </c>
      <c r="I645">
        <v>1774</v>
      </c>
      <c r="J645">
        <v>304012340</v>
      </c>
      <c r="K645">
        <v>72</v>
      </c>
      <c r="L645"/>
      <c r="M645"/>
      <c r="N645">
        <v>1.5130000000000001</v>
      </c>
      <c r="O645" s="83">
        <v>8933.07</v>
      </c>
      <c r="P645">
        <v>9780.369999999999</v>
      </c>
      <c r="Q645">
        <v>2.062681</v>
      </c>
      <c r="R645">
        <v>10021.75</v>
      </c>
      <c r="S645">
        <v>2.062681</v>
      </c>
      <c r="T645" s="84">
        <v>8933.07</v>
      </c>
      <c r="U645" s="57">
        <v>44166</v>
      </c>
      <c r="V645" s="81" t="str">
        <f t="shared" si="40"/>
        <v>42020</v>
      </c>
      <c r="W645" s="80" t="str">
        <f t="shared" si="41"/>
        <v>31 a 60 dias</v>
      </c>
      <c r="X645" s="81" t="str">
        <f t="shared" si="43"/>
        <v>122020</v>
      </c>
      <c r="AA645"/>
    </row>
    <row r="646" spans="1:27" x14ac:dyDescent="0.3">
      <c r="A646" s="57">
        <v>44227</v>
      </c>
      <c r="B646">
        <v>29894663000189</v>
      </c>
      <c r="C646" t="s">
        <v>96</v>
      </c>
      <c r="D646" s="57">
        <v>43978</v>
      </c>
      <c r="E646">
        <v>158.80000000000001</v>
      </c>
      <c r="F646" s="57">
        <v>44142</v>
      </c>
      <c r="G646">
        <f t="shared" si="42"/>
        <v>-85</v>
      </c>
      <c r="H646" s="57">
        <v>46119</v>
      </c>
      <c r="I646">
        <v>1803</v>
      </c>
      <c r="J646">
        <v>304018780</v>
      </c>
      <c r="K646">
        <v>72</v>
      </c>
      <c r="L646"/>
      <c r="M646"/>
      <c r="N646">
        <v>1.5032492476974977</v>
      </c>
      <c r="O646" s="83">
        <v>6478.1100000000006</v>
      </c>
      <c r="P646">
        <v>6921.9000000000005</v>
      </c>
      <c r="Q646">
        <v>2.0592199999999998</v>
      </c>
      <c r="R646">
        <v>7270.77</v>
      </c>
      <c r="S646">
        <v>2.0592199999999998</v>
      </c>
      <c r="T646" s="84">
        <v>6478.1100000000006</v>
      </c>
      <c r="U646" s="57">
        <v>44136</v>
      </c>
      <c r="V646" s="81" t="str">
        <f t="shared" si="40"/>
        <v>52020</v>
      </c>
      <c r="W646" s="80" t="str">
        <f t="shared" si="41"/>
        <v>61 a 90 dias</v>
      </c>
      <c r="X646" s="81" t="str">
        <f t="shared" si="43"/>
        <v>112020</v>
      </c>
      <c r="AA646"/>
    </row>
    <row r="647" spans="1:27" x14ac:dyDescent="0.3">
      <c r="A647" s="57">
        <v>44227</v>
      </c>
      <c r="B647">
        <v>29894663000189</v>
      </c>
      <c r="C647" t="s">
        <v>96</v>
      </c>
      <c r="D647" s="57">
        <v>44040</v>
      </c>
      <c r="E647">
        <v>313.48</v>
      </c>
      <c r="F647" s="57">
        <v>44323</v>
      </c>
      <c r="G647">
        <f t="shared" si="42"/>
        <v>96</v>
      </c>
      <c r="H647" s="57">
        <v>46119</v>
      </c>
      <c r="I647">
        <v>1803</v>
      </c>
      <c r="J647">
        <v>304022674</v>
      </c>
      <c r="K647">
        <v>72</v>
      </c>
      <c r="L647"/>
      <c r="M647"/>
      <c r="N647">
        <v>1.3985714642226164</v>
      </c>
      <c r="O647" s="83">
        <v>11620.779999999999</v>
      </c>
      <c r="P647">
        <v>13863.530000000002</v>
      </c>
      <c r="Q647">
        <v>1.7910509999999999</v>
      </c>
      <c r="R647">
        <v>12803.66</v>
      </c>
      <c r="S647">
        <v>1.7910509999999999</v>
      </c>
      <c r="T647" s="84">
        <v>11620.779999999999</v>
      </c>
      <c r="U647" s="57">
        <v>44317</v>
      </c>
      <c r="V647" s="81" t="str">
        <f t="shared" si="40"/>
        <v>72020</v>
      </c>
      <c r="W647" s="80" t="str">
        <f t="shared" si="41"/>
        <v>1 a 30 dias</v>
      </c>
      <c r="X647" s="81" t="str">
        <f t="shared" si="43"/>
        <v>52021</v>
      </c>
      <c r="AA647"/>
    </row>
    <row r="648" spans="1:27" x14ac:dyDescent="0.3">
      <c r="A648" s="57">
        <v>44227</v>
      </c>
      <c r="B648">
        <v>29894663000189</v>
      </c>
      <c r="C648" t="s">
        <v>96</v>
      </c>
      <c r="D648" s="57">
        <v>44074</v>
      </c>
      <c r="E648">
        <v>230</v>
      </c>
      <c r="F648" s="57">
        <v>44172</v>
      </c>
      <c r="G648">
        <f t="shared" si="42"/>
        <v>-55</v>
      </c>
      <c r="H648" s="57">
        <v>46545</v>
      </c>
      <c r="I648">
        <v>2229</v>
      </c>
      <c r="J648">
        <v>304035932</v>
      </c>
      <c r="K648">
        <v>84</v>
      </c>
      <c r="L648"/>
      <c r="M648"/>
      <c r="N648">
        <v>1.3599999999999999</v>
      </c>
      <c r="O648" s="83">
        <v>12022.44</v>
      </c>
      <c r="P648">
        <v>11370.300000000005</v>
      </c>
      <c r="Q648">
        <v>1.3324959999999999</v>
      </c>
      <c r="R648">
        <v>11934.47</v>
      </c>
      <c r="S648">
        <v>1.3324959999999999</v>
      </c>
      <c r="T648" s="84">
        <v>12022.44</v>
      </c>
      <c r="U648" s="57">
        <v>44166</v>
      </c>
      <c r="V648" s="81" t="str">
        <f t="shared" si="40"/>
        <v>82020</v>
      </c>
      <c r="W648" s="80" t="str">
        <f t="shared" si="41"/>
        <v>31 a 60 dias</v>
      </c>
      <c r="X648" s="81" t="str">
        <f t="shared" si="43"/>
        <v>122020</v>
      </c>
      <c r="AA648"/>
    </row>
    <row r="649" spans="1:27" x14ac:dyDescent="0.3">
      <c r="A649" s="57">
        <v>44227</v>
      </c>
      <c r="B649">
        <v>29894663000189</v>
      </c>
      <c r="C649" t="s">
        <v>96</v>
      </c>
      <c r="D649" s="57">
        <v>44001</v>
      </c>
      <c r="E649">
        <v>295</v>
      </c>
      <c r="F649" s="57">
        <v>44172</v>
      </c>
      <c r="G649">
        <f t="shared" si="42"/>
        <v>-55</v>
      </c>
      <c r="H649" s="57">
        <v>46545</v>
      </c>
      <c r="I649">
        <v>2229</v>
      </c>
      <c r="J649">
        <v>304042072</v>
      </c>
      <c r="K649">
        <v>84</v>
      </c>
      <c r="L649"/>
      <c r="M649"/>
      <c r="N649">
        <v>1.4420360000000001</v>
      </c>
      <c r="O649" s="83">
        <v>13676.52</v>
      </c>
      <c r="P649">
        <v>14288.73</v>
      </c>
      <c r="Q649">
        <v>1.78715</v>
      </c>
      <c r="R649">
        <v>14970.07</v>
      </c>
      <c r="S649">
        <v>1.78715</v>
      </c>
      <c r="T649" s="84">
        <v>13676.52</v>
      </c>
      <c r="U649" s="57">
        <v>44197</v>
      </c>
      <c r="V649" s="81" t="str">
        <f t="shared" si="40"/>
        <v>62020</v>
      </c>
      <c r="W649" s="80" t="str">
        <f t="shared" si="41"/>
        <v>31 a 60 dias</v>
      </c>
      <c r="X649" s="81" t="str">
        <f t="shared" si="43"/>
        <v>12021</v>
      </c>
      <c r="AA649"/>
    </row>
    <row r="650" spans="1:27" x14ac:dyDescent="0.3">
      <c r="A650" s="57">
        <v>44227</v>
      </c>
      <c r="B650">
        <v>29894663000189</v>
      </c>
      <c r="C650" t="s">
        <v>96</v>
      </c>
      <c r="D650" s="57">
        <v>44074</v>
      </c>
      <c r="E650">
        <v>397.55</v>
      </c>
      <c r="F650" s="57">
        <v>44142</v>
      </c>
      <c r="G650">
        <f t="shared" si="42"/>
        <v>-85</v>
      </c>
      <c r="H650" s="57">
        <v>46545</v>
      </c>
      <c r="I650">
        <v>2229</v>
      </c>
      <c r="J650">
        <v>304045149</v>
      </c>
      <c r="K650">
        <v>84</v>
      </c>
      <c r="L650"/>
      <c r="M650"/>
      <c r="N650">
        <v>1.4443805564596275</v>
      </c>
      <c r="O650" s="83">
        <v>18802.29</v>
      </c>
      <c r="P650">
        <v>19113.600000000002</v>
      </c>
      <c r="Q650">
        <v>1.7927470000000001</v>
      </c>
      <c r="R650">
        <v>20558.87</v>
      </c>
      <c r="S650">
        <v>1.7927470000000001</v>
      </c>
      <c r="T650" s="84">
        <v>18802.29</v>
      </c>
      <c r="U650" s="57">
        <v>44136</v>
      </c>
      <c r="V650" s="81" t="str">
        <f t="shared" si="40"/>
        <v>82020</v>
      </c>
      <c r="W650" s="80" t="str">
        <f t="shared" si="41"/>
        <v>61 a 90 dias</v>
      </c>
      <c r="X650" s="81" t="str">
        <f t="shared" si="43"/>
        <v>112020</v>
      </c>
      <c r="AA650"/>
    </row>
    <row r="651" spans="1:27" x14ac:dyDescent="0.3">
      <c r="A651" s="57">
        <v>44227</v>
      </c>
      <c r="B651">
        <v>29894663000189</v>
      </c>
      <c r="C651" t="s">
        <v>96</v>
      </c>
      <c r="D651" s="57">
        <v>44074</v>
      </c>
      <c r="E651">
        <v>47.28</v>
      </c>
      <c r="F651" s="57">
        <v>44323</v>
      </c>
      <c r="G651">
        <f t="shared" si="42"/>
        <v>96</v>
      </c>
      <c r="H651" s="57">
        <v>46575</v>
      </c>
      <c r="I651">
        <v>2259</v>
      </c>
      <c r="J651">
        <v>304053780</v>
      </c>
      <c r="K651">
        <v>84</v>
      </c>
      <c r="L651"/>
      <c r="M651"/>
      <c r="N651">
        <v>1.4299598390207091</v>
      </c>
      <c r="O651" s="83">
        <v>1970.45</v>
      </c>
      <c r="P651">
        <v>2298.3599999999992</v>
      </c>
      <c r="Q651">
        <v>1.783074</v>
      </c>
      <c r="R651">
        <v>2187.02</v>
      </c>
      <c r="S651">
        <v>1.783074</v>
      </c>
      <c r="T651" s="84">
        <v>1970.45</v>
      </c>
      <c r="U651" s="57">
        <v>44317</v>
      </c>
      <c r="V651" s="81" t="str">
        <f t="shared" si="40"/>
        <v>82020</v>
      </c>
      <c r="W651" s="80" t="str">
        <f t="shared" si="41"/>
        <v>1 a 30 dias</v>
      </c>
      <c r="X651" s="81" t="str">
        <f t="shared" si="43"/>
        <v>52021</v>
      </c>
      <c r="AA651"/>
    </row>
    <row r="652" spans="1:27" x14ac:dyDescent="0.3">
      <c r="A652" s="57">
        <v>44227</v>
      </c>
      <c r="B652">
        <v>29894663000189</v>
      </c>
      <c r="C652" t="s">
        <v>96</v>
      </c>
      <c r="D652" s="57">
        <v>44134</v>
      </c>
      <c r="E652">
        <v>61.23</v>
      </c>
      <c r="F652" s="57">
        <v>44323</v>
      </c>
      <c r="G652">
        <f t="shared" si="42"/>
        <v>96</v>
      </c>
      <c r="H652" s="57">
        <v>46699</v>
      </c>
      <c r="I652">
        <v>2383</v>
      </c>
      <c r="J652">
        <v>304056939</v>
      </c>
      <c r="K652">
        <v>84</v>
      </c>
      <c r="L652"/>
      <c r="M652"/>
      <c r="N652">
        <v>1.415008</v>
      </c>
      <c r="O652" s="83">
        <v>2638.62</v>
      </c>
      <c r="P652">
        <v>2966.3599999999983</v>
      </c>
      <c r="Q652">
        <v>1.751701</v>
      </c>
      <c r="R652">
        <v>2927.6</v>
      </c>
      <c r="S652">
        <v>1.751701</v>
      </c>
      <c r="T652" s="84">
        <v>2638.62</v>
      </c>
      <c r="U652" s="57">
        <v>44317</v>
      </c>
      <c r="V652" s="81" t="str">
        <f t="shared" si="40"/>
        <v>102020</v>
      </c>
      <c r="W652" s="80" t="str">
        <f t="shared" si="41"/>
        <v>1 a 30 dias</v>
      </c>
      <c r="X652" s="81" t="str">
        <f t="shared" si="43"/>
        <v>52021</v>
      </c>
      <c r="AA652"/>
    </row>
    <row r="653" spans="1:27" x14ac:dyDescent="0.3">
      <c r="A653" s="57">
        <v>44227</v>
      </c>
      <c r="B653">
        <v>29894663000189</v>
      </c>
      <c r="C653" t="s">
        <v>96</v>
      </c>
      <c r="D653" s="57">
        <v>44074</v>
      </c>
      <c r="E653">
        <v>75</v>
      </c>
      <c r="F653" s="57">
        <v>44234</v>
      </c>
      <c r="G653">
        <f t="shared" si="42"/>
        <v>7</v>
      </c>
      <c r="H653" s="57">
        <v>46575</v>
      </c>
      <c r="I653">
        <v>2259</v>
      </c>
      <c r="J653">
        <v>304059153</v>
      </c>
      <c r="K653">
        <v>84</v>
      </c>
      <c r="L653"/>
      <c r="M653"/>
      <c r="N653">
        <v>1.4394428451556345</v>
      </c>
      <c r="O653" s="83">
        <v>3346.46</v>
      </c>
      <c r="P653">
        <v>3634.51</v>
      </c>
      <c r="Q653">
        <v>1.787728</v>
      </c>
      <c r="R653">
        <v>3684.29</v>
      </c>
      <c r="S653">
        <v>1.787728</v>
      </c>
      <c r="T653" s="84">
        <v>3346.46</v>
      </c>
      <c r="U653" s="57">
        <v>44228</v>
      </c>
      <c r="V653" s="81" t="str">
        <f t="shared" si="40"/>
        <v>82020</v>
      </c>
      <c r="W653" s="80" t="str">
        <f t="shared" si="41"/>
        <v>1 a 30 dias</v>
      </c>
      <c r="X653" s="81" t="str">
        <f t="shared" si="43"/>
        <v>22021</v>
      </c>
      <c r="AA653"/>
    </row>
    <row r="654" spans="1:27" x14ac:dyDescent="0.3">
      <c r="A654" s="57">
        <v>44227</v>
      </c>
      <c r="B654">
        <v>29894663000189</v>
      </c>
      <c r="C654" t="s">
        <v>96</v>
      </c>
      <c r="D654" s="57">
        <v>44099</v>
      </c>
      <c r="E654">
        <v>61</v>
      </c>
      <c r="F654" s="57">
        <v>44323</v>
      </c>
      <c r="G654">
        <f t="shared" si="42"/>
        <v>96</v>
      </c>
      <c r="H654" s="57">
        <v>46608</v>
      </c>
      <c r="I654">
        <v>2292</v>
      </c>
      <c r="J654">
        <v>304067924</v>
      </c>
      <c r="K654">
        <v>84</v>
      </c>
      <c r="L654"/>
      <c r="M654"/>
      <c r="N654">
        <v>1.431897</v>
      </c>
      <c r="O654" s="83">
        <v>2561.1999999999998</v>
      </c>
      <c r="P654">
        <v>2955.8799999999987</v>
      </c>
      <c r="Q654">
        <v>1.778877</v>
      </c>
      <c r="R654">
        <v>2840.7</v>
      </c>
      <c r="S654">
        <v>1.778877</v>
      </c>
      <c r="T654" s="84">
        <v>2561.1999999999998</v>
      </c>
      <c r="U654" s="57">
        <v>44317</v>
      </c>
      <c r="V654" s="81" t="str">
        <f t="shared" si="40"/>
        <v>92020</v>
      </c>
      <c r="W654" s="80" t="str">
        <f t="shared" si="41"/>
        <v>1 a 30 dias</v>
      </c>
      <c r="X654" s="81" t="str">
        <f t="shared" si="43"/>
        <v>52021</v>
      </c>
      <c r="AA654"/>
    </row>
    <row r="655" spans="1:27" x14ac:dyDescent="0.3">
      <c r="A655" s="57">
        <v>44227</v>
      </c>
      <c r="B655">
        <v>29894663000189</v>
      </c>
      <c r="C655" t="s">
        <v>96</v>
      </c>
      <c r="D655" s="57">
        <v>44074</v>
      </c>
      <c r="E655">
        <v>280</v>
      </c>
      <c r="F655" s="57">
        <v>44262</v>
      </c>
      <c r="G655">
        <f t="shared" si="42"/>
        <v>35</v>
      </c>
      <c r="H655" s="57">
        <v>46699</v>
      </c>
      <c r="I655">
        <v>2383</v>
      </c>
      <c r="J655">
        <v>304075665</v>
      </c>
      <c r="K655">
        <v>84</v>
      </c>
      <c r="L655"/>
      <c r="M655"/>
      <c r="N655">
        <v>1.3599999999999999</v>
      </c>
      <c r="O655" s="83">
        <v>13333.7</v>
      </c>
      <c r="P655">
        <v>13457.9</v>
      </c>
      <c r="Q655">
        <v>1.5643359999999999</v>
      </c>
      <c r="R655">
        <v>14183.81</v>
      </c>
      <c r="S655">
        <v>1.5643359999999999</v>
      </c>
      <c r="T655" s="84">
        <v>13333.7</v>
      </c>
      <c r="U655" s="57">
        <v>44287</v>
      </c>
      <c r="V655" s="81" t="str">
        <f t="shared" si="40"/>
        <v>82020</v>
      </c>
      <c r="W655" s="80" t="str">
        <f t="shared" si="41"/>
        <v>1 a 30 dias</v>
      </c>
      <c r="X655" s="81" t="str">
        <f t="shared" si="43"/>
        <v>42021</v>
      </c>
      <c r="AA655"/>
    </row>
    <row r="656" spans="1:27" x14ac:dyDescent="0.3">
      <c r="A656" s="57">
        <v>44227</v>
      </c>
      <c r="B656">
        <v>29894663000189</v>
      </c>
      <c r="C656" t="s">
        <v>96</v>
      </c>
      <c r="D656" s="57">
        <v>44074</v>
      </c>
      <c r="E656">
        <v>163.5</v>
      </c>
      <c r="F656" s="57">
        <v>44172</v>
      </c>
      <c r="G656">
        <f t="shared" si="42"/>
        <v>-55</v>
      </c>
      <c r="H656" s="57">
        <v>46638</v>
      </c>
      <c r="I656">
        <v>2322</v>
      </c>
      <c r="J656">
        <v>304082874</v>
      </c>
      <c r="K656">
        <v>84</v>
      </c>
      <c r="L656"/>
      <c r="M656"/>
      <c r="N656">
        <v>1.4518869999999999</v>
      </c>
      <c r="O656" s="83">
        <v>7701.6</v>
      </c>
      <c r="P656">
        <v>7823.9000000000005</v>
      </c>
      <c r="Q656">
        <v>1.790184</v>
      </c>
      <c r="R656">
        <v>8439.1</v>
      </c>
      <c r="S656">
        <v>1.790184</v>
      </c>
      <c r="T656" s="84">
        <v>7701.6</v>
      </c>
      <c r="U656" s="57">
        <v>44197</v>
      </c>
      <c r="V656" s="81" t="str">
        <f t="shared" si="40"/>
        <v>82020</v>
      </c>
      <c r="W656" s="80" t="str">
        <f t="shared" si="41"/>
        <v>31 a 60 dias</v>
      </c>
      <c r="X656" s="81" t="str">
        <f t="shared" si="43"/>
        <v>12021</v>
      </c>
      <c r="AA656"/>
    </row>
    <row r="657" spans="1:27" x14ac:dyDescent="0.3">
      <c r="A657" s="57">
        <v>44227</v>
      </c>
      <c r="B657">
        <v>29894663000189</v>
      </c>
      <c r="C657" t="s">
        <v>96</v>
      </c>
      <c r="D657" s="57">
        <v>44138</v>
      </c>
      <c r="E657">
        <v>897.39</v>
      </c>
      <c r="F657" s="57">
        <v>44323</v>
      </c>
      <c r="G657">
        <f t="shared" si="42"/>
        <v>96</v>
      </c>
      <c r="H657" s="57">
        <v>46667</v>
      </c>
      <c r="I657">
        <v>2351</v>
      </c>
      <c r="J657">
        <v>304095413</v>
      </c>
      <c r="K657">
        <v>84</v>
      </c>
      <c r="L657"/>
      <c r="M657"/>
      <c r="N657">
        <v>1.3599999999999999</v>
      </c>
      <c r="O657" s="83">
        <v>44578.58</v>
      </c>
      <c r="P657">
        <v>45004.840000000011</v>
      </c>
      <c r="Q657">
        <v>1.2718940000000001</v>
      </c>
      <c r="R657">
        <v>43355.519999999997</v>
      </c>
      <c r="S657">
        <v>1.2718940000000001</v>
      </c>
      <c r="T657" s="84">
        <v>44578.58</v>
      </c>
      <c r="U657" s="57">
        <v>44317</v>
      </c>
      <c r="V657" s="81" t="str">
        <f t="shared" si="40"/>
        <v>112020</v>
      </c>
      <c r="W657" s="80" t="str">
        <f t="shared" si="41"/>
        <v>1 a 30 dias</v>
      </c>
      <c r="X657" s="81" t="str">
        <f t="shared" si="43"/>
        <v>52021</v>
      </c>
      <c r="AA657"/>
    </row>
    <row r="658" spans="1:27" x14ac:dyDescent="0.3">
      <c r="A658" s="57">
        <v>44227</v>
      </c>
      <c r="B658">
        <v>29894663000189</v>
      </c>
      <c r="C658" t="s">
        <v>96</v>
      </c>
      <c r="D658" s="57">
        <v>43978</v>
      </c>
      <c r="E658">
        <v>249.29</v>
      </c>
      <c r="F658" s="57">
        <v>43989</v>
      </c>
      <c r="G658">
        <f t="shared" si="42"/>
        <v>-238</v>
      </c>
      <c r="H658" s="57">
        <v>46119</v>
      </c>
      <c r="I658">
        <v>1803</v>
      </c>
      <c r="J658">
        <v>304121325</v>
      </c>
      <c r="K658">
        <v>72</v>
      </c>
      <c r="L658"/>
      <c r="M658"/>
      <c r="N658">
        <v>1.3599999999999999</v>
      </c>
      <c r="O658" s="83">
        <v>12305.81</v>
      </c>
      <c r="P658">
        <v>11334.200000000003</v>
      </c>
      <c r="Q658">
        <v>1.6496360000000001</v>
      </c>
      <c r="R658">
        <v>13023.869999999999</v>
      </c>
      <c r="S658">
        <v>1.6496360000000001</v>
      </c>
      <c r="T658" s="84">
        <v>12305.81</v>
      </c>
      <c r="U658" s="57">
        <v>44044</v>
      </c>
      <c r="V658" s="81" t="str">
        <f t="shared" si="40"/>
        <v>52020</v>
      </c>
      <c r="W658" s="80" t="str">
        <f t="shared" si="41"/>
        <v>Acima de 120 dias</v>
      </c>
      <c r="X658" s="81" t="str">
        <f t="shared" si="43"/>
        <v>82020</v>
      </c>
      <c r="AA658"/>
    </row>
    <row r="659" spans="1:27" x14ac:dyDescent="0.3">
      <c r="A659" s="57">
        <v>44227</v>
      </c>
      <c r="B659">
        <v>29894663000189</v>
      </c>
      <c r="C659" t="s">
        <v>96</v>
      </c>
      <c r="D659" s="57">
        <v>44001</v>
      </c>
      <c r="E659">
        <v>536.79</v>
      </c>
      <c r="F659" s="57">
        <v>44019</v>
      </c>
      <c r="G659">
        <f t="shared" si="42"/>
        <v>-208</v>
      </c>
      <c r="H659" s="57">
        <v>46514</v>
      </c>
      <c r="I659">
        <v>2198</v>
      </c>
      <c r="J659">
        <v>304130813</v>
      </c>
      <c r="K659">
        <v>84</v>
      </c>
      <c r="L659"/>
      <c r="M659"/>
      <c r="N659">
        <v>1.4478067090607614</v>
      </c>
      <c r="O659" s="83">
        <v>27387.17</v>
      </c>
      <c r="P659">
        <v>25790.839999999993</v>
      </c>
      <c r="Q659">
        <v>1.793318</v>
      </c>
      <c r="R659">
        <v>29696.129999999997</v>
      </c>
      <c r="S659">
        <v>1.793318</v>
      </c>
      <c r="T659" s="84">
        <v>27387.17</v>
      </c>
      <c r="U659" s="57">
        <v>44044</v>
      </c>
      <c r="V659" s="81" t="str">
        <f t="shared" si="40"/>
        <v>62020</v>
      </c>
      <c r="W659" s="80" t="str">
        <f t="shared" si="41"/>
        <v>Acima de 120 dias</v>
      </c>
      <c r="X659" s="81" t="str">
        <f t="shared" si="43"/>
        <v>82020</v>
      </c>
      <c r="AA659"/>
    </row>
    <row r="660" spans="1:27" x14ac:dyDescent="0.3">
      <c r="A660" s="57">
        <v>44227</v>
      </c>
      <c r="B660">
        <v>29894663000189</v>
      </c>
      <c r="C660" t="s">
        <v>96</v>
      </c>
      <c r="D660" s="57">
        <v>44134</v>
      </c>
      <c r="E660">
        <v>52.25</v>
      </c>
      <c r="F660" s="57">
        <v>44293</v>
      </c>
      <c r="G660">
        <f t="shared" si="42"/>
        <v>66</v>
      </c>
      <c r="H660" s="57">
        <v>46699</v>
      </c>
      <c r="I660">
        <v>2383</v>
      </c>
      <c r="J660">
        <v>304131629</v>
      </c>
      <c r="K660">
        <v>84</v>
      </c>
      <c r="L660"/>
      <c r="M660"/>
      <c r="N660">
        <v>1.420015</v>
      </c>
      <c r="O660" s="83">
        <v>2300.2800000000002</v>
      </c>
      <c r="P660">
        <v>2526.9000000000015</v>
      </c>
      <c r="Q660">
        <v>1.7571209999999999</v>
      </c>
      <c r="R660">
        <v>2546.5100000000002</v>
      </c>
      <c r="S660">
        <v>1.7571209999999999</v>
      </c>
      <c r="T660" s="84">
        <v>2300.2800000000002</v>
      </c>
      <c r="U660" s="57">
        <v>44287</v>
      </c>
      <c r="V660" s="81" t="str">
        <f t="shared" si="40"/>
        <v>102020</v>
      </c>
      <c r="W660" s="80" t="str">
        <f t="shared" si="41"/>
        <v>1 a 30 dias</v>
      </c>
      <c r="X660" s="81" t="str">
        <f t="shared" si="43"/>
        <v>42021</v>
      </c>
      <c r="AA660"/>
    </row>
    <row r="661" spans="1:27" x14ac:dyDescent="0.3">
      <c r="A661" s="57">
        <v>44227</v>
      </c>
      <c r="B661">
        <v>29894663000189</v>
      </c>
      <c r="C661" t="s">
        <v>96</v>
      </c>
      <c r="D661" s="57">
        <v>44040</v>
      </c>
      <c r="E661">
        <v>972</v>
      </c>
      <c r="F661" s="57">
        <v>44111</v>
      </c>
      <c r="G661">
        <f t="shared" si="42"/>
        <v>-116</v>
      </c>
      <c r="H661" s="57">
        <v>46149</v>
      </c>
      <c r="I661">
        <v>1833</v>
      </c>
      <c r="J661">
        <v>304139881</v>
      </c>
      <c r="K661">
        <v>72</v>
      </c>
      <c r="L661"/>
      <c r="M661"/>
      <c r="N661">
        <v>1.398163426223594</v>
      </c>
      <c r="O661" s="83">
        <v>43179.74</v>
      </c>
      <c r="P661">
        <v>43357.54</v>
      </c>
      <c r="Q661">
        <v>1.7896160000000001</v>
      </c>
      <c r="R661">
        <v>46926.23</v>
      </c>
      <c r="S661">
        <v>1.7896160000000001</v>
      </c>
      <c r="T661" s="84">
        <v>43179.74</v>
      </c>
      <c r="U661" s="57">
        <v>44105</v>
      </c>
      <c r="V661" s="81" t="str">
        <f t="shared" si="40"/>
        <v>72020</v>
      </c>
      <c r="W661" s="80" t="str">
        <f t="shared" si="41"/>
        <v>91 a 120 dias</v>
      </c>
      <c r="X661" s="81" t="str">
        <f t="shared" si="43"/>
        <v>102020</v>
      </c>
      <c r="AA661"/>
    </row>
    <row r="662" spans="1:27" x14ac:dyDescent="0.3">
      <c r="A662" s="57">
        <v>44227</v>
      </c>
      <c r="B662">
        <v>29894663000189</v>
      </c>
      <c r="C662" t="s">
        <v>96</v>
      </c>
      <c r="D662" s="57">
        <v>44099</v>
      </c>
      <c r="E662">
        <v>282.89999999999998</v>
      </c>
      <c r="F662" s="57">
        <v>44323</v>
      </c>
      <c r="G662">
        <f t="shared" si="42"/>
        <v>96</v>
      </c>
      <c r="H662" s="57">
        <v>46608</v>
      </c>
      <c r="I662">
        <v>2292</v>
      </c>
      <c r="J662">
        <v>304163572</v>
      </c>
      <c r="K662">
        <v>84</v>
      </c>
      <c r="L662"/>
      <c r="M662"/>
      <c r="N662">
        <v>1.390368</v>
      </c>
      <c r="O662" s="83">
        <v>12032.18</v>
      </c>
      <c r="P662">
        <v>13900.120000000003</v>
      </c>
      <c r="Q662">
        <v>1.7345269999999999</v>
      </c>
      <c r="R662">
        <v>13343.41</v>
      </c>
      <c r="S662">
        <v>1.7345269999999999</v>
      </c>
      <c r="T662" s="84">
        <v>12032.18</v>
      </c>
      <c r="U662" s="57">
        <v>44317</v>
      </c>
      <c r="V662" s="81" t="str">
        <f t="shared" si="40"/>
        <v>92020</v>
      </c>
      <c r="W662" s="80" t="str">
        <f t="shared" si="41"/>
        <v>1 a 30 dias</v>
      </c>
      <c r="X662" s="81" t="str">
        <f t="shared" si="43"/>
        <v>52021</v>
      </c>
      <c r="AA662"/>
    </row>
    <row r="663" spans="1:27" x14ac:dyDescent="0.3">
      <c r="A663" s="57">
        <v>44227</v>
      </c>
      <c r="B663">
        <v>29894663000189</v>
      </c>
      <c r="C663" t="s">
        <v>96</v>
      </c>
      <c r="D663" s="57">
        <v>44099</v>
      </c>
      <c r="E663">
        <v>208.7</v>
      </c>
      <c r="F663" s="57">
        <v>44323</v>
      </c>
      <c r="G663">
        <f t="shared" si="42"/>
        <v>96</v>
      </c>
      <c r="H663" s="57">
        <v>46638</v>
      </c>
      <c r="I663">
        <v>2322</v>
      </c>
      <c r="J663">
        <v>304173948</v>
      </c>
      <c r="K663">
        <v>84</v>
      </c>
      <c r="L663"/>
      <c r="M663"/>
      <c r="N663">
        <v>1.3599999999999999</v>
      </c>
      <c r="O663" s="83">
        <v>9236.77</v>
      </c>
      <c r="P663">
        <v>10426.18</v>
      </c>
      <c r="Q663">
        <v>1.6216189999999999</v>
      </c>
      <c r="R663">
        <v>10010.140000000001</v>
      </c>
      <c r="S663">
        <v>1.6216189999999999</v>
      </c>
      <c r="T663" s="84">
        <v>9236.77</v>
      </c>
      <c r="U663" s="57">
        <v>44317</v>
      </c>
      <c r="V663" s="81" t="str">
        <f t="shared" si="40"/>
        <v>92020</v>
      </c>
      <c r="W663" s="80" t="str">
        <f t="shared" si="41"/>
        <v>1 a 30 dias</v>
      </c>
      <c r="X663" s="81" t="str">
        <f t="shared" si="43"/>
        <v>52021</v>
      </c>
      <c r="AA663"/>
    </row>
    <row r="664" spans="1:27" x14ac:dyDescent="0.3">
      <c r="A664" s="57">
        <v>44227</v>
      </c>
      <c r="B664">
        <v>29894663000189</v>
      </c>
      <c r="C664" t="s">
        <v>96</v>
      </c>
      <c r="D664" s="57">
        <v>43978</v>
      </c>
      <c r="E664">
        <v>229.99</v>
      </c>
      <c r="F664" s="57">
        <v>44323</v>
      </c>
      <c r="G664">
        <f t="shared" si="42"/>
        <v>96</v>
      </c>
      <c r="H664" s="57">
        <v>46119</v>
      </c>
      <c r="I664">
        <v>1803</v>
      </c>
      <c r="J664">
        <v>304213890</v>
      </c>
      <c r="K664">
        <v>72</v>
      </c>
      <c r="L664"/>
      <c r="M664"/>
      <c r="N664">
        <v>1.3599999999999999</v>
      </c>
      <c r="O664" s="83">
        <v>8857.58</v>
      </c>
      <c r="P664">
        <v>10456.74</v>
      </c>
      <c r="Q664">
        <v>1.6337889999999999</v>
      </c>
      <c r="R664">
        <v>9485.69</v>
      </c>
      <c r="S664">
        <v>1.6337889999999999</v>
      </c>
      <c r="T664" s="84">
        <v>8857.58</v>
      </c>
      <c r="U664" s="57">
        <v>44317</v>
      </c>
      <c r="V664" s="81" t="str">
        <f t="shared" si="40"/>
        <v>52020</v>
      </c>
      <c r="W664" s="80" t="str">
        <f t="shared" si="41"/>
        <v>1 a 30 dias</v>
      </c>
      <c r="X664" s="81" t="str">
        <f t="shared" si="43"/>
        <v>52021</v>
      </c>
      <c r="AA664"/>
    </row>
    <row r="665" spans="1:27" x14ac:dyDescent="0.3">
      <c r="A665" s="57">
        <v>44227</v>
      </c>
      <c r="B665">
        <v>29894663000189</v>
      </c>
      <c r="C665" t="s">
        <v>96</v>
      </c>
      <c r="D665" s="57">
        <v>44001</v>
      </c>
      <c r="E665">
        <v>140.18</v>
      </c>
      <c r="F665" s="57">
        <v>44172</v>
      </c>
      <c r="G665">
        <f t="shared" si="42"/>
        <v>-55</v>
      </c>
      <c r="H665" s="57">
        <v>46514</v>
      </c>
      <c r="I665">
        <v>2198</v>
      </c>
      <c r="J665">
        <v>304226536</v>
      </c>
      <c r="K665">
        <v>84</v>
      </c>
      <c r="L665"/>
      <c r="M665"/>
      <c r="N665">
        <v>1.4155609437120844</v>
      </c>
      <c r="O665" s="83">
        <v>6506.87</v>
      </c>
      <c r="P665">
        <v>6808.4100000000017</v>
      </c>
      <c r="Q665">
        <v>1.758985</v>
      </c>
      <c r="R665">
        <v>7115.04</v>
      </c>
      <c r="S665">
        <v>1.758985</v>
      </c>
      <c r="T665" s="84">
        <v>6506.87</v>
      </c>
      <c r="U665" s="57">
        <v>44166</v>
      </c>
      <c r="V665" s="81" t="str">
        <f t="shared" si="40"/>
        <v>62020</v>
      </c>
      <c r="W665" s="80" t="str">
        <f t="shared" si="41"/>
        <v>31 a 60 dias</v>
      </c>
      <c r="X665" s="81" t="str">
        <f t="shared" si="43"/>
        <v>122020</v>
      </c>
      <c r="AA665"/>
    </row>
    <row r="666" spans="1:27" x14ac:dyDescent="0.3">
      <c r="A666" s="57">
        <v>44227</v>
      </c>
      <c r="B666">
        <v>29894663000189</v>
      </c>
      <c r="C666" t="s">
        <v>96</v>
      </c>
      <c r="D666" s="57">
        <v>43978</v>
      </c>
      <c r="E666">
        <v>81.31</v>
      </c>
      <c r="F666" s="57">
        <v>44019</v>
      </c>
      <c r="G666">
        <f t="shared" si="42"/>
        <v>-208</v>
      </c>
      <c r="H666" s="57">
        <v>46514</v>
      </c>
      <c r="I666">
        <v>2198</v>
      </c>
      <c r="J666">
        <v>304230937</v>
      </c>
      <c r="K666">
        <v>84</v>
      </c>
      <c r="L666"/>
      <c r="M666"/>
      <c r="N666">
        <v>1.3599999999999999</v>
      </c>
      <c r="O666" s="83">
        <v>4293.47</v>
      </c>
      <c r="P666">
        <v>4063.440000000001</v>
      </c>
      <c r="Q666">
        <v>1.643221</v>
      </c>
      <c r="R666">
        <v>4595.68</v>
      </c>
      <c r="S666">
        <v>1.643221</v>
      </c>
      <c r="T666" s="84">
        <v>4293.47</v>
      </c>
      <c r="U666" s="57">
        <v>44013</v>
      </c>
      <c r="V666" s="81" t="str">
        <f t="shared" si="40"/>
        <v>52020</v>
      </c>
      <c r="W666" s="80" t="str">
        <f t="shared" si="41"/>
        <v>Acima de 120 dias</v>
      </c>
      <c r="X666" s="81" t="str">
        <f t="shared" si="43"/>
        <v>72020</v>
      </c>
      <c r="AA666"/>
    </row>
    <row r="667" spans="1:27" x14ac:dyDescent="0.3">
      <c r="A667" s="57">
        <v>44227</v>
      </c>
      <c r="B667">
        <v>29894663000189</v>
      </c>
      <c r="C667" t="s">
        <v>96</v>
      </c>
      <c r="D667" s="57">
        <v>43978</v>
      </c>
      <c r="E667">
        <v>859.15</v>
      </c>
      <c r="F667" s="57">
        <v>44142</v>
      </c>
      <c r="G667">
        <f t="shared" si="42"/>
        <v>-85</v>
      </c>
      <c r="H667" s="57">
        <v>46514</v>
      </c>
      <c r="I667">
        <v>2198</v>
      </c>
      <c r="J667">
        <v>304233238</v>
      </c>
      <c r="K667">
        <v>84</v>
      </c>
      <c r="L667"/>
      <c r="M667"/>
      <c r="N667">
        <v>1.440712</v>
      </c>
      <c r="O667" s="83">
        <v>40446.26</v>
      </c>
      <c r="P667">
        <v>41780.219999999979</v>
      </c>
      <c r="Q667">
        <v>1.7883849999999999</v>
      </c>
      <c r="R667">
        <v>44174.780000000006</v>
      </c>
      <c r="S667">
        <v>1.7883849999999999</v>
      </c>
      <c r="T667" s="84">
        <v>40446.26</v>
      </c>
      <c r="U667" s="57">
        <v>44136</v>
      </c>
      <c r="V667" s="81" t="str">
        <f t="shared" si="40"/>
        <v>52020</v>
      </c>
      <c r="W667" s="80" t="str">
        <f t="shared" si="41"/>
        <v>61 a 90 dias</v>
      </c>
      <c r="X667" s="81" t="str">
        <f t="shared" si="43"/>
        <v>112020</v>
      </c>
      <c r="AA667"/>
    </row>
    <row r="668" spans="1:27" x14ac:dyDescent="0.3">
      <c r="A668" s="57">
        <v>44227</v>
      </c>
      <c r="B668">
        <v>29894663000189</v>
      </c>
      <c r="C668" t="s">
        <v>96</v>
      </c>
      <c r="D668" s="57">
        <v>44001</v>
      </c>
      <c r="E668">
        <v>48.25</v>
      </c>
      <c r="F668" s="57">
        <v>44323</v>
      </c>
      <c r="G668">
        <f t="shared" si="42"/>
        <v>96</v>
      </c>
      <c r="H668" s="57">
        <v>46514</v>
      </c>
      <c r="I668">
        <v>2198</v>
      </c>
      <c r="J668">
        <v>304236854</v>
      </c>
      <c r="K668">
        <v>84</v>
      </c>
      <c r="L668"/>
      <c r="M668"/>
      <c r="N668">
        <v>1.4330032701111832</v>
      </c>
      <c r="O668" s="83">
        <v>1985.12</v>
      </c>
      <c r="P668">
        <v>2329.73</v>
      </c>
      <c r="Q668">
        <v>1.7827519999999999</v>
      </c>
      <c r="R668">
        <v>2196.35</v>
      </c>
      <c r="S668">
        <v>1.7827519999999999</v>
      </c>
      <c r="T668" s="84">
        <v>1985.12</v>
      </c>
      <c r="U668" s="57">
        <v>44317</v>
      </c>
      <c r="V668" s="81" t="str">
        <f t="shared" si="40"/>
        <v>62020</v>
      </c>
      <c r="W668" s="80" t="str">
        <f t="shared" si="41"/>
        <v>1 a 30 dias</v>
      </c>
      <c r="X668" s="81" t="str">
        <f t="shared" si="43"/>
        <v>52021</v>
      </c>
      <c r="AA668"/>
    </row>
    <row r="669" spans="1:27" x14ac:dyDescent="0.3">
      <c r="A669" s="57">
        <v>44227</v>
      </c>
      <c r="B669">
        <v>29894663000189</v>
      </c>
      <c r="C669" t="s">
        <v>96</v>
      </c>
      <c r="D669" s="57">
        <v>44040</v>
      </c>
      <c r="E669">
        <v>192.75</v>
      </c>
      <c r="F669" s="57">
        <v>44234</v>
      </c>
      <c r="G669">
        <f t="shared" si="42"/>
        <v>7</v>
      </c>
      <c r="H669" s="57">
        <v>45084</v>
      </c>
      <c r="I669">
        <v>768</v>
      </c>
      <c r="J669">
        <v>304244292</v>
      </c>
      <c r="K669">
        <v>36</v>
      </c>
      <c r="L669"/>
      <c r="M669"/>
      <c r="N669">
        <v>1.3599999999999999</v>
      </c>
      <c r="O669" s="83">
        <v>4626.8600000000006</v>
      </c>
      <c r="P669">
        <v>5370.37</v>
      </c>
      <c r="Q669">
        <v>1.78166</v>
      </c>
      <c r="R669">
        <v>4829.2299999999996</v>
      </c>
      <c r="S669">
        <v>1.78166</v>
      </c>
      <c r="T669" s="84">
        <v>4626.8600000000006</v>
      </c>
      <c r="U669" s="57">
        <v>44228</v>
      </c>
      <c r="V669" s="81" t="str">
        <f t="shared" si="40"/>
        <v>72020</v>
      </c>
      <c r="W669" s="80" t="str">
        <f t="shared" si="41"/>
        <v>1 a 30 dias</v>
      </c>
      <c r="X669" s="81" t="str">
        <f t="shared" si="43"/>
        <v>22021</v>
      </c>
      <c r="AA669"/>
    </row>
    <row r="670" spans="1:27" x14ac:dyDescent="0.3">
      <c r="A670" s="57">
        <v>44227</v>
      </c>
      <c r="B670">
        <v>29894663000189</v>
      </c>
      <c r="C670" t="s">
        <v>96</v>
      </c>
      <c r="D670" s="57">
        <v>44074</v>
      </c>
      <c r="E670">
        <v>123.64</v>
      </c>
      <c r="F670" s="57">
        <v>44293</v>
      </c>
      <c r="G670">
        <f t="shared" si="42"/>
        <v>66</v>
      </c>
      <c r="H670" s="57">
        <v>46575</v>
      </c>
      <c r="I670">
        <v>2259</v>
      </c>
      <c r="J670">
        <v>304249668</v>
      </c>
      <c r="K670">
        <v>84</v>
      </c>
      <c r="L670"/>
      <c r="M670"/>
      <c r="N670">
        <v>1.3599999999999999</v>
      </c>
      <c r="O670" s="83">
        <v>5446.36</v>
      </c>
      <c r="P670">
        <v>6152.3500000000013</v>
      </c>
      <c r="Q670">
        <v>1.670806</v>
      </c>
      <c r="R670">
        <v>5965.92</v>
      </c>
      <c r="S670">
        <v>1.670806</v>
      </c>
      <c r="T670" s="84">
        <v>5446.36</v>
      </c>
      <c r="U670" s="57">
        <v>44287</v>
      </c>
      <c r="V670" s="81" t="str">
        <f t="shared" si="40"/>
        <v>82020</v>
      </c>
      <c r="W670" s="80" t="str">
        <f t="shared" si="41"/>
        <v>1 a 30 dias</v>
      </c>
      <c r="X670" s="81" t="str">
        <f t="shared" si="43"/>
        <v>42021</v>
      </c>
      <c r="AA670"/>
    </row>
    <row r="671" spans="1:27" x14ac:dyDescent="0.3">
      <c r="A671" s="57">
        <v>44227</v>
      </c>
      <c r="B671">
        <v>29894663000189</v>
      </c>
      <c r="C671" t="s">
        <v>96</v>
      </c>
      <c r="D671" s="57">
        <v>44074</v>
      </c>
      <c r="E671">
        <v>139.36000000000001</v>
      </c>
      <c r="F671" s="57">
        <v>44203</v>
      </c>
      <c r="G671">
        <f t="shared" si="42"/>
        <v>-24</v>
      </c>
      <c r="H671" s="57">
        <v>46638</v>
      </c>
      <c r="I671">
        <v>2322</v>
      </c>
      <c r="J671">
        <v>304254706</v>
      </c>
      <c r="K671">
        <v>84</v>
      </c>
      <c r="L671"/>
      <c r="M671"/>
      <c r="N671">
        <v>1.4198529999999998</v>
      </c>
      <c r="O671" s="83">
        <v>6483.85</v>
      </c>
      <c r="P671">
        <v>6742.7100000000019</v>
      </c>
      <c r="Q671">
        <v>1.756165</v>
      </c>
      <c r="R671">
        <v>7118.33</v>
      </c>
      <c r="S671">
        <v>1.756165</v>
      </c>
      <c r="T671" s="84">
        <v>6483.85</v>
      </c>
      <c r="U671" s="57">
        <v>44197</v>
      </c>
      <c r="V671" s="81" t="str">
        <f t="shared" si="40"/>
        <v>82020</v>
      </c>
      <c r="W671" s="80" t="str">
        <f t="shared" si="41"/>
        <v>1 a 30 dias</v>
      </c>
      <c r="X671" s="81" t="str">
        <f t="shared" si="43"/>
        <v>12021</v>
      </c>
      <c r="AA671"/>
    </row>
    <row r="672" spans="1:27" x14ac:dyDescent="0.3">
      <c r="A672" s="57">
        <v>44227</v>
      </c>
      <c r="B672">
        <v>29894663000189</v>
      </c>
      <c r="C672" t="s">
        <v>96</v>
      </c>
      <c r="D672" s="57">
        <v>44074</v>
      </c>
      <c r="E672">
        <v>295.73</v>
      </c>
      <c r="F672" s="57">
        <v>44081</v>
      </c>
      <c r="G672">
        <f t="shared" si="42"/>
        <v>-146</v>
      </c>
      <c r="H672" s="57">
        <v>46608</v>
      </c>
      <c r="I672">
        <v>2292</v>
      </c>
      <c r="J672">
        <v>304263848</v>
      </c>
      <c r="K672">
        <v>84</v>
      </c>
      <c r="L672"/>
      <c r="M672"/>
      <c r="N672">
        <v>1.3599999999999999</v>
      </c>
      <c r="O672" s="83">
        <v>16460.850000000002</v>
      </c>
      <c r="P672">
        <v>14810.050000000001</v>
      </c>
      <c r="Q672">
        <v>1.355823</v>
      </c>
      <c r="R672">
        <v>16445.810000000001</v>
      </c>
      <c r="S672">
        <v>1.355823</v>
      </c>
      <c r="T672" s="84">
        <v>16460.850000000002</v>
      </c>
      <c r="U672" s="57">
        <v>44105</v>
      </c>
      <c r="V672" s="81" t="str">
        <f t="shared" si="40"/>
        <v>82020</v>
      </c>
      <c r="W672" s="80" t="str">
        <f t="shared" si="41"/>
        <v>Acima de 120 dias</v>
      </c>
      <c r="X672" s="81" t="str">
        <f t="shared" si="43"/>
        <v>102020</v>
      </c>
      <c r="AA672"/>
    </row>
    <row r="673" spans="1:27" x14ac:dyDescent="0.3">
      <c r="A673" s="57">
        <v>44227</v>
      </c>
      <c r="B673">
        <v>29894663000189</v>
      </c>
      <c r="C673" t="s">
        <v>96</v>
      </c>
      <c r="D673" s="57">
        <v>44074</v>
      </c>
      <c r="E673">
        <v>61.34</v>
      </c>
      <c r="F673" s="57">
        <v>44172</v>
      </c>
      <c r="G673">
        <f t="shared" si="42"/>
        <v>-55</v>
      </c>
      <c r="H673" s="57">
        <v>46608</v>
      </c>
      <c r="I673">
        <v>2292</v>
      </c>
      <c r="J673">
        <v>304267246</v>
      </c>
      <c r="K673">
        <v>84</v>
      </c>
      <c r="L673"/>
      <c r="M673"/>
      <c r="N673">
        <v>1.4277690000000001</v>
      </c>
      <c r="O673" s="83">
        <v>2884.94</v>
      </c>
      <c r="P673">
        <v>3002.55</v>
      </c>
      <c r="Q673">
        <v>1.7751809999999999</v>
      </c>
      <c r="R673">
        <v>3166.86</v>
      </c>
      <c r="S673">
        <v>1.7751809999999999</v>
      </c>
      <c r="T673" s="84">
        <v>2884.94</v>
      </c>
      <c r="U673" s="57">
        <v>44166</v>
      </c>
      <c r="V673" s="81" t="str">
        <f t="shared" si="40"/>
        <v>82020</v>
      </c>
      <c r="W673" s="80" t="str">
        <f t="shared" si="41"/>
        <v>31 a 60 dias</v>
      </c>
      <c r="X673" s="81" t="str">
        <f t="shared" si="43"/>
        <v>122020</v>
      </c>
      <c r="AA673"/>
    </row>
    <row r="674" spans="1:27" x14ac:dyDescent="0.3">
      <c r="A674" s="57">
        <v>44227</v>
      </c>
      <c r="B674">
        <v>29894663000189</v>
      </c>
      <c r="C674" t="s">
        <v>96</v>
      </c>
      <c r="D674" s="57">
        <v>44074</v>
      </c>
      <c r="E674">
        <v>68.8</v>
      </c>
      <c r="F674" s="57">
        <v>44172</v>
      </c>
      <c r="G674">
        <f t="shared" si="42"/>
        <v>-55</v>
      </c>
      <c r="H674" s="57">
        <v>46638</v>
      </c>
      <c r="I674">
        <v>2322</v>
      </c>
      <c r="J674">
        <v>304270431</v>
      </c>
      <c r="K674">
        <v>84</v>
      </c>
      <c r="L674"/>
      <c r="M674"/>
      <c r="N674">
        <v>1.3599999999999999</v>
      </c>
      <c r="O674" s="83">
        <v>3485.36</v>
      </c>
      <c r="P674">
        <v>3398.6400000000008</v>
      </c>
      <c r="Q674">
        <v>1.5186170000000001</v>
      </c>
      <c r="R674">
        <v>3643.96</v>
      </c>
      <c r="S674">
        <v>1.5186170000000001</v>
      </c>
      <c r="T674" s="84">
        <v>3485.36</v>
      </c>
      <c r="U674" s="57">
        <v>44166</v>
      </c>
      <c r="V674" s="81" t="str">
        <f t="shared" si="40"/>
        <v>82020</v>
      </c>
      <c r="W674" s="80" t="str">
        <f t="shared" si="41"/>
        <v>31 a 60 dias</v>
      </c>
      <c r="X674" s="81" t="str">
        <f t="shared" si="43"/>
        <v>122020</v>
      </c>
      <c r="AA674"/>
    </row>
    <row r="675" spans="1:27" x14ac:dyDescent="0.3">
      <c r="A675" s="57">
        <v>44227</v>
      </c>
      <c r="B675">
        <v>29894663000189</v>
      </c>
      <c r="C675" t="s">
        <v>96</v>
      </c>
      <c r="D675" s="57">
        <v>44099</v>
      </c>
      <c r="E675">
        <v>263.55</v>
      </c>
      <c r="F675" s="57">
        <v>44262</v>
      </c>
      <c r="G675">
        <f t="shared" si="42"/>
        <v>35</v>
      </c>
      <c r="H675" s="57">
        <v>46638</v>
      </c>
      <c r="I675">
        <v>2322</v>
      </c>
      <c r="J675">
        <v>304284031</v>
      </c>
      <c r="K675">
        <v>84</v>
      </c>
      <c r="L675"/>
      <c r="M675"/>
      <c r="N675">
        <v>1.443117</v>
      </c>
      <c r="O675" s="83">
        <v>11622.05</v>
      </c>
      <c r="P675">
        <v>12801.5</v>
      </c>
      <c r="Q675">
        <v>1.7906899999999999</v>
      </c>
      <c r="R675">
        <v>12845.83</v>
      </c>
      <c r="S675">
        <v>1.7906899999999999</v>
      </c>
      <c r="T675" s="84">
        <v>11622.05</v>
      </c>
      <c r="U675" s="57">
        <v>44256</v>
      </c>
      <c r="V675" s="81" t="str">
        <f t="shared" si="40"/>
        <v>92020</v>
      </c>
      <c r="W675" s="80" t="str">
        <f t="shared" si="41"/>
        <v>1 a 30 dias</v>
      </c>
      <c r="X675" s="81" t="str">
        <f t="shared" si="43"/>
        <v>32021</v>
      </c>
      <c r="AA675"/>
    </row>
    <row r="676" spans="1:27" x14ac:dyDescent="0.3">
      <c r="A676" s="57">
        <v>44227</v>
      </c>
      <c r="B676">
        <v>29894663000189</v>
      </c>
      <c r="C676" t="s">
        <v>96</v>
      </c>
      <c r="D676" s="57">
        <v>43978</v>
      </c>
      <c r="E676">
        <v>136.5</v>
      </c>
      <c r="F676" s="57">
        <v>44019</v>
      </c>
      <c r="G676">
        <f t="shared" si="42"/>
        <v>-208</v>
      </c>
      <c r="H676" s="57">
        <v>46119</v>
      </c>
      <c r="I676">
        <v>1803</v>
      </c>
      <c r="J676">
        <v>304323395</v>
      </c>
      <c r="K676">
        <v>72</v>
      </c>
      <c r="L676"/>
      <c r="M676"/>
      <c r="N676">
        <v>1.3599999999999999</v>
      </c>
      <c r="O676" s="83">
        <v>6594.03</v>
      </c>
      <c r="P676">
        <v>6206.08</v>
      </c>
      <c r="Q676">
        <v>1.655583</v>
      </c>
      <c r="R676">
        <v>6994.74</v>
      </c>
      <c r="S676">
        <v>1.655583</v>
      </c>
      <c r="T676" s="84">
        <v>6594.03</v>
      </c>
      <c r="U676" s="57">
        <v>44044</v>
      </c>
      <c r="V676" s="81" t="str">
        <f t="shared" si="40"/>
        <v>52020</v>
      </c>
      <c r="W676" s="80" t="str">
        <f t="shared" si="41"/>
        <v>Acima de 120 dias</v>
      </c>
      <c r="X676" s="81" t="str">
        <f t="shared" si="43"/>
        <v>82020</v>
      </c>
      <c r="AA676"/>
    </row>
    <row r="677" spans="1:27" x14ac:dyDescent="0.3">
      <c r="A677" s="57">
        <v>44227</v>
      </c>
      <c r="B677">
        <v>29894663000189</v>
      </c>
      <c r="C677" t="s">
        <v>96</v>
      </c>
      <c r="D677" s="57">
        <v>44001</v>
      </c>
      <c r="E677">
        <v>140.4</v>
      </c>
      <c r="F677" s="57">
        <v>44172</v>
      </c>
      <c r="G677">
        <f t="shared" si="42"/>
        <v>-55</v>
      </c>
      <c r="H677" s="57">
        <v>46514</v>
      </c>
      <c r="I677">
        <v>2198</v>
      </c>
      <c r="J677">
        <v>304331693</v>
      </c>
      <c r="K677">
        <v>84</v>
      </c>
      <c r="L677"/>
      <c r="M677"/>
      <c r="N677">
        <v>1.4531667555701513</v>
      </c>
      <c r="O677" s="83">
        <v>6452.0599999999995</v>
      </c>
      <c r="P677">
        <v>6733.66</v>
      </c>
      <c r="Q677">
        <v>1.798996</v>
      </c>
      <c r="R677">
        <v>7055.11</v>
      </c>
      <c r="S677">
        <v>1.798996</v>
      </c>
      <c r="T677" s="84">
        <v>6452.0599999999995</v>
      </c>
      <c r="U677" s="57">
        <v>44166</v>
      </c>
      <c r="V677" s="81" t="str">
        <f t="shared" si="40"/>
        <v>62020</v>
      </c>
      <c r="W677" s="80" t="str">
        <f t="shared" si="41"/>
        <v>31 a 60 dias</v>
      </c>
      <c r="X677" s="81" t="str">
        <f t="shared" si="43"/>
        <v>122020</v>
      </c>
      <c r="AA677"/>
    </row>
    <row r="678" spans="1:27" x14ac:dyDescent="0.3">
      <c r="A678" s="57">
        <v>44227</v>
      </c>
      <c r="B678">
        <v>29894663000189</v>
      </c>
      <c r="C678" t="s">
        <v>96</v>
      </c>
      <c r="D678" s="57">
        <v>44001</v>
      </c>
      <c r="E678">
        <v>224.48</v>
      </c>
      <c r="F678" s="57">
        <v>44050</v>
      </c>
      <c r="G678">
        <f t="shared" si="42"/>
        <v>-177</v>
      </c>
      <c r="H678" s="57">
        <v>46545</v>
      </c>
      <c r="I678">
        <v>2229</v>
      </c>
      <c r="J678">
        <v>304344816</v>
      </c>
      <c r="K678">
        <v>84</v>
      </c>
      <c r="L678"/>
      <c r="M678"/>
      <c r="N678">
        <v>1.453157</v>
      </c>
      <c r="O678" s="83">
        <v>11273.93</v>
      </c>
      <c r="P678">
        <v>10832.27</v>
      </c>
      <c r="Q678">
        <v>1.798997</v>
      </c>
      <c r="R678">
        <v>12255.310000000001</v>
      </c>
      <c r="S678">
        <v>1.798997</v>
      </c>
      <c r="T678" s="84">
        <v>11273.93</v>
      </c>
      <c r="U678" s="57">
        <v>44044</v>
      </c>
      <c r="V678" s="81" t="str">
        <f t="shared" si="40"/>
        <v>62020</v>
      </c>
      <c r="W678" s="80" t="str">
        <f t="shared" si="41"/>
        <v>Acima de 120 dias</v>
      </c>
      <c r="X678" s="81" t="str">
        <f t="shared" si="43"/>
        <v>82020</v>
      </c>
      <c r="AA678"/>
    </row>
    <row r="679" spans="1:27" x14ac:dyDescent="0.3">
      <c r="A679" s="57">
        <v>44227</v>
      </c>
      <c r="B679">
        <v>29894663000189</v>
      </c>
      <c r="C679" t="s">
        <v>96</v>
      </c>
      <c r="D679" s="57">
        <v>44040</v>
      </c>
      <c r="E679">
        <v>203.36</v>
      </c>
      <c r="F679" s="57">
        <v>44111</v>
      </c>
      <c r="G679">
        <f t="shared" si="42"/>
        <v>-116</v>
      </c>
      <c r="H679" s="57">
        <v>46575</v>
      </c>
      <c r="I679">
        <v>2259</v>
      </c>
      <c r="J679">
        <v>304355962</v>
      </c>
      <c r="K679">
        <v>84</v>
      </c>
      <c r="L679"/>
      <c r="M679"/>
      <c r="N679">
        <v>1.4400580000000001</v>
      </c>
      <c r="O679" s="83">
        <v>9886.3100000000013</v>
      </c>
      <c r="P679">
        <v>9896.8599999999988</v>
      </c>
      <c r="Q679">
        <v>1.7881089999999999</v>
      </c>
      <c r="R679">
        <v>10801.599999999999</v>
      </c>
      <c r="S679">
        <v>1.7881089999999999</v>
      </c>
      <c r="T679" s="84">
        <v>9886.3100000000013</v>
      </c>
      <c r="U679" s="57">
        <v>44136</v>
      </c>
      <c r="V679" s="81" t="str">
        <f t="shared" si="40"/>
        <v>72020</v>
      </c>
      <c r="W679" s="80" t="str">
        <f t="shared" si="41"/>
        <v>91 a 120 dias</v>
      </c>
      <c r="X679" s="81" t="str">
        <f t="shared" si="43"/>
        <v>112020</v>
      </c>
      <c r="AA679"/>
    </row>
    <row r="680" spans="1:27" x14ac:dyDescent="0.3">
      <c r="A680" s="57">
        <v>44227</v>
      </c>
      <c r="B680">
        <v>29894663000189</v>
      </c>
      <c r="C680" t="s">
        <v>96</v>
      </c>
      <c r="D680" s="57">
        <v>44040</v>
      </c>
      <c r="E680">
        <v>358</v>
      </c>
      <c r="F680" s="57">
        <v>44172</v>
      </c>
      <c r="G680">
        <f t="shared" si="42"/>
        <v>-55</v>
      </c>
      <c r="H680" s="57">
        <v>46608</v>
      </c>
      <c r="I680">
        <v>2292</v>
      </c>
      <c r="J680">
        <v>304366041</v>
      </c>
      <c r="K680">
        <v>84</v>
      </c>
      <c r="L680"/>
      <c r="M680"/>
      <c r="N680">
        <v>1.3599999999999999</v>
      </c>
      <c r="O680" s="83">
        <v>17690.690000000002</v>
      </c>
      <c r="P680">
        <v>17656.180000000004</v>
      </c>
      <c r="Q680">
        <v>1.587685</v>
      </c>
      <c r="R680">
        <v>18834.650000000001</v>
      </c>
      <c r="S680">
        <v>1.587685</v>
      </c>
      <c r="T680" s="84">
        <v>17690.690000000002</v>
      </c>
      <c r="U680" s="57">
        <v>44166</v>
      </c>
      <c r="V680" s="81" t="str">
        <f t="shared" si="40"/>
        <v>72020</v>
      </c>
      <c r="W680" s="80" t="str">
        <f t="shared" si="41"/>
        <v>31 a 60 dias</v>
      </c>
      <c r="X680" s="81" t="str">
        <f t="shared" si="43"/>
        <v>122020</v>
      </c>
      <c r="AA680"/>
    </row>
    <row r="681" spans="1:27" x14ac:dyDescent="0.3">
      <c r="A681" s="57">
        <v>44227</v>
      </c>
      <c r="B681">
        <v>29894663000189</v>
      </c>
      <c r="C681" t="s">
        <v>96</v>
      </c>
      <c r="D681" s="57">
        <v>44134</v>
      </c>
      <c r="E681">
        <v>240.93</v>
      </c>
      <c r="F681" s="57">
        <v>44323</v>
      </c>
      <c r="G681">
        <f t="shared" si="42"/>
        <v>96</v>
      </c>
      <c r="H681" s="57">
        <v>46667</v>
      </c>
      <c r="I681">
        <v>2351</v>
      </c>
      <c r="J681">
        <v>304395375</v>
      </c>
      <c r="K681">
        <v>84</v>
      </c>
      <c r="L681"/>
      <c r="M681"/>
      <c r="N681">
        <v>1.3599999999999999</v>
      </c>
      <c r="O681" s="83">
        <v>11594.79</v>
      </c>
      <c r="P681">
        <v>12061.049999999996</v>
      </c>
      <c r="Q681">
        <v>1.3716170000000001</v>
      </c>
      <c r="R681">
        <v>11640.04</v>
      </c>
      <c r="S681">
        <v>1.3716170000000001</v>
      </c>
      <c r="T681" s="84">
        <v>11594.79</v>
      </c>
      <c r="U681" s="57">
        <v>44317</v>
      </c>
      <c r="V681" s="81" t="str">
        <f t="shared" si="40"/>
        <v>102020</v>
      </c>
      <c r="W681" s="80" t="str">
        <f t="shared" si="41"/>
        <v>1 a 30 dias</v>
      </c>
      <c r="X681" s="81" t="str">
        <f t="shared" si="43"/>
        <v>52021</v>
      </c>
      <c r="AA681"/>
    </row>
    <row r="682" spans="1:27" x14ac:dyDescent="0.3">
      <c r="A682" s="57">
        <v>44227</v>
      </c>
      <c r="B682">
        <v>29894663000189</v>
      </c>
      <c r="C682" t="s">
        <v>96</v>
      </c>
      <c r="D682" s="57">
        <v>43936</v>
      </c>
      <c r="E682">
        <v>12.4</v>
      </c>
      <c r="F682" s="57">
        <v>44262</v>
      </c>
      <c r="G682">
        <f t="shared" si="42"/>
        <v>35</v>
      </c>
      <c r="H682" s="57">
        <v>46090</v>
      </c>
      <c r="I682">
        <v>1774</v>
      </c>
      <c r="J682">
        <v>304411962</v>
      </c>
      <c r="K682">
        <v>72</v>
      </c>
      <c r="L682"/>
      <c r="M682"/>
      <c r="N682">
        <v>1.4949999999999999</v>
      </c>
      <c r="O682" s="83">
        <v>454.83</v>
      </c>
      <c r="P682">
        <v>538.70000000000016</v>
      </c>
      <c r="Q682">
        <v>2.0367160000000002</v>
      </c>
      <c r="R682">
        <v>514.06000000000006</v>
      </c>
      <c r="S682">
        <v>2.0367160000000002</v>
      </c>
      <c r="T682" s="84">
        <v>454.83</v>
      </c>
      <c r="U682" s="57">
        <v>44256</v>
      </c>
      <c r="V682" s="81" t="str">
        <f t="shared" si="40"/>
        <v>42020</v>
      </c>
      <c r="W682" s="80" t="str">
        <f t="shared" si="41"/>
        <v>1 a 30 dias</v>
      </c>
      <c r="X682" s="81" t="str">
        <f t="shared" si="43"/>
        <v>32021</v>
      </c>
      <c r="AA682"/>
    </row>
    <row r="683" spans="1:27" x14ac:dyDescent="0.3">
      <c r="A683" s="57">
        <v>44227</v>
      </c>
      <c r="B683">
        <v>29894663000189</v>
      </c>
      <c r="C683" t="s">
        <v>96</v>
      </c>
      <c r="D683" s="57">
        <v>43978</v>
      </c>
      <c r="E683">
        <v>284.89</v>
      </c>
      <c r="F683" s="57">
        <v>44019</v>
      </c>
      <c r="G683">
        <f t="shared" si="42"/>
        <v>-208</v>
      </c>
      <c r="H683" s="57">
        <v>46119</v>
      </c>
      <c r="I683">
        <v>1803</v>
      </c>
      <c r="J683">
        <v>304414408</v>
      </c>
      <c r="K683">
        <v>72</v>
      </c>
      <c r="L683"/>
      <c r="M683"/>
      <c r="N683">
        <v>1.3599999999999999</v>
      </c>
      <c r="O683" s="83">
        <v>13898.259999999998</v>
      </c>
      <c r="P683">
        <v>12952.799999999996</v>
      </c>
      <c r="Q683">
        <v>1.6051230000000001</v>
      </c>
      <c r="R683">
        <v>14598.849999999999</v>
      </c>
      <c r="S683">
        <v>1.6051230000000001</v>
      </c>
      <c r="T683" s="84">
        <v>13898.259999999998</v>
      </c>
      <c r="U683" s="57">
        <v>44044</v>
      </c>
      <c r="V683" s="81" t="str">
        <f t="shared" si="40"/>
        <v>52020</v>
      </c>
      <c r="W683" s="80" t="str">
        <f t="shared" si="41"/>
        <v>Acima de 120 dias</v>
      </c>
      <c r="X683" s="81" t="str">
        <f t="shared" si="43"/>
        <v>82020</v>
      </c>
      <c r="AA683"/>
    </row>
    <row r="684" spans="1:27" x14ac:dyDescent="0.3">
      <c r="A684" s="57">
        <v>44227</v>
      </c>
      <c r="B684">
        <v>29894663000189</v>
      </c>
      <c r="C684" t="s">
        <v>96</v>
      </c>
      <c r="D684" s="57">
        <v>44074</v>
      </c>
      <c r="E684">
        <v>94.27</v>
      </c>
      <c r="F684" s="57">
        <v>44081</v>
      </c>
      <c r="G684">
        <f t="shared" si="42"/>
        <v>-146</v>
      </c>
      <c r="H684" s="57">
        <v>46514</v>
      </c>
      <c r="I684">
        <v>2198</v>
      </c>
      <c r="J684">
        <v>304436024</v>
      </c>
      <c r="K684">
        <v>84</v>
      </c>
      <c r="L684"/>
      <c r="M684"/>
      <c r="N684">
        <v>1.4395766505455894</v>
      </c>
      <c r="O684" s="83">
        <v>4627.21</v>
      </c>
      <c r="P684">
        <v>4510.4599999999982</v>
      </c>
      <c r="Q684">
        <v>1.787701</v>
      </c>
      <c r="R684">
        <v>5037.04</v>
      </c>
      <c r="S684">
        <v>1.787701</v>
      </c>
      <c r="T684" s="84">
        <v>4627.21</v>
      </c>
      <c r="U684" s="57">
        <v>44105</v>
      </c>
      <c r="V684" s="81" t="str">
        <f t="shared" si="40"/>
        <v>82020</v>
      </c>
      <c r="W684" s="80" t="str">
        <f t="shared" si="41"/>
        <v>Acima de 120 dias</v>
      </c>
      <c r="X684" s="81" t="str">
        <f t="shared" si="43"/>
        <v>102020</v>
      </c>
      <c r="AA684"/>
    </row>
    <row r="685" spans="1:27" x14ac:dyDescent="0.3">
      <c r="A685" s="57">
        <v>44227</v>
      </c>
      <c r="B685">
        <v>29894663000189</v>
      </c>
      <c r="C685" t="s">
        <v>96</v>
      </c>
      <c r="D685" s="57">
        <v>44074</v>
      </c>
      <c r="E685">
        <v>159.82</v>
      </c>
      <c r="F685" s="57">
        <v>44142</v>
      </c>
      <c r="G685">
        <f t="shared" si="42"/>
        <v>-85</v>
      </c>
      <c r="H685" s="57">
        <v>46545</v>
      </c>
      <c r="I685">
        <v>2229</v>
      </c>
      <c r="J685">
        <v>304442161</v>
      </c>
      <c r="K685">
        <v>84</v>
      </c>
      <c r="L685"/>
      <c r="M685"/>
      <c r="N685">
        <v>1.4502527552450961</v>
      </c>
      <c r="O685" s="83">
        <v>7547.16</v>
      </c>
      <c r="P685">
        <v>7669.1200000000008</v>
      </c>
      <c r="Q685">
        <v>1.798996</v>
      </c>
      <c r="R685">
        <v>8252.1200000000008</v>
      </c>
      <c r="S685">
        <v>1.798996</v>
      </c>
      <c r="T685" s="84">
        <v>7547.16</v>
      </c>
      <c r="U685" s="57">
        <v>44197</v>
      </c>
      <c r="V685" s="81" t="str">
        <f t="shared" si="40"/>
        <v>82020</v>
      </c>
      <c r="W685" s="80" t="str">
        <f t="shared" si="41"/>
        <v>61 a 90 dias</v>
      </c>
      <c r="X685" s="81" t="str">
        <f t="shared" si="43"/>
        <v>12021</v>
      </c>
      <c r="AA685"/>
    </row>
    <row r="686" spans="1:27" x14ac:dyDescent="0.3">
      <c r="A686" s="57">
        <v>44227</v>
      </c>
      <c r="B686">
        <v>29894663000189</v>
      </c>
      <c r="C686" t="s">
        <v>96</v>
      </c>
      <c r="D686" s="57">
        <v>44099</v>
      </c>
      <c r="E686">
        <v>49.19</v>
      </c>
      <c r="F686" s="57">
        <v>44262</v>
      </c>
      <c r="G686">
        <f t="shared" si="42"/>
        <v>35</v>
      </c>
      <c r="H686" s="57">
        <v>46575</v>
      </c>
      <c r="I686">
        <v>2259</v>
      </c>
      <c r="J686">
        <v>304451199</v>
      </c>
      <c r="K686">
        <v>84</v>
      </c>
      <c r="L686"/>
      <c r="M686"/>
      <c r="N686">
        <v>1.3599999999999999</v>
      </c>
      <c r="O686" s="83">
        <v>2200.21</v>
      </c>
      <c r="P686">
        <v>2425.83</v>
      </c>
      <c r="Q686">
        <v>1.696442</v>
      </c>
      <c r="R686">
        <v>2422.7000000000003</v>
      </c>
      <c r="S686">
        <v>1.696442</v>
      </c>
      <c r="T686" s="84">
        <v>2200.21</v>
      </c>
      <c r="U686" s="57">
        <v>44287</v>
      </c>
      <c r="V686" s="81" t="str">
        <f t="shared" si="40"/>
        <v>92020</v>
      </c>
      <c r="W686" s="80" t="str">
        <f t="shared" si="41"/>
        <v>1 a 30 dias</v>
      </c>
      <c r="X686" s="81" t="str">
        <f t="shared" si="43"/>
        <v>42021</v>
      </c>
      <c r="AA686"/>
    </row>
    <row r="687" spans="1:27" x14ac:dyDescent="0.3">
      <c r="A687" s="57">
        <v>44227</v>
      </c>
      <c r="B687">
        <v>29894663000189</v>
      </c>
      <c r="C687" t="s">
        <v>96</v>
      </c>
      <c r="D687" s="57">
        <v>44074</v>
      </c>
      <c r="E687">
        <v>313</v>
      </c>
      <c r="F687" s="57">
        <v>44323</v>
      </c>
      <c r="G687">
        <f t="shared" si="42"/>
        <v>96</v>
      </c>
      <c r="H687" s="57">
        <v>46575</v>
      </c>
      <c r="I687">
        <v>2259</v>
      </c>
      <c r="J687">
        <v>304458256</v>
      </c>
      <c r="K687">
        <v>84</v>
      </c>
      <c r="L687"/>
      <c r="M687"/>
      <c r="N687">
        <v>1.435142120148224</v>
      </c>
      <c r="O687" s="83">
        <v>13044.19</v>
      </c>
      <c r="P687">
        <v>15189.599999999999</v>
      </c>
      <c r="Q687">
        <v>1.783121</v>
      </c>
      <c r="R687">
        <v>14455.67</v>
      </c>
      <c r="S687">
        <v>1.783121</v>
      </c>
      <c r="T687" s="84">
        <v>13044.19</v>
      </c>
      <c r="U687" s="57">
        <v>44317</v>
      </c>
      <c r="V687" s="81" t="str">
        <f t="shared" si="40"/>
        <v>82020</v>
      </c>
      <c r="W687" s="80" t="str">
        <f t="shared" si="41"/>
        <v>1 a 30 dias</v>
      </c>
      <c r="X687" s="81" t="str">
        <f t="shared" si="43"/>
        <v>52021</v>
      </c>
      <c r="AA687"/>
    </row>
    <row r="688" spans="1:27" x14ac:dyDescent="0.3">
      <c r="A688" s="57">
        <v>44227</v>
      </c>
      <c r="B688">
        <v>29894663000189</v>
      </c>
      <c r="C688" t="s">
        <v>96</v>
      </c>
      <c r="D688" s="57">
        <v>44074</v>
      </c>
      <c r="E688">
        <v>143.9</v>
      </c>
      <c r="F688" s="57">
        <v>44262</v>
      </c>
      <c r="G688">
        <f t="shared" si="42"/>
        <v>35</v>
      </c>
      <c r="H688" s="57">
        <v>46608</v>
      </c>
      <c r="I688">
        <v>2292</v>
      </c>
      <c r="J688">
        <v>304467127</v>
      </c>
      <c r="K688">
        <v>84</v>
      </c>
      <c r="L688"/>
      <c r="M688"/>
      <c r="N688">
        <v>1.4444570000000001</v>
      </c>
      <c r="O688" s="83">
        <v>6305.07</v>
      </c>
      <c r="P688">
        <v>7004.6500000000015</v>
      </c>
      <c r="Q688">
        <v>1.7930200000000001</v>
      </c>
      <c r="R688">
        <v>6963.4</v>
      </c>
      <c r="S688">
        <v>1.7930200000000001</v>
      </c>
      <c r="T688" s="84">
        <v>6305.07</v>
      </c>
      <c r="U688" s="57">
        <v>44256</v>
      </c>
      <c r="V688" s="81" t="str">
        <f t="shared" si="40"/>
        <v>82020</v>
      </c>
      <c r="W688" s="80" t="str">
        <f t="shared" si="41"/>
        <v>1 a 30 dias</v>
      </c>
      <c r="X688" s="81" t="str">
        <f t="shared" si="43"/>
        <v>32021</v>
      </c>
      <c r="AA688"/>
    </row>
    <row r="689" spans="1:27" x14ac:dyDescent="0.3">
      <c r="A689" s="57">
        <v>44227</v>
      </c>
      <c r="B689">
        <v>29894663000189</v>
      </c>
      <c r="C689" t="s">
        <v>96</v>
      </c>
      <c r="D689" s="57">
        <v>44099</v>
      </c>
      <c r="E689">
        <v>197.84</v>
      </c>
      <c r="F689" s="57">
        <v>44323</v>
      </c>
      <c r="G689">
        <f t="shared" si="42"/>
        <v>96</v>
      </c>
      <c r="H689" s="57">
        <v>46638</v>
      </c>
      <c r="I689">
        <v>2322</v>
      </c>
      <c r="J689">
        <v>304473443</v>
      </c>
      <c r="K689">
        <v>84</v>
      </c>
      <c r="L689"/>
      <c r="M689"/>
      <c r="N689">
        <v>1.3599999999999999</v>
      </c>
      <c r="O689" s="83">
        <v>9059.18</v>
      </c>
      <c r="P689">
        <v>9883.67</v>
      </c>
      <c r="Q689">
        <v>1.5092429999999999</v>
      </c>
      <c r="R689">
        <v>9489.2900000000009</v>
      </c>
      <c r="S689">
        <v>1.5092429999999999</v>
      </c>
      <c r="T689" s="84">
        <v>9059.18</v>
      </c>
      <c r="U689" s="57">
        <v>44317</v>
      </c>
      <c r="V689" s="81" t="str">
        <f t="shared" si="40"/>
        <v>92020</v>
      </c>
      <c r="W689" s="80" t="str">
        <f t="shared" si="41"/>
        <v>1 a 30 dias</v>
      </c>
      <c r="X689" s="81" t="str">
        <f t="shared" si="43"/>
        <v>52021</v>
      </c>
      <c r="AA689"/>
    </row>
    <row r="690" spans="1:27" x14ac:dyDescent="0.3">
      <c r="A690" s="57">
        <v>44227</v>
      </c>
      <c r="B690">
        <v>29894663000189</v>
      </c>
      <c r="C690" t="s">
        <v>96</v>
      </c>
      <c r="D690" s="57">
        <v>43978</v>
      </c>
      <c r="E690">
        <v>807.65</v>
      </c>
      <c r="F690" s="57">
        <v>44019</v>
      </c>
      <c r="G690">
        <f t="shared" si="42"/>
        <v>-208</v>
      </c>
      <c r="H690" s="57">
        <v>46062</v>
      </c>
      <c r="I690">
        <v>1746</v>
      </c>
      <c r="J690">
        <v>304508578</v>
      </c>
      <c r="K690">
        <v>72</v>
      </c>
      <c r="L690"/>
      <c r="M690"/>
      <c r="N690">
        <v>1.4976333186517188</v>
      </c>
      <c r="O690" s="83">
        <v>1615.3</v>
      </c>
      <c r="P690">
        <v>34699.129999999997</v>
      </c>
      <c r="Q690">
        <v>2.0530490000000001</v>
      </c>
      <c r="R690">
        <v>1615.3</v>
      </c>
      <c r="S690">
        <v>2.0530490000000001</v>
      </c>
      <c r="T690" s="84">
        <v>1615.3</v>
      </c>
      <c r="U690" s="57">
        <v>44348</v>
      </c>
      <c r="V690" s="81" t="str">
        <f t="shared" si="40"/>
        <v>52020</v>
      </c>
      <c r="W690" s="80" t="str">
        <f t="shared" si="41"/>
        <v>Acima de 120 dias</v>
      </c>
      <c r="X690" s="81" t="str">
        <f t="shared" si="43"/>
        <v>62021</v>
      </c>
      <c r="AA690"/>
    </row>
    <row r="691" spans="1:27" x14ac:dyDescent="0.3">
      <c r="A691" s="57">
        <v>44227</v>
      </c>
      <c r="B691">
        <v>29894663000189</v>
      </c>
      <c r="C691" t="s">
        <v>96</v>
      </c>
      <c r="D691" s="57">
        <v>43936</v>
      </c>
      <c r="E691">
        <v>39.79</v>
      </c>
      <c r="F691" s="57">
        <v>44019</v>
      </c>
      <c r="G691">
        <f t="shared" si="42"/>
        <v>-208</v>
      </c>
      <c r="H691" s="57">
        <v>46090</v>
      </c>
      <c r="I691">
        <v>1774</v>
      </c>
      <c r="J691">
        <v>304512109</v>
      </c>
      <c r="K691">
        <v>72</v>
      </c>
      <c r="L691"/>
      <c r="M691"/>
      <c r="N691">
        <v>1.4949999999999999</v>
      </c>
      <c r="O691" s="83">
        <v>1777.78</v>
      </c>
      <c r="P691">
        <v>1728.6800000000007</v>
      </c>
      <c r="Q691">
        <v>2.0364399999999998</v>
      </c>
      <c r="R691">
        <v>1967.81</v>
      </c>
      <c r="S691">
        <v>2.0364399999999998</v>
      </c>
      <c r="T691" s="84">
        <v>1777.78</v>
      </c>
      <c r="U691" s="57">
        <v>44044</v>
      </c>
      <c r="V691" s="81" t="str">
        <f t="shared" si="40"/>
        <v>42020</v>
      </c>
      <c r="W691" s="80" t="str">
        <f t="shared" si="41"/>
        <v>Acima de 120 dias</v>
      </c>
      <c r="X691" s="81" t="str">
        <f t="shared" si="43"/>
        <v>82020</v>
      </c>
      <c r="AA691"/>
    </row>
    <row r="692" spans="1:27" x14ac:dyDescent="0.3">
      <c r="A692" s="57">
        <v>44227</v>
      </c>
      <c r="B692">
        <v>29894663000189</v>
      </c>
      <c r="C692" t="s">
        <v>96</v>
      </c>
      <c r="D692" s="57">
        <v>43936</v>
      </c>
      <c r="E692">
        <v>29.9</v>
      </c>
      <c r="F692" s="57">
        <v>44234</v>
      </c>
      <c r="G692">
        <f t="shared" si="42"/>
        <v>7</v>
      </c>
      <c r="H692" s="57">
        <v>46090</v>
      </c>
      <c r="I692">
        <v>1774</v>
      </c>
      <c r="J692">
        <v>304515443</v>
      </c>
      <c r="K692">
        <v>72</v>
      </c>
      <c r="L692"/>
      <c r="M692"/>
      <c r="N692">
        <v>1.5130000000000001</v>
      </c>
      <c r="O692" s="83">
        <v>1122.93</v>
      </c>
      <c r="P692">
        <v>1292.1100000000001</v>
      </c>
      <c r="Q692">
        <v>2.051965</v>
      </c>
      <c r="R692">
        <v>1264.2199999999998</v>
      </c>
      <c r="S692">
        <v>2.051965</v>
      </c>
      <c r="T692" s="84">
        <v>1122.93</v>
      </c>
      <c r="U692" s="57">
        <v>44228</v>
      </c>
      <c r="V692" s="81" t="str">
        <f t="shared" si="40"/>
        <v>42020</v>
      </c>
      <c r="W692" s="80" t="str">
        <f t="shared" si="41"/>
        <v>1 a 30 dias</v>
      </c>
      <c r="X692" s="81" t="str">
        <f t="shared" si="43"/>
        <v>22021</v>
      </c>
      <c r="AA692"/>
    </row>
    <row r="693" spans="1:27" x14ac:dyDescent="0.3">
      <c r="A693" s="57">
        <v>44227</v>
      </c>
      <c r="B693">
        <v>29894663000189</v>
      </c>
      <c r="C693" t="s">
        <v>96</v>
      </c>
      <c r="D693" s="57">
        <v>44040</v>
      </c>
      <c r="E693">
        <v>484.3</v>
      </c>
      <c r="F693" s="57">
        <v>44050</v>
      </c>
      <c r="G693">
        <f t="shared" si="42"/>
        <v>-177</v>
      </c>
      <c r="H693" s="57">
        <v>46119</v>
      </c>
      <c r="I693">
        <v>1803</v>
      </c>
      <c r="J693">
        <v>304521986</v>
      </c>
      <c r="K693">
        <v>72</v>
      </c>
      <c r="L693"/>
      <c r="M693"/>
      <c r="N693">
        <v>1.3985254942607985</v>
      </c>
      <c r="O693" s="83">
        <v>22312.12</v>
      </c>
      <c r="P693">
        <v>21418.249999999996</v>
      </c>
      <c r="Q693">
        <v>1.790997</v>
      </c>
      <c r="R693">
        <v>24139.42</v>
      </c>
      <c r="S693">
        <v>1.790997</v>
      </c>
      <c r="T693" s="84">
        <v>22312.12</v>
      </c>
      <c r="U693" s="57">
        <v>44075</v>
      </c>
      <c r="V693" s="81" t="str">
        <f t="shared" si="40"/>
        <v>72020</v>
      </c>
      <c r="W693" s="80" t="str">
        <f t="shared" si="41"/>
        <v>Acima de 120 dias</v>
      </c>
      <c r="X693" s="81" t="str">
        <f t="shared" si="43"/>
        <v>92020</v>
      </c>
      <c r="AA693"/>
    </row>
    <row r="694" spans="1:27" x14ac:dyDescent="0.3">
      <c r="A694" s="57">
        <v>44227</v>
      </c>
      <c r="B694">
        <v>29894663000189</v>
      </c>
      <c r="C694" t="s">
        <v>96</v>
      </c>
      <c r="D694" s="57">
        <v>44001</v>
      </c>
      <c r="E694">
        <v>172.4</v>
      </c>
      <c r="F694" s="57">
        <v>44172</v>
      </c>
      <c r="G694">
        <f t="shared" si="42"/>
        <v>-55</v>
      </c>
      <c r="H694" s="57">
        <v>46514</v>
      </c>
      <c r="I694">
        <v>2198</v>
      </c>
      <c r="J694">
        <v>304531238</v>
      </c>
      <c r="K694">
        <v>84</v>
      </c>
      <c r="L694"/>
      <c r="M694"/>
      <c r="N694">
        <v>1.433193230232976</v>
      </c>
      <c r="O694" s="83">
        <v>7964.83</v>
      </c>
      <c r="P694">
        <v>8323.8299999999981</v>
      </c>
      <c r="Q694">
        <v>1.7777430000000001</v>
      </c>
      <c r="R694">
        <v>8709.27</v>
      </c>
      <c r="S694">
        <v>1.7777430000000001</v>
      </c>
      <c r="T694" s="84">
        <v>7964.83</v>
      </c>
      <c r="U694" s="57">
        <v>44197</v>
      </c>
      <c r="V694" s="81" t="str">
        <f t="shared" si="40"/>
        <v>62020</v>
      </c>
      <c r="W694" s="80" t="str">
        <f t="shared" si="41"/>
        <v>31 a 60 dias</v>
      </c>
      <c r="X694" s="81" t="str">
        <f t="shared" si="43"/>
        <v>12021</v>
      </c>
      <c r="AA694"/>
    </row>
    <row r="695" spans="1:27" x14ac:dyDescent="0.3">
      <c r="A695" s="57">
        <v>44227</v>
      </c>
      <c r="B695">
        <v>29894663000189</v>
      </c>
      <c r="C695" t="s">
        <v>96</v>
      </c>
      <c r="D695" s="57">
        <v>44134</v>
      </c>
      <c r="E695">
        <v>174</v>
      </c>
      <c r="F695" s="57">
        <v>44172</v>
      </c>
      <c r="G695">
        <f t="shared" si="42"/>
        <v>-55</v>
      </c>
      <c r="H695" s="57">
        <v>46638</v>
      </c>
      <c r="I695">
        <v>2322</v>
      </c>
      <c r="J695">
        <v>304532483</v>
      </c>
      <c r="K695">
        <v>84</v>
      </c>
      <c r="L695"/>
      <c r="M695"/>
      <c r="N695">
        <v>1.4132449999999999</v>
      </c>
      <c r="O695" s="83">
        <v>8259.91</v>
      </c>
      <c r="P695">
        <v>8502.1699999999983</v>
      </c>
      <c r="Q695">
        <v>1.7605580000000001</v>
      </c>
      <c r="R695">
        <v>9078.5299999999988</v>
      </c>
      <c r="S695">
        <v>1.7605580000000001</v>
      </c>
      <c r="T695" s="84">
        <v>8259.91</v>
      </c>
      <c r="U695" s="57">
        <v>44166</v>
      </c>
      <c r="V695" s="81" t="str">
        <f t="shared" si="40"/>
        <v>102020</v>
      </c>
      <c r="W695" s="80" t="str">
        <f t="shared" si="41"/>
        <v>31 a 60 dias</v>
      </c>
      <c r="X695" s="81" t="str">
        <f t="shared" si="43"/>
        <v>122020</v>
      </c>
      <c r="AA695"/>
    </row>
    <row r="696" spans="1:27" x14ac:dyDescent="0.3">
      <c r="A696" s="57">
        <v>44227</v>
      </c>
      <c r="B696">
        <v>29894663000189</v>
      </c>
      <c r="C696" t="s">
        <v>96</v>
      </c>
      <c r="D696" s="57">
        <v>44001</v>
      </c>
      <c r="E696">
        <v>130</v>
      </c>
      <c r="F696" s="57">
        <v>44111</v>
      </c>
      <c r="G696">
        <f t="shared" si="42"/>
        <v>-116</v>
      </c>
      <c r="H696" s="57">
        <v>46514</v>
      </c>
      <c r="I696">
        <v>2198</v>
      </c>
      <c r="J696">
        <v>304538988</v>
      </c>
      <c r="K696">
        <v>84</v>
      </c>
      <c r="L696"/>
      <c r="M696"/>
      <c r="N696">
        <v>1.4421343377468614</v>
      </c>
      <c r="O696" s="83">
        <v>6251.75</v>
      </c>
      <c r="P696">
        <v>6257.8800000000019</v>
      </c>
      <c r="Q696">
        <v>1.787239</v>
      </c>
      <c r="R696">
        <v>6811.71</v>
      </c>
      <c r="S696">
        <v>1.787239</v>
      </c>
      <c r="T696" s="84">
        <v>6251.75</v>
      </c>
      <c r="U696" s="57">
        <v>44136</v>
      </c>
      <c r="V696" s="81" t="str">
        <f t="shared" si="40"/>
        <v>62020</v>
      </c>
      <c r="W696" s="80" t="str">
        <f t="shared" si="41"/>
        <v>91 a 120 dias</v>
      </c>
      <c r="X696" s="81" t="str">
        <f t="shared" si="43"/>
        <v>112020</v>
      </c>
      <c r="AA696"/>
    </row>
    <row r="697" spans="1:27" x14ac:dyDescent="0.3">
      <c r="A697" s="57">
        <v>44227</v>
      </c>
      <c r="B697">
        <v>29894663000189</v>
      </c>
      <c r="C697" t="s">
        <v>96</v>
      </c>
      <c r="D697" s="57">
        <v>44074</v>
      </c>
      <c r="E697">
        <v>308.05</v>
      </c>
      <c r="F697" s="57">
        <v>44323</v>
      </c>
      <c r="G697">
        <f t="shared" si="42"/>
        <v>96</v>
      </c>
      <c r="H697" s="57">
        <v>46608</v>
      </c>
      <c r="I697">
        <v>2292</v>
      </c>
      <c r="J697">
        <v>304567071</v>
      </c>
      <c r="K697">
        <v>84</v>
      </c>
      <c r="L697"/>
      <c r="M697"/>
      <c r="N697">
        <v>1.3599999999999999</v>
      </c>
      <c r="O697" s="83">
        <v>14553.16</v>
      </c>
      <c r="P697">
        <v>15427.030000000002</v>
      </c>
      <c r="Q697">
        <v>1.3843399999999999</v>
      </c>
      <c r="R697">
        <v>14666.529999999999</v>
      </c>
      <c r="S697">
        <v>1.3843399999999999</v>
      </c>
      <c r="T697" s="84">
        <v>14553.16</v>
      </c>
      <c r="U697" s="57">
        <v>44317</v>
      </c>
      <c r="V697" s="81" t="str">
        <f t="shared" si="40"/>
        <v>82020</v>
      </c>
      <c r="W697" s="80" t="str">
        <f t="shared" si="41"/>
        <v>1 a 30 dias</v>
      </c>
      <c r="X697" s="81" t="str">
        <f t="shared" si="43"/>
        <v>52021</v>
      </c>
      <c r="AA697"/>
    </row>
    <row r="698" spans="1:27" x14ac:dyDescent="0.3">
      <c r="A698" s="57">
        <v>44227</v>
      </c>
      <c r="B698">
        <v>29894663000189</v>
      </c>
      <c r="C698" t="s">
        <v>96</v>
      </c>
      <c r="D698" s="57">
        <v>43903</v>
      </c>
      <c r="E698">
        <v>53</v>
      </c>
      <c r="F698" s="57">
        <v>44019</v>
      </c>
      <c r="G698">
        <f t="shared" si="42"/>
        <v>-208</v>
      </c>
      <c r="H698" s="57">
        <v>46062</v>
      </c>
      <c r="I698">
        <v>1746</v>
      </c>
      <c r="J698">
        <v>304605399</v>
      </c>
      <c r="K698">
        <v>72</v>
      </c>
      <c r="L698"/>
      <c r="M698"/>
      <c r="N698">
        <v>1.4950000000000001</v>
      </c>
      <c r="O698" s="83">
        <v>2352.0299999999997</v>
      </c>
      <c r="P698">
        <v>2299.66</v>
      </c>
      <c r="Q698">
        <v>2.0358930000000002</v>
      </c>
      <c r="R698">
        <v>2598.98</v>
      </c>
      <c r="S698">
        <v>2.0358930000000002</v>
      </c>
      <c r="T698" s="84">
        <v>2352.0299999999997</v>
      </c>
      <c r="U698" s="57">
        <v>44044</v>
      </c>
      <c r="V698" s="81" t="str">
        <f t="shared" si="40"/>
        <v>32020</v>
      </c>
      <c r="W698" s="80" t="str">
        <f t="shared" si="41"/>
        <v>Acima de 120 dias</v>
      </c>
      <c r="X698" s="81" t="str">
        <f t="shared" si="43"/>
        <v>82020</v>
      </c>
      <c r="AA698"/>
    </row>
    <row r="699" spans="1:27" x14ac:dyDescent="0.3">
      <c r="A699" s="57">
        <v>44227</v>
      </c>
      <c r="B699">
        <v>29894663000189</v>
      </c>
      <c r="C699" t="s">
        <v>96</v>
      </c>
      <c r="D699" s="57">
        <v>43936</v>
      </c>
      <c r="E699">
        <v>307.23</v>
      </c>
      <c r="F699" s="57">
        <v>44172</v>
      </c>
      <c r="G699">
        <f t="shared" si="42"/>
        <v>-55</v>
      </c>
      <c r="H699" s="57">
        <v>46090</v>
      </c>
      <c r="I699">
        <v>1774</v>
      </c>
      <c r="J699">
        <v>304618059</v>
      </c>
      <c r="K699">
        <v>72</v>
      </c>
      <c r="L699"/>
      <c r="M699"/>
      <c r="N699">
        <v>1.5086334753366732</v>
      </c>
      <c r="O699" s="83">
        <v>12140.099999999999</v>
      </c>
      <c r="P699">
        <v>13294.020000000004</v>
      </c>
      <c r="Q699">
        <v>2.057159</v>
      </c>
      <c r="R699">
        <v>13617.509999999998</v>
      </c>
      <c r="S699">
        <v>2.057159</v>
      </c>
      <c r="T699" s="84">
        <v>12140.099999999999</v>
      </c>
      <c r="U699" s="57">
        <v>44197</v>
      </c>
      <c r="V699" s="81" t="str">
        <f t="shared" si="40"/>
        <v>42020</v>
      </c>
      <c r="W699" s="80" t="str">
        <f t="shared" si="41"/>
        <v>31 a 60 dias</v>
      </c>
      <c r="X699" s="81" t="str">
        <f t="shared" si="43"/>
        <v>12021</v>
      </c>
      <c r="AA699"/>
    </row>
    <row r="700" spans="1:27" x14ac:dyDescent="0.3">
      <c r="A700" s="57">
        <v>44227</v>
      </c>
      <c r="B700">
        <v>29894663000189</v>
      </c>
      <c r="C700" t="s">
        <v>96</v>
      </c>
      <c r="D700" s="57">
        <v>43978</v>
      </c>
      <c r="E700">
        <v>42.65</v>
      </c>
      <c r="F700" s="57">
        <v>44142</v>
      </c>
      <c r="G700">
        <f t="shared" si="42"/>
        <v>-85</v>
      </c>
      <c r="H700" s="57">
        <v>46119</v>
      </c>
      <c r="I700">
        <v>1803</v>
      </c>
      <c r="J700">
        <v>304619454</v>
      </c>
      <c r="K700">
        <v>72</v>
      </c>
      <c r="L700"/>
      <c r="M700"/>
      <c r="N700">
        <v>1.4987611771363889</v>
      </c>
      <c r="O700" s="83">
        <v>1741.44</v>
      </c>
      <c r="P700">
        <v>1861.4900000000009</v>
      </c>
      <c r="Q700">
        <v>2.0546829999999998</v>
      </c>
      <c r="R700">
        <v>1954.6499999999999</v>
      </c>
      <c r="S700">
        <v>2.0546829999999998</v>
      </c>
      <c r="T700" s="84">
        <v>1741.44</v>
      </c>
      <c r="U700" s="57">
        <v>44136</v>
      </c>
      <c r="V700" s="81" t="str">
        <f t="shared" si="40"/>
        <v>52020</v>
      </c>
      <c r="W700" s="80" t="str">
        <f t="shared" si="41"/>
        <v>61 a 90 dias</v>
      </c>
      <c r="X700" s="81" t="str">
        <f t="shared" si="43"/>
        <v>112020</v>
      </c>
      <c r="AA700"/>
    </row>
    <row r="701" spans="1:27" x14ac:dyDescent="0.3">
      <c r="A701" s="57">
        <v>44227</v>
      </c>
      <c r="B701">
        <v>29894663000189</v>
      </c>
      <c r="C701" t="s">
        <v>96</v>
      </c>
      <c r="D701" s="57">
        <v>44134</v>
      </c>
      <c r="E701">
        <v>113</v>
      </c>
      <c r="F701" s="57">
        <v>44262</v>
      </c>
      <c r="G701">
        <f t="shared" si="42"/>
        <v>35</v>
      </c>
      <c r="H701" s="57">
        <v>46699</v>
      </c>
      <c r="I701">
        <v>2383</v>
      </c>
      <c r="J701">
        <v>304625566</v>
      </c>
      <c r="K701">
        <v>84</v>
      </c>
      <c r="L701"/>
      <c r="M701"/>
      <c r="N701">
        <v>1.4092169999999999</v>
      </c>
      <c r="O701" s="83">
        <v>5104.4799999999996</v>
      </c>
      <c r="P701">
        <v>5485.35</v>
      </c>
      <c r="Q701">
        <v>1.745592</v>
      </c>
      <c r="R701">
        <v>5638.81</v>
      </c>
      <c r="S701">
        <v>1.745592</v>
      </c>
      <c r="T701" s="84">
        <v>5104.4799999999996</v>
      </c>
      <c r="U701" s="57">
        <v>44256</v>
      </c>
      <c r="V701" s="81" t="str">
        <f t="shared" si="40"/>
        <v>102020</v>
      </c>
      <c r="W701" s="80" t="str">
        <f t="shared" si="41"/>
        <v>1 a 30 dias</v>
      </c>
      <c r="X701" s="81" t="str">
        <f t="shared" si="43"/>
        <v>32021</v>
      </c>
      <c r="AA701"/>
    </row>
    <row r="702" spans="1:27" x14ac:dyDescent="0.3">
      <c r="A702" s="57">
        <v>44227</v>
      </c>
      <c r="B702">
        <v>29894663000189</v>
      </c>
      <c r="C702" t="s">
        <v>96</v>
      </c>
      <c r="D702" s="57">
        <v>44074</v>
      </c>
      <c r="E702">
        <v>812</v>
      </c>
      <c r="F702" s="57">
        <v>44081</v>
      </c>
      <c r="G702">
        <f t="shared" si="42"/>
        <v>-146</v>
      </c>
      <c r="H702" s="57">
        <v>46575</v>
      </c>
      <c r="I702">
        <v>2259</v>
      </c>
      <c r="J702">
        <v>304647147</v>
      </c>
      <c r="K702">
        <v>84</v>
      </c>
      <c r="L702"/>
      <c r="M702"/>
      <c r="N702">
        <v>1.4103400090601768</v>
      </c>
      <c r="O702" s="83">
        <v>40593.199999999997</v>
      </c>
      <c r="P702">
        <v>39731.42000000002</v>
      </c>
      <c r="Q702">
        <v>1.7566900000000001</v>
      </c>
      <c r="R702">
        <v>44280.53</v>
      </c>
      <c r="S702">
        <v>1.7566900000000001</v>
      </c>
      <c r="T702" s="84">
        <v>40593.199999999997</v>
      </c>
      <c r="U702" s="57">
        <v>44105</v>
      </c>
      <c r="V702" s="81" t="str">
        <f t="shared" si="40"/>
        <v>82020</v>
      </c>
      <c r="W702" s="80" t="str">
        <f t="shared" si="41"/>
        <v>Acima de 120 dias</v>
      </c>
      <c r="X702" s="81" t="str">
        <f t="shared" si="43"/>
        <v>102020</v>
      </c>
      <c r="AA702"/>
    </row>
    <row r="703" spans="1:27" x14ac:dyDescent="0.3">
      <c r="A703" s="57">
        <v>44227</v>
      </c>
      <c r="B703">
        <v>29894663000189</v>
      </c>
      <c r="C703" t="s">
        <v>96</v>
      </c>
      <c r="D703" s="57">
        <v>44040</v>
      </c>
      <c r="E703">
        <v>267.22000000000003</v>
      </c>
      <c r="F703" s="57">
        <v>44323</v>
      </c>
      <c r="G703">
        <f t="shared" si="42"/>
        <v>96</v>
      </c>
      <c r="H703" s="57">
        <v>46575</v>
      </c>
      <c r="I703">
        <v>2259</v>
      </c>
      <c r="J703">
        <v>304656075</v>
      </c>
      <c r="K703">
        <v>84</v>
      </c>
      <c r="L703"/>
      <c r="M703"/>
      <c r="N703">
        <v>1.4400440000000001</v>
      </c>
      <c r="O703" s="83">
        <v>11120.33</v>
      </c>
      <c r="P703">
        <v>13004.789999999999</v>
      </c>
      <c r="Q703">
        <v>1.7881069999999999</v>
      </c>
      <c r="R703">
        <v>12323.029999999999</v>
      </c>
      <c r="S703">
        <v>1.7881069999999999</v>
      </c>
      <c r="T703" s="84">
        <v>11120.33</v>
      </c>
      <c r="U703" s="57">
        <v>44317</v>
      </c>
      <c r="V703" s="81" t="str">
        <f t="shared" si="40"/>
        <v>72020</v>
      </c>
      <c r="W703" s="80" t="str">
        <f t="shared" si="41"/>
        <v>1 a 30 dias</v>
      </c>
      <c r="X703" s="81" t="str">
        <f t="shared" si="43"/>
        <v>52021</v>
      </c>
      <c r="AA703"/>
    </row>
    <row r="704" spans="1:27" x14ac:dyDescent="0.3">
      <c r="A704" s="57">
        <v>44227</v>
      </c>
      <c r="B704">
        <v>29894663000189</v>
      </c>
      <c r="C704" t="s">
        <v>96</v>
      </c>
      <c r="D704" s="57">
        <v>44134</v>
      </c>
      <c r="E704">
        <v>263.38</v>
      </c>
      <c r="F704" s="57">
        <v>44234</v>
      </c>
      <c r="G704">
        <f t="shared" si="42"/>
        <v>7</v>
      </c>
      <c r="H704" s="57">
        <v>46667</v>
      </c>
      <c r="I704">
        <v>2351</v>
      </c>
      <c r="J704">
        <v>304698022</v>
      </c>
      <c r="K704">
        <v>84</v>
      </c>
      <c r="L704"/>
      <c r="M704"/>
      <c r="N704">
        <v>1.3599999999999999</v>
      </c>
      <c r="O704" s="83">
        <v>13436.12</v>
      </c>
      <c r="P704">
        <v>13184.930000000008</v>
      </c>
      <c r="Q704">
        <v>1.3789499999999999</v>
      </c>
      <c r="R704">
        <v>13514.75</v>
      </c>
      <c r="S704">
        <v>1.3789499999999999</v>
      </c>
      <c r="T704" s="84">
        <v>13436.12</v>
      </c>
      <c r="U704" s="57">
        <v>44228</v>
      </c>
      <c r="V704" s="81" t="str">
        <f t="shared" si="40"/>
        <v>102020</v>
      </c>
      <c r="W704" s="80" t="str">
        <f t="shared" si="41"/>
        <v>1 a 30 dias</v>
      </c>
      <c r="X704" s="81" t="str">
        <f t="shared" si="43"/>
        <v>22021</v>
      </c>
      <c r="AA704"/>
    </row>
    <row r="705" spans="1:27" x14ac:dyDescent="0.3">
      <c r="A705" s="57">
        <v>44227</v>
      </c>
      <c r="B705">
        <v>29894663000189</v>
      </c>
      <c r="C705" t="s">
        <v>96</v>
      </c>
      <c r="D705" s="57">
        <v>44040</v>
      </c>
      <c r="E705">
        <v>286</v>
      </c>
      <c r="F705" s="57">
        <v>44172</v>
      </c>
      <c r="G705">
        <f t="shared" si="42"/>
        <v>-55</v>
      </c>
      <c r="H705" s="57">
        <v>46545</v>
      </c>
      <c r="I705">
        <v>2229</v>
      </c>
      <c r="J705">
        <v>304734957</v>
      </c>
      <c r="K705">
        <v>84</v>
      </c>
      <c r="L705"/>
      <c r="M705"/>
      <c r="N705">
        <v>1.3729915730739917</v>
      </c>
      <c r="O705" s="83">
        <v>13499.47</v>
      </c>
      <c r="P705">
        <v>14146.659999999998</v>
      </c>
      <c r="Q705">
        <v>1.716637</v>
      </c>
      <c r="R705">
        <v>14787.65</v>
      </c>
      <c r="S705">
        <v>1.716637</v>
      </c>
      <c r="T705" s="84">
        <v>13499.47</v>
      </c>
      <c r="U705" s="57">
        <v>44197</v>
      </c>
      <c r="V705" s="81" t="str">
        <f t="shared" si="40"/>
        <v>72020</v>
      </c>
      <c r="W705" s="80" t="str">
        <f t="shared" si="41"/>
        <v>31 a 60 dias</v>
      </c>
      <c r="X705" s="81" t="str">
        <f t="shared" si="43"/>
        <v>12021</v>
      </c>
      <c r="AA705"/>
    </row>
    <row r="706" spans="1:27" x14ac:dyDescent="0.3">
      <c r="A706" s="57">
        <v>44227</v>
      </c>
      <c r="B706">
        <v>29894663000189</v>
      </c>
      <c r="C706" t="s">
        <v>96</v>
      </c>
      <c r="D706" s="57">
        <v>43978</v>
      </c>
      <c r="E706">
        <v>188.36</v>
      </c>
      <c r="F706" s="57">
        <v>44172</v>
      </c>
      <c r="G706">
        <f t="shared" si="42"/>
        <v>-55</v>
      </c>
      <c r="H706" s="57">
        <v>46545</v>
      </c>
      <c r="I706">
        <v>2229</v>
      </c>
      <c r="J706">
        <v>304737535</v>
      </c>
      <c r="K706">
        <v>84</v>
      </c>
      <c r="L706"/>
      <c r="M706"/>
      <c r="N706">
        <v>1.4106429999999999</v>
      </c>
      <c r="O706" s="83">
        <v>8824.67</v>
      </c>
      <c r="P706">
        <v>9122.5</v>
      </c>
      <c r="Q706">
        <v>1.7458359999999999</v>
      </c>
      <c r="R706">
        <v>9639.9599999999991</v>
      </c>
      <c r="S706">
        <v>1.7458359999999999</v>
      </c>
      <c r="T706" s="84">
        <v>8824.67</v>
      </c>
      <c r="U706" s="57">
        <v>44136</v>
      </c>
      <c r="V706" s="81" t="str">
        <f t="shared" ref="V706:V769" si="44">MONTH(D706)&amp;YEAR(D706)</f>
        <v>52020</v>
      </c>
      <c r="W706" s="80" t="str">
        <f t="shared" ref="W706:W769" si="45">_xlfn.IFS(G706&lt;-120,"Acima de 120 dias",G706&lt;=-90,"91 a 120 dias",G706&lt;=-61,"61 a 90 dias",G706&lt;=-31,"31 a 60 dias",G706&gt;=-30,"1 a 30 dias")</f>
        <v>31 a 60 dias</v>
      </c>
      <c r="X706" s="81" t="str">
        <f t="shared" si="43"/>
        <v>112020</v>
      </c>
      <c r="AA706"/>
    </row>
    <row r="707" spans="1:27" x14ac:dyDescent="0.3">
      <c r="A707" s="57">
        <v>44227</v>
      </c>
      <c r="B707">
        <v>29894663000189</v>
      </c>
      <c r="C707" t="s">
        <v>96</v>
      </c>
      <c r="D707" s="57">
        <v>43978</v>
      </c>
      <c r="E707">
        <v>152.25</v>
      </c>
      <c r="F707" s="57">
        <v>44050</v>
      </c>
      <c r="G707">
        <f t="shared" ref="G707:G770" si="46">F707-A707</f>
        <v>-177</v>
      </c>
      <c r="H707" s="57">
        <v>46545</v>
      </c>
      <c r="I707">
        <v>2229</v>
      </c>
      <c r="J707">
        <v>304739322</v>
      </c>
      <c r="K707">
        <v>84</v>
      </c>
      <c r="L707"/>
      <c r="M707"/>
      <c r="N707">
        <v>1.4086799999999999</v>
      </c>
      <c r="O707" s="83">
        <v>7745.69</v>
      </c>
      <c r="P707">
        <v>7378.6999999999971</v>
      </c>
      <c r="Q707">
        <v>1.7437609999999999</v>
      </c>
      <c r="R707">
        <v>8405.0600000000013</v>
      </c>
      <c r="S707">
        <v>1.7437609999999999</v>
      </c>
      <c r="T707" s="84">
        <v>7745.69</v>
      </c>
      <c r="U707" s="57">
        <v>44075</v>
      </c>
      <c r="V707" s="81" t="str">
        <f t="shared" si="44"/>
        <v>52020</v>
      </c>
      <c r="W707" s="80" t="str">
        <f t="shared" si="45"/>
        <v>Acima de 120 dias</v>
      </c>
      <c r="X707" s="81" t="str">
        <f t="shared" ref="X707:X770" si="47">MONTH(U707)&amp;YEAR(U707)</f>
        <v>92020</v>
      </c>
      <c r="AA707"/>
    </row>
    <row r="708" spans="1:27" x14ac:dyDescent="0.3">
      <c r="A708" s="57">
        <v>44227</v>
      </c>
      <c r="B708">
        <v>29894663000189</v>
      </c>
      <c r="C708" t="s">
        <v>96</v>
      </c>
      <c r="D708" s="57">
        <v>44099</v>
      </c>
      <c r="E708">
        <v>51.25</v>
      </c>
      <c r="F708" s="57">
        <v>44323</v>
      </c>
      <c r="G708">
        <f t="shared" si="46"/>
        <v>96</v>
      </c>
      <c r="H708" s="57">
        <v>46575</v>
      </c>
      <c r="I708">
        <v>2259</v>
      </c>
      <c r="J708">
        <v>304749091</v>
      </c>
      <c r="K708">
        <v>84</v>
      </c>
      <c r="L708"/>
      <c r="M708"/>
      <c r="N708">
        <v>1.446124</v>
      </c>
      <c r="O708" s="83">
        <v>2126.85</v>
      </c>
      <c r="P708">
        <v>2456.2800000000011</v>
      </c>
      <c r="Q708">
        <v>1.797804</v>
      </c>
      <c r="R708">
        <v>2359.09</v>
      </c>
      <c r="S708">
        <v>1.797804</v>
      </c>
      <c r="T708" s="84">
        <v>2126.85</v>
      </c>
      <c r="U708" s="57">
        <v>44317</v>
      </c>
      <c r="V708" s="81" t="str">
        <f t="shared" si="44"/>
        <v>92020</v>
      </c>
      <c r="W708" s="80" t="str">
        <f t="shared" si="45"/>
        <v>1 a 30 dias</v>
      </c>
      <c r="X708" s="81" t="str">
        <f t="shared" si="47"/>
        <v>52021</v>
      </c>
      <c r="AA708"/>
    </row>
    <row r="709" spans="1:27" x14ac:dyDescent="0.3">
      <c r="A709" s="57">
        <v>44227</v>
      </c>
      <c r="B709">
        <v>29894663000189</v>
      </c>
      <c r="C709" t="s">
        <v>96</v>
      </c>
      <c r="D709" s="57">
        <v>44074</v>
      </c>
      <c r="E709">
        <v>63.7</v>
      </c>
      <c r="F709" s="57">
        <v>44234</v>
      </c>
      <c r="G709">
        <f t="shared" si="46"/>
        <v>7</v>
      </c>
      <c r="H709" s="57">
        <v>46575</v>
      </c>
      <c r="I709">
        <v>2259</v>
      </c>
      <c r="J709">
        <v>304750194</v>
      </c>
      <c r="K709">
        <v>84</v>
      </c>
      <c r="L709"/>
      <c r="M709"/>
      <c r="N709">
        <v>1.4015134384338279</v>
      </c>
      <c r="O709" s="83">
        <v>2873.28</v>
      </c>
      <c r="P709">
        <v>3126.0499999999997</v>
      </c>
      <c r="Q709">
        <v>1.747306</v>
      </c>
      <c r="R709">
        <v>3163.2200000000003</v>
      </c>
      <c r="S709">
        <v>1.747306</v>
      </c>
      <c r="T709" s="84">
        <v>2873.28</v>
      </c>
      <c r="U709" s="57">
        <v>44228</v>
      </c>
      <c r="V709" s="81" t="str">
        <f t="shared" si="44"/>
        <v>82020</v>
      </c>
      <c r="W709" s="80" t="str">
        <f t="shared" si="45"/>
        <v>1 a 30 dias</v>
      </c>
      <c r="X709" s="81" t="str">
        <f t="shared" si="47"/>
        <v>22021</v>
      </c>
      <c r="AA709"/>
    </row>
    <row r="710" spans="1:27" x14ac:dyDescent="0.3">
      <c r="A710" s="57">
        <v>44227</v>
      </c>
      <c r="B710">
        <v>29894663000189</v>
      </c>
      <c r="C710" t="s">
        <v>96</v>
      </c>
      <c r="D710" s="57">
        <v>44074</v>
      </c>
      <c r="E710">
        <v>908.29</v>
      </c>
      <c r="F710" s="57">
        <v>44234</v>
      </c>
      <c r="G710">
        <f t="shared" si="46"/>
        <v>7</v>
      </c>
      <c r="H710" s="57">
        <v>46638</v>
      </c>
      <c r="I710">
        <v>2322</v>
      </c>
      <c r="J710">
        <v>304769662</v>
      </c>
      <c r="K710">
        <v>84</v>
      </c>
      <c r="L710"/>
      <c r="M710"/>
      <c r="N710">
        <v>1.3599999999999999</v>
      </c>
      <c r="O710" s="83">
        <v>45436.45</v>
      </c>
      <c r="P710">
        <v>44868.19</v>
      </c>
      <c r="Q710">
        <v>1.4228510000000001</v>
      </c>
      <c r="R710">
        <v>46290.31</v>
      </c>
      <c r="S710">
        <v>1.4228510000000001</v>
      </c>
      <c r="T710" s="84">
        <v>45436.45</v>
      </c>
      <c r="U710" s="57">
        <v>44228</v>
      </c>
      <c r="V710" s="81" t="str">
        <f t="shared" si="44"/>
        <v>82020</v>
      </c>
      <c r="W710" s="80" t="str">
        <f t="shared" si="45"/>
        <v>1 a 30 dias</v>
      </c>
      <c r="X710" s="81" t="str">
        <f t="shared" si="47"/>
        <v>22021</v>
      </c>
      <c r="AA710"/>
    </row>
    <row r="711" spans="1:27" x14ac:dyDescent="0.3">
      <c r="A711" s="57">
        <v>44227</v>
      </c>
      <c r="B711">
        <v>29894663000189</v>
      </c>
      <c r="C711" t="s">
        <v>96</v>
      </c>
      <c r="D711" s="57">
        <v>44074</v>
      </c>
      <c r="E711">
        <v>233.3</v>
      </c>
      <c r="F711" s="57">
        <v>44172</v>
      </c>
      <c r="G711">
        <f t="shared" si="46"/>
        <v>-55</v>
      </c>
      <c r="H711" s="57">
        <v>46608</v>
      </c>
      <c r="I711">
        <v>2292</v>
      </c>
      <c r="J711">
        <v>304773733</v>
      </c>
      <c r="K711">
        <v>84</v>
      </c>
      <c r="L711"/>
      <c r="M711"/>
      <c r="N711">
        <v>1.4509370000000001</v>
      </c>
      <c r="O711" s="83">
        <v>10902.67</v>
      </c>
      <c r="P711">
        <v>11331.9</v>
      </c>
      <c r="Q711">
        <v>1.799898</v>
      </c>
      <c r="R711">
        <v>11968.039999999999</v>
      </c>
      <c r="S711">
        <v>1.799898</v>
      </c>
      <c r="T711" s="84">
        <v>10902.67</v>
      </c>
      <c r="U711" s="57">
        <v>44197</v>
      </c>
      <c r="V711" s="81" t="str">
        <f t="shared" si="44"/>
        <v>82020</v>
      </c>
      <c r="W711" s="80" t="str">
        <f t="shared" si="45"/>
        <v>31 a 60 dias</v>
      </c>
      <c r="X711" s="81" t="str">
        <f t="shared" si="47"/>
        <v>12021</v>
      </c>
      <c r="AA711"/>
    </row>
    <row r="712" spans="1:27" x14ac:dyDescent="0.3">
      <c r="A712" s="57">
        <v>44227</v>
      </c>
      <c r="B712">
        <v>29894663000189</v>
      </c>
      <c r="C712" t="s">
        <v>96</v>
      </c>
      <c r="D712" s="57">
        <v>44074</v>
      </c>
      <c r="E712">
        <v>144.31</v>
      </c>
      <c r="F712" s="57">
        <v>44111</v>
      </c>
      <c r="G712">
        <f t="shared" si="46"/>
        <v>-116</v>
      </c>
      <c r="H712" s="57">
        <v>46608</v>
      </c>
      <c r="I712">
        <v>2292</v>
      </c>
      <c r="J712">
        <v>304775179</v>
      </c>
      <c r="K712">
        <v>84</v>
      </c>
      <c r="L712"/>
      <c r="M712"/>
      <c r="N712">
        <v>1.435033</v>
      </c>
      <c r="O712" s="83">
        <v>7062.09</v>
      </c>
      <c r="P712">
        <v>7046.7900000000027</v>
      </c>
      <c r="Q712">
        <v>1.782964</v>
      </c>
      <c r="R712">
        <v>7724.09</v>
      </c>
      <c r="S712">
        <v>1.782964</v>
      </c>
      <c r="T712" s="84">
        <v>7062.09</v>
      </c>
      <c r="U712" s="57">
        <v>44105</v>
      </c>
      <c r="V712" s="81" t="str">
        <f t="shared" si="44"/>
        <v>82020</v>
      </c>
      <c r="W712" s="80" t="str">
        <f t="shared" si="45"/>
        <v>91 a 120 dias</v>
      </c>
      <c r="X712" s="81" t="str">
        <f t="shared" si="47"/>
        <v>102020</v>
      </c>
      <c r="AA712"/>
    </row>
    <row r="713" spans="1:27" x14ac:dyDescent="0.3">
      <c r="A713" s="57">
        <v>44227</v>
      </c>
      <c r="B713">
        <v>29894663000189</v>
      </c>
      <c r="C713" t="s">
        <v>96</v>
      </c>
      <c r="D713" s="57">
        <v>44099</v>
      </c>
      <c r="E713">
        <v>222.46</v>
      </c>
      <c r="F713" s="57">
        <v>44323</v>
      </c>
      <c r="G713">
        <f t="shared" si="46"/>
        <v>96</v>
      </c>
      <c r="H713" s="57">
        <v>45544</v>
      </c>
      <c r="I713">
        <v>1228</v>
      </c>
      <c r="J713">
        <v>304783313</v>
      </c>
      <c r="K713">
        <v>48</v>
      </c>
      <c r="L713"/>
      <c r="M713"/>
      <c r="N713">
        <v>1.3599999999999999</v>
      </c>
      <c r="O713" s="83">
        <v>6511.9800000000005</v>
      </c>
      <c r="P713">
        <v>7834.9800000000005</v>
      </c>
      <c r="Q713">
        <v>1.7964800000000001</v>
      </c>
      <c r="R713">
        <v>7036.05</v>
      </c>
      <c r="S713">
        <v>1.7964800000000001</v>
      </c>
      <c r="T713" s="84">
        <v>6511.9800000000005</v>
      </c>
      <c r="U713" s="57">
        <v>44317</v>
      </c>
      <c r="V713" s="81" t="str">
        <f t="shared" si="44"/>
        <v>92020</v>
      </c>
      <c r="W713" s="80" t="str">
        <f t="shared" si="45"/>
        <v>1 a 30 dias</v>
      </c>
      <c r="X713" s="81" t="str">
        <f t="shared" si="47"/>
        <v>52021</v>
      </c>
      <c r="AA713"/>
    </row>
    <row r="714" spans="1:27" x14ac:dyDescent="0.3">
      <c r="A714" s="57">
        <v>44227</v>
      </c>
      <c r="B714">
        <v>29894663000189</v>
      </c>
      <c r="C714" t="s">
        <v>96</v>
      </c>
      <c r="D714" s="57">
        <v>44099</v>
      </c>
      <c r="E714">
        <v>50.18</v>
      </c>
      <c r="F714" s="57">
        <v>44323</v>
      </c>
      <c r="G714">
        <f t="shared" si="46"/>
        <v>96</v>
      </c>
      <c r="H714" s="57">
        <v>46638</v>
      </c>
      <c r="I714">
        <v>2322</v>
      </c>
      <c r="J714">
        <v>304783457</v>
      </c>
      <c r="K714">
        <v>84</v>
      </c>
      <c r="L714"/>
      <c r="M714"/>
      <c r="N714">
        <v>1.4364729999999999</v>
      </c>
      <c r="O714" s="83">
        <v>2113.96</v>
      </c>
      <c r="P714">
        <v>2442.85</v>
      </c>
      <c r="Q714">
        <v>1.7883770000000001</v>
      </c>
      <c r="R714">
        <v>2350.2799999999997</v>
      </c>
      <c r="S714">
        <v>1.7883770000000001</v>
      </c>
      <c r="T714" s="84">
        <v>2113.96</v>
      </c>
      <c r="U714" s="57">
        <v>44317</v>
      </c>
      <c r="V714" s="81" t="str">
        <f t="shared" si="44"/>
        <v>92020</v>
      </c>
      <c r="W714" s="80" t="str">
        <f t="shared" si="45"/>
        <v>1 a 30 dias</v>
      </c>
      <c r="X714" s="81" t="str">
        <f t="shared" si="47"/>
        <v>52021</v>
      </c>
      <c r="AA714"/>
    </row>
    <row r="715" spans="1:27" x14ac:dyDescent="0.3">
      <c r="A715" s="57">
        <v>44227</v>
      </c>
      <c r="B715">
        <v>29894663000189</v>
      </c>
      <c r="C715" t="s">
        <v>96</v>
      </c>
      <c r="D715" s="57">
        <v>44134</v>
      </c>
      <c r="E715">
        <v>467.2</v>
      </c>
      <c r="F715" s="57">
        <v>44323</v>
      </c>
      <c r="G715">
        <f t="shared" si="46"/>
        <v>96</v>
      </c>
      <c r="H715" s="57">
        <v>46638</v>
      </c>
      <c r="I715">
        <v>2322</v>
      </c>
      <c r="J715">
        <v>304789462</v>
      </c>
      <c r="K715">
        <v>84</v>
      </c>
      <c r="L715"/>
      <c r="M715"/>
      <c r="N715">
        <v>1.4308450000000001</v>
      </c>
      <c r="O715" s="83">
        <v>19733.79</v>
      </c>
      <c r="P715">
        <v>22695.859999999993</v>
      </c>
      <c r="Q715">
        <v>1.7793220000000001</v>
      </c>
      <c r="R715">
        <v>21920.57</v>
      </c>
      <c r="S715">
        <v>1.7793220000000001</v>
      </c>
      <c r="T715" s="84">
        <v>19733.79</v>
      </c>
      <c r="U715" s="57">
        <v>44317</v>
      </c>
      <c r="V715" s="81" t="str">
        <f t="shared" si="44"/>
        <v>102020</v>
      </c>
      <c r="W715" s="80" t="str">
        <f t="shared" si="45"/>
        <v>1 a 30 dias</v>
      </c>
      <c r="X715" s="81" t="str">
        <f t="shared" si="47"/>
        <v>52021</v>
      </c>
      <c r="AA715"/>
    </row>
    <row r="716" spans="1:27" x14ac:dyDescent="0.3">
      <c r="A716" s="57">
        <v>44227</v>
      </c>
      <c r="B716">
        <v>29894663000189</v>
      </c>
      <c r="C716" t="s">
        <v>96</v>
      </c>
      <c r="D716" s="57">
        <v>43936</v>
      </c>
      <c r="E716">
        <v>49.5</v>
      </c>
      <c r="F716" s="57">
        <v>44050</v>
      </c>
      <c r="G716">
        <f t="shared" si="46"/>
        <v>-177</v>
      </c>
      <c r="H716" s="57">
        <v>46090</v>
      </c>
      <c r="I716">
        <v>1774</v>
      </c>
      <c r="J716">
        <v>304814537</v>
      </c>
      <c r="K716">
        <v>72</v>
      </c>
      <c r="L716"/>
      <c r="M716"/>
      <c r="N716">
        <v>1.5130000000000001</v>
      </c>
      <c r="O716" s="83">
        <v>2154.31</v>
      </c>
      <c r="P716">
        <v>2139.1800000000007</v>
      </c>
      <c r="Q716">
        <v>2.0564079999999998</v>
      </c>
      <c r="R716">
        <v>2389.94</v>
      </c>
      <c r="S716">
        <v>2.0564079999999998</v>
      </c>
      <c r="T716" s="84">
        <v>2154.31</v>
      </c>
      <c r="U716" s="57">
        <v>44075</v>
      </c>
      <c r="V716" s="81" t="str">
        <f t="shared" si="44"/>
        <v>42020</v>
      </c>
      <c r="W716" s="80" t="str">
        <f t="shared" si="45"/>
        <v>Acima de 120 dias</v>
      </c>
      <c r="X716" s="81" t="str">
        <f t="shared" si="47"/>
        <v>92020</v>
      </c>
      <c r="AA716"/>
    </row>
    <row r="717" spans="1:27" x14ac:dyDescent="0.3">
      <c r="A717" s="57">
        <v>44227</v>
      </c>
      <c r="B717">
        <v>29894663000189</v>
      </c>
      <c r="C717" t="s">
        <v>96</v>
      </c>
      <c r="D717" s="57">
        <v>43978</v>
      </c>
      <c r="E717">
        <v>14.1</v>
      </c>
      <c r="F717" s="57">
        <v>43989</v>
      </c>
      <c r="G717">
        <f t="shared" si="46"/>
        <v>-238</v>
      </c>
      <c r="H717" s="57">
        <v>46119</v>
      </c>
      <c r="I717">
        <v>1803</v>
      </c>
      <c r="J717">
        <v>304818499</v>
      </c>
      <c r="K717">
        <v>72</v>
      </c>
      <c r="L717"/>
      <c r="M717"/>
      <c r="N717">
        <v>1.4949999999999999</v>
      </c>
      <c r="O717" s="83">
        <v>657.8</v>
      </c>
      <c r="P717">
        <v>616.08000000000004</v>
      </c>
      <c r="Q717">
        <v>1.9552069999999999</v>
      </c>
      <c r="R717">
        <v>717.24</v>
      </c>
      <c r="S717">
        <v>1.9552069999999999</v>
      </c>
      <c r="T717" s="84">
        <v>657.8</v>
      </c>
      <c r="U717" s="57">
        <v>44013</v>
      </c>
      <c r="V717" s="81" t="str">
        <f t="shared" si="44"/>
        <v>52020</v>
      </c>
      <c r="W717" s="80" t="str">
        <f t="shared" si="45"/>
        <v>Acima de 120 dias</v>
      </c>
      <c r="X717" s="81" t="str">
        <f t="shared" si="47"/>
        <v>72020</v>
      </c>
      <c r="AA717"/>
    </row>
    <row r="718" spans="1:27" x14ac:dyDescent="0.3">
      <c r="A718" s="57">
        <v>44227</v>
      </c>
      <c r="B718">
        <v>29894663000189</v>
      </c>
      <c r="C718" t="s">
        <v>96</v>
      </c>
      <c r="D718" s="57">
        <v>44001</v>
      </c>
      <c r="E718">
        <v>140</v>
      </c>
      <c r="F718" s="57">
        <v>44323</v>
      </c>
      <c r="G718">
        <f t="shared" si="46"/>
        <v>96</v>
      </c>
      <c r="H718" s="57">
        <v>46514</v>
      </c>
      <c r="I718">
        <v>2198</v>
      </c>
      <c r="J718">
        <v>304835839</v>
      </c>
      <c r="K718">
        <v>84</v>
      </c>
      <c r="L718"/>
      <c r="M718"/>
      <c r="N718">
        <v>1.4376835362987923</v>
      </c>
      <c r="O718" s="83">
        <v>5760.18</v>
      </c>
      <c r="P718">
        <v>6749.3199999999979</v>
      </c>
      <c r="Q718">
        <v>1.7825740000000001</v>
      </c>
      <c r="R718">
        <v>6364.01</v>
      </c>
      <c r="S718">
        <v>1.7825740000000001</v>
      </c>
      <c r="T718" s="84">
        <v>5760.18</v>
      </c>
      <c r="U718" s="57">
        <v>44317</v>
      </c>
      <c r="V718" s="81" t="str">
        <f t="shared" si="44"/>
        <v>62020</v>
      </c>
      <c r="W718" s="80" t="str">
        <f t="shared" si="45"/>
        <v>1 a 30 dias</v>
      </c>
      <c r="X718" s="81" t="str">
        <f t="shared" si="47"/>
        <v>52021</v>
      </c>
      <c r="AA718"/>
    </row>
    <row r="719" spans="1:27" x14ac:dyDescent="0.3">
      <c r="A719" s="57">
        <v>44227</v>
      </c>
      <c r="B719">
        <v>29894663000189</v>
      </c>
      <c r="C719" t="s">
        <v>96</v>
      </c>
      <c r="D719" s="57">
        <v>44040</v>
      </c>
      <c r="E719">
        <v>67</v>
      </c>
      <c r="F719" s="57">
        <v>44081</v>
      </c>
      <c r="G719">
        <f t="shared" si="46"/>
        <v>-146</v>
      </c>
      <c r="H719" s="57">
        <v>46545</v>
      </c>
      <c r="I719">
        <v>2229</v>
      </c>
      <c r="J719">
        <v>304845555</v>
      </c>
      <c r="K719">
        <v>84</v>
      </c>
      <c r="L719"/>
      <c r="M719"/>
      <c r="N719">
        <v>1.43874308347127</v>
      </c>
      <c r="O719" s="83">
        <v>3303.87</v>
      </c>
      <c r="P719">
        <v>3242.079999999999</v>
      </c>
      <c r="Q719">
        <v>1.791436</v>
      </c>
      <c r="R719">
        <v>3604.02</v>
      </c>
      <c r="S719">
        <v>1.791436</v>
      </c>
      <c r="T719" s="84">
        <v>3303.87</v>
      </c>
      <c r="U719" s="57">
        <v>44075</v>
      </c>
      <c r="V719" s="81" t="str">
        <f t="shared" si="44"/>
        <v>72020</v>
      </c>
      <c r="W719" s="80" t="str">
        <f t="shared" si="45"/>
        <v>Acima de 120 dias</v>
      </c>
      <c r="X719" s="81" t="str">
        <f t="shared" si="47"/>
        <v>92020</v>
      </c>
      <c r="AA719"/>
    </row>
    <row r="720" spans="1:27" x14ac:dyDescent="0.3">
      <c r="A720" s="57">
        <v>44227</v>
      </c>
      <c r="B720">
        <v>29894663000189</v>
      </c>
      <c r="C720" t="s">
        <v>96</v>
      </c>
      <c r="D720" s="57">
        <v>44040</v>
      </c>
      <c r="E720">
        <v>114.37</v>
      </c>
      <c r="F720" s="57">
        <v>44323</v>
      </c>
      <c r="G720">
        <f t="shared" si="46"/>
        <v>96</v>
      </c>
      <c r="H720" s="57">
        <v>46545</v>
      </c>
      <c r="I720">
        <v>2229</v>
      </c>
      <c r="J720">
        <v>304848018</v>
      </c>
      <c r="K720">
        <v>84</v>
      </c>
      <c r="L720"/>
      <c r="M720"/>
      <c r="N720">
        <v>1.445751697679919</v>
      </c>
      <c r="O720" s="83">
        <v>4721</v>
      </c>
      <c r="P720">
        <v>5521.380000000001</v>
      </c>
      <c r="Q720">
        <v>1.7942089999999999</v>
      </c>
      <c r="R720">
        <v>5226.1899999999996</v>
      </c>
      <c r="S720">
        <v>1.7942089999999999</v>
      </c>
      <c r="T720" s="84">
        <v>4721</v>
      </c>
      <c r="U720" s="57">
        <v>44317</v>
      </c>
      <c r="V720" s="81" t="str">
        <f t="shared" si="44"/>
        <v>72020</v>
      </c>
      <c r="W720" s="80" t="str">
        <f t="shared" si="45"/>
        <v>1 a 30 dias</v>
      </c>
      <c r="X720" s="81" t="str">
        <f t="shared" si="47"/>
        <v>52021</v>
      </c>
      <c r="AA720"/>
    </row>
    <row r="721" spans="1:27" x14ac:dyDescent="0.3">
      <c r="A721" s="57">
        <v>44227</v>
      </c>
      <c r="B721">
        <v>29894663000189</v>
      </c>
      <c r="C721" t="s">
        <v>96</v>
      </c>
      <c r="D721" s="57">
        <v>44099</v>
      </c>
      <c r="E721">
        <v>151.16999999999999</v>
      </c>
      <c r="F721" s="57">
        <v>44234</v>
      </c>
      <c r="G721">
        <f t="shared" si="46"/>
        <v>7</v>
      </c>
      <c r="H721" s="57">
        <v>46638</v>
      </c>
      <c r="I721">
        <v>2322</v>
      </c>
      <c r="J721">
        <v>304879227</v>
      </c>
      <c r="K721">
        <v>84</v>
      </c>
      <c r="L721"/>
      <c r="M721"/>
      <c r="N721">
        <v>1.3599999999999999</v>
      </c>
      <c r="O721" s="83">
        <v>7668.56</v>
      </c>
      <c r="P721">
        <v>7552.1300000000028</v>
      </c>
      <c r="Q721">
        <v>1.375076</v>
      </c>
      <c r="R721">
        <v>7704.26</v>
      </c>
      <c r="S721">
        <v>1.375076</v>
      </c>
      <c r="T721" s="84">
        <v>7668.56</v>
      </c>
      <c r="U721" s="57">
        <v>44228</v>
      </c>
      <c r="V721" s="81" t="str">
        <f t="shared" si="44"/>
        <v>92020</v>
      </c>
      <c r="W721" s="80" t="str">
        <f t="shared" si="45"/>
        <v>1 a 30 dias</v>
      </c>
      <c r="X721" s="81" t="str">
        <f t="shared" si="47"/>
        <v>22021</v>
      </c>
      <c r="AA721"/>
    </row>
    <row r="722" spans="1:27" x14ac:dyDescent="0.3">
      <c r="A722" s="57">
        <v>44227</v>
      </c>
      <c r="B722">
        <v>29894663000189</v>
      </c>
      <c r="C722" t="s">
        <v>96</v>
      </c>
      <c r="D722" s="57">
        <v>44001</v>
      </c>
      <c r="E722">
        <v>170.65</v>
      </c>
      <c r="F722" s="57">
        <v>44019</v>
      </c>
      <c r="G722">
        <f t="shared" si="46"/>
        <v>-208</v>
      </c>
      <c r="H722" s="57">
        <v>46514</v>
      </c>
      <c r="I722">
        <v>2198</v>
      </c>
      <c r="J722">
        <v>304930128</v>
      </c>
      <c r="K722">
        <v>84</v>
      </c>
      <c r="L722"/>
      <c r="M722"/>
      <c r="N722">
        <v>1.3801388560125216</v>
      </c>
      <c r="O722" s="83">
        <v>8850.33</v>
      </c>
      <c r="P722">
        <v>8387.9499999999989</v>
      </c>
      <c r="Q722">
        <v>1.7212209999999999</v>
      </c>
      <c r="R722">
        <v>9597.61</v>
      </c>
      <c r="S722">
        <v>1.7212209999999999</v>
      </c>
      <c r="T722" s="84">
        <v>8850.33</v>
      </c>
      <c r="U722" s="57">
        <v>44044</v>
      </c>
      <c r="V722" s="81" t="str">
        <f t="shared" si="44"/>
        <v>62020</v>
      </c>
      <c r="W722" s="80" t="str">
        <f t="shared" si="45"/>
        <v>Acima de 120 dias</v>
      </c>
      <c r="X722" s="81" t="str">
        <f t="shared" si="47"/>
        <v>82020</v>
      </c>
      <c r="AA722"/>
    </row>
    <row r="723" spans="1:27" x14ac:dyDescent="0.3">
      <c r="A723" s="57">
        <v>44227</v>
      </c>
      <c r="B723">
        <v>29894663000189</v>
      </c>
      <c r="C723" t="s">
        <v>96</v>
      </c>
      <c r="D723" s="57">
        <v>44001</v>
      </c>
      <c r="E723">
        <v>200</v>
      </c>
      <c r="F723" s="57">
        <v>44323</v>
      </c>
      <c r="G723">
        <f t="shared" si="46"/>
        <v>96</v>
      </c>
      <c r="H723" s="57">
        <v>46514</v>
      </c>
      <c r="I723">
        <v>2198</v>
      </c>
      <c r="J723">
        <v>304931561</v>
      </c>
      <c r="K723">
        <v>84</v>
      </c>
      <c r="L723"/>
      <c r="M723"/>
      <c r="N723">
        <v>1.433150744262911</v>
      </c>
      <c r="O723" s="83">
        <v>7076.3</v>
      </c>
      <c r="P723">
        <v>9656.5600000000013</v>
      </c>
      <c r="Q723">
        <v>1.777741</v>
      </c>
      <c r="R723">
        <v>7658</v>
      </c>
      <c r="S723">
        <v>1.777741</v>
      </c>
      <c r="T723" s="84">
        <v>7076.3</v>
      </c>
      <c r="U723" s="57">
        <v>44317</v>
      </c>
      <c r="V723" s="81" t="str">
        <f t="shared" si="44"/>
        <v>62020</v>
      </c>
      <c r="W723" s="80" t="str">
        <f t="shared" si="45"/>
        <v>1 a 30 dias</v>
      </c>
      <c r="X723" s="81" t="str">
        <f t="shared" si="47"/>
        <v>52021</v>
      </c>
      <c r="AA723"/>
    </row>
    <row r="724" spans="1:27" x14ac:dyDescent="0.3">
      <c r="A724" s="57">
        <v>44227</v>
      </c>
      <c r="B724">
        <v>29894663000189</v>
      </c>
      <c r="C724" t="s">
        <v>96</v>
      </c>
      <c r="D724" s="57">
        <v>44074</v>
      </c>
      <c r="E724">
        <v>278.7</v>
      </c>
      <c r="F724" s="57">
        <v>44323</v>
      </c>
      <c r="G724">
        <f t="shared" si="46"/>
        <v>96</v>
      </c>
      <c r="H724" s="57">
        <v>45845</v>
      </c>
      <c r="I724">
        <v>1529</v>
      </c>
      <c r="J724">
        <v>304955124</v>
      </c>
      <c r="K724">
        <v>60</v>
      </c>
      <c r="L724"/>
      <c r="M724"/>
      <c r="N724">
        <v>1.3599999999999999</v>
      </c>
      <c r="O724" s="83">
        <v>9413.1200000000008</v>
      </c>
      <c r="P724">
        <v>11319.199999999999</v>
      </c>
      <c r="Q724">
        <v>1.783212</v>
      </c>
      <c r="R724">
        <v>10311.93</v>
      </c>
      <c r="S724">
        <v>1.783212</v>
      </c>
      <c r="T724" s="84">
        <v>9413.1200000000008</v>
      </c>
      <c r="U724" s="57">
        <v>44317</v>
      </c>
      <c r="V724" s="81" t="str">
        <f t="shared" si="44"/>
        <v>82020</v>
      </c>
      <c r="W724" s="80" t="str">
        <f t="shared" si="45"/>
        <v>1 a 30 dias</v>
      </c>
      <c r="X724" s="81" t="str">
        <f t="shared" si="47"/>
        <v>52021</v>
      </c>
      <c r="AA724"/>
    </row>
    <row r="725" spans="1:27" x14ac:dyDescent="0.3">
      <c r="A725" s="57">
        <v>44227</v>
      </c>
      <c r="B725">
        <v>29894663000189</v>
      </c>
      <c r="C725" t="s">
        <v>96</v>
      </c>
      <c r="D725" s="57">
        <v>44074</v>
      </c>
      <c r="E725">
        <v>150</v>
      </c>
      <c r="F725" s="57">
        <v>44323</v>
      </c>
      <c r="G725">
        <f t="shared" si="46"/>
        <v>96</v>
      </c>
      <c r="H725" s="57">
        <v>46608</v>
      </c>
      <c r="I725">
        <v>2292</v>
      </c>
      <c r="J725">
        <v>304969124</v>
      </c>
      <c r="K725">
        <v>84</v>
      </c>
      <c r="L725"/>
      <c r="M725"/>
      <c r="N725">
        <v>1.44787</v>
      </c>
      <c r="O725" s="83">
        <v>6265.79</v>
      </c>
      <c r="P725">
        <v>7293.3399999999992</v>
      </c>
      <c r="Q725">
        <v>1.796624</v>
      </c>
      <c r="R725">
        <v>6951.4</v>
      </c>
      <c r="S725">
        <v>1.796624</v>
      </c>
      <c r="T725" s="84">
        <v>6265.79</v>
      </c>
      <c r="U725" s="57">
        <v>44317</v>
      </c>
      <c r="V725" s="81" t="str">
        <f t="shared" si="44"/>
        <v>82020</v>
      </c>
      <c r="W725" s="80" t="str">
        <f t="shared" si="45"/>
        <v>1 a 30 dias</v>
      </c>
      <c r="X725" s="81" t="str">
        <f t="shared" si="47"/>
        <v>52021</v>
      </c>
      <c r="AA725"/>
    </row>
    <row r="726" spans="1:27" x14ac:dyDescent="0.3">
      <c r="A726" s="57">
        <v>44227</v>
      </c>
      <c r="B726">
        <v>29894663000189</v>
      </c>
      <c r="C726" t="s">
        <v>96</v>
      </c>
      <c r="D726" s="57">
        <v>43903</v>
      </c>
      <c r="E726">
        <v>285</v>
      </c>
      <c r="F726" s="57">
        <v>43958</v>
      </c>
      <c r="G726">
        <f t="shared" si="46"/>
        <v>-269</v>
      </c>
      <c r="H726" s="57">
        <v>46062</v>
      </c>
      <c r="I726">
        <v>1746</v>
      </c>
      <c r="J726">
        <v>305003342</v>
      </c>
      <c r="K726">
        <v>72</v>
      </c>
      <c r="L726"/>
      <c r="M726"/>
      <c r="N726">
        <v>1.4950000000000001</v>
      </c>
      <c r="O726" s="83">
        <v>13197.01</v>
      </c>
      <c r="P726">
        <v>12366.229999999998</v>
      </c>
      <c r="Q726">
        <v>2.0452029999999999</v>
      </c>
      <c r="R726">
        <v>14545.51</v>
      </c>
      <c r="S726">
        <v>2.0452029999999999</v>
      </c>
      <c r="T726" s="84">
        <v>13197.01</v>
      </c>
      <c r="U726" s="57">
        <v>43983</v>
      </c>
      <c r="V726" s="81" t="str">
        <f t="shared" si="44"/>
        <v>32020</v>
      </c>
      <c r="W726" s="80" t="str">
        <f t="shared" si="45"/>
        <v>Acima de 120 dias</v>
      </c>
      <c r="X726" s="81" t="str">
        <f t="shared" si="47"/>
        <v>62020</v>
      </c>
      <c r="AA726"/>
    </row>
    <row r="727" spans="1:27" x14ac:dyDescent="0.3">
      <c r="A727" s="57">
        <v>44227</v>
      </c>
      <c r="B727">
        <v>29894663000189</v>
      </c>
      <c r="C727" t="s">
        <v>96</v>
      </c>
      <c r="D727" s="57">
        <v>44001</v>
      </c>
      <c r="E727">
        <v>330.4</v>
      </c>
      <c r="F727" s="57">
        <v>44142</v>
      </c>
      <c r="G727">
        <f t="shared" si="46"/>
        <v>-85</v>
      </c>
      <c r="H727" s="57">
        <v>46514</v>
      </c>
      <c r="I727">
        <v>2198</v>
      </c>
      <c r="J727">
        <v>305030943</v>
      </c>
      <c r="K727">
        <v>84</v>
      </c>
      <c r="L727"/>
      <c r="M727"/>
      <c r="N727">
        <v>1.4331710377309286</v>
      </c>
      <c r="O727" s="83">
        <v>15594.830000000002</v>
      </c>
      <c r="P727">
        <v>15952.519999999995</v>
      </c>
      <c r="Q727">
        <v>1.777744</v>
      </c>
      <c r="R727">
        <v>17021.64</v>
      </c>
      <c r="S727">
        <v>1.777744</v>
      </c>
      <c r="T727" s="84">
        <v>15594.830000000002</v>
      </c>
      <c r="U727" s="57">
        <v>44136</v>
      </c>
      <c r="V727" s="81" t="str">
        <f t="shared" si="44"/>
        <v>62020</v>
      </c>
      <c r="W727" s="80" t="str">
        <f t="shared" si="45"/>
        <v>61 a 90 dias</v>
      </c>
      <c r="X727" s="81" t="str">
        <f t="shared" si="47"/>
        <v>112020</v>
      </c>
      <c r="AA727"/>
    </row>
    <row r="728" spans="1:27" x14ac:dyDescent="0.3">
      <c r="A728" s="57">
        <v>44227</v>
      </c>
      <c r="B728">
        <v>29894663000189</v>
      </c>
      <c r="C728" t="s">
        <v>96</v>
      </c>
      <c r="D728" s="57">
        <v>44134</v>
      </c>
      <c r="E728">
        <v>148.69999999999999</v>
      </c>
      <c r="F728" s="57">
        <v>44203</v>
      </c>
      <c r="G728">
        <f t="shared" si="46"/>
        <v>-24</v>
      </c>
      <c r="H728" s="57">
        <v>46699</v>
      </c>
      <c r="I728">
        <v>2383</v>
      </c>
      <c r="J728">
        <v>305032511</v>
      </c>
      <c r="K728">
        <v>84</v>
      </c>
      <c r="L728"/>
      <c r="M728"/>
      <c r="N728">
        <v>1.4210149999999999</v>
      </c>
      <c r="O728" s="83">
        <v>6990.39</v>
      </c>
      <c r="P728">
        <v>7188.9500000000025</v>
      </c>
      <c r="Q728">
        <v>1.7581869999999999</v>
      </c>
      <c r="R728">
        <v>7691.03</v>
      </c>
      <c r="S728">
        <v>1.7581869999999999</v>
      </c>
      <c r="T728" s="84">
        <v>6990.39</v>
      </c>
      <c r="U728" s="57">
        <v>44197</v>
      </c>
      <c r="V728" s="81" t="str">
        <f t="shared" si="44"/>
        <v>102020</v>
      </c>
      <c r="W728" s="80" t="str">
        <f t="shared" si="45"/>
        <v>1 a 30 dias</v>
      </c>
      <c r="X728" s="81" t="str">
        <f t="shared" si="47"/>
        <v>12021</v>
      </c>
      <c r="AA728"/>
    </row>
    <row r="729" spans="1:27" x14ac:dyDescent="0.3">
      <c r="A729" s="57">
        <v>44227</v>
      </c>
      <c r="B729">
        <v>29894663000189</v>
      </c>
      <c r="C729" t="s">
        <v>96</v>
      </c>
      <c r="D729" s="57">
        <v>44074</v>
      </c>
      <c r="E729">
        <v>73.53</v>
      </c>
      <c r="F729" s="57">
        <v>44172</v>
      </c>
      <c r="G729">
        <f t="shared" si="46"/>
        <v>-55</v>
      </c>
      <c r="H729" s="57">
        <v>46667</v>
      </c>
      <c r="I729">
        <v>2351</v>
      </c>
      <c r="J729">
        <v>305079738</v>
      </c>
      <c r="K729">
        <v>84</v>
      </c>
      <c r="L729"/>
      <c r="M729"/>
      <c r="N729">
        <v>1.447082</v>
      </c>
      <c r="O729" s="83">
        <v>3473.91</v>
      </c>
      <c r="P729">
        <v>3473.4500000000012</v>
      </c>
      <c r="Q729">
        <v>1.7989930000000001</v>
      </c>
      <c r="R729">
        <v>3824.3799999999997</v>
      </c>
      <c r="S729">
        <v>1.7989930000000001</v>
      </c>
      <c r="T729" s="84">
        <v>3473.91</v>
      </c>
      <c r="U729" s="57">
        <v>44166</v>
      </c>
      <c r="V729" s="81" t="str">
        <f t="shared" si="44"/>
        <v>82020</v>
      </c>
      <c r="W729" s="80" t="str">
        <f t="shared" si="45"/>
        <v>31 a 60 dias</v>
      </c>
      <c r="X729" s="81" t="str">
        <f t="shared" si="47"/>
        <v>122020</v>
      </c>
      <c r="AA729"/>
    </row>
    <row r="730" spans="1:27" x14ac:dyDescent="0.3">
      <c r="A730" s="57">
        <v>44227</v>
      </c>
      <c r="B730">
        <v>29894663000189</v>
      </c>
      <c r="C730" t="s">
        <v>96</v>
      </c>
      <c r="D730" s="57">
        <v>44134</v>
      </c>
      <c r="E730">
        <v>195.49</v>
      </c>
      <c r="F730" s="57">
        <v>44323</v>
      </c>
      <c r="G730">
        <f t="shared" si="46"/>
        <v>96</v>
      </c>
      <c r="H730" s="57">
        <v>46728</v>
      </c>
      <c r="I730">
        <v>2412</v>
      </c>
      <c r="J730">
        <v>305087470</v>
      </c>
      <c r="K730">
        <v>84</v>
      </c>
      <c r="L730"/>
      <c r="M730"/>
      <c r="N730">
        <v>1.4366399999999999</v>
      </c>
      <c r="O730" s="83">
        <v>8389.25</v>
      </c>
      <c r="P730">
        <v>9265.1300000000028</v>
      </c>
      <c r="Q730">
        <v>1.784643</v>
      </c>
      <c r="R730">
        <v>9345.7199999999993</v>
      </c>
      <c r="S730">
        <v>1.784643</v>
      </c>
      <c r="T730" s="84">
        <v>8389.25</v>
      </c>
      <c r="U730" s="57">
        <v>44317</v>
      </c>
      <c r="V730" s="81" t="str">
        <f t="shared" si="44"/>
        <v>102020</v>
      </c>
      <c r="W730" s="80" t="str">
        <f t="shared" si="45"/>
        <v>1 a 30 dias</v>
      </c>
      <c r="X730" s="81" t="str">
        <f t="shared" si="47"/>
        <v>52021</v>
      </c>
      <c r="AA730"/>
    </row>
    <row r="731" spans="1:27" x14ac:dyDescent="0.3">
      <c r="A731" s="57">
        <v>44227</v>
      </c>
      <c r="B731">
        <v>29894663000189</v>
      </c>
      <c r="C731" t="s">
        <v>96</v>
      </c>
      <c r="D731" s="57">
        <v>43936</v>
      </c>
      <c r="E731">
        <v>30</v>
      </c>
      <c r="F731" s="57">
        <v>43958</v>
      </c>
      <c r="G731">
        <f t="shared" si="46"/>
        <v>-269</v>
      </c>
      <c r="H731" s="57">
        <v>46090</v>
      </c>
      <c r="I731">
        <v>1774</v>
      </c>
      <c r="J731">
        <v>305116682</v>
      </c>
      <c r="K731">
        <v>72</v>
      </c>
      <c r="L731"/>
      <c r="M731"/>
      <c r="N731">
        <v>1.4949999999999999</v>
      </c>
      <c r="O731" s="83">
        <v>1400.01</v>
      </c>
      <c r="P731">
        <v>1303.3699999999999</v>
      </c>
      <c r="Q731">
        <v>2.037957</v>
      </c>
      <c r="R731">
        <v>1543.65</v>
      </c>
      <c r="S731">
        <v>2.037957</v>
      </c>
      <c r="T731" s="84">
        <v>1400.01</v>
      </c>
      <c r="U731" s="57">
        <v>43983</v>
      </c>
      <c r="V731" s="81" t="str">
        <f t="shared" si="44"/>
        <v>42020</v>
      </c>
      <c r="W731" s="80" t="str">
        <f t="shared" si="45"/>
        <v>Acima de 120 dias</v>
      </c>
      <c r="X731" s="81" t="str">
        <f t="shared" si="47"/>
        <v>62020</v>
      </c>
      <c r="AA731"/>
    </row>
    <row r="732" spans="1:27" x14ac:dyDescent="0.3">
      <c r="A732" s="57">
        <v>44227</v>
      </c>
      <c r="B732">
        <v>29894663000189</v>
      </c>
      <c r="C732" t="s">
        <v>96</v>
      </c>
      <c r="D732" s="57">
        <v>43978</v>
      </c>
      <c r="E732">
        <v>563.04</v>
      </c>
      <c r="F732" s="57">
        <v>44323</v>
      </c>
      <c r="G732">
        <f t="shared" si="46"/>
        <v>96</v>
      </c>
      <c r="H732" s="57">
        <v>46119</v>
      </c>
      <c r="I732">
        <v>1803</v>
      </c>
      <c r="J732">
        <v>305117577</v>
      </c>
      <c r="K732">
        <v>72</v>
      </c>
      <c r="L732"/>
      <c r="M732"/>
      <c r="N732">
        <v>1.3599999999999999</v>
      </c>
      <c r="O732" s="83">
        <v>21902.880000000001</v>
      </c>
      <c r="P732">
        <v>25599.17</v>
      </c>
      <c r="Q732">
        <v>1.592975</v>
      </c>
      <c r="R732">
        <v>23221.98</v>
      </c>
      <c r="S732">
        <v>1.592975</v>
      </c>
      <c r="T732" s="84">
        <v>21902.880000000001</v>
      </c>
      <c r="U732" s="57">
        <v>44317</v>
      </c>
      <c r="V732" s="81" t="str">
        <f t="shared" si="44"/>
        <v>52020</v>
      </c>
      <c r="W732" s="80" t="str">
        <f t="shared" si="45"/>
        <v>1 a 30 dias</v>
      </c>
      <c r="X732" s="81" t="str">
        <f t="shared" si="47"/>
        <v>52021</v>
      </c>
      <c r="AA732"/>
    </row>
    <row r="733" spans="1:27" x14ac:dyDescent="0.3">
      <c r="A733" s="57">
        <v>44227</v>
      </c>
      <c r="B733">
        <v>29894663000189</v>
      </c>
      <c r="C733" t="s">
        <v>96</v>
      </c>
      <c r="D733" s="57">
        <v>43978</v>
      </c>
      <c r="E733">
        <v>70</v>
      </c>
      <c r="F733" s="57">
        <v>44234</v>
      </c>
      <c r="G733">
        <f t="shared" si="46"/>
        <v>7</v>
      </c>
      <c r="H733" s="57">
        <v>46119</v>
      </c>
      <c r="I733">
        <v>1803</v>
      </c>
      <c r="J733">
        <v>305119476</v>
      </c>
      <c r="K733">
        <v>72</v>
      </c>
      <c r="L733"/>
      <c r="M733"/>
      <c r="N733">
        <v>1.4984905205101673</v>
      </c>
      <c r="O733" s="83">
        <v>2648.37</v>
      </c>
      <c r="P733">
        <v>3055.4600000000005</v>
      </c>
      <c r="Q733">
        <v>2.0543239999999998</v>
      </c>
      <c r="R733">
        <v>2998.32</v>
      </c>
      <c r="S733">
        <v>2.0543239999999998</v>
      </c>
      <c r="T733" s="84">
        <v>2648.37</v>
      </c>
      <c r="U733" s="57">
        <v>44228</v>
      </c>
      <c r="V733" s="81" t="str">
        <f t="shared" si="44"/>
        <v>52020</v>
      </c>
      <c r="W733" s="80" t="str">
        <f t="shared" si="45"/>
        <v>1 a 30 dias</v>
      </c>
      <c r="X733" s="81" t="str">
        <f t="shared" si="47"/>
        <v>22021</v>
      </c>
      <c r="AA733"/>
    </row>
    <row r="734" spans="1:27" x14ac:dyDescent="0.3">
      <c r="A734" s="57">
        <v>44227</v>
      </c>
      <c r="B734">
        <v>29894663000189</v>
      </c>
      <c r="C734" t="s">
        <v>96</v>
      </c>
      <c r="D734" s="57">
        <v>44074</v>
      </c>
      <c r="E734">
        <v>170</v>
      </c>
      <c r="F734" s="57">
        <v>44142</v>
      </c>
      <c r="G734">
        <f t="shared" si="46"/>
        <v>-85</v>
      </c>
      <c r="H734" s="57">
        <v>46608</v>
      </c>
      <c r="I734">
        <v>2292</v>
      </c>
      <c r="J734">
        <v>305125882</v>
      </c>
      <c r="K734">
        <v>84</v>
      </c>
      <c r="L734"/>
      <c r="M734"/>
      <c r="N734">
        <v>1.421557</v>
      </c>
      <c r="O734" s="83">
        <v>8179.06</v>
      </c>
      <c r="P734">
        <v>8338.8699999999972</v>
      </c>
      <c r="Q734">
        <v>1.7685869999999999</v>
      </c>
      <c r="R734">
        <v>8961.869999999999</v>
      </c>
      <c r="S734">
        <v>1.7685869999999999</v>
      </c>
      <c r="T734" s="84">
        <v>8179.06</v>
      </c>
      <c r="U734" s="57">
        <v>44136</v>
      </c>
      <c r="V734" s="81" t="str">
        <f t="shared" si="44"/>
        <v>82020</v>
      </c>
      <c r="W734" s="80" t="str">
        <f t="shared" si="45"/>
        <v>61 a 90 dias</v>
      </c>
      <c r="X734" s="81" t="str">
        <f t="shared" si="47"/>
        <v>112020</v>
      </c>
      <c r="AA734"/>
    </row>
    <row r="735" spans="1:27" x14ac:dyDescent="0.3">
      <c r="A735" s="57">
        <v>44227</v>
      </c>
      <c r="B735">
        <v>29894663000189</v>
      </c>
      <c r="C735" t="s">
        <v>96</v>
      </c>
      <c r="D735" s="57">
        <v>44001</v>
      </c>
      <c r="E735">
        <v>241.36</v>
      </c>
      <c r="F735" s="57">
        <v>44050</v>
      </c>
      <c r="G735">
        <f t="shared" si="46"/>
        <v>-177</v>
      </c>
      <c r="H735" s="57">
        <v>46514</v>
      </c>
      <c r="I735">
        <v>2198</v>
      </c>
      <c r="J735">
        <v>305130318</v>
      </c>
      <c r="K735">
        <v>84</v>
      </c>
      <c r="L735"/>
      <c r="M735"/>
      <c r="N735">
        <v>1.4502428380426249</v>
      </c>
      <c r="O735" s="83">
        <v>241.36</v>
      </c>
      <c r="P735">
        <v>11587.019999999997</v>
      </c>
      <c r="Q735">
        <v>1.7958970000000001</v>
      </c>
      <c r="R735">
        <v>241.36</v>
      </c>
      <c r="S735">
        <v>1.7958970000000001</v>
      </c>
      <c r="T735" s="84">
        <v>241.36</v>
      </c>
      <c r="U735" s="57">
        <v>44075</v>
      </c>
      <c r="V735" s="81" t="str">
        <f t="shared" si="44"/>
        <v>62020</v>
      </c>
      <c r="W735" s="80" t="str">
        <f t="shared" si="45"/>
        <v>Acima de 120 dias</v>
      </c>
      <c r="X735" s="81" t="str">
        <f t="shared" si="47"/>
        <v>92020</v>
      </c>
      <c r="AA735"/>
    </row>
    <row r="736" spans="1:27" x14ac:dyDescent="0.3">
      <c r="A736" s="57">
        <v>44227</v>
      </c>
      <c r="B736">
        <v>29894663000189</v>
      </c>
      <c r="C736" t="s">
        <v>96</v>
      </c>
      <c r="D736" s="57">
        <v>43978</v>
      </c>
      <c r="E736">
        <v>124.1</v>
      </c>
      <c r="F736" s="57">
        <v>44172</v>
      </c>
      <c r="G736">
        <f t="shared" si="46"/>
        <v>-55</v>
      </c>
      <c r="H736" s="57">
        <v>46514</v>
      </c>
      <c r="I736">
        <v>2198</v>
      </c>
      <c r="J736">
        <v>305131004</v>
      </c>
      <c r="K736">
        <v>84</v>
      </c>
      <c r="L736"/>
      <c r="M736"/>
      <c r="N736">
        <v>1.4504360000000001</v>
      </c>
      <c r="O736" s="83">
        <v>5703.3700000000008</v>
      </c>
      <c r="P736">
        <v>6015.2900000000018</v>
      </c>
      <c r="Q736">
        <v>1.798743</v>
      </c>
      <c r="R736">
        <v>6240.54</v>
      </c>
      <c r="S736">
        <v>1.798743</v>
      </c>
      <c r="T736" s="84">
        <v>5703.3700000000008</v>
      </c>
      <c r="U736" s="57">
        <v>44197</v>
      </c>
      <c r="V736" s="81" t="str">
        <f t="shared" si="44"/>
        <v>52020</v>
      </c>
      <c r="W736" s="80" t="str">
        <f t="shared" si="45"/>
        <v>31 a 60 dias</v>
      </c>
      <c r="X736" s="81" t="str">
        <f t="shared" si="47"/>
        <v>12021</v>
      </c>
      <c r="AA736"/>
    </row>
    <row r="737" spans="1:27" x14ac:dyDescent="0.3">
      <c r="A737" s="57">
        <v>44227</v>
      </c>
      <c r="B737">
        <v>29894663000189</v>
      </c>
      <c r="C737" t="s">
        <v>96</v>
      </c>
      <c r="D737" s="57">
        <v>44134</v>
      </c>
      <c r="E737">
        <v>121</v>
      </c>
      <c r="F737" s="57">
        <v>44262</v>
      </c>
      <c r="G737">
        <f t="shared" si="46"/>
        <v>35</v>
      </c>
      <c r="H737" s="57">
        <v>46699</v>
      </c>
      <c r="I737">
        <v>2383</v>
      </c>
      <c r="J737">
        <v>305132710</v>
      </c>
      <c r="K737">
        <v>84</v>
      </c>
      <c r="L737"/>
      <c r="M737"/>
      <c r="N737">
        <v>1.4183869999999998</v>
      </c>
      <c r="O737" s="83">
        <v>5450.46</v>
      </c>
      <c r="P737">
        <v>5855.1</v>
      </c>
      <c r="Q737">
        <v>1.7553719999999999</v>
      </c>
      <c r="R737">
        <v>6021.15</v>
      </c>
      <c r="S737">
        <v>1.7553719999999999</v>
      </c>
      <c r="T737" s="84">
        <v>5450.46</v>
      </c>
      <c r="U737" s="57">
        <v>44287</v>
      </c>
      <c r="V737" s="81" t="str">
        <f t="shared" si="44"/>
        <v>102020</v>
      </c>
      <c r="W737" s="80" t="str">
        <f t="shared" si="45"/>
        <v>1 a 30 dias</v>
      </c>
      <c r="X737" s="81" t="str">
        <f t="shared" si="47"/>
        <v>42021</v>
      </c>
      <c r="AA737"/>
    </row>
    <row r="738" spans="1:27" x14ac:dyDescent="0.3">
      <c r="A738" s="57">
        <v>44227</v>
      </c>
      <c r="B738">
        <v>29894663000189</v>
      </c>
      <c r="C738" t="s">
        <v>96</v>
      </c>
      <c r="D738" s="57">
        <v>44074</v>
      </c>
      <c r="E738">
        <v>52</v>
      </c>
      <c r="F738" s="57">
        <v>44234</v>
      </c>
      <c r="G738">
        <f t="shared" si="46"/>
        <v>7</v>
      </c>
      <c r="H738" s="57">
        <v>46608</v>
      </c>
      <c r="I738">
        <v>2292</v>
      </c>
      <c r="J738">
        <v>305137604</v>
      </c>
      <c r="K738">
        <v>84</v>
      </c>
      <c r="L738"/>
      <c r="M738"/>
      <c r="N738">
        <v>1.4462170000000001</v>
      </c>
      <c r="O738" s="83">
        <v>2326.66</v>
      </c>
      <c r="P738">
        <v>2529.7700000000004</v>
      </c>
      <c r="Q738">
        <v>1.799004</v>
      </c>
      <c r="R738">
        <v>2567.0500000000002</v>
      </c>
      <c r="S738">
        <v>1.799004</v>
      </c>
      <c r="T738" s="84">
        <v>2326.66</v>
      </c>
      <c r="U738" s="57">
        <v>44228</v>
      </c>
      <c r="V738" s="81" t="str">
        <f t="shared" si="44"/>
        <v>82020</v>
      </c>
      <c r="W738" s="80" t="str">
        <f t="shared" si="45"/>
        <v>1 a 30 dias</v>
      </c>
      <c r="X738" s="81" t="str">
        <f t="shared" si="47"/>
        <v>22021</v>
      </c>
      <c r="AA738"/>
    </row>
    <row r="739" spans="1:27" x14ac:dyDescent="0.3">
      <c r="A739" s="57">
        <v>44227</v>
      </c>
      <c r="B739">
        <v>29894663000189</v>
      </c>
      <c r="C739" t="s">
        <v>96</v>
      </c>
      <c r="D739" s="57">
        <v>44074</v>
      </c>
      <c r="E739">
        <v>323.7</v>
      </c>
      <c r="F739" s="57">
        <v>44323</v>
      </c>
      <c r="G739">
        <f t="shared" si="46"/>
        <v>96</v>
      </c>
      <c r="H739" s="57">
        <v>46575</v>
      </c>
      <c r="I739">
        <v>2259</v>
      </c>
      <c r="J739">
        <v>305150461</v>
      </c>
      <c r="K739">
        <v>84</v>
      </c>
      <c r="L739"/>
      <c r="M739"/>
      <c r="N739">
        <v>1.3942624485843311</v>
      </c>
      <c r="O739" s="83">
        <v>13660.03</v>
      </c>
      <c r="P739">
        <v>15923.829999999993</v>
      </c>
      <c r="Q739">
        <v>1.7395510000000001</v>
      </c>
      <c r="R739">
        <v>15136.490000000002</v>
      </c>
      <c r="S739">
        <v>1.7395510000000001</v>
      </c>
      <c r="T739" s="84">
        <v>13660.03</v>
      </c>
      <c r="U739" s="57">
        <v>44317</v>
      </c>
      <c r="V739" s="81" t="str">
        <f t="shared" si="44"/>
        <v>82020</v>
      </c>
      <c r="W739" s="80" t="str">
        <f t="shared" si="45"/>
        <v>1 a 30 dias</v>
      </c>
      <c r="X739" s="81" t="str">
        <f t="shared" si="47"/>
        <v>52021</v>
      </c>
      <c r="AA739"/>
    </row>
    <row r="740" spans="1:27" x14ac:dyDescent="0.3">
      <c r="A740" s="57">
        <v>44227</v>
      </c>
      <c r="B740">
        <v>29894663000189</v>
      </c>
      <c r="C740" t="s">
        <v>96</v>
      </c>
      <c r="D740" s="57">
        <v>44074</v>
      </c>
      <c r="E740">
        <v>148.97999999999999</v>
      </c>
      <c r="F740" s="57">
        <v>44172</v>
      </c>
      <c r="G740">
        <f t="shared" si="46"/>
        <v>-55</v>
      </c>
      <c r="H740" s="57">
        <v>46575</v>
      </c>
      <c r="I740">
        <v>2259</v>
      </c>
      <c r="J740">
        <v>305155646</v>
      </c>
      <c r="K740">
        <v>84</v>
      </c>
      <c r="L740"/>
      <c r="M740"/>
      <c r="N740">
        <v>1.3599999999999999</v>
      </c>
      <c r="O740" s="83">
        <v>7170.62</v>
      </c>
      <c r="P740">
        <v>7413.2599999999993</v>
      </c>
      <c r="Q740">
        <v>1.6643060000000001</v>
      </c>
      <c r="R740">
        <v>7784.6</v>
      </c>
      <c r="S740">
        <v>1.6643060000000001</v>
      </c>
      <c r="T740" s="84">
        <v>7170.62</v>
      </c>
      <c r="U740" s="57">
        <v>44197</v>
      </c>
      <c r="V740" s="81" t="str">
        <f t="shared" si="44"/>
        <v>82020</v>
      </c>
      <c r="W740" s="80" t="str">
        <f t="shared" si="45"/>
        <v>31 a 60 dias</v>
      </c>
      <c r="X740" s="81" t="str">
        <f t="shared" si="47"/>
        <v>12021</v>
      </c>
      <c r="AA740"/>
    </row>
    <row r="741" spans="1:27" x14ac:dyDescent="0.3">
      <c r="A741" s="57">
        <v>44227</v>
      </c>
      <c r="B741">
        <v>29894663000189</v>
      </c>
      <c r="C741" t="s">
        <v>96</v>
      </c>
      <c r="D741" s="57">
        <v>44074</v>
      </c>
      <c r="E741">
        <v>236.9</v>
      </c>
      <c r="F741" s="57">
        <v>44142</v>
      </c>
      <c r="G741">
        <f t="shared" si="46"/>
        <v>-85</v>
      </c>
      <c r="H741" s="57">
        <v>46575</v>
      </c>
      <c r="I741">
        <v>2259</v>
      </c>
      <c r="J741">
        <v>305158392</v>
      </c>
      <c r="K741">
        <v>84</v>
      </c>
      <c r="L741"/>
      <c r="M741"/>
      <c r="N741">
        <v>1.4368261070383268</v>
      </c>
      <c r="O741" s="83">
        <v>11288.9</v>
      </c>
      <c r="P741">
        <v>11490.140000000003</v>
      </c>
      <c r="Q741">
        <v>1.7849200000000001</v>
      </c>
      <c r="R741">
        <v>12356.88</v>
      </c>
      <c r="S741">
        <v>1.7849200000000001</v>
      </c>
      <c r="T741" s="84">
        <v>11288.9</v>
      </c>
      <c r="U741" s="57">
        <v>44136</v>
      </c>
      <c r="V741" s="81" t="str">
        <f t="shared" si="44"/>
        <v>82020</v>
      </c>
      <c r="W741" s="80" t="str">
        <f t="shared" si="45"/>
        <v>61 a 90 dias</v>
      </c>
      <c r="X741" s="81" t="str">
        <f t="shared" si="47"/>
        <v>112020</v>
      </c>
      <c r="AA741"/>
    </row>
    <row r="742" spans="1:27" x14ac:dyDescent="0.3">
      <c r="A742" s="57">
        <v>44227</v>
      </c>
      <c r="B742">
        <v>29894663000189</v>
      </c>
      <c r="C742" t="s">
        <v>96</v>
      </c>
      <c r="D742" s="57">
        <v>44074</v>
      </c>
      <c r="E742">
        <v>80.48</v>
      </c>
      <c r="F742" s="57">
        <v>44142</v>
      </c>
      <c r="G742">
        <f t="shared" si="46"/>
        <v>-85</v>
      </c>
      <c r="H742" s="57">
        <v>46608</v>
      </c>
      <c r="I742">
        <v>2292</v>
      </c>
      <c r="J742">
        <v>305158651</v>
      </c>
      <c r="K742">
        <v>84</v>
      </c>
      <c r="L742"/>
      <c r="M742"/>
      <c r="N742">
        <v>1.3599999999999999</v>
      </c>
      <c r="O742" s="83">
        <v>4031.2000000000003</v>
      </c>
      <c r="P742">
        <v>4030.4000000000005</v>
      </c>
      <c r="Q742">
        <v>1.612425</v>
      </c>
      <c r="R742">
        <v>4314.57</v>
      </c>
      <c r="S742">
        <v>1.612425</v>
      </c>
      <c r="T742" s="84">
        <v>4031.2000000000003</v>
      </c>
      <c r="U742" s="57">
        <v>44197</v>
      </c>
      <c r="V742" s="81" t="str">
        <f t="shared" si="44"/>
        <v>82020</v>
      </c>
      <c r="W742" s="80" t="str">
        <f t="shared" si="45"/>
        <v>61 a 90 dias</v>
      </c>
      <c r="X742" s="81" t="str">
        <f t="shared" si="47"/>
        <v>12021</v>
      </c>
      <c r="AA742"/>
    </row>
    <row r="743" spans="1:27" x14ac:dyDescent="0.3">
      <c r="A743" s="57">
        <v>44227</v>
      </c>
      <c r="B743">
        <v>29894663000189</v>
      </c>
      <c r="C743" t="s">
        <v>96</v>
      </c>
      <c r="D743" s="57">
        <v>44074</v>
      </c>
      <c r="E743">
        <v>181.13</v>
      </c>
      <c r="F743" s="57">
        <v>44262</v>
      </c>
      <c r="G743">
        <f t="shared" si="46"/>
        <v>35</v>
      </c>
      <c r="H743" s="57">
        <v>45511</v>
      </c>
      <c r="I743">
        <v>1195</v>
      </c>
      <c r="J743">
        <v>305166309</v>
      </c>
      <c r="K743">
        <v>48</v>
      </c>
      <c r="L743"/>
      <c r="M743"/>
      <c r="N743">
        <v>1.3599999999999999</v>
      </c>
      <c r="O743" s="83">
        <v>5590.5700000000006</v>
      </c>
      <c r="P743">
        <v>6394.9599999999982</v>
      </c>
      <c r="Q743">
        <v>1.780594</v>
      </c>
      <c r="R743">
        <v>5986.2800000000007</v>
      </c>
      <c r="S743">
        <v>1.780594</v>
      </c>
      <c r="T743" s="84">
        <v>5590.5700000000006</v>
      </c>
      <c r="U743" s="57">
        <v>44287</v>
      </c>
      <c r="V743" s="81" t="str">
        <f t="shared" si="44"/>
        <v>82020</v>
      </c>
      <c r="W743" s="80" t="str">
        <f t="shared" si="45"/>
        <v>1 a 30 dias</v>
      </c>
      <c r="X743" s="81" t="str">
        <f t="shared" si="47"/>
        <v>42021</v>
      </c>
      <c r="AA743"/>
    </row>
    <row r="744" spans="1:27" x14ac:dyDescent="0.3">
      <c r="A744" s="57">
        <v>44227</v>
      </c>
      <c r="B744">
        <v>29894663000189</v>
      </c>
      <c r="C744" t="s">
        <v>96</v>
      </c>
      <c r="D744" s="57">
        <v>44074</v>
      </c>
      <c r="E744">
        <v>200</v>
      </c>
      <c r="F744" s="57">
        <v>44111</v>
      </c>
      <c r="G744">
        <f t="shared" si="46"/>
        <v>-116</v>
      </c>
      <c r="H744" s="57">
        <v>46608</v>
      </c>
      <c r="I744">
        <v>2292</v>
      </c>
      <c r="J744">
        <v>305169807</v>
      </c>
      <c r="K744">
        <v>84</v>
      </c>
      <c r="L744"/>
      <c r="M744"/>
      <c r="N744">
        <v>1.438137</v>
      </c>
      <c r="O744" s="83">
        <v>9779.49</v>
      </c>
      <c r="P744">
        <v>9756.0800000000054</v>
      </c>
      <c r="Q744">
        <v>1.786249</v>
      </c>
      <c r="R744">
        <v>10696.09</v>
      </c>
      <c r="S744">
        <v>1.786249</v>
      </c>
      <c r="T744" s="84">
        <v>9779.49</v>
      </c>
      <c r="U744" s="57">
        <v>44105</v>
      </c>
      <c r="V744" s="81" t="str">
        <f t="shared" si="44"/>
        <v>82020</v>
      </c>
      <c r="W744" s="80" t="str">
        <f t="shared" si="45"/>
        <v>91 a 120 dias</v>
      </c>
      <c r="X744" s="81" t="str">
        <f t="shared" si="47"/>
        <v>102020</v>
      </c>
      <c r="AA744"/>
    </row>
    <row r="745" spans="1:27" x14ac:dyDescent="0.3">
      <c r="A745" s="57">
        <v>44227</v>
      </c>
      <c r="B745">
        <v>29894663000189</v>
      </c>
      <c r="C745" t="s">
        <v>96</v>
      </c>
      <c r="D745" s="57">
        <v>44134</v>
      </c>
      <c r="E745">
        <v>43.04</v>
      </c>
      <c r="F745" s="57">
        <v>44293</v>
      </c>
      <c r="G745">
        <f t="shared" si="46"/>
        <v>66</v>
      </c>
      <c r="H745" s="57">
        <v>46638</v>
      </c>
      <c r="I745">
        <v>2322</v>
      </c>
      <c r="J745">
        <v>305175417</v>
      </c>
      <c r="K745">
        <v>84</v>
      </c>
      <c r="L745"/>
      <c r="M745"/>
      <c r="N745">
        <v>1.4028499999999999</v>
      </c>
      <c r="O745" s="83">
        <v>1872.79</v>
      </c>
      <c r="P745">
        <v>2110.37</v>
      </c>
      <c r="Q745">
        <v>1.7572179999999999</v>
      </c>
      <c r="R745">
        <v>2075.46</v>
      </c>
      <c r="S745">
        <v>1.7572179999999999</v>
      </c>
      <c r="T745" s="84">
        <v>1872.79</v>
      </c>
      <c r="U745" s="57">
        <v>44287</v>
      </c>
      <c r="V745" s="81" t="str">
        <f t="shared" si="44"/>
        <v>102020</v>
      </c>
      <c r="W745" s="80" t="str">
        <f t="shared" si="45"/>
        <v>1 a 30 dias</v>
      </c>
      <c r="X745" s="81" t="str">
        <f t="shared" si="47"/>
        <v>42021</v>
      </c>
      <c r="AA745"/>
    </row>
    <row r="746" spans="1:27" x14ac:dyDescent="0.3">
      <c r="A746" s="57">
        <v>44227</v>
      </c>
      <c r="B746">
        <v>29894663000189</v>
      </c>
      <c r="C746" t="s">
        <v>96</v>
      </c>
      <c r="D746" s="57">
        <v>43978</v>
      </c>
      <c r="E746">
        <v>116.32</v>
      </c>
      <c r="F746" s="57">
        <v>44081</v>
      </c>
      <c r="G746">
        <f t="shared" si="46"/>
        <v>-146</v>
      </c>
      <c r="H746" s="57">
        <v>46119</v>
      </c>
      <c r="I746">
        <v>1803</v>
      </c>
      <c r="J746">
        <v>305222967</v>
      </c>
      <c r="K746">
        <v>72</v>
      </c>
      <c r="L746"/>
      <c r="M746"/>
      <c r="N746">
        <v>1.4072242489234634</v>
      </c>
      <c r="O746" s="83">
        <v>5235.25</v>
      </c>
      <c r="P746">
        <v>5215.0799999999972</v>
      </c>
      <c r="Q746">
        <v>1.7980989999999999</v>
      </c>
      <c r="R746">
        <v>5671.12</v>
      </c>
      <c r="S746">
        <v>1.7980989999999999</v>
      </c>
      <c r="T746" s="84">
        <v>5235.25</v>
      </c>
      <c r="U746" s="57">
        <v>44105</v>
      </c>
      <c r="V746" s="81" t="str">
        <f t="shared" si="44"/>
        <v>52020</v>
      </c>
      <c r="W746" s="80" t="str">
        <f t="shared" si="45"/>
        <v>Acima de 120 dias</v>
      </c>
      <c r="X746" s="81" t="str">
        <f t="shared" si="47"/>
        <v>102020</v>
      </c>
      <c r="AA746"/>
    </row>
    <row r="747" spans="1:27" x14ac:dyDescent="0.3">
      <c r="A747" s="57">
        <v>44227</v>
      </c>
      <c r="B747">
        <v>29894663000189</v>
      </c>
      <c r="C747" t="s">
        <v>96</v>
      </c>
      <c r="D747" s="57">
        <v>43978</v>
      </c>
      <c r="E747">
        <v>365</v>
      </c>
      <c r="F747" s="57">
        <v>44142</v>
      </c>
      <c r="G747">
        <f t="shared" si="46"/>
        <v>-85</v>
      </c>
      <c r="H747" s="57">
        <v>46119</v>
      </c>
      <c r="I747">
        <v>1803</v>
      </c>
      <c r="J747">
        <v>305226656</v>
      </c>
      <c r="K747">
        <v>72</v>
      </c>
      <c r="L747"/>
      <c r="M747"/>
      <c r="N747">
        <v>1.4065697824152834</v>
      </c>
      <c r="O747" s="83">
        <v>15700.17</v>
      </c>
      <c r="P747">
        <v>16367.610000000004</v>
      </c>
      <c r="Q747">
        <v>1.7973859999999999</v>
      </c>
      <c r="R747">
        <v>17067.79</v>
      </c>
      <c r="S747">
        <v>1.7973859999999999</v>
      </c>
      <c r="T747" s="84">
        <v>15700.17</v>
      </c>
      <c r="U747" s="57">
        <v>44136</v>
      </c>
      <c r="V747" s="81" t="str">
        <f t="shared" si="44"/>
        <v>52020</v>
      </c>
      <c r="W747" s="80" t="str">
        <f t="shared" si="45"/>
        <v>61 a 90 dias</v>
      </c>
      <c r="X747" s="81" t="str">
        <f t="shared" si="47"/>
        <v>112020</v>
      </c>
      <c r="AA747"/>
    </row>
    <row r="748" spans="1:27" x14ac:dyDescent="0.3">
      <c r="A748" s="57">
        <v>44227</v>
      </c>
      <c r="B748">
        <v>29894663000189</v>
      </c>
      <c r="C748" t="s">
        <v>96</v>
      </c>
      <c r="D748" s="57">
        <v>44040</v>
      </c>
      <c r="E748">
        <v>100</v>
      </c>
      <c r="F748" s="57">
        <v>44172</v>
      </c>
      <c r="G748">
        <f t="shared" si="46"/>
        <v>-55</v>
      </c>
      <c r="H748" s="57">
        <v>46545</v>
      </c>
      <c r="I748">
        <v>2229</v>
      </c>
      <c r="J748">
        <v>305231483</v>
      </c>
      <c r="K748">
        <v>84</v>
      </c>
      <c r="L748"/>
      <c r="M748"/>
      <c r="N748">
        <v>1.4273715985537125</v>
      </c>
      <c r="O748" s="83">
        <v>4650.8099999999995</v>
      </c>
      <c r="P748">
        <v>4857.2400000000025</v>
      </c>
      <c r="Q748">
        <v>1.7746329999999999</v>
      </c>
      <c r="R748">
        <v>5094.72</v>
      </c>
      <c r="S748">
        <v>1.7746329999999999</v>
      </c>
      <c r="T748" s="84">
        <v>4650.8099999999995</v>
      </c>
      <c r="U748" s="57">
        <v>44166</v>
      </c>
      <c r="V748" s="81" t="str">
        <f t="shared" si="44"/>
        <v>72020</v>
      </c>
      <c r="W748" s="80" t="str">
        <f t="shared" si="45"/>
        <v>31 a 60 dias</v>
      </c>
      <c r="X748" s="81" t="str">
        <f t="shared" si="47"/>
        <v>122020</v>
      </c>
      <c r="AA748"/>
    </row>
    <row r="749" spans="1:27" x14ac:dyDescent="0.3">
      <c r="A749" s="57">
        <v>44227</v>
      </c>
      <c r="B749">
        <v>29894663000189</v>
      </c>
      <c r="C749" t="s">
        <v>96</v>
      </c>
      <c r="D749" s="57">
        <v>44001</v>
      </c>
      <c r="E749">
        <v>65</v>
      </c>
      <c r="F749" s="57">
        <v>44323</v>
      </c>
      <c r="G749">
        <f t="shared" si="46"/>
        <v>96</v>
      </c>
      <c r="H749" s="57">
        <v>46514</v>
      </c>
      <c r="I749">
        <v>2198</v>
      </c>
      <c r="J749">
        <v>305232983</v>
      </c>
      <c r="K749">
        <v>84</v>
      </c>
      <c r="L749"/>
      <c r="M749"/>
      <c r="N749">
        <v>1.436112675201745</v>
      </c>
      <c r="O749" s="83">
        <v>2671.99</v>
      </c>
      <c r="P749">
        <v>3135.2999999999997</v>
      </c>
      <c r="Q749">
        <v>1.785787</v>
      </c>
      <c r="R749">
        <v>2956.16</v>
      </c>
      <c r="S749">
        <v>1.785787</v>
      </c>
      <c r="T749" s="84">
        <v>2671.99</v>
      </c>
      <c r="U749" s="57">
        <v>44317</v>
      </c>
      <c r="V749" s="81" t="str">
        <f t="shared" si="44"/>
        <v>62020</v>
      </c>
      <c r="W749" s="80" t="str">
        <f t="shared" si="45"/>
        <v>1 a 30 dias</v>
      </c>
      <c r="X749" s="81" t="str">
        <f t="shared" si="47"/>
        <v>52021</v>
      </c>
      <c r="AA749"/>
    </row>
    <row r="750" spans="1:27" x14ac:dyDescent="0.3">
      <c r="A750" s="57">
        <v>44227</v>
      </c>
      <c r="B750">
        <v>29894663000189</v>
      </c>
      <c r="C750" t="s">
        <v>96</v>
      </c>
      <c r="D750" s="57">
        <v>43978</v>
      </c>
      <c r="E750">
        <v>264.74</v>
      </c>
      <c r="F750" s="57">
        <v>44293</v>
      </c>
      <c r="G750">
        <f t="shared" si="46"/>
        <v>66</v>
      </c>
      <c r="H750" s="57">
        <v>46514</v>
      </c>
      <c r="I750">
        <v>2198</v>
      </c>
      <c r="J750">
        <v>305236592</v>
      </c>
      <c r="K750">
        <v>84</v>
      </c>
      <c r="L750"/>
      <c r="M750"/>
      <c r="N750">
        <v>1.438841</v>
      </c>
      <c r="O750" s="83">
        <v>11145.55</v>
      </c>
      <c r="P750">
        <v>12882.33</v>
      </c>
      <c r="Q750">
        <v>1.7863830000000001</v>
      </c>
      <c r="R750">
        <v>12295.02</v>
      </c>
      <c r="S750">
        <v>1.7863830000000001</v>
      </c>
      <c r="T750" s="84">
        <v>11145.55</v>
      </c>
      <c r="U750" s="57">
        <v>44287</v>
      </c>
      <c r="V750" s="81" t="str">
        <f t="shared" si="44"/>
        <v>52020</v>
      </c>
      <c r="W750" s="80" t="str">
        <f t="shared" si="45"/>
        <v>1 a 30 dias</v>
      </c>
      <c r="X750" s="81" t="str">
        <f t="shared" si="47"/>
        <v>42021</v>
      </c>
      <c r="AA750"/>
    </row>
    <row r="751" spans="1:27" x14ac:dyDescent="0.3">
      <c r="A751" s="57">
        <v>44227</v>
      </c>
      <c r="B751">
        <v>29894663000189</v>
      </c>
      <c r="C751" t="s">
        <v>96</v>
      </c>
      <c r="D751" s="57">
        <v>44040</v>
      </c>
      <c r="E751">
        <v>250.2</v>
      </c>
      <c r="F751" s="57">
        <v>44262</v>
      </c>
      <c r="G751">
        <f t="shared" si="46"/>
        <v>35</v>
      </c>
      <c r="H751" s="57">
        <v>46608</v>
      </c>
      <c r="I751">
        <v>2292</v>
      </c>
      <c r="J751">
        <v>305265800</v>
      </c>
      <c r="K751">
        <v>84</v>
      </c>
      <c r="L751"/>
      <c r="M751"/>
      <c r="N751">
        <v>1.446536</v>
      </c>
      <c r="O751" s="83">
        <v>10988.92</v>
      </c>
      <c r="P751">
        <v>11974.190000000002</v>
      </c>
      <c r="Q751">
        <v>1.7843150000000001</v>
      </c>
      <c r="R751">
        <v>12099.960000000001</v>
      </c>
      <c r="S751">
        <v>1.7843150000000001</v>
      </c>
      <c r="T751" s="84">
        <v>10988.92</v>
      </c>
      <c r="U751" s="57">
        <v>44287</v>
      </c>
      <c r="V751" s="81" t="str">
        <f t="shared" si="44"/>
        <v>72020</v>
      </c>
      <c r="W751" s="80" t="str">
        <f t="shared" si="45"/>
        <v>1 a 30 dias</v>
      </c>
      <c r="X751" s="81" t="str">
        <f t="shared" si="47"/>
        <v>42021</v>
      </c>
      <c r="AA751"/>
    </row>
    <row r="752" spans="1:27" x14ac:dyDescent="0.3">
      <c r="A752" s="57">
        <v>44227</v>
      </c>
      <c r="B752">
        <v>29894663000189</v>
      </c>
      <c r="C752" t="s">
        <v>96</v>
      </c>
      <c r="D752" s="57">
        <v>43978</v>
      </c>
      <c r="E752">
        <v>582.64</v>
      </c>
      <c r="F752" s="57">
        <v>44262</v>
      </c>
      <c r="G752">
        <f t="shared" si="46"/>
        <v>35</v>
      </c>
      <c r="H752" s="57">
        <v>46514</v>
      </c>
      <c r="I752">
        <v>2198</v>
      </c>
      <c r="J752">
        <v>305331940</v>
      </c>
      <c r="K752">
        <v>84</v>
      </c>
      <c r="L752"/>
      <c r="M752"/>
      <c r="N752">
        <v>1.4416760000000002</v>
      </c>
      <c r="O752" s="83">
        <v>25091.480000000003</v>
      </c>
      <c r="P752">
        <v>28324.390000000018</v>
      </c>
      <c r="Q752">
        <v>1.7894490000000001</v>
      </c>
      <c r="R752">
        <v>27619.360000000001</v>
      </c>
      <c r="S752">
        <v>1.7894490000000001</v>
      </c>
      <c r="T752" s="84">
        <v>25091.480000000003</v>
      </c>
      <c r="U752" s="57">
        <v>44287</v>
      </c>
      <c r="V752" s="81" t="str">
        <f t="shared" si="44"/>
        <v>52020</v>
      </c>
      <c r="W752" s="80" t="str">
        <f t="shared" si="45"/>
        <v>1 a 30 dias</v>
      </c>
      <c r="X752" s="81" t="str">
        <f t="shared" si="47"/>
        <v>42021</v>
      </c>
      <c r="AA752"/>
    </row>
    <row r="753" spans="1:27" x14ac:dyDescent="0.3">
      <c r="A753" s="57">
        <v>44227</v>
      </c>
      <c r="B753">
        <v>29894663000189</v>
      </c>
      <c r="C753" t="s">
        <v>96</v>
      </c>
      <c r="D753" s="57">
        <v>43978</v>
      </c>
      <c r="E753">
        <v>304.69</v>
      </c>
      <c r="F753" s="57">
        <v>44019</v>
      </c>
      <c r="G753">
        <f t="shared" si="46"/>
        <v>-208</v>
      </c>
      <c r="H753" s="57">
        <v>46514</v>
      </c>
      <c r="I753">
        <v>2198</v>
      </c>
      <c r="J753">
        <v>305337590</v>
      </c>
      <c r="K753">
        <v>84</v>
      </c>
      <c r="L753"/>
      <c r="M753"/>
      <c r="N753">
        <v>1.3987430000000001</v>
      </c>
      <c r="O753" s="83">
        <v>15721.07</v>
      </c>
      <c r="P753">
        <v>15027.909999999998</v>
      </c>
      <c r="Q753">
        <v>1.74366</v>
      </c>
      <c r="R753">
        <v>17058.309999999998</v>
      </c>
      <c r="S753">
        <v>1.74366</v>
      </c>
      <c r="T753" s="84">
        <v>15721.07</v>
      </c>
      <c r="U753" s="57">
        <v>44044</v>
      </c>
      <c r="V753" s="81" t="str">
        <f t="shared" si="44"/>
        <v>52020</v>
      </c>
      <c r="W753" s="80" t="str">
        <f t="shared" si="45"/>
        <v>Acima de 120 dias</v>
      </c>
      <c r="X753" s="81" t="str">
        <f t="shared" si="47"/>
        <v>82020</v>
      </c>
      <c r="AA753"/>
    </row>
    <row r="754" spans="1:27" x14ac:dyDescent="0.3">
      <c r="A754" s="57">
        <v>44227</v>
      </c>
      <c r="B754">
        <v>29894663000189</v>
      </c>
      <c r="C754" t="s">
        <v>96</v>
      </c>
      <c r="D754" s="57">
        <v>43978</v>
      </c>
      <c r="E754">
        <v>334.47</v>
      </c>
      <c r="F754" s="57">
        <v>44262</v>
      </c>
      <c r="G754">
        <f t="shared" si="46"/>
        <v>35</v>
      </c>
      <c r="H754" s="57">
        <v>46545</v>
      </c>
      <c r="I754">
        <v>2229</v>
      </c>
      <c r="J754">
        <v>305338547</v>
      </c>
      <c r="K754">
        <v>84</v>
      </c>
      <c r="L754"/>
      <c r="M754"/>
      <c r="N754">
        <v>1.3599999999999999</v>
      </c>
      <c r="O754" s="83">
        <v>15492.94</v>
      </c>
      <c r="P754">
        <v>16487.5</v>
      </c>
      <c r="Q754">
        <v>1.547922</v>
      </c>
      <c r="R754">
        <v>16351.88</v>
      </c>
      <c r="S754">
        <v>1.547922</v>
      </c>
      <c r="T754" s="84">
        <v>15492.94</v>
      </c>
      <c r="U754" s="57">
        <v>44228</v>
      </c>
      <c r="V754" s="81" t="str">
        <f t="shared" si="44"/>
        <v>52020</v>
      </c>
      <c r="W754" s="80" t="str">
        <f t="shared" si="45"/>
        <v>1 a 30 dias</v>
      </c>
      <c r="X754" s="81" t="str">
        <f t="shared" si="47"/>
        <v>22021</v>
      </c>
      <c r="AA754"/>
    </row>
    <row r="755" spans="1:27" x14ac:dyDescent="0.3">
      <c r="A755" s="57">
        <v>44227</v>
      </c>
      <c r="B755">
        <v>29894663000189</v>
      </c>
      <c r="C755" t="s">
        <v>96</v>
      </c>
      <c r="D755" s="57">
        <v>44040</v>
      </c>
      <c r="E755">
        <v>235.4</v>
      </c>
      <c r="F755" s="57">
        <v>44323</v>
      </c>
      <c r="G755">
        <f t="shared" si="46"/>
        <v>96</v>
      </c>
      <c r="H755" s="57">
        <v>46545</v>
      </c>
      <c r="I755">
        <v>2229</v>
      </c>
      <c r="J755">
        <v>305344086</v>
      </c>
      <c r="K755">
        <v>84</v>
      </c>
      <c r="L755"/>
      <c r="M755"/>
      <c r="N755">
        <v>1.4429525653703295</v>
      </c>
      <c r="O755" s="83">
        <v>9725.27</v>
      </c>
      <c r="P755">
        <v>11374.879999999997</v>
      </c>
      <c r="Q755">
        <v>1.7912129999999999</v>
      </c>
      <c r="R755">
        <v>10765.65</v>
      </c>
      <c r="S755">
        <v>1.7912129999999999</v>
      </c>
      <c r="T755" s="84">
        <v>9725.27</v>
      </c>
      <c r="U755" s="57">
        <v>44317</v>
      </c>
      <c r="V755" s="81" t="str">
        <f t="shared" si="44"/>
        <v>72020</v>
      </c>
      <c r="W755" s="80" t="str">
        <f t="shared" si="45"/>
        <v>1 a 30 dias</v>
      </c>
      <c r="X755" s="81" t="str">
        <f t="shared" si="47"/>
        <v>52021</v>
      </c>
      <c r="AA755"/>
    </row>
    <row r="756" spans="1:27" x14ac:dyDescent="0.3">
      <c r="A756" s="57">
        <v>44227</v>
      </c>
      <c r="B756">
        <v>29894663000189</v>
      </c>
      <c r="C756" t="s">
        <v>96</v>
      </c>
      <c r="D756" s="57">
        <v>44040</v>
      </c>
      <c r="E756">
        <v>98.48</v>
      </c>
      <c r="F756" s="57">
        <v>44323</v>
      </c>
      <c r="G756">
        <f t="shared" si="46"/>
        <v>96</v>
      </c>
      <c r="H756" s="57">
        <v>46545</v>
      </c>
      <c r="I756">
        <v>2229</v>
      </c>
      <c r="J756">
        <v>305344414</v>
      </c>
      <c r="K756">
        <v>84</v>
      </c>
      <c r="L756"/>
      <c r="M756"/>
      <c r="N756">
        <v>1.4412640232905776</v>
      </c>
      <c r="O756" s="83">
        <v>4070.66</v>
      </c>
      <c r="P756">
        <v>4761.3200000000006</v>
      </c>
      <c r="Q756">
        <v>1.7894000000000001</v>
      </c>
      <c r="R756">
        <v>4506.1299999999992</v>
      </c>
      <c r="S756">
        <v>1.7894000000000001</v>
      </c>
      <c r="T756" s="84">
        <v>4070.66</v>
      </c>
      <c r="U756" s="57">
        <v>44317</v>
      </c>
      <c r="V756" s="81" t="str">
        <f t="shared" si="44"/>
        <v>72020</v>
      </c>
      <c r="W756" s="80" t="str">
        <f t="shared" si="45"/>
        <v>1 a 30 dias</v>
      </c>
      <c r="X756" s="81" t="str">
        <f t="shared" si="47"/>
        <v>52021</v>
      </c>
      <c r="AA756"/>
    </row>
    <row r="757" spans="1:27" x14ac:dyDescent="0.3">
      <c r="A757" s="57">
        <v>44227</v>
      </c>
      <c r="B757">
        <v>29894663000189</v>
      </c>
      <c r="C757" t="s">
        <v>96</v>
      </c>
      <c r="D757" s="57">
        <v>44040</v>
      </c>
      <c r="E757">
        <v>281.89999999999998</v>
      </c>
      <c r="F757" s="57">
        <v>44081</v>
      </c>
      <c r="G757">
        <f t="shared" si="46"/>
        <v>-146</v>
      </c>
      <c r="H757" s="57">
        <v>46575</v>
      </c>
      <c r="I757">
        <v>2259</v>
      </c>
      <c r="J757">
        <v>305353808</v>
      </c>
      <c r="K757">
        <v>84</v>
      </c>
      <c r="L757"/>
      <c r="M757"/>
      <c r="N757">
        <v>1.435324</v>
      </c>
      <c r="O757" s="83">
        <v>14003.52</v>
      </c>
      <c r="P757">
        <v>13740.95</v>
      </c>
      <c r="Q757">
        <v>1.783074</v>
      </c>
      <c r="R757">
        <v>15273.81</v>
      </c>
      <c r="S757">
        <v>1.783074</v>
      </c>
      <c r="T757" s="84">
        <v>14003.52</v>
      </c>
      <c r="U757" s="57">
        <v>44105</v>
      </c>
      <c r="V757" s="81" t="str">
        <f t="shared" si="44"/>
        <v>72020</v>
      </c>
      <c r="W757" s="80" t="str">
        <f t="shared" si="45"/>
        <v>Acima de 120 dias</v>
      </c>
      <c r="X757" s="81" t="str">
        <f t="shared" si="47"/>
        <v>102020</v>
      </c>
      <c r="AA757"/>
    </row>
    <row r="758" spans="1:27" x14ac:dyDescent="0.3">
      <c r="A758" s="57">
        <v>44227</v>
      </c>
      <c r="B758">
        <v>29894663000189</v>
      </c>
      <c r="C758" t="s">
        <v>96</v>
      </c>
      <c r="D758" s="57">
        <v>44074</v>
      </c>
      <c r="E758">
        <v>240</v>
      </c>
      <c r="F758" s="57">
        <v>44234</v>
      </c>
      <c r="G758">
        <f t="shared" si="46"/>
        <v>7</v>
      </c>
      <c r="H758" s="57">
        <v>46575</v>
      </c>
      <c r="I758">
        <v>2259</v>
      </c>
      <c r="J758">
        <v>305354360</v>
      </c>
      <c r="K758">
        <v>84</v>
      </c>
      <c r="L758"/>
      <c r="M758"/>
      <c r="N758">
        <v>1.4420392338020165</v>
      </c>
      <c r="O758" s="83">
        <v>10700.9</v>
      </c>
      <c r="P758">
        <v>11620.410000000002</v>
      </c>
      <c r="Q758">
        <v>1.7904580000000001</v>
      </c>
      <c r="R758">
        <v>11781.07</v>
      </c>
      <c r="S758">
        <v>1.7904580000000001</v>
      </c>
      <c r="T758" s="84">
        <v>10700.9</v>
      </c>
      <c r="U758" s="57">
        <v>44287</v>
      </c>
      <c r="V758" s="81" t="str">
        <f t="shared" si="44"/>
        <v>82020</v>
      </c>
      <c r="W758" s="80" t="str">
        <f t="shared" si="45"/>
        <v>1 a 30 dias</v>
      </c>
      <c r="X758" s="81" t="str">
        <f t="shared" si="47"/>
        <v>42021</v>
      </c>
      <c r="AA758"/>
    </row>
    <row r="759" spans="1:27" x14ac:dyDescent="0.3">
      <c r="A759" s="57">
        <v>44227</v>
      </c>
      <c r="B759">
        <v>29894663000189</v>
      </c>
      <c r="C759" t="s">
        <v>96</v>
      </c>
      <c r="D759" s="57">
        <v>44074</v>
      </c>
      <c r="E759">
        <v>37.29</v>
      </c>
      <c r="F759" s="57">
        <v>44293</v>
      </c>
      <c r="G759">
        <f t="shared" si="46"/>
        <v>66</v>
      </c>
      <c r="H759" s="57">
        <v>46575</v>
      </c>
      <c r="I759">
        <v>2259</v>
      </c>
      <c r="J759">
        <v>305358600</v>
      </c>
      <c r="K759">
        <v>84</v>
      </c>
      <c r="L759"/>
      <c r="M759"/>
      <c r="N759">
        <v>1.4319453000531053</v>
      </c>
      <c r="O759" s="83">
        <v>1590.4299999999998</v>
      </c>
      <c r="P759">
        <v>1811.5999999999995</v>
      </c>
      <c r="Q759">
        <v>1.7849120000000001</v>
      </c>
      <c r="R759">
        <v>1761.21</v>
      </c>
      <c r="S759">
        <v>1.7849120000000001</v>
      </c>
      <c r="T759" s="84">
        <v>1590.4299999999998</v>
      </c>
      <c r="U759" s="57">
        <v>44287</v>
      </c>
      <c r="V759" s="81" t="str">
        <f t="shared" si="44"/>
        <v>82020</v>
      </c>
      <c r="W759" s="80" t="str">
        <f t="shared" si="45"/>
        <v>1 a 30 dias</v>
      </c>
      <c r="X759" s="81" t="str">
        <f t="shared" si="47"/>
        <v>42021</v>
      </c>
      <c r="AA759"/>
    </row>
    <row r="760" spans="1:27" x14ac:dyDescent="0.3">
      <c r="A760" s="57">
        <v>44227</v>
      </c>
      <c r="B760">
        <v>29894663000189</v>
      </c>
      <c r="C760" t="s">
        <v>96</v>
      </c>
      <c r="D760" s="57">
        <v>44099</v>
      </c>
      <c r="E760">
        <v>789</v>
      </c>
      <c r="F760" s="57">
        <v>44111</v>
      </c>
      <c r="G760">
        <f t="shared" si="46"/>
        <v>-116</v>
      </c>
      <c r="H760" s="57">
        <v>46608</v>
      </c>
      <c r="I760">
        <v>2292</v>
      </c>
      <c r="J760">
        <v>305358702</v>
      </c>
      <c r="K760">
        <v>84</v>
      </c>
      <c r="L760"/>
      <c r="M760"/>
      <c r="N760">
        <v>1.3599999999999999</v>
      </c>
      <c r="O760" s="83">
        <v>42413.38</v>
      </c>
      <c r="P760">
        <v>39165.160000000025</v>
      </c>
      <c r="Q760">
        <v>1.418051</v>
      </c>
      <c r="R760">
        <v>43087.93</v>
      </c>
      <c r="S760">
        <v>1.418051</v>
      </c>
      <c r="T760" s="84">
        <v>42413.38</v>
      </c>
      <c r="U760" s="57">
        <v>44136</v>
      </c>
      <c r="V760" s="81" t="str">
        <f t="shared" si="44"/>
        <v>92020</v>
      </c>
      <c r="W760" s="80" t="str">
        <f t="shared" si="45"/>
        <v>91 a 120 dias</v>
      </c>
      <c r="X760" s="81" t="str">
        <f t="shared" si="47"/>
        <v>112020</v>
      </c>
      <c r="AA760"/>
    </row>
    <row r="761" spans="1:27" x14ac:dyDescent="0.3">
      <c r="A761" s="57">
        <v>44227</v>
      </c>
      <c r="B761">
        <v>29894663000189</v>
      </c>
      <c r="C761" t="s">
        <v>96</v>
      </c>
      <c r="D761" s="57">
        <v>44074</v>
      </c>
      <c r="E761">
        <v>159</v>
      </c>
      <c r="F761" s="57">
        <v>44142</v>
      </c>
      <c r="G761">
        <f t="shared" si="46"/>
        <v>-85</v>
      </c>
      <c r="H761" s="57">
        <v>46608</v>
      </c>
      <c r="I761">
        <v>2292</v>
      </c>
      <c r="J761">
        <v>305366926</v>
      </c>
      <c r="K761">
        <v>84</v>
      </c>
      <c r="L761"/>
      <c r="M761"/>
      <c r="N761">
        <v>1.435573</v>
      </c>
      <c r="O761" s="83">
        <v>7620.95</v>
      </c>
      <c r="P761">
        <v>7762.7599999999993</v>
      </c>
      <c r="Q761">
        <v>1.7835319999999999</v>
      </c>
      <c r="R761">
        <v>8350.16</v>
      </c>
      <c r="S761">
        <v>1.7835319999999999</v>
      </c>
      <c r="T761" s="84">
        <v>7620.95</v>
      </c>
      <c r="U761" s="57">
        <v>44136</v>
      </c>
      <c r="V761" s="81" t="str">
        <f t="shared" si="44"/>
        <v>82020</v>
      </c>
      <c r="W761" s="80" t="str">
        <f t="shared" si="45"/>
        <v>61 a 90 dias</v>
      </c>
      <c r="X761" s="81" t="str">
        <f t="shared" si="47"/>
        <v>112020</v>
      </c>
      <c r="AA761"/>
    </row>
    <row r="762" spans="1:27" x14ac:dyDescent="0.3">
      <c r="A762" s="57">
        <v>44227</v>
      </c>
      <c r="B762">
        <v>29894663000189</v>
      </c>
      <c r="C762" t="s">
        <v>96</v>
      </c>
      <c r="D762" s="57">
        <v>44099</v>
      </c>
      <c r="E762">
        <v>100</v>
      </c>
      <c r="F762" s="57">
        <v>44323</v>
      </c>
      <c r="G762">
        <f t="shared" si="46"/>
        <v>96</v>
      </c>
      <c r="H762" s="57">
        <v>46638</v>
      </c>
      <c r="I762">
        <v>2322</v>
      </c>
      <c r="J762">
        <v>305389985</v>
      </c>
      <c r="K762">
        <v>84</v>
      </c>
      <c r="L762"/>
      <c r="M762"/>
      <c r="N762">
        <v>1.439681</v>
      </c>
      <c r="O762" s="83">
        <v>4214.28</v>
      </c>
      <c r="P762">
        <v>4862.9400000000005</v>
      </c>
      <c r="Q762">
        <v>1.787064</v>
      </c>
      <c r="R762">
        <v>4679.07</v>
      </c>
      <c r="S762">
        <v>1.787064</v>
      </c>
      <c r="T762" s="84">
        <v>4214.28</v>
      </c>
      <c r="U762" s="57">
        <v>44317</v>
      </c>
      <c r="V762" s="81" t="str">
        <f t="shared" si="44"/>
        <v>92020</v>
      </c>
      <c r="W762" s="80" t="str">
        <f t="shared" si="45"/>
        <v>1 a 30 dias</v>
      </c>
      <c r="X762" s="81" t="str">
        <f t="shared" si="47"/>
        <v>52021</v>
      </c>
      <c r="AA762"/>
    </row>
    <row r="763" spans="1:27" x14ac:dyDescent="0.3">
      <c r="A763" s="57">
        <v>44227</v>
      </c>
      <c r="B763">
        <v>29894663000189</v>
      </c>
      <c r="C763" t="s">
        <v>96</v>
      </c>
      <c r="D763" s="57">
        <v>43936</v>
      </c>
      <c r="E763">
        <v>140.9</v>
      </c>
      <c r="F763" s="57">
        <v>44323</v>
      </c>
      <c r="G763">
        <f t="shared" si="46"/>
        <v>96</v>
      </c>
      <c r="H763" s="57">
        <v>46090</v>
      </c>
      <c r="I763">
        <v>1774</v>
      </c>
      <c r="J763">
        <v>305414488</v>
      </c>
      <c r="K763">
        <v>72</v>
      </c>
      <c r="L763"/>
      <c r="M763"/>
      <c r="N763">
        <v>1.5079675048487526</v>
      </c>
      <c r="O763" s="83">
        <v>4863.9399999999996</v>
      </c>
      <c r="P763">
        <v>6098.0199999999995</v>
      </c>
      <c r="Q763">
        <v>2.056432</v>
      </c>
      <c r="R763">
        <v>5541.62</v>
      </c>
      <c r="S763">
        <v>2.056432</v>
      </c>
      <c r="T763" s="84">
        <v>4863.9399999999996</v>
      </c>
      <c r="U763" s="57">
        <v>44317</v>
      </c>
      <c r="V763" s="81" t="str">
        <f t="shared" si="44"/>
        <v>42020</v>
      </c>
      <c r="W763" s="80" t="str">
        <f t="shared" si="45"/>
        <v>1 a 30 dias</v>
      </c>
      <c r="X763" s="81" t="str">
        <f t="shared" si="47"/>
        <v>52021</v>
      </c>
      <c r="AA763"/>
    </row>
    <row r="764" spans="1:27" x14ac:dyDescent="0.3">
      <c r="A764" s="57">
        <v>44227</v>
      </c>
      <c r="B764">
        <v>29894663000189</v>
      </c>
      <c r="C764" t="s">
        <v>96</v>
      </c>
      <c r="D764" s="57">
        <v>44074</v>
      </c>
      <c r="E764">
        <v>231</v>
      </c>
      <c r="F764" s="57">
        <v>44081</v>
      </c>
      <c r="G764">
        <f t="shared" si="46"/>
        <v>-146</v>
      </c>
      <c r="H764" s="57">
        <v>46119</v>
      </c>
      <c r="I764">
        <v>1803</v>
      </c>
      <c r="J764">
        <v>305417176</v>
      </c>
      <c r="K764">
        <v>72</v>
      </c>
      <c r="L764"/>
      <c r="M764"/>
      <c r="N764">
        <v>1.3599999999999999</v>
      </c>
      <c r="O764" s="83">
        <v>10765.02</v>
      </c>
      <c r="P764">
        <v>10256.360000000002</v>
      </c>
      <c r="Q764">
        <v>1.6243399999999999</v>
      </c>
      <c r="R764">
        <v>11375.34</v>
      </c>
      <c r="S764">
        <v>1.6243399999999999</v>
      </c>
      <c r="T764" s="84">
        <v>10765.02</v>
      </c>
      <c r="U764" s="57">
        <v>44105</v>
      </c>
      <c r="V764" s="81" t="str">
        <f t="shared" si="44"/>
        <v>82020</v>
      </c>
      <c r="W764" s="80" t="str">
        <f t="shared" si="45"/>
        <v>Acima de 120 dias</v>
      </c>
      <c r="X764" s="81" t="str">
        <f t="shared" si="47"/>
        <v>102020</v>
      </c>
      <c r="AA764"/>
    </row>
    <row r="765" spans="1:27" x14ac:dyDescent="0.3">
      <c r="A765" s="57">
        <v>44227</v>
      </c>
      <c r="B765">
        <v>29894663000189</v>
      </c>
      <c r="C765" t="s">
        <v>96</v>
      </c>
      <c r="D765" s="57">
        <v>44074</v>
      </c>
      <c r="E765">
        <v>560</v>
      </c>
      <c r="F765" s="57">
        <v>44234</v>
      </c>
      <c r="G765">
        <f t="shared" si="46"/>
        <v>7</v>
      </c>
      <c r="H765" s="57">
        <v>46119</v>
      </c>
      <c r="I765">
        <v>1803</v>
      </c>
      <c r="J765">
        <v>305422596</v>
      </c>
      <c r="K765">
        <v>72</v>
      </c>
      <c r="L765"/>
      <c r="M765"/>
      <c r="N765">
        <v>1.3976605408073697</v>
      </c>
      <c r="O765" s="83">
        <v>22439.360000000001</v>
      </c>
      <c r="P765">
        <v>24598.759999999995</v>
      </c>
      <c r="Q765">
        <v>1.7910790000000001</v>
      </c>
      <c r="R765">
        <v>24557.58</v>
      </c>
      <c r="S765">
        <v>1.7910790000000001</v>
      </c>
      <c r="T765" s="84">
        <v>22439.360000000001</v>
      </c>
      <c r="U765" s="57">
        <v>44228</v>
      </c>
      <c r="V765" s="81" t="str">
        <f t="shared" si="44"/>
        <v>82020</v>
      </c>
      <c r="W765" s="80" t="str">
        <f t="shared" si="45"/>
        <v>1 a 30 dias</v>
      </c>
      <c r="X765" s="81" t="str">
        <f t="shared" si="47"/>
        <v>22021</v>
      </c>
      <c r="AA765"/>
    </row>
    <row r="766" spans="1:27" x14ac:dyDescent="0.3">
      <c r="A766" s="57">
        <v>44227</v>
      </c>
      <c r="B766">
        <v>29894663000189</v>
      </c>
      <c r="C766" t="s">
        <v>96</v>
      </c>
      <c r="D766" s="57">
        <v>43978</v>
      </c>
      <c r="E766">
        <v>156.88999999999999</v>
      </c>
      <c r="F766" s="57">
        <v>44172</v>
      </c>
      <c r="G766">
        <f t="shared" si="46"/>
        <v>-55</v>
      </c>
      <c r="H766" s="57">
        <v>46514</v>
      </c>
      <c r="I766">
        <v>2198</v>
      </c>
      <c r="J766">
        <v>305430930</v>
      </c>
      <c r="K766">
        <v>84</v>
      </c>
      <c r="L766"/>
      <c r="M766"/>
      <c r="N766">
        <v>1.450636</v>
      </c>
      <c r="O766" s="83">
        <v>7209.89</v>
      </c>
      <c r="P766">
        <v>7604.18</v>
      </c>
      <c r="Q766">
        <v>1.7989999999999999</v>
      </c>
      <c r="R766">
        <v>7889.03</v>
      </c>
      <c r="S766">
        <v>1.7989999999999999</v>
      </c>
      <c r="T766" s="84">
        <v>7209.89</v>
      </c>
      <c r="U766" s="57">
        <v>44197</v>
      </c>
      <c r="V766" s="81" t="str">
        <f t="shared" si="44"/>
        <v>52020</v>
      </c>
      <c r="W766" s="80" t="str">
        <f t="shared" si="45"/>
        <v>31 a 60 dias</v>
      </c>
      <c r="X766" s="81" t="str">
        <f t="shared" si="47"/>
        <v>12021</v>
      </c>
      <c r="AA766"/>
    </row>
    <row r="767" spans="1:27" x14ac:dyDescent="0.3">
      <c r="A767" s="57">
        <v>44227</v>
      </c>
      <c r="B767">
        <v>29894663000189</v>
      </c>
      <c r="C767" t="s">
        <v>96</v>
      </c>
      <c r="D767" s="57">
        <v>44074</v>
      </c>
      <c r="E767">
        <v>172.54</v>
      </c>
      <c r="F767" s="57">
        <v>44172</v>
      </c>
      <c r="G767">
        <f t="shared" si="46"/>
        <v>-55</v>
      </c>
      <c r="H767" s="57">
        <v>46545</v>
      </c>
      <c r="I767">
        <v>2229</v>
      </c>
      <c r="J767">
        <v>305435396</v>
      </c>
      <c r="K767">
        <v>84</v>
      </c>
      <c r="L767"/>
      <c r="M767"/>
      <c r="N767">
        <v>1.4477951364101125</v>
      </c>
      <c r="O767" s="83">
        <v>7980.5199999999995</v>
      </c>
      <c r="P767">
        <v>8286.1800000000039</v>
      </c>
      <c r="Q767">
        <v>1.796362</v>
      </c>
      <c r="R767">
        <v>8742.130000000001</v>
      </c>
      <c r="S767">
        <v>1.796362</v>
      </c>
      <c r="T767" s="84">
        <v>7980.5199999999995</v>
      </c>
      <c r="U767" s="57">
        <v>44197</v>
      </c>
      <c r="V767" s="81" t="str">
        <f t="shared" si="44"/>
        <v>82020</v>
      </c>
      <c r="W767" s="80" t="str">
        <f t="shared" si="45"/>
        <v>31 a 60 dias</v>
      </c>
      <c r="X767" s="81" t="str">
        <f t="shared" si="47"/>
        <v>12021</v>
      </c>
      <c r="AA767"/>
    </row>
    <row r="768" spans="1:27" x14ac:dyDescent="0.3">
      <c r="A768" s="57">
        <v>44227</v>
      </c>
      <c r="B768">
        <v>29894663000189</v>
      </c>
      <c r="C768" t="s">
        <v>96</v>
      </c>
      <c r="D768" s="57">
        <v>44040</v>
      </c>
      <c r="E768">
        <v>60</v>
      </c>
      <c r="F768" s="57">
        <v>44172</v>
      </c>
      <c r="G768">
        <f t="shared" si="46"/>
        <v>-55</v>
      </c>
      <c r="H768" s="57">
        <v>46514</v>
      </c>
      <c r="I768">
        <v>2198</v>
      </c>
      <c r="J768">
        <v>305436504</v>
      </c>
      <c r="K768">
        <v>84</v>
      </c>
      <c r="L768"/>
      <c r="M768"/>
      <c r="N768">
        <v>1.4352138120436759</v>
      </c>
      <c r="O768" s="83">
        <v>2765.11</v>
      </c>
      <c r="P768">
        <v>2888.48</v>
      </c>
      <c r="Q768">
        <v>1.7876989999999999</v>
      </c>
      <c r="R768">
        <v>3029.44</v>
      </c>
      <c r="S768">
        <v>1.7876989999999999</v>
      </c>
      <c r="T768" s="84">
        <v>2765.11</v>
      </c>
      <c r="U768" s="57">
        <v>44197</v>
      </c>
      <c r="V768" s="81" t="str">
        <f t="shared" si="44"/>
        <v>72020</v>
      </c>
      <c r="W768" s="80" t="str">
        <f t="shared" si="45"/>
        <v>31 a 60 dias</v>
      </c>
      <c r="X768" s="81" t="str">
        <f t="shared" si="47"/>
        <v>12021</v>
      </c>
      <c r="AA768"/>
    </row>
    <row r="769" spans="1:27" x14ac:dyDescent="0.3">
      <c r="A769" s="57">
        <v>44227</v>
      </c>
      <c r="B769">
        <v>29894663000189</v>
      </c>
      <c r="C769" t="s">
        <v>96</v>
      </c>
      <c r="D769" s="57">
        <v>44099</v>
      </c>
      <c r="E769">
        <v>100</v>
      </c>
      <c r="F769" s="57">
        <v>44323</v>
      </c>
      <c r="G769">
        <f t="shared" si="46"/>
        <v>96</v>
      </c>
      <c r="H769" s="57">
        <v>46545</v>
      </c>
      <c r="I769">
        <v>2229</v>
      </c>
      <c r="J769">
        <v>305447077</v>
      </c>
      <c r="K769">
        <v>84</v>
      </c>
      <c r="L769"/>
      <c r="M769"/>
      <c r="N769">
        <v>1.439935</v>
      </c>
      <c r="O769" s="83">
        <v>4136.04</v>
      </c>
      <c r="P769">
        <v>4771.7899999999981</v>
      </c>
      <c r="Q769">
        <v>1.7872209999999999</v>
      </c>
      <c r="R769">
        <v>4577.5</v>
      </c>
      <c r="S769">
        <v>1.7872209999999999</v>
      </c>
      <c r="T769" s="84">
        <v>4136.04</v>
      </c>
      <c r="U769" s="57">
        <v>44317</v>
      </c>
      <c r="V769" s="81" t="str">
        <f t="shared" si="44"/>
        <v>92020</v>
      </c>
      <c r="W769" s="80" t="str">
        <f t="shared" si="45"/>
        <v>1 a 30 dias</v>
      </c>
      <c r="X769" s="81" t="str">
        <f t="shared" si="47"/>
        <v>52021</v>
      </c>
      <c r="AA769"/>
    </row>
    <row r="770" spans="1:27" x14ac:dyDescent="0.3">
      <c r="A770" s="57">
        <v>44227</v>
      </c>
      <c r="B770">
        <v>29894663000189</v>
      </c>
      <c r="C770" t="s">
        <v>96</v>
      </c>
      <c r="D770" s="57">
        <v>44074</v>
      </c>
      <c r="E770">
        <v>313.5</v>
      </c>
      <c r="F770" s="57">
        <v>44081</v>
      </c>
      <c r="G770">
        <f t="shared" si="46"/>
        <v>-146</v>
      </c>
      <c r="H770" s="57">
        <v>46575</v>
      </c>
      <c r="I770">
        <v>2259</v>
      </c>
      <c r="J770">
        <v>305461037</v>
      </c>
      <c r="K770">
        <v>84</v>
      </c>
      <c r="L770"/>
      <c r="M770"/>
      <c r="N770">
        <v>1.3876078182377165</v>
      </c>
      <c r="O770" s="83">
        <v>15764.71</v>
      </c>
      <c r="P770">
        <v>15456.329999999998</v>
      </c>
      <c r="Q770">
        <v>1.732434</v>
      </c>
      <c r="R770">
        <v>17197.2</v>
      </c>
      <c r="S770">
        <v>1.732434</v>
      </c>
      <c r="T770" s="84">
        <v>15764.71</v>
      </c>
      <c r="U770" s="57">
        <v>44105</v>
      </c>
      <c r="V770" s="81" t="str">
        <f t="shared" ref="V770:V833" si="48">MONTH(D770)&amp;YEAR(D770)</f>
        <v>82020</v>
      </c>
      <c r="W770" s="80" t="str">
        <f t="shared" ref="W770:W833" si="49">_xlfn.IFS(G770&lt;-120,"Acima de 120 dias",G770&lt;=-90,"91 a 120 dias",G770&lt;=-61,"61 a 90 dias",G770&lt;=-31,"31 a 60 dias",G770&gt;=-30,"1 a 30 dias")</f>
        <v>Acima de 120 dias</v>
      </c>
      <c r="X770" s="81" t="str">
        <f t="shared" si="47"/>
        <v>102020</v>
      </c>
      <c r="AA770"/>
    </row>
    <row r="771" spans="1:27" x14ac:dyDescent="0.3">
      <c r="A771" s="57">
        <v>44227</v>
      </c>
      <c r="B771">
        <v>29894663000189</v>
      </c>
      <c r="C771" t="s">
        <v>96</v>
      </c>
      <c r="D771" s="57">
        <v>44074</v>
      </c>
      <c r="E771">
        <v>785.5</v>
      </c>
      <c r="F771" s="57">
        <v>44172</v>
      </c>
      <c r="G771">
        <f t="shared" ref="G771:G834" si="50">F771-A771</f>
        <v>-55</v>
      </c>
      <c r="H771" s="57">
        <v>45511</v>
      </c>
      <c r="I771">
        <v>1195</v>
      </c>
      <c r="J771">
        <v>305463060</v>
      </c>
      <c r="K771">
        <v>48</v>
      </c>
      <c r="L771"/>
      <c r="M771"/>
      <c r="N771">
        <v>1.3599999999999999</v>
      </c>
      <c r="O771" s="83">
        <v>26789.66</v>
      </c>
      <c r="P771">
        <v>27732.76</v>
      </c>
      <c r="Q771">
        <v>1.731824</v>
      </c>
      <c r="R771">
        <v>28317.14</v>
      </c>
      <c r="S771">
        <v>1.731824</v>
      </c>
      <c r="T771" s="84">
        <v>26789.66</v>
      </c>
      <c r="U771" s="57">
        <v>44166</v>
      </c>
      <c r="V771" s="81" t="str">
        <f t="shared" si="48"/>
        <v>82020</v>
      </c>
      <c r="W771" s="80" t="str">
        <f t="shared" si="49"/>
        <v>31 a 60 dias</v>
      </c>
      <c r="X771" s="81" t="str">
        <f t="shared" ref="X771:X834" si="51">MONTH(U771)&amp;YEAR(U771)</f>
        <v>122020</v>
      </c>
      <c r="AA771"/>
    </row>
    <row r="772" spans="1:27" x14ac:dyDescent="0.3">
      <c r="A772" s="57">
        <v>44227</v>
      </c>
      <c r="B772">
        <v>29894663000189</v>
      </c>
      <c r="C772" t="s">
        <v>96</v>
      </c>
      <c r="D772" s="57">
        <v>44099</v>
      </c>
      <c r="E772">
        <v>285.12</v>
      </c>
      <c r="F772" s="57">
        <v>44323</v>
      </c>
      <c r="G772">
        <f t="shared" si="50"/>
        <v>96</v>
      </c>
      <c r="H772" s="57">
        <v>45511</v>
      </c>
      <c r="I772">
        <v>1195</v>
      </c>
      <c r="J772">
        <v>305470202</v>
      </c>
      <c r="K772">
        <v>48</v>
      </c>
      <c r="L772"/>
      <c r="M772"/>
      <c r="N772">
        <v>1.3599999999999999</v>
      </c>
      <c r="O772" s="83">
        <v>8218.83</v>
      </c>
      <c r="P772">
        <v>9893.0300000000025</v>
      </c>
      <c r="Q772">
        <v>1.7885230000000001</v>
      </c>
      <c r="R772">
        <v>8852.92</v>
      </c>
      <c r="S772">
        <v>1.7885230000000001</v>
      </c>
      <c r="T772" s="84">
        <v>8218.83</v>
      </c>
      <c r="U772" s="57">
        <v>44317</v>
      </c>
      <c r="V772" s="81" t="str">
        <f t="shared" si="48"/>
        <v>92020</v>
      </c>
      <c r="W772" s="80" t="str">
        <f t="shared" si="49"/>
        <v>1 a 30 dias</v>
      </c>
      <c r="X772" s="81" t="str">
        <f t="shared" si="51"/>
        <v>52021</v>
      </c>
      <c r="AA772"/>
    </row>
    <row r="773" spans="1:27" x14ac:dyDescent="0.3">
      <c r="A773" s="57">
        <v>44227</v>
      </c>
      <c r="B773">
        <v>29894663000189</v>
      </c>
      <c r="C773" t="s">
        <v>96</v>
      </c>
      <c r="D773" s="57">
        <v>44074</v>
      </c>
      <c r="E773">
        <v>411.25</v>
      </c>
      <c r="F773" s="57">
        <v>44293</v>
      </c>
      <c r="G773">
        <f t="shared" si="50"/>
        <v>66</v>
      </c>
      <c r="H773" s="57">
        <v>46638</v>
      </c>
      <c r="I773">
        <v>2322</v>
      </c>
      <c r="J773">
        <v>305470265</v>
      </c>
      <c r="K773">
        <v>84</v>
      </c>
      <c r="L773"/>
      <c r="M773"/>
      <c r="N773">
        <v>1.3599999999999999</v>
      </c>
      <c r="O773" s="83">
        <v>20206.400000000001</v>
      </c>
      <c r="P773">
        <v>20315.089999999997</v>
      </c>
      <c r="Q773">
        <v>1.3479730000000001</v>
      </c>
      <c r="R773">
        <v>20136.54</v>
      </c>
      <c r="S773">
        <v>1.3479730000000001</v>
      </c>
      <c r="T773" s="84">
        <v>20206.400000000001</v>
      </c>
      <c r="U773" s="57">
        <v>44287</v>
      </c>
      <c r="V773" s="81" t="str">
        <f t="shared" si="48"/>
        <v>82020</v>
      </c>
      <c r="W773" s="80" t="str">
        <f t="shared" si="49"/>
        <v>1 a 30 dias</v>
      </c>
      <c r="X773" s="81" t="str">
        <f t="shared" si="51"/>
        <v>42021</v>
      </c>
      <c r="AA773"/>
    </row>
    <row r="774" spans="1:27" x14ac:dyDescent="0.3">
      <c r="A774" s="57">
        <v>44227</v>
      </c>
      <c r="B774">
        <v>29894663000189</v>
      </c>
      <c r="C774" t="s">
        <v>96</v>
      </c>
      <c r="D774" s="57">
        <v>43978</v>
      </c>
      <c r="E774">
        <v>316.73</v>
      </c>
      <c r="F774" s="57">
        <v>44019</v>
      </c>
      <c r="G774">
        <f t="shared" si="50"/>
        <v>-208</v>
      </c>
      <c r="H774" s="57">
        <v>46119</v>
      </c>
      <c r="I774">
        <v>1803</v>
      </c>
      <c r="J774">
        <v>305514256</v>
      </c>
      <c r="K774">
        <v>72</v>
      </c>
      <c r="L774"/>
      <c r="M774"/>
      <c r="N774">
        <v>1.3599999999999999</v>
      </c>
      <c r="O774" s="83">
        <v>15451.61</v>
      </c>
      <c r="P774">
        <v>14400.460000000003</v>
      </c>
      <c r="Q774">
        <v>1.605105</v>
      </c>
      <c r="R774">
        <v>16230.460000000001</v>
      </c>
      <c r="S774">
        <v>1.605105</v>
      </c>
      <c r="T774" s="84">
        <v>15451.61</v>
      </c>
      <c r="U774" s="57">
        <v>44044</v>
      </c>
      <c r="V774" s="81" t="str">
        <f t="shared" si="48"/>
        <v>52020</v>
      </c>
      <c r="W774" s="80" t="str">
        <f t="shared" si="49"/>
        <v>Acima de 120 dias</v>
      </c>
      <c r="X774" s="81" t="str">
        <f t="shared" si="51"/>
        <v>82020</v>
      </c>
      <c r="AA774"/>
    </row>
    <row r="775" spans="1:27" x14ac:dyDescent="0.3">
      <c r="A775" s="57">
        <v>44227</v>
      </c>
      <c r="B775">
        <v>29894663000189</v>
      </c>
      <c r="C775" t="s">
        <v>96</v>
      </c>
      <c r="D775" s="57">
        <v>43978</v>
      </c>
      <c r="E775">
        <v>37.4</v>
      </c>
      <c r="F775" s="57">
        <v>44262</v>
      </c>
      <c r="G775">
        <f t="shared" si="50"/>
        <v>35</v>
      </c>
      <c r="H775" s="57">
        <v>46119</v>
      </c>
      <c r="I775">
        <v>1803</v>
      </c>
      <c r="J775">
        <v>305521631</v>
      </c>
      <c r="K775">
        <v>72</v>
      </c>
      <c r="L775"/>
      <c r="M775"/>
      <c r="N775">
        <v>1.4949999999999999</v>
      </c>
      <c r="O775" s="83">
        <v>1383.32</v>
      </c>
      <c r="P775">
        <v>1634.1699999999996</v>
      </c>
      <c r="Q775">
        <v>2.0354390000000002</v>
      </c>
      <c r="R775">
        <v>1565.79</v>
      </c>
      <c r="S775">
        <v>2.0354390000000002</v>
      </c>
      <c r="T775" s="84">
        <v>1383.32</v>
      </c>
      <c r="U775" s="57">
        <v>44287</v>
      </c>
      <c r="V775" s="81" t="str">
        <f t="shared" si="48"/>
        <v>52020</v>
      </c>
      <c r="W775" s="80" t="str">
        <f t="shared" si="49"/>
        <v>1 a 30 dias</v>
      </c>
      <c r="X775" s="81" t="str">
        <f t="shared" si="51"/>
        <v>42021</v>
      </c>
      <c r="AA775"/>
    </row>
    <row r="776" spans="1:27" x14ac:dyDescent="0.3">
      <c r="A776" s="57">
        <v>44227</v>
      </c>
      <c r="B776">
        <v>29894663000189</v>
      </c>
      <c r="C776" t="s">
        <v>96</v>
      </c>
      <c r="D776" s="57">
        <v>44134</v>
      </c>
      <c r="E776">
        <v>52</v>
      </c>
      <c r="F776" s="57">
        <v>44262</v>
      </c>
      <c r="G776">
        <f t="shared" si="50"/>
        <v>35</v>
      </c>
      <c r="H776" s="57">
        <v>46699</v>
      </c>
      <c r="I776">
        <v>2383</v>
      </c>
      <c r="J776">
        <v>305525572</v>
      </c>
      <c r="K776">
        <v>84</v>
      </c>
      <c r="L776"/>
      <c r="M776"/>
      <c r="N776">
        <v>1.409198</v>
      </c>
      <c r="O776" s="83">
        <v>2348.9899999999998</v>
      </c>
      <c r="P776">
        <v>2524.25</v>
      </c>
      <c r="Q776">
        <v>1.7455959999999999</v>
      </c>
      <c r="R776">
        <v>2594.87</v>
      </c>
      <c r="S776">
        <v>1.7455959999999999</v>
      </c>
      <c r="T776" s="84">
        <v>2348.9899999999998</v>
      </c>
      <c r="U776" s="57">
        <v>44287</v>
      </c>
      <c r="V776" s="81" t="str">
        <f t="shared" si="48"/>
        <v>102020</v>
      </c>
      <c r="W776" s="80" t="str">
        <f t="shared" si="49"/>
        <v>1 a 30 dias</v>
      </c>
      <c r="X776" s="81" t="str">
        <f t="shared" si="51"/>
        <v>42021</v>
      </c>
      <c r="AA776"/>
    </row>
    <row r="777" spans="1:27" x14ac:dyDescent="0.3">
      <c r="A777" s="57">
        <v>44227</v>
      </c>
      <c r="B777">
        <v>29894663000189</v>
      </c>
      <c r="C777" t="s">
        <v>96</v>
      </c>
      <c r="D777" s="57">
        <v>43978</v>
      </c>
      <c r="E777">
        <v>483.45</v>
      </c>
      <c r="F777" s="57">
        <v>44234</v>
      </c>
      <c r="G777">
        <f t="shared" si="50"/>
        <v>7</v>
      </c>
      <c r="H777" s="57">
        <v>46514</v>
      </c>
      <c r="I777">
        <v>2198</v>
      </c>
      <c r="J777">
        <v>305533803</v>
      </c>
      <c r="K777">
        <v>84</v>
      </c>
      <c r="L777"/>
      <c r="M777"/>
      <c r="N777">
        <v>1.4021139999999999</v>
      </c>
      <c r="O777" s="83">
        <v>21540.43</v>
      </c>
      <c r="P777">
        <v>23817.460000000025</v>
      </c>
      <c r="Q777">
        <v>1.7472300000000001</v>
      </c>
      <c r="R777">
        <v>23659.86</v>
      </c>
      <c r="S777">
        <v>1.7472300000000001</v>
      </c>
      <c r="T777" s="84">
        <v>21540.43</v>
      </c>
      <c r="U777" s="57">
        <v>44228</v>
      </c>
      <c r="V777" s="81" t="str">
        <f t="shared" si="48"/>
        <v>52020</v>
      </c>
      <c r="W777" s="80" t="str">
        <f t="shared" si="49"/>
        <v>1 a 30 dias</v>
      </c>
      <c r="X777" s="81" t="str">
        <f t="shared" si="51"/>
        <v>22021</v>
      </c>
      <c r="AA777"/>
    </row>
    <row r="778" spans="1:27" x14ac:dyDescent="0.3">
      <c r="A778" s="57">
        <v>44227</v>
      </c>
      <c r="B778">
        <v>29894663000189</v>
      </c>
      <c r="C778" t="s">
        <v>96</v>
      </c>
      <c r="D778" s="57">
        <v>44074</v>
      </c>
      <c r="E778">
        <v>423.45</v>
      </c>
      <c r="F778" s="57">
        <v>44172</v>
      </c>
      <c r="G778">
        <f t="shared" si="50"/>
        <v>-55</v>
      </c>
      <c r="H778" s="57">
        <v>46608</v>
      </c>
      <c r="I778">
        <v>2292</v>
      </c>
      <c r="J778">
        <v>305566110</v>
      </c>
      <c r="K778">
        <v>84</v>
      </c>
      <c r="L778"/>
      <c r="M778"/>
      <c r="N778">
        <v>1.450088</v>
      </c>
      <c r="O778" s="83">
        <v>19793.45</v>
      </c>
      <c r="P778">
        <v>20573.839999999993</v>
      </c>
      <c r="Q778">
        <v>1.7990010000000001</v>
      </c>
      <c r="R778">
        <v>21727.63</v>
      </c>
      <c r="S778">
        <v>1.7990010000000001</v>
      </c>
      <c r="T778" s="84">
        <v>19793.45</v>
      </c>
      <c r="U778" s="57">
        <v>44166</v>
      </c>
      <c r="V778" s="81" t="str">
        <f t="shared" si="48"/>
        <v>82020</v>
      </c>
      <c r="W778" s="80" t="str">
        <f t="shared" si="49"/>
        <v>31 a 60 dias</v>
      </c>
      <c r="X778" s="81" t="str">
        <f t="shared" si="51"/>
        <v>122020</v>
      </c>
      <c r="AA778"/>
    </row>
    <row r="779" spans="1:27" x14ac:dyDescent="0.3">
      <c r="A779" s="57">
        <v>44227</v>
      </c>
      <c r="B779">
        <v>29894663000189</v>
      </c>
      <c r="C779" t="s">
        <v>96</v>
      </c>
      <c r="D779" s="57">
        <v>44074</v>
      </c>
      <c r="E779">
        <v>113.5</v>
      </c>
      <c r="F779" s="57">
        <v>44172</v>
      </c>
      <c r="G779">
        <f t="shared" si="50"/>
        <v>-55</v>
      </c>
      <c r="H779" s="57">
        <v>46608</v>
      </c>
      <c r="I779">
        <v>2292</v>
      </c>
      <c r="J779">
        <v>305566742</v>
      </c>
      <c r="K779">
        <v>84</v>
      </c>
      <c r="L779"/>
      <c r="M779"/>
      <c r="N779">
        <v>1.4389259999999999</v>
      </c>
      <c r="O779" s="83">
        <v>5321.64</v>
      </c>
      <c r="P779">
        <v>5535.119999999999</v>
      </c>
      <c r="Q779">
        <v>1.7871079999999999</v>
      </c>
      <c r="R779">
        <v>5841.72</v>
      </c>
      <c r="S779">
        <v>1.7871079999999999</v>
      </c>
      <c r="T779" s="84">
        <v>5321.64</v>
      </c>
      <c r="U779" s="57">
        <v>44197</v>
      </c>
      <c r="V779" s="81" t="str">
        <f t="shared" si="48"/>
        <v>82020</v>
      </c>
      <c r="W779" s="80" t="str">
        <f t="shared" si="49"/>
        <v>31 a 60 dias</v>
      </c>
      <c r="X779" s="81" t="str">
        <f t="shared" si="51"/>
        <v>12021</v>
      </c>
      <c r="AA779"/>
    </row>
    <row r="780" spans="1:27" x14ac:dyDescent="0.3">
      <c r="A780" s="57">
        <v>44227</v>
      </c>
      <c r="B780">
        <v>29894663000189</v>
      </c>
      <c r="C780" t="s">
        <v>96</v>
      </c>
      <c r="D780" s="57">
        <v>44099</v>
      </c>
      <c r="E780">
        <v>238.2</v>
      </c>
      <c r="F780" s="57">
        <v>44323</v>
      </c>
      <c r="G780">
        <f t="shared" si="50"/>
        <v>96</v>
      </c>
      <c r="H780" s="57">
        <v>46608</v>
      </c>
      <c r="I780">
        <v>2292</v>
      </c>
      <c r="J780">
        <v>305567374</v>
      </c>
      <c r="K780">
        <v>84</v>
      </c>
      <c r="L780"/>
      <c r="M780"/>
      <c r="N780">
        <v>1.4401630000000001</v>
      </c>
      <c r="O780" s="83">
        <v>9975.92</v>
      </c>
      <c r="P780">
        <v>11510.65</v>
      </c>
      <c r="Q780">
        <v>1.787614</v>
      </c>
      <c r="R780">
        <v>11064.77</v>
      </c>
      <c r="S780">
        <v>1.787614</v>
      </c>
      <c r="T780" s="84">
        <v>9975.92</v>
      </c>
      <c r="U780" s="57">
        <v>44317</v>
      </c>
      <c r="V780" s="81" t="str">
        <f t="shared" si="48"/>
        <v>92020</v>
      </c>
      <c r="W780" s="80" t="str">
        <f t="shared" si="49"/>
        <v>1 a 30 dias</v>
      </c>
      <c r="X780" s="81" t="str">
        <f t="shared" si="51"/>
        <v>52021</v>
      </c>
      <c r="AA780"/>
    </row>
    <row r="781" spans="1:27" x14ac:dyDescent="0.3">
      <c r="A781" s="57">
        <v>44227</v>
      </c>
      <c r="B781">
        <v>29894663000189</v>
      </c>
      <c r="C781" t="s">
        <v>96</v>
      </c>
      <c r="D781" s="57">
        <v>44074</v>
      </c>
      <c r="E781">
        <v>153.18</v>
      </c>
      <c r="F781" s="57">
        <v>44172</v>
      </c>
      <c r="G781">
        <f t="shared" si="50"/>
        <v>-55</v>
      </c>
      <c r="H781" s="57">
        <v>46638</v>
      </c>
      <c r="I781">
        <v>2322</v>
      </c>
      <c r="J781">
        <v>305578273</v>
      </c>
      <c r="K781">
        <v>84</v>
      </c>
      <c r="L781"/>
      <c r="M781"/>
      <c r="N781">
        <v>1.4020490000000001</v>
      </c>
      <c r="O781" s="83">
        <v>7316.37</v>
      </c>
      <c r="P781">
        <v>7457.1300000000019</v>
      </c>
      <c r="Q781">
        <v>1.737247</v>
      </c>
      <c r="R781">
        <v>8017.34</v>
      </c>
      <c r="S781">
        <v>1.737247</v>
      </c>
      <c r="T781" s="84">
        <v>7316.37</v>
      </c>
      <c r="U781" s="57">
        <v>44197</v>
      </c>
      <c r="V781" s="81" t="str">
        <f t="shared" si="48"/>
        <v>82020</v>
      </c>
      <c r="W781" s="80" t="str">
        <f t="shared" si="49"/>
        <v>31 a 60 dias</v>
      </c>
      <c r="X781" s="81" t="str">
        <f t="shared" si="51"/>
        <v>12021</v>
      </c>
      <c r="AA781"/>
    </row>
    <row r="782" spans="1:27" x14ac:dyDescent="0.3">
      <c r="A782" s="57">
        <v>44227</v>
      </c>
      <c r="B782">
        <v>29894663000189</v>
      </c>
      <c r="C782" t="s">
        <v>96</v>
      </c>
      <c r="D782" s="57">
        <v>44001</v>
      </c>
      <c r="E782">
        <v>46.5</v>
      </c>
      <c r="F782" s="57">
        <v>44172</v>
      </c>
      <c r="G782">
        <f t="shared" si="50"/>
        <v>-55</v>
      </c>
      <c r="H782" s="57">
        <v>46514</v>
      </c>
      <c r="I782">
        <v>2198</v>
      </c>
      <c r="J782">
        <v>305629966</v>
      </c>
      <c r="K782">
        <v>84</v>
      </c>
      <c r="L782"/>
      <c r="M782"/>
      <c r="N782">
        <v>1.4283026962862475</v>
      </c>
      <c r="O782" s="83">
        <v>2148.12</v>
      </c>
      <c r="P782">
        <v>2248.81</v>
      </c>
      <c r="Q782">
        <v>1.7780149999999999</v>
      </c>
      <c r="R782">
        <v>2352.17</v>
      </c>
      <c r="S782">
        <v>1.7780149999999999</v>
      </c>
      <c r="T782" s="84">
        <v>2148.12</v>
      </c>
      <c r="U782" s="57">
        <v>44197</v>
      </c>
      <c r="V782" s="81" t="str">
        <f t="shared" si="48"/>
        <v>62020</v>
      </c>
      <c r="W782" s="80" t="str">
        <f t="shared" si="49"/>
        <v>31 a 60 dias</v>
      </c>
      <c r="X782" s="81" t="str">
        <f t="shared" si="51"/>
        <v>12021</v>
      </c>
      <c r="AA782"/>
    </row>
    <row r="783" spans="1:27" x14ac:dyDescent="0.3">
      <c r="A783" s="57">
        <v>44227</v>
      </c>
      <c r="B783">
        <v>29894663000189</v>
      </c>
      <c r="C783" t="s">
        <v>96</v>
      </c>
      <c r="D783" s="57">
        <v>44099</v>
      </c>
      <c r="E783">
        <v>233.31</v>
      </c>
      <c r="F783" s="57">
        <v>44172</v>
      </c>
      <c r="G783">
        <f t="shared" si="50"/>
        <v>-55</v>
      </c>
      <c r="H783" s="57">
        <v>44537</v>
      </c>
      <c r="I783">
        <v>221</v>
      </c>
      <c r="J783">
        <v>305645113</v>
      </c>
      <c r="K783">
        <v>15</v>
      </c>
      <c r="L783"/>
      <c r="M783"/>
      <c r="N783">
        <v>1.3599999999999999</v>
      </c>
      <c r="O783" s="83">
        <v>2927.71</v>
      </c>
      <c r="P783">
        <v>3167.32</v>
      </c>
      <c r="Q783">
        <v>1.707908</v>
      </c>
      <c r="R783">
        <v>2948.72</v>
      </c>
      <c r="S783">
        <v>1.707908</v>
      </c>
      <c r="T783" s="84">
        <v>2927.71</v>
      </c>
      <c r="U783" s="57">
        <v>44166</v>
      </c>
      <c r="V783" s="81" t="str">
        <f t="shared" si="48"/>
        <v>92020</v>
      </c>
      <c r="W783" s="80" t="str">
        <f t="shared" si="49"/>
        <v>31 a 60 dias</v>
      </c>
      <c r="X783" s="81" t="str">
        <f t="shared" si="51"/>
        <v>122020</v>
      </c>
      <c r="AA783"/>
    </row>
    <row r="784" spans="1:27" x14ac:dyDescent="0.3">
      <c r="A784" s="57">
        <v>44227</v>
      </c>
      <c r="B784">
        <v>29894663000189</v>
      </c>
      <c r="C784" t="s">
        <v>96</v>
      </c>
      <c r="D784" s="57">
        <v>44134</v>
      </c>
      <c r="E784">
        <v>50</v>
      </c>
      <c r="F784" s="57">
        <v>44172</v>
      </c>
      <c r="G784">
        <f t="shared" si="50"/>
        <v>-55</v>
      </c>
      <c r="H784" s="57">
        <v>46699</v>
      </c>
      <c r="I784">
        <v>2383</v>
      </c>
      <c r="J784">
        <v>305649223</v>
      </c>
      <c r="K784">
        <v>84</v>
      </c>
      <c r="L784"/>
      <c r="M784"/>
      <c r="N784">
        <v>1.416479</v>
      </c>
      <c r="O784" s="83">
        <v>2403.5300000000002</v>
      </c>
      <c r="P784">
        <v>2421.0700000000006</v>
      </c>
      <c r="Q784">
        <v>1.753439</v>
      </c>
      <c r="R784">
        <v>2639.51</v>
      </c>
      <c r="S784">
        <v>1.753439</v>
      </c>
      <c r="T784" s="84">
        <v>2403.5300000000002</v>
      </c>
      <c r="U784" s="57">
        <v>44197</v>
      </c>
      <c r="V784" s="81" t="str">
        <f t="shared" si="48"/>
        <v>102020</v>
      </c>
      <c r="W784" s="80" t="str">
        <f t="shared" si="49"/>
        <v>31 a 60 dias</v>
      </c>
      <c r="X784" s="81" t="str">
        <f t="shared" si="51"/>
        <v>12021</v>
      </c>
      <c r="AA784"/>
    </row>
    <row r="785" spans="1:27" x14ac:dyDescent="0.3">
      <c r="A785" s="57">
        <v>44227</v>
      </c>
      <c r="B785">
        <v>29894663000189</v>
      </c>
      <c r="C785" t="s">
        <v>96</v>
      </c>
      <c r="D785" s="57">
        <v>44040</v>
      </c>
      <c r="E785">
        <v>281</v>
      </c>
      <c r="F785" s="57">
        <v>44323</v>
      </c>
      <c r="G785">
        <f t="shared" si="50"/>
        <v>96</v>
      </c>
      <c r="H785" s="57">
        <v>46545</v>
      </c>
      <c r="I785">
        <v>2229</v>
      </c>
      <c r="J785">
        <v>305650334</v>
      </c>
      <c r="K785">
        <v>84</v>
      </c>
      <c r="L785"/>
      <c r="M785"/>
      <c r="N785">
        <v>1.437492672053662</v>
      </c>
      <c r="O785" s="83">
        <v>11628.15</v>
      </c>
      <c r="P785">
        <v>13602.960000000003</v>
      </c>
      <c r="Q785">
        <v>1.785452</v>
      </c>
      <c r="R785">
        <v>12872.09</v>
      </c>
      <c r="S785">
        <v>1.785452</v>
      </c>
      <c r="T785" s="84">
        <v>11628.15</v>
      </c>
      <c r="U785" s="57">
        <v>44317</v>
      </c>
      <c r="V785" s="81" t="str">
        <f t="shared" si="48"/>
        <v>72020</v>
      </c>
      <c r="W785" s="80" t="str">
        <f t="shared" si="49"/>
        <v>1 a 30 dias</v>
      </c>
      <c r="X785" s="81" t="str">
        <f t="shared" si="51"/>
        <v>52021</v>
      </c>
      <c r="AA785"/>
    </row>
    <row r="786" spans="1:27" x14ac:dyDescent="0.3">
      <c r="A786" s="57">
        <v>44227</v>
      </c>
      <c r="B786">
        <v>29894663000189</v>
      </c>
      <c r="C786" t="s">
        <v>96</v>
      </c>
      <c r="D786" s="57">
        <v>44074</v>
      </c>
      <c r="E786">
        <v>76.03</v>
      </c>
      <c r="F786" s="57">
        <v>44323</v>
      </c>
      <c r="G786">
        <f t="shared" si="50"/>
        <v>96</v>
      </c>
      <c r="H786" s="57">
        <v>46575</v>
      </c>
      <c r="I786">
        <v>2259</v>
      </c>
      <c r="J786">
        <v>305657032</v>
      </c>
      <c r="K786">
        <v>84</v>
      </c>
      <c r="L786"/>
      <c r="M786"/>
      <c r="N786">
        <v>1.4315397455706069</v>
      </c>
      <c r="O786" s="83">
        <v>3171.94</v>
      </c>
      <c r="P786">
        <v>3694.0599999999981</v>
      </c>
      <c r="Q786">
        <v>1.779344</v>
      </c>
      <c r="R786">
        <v>3515.21</v>
      </c>
      <c r="S786">
        <v>1.779344</v>
      </c>
      <c r="T786" s="84">
        <v>3171.94</v>
      </c>
      <c r="U786" s="57">
        <v>44317</v>
      </c>
      <c r="V786" s="81" t="str">
        <f t="shared" si="48"/>
        <v>82020</v>
      </c>
      <c r="W786" s="80" t="str">
        <f t="shared" si="49"/>
        <v>1 a 30 dias</v>
      </c>
      <c r="X786" s="81" t="str">
        <f t="shared" si="51"/>
        <v>52021</v>
      </c>
      <c r="AA786"/>
    </row>
    <row r="787" spans="1:27" x14ac:dyDescent="0.3">
      <c r="A787" s="57">
        <v>44227</v>
      </c>
      <c r="B787">
        <v>29894663000189</v>
      </c>
      <c r="C787" t="s">
        <v>96</v>
      </c>
      <c r="D787" s="57">
        <v>44074</v>
      </c>
      <c r="E787">
        <v>137.37</v>
      </c>
      <c r="F787" s="57">
        <v>44262</v>
      </c>
      <c r="G787">
        <f t="shared" si="50"/>
        <v>35</v>
      </c>
      <c r="H787" s="57">
        <v>46608</v>
      </c>
      <c r="I787">
        <v>2292</v>
      </c>
      <c r="J787">
        <v>305664024</v>
      </c>
      <c r="K787">
        <v>84</v>
      </c>
      <c r="L787"/>
      <c r="M787"/>
      <c r="N787">
        <v>1.4301219999999999</v>
      </c>
      <c r="O787" s="83">
        <v>6044.3499999999995</v>
      </c>
      <c r="P787">
        <v>6718.9399999999978</v>
      </c>
      <c r="Q787">
        <v>1.7777270000000001</v>
      </c>
      <c r="R787">
        <v>6675.4299999999994</v>
      </c>
      <c r="S787">
        <v>1.7777270000000001</v>
      </c>
      <c r="T787" s="84">
        <v>6044.3499999999995</v>
      </c>
      <c r="U787" s="57">
        <v>44287</v>
      </c>
      <c r="V787" s="81" t="str">
        <f t="shared" si="48"/>
        <v>82020</v>
      </c>
      <c r="W787" s="80" t="str">
        <f t="shared" si="49"/>
        <v>1 a 30 dias</v>
      </c>
      <c r="X787" s="81" t="str">
        <f t="shared" si="51"/>
        <v>42021</v>
      </c>
      <c r="AA787"/>
    </row>
    <row r="788" spans="1:27" x14ac:dyDescent="0.3">
      <c r="A788" s="57">
        <v>44227</v>
      </c>
      <c r="B788">
        <v>29894663000189</v>
      </c>
      <c r="C788" t="s">
        <v>96</v>
      </c>
      <c r="D788" s="57">
        <v>44074</v>
      </c>
      <c r="E788">
        <v>168.07</v>
      </c>
      <c r="F788" s="57">
        <v>44142</v>
      </c>
      <c r="G788">
        <f t="shared" si="50"/>
        <v>-85</v>
      </c>
      <c r="H788" s="57">
        <v>46638</v>
      </c>
      <c r="I788">
        <v>2322</v>
      </c>
      <c r="J788">
        <v>305669829</v>
      </c>
      <c r="K788">
        <v>84</v>
      </c>
      <c r="L788"/>
      <c r="M788"/>
      <c r="N788">
        <v>1.43232</v>
      </c>
      <c r="O788" s="83">
        <v>8127.99</v>
      </c>
      <c r="P788">
        <v>8096.8899999999994</v>
      </c>
      <c r="Q788">
        <v>1.7694479999999999</v>
      </c>
      <c r="R788">
        <v>8890.4699999999993</v>
      </c>
      <c r="S788">
        <v>1.7694479999999999</v>
      </c>
      <c r="T788" s="84">
        <v>8127.99</v>
      </c>
      <c r="U788" s="57">
        <v>44136</v>
      </c>
      <c r="V788" s="81" t="str">
        <f t="shared" si="48"/>
        <v>82020</v>
      </c>
      <c r="W788" s="80" t="str">
        <f t="shared" si="49"/>
        <v>61 a 90 dias</v>
      </c>
      <c r="X788" s="81" t="str">
        <f t="shared" si="51"/>
        <v>112020</v>
      </c>
      <c r="AA788"/>
    </row>
    <row r="789" spans="1:27" x14ac:dyDescent="0.3">
      <c r="A789" s="57">
        <v>44227</v>
      </c>
      <c r="B789">
        <v>29894663000189</v>
      </c>
      <c r="C789" t="s">
        <v>96</v>
      </c>
      <c r="D789" s="57">
        <v>44074</v>
      </c>
      <c r="E789">
        <v>974.05</v>
      </c>
      <c r="F789" s="57">
        <v>44323</v>
      </c>
      <c r="G789">
        <f t="shared" si="50"/>
        <v>96</v>
      </c>
      <c r="H789" s="57">
        <v>45908</v>
      </c>
      <c r="I789">
        <v>1592</v>
      </c>
      <c r="J789">
        <v>305682158</v>
      </c>
      <c r="K789">
        <v>60</v>
      </c>
      <c r="L789"/>
      <c r="M789"/>
      <c r="N789">
        <v>1.3599999999999999</v>
      </c>
      <c r="O789" s="83">
        <v>33628.32</v>
      </c>
      <c r="P789">
        <v>39449.01999999999</v>
      </c>
      <c r="Q789">
        <v>1.7894000000000001</v>
      </c>
      <c r="R789">
        <v>37003.170000000006</v>
      </c>
      <c r="S789">
        <v>1.7894000000000001</v>
      </c>
      <c r="T789" s="84">
        <v>33628.32</v>
      </c>
      <c r="U789" s="57">
        <v>44317</v>
      </c>
      <c r="V789" s="81" t="str">
        <f t="shared" si="48"/>
        <v>82020</v>
      </c>
      <c r="W789" s="80" t="str">
        <f t="shared" si="49"/>
        <v>1 a 30 dias</v>
      </c>
      <c r="X789" s="81" t="str">
        <f t="shared" si="51"/>
        <v>52021</v>
      </c>
      <c r="AA789"/>
    </row>
    <row r="790" spans="1:27" x14ac:dyDescent="0.3">
      <c r="A790" s="57">
        <v>44227</v>
      </c>
      <c r="B790">
        <v>29894663000189</v>
      </c>
      <c r="C790" t="s">
        <v>96</v>
      </c>
      <c r="D790" s="57">
        <v>44134</v>
      </c>
      <c r="E790">
        <v>341.9</v>
      </c>
      <c r="F790" s="57">
        <v>44234</v>
      </c>
      <c r="G790">
        <f t="shared" si="50"/>
        <v>7</v>
      </c>
      <c r="H790" s="57">
        <v>46667</v>
      </c>
      <c r="I790">
        <v>2351</v>
      </c>
      <c r="J790">
        <v>305690345</v>
      </c>
      <c r="K790">
        <v>84</v>
      </c>
      <c r="L790"/>
      <c r="M790"/>
      <c r="N790">
        <v>1.3599999999999999</v>
      </c>
      <c r="O790" s="83">
        <v>17690.36</v>
      </c>
      <c r="P790">
        <v>17115.710000000006</v>
      </c>
      <c r="Q790">
        <v>1.3314379999999999</v>
      </c>
      <c r="R790">
        <v>17543.84</v>
      </c>
      <c r="S790">
        <v>1.3314379999999999</v>
      </c>
      <c r="T790" s="84">
        <v>17690.36</v>
      </c>
      <c r="U790" s="57">
        <v>44256</v>
      </c>
      <c r="V790" s="81" t="str">
        <f t="shared" si="48"/>
        <v>102020</v>
      </c>
      <c r="W790" s="80" t="str">
        <f t="shared" si="49"/>
        <v>1 a 30 dias</v>
      </c>
      <c r="X790" s="81" t="str">
        <f t="shared" si="51"/>
        <v>32021</v>
      </c>
      <c r="AA790"/>
    </row>
    <row r="791" spans="1:27" x14ac:dyDescent="0.3">
      <c r="A791" s="57">
        <v>44227</v>
      </c>
      <c r="B791">
        <v>29894663000189</v>
      </c>
      <c r="C791" t="s">
        <v>96</v>
      </c>
      <c r="D791" s="57">
        <v>43978</v>
      </c>
      <c r="E791">
        <v>473.9</v>
      </c>
      <c r="F791" s="57">
        <v>44019</v>
      </c>
      <c r="G791">
        <f t="shared" si="50"/>
        <v>-208</v>
      </c>
      <c r="H791" s="57">
        <v>46484</v>
      </c>
      <c r="I791">
        <v>2168</v>
      </c>
      <c r="J791">
        <v>305724791</v>
      </c>
      <c r="K791">
        <v>84</v>
      </c>
      <c r="L791"/>
      <c r="M791"/>
      <c r="N791">
        <v>1.3856026404732324</v>
      </c>
      <c r="O791" s="83">
        <v>24394.22</v>
      </c>
      <c r="P791">
        <v>23329.71000000001</v>
      </c>
      <c r="Q791">
        <v>1.7296849999999999</v>
      </c>
      <c r="R791">
        <v>26443.339999999997</v>
      </c>
      <c r="S791">
        <v>1.7296849999999999</v>
      </c>
      <c r="T791" s="84">
        <v>24394.22</v>
      </c>
      <c r="U791" s="57">
        <v>44044</v>
      </c>
      <c r="V791" s="81" t="str">
        <f t="shared" si="48"/>
        <v>52020</v>
      </c>
      <c r="W791" s="80" t="str">
        <f t="shared" si="49"/>
        <v>Acima de 120 dias</v>
      </c>
      <c r="X791" s="81" t="str">
        <f t="shared" si="51"/>
        <v>82020</v>
      </c>
      <c r="AA791"/>
    </row>
    <row r="792" spans="1:27" x14ac:dyDescent="0.3">
      <c r="A792" s="57">
        <v>44227</v>
      </c>
      <c r="B792">
        <v>29894663000189</v>
      </c>
      <c r="C792" t="s">
        <v>96</v>
      </c>
      <c r="D792" s="57">
        <v>44074</v>
      </c>
      <c r="E792">
        <v>239</v>
      </c>
      <c r="F792" s="57">
        <v>44081</v>
      </c>
      <c r="G792">
        <f t="shared" si="50"/>
        <v>-146</v>
      </c>
      <c r="H792" s="57">
        <v>46575</v>
      </c>
      <c r="I792">
        <v>2259</v>
      </c>
      <c r="J792">
        <v>305725765</v>
      </c>
      <c r="K792">
        <v>84</v>
      </c>
      <c r="L792"/>
      <c r="M792"/>
      <c r="N792">
        <v>1.4289110462714045</v>
      </c>
      <c r="O792" s="83">
        <v>11891.06</v>
      </c>
      <c r="P792">
        <v>11622.45</v>
      </c>
      <c r="Q792">
        <v>1.776511</v>
      </c>
      <c r="R792">
        <v>12970.84</v>
      </c>
      <c r="S792">
        <v>1.776511</v>
      </c>
      <c r="T792" s="84">
        <v>11891.06</v>
      </c>
      <c r="U792" s="57">
        <v>44105</v>
      </c>
      <c r="V792" s="81" t="str">
        <f t="shared" si="48"/>
        <v>82020</v>
      </c>
      <c r="W792" s="80" t="str">
        <f t="shared" si="49"/>
        <v>Acima de 120 dias</v>
      </c>
      <c r="X792" s="81" t="str">
        <f t="shared" si="51"/>
        <v>102020</v>
      </c>
      <c r="AA792"/>
    </row>
    <row r="793" spans="1:27" x14ac:dyDescent="0.3">
      <c r="A793" s="57">
        <v>44227</v>
      </c>
      <c r="B793">
        <v>29894663000189</v>
      </c>
      <c r="C793" t="s">
        <v>96</v>
      </c>
      <c r="D793" s="57">
        <v>43978</v>
      </c>
      <c r="E793">
        <v>723.75</v>
      </c>
      <c r="F793" s="57">
        <v>44081</v>
      </c>
      <c r="G793">
        <f t="shared" si="50"/>
        <v>-146</v>
      </c>
      <c r="H793" s="57">
        <v>46514</v>
      </c>
      <c r="I793">
        <v>2198</v>
      </c>
      <c r="J793">
        <v>305729826</v>
      </c>
      <c r="K793">
        <v>84</v>
      </c>
      <c r="L793"/>
      <c r="M793"/>
      <c r="N793">
        <v>1.450644</v>
      </c>
      <c r="O793" s="83">
        <v>35431.119999999995</v>
      </c>
      <c r="P793">
        <v>35078.709999999992</v>
      </c>
      <c r="Q793">
        <v>1.7990010000000001</v>
      </c>
      <c r="R793">
        <v>38564.07</v>
      </c>
      <c r="S793">
        <v>1.7990010000000001</v>
      </c>
      <c r="T793" s="84">
        <v>35431.119999999995</v>
      </c>
      <c r="U793" s="57">
        <v>44105</v>
      </c>
      <c r="V793" s="81" t="str">
        <f t="shared" si="48"/>
        <v>52020</v>
      </c>
      <c r="W793" s="80" t="str">
        <f t="shared" si="49"/>
        <v>Acima de 120 dias</v>
      </c>
      <c r="X793" s="81" t="str">
        <f t="shared" si="51"/>
        <v>102020</v>
      </c>
      <c r="AA793"/>
    </row>
    <row r="794" spans="1:27" x14ac:dyDescent="0.3">
      <c r="A794" s="57">
        <v>44227</v>
      </c>
      <c r="B794">
        <v>29894663000189</v>
      </c>
      <c r="C794" t="s">
        <v>96</v>
      </c>
      <c r="D794" s="57">
        <v>44001</v>
      </c>
      <c r="E794">
        <v>288.83</v>
      </c>
      <c r="F794" s="57">
        <v>44234</v>
      </c>
      <c r="G794">
        <f t="shared" si="50"/>
        <v>7</v>
      </c>
      <c r="H794" s="57">
        <v>46514</v>
      </c>
      <c r="I794">
        <v>2198</v>
      </c>
      <c r="J794">
        <v>305738541</v>
      </c>
      <c r="K794">
        <v>84</v>
      </c>
      <c r="L794"/>
      <c r="M794"/>
      <c r="N794">
        <v>1.4411517718747475</v>
      </c>
      <c r="O794" s="83">
        <v>12737.81</v>
      </c>
      <c r="P794">
        <v>13908.190000000006</v>
      </c>
      <c r="Q794">
        <v>1.7862389999999999</v>
      </c>
      <c r="R794">
        <v>13982.529999999999</v>
      </c>
      <c r="S794">
        <v>1.7862389999999999</v>
      </c>
      <c r="T794" s="84">
        <v>12737.81</v>
      </c>
      <c r="U794" s="57">
        <v>44228</v>
      </c>
      <c r="V794" s="81" t="str">
        <f t="shared" si="48"/>
        <v>62020</v>
      </c>
      <c r="W794" s="80" t="str">
        <f t="shared" si="49"/>
        <v>1 a 30 dias</v>
      </c>
      <c r="X794" s="81" t="str">
        <f t="shared" si="51"/>
        <v>22021</v>
      </c>
      <c r="AA794"/>
    </row>
    <row r="795" spans="1:27" x14ac:dyDescent="0.3">
      <c r="A795" s="57">
        <v>44227</v>
      </c>
      <c r="B795">
        <v>29894663000189</v>
      </c>
      <c r="C795" t="s">
        <v>96</v>
      </c>
      <c r="D795" s="57">
        <v>44134</v>
      </c>
      <c r="E795">
        <v>232.87</v>
      </c>
      <c r="F795" s="57">
        <v>44323</v>
      </c>
      <c r="G795">
        <f t="shared" si="50"/>
        <v>96</v>
      </c>
      <c r="H795" s="57">
        <v>46699</v>
      </c>
      <c r="I795">
        <v>2383</v>
      </c>
      <c r="J795">
        <v>305739474</v>
      </c>
      <c r="K795">
        <v>84</v>
      </c>
      <c r="L795"/>
      <c r="M795"/>
      <c r="N795">
        <v>1.409338</v>
      </c>
      <c r="O795" s="83">
        <v>10053.130000000001</v>
      </c>
      <c r="P795">
        <v>11303.61</v>
      </c>
      <c r="Q795">
        <v>1.7457020000000001</v>
      </c>
      <c r="R795">
        <v>11154.34</v>
      </c>
      <c r="S795">
        <v>1.7457020000000001</v>
      </c>
      <c r="T795" s="84">
        <v>10053.130000000001</v>
      </c>
      <c r="U795" s="57">
        <v>44317</v>
      </c>
      <c r="V795" s="81" t="str">
        <f t="shared" si="48"/>
        <v>102020</v>
      </c>
      <c r="W795" s="80" t="str">
        <f t="shared" si="49"/>
        <v>1 a 30 dias</v>
      </c>
      <c r="X795" s="81" t="str">
        <f t="shared" si="51"/>
        <v>52021</v>
      </c>
      <c r="AA795"/>
    </row>
    <row r="796" spans="1:27" x14ac:dyDescent="0.3">
      <c r="A796" s="57">
        <v>44227</v>
      </c>
      <c r="B796">
        <v>29894663000189</v>
      </c>
      <c r="C796" t="s">
        <v>96</v>
      </c>
      <c r="D796" s="57">
        <v>44074</v>
      </c>
      <c r="E796">
        <v>92</v>
      </c>
      <c r="F796" s="57">
        <v>44323</v>
      </c>
      <c r="G796">
        <f t="shared" si="50"/>
        <v>96</v>
      </c>
      <c r="H796" s="57">
        <v>46575</v>
      </c>
      <c r="I796">
        <v>2259</v>
      </c>
      <c r="J796">
        <v>305757729</v>
      </c>
      <c r="K796">
        <v>84</v>
      </c>
      <c r="L796"/>
      <c r="M796"/>
      <c r="N796">
        <v>1.4313419627199575</v>
      </c>
      <c r="O796" s="83">
        <v>3838.55</v>
      </c>
      <c r="P796">
        <v>4470.3000000000011</v>
      </c>
      <c r="Q796">
        <v>1.779034</v>
      </c>
      <c r="R796">
        <v>4253.82</v>
      </c>
      <c r="S796">
        <v>1.779034</v>
      </c>
      <c r="T796" s="84">
        <v>3838.55</v>
      </c>
      <c r="U796" s="57">
        <v>44317</v>
      </c>
      <c r="V796" s="81" t="str">
        <f t="shared" si="48"/>
        <v>82020</v>
      </c>
      <c r="W796" s="80" t="str">
        <f t="shared" si="49"/>
        <v>1 a 30 dias</v>
      </c>
      <c r="X796" s="81" t="str">
        <f t="shared" si="51"/>
        <v>52021</v>
      </c>
      <c r="AA796"/>
    </row>
    <row r="797" spans="1:27" x14ac:dyDescent="0.3">
      <c r="A797" s="57">
        <v>44227</v>
      </c>
      <c r="B797">
        <v>29894663000189</v>
      </c>
      <c r="C797" t="s">
        <v>96</v>
      </c>
      <c r="D797" s="57">
        <v>44074</v>
      </c>
      <c r="E797">
        <v>96.4</v>
      </c>
      <c r="F797" s="57">
        <v>44142</v>
      </c>
      <c r="G797">
        <f t="shared" si="50"/>
        <v>-85</v>
      </c>
      <c r="H797" s="57">
        <v>46608</v>
      </c>
      <c r="I797">
        <v>2292</v>
      </c>
      <c r="J797">
        <v>305766712</v>
      </c>
      <c r="K797">
        <v>84</v>
      </c>
      <c r="L797"/>
      <c r="M797"/>
      <c r="N797">
        <v>1.4491230000000002</v>
      </c>
      <c r="O797" s="83">
        <v>4603.6400000000003</v>
      </c>
      <c r="P797">
        <v>4685.22</v>
      </c>
      <c r="Q797">
        <v>1.797941</v>
      </c>
      <c r="R797">
        <v>5044.13</v>
      </c>
      <c r="S797">
        <v>1.797941</v>
      </c>
      <c r="T797" s="84">
        <v>4603.6400000000003</v>
      </c>
      <c r="U797" s="57">
        <v>44136</v>
      </c>
      <c r="V797" s="81" t="str">
        <f t="shared" si="48"/>
        <v>82020</v>
      </c>
      <c r="W797" s="80" t="str">
        <f t="shared" si="49"/>
        <v>61 a 90 dias</v>
      </c>
      <c r="X797" s="81" t="str">
        <f t="shared" si="51"/>
        <v>112020</v>
      </c>
      <c r="AA797"/>
    </row>
    <row r="798" spans="1:27" x14ac:dyDescent="0.3">
      <c r="A798" s="57">
        <v>44227</v>
      </c>
      <c r="B798">
        <v>29894663000189</v>
      </c>
      <c r="C798" t="s">
        <v>96</v>
      </c>
      <c r="D798" s="57">
        <v>44099</v>
      </c>
      <c r="E798">
        <v>313.5</v>
      </c>
      <c r="F798" s="57">
        <v>44142</v>
      </c>
      <c r="G798">
        <f t="shared" si="50"/>
        <v>-85</v>
      </c>
      <c r="H798" s="57">
        <v>46608</v>
      </c>
      <c r="I798">
        <v>2292</v>
      </c>
      <c r="J798">
        <v>305768615</v>
      </c>
      <c r="K798">
        <v>84</v>
      </c>
      <c r="L798"/>
      <c r="M798"/>
      <c r="N798">
        <v>1.4328860000000001</v>
      </c>
      <c r="O798" s="83">
        <v>15040.11</v>
      </c>
      <c r="P798">
        <v>15186.189999999999</v>
      </c>
      <c r="Q798">
        <v>1.7798700000000001</v>
      </c>
      <c r="R798">
        <v>16475.98</v>
      </c>
      <c r="S798">
        <v>1.7798700000000001</v>
      </c>
      <c r="T798" s="84">
        <v>15040.11</v>
      </c>
      <c r="U798" s="57">
        <v>44136</v>
      </c>
      <c r="V798" s="81" t="str">
        <f t="shared" si="48"/>
        <v>92020</v>
      </c>
      <c r="W798" s="80" t="str">
        <f t="shared" si="49"/>
        <v>61 a 90 dias</v>
      </c>
      <c r="X798" s="81" t="str">
        <f t="shared" si="51"/>
        <v>112020</v>
      </c>
      <c r="AA798"/>
    </row>
    <row r="799" spans="1:27" x14ac:dyDescent="0.3">
      <c r="A799" s="57">
        <v>44227</v>
      </c>
      <c r="B799">
        <v>29894663000189</v>
      </c>
      <c r="C799" t="s">
        <v>96</v>
      </c>
      <c r="D799" s="57">
        <v>44074</v>
      </c>
      <c r="E799">
        <v>300</v>
      </c>
      <c r="F799" s="57">
        <v>44293</v>
      </c>
      <c r="G799">
        <f t="shared" si="50"/>
        <v>66</v>
      </c>
      <c r="H799" s="57">
        <v>46241</v>
      </c>
      <c r="I799">
        <v>1925</v>
      </c>
      <c r="J799">
        <v>305774881</v>
      </c>
      <c r="K799">
        <v>72</v>
      </c>
      <c r="L799"/>
      <c r="M799"/>
      <c r="N799">
        <v>1.4081985933917183</v>
      </c>
      <c r="O799" s="83">
        <v>11795.29</v>
      </c>
      <c r="P799">
        <v>13585.050000000003</v>
      </c>
      <c r="Q799">
        <v>1.7989999999999999</v>
      </c>
      <c r="R799">
        <v>13025.78</v>
      </c>
      <c r="S799">
        <v>1.7989999999999999</v>
      </c>
      <c r="T799" s="84">
        <v>11795.29</v>
      </c>
      <c r="U799" s="57">
        <v>44287</v>
      </c>
      <c r="V799" s="81" t="str">
        <f t="shared" si="48"/>
        <v>82020</v>
      </c>
      <c r="W799" s="80" t="str">
        <f t="shared" si="49"/>
        <v>1 a 30 dias</v>
      </c>
      <c r="X799" s="81" t="str">
        <f t="shared" si="51"/>
        <v>42021</v>
      </c>
      <c r="AA799"/>
    </row>
    <row r="800" spans="1:27" x14ac:dyDescent="0.3">
      <c r="A800" s="57">
        <v>44227</v>
      </c>
      <c r="B800">
        <v>29894663000189</v>
      </c>
      <c r="C800" t="s">
        <v>96</v>
      </c>
      <c r="D800" s="57">
        <v>44099</v>
      </c>
      <c r="E800">
        <v>234.3</v>
      </c>
      <c r="F800" s="57">
        <v>44323</v>
      </c>
      <c r="G800">
        <f t="shared" si="50"/>
        <v>96</v>
      </c>
      <c r="H800" s="57">
        <v>46638</v>
      </c>
      <c r="I800">
        <v>2322</v>
      </c>
      <c r="J800">
        <v>305782128</v>
      </c>
      <c r="K800">
        <v>84</v>
      </c>
      <c r="L800"/>
      <c r="M800"/>
      <c r="N800">
        <v>1.443357</v>
      </c>
      <c r="O800" s="83">
        <v>9862.7799999999988</v>
      </c>
      <c r="P800">
        <v>11379.890000000001</v>
      </c>
      <c r="Q800">
        <v>1.790969</v>
      </c>
      <c r="R800">
        <v>10950.74</v>
      </c>
      <c r="S800">
        <v>1.790969</v>
      </c>
      <c r="T800" s="84">
        <v>9862.7799999999988</v>
      </c>
      <c r="U800" s="57">
        <v>44317</v>
      </c>
      <c r="V800" s="81" t="str">
        <f t="shared" si="48"/>
        <v>92020</v>
      </c>
      <c r="W800" s="80" t="str">
        <f t="shared" si="49"/>
        <v>1 a 30 dias</v>
      </c>
      <c r="X800" s="81" t="str">
        <f t="shared" si="51"/>
        <v>52021</v>
      </c>
      <c r="AA800"/>
    </row>
    <row r="801" spans="1:27" x14ac:dyDescent="0.3">
      <c r="A801" s="57">
        <v>44227</v>
      </c>
      <c r="B801">
        <v>29894663000189</v>
      </c>
      <c r="C801" t="s">
        <v>96</v>
      </c>
      <c r="D801" s="57">
        <v>43978</v>
      </c>
      <c r="E801">
        <v>311.19</v>
      </c>
      <c r="F801" s="57">
        <v>43989</v>
      </c>
      <c r="G801">
        <f t="shared" si="50"/>
        <v>-238</v>
      </c>
      <c r="H801" s="57">
        <v>46119</v>
      </c>
      <c r="I801">
        <v>1803</v>
      </c>
      <c r="J801">
        <v>305822297</v>
      </c>
      <c r="K801">
        <v>72</v>
      </c>
      <c r="L801"/>
      <c r="M801"/>
      <c r="N801">
        <v>1.4045128754639906</v>
      </c>
      <c r="O801" s="83">
        <v>14947.390000000001</v>
      </c>
      <c r="P801">
        <v>13963.05</v>
      </c>
      <c r="Q801">
        <v>1.795202</v>
      </c>
      <c r="R801">
        <v>16114.11</v>
      </c>
      <c r="S801">
        <v>1.795202</v>
      </c>
      <c r="T801" s="84">
        <v>14947.390000000001</v>
      </c>
      <c r="U801" s="57">
        <v>43983</v>
      </c>
      <c r="V801" s="81" t="str">
        <f t="shared" si="48"/>
        <v>52020</v>
      </c>
      <c r="W801" s="80" t="str">
        <f t="shared" si="49"/>
        <v>Acima de 120 dias</v>
      </c>
      <c r="X801" s="81" t="str">
        <f t="shared" si="51"/>
        <v>62020</v>
      </c>
      <c r="AA801"/>
    </row>
    <row r="802" spans="1:27" x14ac:dyDescent="0.3">
      <c r="A802" s="57">
        <v>44227</v>
      </c>
      <c r="B802">
        <v>29894663000189</v>
      </c>
      <c r="C802" t="s">
        <v>96</v>
      </c>
      <c r="D802" s="57">
        <v>44074</v>
      </c>
      <c r="E802">
        <v>128</v>
      </c>
      <c r="F802" s="57">
        <v>44323</v>
      </c>
      <c r="G802">
        <f t="shared" si="50"/>
        <v>96</v>
      </c>
      <c r="H802" s="57">
        <v>46575</v>
      </c>
      <c r="I802">
        <v>2259</v>
      </c>
      <c r="J802">
        <v>305829324</v>
      </c>
      <c r="K802">
        <v>84</v>
      </c>
      <c r="L802"/>
      <c r="M802"/>
      <c r="N802">
        <v>1.3979438900528129</v>
      </c>
      <c r="O802" s="83">
        <v>5395.54</v>
      </c>
      <c r="P802">
        <v>6288.9900000000016</v>
      </c>
      <c r="Q802">
        <v>1.743468</v>
      </c>
      <c r="R802">
        <v>5978.61</v>
      </c>
      <c r="S802">
        <v>1.743468</v>
      </c>
      <c r="T802" s="84">
        <v>5395.54</v>
      </c>
      <c r="U802" s="57">
        <v>44317</v>
      </c>
      <c r="V802" s="81" t="str">
        <f t="shared" si="48"/>
        <v>82020</v>
      </c>
      <c r="W802" s="80" t="str">
        <f t="shared" si="49"/>
        <v>1 a 30 dias</v>
      </c>
      <c r="X802" s="81" t="str">
        <f t="shared" si="51"/>
        <v>52021</v>
      </c>
      <c r="AA802"/>
    </row>
    <row r="803" spans="1:27" x14ac:dyDescent="0.3">
      <c r="A803" s="57">
        <v>44227</v>
      </c>
      <c r="B803">
        <v>29894663000189</v>
      </c>
      <c r="C803" t="s">
        <v>96</v>
      </c>
      <c r="D803" s="57">
        <v>44074</v>
      </c>
      <c r="E803">
        <v>78.989999999999995</v>
      </c>
      <c r="F803" s="57">
        <v>44142</v>
      </c>
      <c r="G803">
        <f t="shared" si="50"/>
        <v>-85</v>
      </c>
      <c r="H803" s="57">
        <v>46575</v>
      </c>
      <c r="I803">
        <v>2259</v>
      </c>
      <c r="J803">
        <v>305847500</v>
      </c>
      <c r="K803">
        <v>84</v>
      </c>
      <c r="L803"/>
      <c r="M803"/>
      <c r="N803">
        <v>1.4103361056223884</v>
      </c>
      <c r="O803" s="83">
        <v>3790.87</v>
      </c>
      <c r="P803">
        <v>3865.0300000000007</v>
      </c>
      <c r="Q803">
        <v>1.7566870000000001</v>
      </c>
      <c r="R803">
        <v>4149.58</v>
      </c>
      <c r="S803">
        <v>1.7566870000000001</v>
      </c>
      <c r="T803" s="84">
        <v>3790.87</v>
      </c>
      <c r="U803" s="57">
        <v>44136</v>
      </c>
      <c r="V803" s="81" t="str">
        <f t="shared" si="48"/>
        <v>82020</v>
      </c>
      <c r="W803" s="80" t="str">
        <f t="shared" si="49"/>
        <v>61 a 90 dias</v>
      </c>
      <c r="X803" s="81" t="str">
        <f t="shared" si="51"/>
        <v>112020</v>
      </c>
      <c r="AA803"/>
    </row>
    <row r="804" spans="1:27" x14ac:dyDescent="0.3">
      <c r="A804" s="57">
        <v>44227</v>
      </c>
      <c r="B804">
        <v>29894663000189</v>
      </c>
      <c r="C804" t="s">
        <v>96</v>
      </c>
      <c r="D804" s="57">
        <v>44001</v>
      </c>
      <c r="E804">
        <v>246.65</v>
      </c>
      <c r="F804" s="57">
        <v>44050</v>
      </c>
      <c r="G804">
        <f t="shared" si="50"/>
        <v>-177</v>
      </c>
      <c r="H804" s="57">
        <v>46545</v>
      </c>
      <c r="I804">
        <v>2229</v>
      </c>
      <c r="J804">
        <v>305849509</v>
      </c>
      <c r="K804">
        <v>84</v>
      </c>
      <c r="L804"/>
      <c r="M804"/>
      <c r="N804">
        <v>1.450304</v>
      </c>
      <c r="O804" s="83">
        <v>12396.04</v>
      </c>
      <c r="P804">
        <v>11913.539999999997</v>
      </c>
      <c r="Q804">
        <v>1.7959579999999999</v>
      </c>
      <c r="R804">
        <v>13475.27</v>
      </c>
      <c r="S804">
        <v>1.7959579999999999</v>
      </c>
      <c r="T804" s="84">
        <v>12396.04</v>
      </c>
      <c r="U804" s="57">
        <v>44075</v>
      </c>
      <c r="V804" s="81" t="str">
        <f t="shared" si="48"/>
        <v>62020</v>
      </c>
      <c r="W804" s="80" t="str">
        <f t="shared" si="49"/>
        <v>Acima de 120 dias</v>
      </c>
      <c r="X804" s="81" t="str">
        <f t="shared" si="51"/>
        <v>92020</v>
      </c>
      <c r="AA804"/>
    </row>
    <row r="805" spans="1:27" x14ac:dyDescent="0.3">
      <c r="A805" s="57">
        <v>44227</v>
      </c>
      <c r="B805">
        <v>29894663000189</v>
      </c>
      <c r="C805" t="s">
        <v>96</v>
      </c>
      <c r="D805" s="57">
        <v>44074</v>
      </c>
      <c r="E805">
        <v>194.85</v>
      </c>
      <c r="F805" s="57">
        <v>44172</v>
      </c>
      <c r="G805">
        <f t="shared" si="50"/>
        <v>-55</v>
      </c>
      <c r="H805" s="57">
        <v>46575</v>
      </c>
      <c r="I805">
        <v>2259</v>
      </c>
      <c r="J805">
        <v>305855586</v>
      </c>
      <c r="K805">
        <v>84</v>
      </c>
      <c r="L805"/>
      <c r="M805"/>
      <c r="N805">
        <v>1.3599999999999999</v>
      </c>
      <c r="O805" s="83">
        <v>10131.6</v>
      </c>
      <c r="P805">
        <v>9695.7699999999968</v>
      </c>
      <c r="Q805">
        <v>1.3769910000000001</v>
      </c>
      <c r="R805">
        <v>10181.390000000001</v>
      </c>
      <c r="S805">
        <v>1.3769910000000001</v>
      </c>
      <c r="T805" s="84">
        <v>10131.6</v>
      </c>
      <c r="U805" s="57">
        <v>44166</v>
      </c>
      <c r="V805" s="81" t="str">
        <f t="shared" si="48"/>
        <v>82020</v>
      </c>
      <c r="W805" s="80" t="str">
        <f t="shared" si="49"/>
        <v>31 a 60 dias</v>
      </c>
      <c r="X805" s="81" t="str">
        <f t="shared" si="51"/>
        <v>122020</v>
      </c>
      <c r="AA805"/>
    </row>
    <row r="806" spans="1:27" x14ac:dyDescent="0.3">
      <c r="A806" s="57">
        <v>44227</v>
      </c>
      <c r="B806">
        <v>29894663000189</v>
      </c>
      <c r="C806" t="s">
        <v>96</v>
      </c>
      <c r="D806" s="57">
        <v>44074</v>
      </c>
      <c r="E806">
        <v>286.18</v>
      </c>
      <c r="F806" s="57">
        <v>44323</v>
      </c>
      <c r="G806">
        <f t="shared" si="50"/>
        <v>96</v>
      </c>
      <c r="H806" s="57">
        <v>46608</v>
      </c>
      <c r="I806">
        <v>2292</v>
      </c>
      <c r="J806">
        <v>305858985</v>
      </c>
      <c r="K806">
        <v>84</v>
      </c>
      <c r="L806"/>
      <c r="M806"/>
      <c r="N806">
        <v>1.4072229999999999</v>
      </c>
      <c r="O806" s="83">
        <v>12105.4</v>
      </c>
      <c r="P806">
        <v>14105.310000000012</v>
      </c>
      <c r="Q806">
        <v>1.753285</v>
      </c>
      <c r="R806">
        <v>13428.36</v>
      </c>
      <c r="S806">
        <v>1.753285</v>
      </c>
      <c r="T806" s="84">
        <v>12105.4</v>
      </c>
      <c r="U806" s="57">
        <v>44317</v>
      </c>
      <c r="V806" s="81" t="str">
        <f t="shared" si="48"/>
        <v>82020</v>
      </c>
      <c r="W806" s="80" t="str">
        <f t="shared" si="49"/>
        <v>1 a 30 dias</v>
      </c>
      <c r="X806" s="81" t="str">
        <f t="shared" si="51"/>
        <v>52021</v>
      </c>
      <c r="AA806"/>
    </row>
    <row r="807" spans="1:27" x14ac:dyDescent="0.3">
      <c r="A807" s="57">
        <v>44227</v>
      </c>
      <c r="B807">
        <v>29894663000189</v>
      </c>
      <c r="C807" t="s">
        <v>96</v>
      </c>
      <c r="D807" s="57">
        <v>44074</v>
      </c>
      <c r="E807">
        <v>234</v>
      </c>
      <c r="F807" s="57">
        <v>44234</v>
      </c>
      <c r="G807">
        <f t="shared" si="50"/>
        <v>7</v>
      </c>
      <c r="H807" s="57">
        <v>46608</v>
      </c>
      <c r="I807">
        <v>2292</v>
      </c>
      <c r="J807">
        <v>305866827</v>
      </c>
      <c r="K807">
        <v>84</v>
      </c>
      <c r="L807"/>
      <c r="M807"/>
      <c r="N807">
        <v>1.4372660000000002</v>
      </c>
      <c r="O807" s="83">
        <v>10508.73</v>
      </c>
      <c r="P807">
        <v>11417.919999999991</v>
      </c>
      <c r="Q807">
        <v>1.78532</v>
      </c>
      <c r="R807">
        <v>11581.26</v>
      </c>
      <c r="S807">
        <v>1.78532</v>
      </c>
      <c r="T807" s="84">
        <v>10508.73</v>
      </c>
      <c r="U807" s="57">
        <v>44228</v>
      </c>
      <c r="V807" s="81" t="str">
        <f t="shared" si="48"/>
        <v>82020</v>
      </c>
      <c r="W807" s="80" t="str">
        <f t="shared" si="49"/>
        <v>1 a 30 dias</v>
      </c>
      <c r="X807" s="81" t="str">
        <f t="shared" si="51"/>
        <v>22021</v>
      </c>
      <c r="AA807"/>
    </row>
    <row r="808" spans="1:27" x14ac:dyDescent="0.3">
      <c r="A808" s="57">
        <v>44227</v>
      </c>
      <c r="B808">
        <v>29894663000189</v>
      </c>
      <c r="C808" t="s">
        <v>96</v>
      </c>
      <c r="D808" s="57">
        <v>44074</v>
      </c>
      <c r="E808">
        <v>473</v>
      </c>
      <c r="F808" s="57">
        <v>44081</v>
      </c>
      <c r="G808">
        <f t="shared" si="50"/>
        <v>-146</v>
      </c>
      <c r="H808" s="57">
        <v>46608</v>
      </c>
      <c r="I808">
        <v>2292</v>
      </c>
      <c r="J808">
        <v>305867482</v>
      </c>
      <c r="K808">
        <v>84</v>
      </c>
      <c r="L808"/>
      <c r="M808"/>
      <c r="N808">
        <v>1.3599999999999999</v>
      </c>
      <c r="O808" s="83">
        <v>26129.84</v>
      </c>
      <c r="P808">
        <v>23687.719999999998</v>
      </c>
      <c r="Q808">
        <v>1.384341</v>
      </c>
      <c r="R808">
        <v>26303.88</v>
      </c>
      <c r="S808">
        <v>1.384341</v>
      </c>
      <c r="T808" s="84">
        <v>26129.84</v>
      </c>
      <c r="U808" s="57">
        <v>44105</v>
      </c>
      <c r="V808" s="81" t="str">
        <f t="shared" si="48"/>
        <v>82020</v>
      </c>
      <c r="W808" s="80" t="str">
        <f t="shared" si="49"/>
        <v>Acima de 120 dias</v>
      </c>
      <c r="X808" s="81" t="str">
        <f t="shared" si="51"/>
        <v>102020</v>
      </c>
      <c r="AA808"/>
    </row>
    <row r="809" spans="1:27" x14ac:dyDescent="0.3">
      <c r="A809" s="57">
        <v>44227</v>
      </c>
      <c r="B809">
        <v>29894663000189</v>
      </c>
      <c r="C809" t="s">
        <v>96</v>
      </c>
      <c r="D809" s="57">
        <v>44040</v>
      </c>
      <c r="E809">
        <v>210</v>
      </c>
      <c r="F809" s="57">
        <v>44172</v>
      </c>
      <c r="G809">
        <f t="shared" si="50"/>
        <v>-55</v>
      </c>
      <c r="H809" s="57">
        <v>46119</v>
      </c>
      <c r="I809">
        <v>1803</v>
      </c>
      <c r="J809">
        <v>305914518</v>
      </c>
      <c r="K809">
        <v>72</v>
      </c>
      <c r="L809"/>
      <c r="M809"/>
      <c r="N809">
        <v>1.3599999999999999</v>
      </c>
      <c r="O809" s="83">
        <v>210</v>
      </c>
      <c r="P809">
        <v>9391.369999999999</v>
      </c>
      <c r="Q809">
        <v>1.6040220000000001</v>
      </c>
      <c r="R809">
        <v>210</v>
      </c>
      <c r="S809">
        <v>1.6040220000000001</v>
      </c>
      <c r="T809" s="84">
        <v>210</v>
      </c>
      <c r="U809" s="57">
        <v>44197</v>
      </c>
      <c r="V809" s="81" t="str">
        <f t="shared" si="48"/>
        <v>72020</v>
      </c>
      <c r="W809" s="80" t="str">
        <f t="shared" si="49"/>
        <v>31 a 60 dias</v>
      </c>
      <c r="X809" s="81" t="str">
        <f t="shared" si="51"/>
        <v>12021</v>
      </c>
      <c r="AA809"/>
    </row>
    <row r="810" spans="1:27" x14ac:dyDescent="0.3">
      <c r="A810" s="57">
        <v>44227</v>
      </c>
      <c r="B810">
        <v>29894663000189</v>
      </c>
      <c r="C810" t="s">
        <v>96</v>
      </c>
      <c r="D810" s="57">
        <v>44040</v>
      </c>
      <c r="E810">
        <v>63.58</v>
      </c>
      <c r="F810" s="57">
        <v>44081</v>
      </c>
      <c r="G810">
        <f t="shared" si="50"/>
        <v>-146</v>
      </c>
      <c r="H810" s="57">
        <v>46484</v>
      </c>
      <c r="I810">
        <v>2168</v>
      </c>
      <c r="J810">
        <v>305925314</v>
      </c>
      <c r="K810">
        <v>84</v>
      </c>
      <c r="L810"/>
      <c r="M810"/>
      <c r="N810">
        <v>1.4455589160726874</v>
      </c>
      <c r="O810" s="83">
        <v>63.58</v>
      </c>
      <c r="P810">
        <v>3030.9799999999996</v>
      </c>
      <c r="Q810">
        <v>1.7979149999999999</v>
      </c>
      <c r="R810">
        <v>63.58</v>
      </c>
      <c r="S810">
        <v>1.7979149999999999</v>
      </c>
      <c r="T810" s="84">
        <v>63.58</v>
      </c>
      <c r="U810" s="57">
        <v>44105</v>
      </c>
      <c r="V810" s="81" t="str">
        <f t="shared" si="48"/>
        <v>72020</v>
      </c>
      <c r="W810" s="80" t="str">
        <f t="shared" si="49"/>
        <v>Acima de 120 dias</v>
      </c>
      <c r="X810" s="81" t="str">
        <f t="shared" si="51"/>
        <v>102020</v>
      </c>
      <c r="AA810"/>
    </row>
    <row r="811" spans="1:27" x14ac:dyDescent="0.3">
      <c r="A811" s="57">
        <v>44227</v>
      </c>
      <c r="B811">
        <v>29894663000189</v>
      </c>
      <c r="C811" t="s">
        <v>96</v>
      </c>
      <c r="D811" s="57">
        <v>44040</v>
      </c>
      <c r="E811">
        <v>218.27</v>
      </c>
      <c r="F811" s="57">
        <v>44050</v>
      </c>
      <c r="G811">
        <f t="shared" si="50"/>
        <v>-177</v>
      </c>
      <c r="H811" s="57">
        <v>46514</v>
      </c>
      <c r="I811">
        <v>2198</v>
      </c>
      <c r="J811">
        <v>305936062</v>
      </c>
      <c r="K811">
        <v>84</v>
      </c>
      <c r="L811"/>
      <c r="M811"/>
      <c r="N811">
        <v>1.4381128208971004</v>
      </c>
      <c r="O811" s="83">
        <v>10936.7</v>
      </c>
      <c r="P811">
        <v>10497.850000000004</v>
      </c>
      <c r="Q811">
        <v>1.785882</v>
      </c>
      <c r="R811">
        <v>11885.189999999999</v>
      </c>
      <c r="S811">
        <v>1.785882</v>
      </c>
      <c r="T811" s="84">
        <v>10936.7</v>
      </c>
      <c r="U811" s="57">
        <v>44044</v>
      </c>
      <c r="V811" s="81" t="str">
        <f t="shared" si="48"/>
        <v>72020</v>
      </c>
      <c r="W811" s="80" t="str">
        <f t="shared" si="49"/>
        <v>Acima de 120 dias</v>
      </c>
      <c r="X811" s="81" t="str">
        <f t="shared" si="51"/>
        <v>82020</v>
      </c>
      <c r="AA811"/>
    </row>
    <row r="812" spans="1:27" x14ac:dyDescent="0.3">
      <c r="A812" s="57">
        <v>44227</v>
      </c>
      <c r="B812">
        <v>29894663000189</v>
      </c>
      <c r="C812" t="s">
        <v>96</v>
      </c>
      <c r="D812" s="57">
        <v>44040</v>
      </c>
      <c r="E812">
        <v>56.54</v>
      </c>
      <c r="F812" s="57">
        <v>44050</v>
      </c>
      <c r="G812">
        <f t="shared" si="50"/>
        <v>-177</v>
      </c>
      <c r="H812" s="57">
        <v>46545</v>
      </c>
      <c r="I812">
        <v>2229</v>
      </c>
      <c r="J812">
        <v>305943416</v>
      </c>
      <c r="K812">
        <v>84</v>
      </c>
      <c r="L812"/>
      <c r="M812"/>
      <c r="N812">
        <v>1.4252680484559865</v>
      </c>
      <c r="O812" s="83">
        <v>2853.4100000000003</v>
      </c>
      <c r="P812">
        <v>2748.1599999999994</v>
      </c>
      <c r="Q812">
        <v>1.778151</v>
      </c>
      <c r="R812">
        <v>3108.36</v>
      </c>
      <c r="S812">
        <v>1.778151</v>
      </c>
      <c r="T812" s="84">
        <v>2853.4100000000003</v>
      </c>
      <c r="U812" s="57">
        <v>44075</v>
      </c>
      <c r="V812" s="81" t="str">
        <f t="shared" si="48"/>
        <v>72020</v>
      </c>
      <c r="W812" s="80" t="str">
        <f t="shared" si="49"/>
        <v>Acima de 120 dias</v>
      </c>
      <c r="X812" s="81" t="str">
        <f t="shared" si="51"/>
        <v>92020</v>
      </c>
      <c r="AA812"/>
    </row>
    <row r="813" spans="1:27" x14ac:dyDescent="0.3">
      <c r="A813" s="57">
        <v>44227</v>
      </c>
      <c r="B813">
        <v>29894663000189</v>
      </c>
      <c r="C813" t="s">
        <v>96</v>
      </c>
      <c r="D813" s="57">
        <v>44134</v>
      </c>
      <c r="E813">
        <v>54.4</v>
      </c>
      <c r="F813" s="57">
        <v>44234</v>
      </c>
      <c r="G813">
        <f t="shared" si="50"/>
        <v>7</v>
      </c>
      <c r="H813" s="57">
        <v>46699</v>
      </c>
      <c r="I813">
        <v>2383</v>
      </c>
      <c r="J813">
        <v>305946695</v>
      </c>
      <c r="K813">
        <v>84</v>
      </c>
      <c r="L813"/>
      <c r="M813"/>
      <c r="N813">
        <v>1.4068769999999999</v>
      </c>
      <c r="O813" s="83">
        <v>2513.5299999999997</v>
      </c>
      <c r="P813">
        <v>2642.8399999999997</v>
      </c>
      <c r="Q813">
        <v>1.743063</v>
      </c>
      <c r="R813">
        <v>2770.95</v>
      </c>
      <c r="S813">
        <v>1.743063</v>
      </c>
      <c r="T813" s="84">
        <v>2513.5299999999997</v>
      </c>
      <c r="U813" s="57">
        <v>44228</v>
      </c>
      <c r="V813" s="81" t="str">
        <f t="shared" si="48"/>
        <v>102020</v>
      </c>
      <c r="W813" s="80" t="str">
        <f t="shared" si="49"/>
        <v>1 a 30 dias</v>
      </c>
      <c r="X813" s="81" t="str">
        <f t="shared" si="51"/>
        <v>22021</v>
      </c>
      <c r="AA813"/>
    </row>
    <row r="814" spans="1:27" x14ac:dyDescent="0.3">
      <c r="A814" s="57">
        <v>44227</v>
      </c>
      <c r="B814">
        <v>29894663000189</v>
      </c>
      <c r="C814" t="s">
        <v>96</v>
      </c>
      <c r="D814" s="57">
        <v>44134</v>
      </c>
      <c r="E814">
        <v>52</v>
      </c>
      <c r="F814" s="57">
        <v>44323</v>
      </c>
      <c r="G814">
        <f t="shared" si="50"/>
        <v>96</v>
      </c>
      <c r="H814" s="57">
        <v>46699</v>
      </c>
      <c r="I814">
        <v>2383</v>
      </c>
      <c r="J814">
        <v>305957244</v>
      </c>
      <c r="K814">
        <v>84</v>
      </c>
      <c r="L814"/>
      <c r="M814"/>
      <c r="N814">
        <v>1.413537</v>
      </c>
      <c r="O814" s="83">
        <v>2241.83</v>
      </c>
      <c r="P814">
        <v>2520.440000000001</v>
      </c>
      <c r="Q814">
        <v>1.7501869999999999</v>
      </c>
      <c r="R814">
        <v>2487.41</v>
      </c>
      <c r="S814">
        <v>1.7501869999999999</v>
      </c>
      <c r="T814" s="84">
        <v>2241.83</v>
      </c>
      <c r="U814" s="57">
        <v>44317</v>
      </c>
      <c r="V814" s="81" t="str">
        <f t="shared" si="48"/>
        <v>102020</v>
      </c>
      <c r="W814" s="80" t="str">
        <f t="shared" si="49"/>
        <v>1 a 30 dias</v>
      </c>
      <c r="X814" s="81" t="str">
        <f t="shared" si="51"/>
        <v>52021</v>
      </c>
      <c r="AA814"/>
    </row>
    <row r="815" spans="1:27" x14ac:dyDescent="0.3">
      <c r="A815" s="57">
        <v>44227</v>
      </c>
      <c r="B815">
        <v>29894663000189</v>
      </c>
      <c r="C815" t="s">
        <v>96</v>
      </c>
      <c r="D815" s="57">
        <v>44074</v>
      </c>
      <c r="E815">
        <v>65.84</v>
      </c>
      <c r="F815" s="57">
        <v>44323</v>
      </c>
      <c r="G815">
        <f t="shared" si="50"/>
        <v>96</v>
      </c>
      <c r="H815" s="57">
        <v>46608</v>
      </c>
      <c r="I815">
        <v>2292</v>
      </c>
      <c r="J815">
        <v>305960345</v>
      </c>
      <c r="K815">
        <v>84</v>
      </c>
      <c r="L815"/>
      <c r="M815"/>
      <c r="N815">
        <v>1.3599999999999999</v>
      </c>
      <c r="O815" s="83">
        <v>2954.34</v>
      </c>
      <c r="P815">
        <v>3297.2599999999975</v>
      </c>
      <c r="Q815">
        <v>1.5536000000000001</v>
      </c>
      <c r="R815">
        <v>3134.69</v>
      </c>
      <c r="S815">
        <v>1.5536000000000001</v>
      </c>
      <c r="T815" s="84">
        <v>2954.34</v>
      </c>
      <c r="U815" s="57">
        <v>44317</v>
      </c>
      <c r="V815" s="81" t="str">
        <f t="shared" si="48"/>
        <v>82020</v>
      </c>
      <c r="W815" s="80" t="str">
        <f t="shared" si="49"/>
        <v>1 a 30 dias</v>
      </c>
      <c r="X815" s="81" t="str">
        <f t="shared" si="51"/>
        <v>52021</v>
      </c>
      <c r="AA815"/>
    </row>
    <row r="816" spans="1:27" x14ac:dyDescent="0.3">
      <c r="A816" s="57">
        <v>44227</v>
      </c>
      <c r="B816">
        <v>29894663000189</v>
      </c>
      <c r="C816" t="s">
        <v>96</v>
      </c>
      <c r="D816" s="57">
        <v>44074</v>
      </c>
      <c r="E816">
        <v>84.44</v>
      </c>
      <c r="F816" s="57">
        <v>44323</v>
      </c>
      <c r="G816">
        <f t="shared" si="50"/>
        <v>96</v>
      </c>
      <c r="H816" s="57">
        <v>46638</v>
      </c>
      <c r="I816">
        <v>2322</v>
      </c>
      <c r="J816">
        <v>305968360</v>
      </c>
      <c r="K816">
        <v>84</v>
      </c>
      <c r="L816"/>
      <c r="M816"/>
      <c r="N816">
        <v>1.4173480000000001</v>
      </c>
      <c r="O816" s="83">
        <v>3593.73</v>
      </c>
      <c r="P816">
        <v>4089.0300000000011</v>
      </c>
      <c r="Q816">
        <v>1.7534909999999999</v>
      </c>
      <c r="R816">
        <v>3978.48</v>
      </c>
      <c r="S816">
        <v>1.7534909999999999</v>
      </c>
      <c r="T816" s="84">
        <v>3593.73</v>
      </c>
      <c r="U816" s="57">
        <v>44317</v>
      </c>
      <c r="V816" s="81" t="str">
        <f t="shared" si="48"/>
        <v>82020</v>
      </c>
      <c r="W816" s="80" t="str">
        <f t="shared" si="49"/>
        <v>1 a 30 dias</v>
      </c>
      <c r="X816" s="81" t="str">
        <f t="shared" si="51"/>
        <v>52021</v>
      </c>
      <c r="AA816"/>
    </row>
    <row r="817" spans="1:27" x14ac:dyDescent="0.3">
      <c r="A817" s="57">
        <v>44227</v>
      </c>
      <c r="B817">
        <v>29894663000189</v>
      </c>
      <c r="C817" t="s">
        <v>96</v>
      </c>
      <c r="D817" s="57">
        <v>44074</v>
      </c>
      <c r="E817">
        <v>86.64</v>
      </c>
      <c r="F817" s="57">
        <v>44172</v>
      </c>
      <c r="G817">
        <f t="shared" si="50"/>
        <v>-55</v>
      </c>
      <c r="H817" s="57">
        <v>46608</v>
      </c>
      <c r="I817">
        <v>2292</v>
      </c>
      <c r="J817">
        <v>305973410</v>
      </c>
      <c r="K817">
        <v>84</v>
      </c>
      <c r="L817"/>
      <c r="M817"/>
      <c r="N817">
        <v>1.438841</v>
      </c>
      <c r="O817" s="83">
        <v>4062.42</v>
      </c>
      <c r="P817">
        <v>4225.3299999999981</v>
      </c>
      <c r="Q817">
        <v>1.787015</v>
      </c>
      <c r="R817">
        <v>4459.43</v>
      </c>
      <c r="S817">
        <v>1.787015</v>
      </c>
      <c r="T817" s="84">
        <v>4062.42</v>
      </c>
      <c r="U817" s="57">
        <v>44166</v>
      </c>
      <c r="V817" s="81" t="str">
        <f t="shared" si="48"/>
        <v>82020</v>
      </c>
      <c r="W817" s="80" t="str">
        <f t="shared" si="49"/>
        <v>31 a 60 dias</v>
      </c>
      <c r="X817" s="81" t="str">
        <f t="shared" si="51"/>
        <v>122020</v>
      </c>
      <c r="AA817"/>
    </row>
    <row r="818" spans="1:27" x14ac:dyDescent="0.3">
      <c r="A818" s="57">
        <v>44227</v>
      </c>
      <c r="B818">
        <v>29894663000189</v>
      </c>
      <c r="C818" t="s">
        <v>96</v>
      </c>
      <c r="D818" s="57">
        <v>44074</v>
      </c>
      <c r="E818">
        <v>138.1</v>
      </c>
      <c r="F818" s="57">
        <v>44323</v>
      </c>
      <c r="G818">
        <f t="shared" si="50"/>
        <v>96</v>
      </c>
      <c r="H818" s="57">
        <v>46638</v>
      </c>
      <c r="I818">
        <v>2322</v>
      </c>
      <c r="J818">
        <v>305976206</v>
      </c>
      <c r="K818">
        <v>84</v>
      </c>
      <c r="L818"/>
      <c r="M818"/>
      <c r="N818">
        <v>1.4179550000000001</v>
      </c>
      <c r="O818" s="83">
        <v>5876.2800000000007</v>
      </c>
      <c r="P818">
        <v>6686.079999999999</v>
      </c>
      <c r="Q818">
        <v>1.7541599999999999</v>
      </c>
      <c r="R818">
        <v>6505.4400000000005</v>
      </c>
      <c r="S818">
        <v>1.7541599999999999</v>
      </c>
      <c r="T818" s="84">
        <v>5876.2800000000007</v>
      </c>
      <c r="U818" s="57">
        <v>44317</v>
      </c>
      <c r="V818" s="81" t="str">
        <f t="shared" si="48"/>
        <v>82020</v>
      </c>
      <c r="W818" s="80" t="str">
        <f t="shared" si="49"/>
        <v>1 a 30 dias</v>
      </c>
      <c r="X818" s="81" t="str">
        <f t="shared" si="51"/>
        <v>52021</v>
      </c>
      <c r="AA818"/>
    </row>
    <row r="819" spans="1:27" x14ac:dyDescent="0.3">
      <c r="A819" s="57">
        <v>44227</v>
      </c>
      <c r="B819">
        <v>29894663000189</v>
      </c>
      <c r="C819" t="s">
        <v>96</v>
      </c>
      <c r="D819" s="57">
        <v>44074</v>
      </c>
      <c r="E819">
        <v>234.88</v>
      </c>
      <c r="F819" s="57">
        <v>44262</v>
      </c>
      <c r="G819">
        <f t="shared" si="50"/>
        <v>35</v>
      </c>
      <c r="H819" s="57">
        <v>46699</v>
      </c>
      <c r="I819">
        <v>2383</v>
      </c>
      <c r="J819">
        <v>305981526</v>
      </c>
      <c r="K819">
        <v>84</v>
      </c>
      <c r="L819"/>
      <c r="M819"/>
      <c r="N819">
        <v>1.3599999999999999</v>
      </c>
      <c r="O819" s="83">
        <v>10917.63</v>
      </c>
      <c r="P819">
        <v>11289.270000000004</v>
      </c>
      <c r="Q819">
        <v>1.6467449999999999</v>
      </c>
      <c r="R819">
        <v>11898.25</v>
      </c>
      <c r="S819">
        <v>1.6467449999999999</v>
      </c>
      <c r="T819" s="84">
        <v>10917.63</v>
      </c>
      <c r="U819" s="57">
        <v>44287</v>
      </c>
      <c r="V819" s="81" t="str">
        <f t="shared" si="48"/>
        <v>82020</v>
      </c>
      <c r="W819" s="80" t="str">
        <f t="shared" si="49"/>
        <v>1 a 30 dias</v>
      </c>
      <c r="X819" s="81" t="str">
        <f t="shared" si="51"/>
        <v>42021</v>
      </c>
      <c r="AA819"/>
    </row>
    <row r="820" spans="1:27" x14ac:dyDescent="0.3">
      <c r="A820" s="57">
        <v>44227</v>
      </c>
      <c r="B820">
        <v>29894663000189</v>
      </c>
      <c r="C820" t="s">
        <v>96</v>
      </c>
      <c r="D820" s="57">
        <v>44099</v>
      </c>
      <c r="E820">
        <v>299</v>
      </c>
      <c r="F820" s="57">
        <v>44293</v>
      </c>
      <c r="G820">
        <f t="shared" si="50"/>
        <v>66</v>
      </c>
      <c r="H820" s="57">
        <v>46699</v>
      </c>
      <c r="I820">
        <v>2383</v>
      </c>
      <c r="J820">
        <v>305983702</v>
      </c>
      <c r="K820">
        <v>84</v>
      </c>
      <c r="L820"/>
      <c r="M820"/>
      <c r="N820">
        <v>1.451673</v>
      </c>
      <c r="O820" s="83">
        <v>13003.33</v>
      </c>
      <c r="P820">
        <v>14064.799999999994</v>
      </c>
      <c r="Q820">
        <v>1.7989999999999999</v>
      </c>
      <c r="R820">
        <v>14430.69</v>
      </c>
      <c r="S820">
        <v>1.7989999999999999</v>
      </c>
      <c r="T820" s="84">
        <v>13003.33</v>
      </c>
      <c r="U820" s="57">
        <v>44287</v>
      </c>
      <c r="V820" s="81" t="str">
        <f t="shared" si="48"/>
        <v>92020</v>
      </c>
      <c r="W820" s="80" t="str">
        <f t="shared" si="49"/>
        <v>1 a 30 dias</v>
      </c>
      <c r="X820" s="81" t="str">
        <f t="shared" si="51"/>
        <v>42021</v>
      </c>
      <c r="AA820"/>
    </row>
    <row r="821" spans="1:27" x14ac:dyDescent="0.3">
      <c r="A821" s="57">
        <v>44227</v>
      </c>
      <c r="B821">
        <v>29894663000189</v>
      </c>
      <c r="C821" t="s">
        <v>96</v>
      </c>
      <c r="D821" s="57">
        <v>43936</v>
      </c>
      <c r="E821">
        <v>37.700000000000003</v>
      </c>
      <c r="F821" s="57">
        <v>44172</v>
      </c>
      <c r="G821">
        <f t="shared" si="50"/>
        <v>-55</v>
      </c>
      <c r="H821" s="57">
        <v>46090</v>
      </c>
      <c r="I821">
        <v>1774</v>
      </c>
      <c r="J821">
        <v>306009982</v>
      </c>
      <c r="K821">
        <v>72</v>
      </c>
      <c r="L821"/>
      <c r="M821"/>
      <c r="N821">
        <v>1.4949999999999999</v>
      </c>
      <c r="O821" s="83">
        <v>1496.82</v>
      </c>
      <c r="P821">
        <v>1637.8999999999994</v>
      </c>
      <c r="Q821">
        <v>2.0333079999999999</v>
      </c>
      <c r="R821">
        <v>1675.96</v>
      </c>
      <c r="S821">
        <v>2.0333079999999999</v>
      </c>
      <c r="T821" s="84">
        <v>1496.82</v>
      </c>
      <c r="U821" s="57">
        <v>44166</v>
      </c>
      <c r="V821" s="81" t="str">
        <f t="shared" si="48"/>
        <v>42020</v>
      </c>
      <c r="W821" s="80" t="str">
        <f t="shared" si="49"/>
        <v>31 a 60 dias</v>
      </c>
      <c r="X821" s="81" t="str">
        <f t="shared" si="51"/>
        <v>122020</v>
      </c>
      <c r="AA821"/>
    </row>
    <row r="822" spans="1:27" x14ac:dyDescent="0.3">
      <c r="A822" s="57">
        <v>44227</v>
      </c>
      <c r="B822">
        <v>29894663000189</v>
      </c>
      <c r="C822" t="s">
        <v>96</v>
      </c>
      <c r="D822" s="57">
        <v>44001</v>
      </c>
      <c r="E822">
        <v>91.07</v>
      </c>
      <c r="F822" s="57">
        <v>44323</v>
      </c>
      <c r="G822">
        <f t="shared" si="50"/>
        <v>96</v>
      </c>
      <c r="H822" s="57">
        <v>46514</v>
      </c>
      <c r="I822">
        <v>2198</v>
      </c>
      <c r="J822">
        <v>306033585</v>
      </c>
      <c r="K822">
        <v>84</v>
      </c>
      <c r="L822"/>
      <c r="M822"/>
      <c r="N822">
        <v>1.4395318507977177</v>
      </c>
      <c r="O822" s="83">
        <v>3744.94</v>
      </c>
      <c r="P822">
        <v>4387.6900000000014</v>
      </c>
      <c r="Q822">
        <v>1.784491</v>
      </c>
      <c r="R822">
        <v>4137.55</v>
      </c>
      <c r="S822">
        <v>1.784491</v>
      </c>
      <c r="T822" s="84">
        <v>3744.94</v>
      </c>
      <c r="U822" s="57">
        <v>44317</v>
      </c>
      <c r="V822" s="81" t="str">
        <f t="shared" si="48"/>
        <v>62020</v>
      </c>
      <c r="W822" s="80" t="str">
        <f t="shared" si="49"/>
        <v>1 a 30 dias</v>
      </c>
      <c r="X822" s="81" t="str">
        <f t="shared" si="51"/>
        <v>52021</v>
      </c>
      <c r="AA822"/>
    </row>
    <row r="823" spans="1:27" x14ac:dyDescent="0.3">
      <c r="A823" s="57">
        <v>44227</v>
      </c>
      <c r="B823">
        <v>29894663000189</v>
      </c>
      <c r="C823" t="s">
        <v>96</v>
      </c>
      <c r="D823" s="57">
        <v>44040</v>
      </c>
      <c r="E823">
        <v>191.15</v>
      </c>
      <c r="F823" s="57">
        <v>44081</v>
      </c>
      <c r="G823">
        <f t="shared" si="50"/>
        <v>-146</v>
      </c>
      <c r="H823" s="57">
        <v>45084</v>
      </c>
      <c r="I823">
        <v>768</v>
      </c>
      <c r="J823">
        <v>306049551</v>
      </c>
      <c r="K823">
        <v>36</v>
      </c>
      <c r="L823"/>
      <c r="M823"/>
      <c r="N823">
        <v>1.3599999999999999</v>
      </c>
      <c r="O823" s="83">
        <v>5538.0499999999993</v>
      </c>
      <c r="P823">
        <v>5325.76</v>
      </c>
      <c r="Q823">
        <v>1.79521</v>
      </c>
      <c r="R823">
        <v>5744.92</v>
      </c>
      <c r="S823">
        <v>1.79521</v>
      </c>
      <c r="T823" s="84">
        <v>5538.0499999999993</v>
      </c>
      <c r="U823" s="57">
        <v>44105</v>
      </c>
      <c r="V823" s="81" t="str">
        <f t="shared" si="48"/>
        <v>72020</v>
      </c>
      <c r="W823" s="80" t="str">
        <f t="shared" si="49"/>
        <v>Acima de 120 dias</v>
      </c>
      <c r="X823" s="81" t="str">
        <f t="shared" si="51"/>
        <v>102020</v>
      </c>
      <c r="AA823"/>
    </row>
    <row r="824" spans="1:27" x14ac:dyDescent="0.3">
      <c r="A824" s="57">
        <v>44227</v>
      </c>
      <c r="B824">
        <v>29894663000189</v>
      </c>
      <c r="C824" t="s">
        <v>96</v>
      </c>
      <c r="D824" s="57">
        <v>43978</v>
      </c>
      <c r="E824">
        <v>391.58</v>
      </c>
      <c r="F824" s="57">
        <v>44019</v>
      </c>
      <c r="G824">
        <f t="shared" si="50"/>
        <v>-208</v>
      </c>
      <c r="H824" s="57">
        <v>46119</v>
      </c>
      <c r="I824">
        <v>1803</v>
      </c>
      <c r="J824">
        <v>306122812</v>
      </c>
      <c r="K824">
        <v>72</v>
      </c>
      <c r="L824"/>
      <c r="M824"/>
      <c r="N824">
        <v>1.4014284920943103</v>
      </c>
      <c r="O824" s="83">
        <v>18428.66</v>
      </c>
      <c r="P824">
        <v>17586.240000000002</v>
      </c>
      <c r="Q824">
        <v>1.791933</v>
      </c>
      <c r="R824">
        <v>19897.77</v>
      </c>
      <c r="S824">
        <v>1.791933</v>
      </c>
      <c r="T824" s="84">
        <v>18428.66</v>
      </c>
      <c r="U824" s="57">
        <v>44013</v>
      </c>
      <c r="V824" s="81" t="str">
        <f t="shared" si="48"/>
        <v>52020</v>
      </c>
      <c r="W824" s="80" t="str">
        <f t="shared" si="49"/>
        <v>Acima de 120 dias</v>
      </c>
      <c r="X824" s="81" t="str">
        <f t="shared" si="51"/>
        <v>72020</v>
      </c>
      <c r="AA824"/>
    </row>
    <row r="825" spans="1:27" x14ac:dyDescent="0.3">
      <c r="A825" s="57">
        <v>44227</v>
      </c>
      <c r="B825">
        <v>29894663000189</v>
      </c>
      <c r="C825" t="s">
        <v>96</v>
      </c>
      <c r="D825" s="57">
        <v>44134</v>
      </c>
      <c r="E825">
        <v>52.15</v>
      </c>
      <c r="F825" s="57">
        <v>44262</v>
      </c>
      <c r="G825">
        <f t="shared" si="50"/>
        <v>35</v>
      </c>
      <c r="H825" s="57">
        <v>46699</v>
      </c>
      <c r="I825">
        <v>2383</v>
      </c>
      <c r="J825">
        <v>306134159</v>
      </c>
      <c r="K825">
        <v>84</v>
      </c>
      <c r="L825"/>
      <c r="M825"/>
      <c r="N825">
        <v>1.4156930000000001</v>
      </c>
      <c r="O825" s="83">
        <v>2351.0499999999997</v>
      </c>
      <c r="P825">
        <v>2525.8100000000009</v>
      </c>
      <c r="Q825">
        <v>1.752534</v>
      </c>
      <c r="R825">
        <v>2597.25</v>
      </c>
      <c r="S825">
        <v>1.752534</v>
      </c>
      <c r="T825" s="84">
        <v>2351.0499999999997</v>
      </c>
      <c r="U825" s="57">
        <v>44256</v>
      </c>
      <c r="V825" s="81" t="str">
        <f t="shared" si="48"/>
        <v>102020</v>
      </c>
      <c r="W825" s="80" t="str">
        <f t="shared" si="49"/>
        <v>1 a 30 dias</v>
      </c>
      <c r="X825" s="81" t="str">
        <f t="shared" si="51"/>
        <v>32021</v>
      </c>
      <c r="AA825"/>
    </row>
    <row r="826" spans="1:27" x14ac:dyDescent="0.3">
      <c r="A826" s="57">
        <v>44227</v>
      </c>
      <c r="B826">
        <v>29894663000189</v>
      </c>
      <c r="C826" t="s">
        <v>96</v>
      </c>
      <c r="D826" s="57">
        <v>44001</v>
      </c>
      <c r="E826">
        <v>340.28</v>
      </c>
      <c r="F826" s="57">
        <v>44019</v>
      </c>
      <c r="G826">
        <f t="shared" si="50"/>
        <v>-208</v>
      </c>
      <c r="H826" s="57">
        <v>46545</v>
      </c>
      <c r="I826">
        <v>2229</v>
      </c>
      <c r="J826">
        <v>306145178</v>
      </c>
      <c r="K826">
        <v>84</v>
      </c>
      <c r="L826"/>
      <c r="M826"/>
      <c r="N826">
        <v>1.4531509999999999</v>
      </c>
      <c r="O826" s="83">
        <v>17430.03</v>
      </c>
      <c r="P826">
        <v>16420.180000000008</v>
      </c>
      <c r="Q826">
        <v>1.7989999999999999</v>
      </c>
      <c r="R826">
        <v>18917.629999999997</v>
      </c>
      <c r="S826">
        <v>1.7989999999999999</v>
      </c>
      <c r="T826" s="84">
        <v>17430.03</v>
      </c>
      <c r="U826" s="57">
        <v>44075</v>
      </c>
      <c r="V826" s="81" t="str">
        <f t="shared" si="48"/>
        <v>62020</v>
      </c>
      <c r="W826" s="80" t="str">
        <f t="shared" si="49"/>
        <v>Acima de 120 dias</v>
      </c>
      <c r="X826" s="81" t="str">
        <f t="shared" si="51"/>
        <v>92020</v>
      </c>
      <c r="AA826"/>
    </row>
    <row r="827" spans="1:27" x14ac:dyDescent="0.3">
      <c r="A827" s="57">
        <v>44227</v>
      </c>
      <c r="B827">
        <v>29894663000189</v>
      </c>
      <c r="C827" t="s">
        <v>96</v>
      </c>
      <c r="D827" s="57">
        <v>44040</v>
      </c>
      <c r="E827">
        <v>54.4</v>
      </c>
      <c r="F827" s="57">
        <v>44172</v>
      </c>
      <c r="G827">
        <f t="shared" si="50"/>
        <v>-55</v>
      </c>
      <c r="H827" s="57">
        <v>46545</v>
      </c>
      <c r="I827">
        <v>2229</v>
      </c>
      <c r="J827">
        <v>306147551</v>
      </c>
      <c r="K827">
        <v>84</v>
      </c>
      <c r="L827"/>
      <c r="M827"/>
      <c r="N827">
        <v>1.4332583697234347</v>
      </c>
      <c r="O827" s="83">
        <v>2522.83</v>
      </c>
      <c r="P827">
        <v>2637.1500000000005</v>
      </c>
      <c r="Q827">
        <v>1.7859069999999999</v>
      </c>
      <c r="R827">
        <v>2767.12</v>
      </c>
      <c r="S827">
        <v>1.7859069999999999</v>
      </c>
      <c r="T827" s="84">
        <v>2522.83</v>
      </c>
      <c r="U827" s="57">
        <v>44166</v>
      </c>
      <c r="V827" s="81" t="str">
        <f t="shared" si="48"/>
        <v>72020</v>
      </c>
      <c r="W827" s="80" t="str">
        <f t="shared" si="49"/>
        <v>31 a 60 dias</v>
      </c>
      <c r="X827" s="81" t="str">
        <f t="shared" si="51"/>
        <v>122020</v>
      </c>
      <c r="AA827"/>
    </row>
    <row r="828" spans="1:27" x14ac:dyDescent="0.3">
      <c r="A828" s="57">
        <v>44227</v>
      </c>
      <c r="B828">
        <v>29894663000189</v>
      </c>
      <c r="C828" t="s">
        <v>96</v>
      </c>
      <c r="D828" s="57">
        <v>44138</v>
      </c>
      <c r="E828">
        <v>631.95000000000005</v>
      </c>
      <c r="F828" s="57">
        <v>44323</v>
      </c>
      <c r="G828">
        <f t="shared" si="50"/>
        <v>96</v>
      </c>
      <c r="H828" s="57">
        <v>46575</v>
      </c>
      <c r="I828">
        <v>2259</v>
      </c>
      <c r="J828">
        <v>306151461</v>
      </c>
      <c r="K828">
        <v>84</v>
      </c>
      <c r="L828"/>
      <c r="M828"/>
      <c r="N828">
        <v>1.389516</v>
      </c>
      <c r="O828" s="83">
        <v>26701.530000000002</v>
      </c>
      <c r="P828">
        <v>30778.829999999991</v>
      </c>
      <c r="Q828">
        <v>1.7352650000000001</v>
      </c>
      <c r="R828">
        <v>29593.23</v>
      </c>
      <c r="S828">
        <v>1.7352650000000001</v>
      </c>
      <c r="T828" s="84">
        <v>26701.530000000002</v>
      </c>
      <c r="U828" s="57">
        <v>44317</v>
      </c>
      <c r="V828" s="81" t="str">
        <f t="shared" si="48"/>
        <v>112020</v>
      </c>
      <c r="W828" s="80" t="str">
        <f t="shared" si="49"/>
        <v>1 a 30 dias</v>
      </c>
      <c r="X828" s="81" t="str">
        <f t="shared" si="51"/>
        <v>52021</v>
      </c>
      <c r="AA828"/>
    </row>
    <row r="829" spans="1:27" x14ac:dyDescent="0.3">
      <c r="A829" s="57">
        <v>44227</v>
      </c>
      <c r="B829">
        <v>29894663000189</v>
      </c>
      <c r="C829" t="s">
        <v>96</v>
      </c>
      <c r="D829" s="57">
        <v>44040</v>
      </c>
      <c r="E829">
        <v>301.10000000000002</v>
      </c>
      <c r="F829" s="57">
        <v>44050</v>
      </c>
      <c r="G829">
        <f t="shared" si="50"/>
        <v>-177</v>
      </c>
      <c r="H829" s="57">
        <v>46545</v>
      </c>
      <c r="I829">
        <v>2229</v>
      </c>
      <c r="J829">
        <v>306151876</v>
      </c>
      <c r="K829">
        <v>84</v>
      </c>
      <c r="L829"/>
      <c r="M829"/>
      <c r="N829">
        <v>1.4385958804395584</v>
      </c>
      <c r="O829" s="83">
        <v>1505.5</v>
      </c>
      <c r="P829">
        <v>14570.659999999994</v>
      </c>
      <c r="Q829">
        <v>1.7866109999999999</v>
      </c>
      <c r="R829">
        <v>1505.5</v>
      </c>
      <c r="S829">
        <v>1.7866109999999999</v>
      </c>
      <c r="T829" s="84">
        <v>1505.5</v>
      </c>
      <c r="U829" s="57">
        <v>44197</v>
      </c>
      <c r="V829" s="81" t="str">
        <f t="shared" si="48"/>
        <v>72020</v>
      </c>
      <c r="W829" s="80" t="str">
        <f t="shared" si="49"/>
        <v>Acima de 120 dias</v>
      </c>
      <c r="X829" s="81" t="str">
        <f t="shared" si="51"/>
        <v>12021</v>
      </c>
      <c r="AA829"/>
    </row>
    <row r="830" spans="1:27" x14ac:dyDescent="0.3">
      <c r="A830" s="57">
        <v>44227</v>
      </c>
      <c r="B830">
        <v>29894663000189</v>
      </c>
      <c r="C830" t="s">
        <v>96</v>
      </c>
      <c r="D830" s="57">
        <v>44099</v>
      </c>
      <c r="E830">
        <v>49.8</v>
      </c>
      <c r="F830" s="57">
        <v>44293</v>
      </c>
      <c r="G830">
        <f t="shared" si="50"/>
        <v>66</v>
      </c>
      <c r="H830" s="57">
        <v>46575</v>
      </c>
      <c r="I830">
        <v>2259</v>
      </c>
      <c r="J830">
        <v>306159809</v>
      </c>
      <c r="K830">
        <v>84</v>
      </c>
      <c r="L830"/>
      <c r="M830"/>
      <c r="N830">
        <v>1.3922159999999999</v>
      </c>
      <c r="O830" s="83">
        <v>2153.23</v>
      </c>
      <c r="P830">
        <v>2429.7100000000009</v>
      </c>
      <c r="Q830">
        <v>1.736405</v>
      </c>
      <c r="R830">
        <v>2379.9499999999998</v>
      </c>
      <c r="S830">
        <v>1.736405</v>
      </c>
      <c r="T830" s="84">
        <v>2153.23</v>
      </c>
      <c r="U830" s="57">
        <v>44287</v>
      </c>
      <c r="V830" s="81" t="str">
        <f t="shared" si="48"/>
        <v>92020</v>
      </c>
      <c r="W830" s="80" t="str">
        <f t="shared" si="49"/>
        <v>1 a 30 dias</v>
      </c>
      <c r="X830" s="81" t="str">
        <f t="shared" si="51"/>
        <v>42021</v>
      </c>
      <c r="AA830"/>
    </row>
    <row r="831" spans="1:27" x14ac:dyDescent="0.3">
      <c r="A831" s="57">
        <v>44227</v>
      </c>
      <c r="B831">
        <v>29894663000189</v>
      </c>
      <c r="C831" t="s">
        <v>96</v>
      </c>
      <c r="D831" s="57">
        <v>44040</v>
      </c>
      <c r="E831">
        <v>137.78</v>
      </c>
      <c r="F831" s="57">
        <v>44323</v>
      </c>
      <c r="G831">
        <f t="shared" si="50"/>
        <v>96</v>
      </c>
      <c r="H831" s="57">
        <v>46119</v>
      </c>
      <c r="I831">
        <v>1803</v>
      </c>
      <c r="J831">
        <v>306221832</v>
      </c>
      <c r="K831">
        <v>72</v>
      </c>
      <c r="L831"/>
      <c r="M831"/>
      <c r="N831">
        <v>1.4030431034460042</v>
      </c>
      <c r="O831" s="83">
        <v>5101.7199999999993</v>
      </c>
      <c r="P831">
        <v>6085.3700000000017</v>
      </c>
      <c r="Q831">
        <v>1.7957810000000001</v>
      </c>
      <c r="R831">
        <v>5621.0599999999995</v>
      </c>
      <c r="S831">
        <v>1.7957810000000001</v>
      </c>
      <c r="T831" s="84">
        <v>5101.7199999999993</v>
      </c>
      <c r="U831" s="57">
        <v>44317</v>
      </c>
      <c r="V831" s="81" t="str">
        <f t="shared" si="48"/>
        <v>72020</v>
      </c>
      <c r="W831" s="80" t="str">
        <f t="shared" si="49"/>
        <v>1 a 30 dias</v>
      </c>
      <c r="X831" s="81" t="str">
        <f t="shared" si="51"/>
        <v>52021</v>
      </c>
      <c r="AA831"/>
    </row>
    <row r="832" spans="1:27" x14ac:dyDescent="0.3">
      <c r="A832" s="57">
        <v>44227</v>
      </c>
      <c r="B832">
        <v>29894663000189</v>
      </c>
      <c r="C832" t="s">
        <v>96</v>
      </c>
      <c r="D832" s="57">
        <v>43978</v>
      </c>
      <c r="E832">
        <v>262.08999999999997</v>
      </c>
      <c r="F832" s="57">
        <v>44019</v>
      </c>
      <c r="G832">
        <f t="shared" si="50"/>
        <v>-208</v>
      </c>
      <c r="H832" s="57">
        <v>46514</v>
      </c>
      <c r="I832">
        <v>2198</v>
      </c>
      <c r="J832">
        <v>306230527</v>
      </c>
      <c r="K832">
        <v>84</v>
      </c>
      <c r="L832"/>
      <c r="M832"/>
      <c r="N832">
        <v>1.3979820000000001</v>
      </c>
      <c r="O832" s="83">
        <v>13525.81</v>
      </c>
      <c r="P832">
        <v>12930.13</v>
      </c>
      <c r="Q832">
        <v>1.7428269999999999</v>
      </c>
      <c r="R832">
        <v>14676.07</v>
      </c>
      <c r="S832">
        <v>1.7428269999999999</v>
      </c>
      <c r="T832" s="84">
        <v>13525.81</v>
      </c>
      <c r="U832" s="57">
        <v>44044</v>
      </c>
      <c r="V832" s="81" t="str">
        <f t="shared" si="48"/>
        <v>52020</v>
      </c>
      <c r="W832" s="80" t="str">
        <f t="shared" si="49"/>
        <v>Acima de 120 dias</v>
      </c>
      <c r="X832" s="81" t="str">
        <f t="shared" si="51"/>
        <v>82020</v>
      </c>
      <c r="AA832"/>
    </row>
    <row r="833" spans="1:27" x14ac:dyDescent="0.3">
      <c r="A833" s="57">
        <v>44227</v>
      </c>
      <c r="B833">
        <v>29894663000189</v>
      </c>
      <c r="C833" t="s">
        <v>96</v>
      </c>
      <c r="D833" s="57">
        <v>43978</v>
      </c>
      <c r="E833">
        <v>704</v>
      </c>
      <c r="F833" s="57">
        <v>44293</v>
      </c>
      <c r="G833">
        <f t="shared" si="50"/>
        <v>66</v>
      </c>
      <c r="H833" s="57">
        <v>46514</v>
      </c>
      <c r="I833">
        <v>2198</v>
      </c>
      <c r="J833">
        <v>306231820</v>
      </c>
      <c r="K833">
        <v>84</v>
      </c>
      <c r="L833"/>
      <c r="M833"/>
      <c r="N833">
        <v>1.4416850000000001</v>
      </c>
      <c r="O833" s="83">
        <v>29613.86</v>
      </c>
      <c r="P833">
        <v>34224.14</v>
      </c>
      <c r="Q833">
        <v>1.78945</v>
      </c>
      <c r="R833">
        <v>32668.22</v>
      </c>
      <c r="S833">
        <v>1.78945</v>
      </c>
      <c r="T833" s="84">
        <v>29613.86</v>
      </c>
      <c r="U833" s="57">
        <v>44287</v>
      </c>
      <c r="V833" s="81" t="str">
        <f t="shared" si="48"/>
        <v>52020</v>
      </c>
      <c r="W833" s="80" t="str">
        <f t="shared" si="49"/>
        <v>1 a 30 dias</v>
      </c>
      <c r="X833" s="81" t="str">
        <f t="shared" si="51"/>
        <v>42021</v>
      </c>
      <c r="AA833"/>
    </row>
    <row r="834" spans="1:27" x14ac:dyDescent="0.3">
      <c r="A834" s="57">
        <v>44227</v>
      </c>
      <c r="B834">
        <v>29894663000189</v>
      </c>
      <c r="C834" t="s">
        <v>96</v>
      </c>
      <c r="D834" s="57">
        <v>44134</v>
      </c>
      <c r="E834">
        <v>120</v>
      </c>
      <c r="F834" s="57">
        <v>44323</v>
      </c>
      <c r="G834">
        <f t="shared" si="50"/>
        <v>96</v>
      </c>
      <c r="H834" s="57">
        <v>46699</v>
      </c>
      <c r="I834">
        <v>2383</v>
      </c>
      <c r="J834">
        <v>306240782</v>
      </c>
      <c r="K834">
        <v>84</v>
      </c>
      <c r="L834"/>
      <c r="M834"/>
      <c r="N834">
        <v>1.421054</v>
      </c>
      <c r="O834" s="83">
        <v>5161.1899999999996</v>
      </c>
      <c r="P834">
        <v>5801.3199999999988</v>
      </c>
      <c r="Q834">
        <v>1.7581850000000001</v>
      </c>
      <c r="R834">
        <v>5726.63</v>
      </c>
      <c r="S834">
        <v>1.7581850000000001</v>
      </c>
      <c r="T834" s="84">
        <v>5161.1899999999996</v>
      </c>
      <c r="U834" s="57">
        <v>44317</v>
      </c>
      <c r="V834" s="81" t="str">
        <f t="shared" ref="V834:V897" si="52">MONTH(D834)&amp;YEAR(D834)</f>
        <v>102020</v>
      </c>
      <c r="W834" s="80" t="str">
        <f t="shared" ref="W834:W897" si="53">_xlfn.IFS(G834&lt;-120,"Acima de 120 dias",G834&lt;=-90,"91 a 120 dias",G834&lt;=-61,"61 a 90 dias",G834&lt;=-31,"31 a 60 dias",G834&gt;=-30,"1 a 30 dias")</f>
        <v>1 a 30 dias</v>
      </c>
      <c r="X834" s="81" t="str">
        <f t="shared" si="51"/>
        <v>52021</v>
      </c>
      <c r="AA834"/>
    </row>
    <row r="835" spans="1:27" x14ac:dyDescent="0.3">
      <c r="A835" s="57">
        <v>44227</v>
      </c>
      <c r="B835">
        <v>29894663000189</v>
      </c>
      <c r="C835" t="s">
        <v>96</v>
      </c>
      <c r="D835" s="57">
        <v>44074</v>
      </c>
      <c r="E835">
        <v>155</v>
      </c>
      <c r="F835" s="57">
        <v>44262</v>
      </c>
      <c r="G835">
        <f t="shared" ref="G835:G898" si="54">F835-A835</f>
        <v>35</v>
      </c>
      <c r="H835" s="57">
        <v>46575</v>
      </c>
      <c r="I835">
        <v>2259</v>
      </c>
      <c r="J835">
        <v>306250084</v>
      </c>
      <c r="K835">
        <v>84</v>
      </c>
      <c r="L835"/>
      <c r="M835"/>
      <c r="N835">
        <v>1.3599999999999999</v>
      </c>
      <c r="O835" s="83">
        <v>7699.29</v>
      </c>
      <c r="P835">
        <v>7712.829999999999</v>
      </c>
      <c r="Q835">
        <v>1.3303940000000001</v>
      </c>
      <c r="R835">
        <v>7634.12</v>
      </c>
      <c r="S835">
        <v>1.3303940000000001</v>
      </c>
      <c r="T835" s="84">
        <v>7699.29</v>
      </c>
      <c r="U835" s="57">
        <v>44287</v>
      </c>
      <c r="V835" s="81" t="str">
        <f t="shared" si="52"/>
        <v>82020</v>
      </c>
      <c r="W835" s="80" t="str">
        <f t="shared" si="53"/>
        <v>1 a 30 dias</v>
      </c>
      <c r="X835" s="81" t="str">
        <f t="shared" ref="X835:X898" si="55">MONTH(U835)&amp;YEAR(U835)</f>
        <v>42021</v>
      </c>
      <c r="AA835"/>
    </row>
    <row r="836" spans="1:27" x14ac:dyDescent="0.3">
      <c r="A836" s="57">
        <v>44227</v>
      </c>
      <c r="B836">
        <v>29894663000189</v>
      </c>
      <c r="C836" t="s">
        <v>96</v>
      </c>
      <c r="D836" s="57">
        <v>44099</v>
      </c>
      <c r="E836">
        <v>271.85000000000002</v>
      </c>
      <c r="F836" s="57">
        <v>44142</v>
      </c>
      <c r="G836">
        <f t="shared" si="54"/>
        <v>-85</v>
      </c>
      <c r="H836" s="57">
        <v>46638</v>
      </c>
      <c r="I836">
        <v>2322</v>
      </c>
      <c r="J836">
        <v>306275427</v>
      </c>
      <c r="K836">
        <v>84</v>
      </c>
      <c r="L836"/>
      <c r="M836"/>
      <c r="N836">
        <v>1.3599999999999999</v>
      </c>
      <c r="O836" s="83">
        <v>14737.640000000001</v>
      </c>
      <c r="P836">
        <v>13581.049999999994</v>
      </c>
      <c r="Q836">
        <v>1.342778</v>
      </c>
      <c r="R836">
        <v>14670.17</v>
      </c>
      <c r="S836">
        <v>1.342778</v>
      </c>
      <c r="T836" s="84">
        <v>14737.640000000001</v>
      </c>
      <c r="U836" s="57">
        <v>44136</v>
      </c>
      <c r="V836" s="81" t="str">
        <f t="shared" si="52"/>
        <v>92020</v>
      </c>
      <c r="W836" s="80" t="str">
        <f t="shared" si="53"/>
        <v>61 a 90 dias</v>
      </c>
      <c r="X836" s="81" t="str">
        <f t="shared" si="55"/>
        <v>112020</v>
      </c>
      <c r="AA836"/>
    </row>
    <row r="837" spans="1:27" x14ac:dyDescent="0.3">
      <c r="A837" s="57">
        <v>44227</v>
      </c>
      <c r="B837">
        <v>29894663000189</v>
      </c>
      <c r="C837" t="s">
        <v>96</v>
      </c>
      <c r="D837" s="57">
        <v>44074</v>
      </c>
      <c r="E837">
        <v>134</v>
      </c>
      <c r="F837" s="57">
        <v>44323</v>
      </c>
      <c r="G837">
        <f t="shared" si="54"/>
        <v>96</v>
      </c>
      <c r="H837" s="57">
        <v>46638</v>
      </c>
      <c r="I837">
        <v>2322</v>
      </c>
      <c r="J837">
        <v>306280581</v>
      </c>
      <c r="K837">
        <v>84</v>
      </c>
      <c r="L837"/>
      <c r="M837"/>
      <c r="N837">
        <v>1.455311</v>
      </c>
      <c r="O837" s="83">
        <v>5635.94</v>
      </c>
      <c r="P837">
        <v>6404.7400000000007</v>
      </c>
      <c r="Q837">
        <v>1.79382</v>
      </c>
      <c r="R837">
        <v>6239.91</v>
      </c>
      <c r="S837">
        <v>1.79382</v>
      </c>
      <c r="T837" s="84">
        <v>5635.94</v>
      </c>
      <c r="U837" s="57">
        <v>44317</v>
      </c>
      <c r="V837" s="81" t="str">
        <f t="shared" si="52"/>
        <v>82020</v>
      </c>
      <c r="W837" s="80" t="str">
        <f t="shared" si="53"/>
        <v>1 a 30 dias</v>
      </c>
      <c r="X837" s="81" t="str">
        <f t="shared" si="55"/>
        <v>52021</v>
      </c>
      <c r="AA837"/>
    </row>
    <row r="838" spans="1:27" x14ac:dyDescent="0.3">
      <c r="A838" s="57">
        <v>44227</v>
      </c>
      <c r="B838">
        <v>29894663000189</v>
      </c>
      <c r="C838" t="s">
        <v>96</v>
      </c>
      <c r="D838" s="57">
        <v>43936</v>
      </c>
      <c r="E838">
        <v>14.2</v>
      </c>
      <c r="F838" s="57">
        <v>44050</v>
      </c>
      <c r="G838">
        <f t="shared" si="54"/>
        <v>-177</v>
      </c>
      <c r="H838" s="57">
        <v>46090</v>
      </c>
      <c r="I838">
        <v>1774</v>
      </c>
      <c r="J838">
        <v>306316800</v>
      </c>
      <c r="K838">
        <v>72</v>
      </c>
      <c r="L838"/>
      <c r="M838"/>
      <c r="N838">
        <v>1.4949999999999999</v>
      </c>
      <c r="O838" s="83">
        <v>620.37</v>
      </c>
      <c r="P838">
        <v>616.98000000000025</v>
      </c>
      <c r="Q838">
        <v>2.0354679999999998</v>
      </c>
      <c r="R838">
        <v>688.05</v>
      </c>
      <c r="S838">
        <v>2.0354679999999998</v>
      </c>
      <c r="T838" s="84">
        <v>620.37</v>
      </c>
      <c r="U838" s="57">
        <v>44044</v>
      </c>
      <c r="V838" s="81" t="str">
        <f t="shared" si="52"/>
        <v>42020</v>
      </c>
      <c r="W838" s="80" t="str">
        <f t="shared" si="53"/>
        <v>Acima de 120 dias</v>
      </c>
      <c r="X838" s="81" t="str">
        <f t="shared" si="55"/>
        <v>82020</v>
      </c>
      <c r="AA838"/>
    </row>
    <row r="839" spans="1:27" x14ac:dyDescent="0.3">
      <c r="A839" s="57">
        <v>44227</v>
      </c>
      <c r="B839">
        <v>29894663000189</v>
      </c>
      <c r="C839" t="s">
        <v>96</v>
      </c>
      <c r="D839" s="57">
        <v>43978</v>
      </c>
      <c r="E839">
        <v>112.17</v>
      </c>
      <c r="F839" s="57">
        <v>44323</v>
      </c>
      <c r="G839">
        <f t="shared" si="54"/>
        <v>96</v>
      </c>
      <c r="H839" s="57">
        <v>46119</v>
      </c>
      <c r="I839">
        <v>1803</v>
      </c>
      <c r="J839">
        <v>306318949</v>
      </c>
      <c r="K839">
        <v>72</v>
      </c>
      <c r="L839"/>
      <c r="M839"/>
      <c r="N839">
        <v>1.3599999999999999</v>
      </c>
      <c r="O839" s="83">
        <v>4335.83</v>
      </c>
      <c r="P839">
        <v>5099.9500000000025</v>
      </c>
      <c r="Q839">
        <v>1.618811</v>
      </c>
      <c r="R839">
        <v>4626.3</v>
      </c>
      <c r="S839">
        <v>1.618811</v>
      </c>
      <c r="T839" s="84">
        <v>4335.83</v>
      </c>
      <c r="U839" s="57">
        <v>44317</v>
      </c>
      <c r="V839" s="81" t="str">
        <f t="shared" si="52"/>
        <v>52020</v>
      </c>
      <c r="W839" s="80" t="str">
        <f t="shared" si="53"/>
        <v>1 a 30 dias</v>
      </c>
      <c r="X839" s="81" t="str">
        <f t="shared" si="55"/>
        <v>52021</v>
      </c>
      <c r="AA839"/>
    </row>
    <row r="840" spans="1:27" x14ac:dyDescent="0.3">
      <c r="A840" s="57">
        <v>44227</v>
      </c>
      <c r="B840">
        <v>29894663000189</v>
      </c>
      <c r="C840" t="s">
        <v>96</v>
      </c>
      <c r="D840" s="57">
        <v>43978</v>
      </c>
      <c r="E840">
        <v>114.3</v>
      </c>
      <c r="F840" s="57">
        <v>44203</v>
      </c>
      <c r="G840">
        <f t="shared" si="54"/>
        <v>-24</v>
      </c>
      <c r="H840" s="57">
        <v>46484</v>
      </c>
      <c r="I840">
        <v>2168</v>
      </c>
      <c r="J840">
        <v>306325297</v>
      </c>
      <c r="K840">
        <v>84</v>
      </c>
      <c r="L840"/>
      <c r="M840"/>
      <c r="N840">
        <v>1.4373692988376148</v>
      </c>
      <c r="O840" s="83">
        <v>5125.41</v>
      </c>
      <c r="P840">
        <v>5530.4300000000012</v>
      </c>
      <c r="Q840">
        <v>1.7848550000000001</v>
      </c>
      <c r="R840">
        <v>5613.06</v>
      </c>
      <c r="S840">
        <v>1.7848550000000001</v>
      </c>
      <c r="T840" s="84">
        <v>5125.41</v>
      </c>
      <c r="U840" s="57">
        <v>44197</v>
      </c>
      <c r="V840" s="81" t="str">
        <f t="shared" si="52"/>
        <v>52020</v>
      </c>
      <c r="W840" s="80" t="str">
        <f t="shared" si="53"/>
        <v>1 a 30 dias</v>
      </c>
      <c r="X840" s="81" t="str">
        <f t="shared" si="55"/>
        <v>12021</v>
      </c>
      <c r="AA840"/>
    </row>
    <row r="841" spans="1:27" x14ac:dyDescent="0.3">
      <c r="A841" s="57">
        <v>44227</v>
      </c>
      <c r="B841">
        <v>29894663000189</v>
      </c>
      <c r="C841" t="s">
        <v>96</v>
      </c>
      <c r="D841" s="57">
        <v>44134</v>
      </c>
      <c r="E841">
        <v>235</v>
      </c>
      <c r="F841" s="57">
        <v>44234</v>
      </c>
      <c r="G841">
        <f t="shared" si="54"/>
        <v>7</v>
      </c>
      <c r="H841" s="57">
        <v>46667</v>
      </c>
      <c r="I841">
        <v>2351</v>
      </c>
      <c r="J841">
        <v>306326256</v>
      </c>
      <c r="K841">
        <v>84</v>
      </c>
      <c r="L841"/>
      <c r="M841"/>
      <c r="N841">
        <v>1.4316880000000001</v>
      </c>
      <c r="O841" s="83">
        <v>10687.96</v>
      </c>
      <c r="P841">
        <v>11483.560000000007</v>
      </c>
      <c r="Q841">
        <v>1.7801640000000001</v>
      </c>
      <c r="R841">
        <v>11805.64</v>
      </c>
      <c r="S841">
        <v>1.7801640000000001</v>
      </c>
      <c r="T841" s="84">
        <v>10687.96</v>
      </c>
      <c r="U841" s="57">
        <v>44228</v>
      </c>
      <c r="V841" s="81" t="str">
        <f t="shared" si="52"/>
        <v>102020</v>
      </c>
      <c r="W841" s="80" t="str">
        <f t="shared" si="53"/>
        <v>1 a 30 dias</v>
      </c>
      <c r="X841" s="81" t="str">
        <f t="shared" si="55"/>
        <v>22021</v>
      </c>
      <c r="AA841"/>
    </row>
    <row r="842" spans="1:27" x14ac:dyDescent="0.3">
      <c r="A842" s="57">
        <v>44227</v>
      </c>
      <c r="B842">
        <v>29894663000189</v>
      </c>
      <c r="C842" t="s">
        <v>96</v>
      </c>
      <c r="D842" s="57">
        <v>44134</v>
      </c>
      <c r="E842">
        <v>52.25</v>
      </c>
      <c r="F842" s="57">
        <v>44203</v>
      </c>
      <c r="G842">
        <f t="shared" si="54"/>
        <v>-24</v>
      </c>
      <c r="H842" s="57">
        <v>46699</v>
      </c>
      <c r="I842">
        <v>2383</v>
      </c>
      <c r="J842">
        <v>306326476</v>
      </c>
      <c r="K842">
        <v>84</v>
      </c>
      <c r="L842"/>
      <c r="M842"/>
      <c r="N842">
        <v>1.409395</v>
      </c>
      <c r="O842" s="83">
        <v>2464.56</v>
      </c>
      <c r="P842">
        <v>2536.19</v>
      </c>
      <c r="Q842">
        <v>1.7458229999999999</v>
      </c>
      <c r="R842">
        <v>2711.67</v>
      </c>
      <c r="S842">
        <v>1.7458229999999999</v>
      </c>
      <c r="T842" s="84">
        <v>2464.56</v>
      </c>
      <c r="U842" s="57">
        <v>44197</v>
      </c>
      <c r="V842" s="81" t="str">
        <f t="shared" si="52"/>
        <v>102020</v>
      </c>
      <c r="W842" s="80" t="str">
        <f t="shared" si="53"/>
        <v>1 a 30 dias</v>
      </c>
      <c r="X842" s="81" t="str">
        <f t="shared" si="55"/>
        <v>12021</v>
      </c>
      <c r="AA842"/>
    </row>
    <row r="843" spans="1:27" x14ac:dyDescent="0.3">
      <c r="A843" s="57">
        <v>44227</v>
      </c>
      <c r="B843">
        <v>29894663000189</v>
      </c>
      <c r="C843" t="s">
        <v>96</v>
      </c>
      <c r="D843" s="57">
        <v>44001</v>
      </c>
      <c r="E843">
        <v>170.7</v>
      </c>
      <c r="F843" s="57">
        <v>44354</v>
      </c>
      <c r="G843">
        <f t="shared" si="54"/>
        <v>127</v>
      </c>
      <c r="H843" s="57">
        <v>46514</v>
      </c>
      <c r="I843">
        <v>2198</v>
      </c>
      <c r="J843">
        <v>306332431</v>
      </c>
      <c r="K843">
        <v>84</v>
      </c>
      <c r="L843"/>
      <c r="M843"/>
      <c r="N843">
        <v>1.4431525735059374</v>
      </c>
      <c r="O843" s="83">
        <v>6841.14</v>
      </c>
      <c r="P843">
        <v>8214.32</v>
      </c>
      <c r="Q843">
        <v>1.7883819999999999</v>
      </c>
      <c r="R843">
        <v>7576.36</v>
      </c>
      <c r="S843">
        <v>1.7883819999999999</v>
      </c>
      <c r="T843" s="84">
        <v>6841.14</v>
      </c>
      <c r="U843" s="57">
        <v>44317</v>
      </c>
      <c r="V843" s="81" t="str">
        <f t="shared" si="52"/>
        <v>62020</v>
      </c>
      <c r="W843" s="80" t="str">
        <f t="shared" si="53"/>
        <v>1 a 30 dias</v>
      </c>
      <c r="X843" s="81" t="str">
        <f t="shared" si="55"/>
        <v>52021</v>
      </c>
      <c r="AA843"/>
    </row>
    <row r="844" spans="1:27" x14ac:dyDescent="0.3">
      <c r="A844" s="57">
        <v>44227</v>
      </c>
      <c r="B844">
        <v>29894663000189</v>
      </c>
      <c r="C844" t="s">
        <v>96</v>
      </c>
      <c r="D844" s="57">
        <v>44040</v>
      </c>
      <c r="E844">
        <v>46.86</v>
      </c>
      <c r="F844" s="57">
        <v>44262</v>
      </c>
      <c r="G844">
        <f t="shared" si="54"/>
        <v>35</v>
      </c>
      <c r="H844" s="57">
        <v>46545</v>
      </c>
      <c r="I844">
        <v>2229</v>
      </c>
      <c r="J844">
        <v>306335423</v>
      </c>
      <c r="K844">
        <v>84</v>
      </c>
      <c r="L844"/>
      <c r="M844"/>
      <c r="N844">
        <v>1.3599999999999999</v>
      </c>
      <c r="O844" s="83">
        <v>2131.14</v>
      </c>
      <c r="P844">
        <v>2328.02</v>
      </c>
      <c r="Q844">
        <v>1.613456</v>
      </c>
      <c r="R844">
        <v>2290.9299999999998</v>
      </c>
      <c r="S844">
        <v>1.613456</v>
      </c>
      <c r="T844" s="84">
        <v>2131.14</v>
      </c>
      <c r="U844" s="57">
        <v>44287</v>
      </c>
      <c r="V844" s="81" t="str">
        <f t="shared" si="52"/>
        <v>72020</v>
      </c>
      <c r="W844" s="80" t="str">
        <f t="shared" si="53"/>
        <v>1 a 30 dias</v>
      </c>
      <c r="X844" s="81" t="str">
        <f t="shared" si="55"/>
        <v>42021</v>
      </c>
      <c r="AA844"/>
    </row>
    <row r="845" spans="1:27" x14ac:dyDescent="0.3">
      <c r="A845" s="57">
        <v>44227</v>
      </c>
      <c r="B845">
        <v>29894663000189</v>
      </c>
      <c r="C845" t="s">
        <v>96</v>
      </c>
      <c r="D845" s="57">
        <v>44099</v>
      </c>
      <c r="E845">
        <v>84.85</v>
      </c>
      <c r="F845" s="57">
        <v>44234</v>
      </c>
      <c r="G845">
        <f t="shared" si="54"/>
        <v>7</v>
      </c>
      <c r="H845" s="57">
        <v>46210</v>
      </c>
      <c r="I845">
        <v>1894</v>
      </c>
      <c r="J845">
        <v>306354503</v>
      </c>
      <c r="K845">
        <v>72</v>
      </c>
      <c r="L845"/>
      <c r="M845"/>
      <c r="N845">
        <v>1.3914120000000001</v>
      </c>
      <c r="O845" s="83">
        <v>3492.6600000000003</v>
      </c>
      <c r="P845">
        <v>3789.1199999999994</v>
      </c>
      <c r="Q845">
        <v>1.78156</v>
      </c>
      <c r="R845">
        <v>3834.78</v>
      </c>
      <c r="S845">
        <v>1.78156</v>
      </c>
      <c r="T845" s="84">
        <v>3492.6600000000003</v>
      </c>
      <c r="U845" s="57">
        <v>44256</v>
      </c>
      <c r="V845" s="81" t="str">
        <f t="shared" si="52"/>
        <v>92020</v>
      </c>
      <c r="W845" s="80" t="str">
        <f t="shared" si="53"/>
        <v>1 a 30 dias</v>
      </c>
      <c r="X845" s="81" t="str">
        <f t="shared" si="55"/>
        <v>32021</v>
      </c>
      <c r="AA845"/>
    </row>
    <row r="846" spans="1:27" x14ac:dyDescent="0.3">
      <c r="A846" s="57">
        <v>44227</v>
      </c>
      <c r="B846">
        <v>29894663000189</v>
      </c>
      <c r="C846" t="s">
        <v>96</v>
      </c>
      <c r="D846" s="57">
        <v>44074</v>
      </c>
      <c r="E846">
        <v>77.099999999999994</v>
      </c>
      <c r="F846" s="57">
        <v>44234</v>
      </c>
      <c r="G846">
        <f t="shared" si="54"/>
        <v>7</v>
      </c>
      <c r="H846" s="57">
        <v>46608</v>
      </c>
      <c r="I846">
        <v>2292</v>
      </c>
      <c r="J846">
        <v>306362562</v>
      </c>
      <c r="K846">
        <v>84</v>
      </c>
      <c r="L846"/>
      <c r="M846"/>
      <c r="N846">
        <v>1.3587739999999999</v>
      </c>
      <c r="O846" s="83">
        <v>3542.34</v>
      </c>
      <c r="P846">
        <v>3862.7499999999986</v>
      </c>
      <c r="Q846">
        <v>1.7015089999999999</v>
      </c>
      <c r="R846">
        <v>3903.4900000000002</v>
      </c>
      <c r="S846">
        <v>1.7015089999999999</v>
      </c>
      <c r="T846" s="84">
        <v>3542.34</v>
      </c>
      <c r="U846" s="57">
        <v>44228</v>
      </c>
      <c r="V846" s="81" t="str">
        <f t="shared" si="52"/>
        <v>82020</v>
      </c>
      <c r="W846" s="80" t="str">
        <f t="shared" si="53"/>
        <v>1 a 30 dias</v>
      </c>
      <c r="X846" s="81" t="str">
        <f t="shared" si="55"/>
        <v>22021</v>
      </c>
      <c r="AA846"/>
    </row>
    <row r="847" spans="1:27" x14ac:dyDescent="0.3">
      <c r="A847" s="57">
        <v>44227</v>
      </c>
      <c r="B847">
        <v>29894663000189</v>
      </c>
      <c r="C847" t="s">
        <v>96</v>
      </c>
      <c r="D847" s="57">
        <v>44040</v>
      </c>
      <c r="E847">
        <v>305.36</v>
      </c>
      <c r="F847" s="57">
        <v>44081</v>
      </c>
      <c r="G847">
        <f t="shared" si="54"/>
        <v>-146</v>
      </c>
      <c r="H847" s="57">
        <v>46608</v>
      </c>
      <c r="I847">
        <v>2292</v>
      </c>
      <c r="J847">
        <v>306364213</v>
      </c>
      <c r="K847">
        <v>84</v>
      </c>
      <c r="L847"/>
      <c r="M847"/>
      <c r="N847">
        <v>1.3944669999999999</v>
      </c>
      <c r="O847" s="83">
        <v>15451.47</v>
      </c>
      <c r="P847">
        <v>14880.029999999999</v>
      </c>
      <c r="Q847">
        <v>1.7289730000000001</v>
      </c>
      <c r="R847">
        <v>16827.47</v>
      </c>
      <c r="S847">
        <v>1.7289730000000001</v>
      </c>
      <c r="T847" s="84">
        <v>15451.47</v>
      </c>
      <c r="U847" s="57">
        <v>44075</v>
      </c>
      <c r="V847" s="81" t="str">
        <f t="shared" si="52"/>
        <v>72020</v>
      </c>
      <c r="W847" s="80" t="str">
        <f t="shared" si="53"/>
        <v>Acima de 120 dias</v>
      </c>
      <c r="X847" s="81" t="str">
        <f t="shared" si="55"/>
        <v>92020</v>
      </c>
      <c r="AA847"/>
    </row>
    <row r="848" spans="1:27" x14ac:dyDescent="0.3">
      <c r="A848" s="57">
        <v>44227</v>
      </c>
      <c r="B848">
        <v>29894663000189</v>
      </c>
      <c r="C848" t="s">
        <v>96</v>
      </c>
      <c r="D848" s="57">
        <v>44099</v>
      </c>
      <c r="E848">
        <v>209.57</v>
      </c>
      <c r="F848" s="57">
        <v>44323</v>
      </c>
      <c r="G848">
        <f t="shared" si="54"/>
        <v>96</v>
      </c>
      <c r="H848" s="57">
        <v>46699</v>
      </c>
      <c r="I848">
        <v>2383</v>
      </c>
      <c r="J848">
        <v>306385190</v>
      </c>
      <c r="K848">
        <v>84</v>
      </c>
      <c r="L848"/>
      <c r="M848"/>
      <c r="N848">
        <v>1.4375070000000001</v>
      </c>
      <c r="O848" s="83">
        <v>8944.31</v>
      </c>
      <c r="P848">
        <v>9907.8100000000013</v>
      </c>
      <c r="Q848">
        <v>1.7839830000000001</v>
      </c>
      <c r="R848">
        <v>9949.2899999999991</v>
      </c>
      <c r="S848">
        <v>1.7839830000000001</v>
      </c>
      <c r="T848" s="84">
        <v>8944.31</v>
      </c>
      <c r="U848" s="57">
        <v>44317</v>
      </c>
      <c r="V848" s="81" t="str">
        <f t="shared" si="52"/>
        <v>92020</v>
      </c>
      <c r="W848" s="80" t="str">
        <f t="shared" si="53"/>
        <v>1 a 30 dias</v>
      </c>
      <c r="X848" s="81" t="str">
        <f t="shared" si="55"/>
        <v>52021</v>
      </c>
      <c r="AA848"/>
    </row>
    <row r="849" spans="1:27" x14ac:dyDescent="0.3">
      <c r="A849" s="57">
        <v>44227</v>
      </c>
      <c r="B849">
        <v>29894663000189</v>
      </c>
      <c r="C849" t="s">
        <v>96</v>
      </c>
      <c r="D849" s="57">
        <v>44099</v>
      </c>
      <c r="E849">
        <v>197.44</v>
      </c>
      <c r="F849" s="57">
        <v>44172</v>
      </c>
      <c r="G849">
        <f t="shared" si="54"/>
        <v>-55</v>
      </c>
      <c r="H849" s="57">
        <v>46638</v>
      </c>
      <c r="I849">
        <v>2322</v>
      </c>
      <c r="J849">
        <v>306387413</v>
      </c>
      <c r="K849">
        <v>84</v>
      </c>
      <c r="L849"/>
      <c r="M849"/>
      <c r="N849">
        <v>1.441535</v>
      </c>
      <c r="O849" s="83">
        <v>9303.2899999999991</v>
      </c>
      <c r="P849">
        <v>9595.4599999999991</v>
      </c>
      <c r="Q849">
        <v>1.7890159999999999</v>
      </c>
      <c r="R849">
        <v>10220.34</v>
      </c>
      <c r="S849">
        <v>1.7890159999999999</v>
      </c>
      <c r="T849" s="84">
        <v>9303.2899999999991</v>
      </c>
      <c r="U849" s="57">
        <v>44197</v>
      </c>
      <c r="V849" s="81" t="str">
        <f t="shared" si="52"/>
        <v>92020</v>
      </c>
      <c r="W849" s="80" t="str">
        <f t="shared" si="53"/>
        <v>31 a 60 dias</v>
      </c>
      <c r="X849" s="81" t="str">
        <f t="shared" si="55"/>
        <v>12021</v>
      </c>
      <c r="AA849"/>
    </row>
    <row r="850" spans="1:27" x14ac:dyDescent="0.3">
      <c r="A850" s="57">
        <v>44227</v>
      </c>
      <c r="B850">
        <v>29894663000189</v>
      </c>
      <c r="C850" t="s">
        <v>96</v>
      </c>
      <c r="D850" s="57">
        <v>44074</v>
      </c>
      <c r="E850">
        <v>62.1</v>
      </c>
      <c r="F850" s="57">
        <v>44081</v>
      </c>
      <c r="G850">
        <f t="shared" si="54"/>
        <v>-146</v>
      </c>
      <c r="H850" s="57">
        <v>46514</v>
      </c>
      <c r="I850">
        <v>2198</v>
      </c>
      <c r="J850">
        <v>306433343</v>
      </c>
      <c r="K850">
        <v>84</v>
      </c>
      <c r="L850"/>
      <c r="M850"/>
      <c r="N850">
        <v>1.4330880478349437</v>
      </c>
      <c r="O850" s="83">
        <v>3049.56</v>
      </c>
      <c r="P850">
        <v>2977.5199999999991</v>
      </c>
      <c r="Q850">
        <v>1.7857860000000001</v>
      </c>
      <c r="R850">
        <v>3323.55</v>
      </c>
      <c r="S850">
        <v>1.7857860000000001</v>
      </c>
      <c r="T850" s="84">
        <v>3049.56</v>
      </c>
      <c r="U850" s="57">
        <v>44105</v>
      </c>
      <c r="V850" s="81" t="str">
        <f t="shared" si="52"/>
        <v>82020</v>
      </c>
      <c r="W850" s="80" t="str">
        <f t="shared" si="53"/>
        <v>Acima de 120 dias</v>
      </c>
      <c r="X850" s="81" t="str">
        <f t="shared" si="55"/>
        <v>102020</v>
      </c>
      <c r="AA850"/>
    </row>
    <row r="851" spans="1:27" x14ac:dyDescent="0.3">
      <c r="A851" s="57">
        <v>44227</v>
      </c>
      <c r="B851">
        <v>29894663000189</v>
      </c>
      <c r="C851" t="s">
        <v>96</v>
      </c>
      <c r="D851" s="57">
        <v>44134</v>
      </c>
      <c r="E851">
        <v>52.15</v>
      </c>
      <c r="F851" s="57">
        <v>44262</v>
      </c>
      <c r="G851">
        <f t="shared" si="54"/>
        <v>35</v>
      </c>
      <c r="H851" s="57">
        <v>46699</v>
      </c>
      <c r="I851">
        <v>2383</v>
      </c>
      <c r="J851">
        <v>306433969</v>
      </c>
      <c r="K851">
        <v>84</v>
      </c>
      <c r="L851"/>
      <c r="M851"/>
      <c r="N851">
        <v>1.4156930000000001</v>
      </c>
      <c r="O851" s="83">
        <v>2351.0499999999997</v>
      </c>
      <c r="P851">
        <v>2525.8100000000009</v>
      </c>
      <c r="Q851">
        <v>1.752534</v>
      </c>
      <c r="R851">
        <v>2597.25</v>
      </c>
      <c r="S851">
        <v>1.752534</v>
      </c>
      <c r="T851" s="84">
        <v>2351.0499999999997</v>
      </c>
      <c r="U851" s="57">
        <v>44287</v>
      </c>
      <c r="V851" s="81" t="str">
        <f t="shared" si="52"/>
        <v>102020</v>
      </c>
      <c r="W851" s="80" t="str">
        <f t="shared" si="53"/>
        <v>1 a 30 dias</v>
      </c>
      <c r="X851" s="81" t="str">
        <f t="shared" si="55"/>
        <v>42021</v>
      </c>
      <c r="AA851"/>
    </row>
    <row r="852" spans="1:27" x14ac:dyDescent="0.3">
      <c r="A852" s="57">
        <v>44227</v>
      </c>
      <c r="B852">
        <v>29894663000189</v>
      </c>
      <c r="C852" t="s">
        <v>96</v>
      </c>
      <c r="D852" s="57">
        <v>44074</v>
      </c>
      <c r="E852">
        <v>201.21</v>
      </c>
      <c r="F852" s="57">
        <v>44234</v>
      </c>
      <c r="G852">
        <f t="shared" si="54"/>
        <v>7</v>
      </c>
      <c r="H852" s="57">
        <v>46608</v>
      </c>
      <c r="I852">
        <v>2292</v>
      </c>
      <c r="J852">
        <v>306460863</v>
      </c>
      <c r="K852">
        <v>84</v>
      </c>
      <c r="L852"/>
      <c r="M852"/>
      <c r="N852">
        <v>1.3599999999999999</v>
      </c>
      <c r="O852" s="83">
        <v>9252</v>
      </c>
      <c r="P852">
        <v>10076.520000000002</v>
      </c>
      <c r="Q852">
        <v>1.6984939999999999</v>
      </c>
      <c r="R852">
        <v>10183.43</v>
      </c>
      <c r="S852">
        <v>1.6984939999999999</v>
      </c>
      <c r="T852" s="84">
        <v>9252</v>
      </c>
      <c r="U852" s="57">
        <v>44228</v>
      </c>
      <c r="V852" s="81" t="str">
        <f t="shared" si="52"/>
        <v>82020</v>
      </c>
      <c r="W852" s="80" t="str">
        <f t="shared" si="53"/>
        <v>1 a 30 dias</v>
      </c>
      <c r="X852" s="81" t="str">
        <f t="shared" si="55"/>
        <v>22021</v>
      </c>
      <c r="AA852"/>
    </row>
    <row r="853" spans="1:27" x14ac:dyDescent="0.3">
      <c r="A853" s="57">
        <v>44227</v>
      </c>
      <c r="B853">
        <v>29894663000189</v>
      </c>
      <c r="C853" t="s">
        <v>96</v>
      </c>
      <c r="D853" s="57">
        <v>43978</v>
      </c>
      <c r="E853">
        <v>313.5</v>
      </c>
      <c r="F853" s="57">
        <v>44081</v>
      </c>
      <c r="G853">
        <f t="shared" si="54"/>
        <v>-146</v>
      </c>
      <c r="H853" s="57">
        <v>46484</v>
      </c>
      <c r="I853">
        <v>2168</v>
      </c>
      <c r="J853">
        <v>306528370</v>
      </c>
      <c r="K853">
        <v>84</v>
      </c>
      <c r="L853"/>
      <c r="M853"/>
      <c r="N853">
        <v>1.4335775010339835</v>
      </c>
      <c r="O853" s="83">
        <v>15326.41</v>
      </c>
      <c r="P853">
        <v>15187.899999999992</v>
      </c>
      <c r="Q853">
        <v>1.7808310000000001</v>
      </c>
      <c r="R853">
        <v>16665.21</v>
      </c>
      <c r="S853">
        <v>1.7808310000000001</v>
      </c>
      <c r="T853" s="84">
        <v>15326.41</v>
      </c>
      <c r="U853" s="57">
        <v>44105</v>
      </c>
      <c r="V853" s="81" t="str">
        <f t="shared" si="52"/>
        <v>52020</v>
      </c>
      <c r="W853" s="80" t="str">
        <f t="shared" si="53"/>
        <v>Acima de 120 dias</v>
      </c>
      <c r="X853" s="81" t="str">
        <f t="shared" si="55"/>
        <v>102020</v>
      </c>
      <c r="AA853"/>
    </row>
    <row r="854" spans="1:27" x14ac:dyDescent="0.3">
      <c r="A854" s="57">
        <v>44227</v>
      </c>
      <c r="B854">
        <v>29894663000189</v>
      </c>
      <c r="C854" t="s">
        <v>96</v>
      </c>
      <c r="D854" s="57">
        <v>43978</v>
      </c>
      <c r="E854">
        <v>263.89999999999998</v>
      </c>
      <c r="F854" s="57">
        <v>44081</v>
      </c>
      <c r="G854">
        <f t="shared" si="54"/>
        <v>-146</v>
      </c>
      <c r="H854" s="57">
        <v>46514</v>
      </c>
      <c r="I854">
        <v>2198</v>
      </c>
      <c r="J854">
        <v>306530665</v>
      </c>
      <c r="K854">
        <v>84</v>
      </c>
      <c r="L854"/>
      <c r="M854"/>
      <c r="N854">
        <v>1.44533</v>
      </c>
      <c r="O854" s="83">
        <v>12936.460000000001</v>
      </c>
      <c r="P854">
        <v>12813.460000000001</v>
      </c>
      <c r="Q854">
        <v>1.793318</v>
      </c>
      <c r="R854">
        <v>14080.33</v>
      </c>
      <c r="S854">
        <v>1.793318</v>
      </c>
      <c r="T854" s="84">
        <v>12936.460000000001</v>
      </c>
      <c r="U854" s="57">
        <v>44105</v>
      </c>
      <c r="V854" s="81" t="str">
        <f t="shared" si="52"/>
        <v>52020</v>
      </c>
      <c r="W854" s="80" t="str">
        <f t="shared" si="53"/>
        <v>Acima de 120 dias</v>
      </c>
      <c r="X854" s="81" t="str">
        <f t="shared" si="55"/>
        <v>102020</v>
      </c>
      <c r="AA854"/>
    </row>
    <row r="855" spans="1:27" x14ac:dyDescent="0.3">
      <c r="A855" s="57">
        <v>44227</v>
      </c>
      <c r="B855">
        <v>29894663000189</v>
      </c>
      <c r="C855" t="s">
        <v>96</v>
      </c>
      <c r="D855" s="57">
        <v>44074</v>
      </c>
      <c r="E855">
        <v>143.69999999999999</v>
      </c>
      <c r="F855" s="57">
        <v>44234</v>
      </c>
      <c r="G855">
        <f t="shared" si="54"/>
        <v>7</v>
      </c>
      <c r="H855" s="57">
        <v>46545</v>
      </c>
      <c r="I855">
        <v>2229</v>
      </c>
      <c r="J855">
        <v>306549175</v>
      </c>
      <c r="K855">
        <v>84</v>
      </c>
      <c r="L855"/>
      <c r="M855"/>
      <c r="N855">
        <v>1.4429834865819133</v>
      </c>
      <c r="O855" s="83">
        <v>6367.76</v>
      </c>
      <c r="P855">
        <v>6912.02</v>
      </c>
      <c r="Q855">
        <v>1.7912520000000001</v>
      </c>
      <c r="R855">
        <v>7002.95</v>
      </c>
      <c r="S855">
        <v>1.7912520000000001</v>
      </c>
      <c r="T855" s="84">
        <v>6367.76</v>
      </c>
      <c r="U855" s="57">
        <v>44228</v>
      </c>
      <c r="V855" s="81" t="str">
        <f t="shared" si="52"/>
        <v>82020</v>
      </c>
      <c r="W855" s="80" t="str">
        <f t="shared" si="53"/>
        <v>1 a 30 dias</v>
      </c>
      <c r="X855" s="81" t="str">
        <f t="shared" si="55"/>
        <v>22021</v>
      </c>
      <c r="AA855"/>
    </row>
    <row r="856" spans="1:27" x14ac:dyDescent="0.3">
      <c r="A856" s="57">
        <v>44227</v>
      </c>
      <c r="B856">
        <v>29894663000189</v>
      </c>
      <c r="C856" t="s">
        <v>96</v>
      </c>
      <c r="D856" s="57">
        <v>44074</v>
      </c>
      <c r="E856">
        <v>118</v>
      </c>
      <c r="F856" s="57">
        <v>44262</v>
      </c>
      <c r="G856">
        <f t="shared" si="54"/>
        <v>35</v>
      </c>
      <c r="H856" s="57">
        <v>46608</v>
      </c>
      <c r="I856">
        <v>2292</v>
      </c>
      <c r="J856">
        <v>306568223</v>
      </c>
      <c r="K856">
        <v>84</v>
      </c>
      <c r="L856"/>
      <c r="M856"/>
      <c r="N856">
        <v>1.434552</v>
      </c>
      <c r="O856" s="83">
        <v>5185.29</v>
      </c>
      <c r="P856">
        <v>5763.0200000000013</v>
      </c>
      <c r="Q856">
        <v>1.782456</v>
      </c>
      <c r="R856">
        <v>5726.68</v>
      </c>
      <c r="S856">
        <v>1.782456</v>
      </c>
      <c r="T856" s="84">
        <v>5185.29</v>
      </c>
      <c r="U856" s="57">
        <v>44287</v>
      </c>
      <c r="V856" s="81" t="str">
        <f t="shared" si="52"/>
        <v>82020</v>
      </c>
      <c r="W856" s="80" t="str">
        <f t="shared" si="53"/>
        <v>1 a 30 dias</v>
      </c>
      <c r="X856" s="81" t="str">
        <f t="shared" si="55"/>
        <v>42021</v>
      </c>
      <c r="AA856"/>
    </row>
    <row r="857" spans="1:27" x14ac:dyDescent="0.3">
      <c r="A857" s="57">
        <v>44227</v>
      </c>
      <c r="B857">
        <v>29894663000189</v>
      </c>
      <c r="C857" t="s">
        <v>96</v>
      </c>
      <c r="D857" s="57">
        <v>44074</v>
      </c>
      <c r="E857">
        <v>700</v>
      </c>
      <c r="F857" s="57">
        <v>44323</v>
      </c>
      <c r="G857">
        <f t="shared" si="54"/>
        <v>96</v>
      </c>
      <c r="H857" s="57">
        <v>46608</v>
      </c>
      <c r="I857">
        <v>2292</v>
      </c>
      <c r="J857">
        <v>306574685</v>
      </c>
      <c r="K857">
        <v>84</v>
      </c>
      <c r="L857"/>
      <c r="M857"/>
      <c r="N857">
        <v>1.437605</v>
      </c>
      <c r="O857" s="83">
        <v>29332.720000000001</v>
      </c>
      <c r="P857">
        <v>34152.389999999992</v>
      </c>
      <c r="Q857">
        <v>1.7856890000000001</v>
      </c>
      <c r="R857">
        <v>32541.57</v>
      </c>
      <c r="S857">
        <v>1.7856890000000001</v>
      </c>
      <c r="T857" s="84">
        <v>29332.720000000001</v>
      </c>
      <c r="U857" s="57">
        <v>44348</v>
      </c>
      <c r="V857" s="81" t="str">
        <f t="shared" si="52"/>
        <v>82020</v>
      </c>
      <c r="W857" s="80" t="str">
        <f t="shared" si="53"/>
        <v>1 a 30 dias</v>
      </c>
      <c r="X857" s="81" t="str">
        <f t="shared" si="55"/>
        <v>62021</v>
      </c>
      <c r="AA857"/>
    </row>
    <row r="858" spans="1:27" x14ac:dyDescent="0.3">
      <c r="A858" s="57">
        <v>44227</v>
      </c>
      <c r="B858">
        <v>29894663000189</v>
      </c>
      <c r="C858" t="s">
        <v>96</v>
      </c>
      <c r="D858" s="57">
        <v>44074</v>
      </c>
      <c r="E858">
        <v>284.26</v>
      </c>
      <c r="F858" s="57">
        <v>44142</v>
      </c>
      <c r="G858">
        <f t="shared" si="54"/>
        <v>-85</v>
      </c>
      <c r="H858" s="57">
        <v>46273</v>
      </c>
      <c r="I858">
        <v>1957</v>
      </c>
      <c r="J858">
        <v>306579494</v>
      </c>
      <c r="K858">
        <v>72</v>
      </c>
      <c r="L858"/>
      <c r="M858"/>
      <c r="N858">
        <v>1.4084591266592157</v>
      </c>
      <c r="O858" s="83">
        <v>12724.06</v>
      </c>
      <c r="P858">
        <v>12690.079999999998</v>
      </c>
      <c r="Q858">
        <v>1.7859100000000001</v>
      </c>
      <c r="R858">
        <v>13877.63</v>
      </c>
      <c r="S858">
        <v>1.7859100000000001</v>
      </c>
      <c r="T858" s="84">
        <v>12724.06</v>
      </c>
      <c r="U858" s="57">
        <v>44136</v>
      </c>
      <c r="V858" s="81" t="str">
        <f t="shared" si="52"/>
        <v>82020</v>
      </c>
      <c r="W858" s="80" t="str">
        <f t="shared" si="53"/>
        <v>61 a 90 dias</v>
      </c>
      <c r="X858" s="81" t="str">
        <f t="shared" si="55"/>
        <v>112020</v>
      </c>
      <c r="AA858"/>
    </row>
    <row r="859" spans="1:27" x14ac:dyDescent="0.3">
      <c r="A859" s="57">
        <v>44227</v>
      </c>
      <c r="B859">
        <v>29894663000189</v>
      </c>
      <c r="C859" t="s">
        <v>96</v>
      </c>
      <c r="D859" s="57">
        <v>44099</v>
      </c>
      <c r="E859">
        <v>628.70000000000005</v>
      </c>
      <c r="F859" s="57">
        <v>44323</v>
      </c>
      <c r="G859">
        <f t="shared" si="54"/>
        <v>96</v>
      </c>
      <c r="H859" s="57">
        <v>46638</v>
      </c>
      <c r="I859">
        <v>2322</v>
      </c>
      <c r="J859">
        <v>306589904</v>
      </c>
      <c r="K859">
        <v>84</v>
      </c>
      <c r="L859"/>
      <c r="M859"/>
      <c r="N859">
        <v>1.441414</v>
      </c>
      <c r="O859" s="83">
        <v>26481.360000000001</v>
      </c>
      <c r="P859">
        <v>30555.630000000008</v>
      </c>
      <c r="Q859">
        <v>1.7888980000000001</v>
      </c>
      <c r="R859">
        <v>29401.82</v>
      </c>
      <c r="S859">
        <v>1.7888980000000001</v>
      </c>
      <c r="T859" s="84">
        <v>26481.360000000001</v>
      </c>
      <c r="U859" s="57">
        <v>44317</v>
      </c>
      <c r="V859" s="81" t="str">
        <f t="shared" si="52"/>
        <v>92020</v>
      </c>
      <c r="W859" s="80" t="str">
        <f t="shared" si="53"/>
        <v>1 a 30 dias</v>
      </c>
      <c r="X859" s="81" t="str">
        <f t="shared" si="55"/>
        <v>52021</v>
      </c>
      <c r="AA859"/>
    </row>
    <row r="860" spans="1:27" x14ac:dyDescent="0.3">
      <c r="A860" s="57">
        <v>44227</v>
      </c>
      <c r="B860">
        <v>29894663000189</v>
      </c>
      <c r="C860" t="s">
        <v>96</v>
      </c>
      <c r="D860" s="57">
        <v>43903</v>
      </c>
      <c r="E860">
        <v>12.2</v>
      </c>
      <c r="F860" s="57">
        <v>44293</v>
      </c>
      <c r="G860">
        <f t="shared" si="54"/>
        <v>66</v>
      </c>
      <c r="H860" s="57">
        <v>46062</v>
      </c>
      <c r="I860">
        <v>1746</v>
      </c>
      <c r="J860">
        <v>306603700</v>
      </c>
      <c r="K860">
        <v>72</v>
      </c>
      <c r="L860"/>
      <c r="M860"/>
      <c r="N860">
        <v>1.5130000000000001</v>
      </c>
      <c r="O860" s="83">
        <v>430.28</v>
      </c>
      <c r="P860">
        <v>526.55000000000018</v>
      </c>
      <c r="Q860">
        <v>2.0500799999999999</v>
      </c>
      <c r="R860">
        <v>486.38</v>
      </c>
      <c r="S860">
        <v>2.0500799999999999</v>
      </c>
      <c r="T860" s="84">
        <v>430.28</v>
      </c>
      <c r="U860" s="57">
        <v>44287</v>
      </c>
      <c r="V860" s="81" t="str">
        <f t="shared" si="52"/>
        <v>32020</v>
      </c>
      <c r="W860" s="80" t="str">
        <f t="shared" si="53"/>
        <v>1 a 30 dias</v>
      </c>
      <c r="X860" s="81" t="str">
        <f t="shared" si="55"/>
        <v>42021</v>
      </c>
      <c r="AA860"/>
    </row>
    <row r="861" spans="1:27" x14ac:dyDescent="0.3">
      <c r="A861" s="57">
        <v>44227</v>
      </c>
      <c r="B861">
        <v>29894663000189</v>
      </c>
      <c r="C861" t="s">
        <v>96</v>
      </c>
      <c r="D861" s="57">
        <v>44040</v>
      </c>
      <c r="E861">
        <v>278.16000000000003</v>
      </c>
      <c r="F861" s="57">
        <v>44323</v>
      </c>
      <c r="G861">
        <f t="shared" si="54"/>
        <v>96</v>
      </c>
      <c r="H861" s="57">
        <v>46545</v>
      </c>
      <c r="I861">
        <v>2229</v>
      </c>
      <c r="J861">
        <v>306644323</v>
      </c>
      <c r="K861">
        <v>84</v>
      </c>
      <c r="L861"/>
      <c r="M861"/>
      <c r="N861">
        <v>1.4490225868169644</v>
      </c>
      <c r="O861" s="83">
        <v>11470.67</v>
      </c>
      <c r="P861">
        <v>13414.069999999996</v>
      </c>
      <c r="Q861">
        <v>1.797696</v>
      </c>
      <c r="R861">
        <v>12698.15</v>
      </c>
      <c r="S861">
        <v>1.797696</v>
      </c>
      <c r="T861" s="84">
        <v>11470.67</v>
      </c>
      <c r="U861" s="57">
        <v>44317</v>
      </c>
      <c r="V861" s="81" t="str">
        <f t="shared" si="52"/>
        <v>72020</v>
      </c>
      <c r="W861" s="80" t="str">
        <f t="shared" si="53"/>
        <v>1 a 30 dias</v>
      </c>
      <c r="X861" s="81" t="str">
        <f t="shared" si="55"/>
        <v>52021</v>
      </c>
      <c r="AA861"/>
    </row>
    <row r="862" spans="1:27" x14ac:dyDescent="0.3">
      <c r="A862" s="57">
        <v>44227</v>
      </c>
      <c r="B862">
        <v>29894663000189</v>
      </c>
      <c r="C862" t="s">
        <v>96</v>
      </c>
      <c r="D862" s="57">
        <v>44040</v>
      </c>
      <c r="E862">
        <v>189.23</v>
      </c>
      <c r="F862" s="57">
        <v>44323</v>
      </c>
      <c r="G862">
        <f t="shared" si="54"/>
        <v>96</v>
      </c>
      <c r="H862" s="57">
        <v>46181</v>
      </c>
      <c r="I862">
        <v>1865</v>
      </c>
      <c r="J862">
        <v>306645104</v>
      </c>
      <c r="K862">
        <v>72</v>
      </c>
      <c r="L862"/>
      <c r="M862"/>
      <c r="N862">
        <v>1.3976859606326755</v>
      </c>
      <c r="O862" s="83">
        <v>7146.9599999999991</v>
      </c>
      <c r="P862">
        <v>8512.32</v>
      </c>
      <c r="Q862">
        <v>1.7884519999999999</v>
      </c>
      <c r="R862">
        <v>7892.24</v>
      </c>
      <c r="S862">
        <v>1.7884519999999999</v>
      </c>
      <c r="T862" s="84">
        <v>7146.9599999999991</v>
      </c>
      <c r="U862" s="57">
        <v>44317</v>
      </c>
      <c r="V862" s="81" t="str">
        <f t="shared" si="52"/>
        <v>72020</v>
      </c>
      <c r="W862" s="80" t="str">
        <f t="shared" si="53"/>
        <v>1 a 30 dias</v>
      </c>
      <c r="X862" s="81" t="str">
        <f t="shared" si="55"/>
        <v>52021</v>
      </c>
      <c r="AA862"/>
    </row>
    <row r="863" spans="1:27" x14ac:dyDescent="0.3">
      <c r="A863" s="57">
        <v>44227</v>
      </c>
      <c r="B863">
        <v>29894663000189</v>
      </c>
      <c r="C863" t="s">
        <v>96</v>
      </c>
      <c r="D863" s="57">
        <v>44074</v>
      </c>
      <c r="E863">
        <v>236.3</v>
      </c>
      <c r="F863" s="57">
        <v>44262</v>
      </c>
      <c r="G863">
        <f t="shared" si="54"/>
        <v>35</v>
      </c>
      <c r="H863" s="57">
        <v>46545</v>
      </c>
      <c r="I863">
        <v>2229</v>
      </c>
      <c r="J863">
        <v>306646747</v>
      </c>
      <c r="K863">
        <v>84</v>
      </c>
      <c r="L863"/>
      <c r="M863"/>
      <c r="N863">
        <v>1.4477641561264669</v>
      </c>
      <c r="O863" s="83">
        <v>10220.89</v>
      </c>
      <c r="P863">
        <v>11348.390000000001</v>
      </c>
      <c r="Q863">
        <v>1.79634</v>
      </c>
      <c r="R863">
        <v>11263.91</v>
      </c>
      <c r="S863">
        <v>1.79634</v>
      </c>
      <c r="T863" s="84">
        <v>10220.89</v>
      </c>
      <c r="U863" s="57">
        <v>44228</v>
      </c>
      <c r="V863" s="81" t="str">
        <f t="shared" si="52"/>
        <v>82020</v>
      </c>
      <c r="W863" s="80" t="str">
        <f t="shared" si="53"/>
        <v>1 a 30 dias</v>
      </c>
      <c r="X863" s="81" t="str">
        <f t="shared" si="55"/>
        <v>22021</v>
      </c>
      <c r="AA863"/>
    </row>
    <row r="864" spans="1:27" x14ac:dyDescent="0.3">
      <c r="A864" s="57">
        <v>44227</v>
      </c>
      <c r="B864">
        <v>29894663000189</v>
      </c>
      <c r="C864" t="s">
        <v>96</v>
      </c>
      <c r="D864" s="57">
        <v>44074</v>
      </c>
      <c r="E864">
        <v>50</v>
      </c>
      <c r="F864" s="57">
        <v>44234</v>
      </c>
      <c r="G864">
        <f t="shared" si="54"/>
        <v>7</v>
      </c>
      <c r="H864" s="57">
        <v>46608</v>
      </c>
      <c r="I864">
        <v>2292</v>
      </c>
      <c r="J864">
        <v>306661078</v>
      </c>
      <c r="K864">
        <v>84</v>
      </c>
      <c r="L864"/>
      <c r="M864"/>
      <c r="N864">
        <v>1.3793029999999999</v>
      </c>
      <c r="O864" s="83">
        <v>2283.4499999999998</v>
      </c>
      <c r="P864">
        <v>2487.7099999999996</v>
      </c>
      <c r="Q864">
        <v>1.7234830000000001</v>
      </c>
      <c r="R864">
        <v>2516.38</v>
      </c>
      <c r="S864">
        <v>1.7234830000000001</v>
      </c>
      <c r="T864" s="84">
        <v>2283.4499999999998</v>
      </c>
      <c r="U864" s="57">
        <v>44228</v>
      </c>
      <c r="V864" s="81" t="str">
        <f t="shared" si="52"/>
        <v>82020</v>
      </c>
      <c r="W864" s="80" t="str">
        <f t="shared" si="53"/>
        <v>1 a 30 dias</v>
      </c>
      <c r="X864" s="81" t="str">
        <f t="shared" si="55"/>
        <v>22021</v>
      </c>
      <c r="AA864"/>
    </row>
    <row r="865" spans="1:27" x14ac:dyDescent="0.3">
      <c r="A865" s="57">
        <v>44227</v>
      </c>
      <c r="B865">
        <v>29894663000189</v>
      </c>
      <c r="C865" t="s">
        <v>96</v>
      </c>
      <c r="D865" s="57">
        <v>44074</v>
      </c>
      <c r="E865">
        <v>214.04</v>
      </c>
      <c r="F865" s="57">
        <v>44172</v>
      </c>
      <c r="G865">
        <f t="shared" si="54"/>
        <v>-55</v>
      </c>
      <c r="H865" s="57">
        <v>46608</v>
      </c>
      <c r="I865">
        <v>2292</v>
      </c>
      <c r="J865">
        <v>306663682</v>
      </c>
      <c r="K865">
        <v>84</v>
      </c>
      <c r="L865"/>
      <c r="M865"/>
      <c r="N865">
        <v>1.3599999999999999</v>
      </c>
      <c r="O865" s="83">
        <v>10816.19</v>
      </c>
      <c r="P865">
        <v>10719.029999999997</v>
      </c>
      <c r="Q865">
        <v>1.504956</v>
      </c>
      <c r="R865">
        <v>11260.84</v>
      </c>
      <c r="S865">
        <v>1.504956</v>
      </c>
      <c r="T865" s="84">
        <v>10816.19</v>
      </c>
      <c r="U865" s="57">
        <v>44197</v>
      </c>
      <c r="V865" s="81" t="str">
        <f t="shared" si="52"/>
        <v>82020</v>
      </c>
      <c r="W865" s="80" t="str">
        <f t="shared" si="53"/>
        <v>31 a 60 dias</v>
      </c>
      <c r="X865" s="81" t="str">
        <f t="shared" si="55"/>
        <v>12021</v>
      </c>
      <c r="AA865"/>
    </row>
    <row r="866" spans="1:27" x14ac:dyDescent="0.3">
      <c r="A866" s="57">
        <v>44227</v>
      </c>
      <c r="B866">
        <v>29894663000189</v>
      </c>
      <c r="C866" t="s">
        <v>96</v>
      </c>
      <c r="D866" s="57">
        <v>44099</v>
      </c>
      <c r="E866">
        <v>151.49</v>
      </c>
      <c r="F866" s="57">
        <v>44262</v>
      </c>
      <c r="G866">
        <f t="shared" si="54"/>
        <v>35</v>
      </c>
      <c r="H866" s="57">
        <v>46608</v>
      </c>
      <c r="I866">
        <v>2292</v>
      </c>
      <c r="J866">
        <v>306665424</v>
      </c>
      <c r="K866">
        <v>84</v>
      </c>
      <c r="L866"/>
      <c r="M866"/>
      <c r="N866">
        <v>1.4020899999999998</v>
      </c>
      <c r="O866" s="83">
        <v>6722.58</v>
      </c>
      <c r="P866">
        <v>7414.1900000000041</v>
      </c>
      <c r="Q866">
        <v>1.7470460000000001</v>
      </c>
      <c r="R866">
        <v>7422.5</v>
      </c>
      <c r="S866">
        <v>1.7470460000000001</v>
      </c>
      <c r="T866" s="84">
        <v>6722.58</v>
      </c>
      <c r="U866" s="57">
        <v>44287</v>
      </c>
      <c r="V866" s="81" t="str">
        <f t="shared" si="52"/>
        <v>92020</v>
      </c>
      <c r="W866" s="80" t="str">
        <f t="shared" si="53"/>
        <v>1 a 30 dias</v>
      </c>
      <c r="X866" s="81" t="str">
        <f t="shared" si="55"/>
        <v>42021</v>
      </c>
      <c r="AA866"/>
    </row>
    <row r="867" spans="1:27" x14ac:dyDescent="0.3">
      <c r="A867" s="57">
        <v>44227</v>
      </c>
      <c r="B867">
        <v>29894663000189</v>
      </c>
      <c r="C867" t="s">
        <v>96</v>
      </c>
      <c r="D867" s="57">
        <v>44074</v>
      </c>
      <c r="E867">
        <v>313.39999999999998</v>
      </c>
      <c r="F867" s="57">
        <v>44293</v>
      </c>
      <c r="G867">
        <f t="shared" si="54"/>
        <v>66</v>
      </c>
      <c r="H867" s="57">
        <v>46608</v>
      </c>
      <c r="I867">
        <v>2292</v>
      </c>
      <c r="J867">
        <v>306667739</v>
      </c>
      <c r="K867">
        <v>84</v>
      </c>
      <c r="L867"/>
      <c r="M867"/>
      <c r="N867">
        <v>1.4429989999999999</v>
      </c>
      <c r="O867" s="83">
        <v>13424.199999999999</v>
      </c>
      <c r="P867">
        <v>15262.940000000002</v>
      </c>
      <c r="Q867">
        <v>1.7914490000000001</v>
      </c>
      <c r="R867">
        <v>14858.66</v>
      </c>
      <c r="S867">
        <v>1.7914490000000001</v>
      </c>
      <c r="T867" s="84">
        <v>13424.199999999999</v>
      </c>
      <c r="U867" s="57">
        <v>44287</v>
      </c>
      <c r="V867" s="81" t="str">
        <f t="shared" si="52"/>
        <v>82020</v>
      </c>
      <c r="W867" s="80" t="str">
        <f t="shared" si="53"/>
        <v>1 a 30 dias</v>
      </c>
      <c r="X867" s="81" t="str">
        <f t="shared" si="55"/>
        <v>42021</v>
      </c>
      <c r="AA867"/>
    </row>
    <row r="868" spans="1:27" x14ac:dyDescent="0.3">
      <c r="A868" s="57">
        <v>44227</v>
      </c>
      <c r="B868">
        <v>29894663000189</v>
      </c>
      <c r="C868" t="s">
        <v>96</v>
      </c>
      <c r="D868" s="57">
        <v>44074</v>
      </c>
      <c r="E868">
        <v>175.78</v>
      </c>
      <c r="F868" s="57">
        <v>44234</v>
      </c>
      <c r="G868">
        <f t="shared" si="54"/>
        <v>7</v>
      </c>
      <c r="H868" s="57">
        <v>46514</v>
      </c>
      <c r="I868">
        <v>2198</v>
      </c>
      <c r="J868">
        <v>306738233</v>
      </c>
      <c r="K868">
        <v>84</v>
      </c>
      <c r="L868"/>
      <c r="M868"/>
      <c r="N868">
        <v>1.4501883884709128</v>
      </c>
      <c r="O868" s="83">
        <v>7726.34</v>
      </c>
      <c r="P868">
        <v>8381.4800000000014</v>
      </c>
      <c r="Q868">
        <v>1.798996</v>
      </c>
      <c r="R868">
        <v>8488.36</v>
      </c>
      <c r="S868">
        <v>1.798996</v>
      </c>
      <c r="T868" s="84">
        <v>7726.34</v>
      </c>
      <c r="U868" s="57">
        <v>44228</v>
      </c>
      <c r="V868" s="81" t="str">
        <f t="shared" si="52"/>
        <v>82020</v>
      </c>
      <c r="W868" s="80" t="str">
        <f t="shared" si="53"/>
        <v>1 a 30 dias</v>
      </c>
      <c r="X868" s="81" t="str">
        <f t="shared" si="55"/>
        <v>22021</v>
      </c>
      <c r="AA868"/>
    </row>
    <row r="869" spans="1:27" x14ac:dyDescent="0.3">
      <c r="A869" s="57">
        <v>44227</v>
      </c>
      <c r="B869">
        <v>29894663000189</v>
      </c>
      <c r="C869" t="s">
        <v>96</v>
      </c>
      <c r="D869" s="57">
        <v>44074</v>
      </c>
      <c r="E869">
        <v>142.38999999999999</v>
      </c>
      <c r="F869" s="57">
        <v>44142</v>
      </c>
      <c r="G869">
        <f t="shared" si="54"/>
        <v>-85</v>
      </c>
      <c r="H869" s="57">
        <v>46575</v>
      </c>
      <c r="I869">
        <v>2259</v>
      </c>
      <c r="J869">
        <v>306745997</v>
      </c>
      <c r="K869">
        <v>84</v>
      </c>
      <c r="L869"/>
      <c r="M869"/>
      <c r="N869">
        <v>1.3637240969080859</v>
      </c>
      <c r="O869" s="83">
        <v>6920.09</v>
      </c>
      <c r="P869">
        <v>7076.5299999999979</v>
      </c>
      <c r="Q869">
        <v>1.7069570000000001</v>
      </c>
      <c r="R869">
        <v>7574.92</v>
      </c>
      <c r="S869">
        <v>1.7069570000000001</v>
      </c>
      <c r="T869" s="84">
        <v>6920.09</v>
      </c>
      <c r="U869" s="57">
        <v>44136</v>
      </c>
      <c r="V869" s="81" t="str">
        <f t="shared" si="52"/>
        <v>82020</v>
      </c>
      <c r="W869" s="80" t="str">
        <f t="shared" si="53"/>
        <v>61 a 90 dias</v>
      </c>
      <c r="X869" s="81" t="str">
        <f t="shared" si="55"/>
        <v>112020</v>
      </c>
      <c r="AA869"/>
    </row>
    <row r="870" spans="1:27" x14ac:dyDescent="0.3">
      <c r="A870" s="57">
        <v>44227</v>
      </c>
      <c r="B870">
        <v>29894663000189</v>
      </c>
      <c r="C870" t="s">
        <v>96</v>
      </c>
      <c r="D870" s="57">
        <v>44134</v>
      </c>
      <c r="E870">
        <v>243</v>
      </c>
      <c r="F870" s="57">
        <v>44234</v>
      </c>
      <c r="G870">
        <f t="shared" si="54"/>
        <v>7</v>
      </c>
      <c r="H870" s="57">
        <v>45208</v>
      </c>
      <c r="I870">
        <v>892</v>
      </c>
      <c r="J870">
        <v>306797830</v>
      </c>
      <c r="K870">
        <v>36</v>
      </c>
      <c r="L870"/>
      <c r="M870"/>
      <c r="N870">
        <v>1.3599999999999999</v>
      </c>
      <c r="O870" s="83">
        <v>6415.3</v>
      </c>
      <c r="P870">
        <v>6928.6600000000008</v>
      </c>
      <c r="Q870">
        <v>1.7990010000000001</v>
      </c>
      <c r="R870">
        <v>6756.21</v>
      </c>
      <c r="S870">
        <v>1.7990010000000001</v>
      </c>
      <c r="T870" s="84">
        <v>6415.3</v>
      </c>
      <c r="U870" s="57">
        <v>44228</v>
      </c>
      <c r="V870" s="81" t="str">
        <f t="shared" si="52"/>
        <v>102020</v>
      </c>
      <c r="W870" s="80" t="str">
        <f t="shared" si="53"/>
        <v>1 a 30 dias</v>
      </c>
      <c r="X870" s="81" t="str">
        <f t="shared" si="55"/>
        <v>22021</v>
      </c>
      <c r="AA870"/>
    </row>
    <row r="871" spans="1:27" x14ac:dyDescent="0.3">
      <c r="A871" s="57">
        <v>44227</v>
      </c>
      <c r="B871">
        <v>29894663000189</v>
      </c>
      <c r="C871" t="s">
        <v>96</v>
      </c>
      <c r="D871" s="57">
        <v>43978</v>
      </c>
      <c r="E871">
        <v>110.54</v>
      </c>
      <c r="F871" s="57">
        <v>44203</v>
      </c>
      <c r="G871">
        <f t="shared" si="54"/>
        <v>-24</v>
      </c>
      <c r="H871" s="57">
        <v>46119</v>
      </c>
      <c r="I871">
        <v>1803</v>
      </c>
      <c r="J871">
        <v>306819139</v>
      </c>
      <c r="K871">
        <v>72</v>
      </c>
      <c r="L871"/>
      <c r="M871"/>
      <c r="N871">
        <v>1.5009308387547475</v>
      </c>
      <c r="O871" s="83">
        <v>4290.4399999999996</v>
      </c>
      <c r="P871">
        <v>4821.5900000000029</v>
      </c>
      <c r="Q871">
        <v>2.0567899999999999</v>
      </c>
      <c r="R871">
        <v>4842.59</v>
      </c>
      <c r="S871">
        <v>2.0567899999999999</v>
      </c>
      <c r="T871" s="84">
        <v>4290.4399999999996</v>
      </c>
      <c r="U871" s="57">
        <v>44197</v>
      </c>
      <c r="V871" s="81" t="str">
        <f t="shared" si="52"/>
        <v>52020</v>
      </c>
      <c r="W871" s="80" t="str">
        <f t="shared" si="53"/>
        <v>1 a 30 dias</v>
      </c>
      <c r="X871" s="81" t="str">
        <f t="shared" si="55"/>
        <v>12021</v>
      </c>
      <c r="AA871"/>
    </row>
    <row r="872" spans="1:27" x14ac:dyDescent="0.3">
      <c r="A872" s="57">
        <v>44227</v>
      </c>
      <c r="B872">
        <v>29894663000189</v>
      </c>
      <c r="C872" t="s">
        <v>96</v>
      </c>
      <c r="D872" s="57">
        <v>44040</v>
      </c>
      <c r="E872">
        <v>235.38</v>
      </c>
      <c r="F872" s="57">
        <v>44050</v>
      </c>
      <c r="G872">
        <f t="shared" si="54"/>
        <v>-177</v>
      </c>
      <c r="H872" s="57">
        <v>46119</v>
      </c>
      <c r="I872">
        <v>1803</v>
      </c>
      <c r="J872">
        <v>306820548</v>
      </c>
      <c r="K872">
        <v>72</v>
      </c>
      <c r="L872"/>
      <c r="M872"/>
      <c r="N872">
        <v>1.3811145477801212</v>
      </c>
      <c r="O872" s="83">
        <v>10883</v>
      </c>
      <c r="P872">
        <v>10462.160000000005</v>
      </c>
      <c r="Q872">
        <v>1.772546</v>
      </c>
      <c r="R872">
        <v>11774.650000000001</v>
      </c>
      <c r="S872">
        <v>1.772546</v>
      </c>
      <c r="T872" s="84">
        <v>10883</v>
      </c>
      <c r="U872" s="57">
        <v>44075</v>
      </c>
      <c r="V872" s="81" t="str">
        <f t="shared" si="52"/>
        <v>72020</v>
      </c>
      <c r="W872" s="80" t="str">
        <f t="shared" si="53"/>
        <v>Acima de 120 dias</v>
      </c>
      <c r="X872" s="81" t="str">
        <f t="shared" si="55"/>
        <v>92020</v>
      </c>
      <c r="AA872"/>
    </row>
    <row r="873" spans="1:27" x14ac:dyDescent="0.3">
      <c r="A873" s="57">
        <v>44227</v>
      </c>
      <c r="B873">
        <v>29894663000189</v>
      </c>
      <c r="C873" t="s">
        <v>96</v>
      </c>
      <c r="D873" s="57">
        <v>44040</v>
      </c>
      <c r="E873">
        <v>313.49</v>
      </c>
      <c r="F873" s="57">
        <v>44234</v>
      </c>
      <c r="G873">
        <f t="shared" si="54"/>
        <v>7</v>
      </c>
      <c r="H873" s="57">
        <v>46514</v>
      </c>
      <c r="I873">
        <v>2198</v>
      </c>
      <c r="J873">
        <v>306833988</v>
      </c>
      <c r="K873">
        <v>84</v>
      </c>
      <c r="L873"/>
      <c r="M873"/>
      <c r="N873">
        <v>1.448749292565199</v>
      </c>
      <c r="O873" s="83">
        <v>13785.86</v>
      </c>
      <c r="P873">
        <v>15024.88</v>
      </c>
      <c r="Q873">
        <v>1.797177</v>
      </c>
      <c r="R873">
        <v>15144.419999999998</v>
      </c>
      <c r="S873">
        <v>1.797177</v>
      </c>
      <c r="T873" s="84">
        <v>13785.86</v>
      </c>
      <c r="U873" s="57">
        <v>44228</v>
      </c>
      <c r="V873" s="81" t="str">
        <f t="shared" si="52"/>
        <v>72020</v>
      </c>
      <c r="W873" s="80" t="str">
        <f t="shared" si="53"/>
        <v>1 a 30 dias</v>
      </c>
      <c r="X873" s="81" t="str">
        <f t="shared" si="55"/>
        <v>22021</v>
      </c>
      <c r="AA873"/>
    </row>
    <row r="874" spans="1:27" x14ac:dyDescent="0.3">
      <c r="A874" s="57">
        <v>44227</v>
      </c>
      <c r="B874">
        <v>29894663000189</v>
      </c>
      <c r="C874" t="s">
        <v>96</v>
      </c>
      <c r="D874" s="57">
        <v>44001</v>
      </c>
      <c r="E874">
        <v>163</v>
      </c>
      <c r="F874" s="57">
        <v>44323</v>
      </c>
      <c r="G874">
        <f t="shared" si="54"/>
        <v>96</v>
      </c>
      <c r="H874" s="57">
        <v>46514</v>
      </c>
      <c r="I874">
        <v>2198</v>
      </c>
      <c r="J874">
        <v>306837005</v>
      </c>
      <c r="K874">
        <v>84</v>
      </c>
      <c r="L874"/>
      <c r="M874"/>
      <c r="N874">
        <v>1.4378610957605256</v>
      </c>
      <c r="O874" s="83">
        <v>6706.09</v>
      </c>
      <c r="P874">
        <v>7857.6699999999992</v>
      </c>
      <c r="Q874">
        <v>1.782759</v>
      </c>
      <c r="R874">
        <v>7409.14</v>
      </c>
      <c r="S874">
        <v>1.782759</v>
      </c>
      <c r="T874" s="84">
        <v>6706.09</v>
      </c>
      <c r="U874" s="57">
        <v>44317</v>
      </c>
      <c r="V874" s="81" t="str">
        <f t="shared" si="52"/>
        <v>62020</v>
      </c>
      <c r="W874" s="80" t="str">
        <f t="shared" si="53"/>
        <v>1 a 30 dias</v>
      </c>
      <c r="X874" s="81" t="str">
        <f t="shared" si="55"/>
        <v>52021</v>
      </c>
      <c r="AA874"/>
    </row>
    <row r="875" spans="1:27" x14ac:dyDescent="0.3">
      <c r="A875" s="57">
        <v>44227</v>
      </c>
      <c r="B875">
        <v>29894663000189</v>
      </c>
      <c r="C875" t="s">
        <v>96</v>
      </c>
      <c r="D875" s="57">
        <v>44074</v>
      </c>
      <c r="E875">
        <v>135.16999999999999</v>
      </c>
      <c r="F875" s="57">
        <v>44293</v>
      </c>
      <c r="G875">
        <f t="shared" si="54"/>
        <v>66</v>
      </c>
      <c r="H875" s="57">
        <v>45845</v>
      </c>
      <c r="I875">
        <v>1529</v>
      </c>
      <c r="J875">
        <v>306860188</v>
      </c>
      <c r="K875">
        <v>60</v>
      </c>
      <c r="L875"/>
      <c r="M875"/>
      <c r="N875">
        <v>1.3599999999999999</v>
      </c>
      <c r="O875" s="83">
        <v>4700.7300000000005</v>
      </c>
      <c r="P875">
        <v>5489.8599999999969</v>
      </c>
      <c r="Q875">
        <v>1.7830589999999999</v>
      </c>
      <c r="R875">
        <v>5136.4800000000005</v>
      </c>
      <c r="S875">
        <v>1.7830589999999999</v>
      </c>
      <c r="T875" s="84">
        <v>4700.7300000000005</v>
      </c>
      <c r="U875" s="57">
        <v>44287</v>
      </c>
      <c r="V875" s="81" t="str">
        <f t="shared" si="52"/>
        <v>82020</v>
      </c>
      <c r="W875" s="80" t="str">
        <f t="shared" si="53"/>
        <v>1 a 30 dias</v>
      </c>
      <c r="X875" s="81" t="str">
        <f t="shared" si="55"/>
        <v>42021</v>
      </c>
      <c r="AA875"/>
    </row>
    <row r="876" spans="1:27" x14ac:dyDescent="0.3">
      <c r="A876" s="57">
        <v>44227</v>
      </c>
      <c r="B876">
        <v>29894663000189</v>
      </c>
      <c r="C876" t="s">
        <v>96</v>
      </c>
      <c r="D876" s="57">
        <v>44074</v>
      </c>
      <c r="E876">
        <v>250</v>
      </c>
      <c r="F876" s="57">
        <v>44142</v>
      </c>
      <c r="G876">
        <f t="shared" si="54"/>
        <v>-85</v>
      </c>
      <c r="H876" s="57">
        <v>46608</v>
      </c>
      <c r="I876">
        <v>2292</v>
      </c>
      <c r="J876">
        <v>306867997</v>
      </c>
      <c r="K876">
        <v>84</v>
      </c>
      <c r="L876"/>
      <c r="M876"/>
      <c r="N876">
        <v>1.434579</v>
      </c>
      <c r="O876" s="83">
        <v>11985.75</v>
      </c>
      <c r="P876">
        <v>12209.610000000004</v>
      </c>
      <c r="Q876">
        <v>1.782454</v>
      </c>
      <c r="R876">
        <v>13132.74</v>
      </c>
      <c r="S876">
        <v>1.782454</v>
      </c>
      <c r="T876" s="84">
        <v>11985.75</v>
      </c>
      <c r="U876" s="57">
        <v>44166</v>
      </c>
      <c r="V876" s="81" t="str">
        <f t="shared" si="52"/>
        <v>82020</v>
      </c>
      <c r="W876" s="80" t="str">
        <f t="shared" si="53"/>
        <v>61 a 90 dias</v>
      </c>
      <c r="X876" s="81" t="str">
        <f t="shared" si="55"/>
        <v>122020</v>
      </c>
      <c r="AA876"/>
    </row>
    <row r="877" spans="1:27" x14ac:dyDescent="0.3">
      <c r="A877" s="57">
        <v>44227</v>
      </c>
      <c r="B877">
        <v>29894663000189</v>
      </c>
      <c r="C877" t="s">
        <v>96</v>
      </c>
      <c r="D877" s="57">
        <v>44074</v>
      </c>
      <c r="E877">
        <v>56.5</v>
      </c>
      <c r="F877" s="57">
        <v>44323</v>
      </c>
      <c r="G877">
        <f t="shared" si="54"/>
        <v>96</v>
      </c>
      <c r="H877" s="57">
        <v>46608</v>
      </c>
      <c r="I877">
        <v>2292</v>
      </c>
      <c r="J877">
        <v>306870481</v>
      </c>
      <c r="K877">
        <v>84</v>
      </c>
      <c r="L877"/>
      <c r="M877"/>
      <c r="N877">
        <v>1.439856</v>
      </c>
      <c r="O877" s="83">
        <v>2362.7399999999998</v>
      </c>
      <c r="P877">
        <v>2754.4999999999995</v>
      </c>
      <c r="Q877">
        <v>1.7926850000000001</v>
      </c>
      <c r="R877">
        <v>2624.79</v>
      </c>
      <c r="S877">
        <v>1.7926850000000001</v>
      </c>
      <c r="T877" s="84">
        <v>2362.7399999999998</v>
      </c>
      <c r="U877" s="57">
        <v>44317</v>
      </c>
      <c r="V877" s="81" t="str">
        <f t="shared" si="52"/>
        <v>82020</v>
      </c>
      <c r="W877" s="80" t="str">
        <f t="shared" si="53"/>
        <v>1 a 30 dias</v>
      </c>
      <c r="X877" s="81" t="str">
        <f t="shared" si="55"/>
        <v>52021</v>
      </c>
      <c r="AA877"/>
    </row>
    <row r="878" spans="1:27" x14ac:dyDescent="0.3">
      <c r="A878" s="57">
        <v>44227</v>
      </c>
      <c r="B878">
        <v>29894663000189</v>
      </c>
      <c r="C878" t="s">
        <v>96</v>
      </c>
      <c r="D878" s="57">
        <v>44074</v>
      </c>
      <c r="E878">
        <v>280.32</v>
      </c>
      <c r="F878" s="57">
        <v>44234</v>
      </c>
      <c r="G878">
        <f t="shared" si="54"/>
        <v>7</v>
      </c>
      <c r="H878" s="57">
        <v>46608</v>
      </c>
      <c r="I878">
        <v>2292</v>
      </c>
      <c r="J878">
        <v>306873734</v>
      </c>
      <c r="K878">
        <v>84</v>
      </c>
      <c r="L878"/>
      <c r="M878"/>
      <c r="N878">
        <v>1.444296</v>
      </c>
      <c r="O878" s="83">
        <v>12563.25</v>
      </c>
      <c r="P878">
        <v>13646.079999999998</v>
      </c>
      <c r="Q878">
        <v>1.7928230000000001</v>
      </c>
      <c r="R878">
        <v>13845.83</v>
      </c>
      <c r="S878">
        <v>1.7928230000000001</v>
      </c>
      <c r="T878" s="84">
        <v>12563.25</v>
      </c>
      <c r="U878" s="57">
        <v>44228</v>
      </c>
      <c r="V878" s="81" t="str">
        <f t="shared" si="52"/>
        <v>82020</v>
      </c>
      <c r="W878" s="80" t="str">
        <f t="shared" si="53"/>
        <v>1 a 30 dias</v>
      </c>
      <c r="X878" s="81" t="str">
        <f t="shared" si="55"/>
        <v>22021</v>
      </c>
      <c r="AA878"/>
    </row>
    <row r="879" spans="1:27" x14ac:dyDescent="0.3">
      <c r="A879" s="57">
        <v>44227</v>
      </c>
      <c r="B879">
        <v>29894663000189</v>
      </c>
      <c r="C879" t="s">
        <v>96</v>
      </c>
      <c r="D879" s="57">
        <v>44134</v>
      </c>
      <c r="E879">
        <v>297.07</v>
      </c>
      <c r="F879" s="57">
        <v>44293</v>
      </c>
      <c r="G879">
        <f t="shared" si="54"/>
        <v>66</v>
      </c>
      <c r="H879" s="57">
        <v>46667</v>
      </c>
      <c r="I879">
        <v>2351</v>
      </c>
      <c r="J879">
        <v>306887517</v>
      </c>
      <c r="K879">
        <v>84</v>
      </c>
      <c r="L879"/>
      <c r="M879"/>
      <c r="N879">
        <v>1.3599999999999999</v>
      </c>
      <c r="O879" s="83">
        <v>14663.519999999999</v>
      </c>
      <c r="P879">
        <v>14871.46</v>
      </c>
      <c r="Q879">
        <v>1.3561719999999999</v>
      </c>
      <c r="R879">
        <v>14649.359999999999</v>
      </c>
      <c r="S879">
        <v>1.3561719999999999</v>
      </c>
      <c r="T879" s="84">
        <v>14663.519999999999</v>
      </c>
      <c r="U879" s="57">
        <v>44287</v>
      </c>
      <c r="V879" s="81" t="str">
        <f t="shared" si="52"/>
        <v>102020</v>
      </c>
      <c r="W879" s="80" t="str">
        <f t="shared" si="53"/>
        <v>1 a 30 dias</v>
      </c>
      <c r="X879" s="81" t="str">
        <f t="shared" si="55"/>
        <v>42021</v>
      </c>
      <c r="AA879"/>
    </row>
    <row r="880" spans="1:27" x14ac:dyDescent="0.3">
      <c r="A880" s="57">
        <v>44227</v>
      </c>
      <c r="B880">
        <v>29894663000189</v>
      </c>
      <c r="C880" t="s">
        <v>96</v>
      </c>
      <c r="D880" s="57">
        <v>43903</v>
      </c>
      <c r="E880">
        <v>16.420000000000002</v>
      </c>
      <c r="F880" s="57">
        <v>44323</v>
      </c>
      <c r="G880">
        <f t="shared" si="54"/>
        <v>96</v>
      </c>
      <c r="H880" s="57">
        <v>46062</v>
      </c>
      <c r="I880">
        <v>1746</v>
      </c>
      <c r="J880">
        <v>306904228</v>
      </c>
      <c r="K880">
        <v>72</v>
      </c>
      <c r="L880"/>
      <c r="M880"/>
      <c r="N880">
        <v>1.4950000000000001</v>
      </c>
      <c r="O880" s="83">
        <v>564.64</v>
      </c>
      <c r="P880">
        <v>712.45000000000027</v>
      </c>
      <c r="Q880">
        <v>2.034872</v>
      </c>
      <c r="R880">
        <v>640.99</v>
      </c>
      <c r="S880">
        <v>2.034872</v>
      </c>
      <c r="T880" s="84">
        <v>564.64</v>
      </c>
      <c r="U880" s="57">
        <v>44317</v>
      </c>
      <c r="V880" s="81" t="str">
        <f t="shared" si="52"/>
        <v>32020</v>
      </c>
      <c r="W880" s="80" t="str">
        <f t="shared" si="53"/>
        <v>1 a 30 dias</v>
      </c>
      <c r="X880" s="81" t="str">
        <f t="shared" si="55"/>
        <v>52021</v>
      </c>
      <c r="AA880"/>
    </row>
    <row r="881" spans="1:27" x14ac:dyDescent="0.3">
      <c r="A881" s="57">
        <v>44227</v>
      </c>
      <c r="B881">
        <v>29894663000189</v>
      </c>
      <c r="C881" t="s">
        <v>96</v>
      </c>
      <c r="D881" s="57">
        <v>44074</v>
      </c>
      <c r="E881">
        <v>139.85</v>
      </c>
      <c r="F881" s="57">
        <v>44142</v>
      </c>
      <c r="G881">
        <f t="shared" si="54"/>
        <v>-85</v>
      </c>
      <c r="H881" s="57">
        <v>46241</v>
      </c>
      <c r="I881">
        <v>1925</v>
      </c>
      <c r="J881">
        <v>306923412</v>
      </c>
      <c r="K881">
        <v>72</v>
      </c>
      <c r="L881"/>
      <c r="M881"/>
      <c r="N881">
        <v>1.3895714898152989</v>
      </c>
      <c r="O881" s="83">
        <v>6224.7699999999995</v>
      </c>
      <c r="P881">
        <v>6368.09</v>
      </c>
      <c r="Q881">
        <v>1.779156</v>
      </c>
      <c r="R881">
        <v>6800.96</v>
      </c>
      <c r="S881">
        <v>1.779156</v>
      </c>
      <c r="T881" s="84">
        <v>6224.7699999999995</v>
      </c>
      <c r="U881" s="57">
        <v>44197</v>
      </c>
      <c r="V881" s="81" t="str">
        <f t="shared" si="52"/>
        <v>82020</v>
      </c>
      <c r="W881" s="80" t="str">
        <f t="shared" si="53"/>
        <v>61 a 90 dias</v>
      </c>
      <c r="X881" s="81" t="str">
        <f t="shared" si="55"/>
        <v>12021</v>
      </c>
      <c r="AA881"/>
    </row>
    <row r="882" spans="1:27" x14ac:dyDescent="0.3">
      <c r="A882" s="57">
        <v>44227</v>
      </c>
      <c r="B882">
        <v>29894663000189</v>
      </c>
      <c r="C882" t="s">
        <v>96</v>
      </c>
      <c r="D882" s="57">
        <v>44134</v>
      </c>
      <c r="E882">
        <v>156.03</v>
      </c>
      <c r="F882" s="57">
        <v>44172</v>
      </c>
      <c r="G882">
        <f t="shared" si="54"/>
        <v>-55</v>
      </c>
      <c r="H882" s="57">
        <v>46699</v>
      </c>
      <c r="I882">
        <v>2383</v>
      </c>
      <c r="J882">
        <v>306926754</v>
      </c>
      <c r="K882">
        <v>84</v>
      </c>
      <c r="L882"/>
      <c r="M882"/>
      <c r="N882">
        <v>1.406841</v>
      </c>
      <c r="O882" s="83">
        <v>7521.4000000000005</v>
      </c>
      <c r="P882">
        <v>7580.3700000000026</v>
      </c>
      <c r="Q882">
        <v>1.743066</v>
      </c>
      <c r="R882">
        <v>8259.7899999999991</v>
      </c>
      <c r="S882">
        <v>1.743066</v>
      </c>
      <c r="T882" s="84">
        <v>7521.4000000000005</v>
      </c>
      <c r="U882" s="57">
        <v>44197</v>
      </c>
      <c r="V882" s="81" t="str">
        <f t="shared" si="52"/>
        <v>102020</v>
      </c>
      <c r="W882" s="80" t="str">
        <f t="shared" si="53"/>
        <v>31 a 60 dias</v>
      </c>
      <c r="X882" s="81" t="str">
        <f t="shared" si="55"/>
        <v>12021</v>
      </c>
      <c r="AA882"/>
    </row>
    <row r="883" spans="1:27" x14ac:dyDescent="0.3">
      <c r="A883" s="57">
        <v>44227</v>
      </c>
      <c r="B883">
        <v>29894663000189</v>
      </c>
      <c r="C883" t="s">
        <v>96</v>
      </c>
      <c r="D883" s="57">
        <v>43978</v>
      </c>
      <c r="E883">
        <v>263.17</v>
      </c>
      <c r="F883" s="57">
        <v>44142</v>
      </c>
      <c r="G883">
        <f t="shared" si="54"/>
        <v>-85</v>
      </c>
      <c r="H883" s="57">
        <v>46514</v>
      </c>
      <c r="I883">
        <v>2198</v>
      </c>
      <c r="J883">
        <v>306932154</v>
      </c>
      <c r="K883">
        <v>84</v>
      </c>
      <c r="L883"/>
      <c r="M883"/>
      <c r="N883">
        <v>1.441705</v>
      </c>
      <c r="O883" s="83">
        <v>12386.1</v>
      </c>
      <c r="P883">
        <v>12793.600000000002</v>
      </c>
      <c r="Q883">
        <v>1.7894490000000001</v>
      </c>
      <c r="R883">
        <v>13527.82</v>
      </c>
      <c r="S883">
        <v>1.7894490000000001</v>
      </c>
      <c r="T883" s="84">
        <v>12386.1</v>
      </c>
      <c r="U883" s="57">
        <v>44136</v>
      </c>
      <c r="V883" s="81" t="str">
        <f t="shared" si="52"/>
        <v>52020</v>
      </c>
      <c r="W883" s="80" t="str">
        <f t="shared" si="53"/>
        <v>61 a 90 dias</v>
      </c>
      <c r="X883" s="81" t="str">
        <f t="shared" si="55"/>
        <v>112020</v>
      </c>
      <c r="AA883"/>
    </row>
    <row r="884" spans="1:27" x14ac:dyDescent="0.3">
      <c r="A884" s="57">
        <v>44227</v>
      </c>
      <c r="B884">
        <v>29894663000189</v>
      </c>
      <c r="C884" t="s">
        <v>96</v>
      </c>
      <c r="D884" s="57">
        <v>44001</v>
      </c>
      <c r="E884">
        <v>160</v>
      </c>
      <c r="F884" s="57">
        <v>44323</v>
      </c>
      <c r="G884">
        <f t="shared" si="54"/>
        <v>96</v>
      </c>
      <c r="H884" s="57">
        <v>46545</v>
      </c>
      <c r="I884">
        <v>2229</v>
      </c>
      <c r="J884">
        <v>306942699</v>
      </c>
      <c r="K884">
        <v>84</v>
      </c>
      <c r="L884"/>
      <c r="M884"/>
      <c r="N884">
        <v>1.440855</v>
      </c>
      <c r="O884" s="83">
        <v>6620.16</v>
      </c>
      <c r="P884">
        <v>7752.8799999999974</v>
      </c>
      <c r="Q884">
        <v>1.785868</v>
      </c>
      <c r="R884">
        <v>7321.92</v>
      </c>
      <c r="S884">
        <v>1.785868</v>
      </c>
      <c r="T884" s="84">
        <v>6620.16</v>
      </c>
      <c r="U884" s="57">
        <v>44317</v>
      </c>
      <c r="V884" s="81" t="str">
        <f t="shared" si="52"/>
        <v>62020</v>
      </c>
      <c r="W884" s="80" t="str">
        <f t="shared" si="53"/>
        <v>1 a 30 dias</v>
      </c>
      <c r="X884" s="81" t="str">
        <f t="shared" si="55"/>
        <v>52021</v>
      </c>
      <c r="AA884"/>
    </row>
    <row r="885" spans="1:27" x14ac:dyDescent="0.3">
      <c r="A885" s="57">
        <v>44227</v>
      </c>
      <c r="B885">
        <v>29894663000189</v>
      </c>
      <c r="C885" t="s">
        <v>96</v>
      </c>
      <c r="D885" s="57">
        <v>44074</v>
      </c>
      <c r="E885">
        <v>138</v>
      </c>
      <c r="F885" s="57">
        <v>44142</v>
      </c>
      <c r="G885">
        <f t="shared" si="54"/>
        <v>-85</v>
      </c>
      <c r="H885" s="57">
        <v>46575</v>
      </c>
      <c r="I885">
        <v>2259</v>
      </c>
      <c r="J885">
        <v>306954682</v>
      </c>
      <c r="K885">
        <v>84</v>
      </c>
      <c r="L885"/>
      <c r="M885"/>
      <c r="N885">
        <v>1.4353031294751861</v>
      </c>
      <c r="O885" s="83">
        <v>6578.75</v>
      </c>
      <c r="P885">
        <v>6696.6799999999994</v>
      </c>
      <c r="Q885">
        <v>1.7832950000000001</v>
      </c>
      <c r="R885">
        <v>7201.09</v>
      </c>
      <c r="S885">
        <v>1.7832950000000001</v>
      </c>
      <c r="T885" s="84">
        <v>6578.75</v>
      </c>
      <c r="U885" s="57">
        <v>44136</v>
      </c>
      <c r="V885" s="81" t="str">
        <f t="shared" si="52"/>
        <v>82020</v>
      </c>
      <c r="W885" s="80" t="str">
        <f t="shared" si="53"/>
        <v>61 a 90 dias</v>
      </c>
      <c r="X885" s="81" t="str">
        <f t="shared" si="55"/>
        <v>112020</v>
      </c>
      <c r="AA885"/>
    </row>
    <row r="886" spans="1:27" x14ac:dyDescent="0.3">
      <c r="A886" s="57">
        <v>44227</v>
      </c>
      <c r="B886">
        <v>29894663000189</v>
      </c>
      <c r="C886" t="s">
        <v>96</v>
      </c>
      <c r="D886" s="57">
        <v>44040</v>
      </c>
      <c r="E886">
        <v>95.37</v>
      </c>
      <c r="F886" s="57">
        <v>44262</v>
      </c>
      <c r="G886">
        <f t="shared" si="54"/>
        <v>35</v>
      </c>
      <c r="H886" s="57">
        <v>46608</v>
      </c>
      <c r="I886">
        <v>2292</v>
      </c>
      <c r="J886">
        <v>306964944</v>
      </c>
      <c r="K886">
        <v>84</v>
      </c>
      <c r="L886"/>
      <c r="M886"/>
      <c r="N886">
        <v>1.3599999999999999</v>
      </c>
      <c r="O886" s="83">
        <v>4485.5499999999993</v>
      </c>
      <c r="P886">
        <v>4703.5599999999977</v>
      </c>
      <c r="Q886">
        <v>1.5416300000000001</v>
      </c>
      <c r="R886">
        <v>4731.3899999999994</v>
      </c>
      <c r="S886">
        <v>1.5416300000000001</v>
      </c>
      <c r="T886" s="84">
        <v>4485.5499999999993</v>
      </c>
      <c r="U886" s="57">
        <v>44287</v>
      </c>
      <c r="V886" s="81" t="str">
        <f t="shared" si="52"/>
        <v>72020</v>
      </c>
      <c r="W886" s="80" t="str">
        <f t="shared" si="53"/>
        <v>1 a 30 dias</v>
      </c>
      <c r="X886" s="81" t="str">
        <f t="shared" si="55"/>
        <v>42021</v>
      </c>
      <c r="AA886"/>
    </row>
    <row r="887" spans="1:27" x14ac:dyDescent="0.3">
      <c r="A887" s="57">
        <v>44227</v>
      </c>
      <c r="B887">
        <v>29894663000189</v>
      </c>
      <c r="C887" t="s">
        <v>96</v>
      </c>
      <c r="D887" s="57">
        <v>44074</v>
      </c>
      <c r="E887">
        <v>188</v>
      </c>
      <c r="F887" s="57">
        <v>44172</v>
      </c>
      <c r="G887">
        <f t="shared" si="54"/>
        <v>-55</v>
      </c>
      <c r="H887" s="57">
        <v>46608</v>
      </c>
      <c r="I887">
        <v>2292</v>
      </c>
      <c r="J887">
        <v>306966611</v>
      </c>
      <c r="K887">
        <v>84</v>
      </c>
      <c r="L887"/>
      <c r="M887"/>
      <c r="N887">
        <v>1.431292</v>
      </c>
      <c r="O887" s="83">
        <v>8833.33</v>
      </c>
      <c r="P887">
        <v>9191.6999999999989</v>
      </c>
      <c r="Q887">
        <v>1.7789779999999999</v>
      </c>
      <c r="R887">
        <v>9696.64</v>
      </c>
      <c r="S887">
        <v>1.7789779999999999</v>
      </c>
      <c r="T887" s="84">
        <v>8833.33</v>
      </c>
      <c r="U887" s="57">
        <v>44166</v>
      </c>
      <c r="V887" s="81" t="str">
        <f t="shared" si="52"/>
        <v>82020</v>
      </c>
      <c r="W887" s="80" t="str">
        <f t="shared" si="53"/>
        <v>31 a 60 dias</v>
      </c>
      <c r="X887" s="81" t="str">
        <f t="shared" si="55"/>
        <v>122020</v>
      </c>
      <c r="AA887"/>
    </row>
    <row r="888" spans="1:27" x14ac:dyDescent="0.3">
      <c r="A888" s="57">
        <v>44227</v>
      </c>
      <c r="B888">
        <v>29894663000189</v>
      </c>
      <c r="C888" t="s">
        <v>96</v>
      </c>
      <c r="D888" s="57">
        <v>44074</v>
      </c>
      <c r="E888">
        <v>765.1</v>
      </c>
      <c r="F888" s="57">
        <v>44234</v>
      </c>
      <c r="G888">
        <f t="shared" si="54"/>
        <v>7</v>
      </c>
      <c r="H888" s="57">
        <v>46608</v>
      </c>
      <c r="I888">
        <v>2292</v>
      </c>
      <c r="J888">
        <v>306969018</v>
      </c>
      <c r="K888">
        <v>84</v>
      </c>
      <c r="L888"/>
      <c r="M888"/>
      <c r="N888">
        <v>1.449085</v>
      </c>
      <c r="O888" s="83">
        <v>34243.050000000003</v>
      </c>
      <c r="P888">
        <v>37185.69999999999</v>
      </c>
      <c r="Q888">
        <v>1.7979339999999999</v>
      </c>
      <c r="R888">
        <v>37738.71</v>
      </c>
      <c r="S888">
        <v>1.7979339999999999</v>
      </c>
      <c r="T888" s="84">
        <v>34243.050000000003</v>
      </c>
      <c r="U888" s="57">
        <v>44228</v>
      </c>
      <c r="V888" s="81" t="str">
        <f t="shared" si="52"/>
        <v>82020</v>
      </c>
      <c r="W888" s="80" t="str">
        <f t="shared" si="53"/>
        <v>1 a 30 dias</v>
      </c>
      <c r="X888" s="81" t="str">
        <f t="shared" si="55"/>
        <v>22021</v>
      </c>
      <c r="AA888"/>
    </row>
    <row r="889" spans="1:27" x14ac:dyDescent="0.3">
      <c r="A889" s="57">
        <v>44227</v>
      </c>
      <c r="B889">
        <v>29894663000189</v>
      </c>
      <c r="C889" t="s">
        <v>96</v>
      </c>
      <c r="D889" s="57">
        <v>44099</v>
      </c>
      <c r="E889">
        <v>235</v>
      </c>
      <c r="F889" s="57">
        <v>44262</v>
      </c>
      <c r="G889">
        <f t="shared" si="54"/>
        <v>35</v>
      </c>
      <c r="H889" s="57">
        <v>46699</v>
      </c>
      <c r="I889">
        <v>2383</v>
      </c>
      <c r="J889">
        <v>306976029</v>
      </c>
      <c r="K889">
        <v>84</v>
      </c>
      <c r="L889"/>
      <c r="M889"/>
      <c r="N889">
        <v>1.3599999999999999</v>
      </c>
      <c r="O889" s="83">
        <v>11186.16</v>
      </c>
      <c r="P889">
        <v>11422.860000000002</v>
      </c>
      <c r="Q889">
        <v>1.5657719999999999</v>
      </c>
      <c r="R889">
        <v>11904.32</v>
      </c>
      <c r="S889">
        <v>1.5657719999999999</v>
      </c>
      <c r="T889" s="84">
        <v>11186.16</v>
      </c>
      <c r="U889" s="57">
        <v>44287</v>
      </c>
      <c r="V889" s="81" t="str">
        <f t="shared" si="52"/>
        <v>92020</v>
      </c>
      <c r="W889" s="80" t="str">
        <f t="shared" si="53"/>
        <v>1 a 30 dias</v>
      </c>
      <c r="X889" s="81" t="str">
        <f t="shared" si="55"/>
        <v>42021</v>
      </c>
      <c r="AA889"/>
    </row>
    <row r="890" spans="1:27" x14ac:dyDescent="0.3">
      <c r="A890" s="57">
        <v>44227</v>
      </c>
      <c r="B890">
        <v>29894663000189</v>
      </c>
      <c r="C890" t="s">
        <v>96</v>
      </c>
      <c r="D890" s="57">
        <v>44099</v>
      </c>
      <c r="E890">
        <v>151.06</v>
      </c>
      <c r="F890" s="57">
        <v>44203</v>
      </c>
      <c r="G890">
        <f t="shared" si="54"/>
        <v>-24</v>
      </c>
      <c r="H890" s="57">
        <v>46638</v>
      </c>
      <c r="I890">
        <v>2322</v>
      </c>
      <c r="J890">
        <v>306977085</v>
      </c>
      <c r="K890">
        <v>84</v>
      </c>
      <c r="L890"/>
      <c r="M890"/>
      <c r="N890">
        <v>1.412131</v>
      </c>
      <c r="O890" s="83">
        <v>7025.37</v>
      </c>
      <c r="P890">
        <v>7414.4100000000008</v>
      </c>
      <c r="Q890">
        <v>1.7576769999999999</v>
      </c>
      <c r="R890">
        <v>7733.02</v>
      </c>
      <c r="S890">
        <v>1.7576769999999999</v>
      </c>
      <c r="T890" s="84">
        <v>7025.37</v>
      </c>
      <c r="U890" s="57">
        <v>44197</v>
      </c>
      <c r="V890" s="81" t="str">
        <f t="shared" si="52"/>
        <v>92020</v>
      </c>
      <c r="W890" s="80" t="str">
        <f t="shared" si="53"/>
        <v>1 a 30 dias</v>
      </c>
      <c r="X890" s="81" t="str">
        <f t="shared" si="55"/>
        <v>12021</v>
      </c>
      <c r="AA890"/>
    </row>
    <row r="891" spans="1:27" x14ac:dyDescent="0.3">
      <c r="A891" s="57">
        <v>44227</v>
      </c>
      <c r="B891">
        <v>29894663000189</v>
      </c>
      <c r="C891" t="s">
        <v>96</v>
      </c>
      <c r="D891" s="57">
        <v>44099</v>
      </c>
      <c r="E891">
        <v>190.68</v>
      </c>
      <c r="F891" s="57">
        <v>44323</v>
      </c>
      <c r="G891">
        <f t="shared" si="54"/>
        <v>96</v>
      </c>
      <c r="H891" s="57">
        <v>45544</v>
      </c>
      <c r="I891">
        <v>1228</v>
      </c>
      <c r="J891">
        <v>306983245</v>
      </c>
      <c r="K891">
        <v>48</v>
      </c>
      <c r="L891"/>
      <c r="M891"/>
      <c r="N891">
        <v>1.3599999999999999</v>
      </c>
      <c r="O891" s="83">
        <v>5581.6900000000005</v>
      </c>
      <c r="P891">
        <v>6715.6799999999985</v>
      </c>
      <c r="Q891">
        <v>1.7964819999999999</v>
      </c>
      <c r="R891">
        <v>6030.92</v>
      </c>
      <c r="S891">
        <v>1.7964819999999999</v>
      </c>
      <c r="T891" s="84">
        <v>5581.6900000000005</v>
      </c>
      <c r="U891" s="57">
        <v>44317</v>
      </c>
      <c r="V891" s="81" t="str">
        <f t="shared" si="52"/>
        <v>92020</v>
      </c>
      <c r="W891" s="80" t="str">
        <f t="shared" si="53"/>
        <v>1 a 30 dias</v>
      </c>
      <c r="X891" s="81" t="str">
        <f t="shared" si="55"/>
        <v>52021</v>
      </c>
      <c r="AA891"/>
    </row>
    <row r="892" spans="1:27" x14ac:dyDescent="0.3">
      <c r="A892" s="57">
        <v>44227</v>
      </c>
      <c r="B892">
        <v>29894663000189</v>
      </c>
      <c r="C892" t="s">
        <v>96</v>
      </c>
      <c r="D892" s="57">
        <v>43978</v>
      </c>
      <c r="E892">
        <v>72.64</v>
      </c>
      <c r="F892" s="57">
        <v>44262</v>
      </c>
      <c r="G892">
        <f t="shared" si="54"/>
        <v>35</v>
      </c>
      <c r="H892" s="57">
        <v>46119</v>
      </c>
      <c r="I892">
        <v>1803</v>
      </c>
      <c r="J892">
        <v>307017387</v>
      </c>
      <c r="K892">
        <v>72</v>
      </c>
      <c r="L892"/>
      <c r="M892"/>
      <c r="N892">
        <v>1.4949999999999999</v>
      </c>
      <c r="O892" s="83">
        <v>2715.75</v>
      </c>
      <c r="P892">
        <v>3173.89</v>
      </c>
      <c r="Q892">
        <v>1.986893</v>
      </c>
      <c r="R892">
        <v>3041.27</v>
      </c>
      <c r="S892">
        <v>1.986893</v>
      </c>
      <c r="T892" s="84">
        <v>2715.75</v>
      </c>
      <c r="U892" s="57">
        <v>44287</v>
      </c>
      <c r="V892" s="81" t="str">
        <f t="shared" si="52"/>
        <v>52020</v>
      </c>
      <c r="W892" s="80" t="str">
        <f t="shared" si="53"/>
        <v>1 a 30 dias</v>
      </c>
      <c r="X892" s="81" t="str">
        <f t="shared" si="55"/>
        <v>42021</v>
      </c>
      <c r="AA892"/>
    </row>
    <row r="893" spans="1:27" x14ac:dyDescent="0.3">
      <c r="A893" s="57">
        <v>44227</v>
      </c>
      <c r="B893">
        <v>29894663000189</v>
      </c>
      <c r="C893" t="s">
        <v>96</v>
      </c>
      <c r="D893" s="57">
        <v>43978</v>
      </c>
      <c r="E893">
        <v>409.8</v>
      </c>
      <c r="F893" s="57">
        <v>44019</v>
      </c>
      <c r="G893">
        <f t="shared" si="54"/>
        <v>-208</v>
      </c>
      <c r="H893" s="57">
        <v>45390</v>
      </c>
      <c r="I893">
        <v>1074</v>
      </c>
      <c r="J893">
        <v>307022121</v>
      </c>
      <c r="K893">
        <v>48</v>
      </c>
      <c r="L893"/>
      <c r="M893"/>
      <c r="N893">
        <v>1.3599999999999999</v>
      </c>
      <c r="O893" s="83">
        <v>15065.66</v>
      </c>
      <c r="P893">
        <v>14223.729999999998</v>
      </c>
      <c r="Q893">
        <v>1.793466</v>
      </c>
      <c r="R893">
        <v>15840.150000000001</v>
      </c>
      <c r="S893">
        <v>1.793466</v>
      </c>
      <c r="T893" s="84">
        <v>15065.66</v>
      </c>
      <c r="U893" s="57">
        <v>44044</v>
      </c>
      <c r="V893" s="81" t="str">
        <f t="shared" si="52"/>
        <v>52020</v>
      </c>
      <c r="W893" s="80" t="str">
        <f t="shared" si="53"/>
        <v>Acima de 120 dias</v>
      </c>
      <c r="X893" s="81" t="str">
        <f t="shared" si="55"/>
        <v>82020</v>
      </c>
      <c r="AA893"/>
    </row>
    <row r="894" spans="1:27" x14ac:dyDescent="0.3">
      <c r="A894" s="57">
        <v>44227</v>
      </c>
      <c r="B894">
        <v>29894663000189</v>
      </c>
      <c r="C894" t="s">
        <v>96</v>
      </c>
      <c r="D894" s="57">
        <v>44001</v>
      </c>
      <c r="E894">
        <v>313.39999999999998</v>
      </c>
      <c r="F894" s="57">
        <v>44081</v>
      </c>
      <c r="G894">
        <f t="shared" si="54"/>
        <v>-146</v>
      </c>
      <c r="H894" s="57">
        <v>45784</v>
      </c>
      <c r="I894">
        <v>1468</v>
      </c>
      <c r="J894">
        <v>307031349</v>
      </c>
      <c r="K894">
        <v>60</v>
      </c>
      <c r="L894"/>
      <c r="M894"/>
      <c r="N894">
        <v>1.3599999999999999</v>
      </c>
      <c r="O894" s="83">
        <v>12822.130000000001</v>
      </c>
      <c r="P894">
        <v>12659.400000000003</v>
      </c>
      <c r="Q894">
        <v>1.788867</v>
      </c>
      <c r="R894">
        <v>13784.44</v>
      </c>
      <c r="S894">
        <v>1.788867</v>
      </c>
      <c r="T894" s="84">
        <v>12822.130000000001</v>
      </c>
      <c r="U894" s="57">
        <v>44105</v>
      </c>
      <c r="V894" s="81" t="str">
        <f t="shared" si="52"/>
        <v>62020</v>
      </c>
      <c r="W894" s="80" t="str">
        <f t="shared" si="53"/>
        <v>Acima de 120 dias</v>
      </c>
      <c r="X894" s="81" t="str">
        <f t="shared" si="55"/>
        <v>102020</v>
      </c>
      <c r="AA894"/>
    </row>
    <row r="895" spans="1:27" x14ac:dyDescent="0.3">
      <c r="A895" s="57">
        <v>44227</v>
      </c>
      <c r="B895">
        <v>29894663000189</v>
      </c>
      <c r="C895" t="s">
        <v>96</v>
      </c>
      <c r="D895" s="57">
        <v>43978</v>
      </c>
      <c r="E895">
        <v>270.83999999999997</v>
      </c>
      <c r="F895" s="57">
        <v>44081</v>
      </c>
      <c r="G895">
        <f t="shared" si="54"/>
        <v>-146</v>
      </c>
      <c r="H895" s="57">
        <v>46514</v>
      </c>
      <c r="I895">
        <v>2198</v>
      </c>
      <c r="J895">
        <v>307032427</v>
      </c>
      <c r="K895">
        <v>84</v>
      </c>
      <c r="L895"/>
      <c r="M895"/>
      <c r="N895">
        <v>1.4406870000000001</v>
      </c>
      <c r="O895" s="83">
        <v>13292</v>
      </c>
      <c r="P895">
        <v>13171.010000000006</v>
      </c>
      <c r="Q895">
        <v>1.7883830000000001</v>
      </c>
      <c r="R895">
        <v>14467.519999999999</v>
      </c>
      <c r="S895">
        <v>1.7883830000000001</v>
      </c>
      <c r="T895" s="84">
        <v>13292</v>
      </c>
      <c r="U895" s="57">
        <v>44105</v>
      </c>
      <c r="V895" s="81" t="str">
        <f t="shared" si="52"/>
        <v>52020</v>
      </c>
      <c r="W895" s="80" t="str">
        <f t="shared" si="53"/>
        <v>Acima de 120 dias</v>
      </c>
      <c r="X895" s="81" t="str">
        <f t="shared" si="55"/>
        <v>102020</v>
      </c>
      <c r="AA895"/>
    </row>
    <row r="896" spans="1:27" x14ac:dyDescent="0.3">
      <c r="A896" s="57">
        <v>44227</v>
      </c>
      <c r="B896">
        <v>29894663000189</v>
      </c>
      <c r="C896" t="s">
        <v>96</v>
      </c>
      <c r="D896" s="57">
        <v>44040</v>
      </c>
      <c r="E896">
        <v>93.72</v>
      </c>
      <c r="F896" s="57">
        <v>44081</v>
      </c>
      <c r="G896">
        <f t="shared" si="54"/>
        <v>-146</v>
      </c>
      <c r="H896" s="57">
        <v>46545</v>
      </c>
      <c r="I896">
        <v>2229</v>
      </c>
      <c r="J896">
        <v>307046784</v>
      </c>
      <c r="K896">
        <v>84</v>
      </c>
      <c r="L896"/>
      <c r="M896"/>
      <c r="N896">
        <v>1.4391527184494783</v>
      </c>
      <c r="O896" s="83">
        <v>4626.07</v>
      </c>
      <c r="P896">
        <v>4534.3500000000004</v>
      </c>
      <c r="Q896">
        <v>1.7872170000000001</v>
      </c>
      <c r="R896">
        <v>5040.75</v>
      </c>
      <c r="S896">
        <v>1.7872170000000001</v>
      </c>
      <c r="T896" s="84">
        <v>4626.07</v>
      </c>
      <c r="U896" s="57">
        <v>44075</v>
      </c>
      <c r="V896" s="81" t="str">
        <f t="shared" si="52"/>
        <v>72020</v>
      </c>
      <c r="W896" s="80" t="str">
        <f t="shared" si="53"/>
        <v>Acima de 120 dias</v>
      </c>
      <c r="X896" s="81" t="str">
        <f t="shared" si="55"/>
        <v>92020</v>
      </c>
      <c r="AA896"/>
    </row>
    <row r="897" spans="1:27" x14ac:dyDescent="0.3">
      <c r="A897" s="57">
        <v>44227</v>
      </c>
      <c r="B897">
        <v>29894663000189</v>
      </c>
      <c r="C897" t="s">
        <v>96</v>
      </c>
      <c r="D897" s="57">
        <v>44074</v>
      </c>
      <c r="E897">
        <v>435</v>
      </c>
      <c r="F897" s="57">
        <v>44203</v>
      </c>
      <c r="G897">
        <f t="shared" si="54"/>
        <v>-24</v>
      </c>
      <c r="H897" s="57">
        <v>46575</v>
      </c>
      <c r="I897">
        <v>2259</v>
      </c>
      <c r="J897">
        <v>307055322</v>
      </c>
      <c r="K897">
        <v>84</v>
      </c>
      <c r="L897"/>
      <c r="M897"/>
      <c r="N897">
        <v>1.450034900090388</v>
      </c>
      <c r="O897" s="83">
        <v>19786.169999999998</v>
      </c>
      <c r="P897">
        <v>21006.430000000008</v>
      </c>
      <c r="Q897">
        <v>1.7990010000000001</v>
      </c>
      <c r="R897">
        <v>21739.91</v>
      </c>
      <c r="S897">
        <v>1.7990010000000001</v>
      </c>
      <c r="T897" s="84">
        <v>19786.169999999998</v>
      </c>
      <c r="U897" s="57">
        <v>44197</v>
      </c>
      <c r="V897" s="81" t="str">
        <f t="shared" si="52"/>
        <v>82020</v>
      </c>
      <c r="W897" s="80" t="str">
        <f t="shared" si="53"/>
        <v>1 a 30 dias</v>
      </c>
      <c r="X897" s="81" t="str">
        <f t="shared" si="55"/>
        <v>12021</v>
      </c>
      <c r="AA897"/>
    </row>
    <row r="898" spans="1:27" x14ac:dyDescent="0.3">
      <c r="A898" s="57">
        <v>44227</v>
      </c>
      <c r="B898">
        <v>29894663000189</v>
      </c>
      <c r="C898" t="s">
        <v>96</v>
      </c>
      <c r="D898" s="57">
        <v>44099</v>
      </c>
      <c r="E898">
        <v>55.23</v>
      </c>
      <c r="F898" s="57">
        <v>44172</v>
      </c>
      <c r="G898">
        <f t="shared" si="54"/>
        <v>-55</v>
      </c>
      <c r="H898" s="57">
        <v>46638</v>
      </c>
      <c r="I898">
        <v>2322</v>
      </c>
      <c r="J898">
        <v>307072753</v>
      </c>
      <c r="K898">
        <v>84</v>
      </c>
      <c r="L898"/>
      <c r="M898"/>
      <c r="N898">
        <v>1.3599999999999999</v>
      </c>
      <c r="O898" s="83">
        <v>2832.09</v>
      </c>
      <c r="P898">
        <v>2759.1400000000008</v>
      </c>
      <c r="Q898">
        <v>1.4747189999999999</v>
      </c>
      <c r="R898">
        <v>2925.21</v>
      </c>
      <c r="S898">
        <v>1.4747189999999999</v>
      </c>
      <c r="T898" s="84">
        <v>2832.09</v>
      </c>
      <c r="U898" s="57">
        <v>44197</v>
      </c>
      <c r="V898" s="81" t="str">
        <f t="shared" ref="V898:V961" si="56">MONTH(D898)&amp;YEAR(D898)</f>
        <v>92020</v>
      </c>
      <c r="W898" s="80" t="str">
        <f t="shared" ref="W898:W961" si="57">_xlfn.IFS(G898&lt;-120,"Acima de 120 dias",G898&lt;=-90,"91 a 120 dias",G898&lt;=-61,"61 a 90 dias",G898&lt;=-31,"31 a 60 dias",G898&gt;=-30,"1 a 30 dias")</f>
        <v>31 a 60 dias</v>
      </c>
      <c r="X898" s="81" t="str">
        <f t="shared" si="55"/>
        <v>12021</v>
      </c>
      <c r="AA898"/>
    </row>
    <row r="899" spans="1:27" x14ac:dyDescent="0.3">
      <c r="A899" s="57">
        <v>44227</v>
      </c>
      <c r="B899">
        <v>29894663000189</v>
      </c>
      <c r="C899" t="s">
        <v>96</v>
      </c>
      <c r="D899" s="57">
        <v>44099</v>
      </c>
      <c r="E899">
        <v>98.4</v>
      </c>
      <c r="F899" s="57">
        <v>44323</v>
      </c>
      <c r="G899">
        <f t="shared" ref="G899:G962" si="58">F899-A899</f>
        <v>96</v>
      </c>
      <c r="H899" s="57">
        <v>46638</v>
      </c>
      <c r="I899">
        <v>2322</v>
      </c>
      <c r="J899">
        <v>307083617</v>
      </c>
      <c r="K899">
        <v>84</v>
      </c>
      <c r="L899"/>
      <c r="M899"/>
      <c r="N899">
        <v>1.4396819999999999</v>
      </c>
      <c r="O899" s="83">
        <v>4146.8599999999997</v>
      </c>
      <c r="P899">
        <v>4785.1499999999996</v>
      </c>
      <c r="Q899">
        <v>1.787077</v>
      </c>
      <c r="R899">
        <v>4604.24</v>
      </c>
      <c r="S899">
        <v>1.787077</v>
      </c>
      <c r="T899" s="84">
        <v>4146.8599999999997</v>
      </c>
      <c r="U899" s="57">
        <v>44317</v>
      </c>
      <c r="V899" s="81" t="str">
        <f t="shared" si="56"/>
        <v>92020</v>
      </c>
      <c r="W899" s="80" t="str">
        <f t="shared" si="57"/>
        <v>1 a 30 dias</v>
      </c>
      <c r="X899" s="81" t="str">
        <f t="shared" ref="X899:X962" si="59">MONTH(U899)&amp;YEAR(U899)</f>
        <v>52021</v>
      </c>
      <c r="AA899"/>
    </row>
    <row r="900" spans="1:27" x14ac:dyDescent="0.3">
      <c r="A900" s="57">
        <v>44227</v>
      </c>
      <c r="B900">
        <v>29894663000189</v>
      </c>
      <c r="C900" t="s">
        <v>96</v>
      </c>
      <c r="D900" s="57">
        <v>44074</v>
      </c>
      <c r="E900">
        <v>681.15</v>
      </c>
      <c r="F900" s="57">
        <v>44323</v>
      </c>
      <c r="G900">
        <f t="shared" si="58"/>
        <v>96</v>
      </c>
      <c r="H900" s="57">
        <v>46638</v>
      </c>
      <c r="I900">
        <v>2322</v>
      </c>
      <c r="J900">
        <v>307085235</v>
      </c>
      <c r="K900">
        <v>84</v>
      </c>
      <c r="L900"/>
      <c r="M900"/>
      <c r="N900">
        <v>1.3967210000000001</v>
      </c>
      <c r="O900" s="83">
        <v>29176.93</v>
      </c>
      <c r="P900">
        <v>33221.029999999992</v>
      </c>
      <c r="Q900">
        <v>1.731554</v>
      </c>
      <c r="R900">
        <v>32298.870000000003</v>
      </c>
      <c r="S900">
        <v>1.731554</v>
      </c>
      <c r="T900" s="84">
        <v>29176.93</v>
      </c>
      <c r="U900" s="57">
        <v>44317</v>
      </c>
      <c r="V900" s="81" t="str">
        <f t="shared" si="56"/>
        <v>82020</v>
      </c>
      <c r="W900" s="80" t="str">
        <f t="shared" si="57"/>
        <v>1 a 30 dias</v>
      </c>
      <c r="X900" s="81" t="str">
        <f t="shared" si="59"/>
        <v>52021</v>
      </c>
      <c r="AA900"/>
    </row>
    <row r="901" spans="1:27" x14ac:dyDescent="0.3">
      <c r="A901" s="57">
        <v>44227</v>
      </c>
      <c r="B901">
        <v>29894663000189</v>
      </c>
      <c r="C901" t="s">
        <v>96</v>
      </c>
      <c r="D901" s="57">
        <v>44099</v>
      </c>
      <c r="E901">
        <v>53.19</v>
      </c>
      <c r="F901" s="57">
        <v>44172</v>
      </c>
      <c r="G901">
        <f t="shared" si="58"/>
        <v>-55</v>
      </c>
      <c r="H901" s="57">
        <v>46667</v>
      </c>
      <c r="I901">
        <v>2351</v>
      </c>
      <c r="J901">
        <v>307089117</v>
      </c>
      <c r="K901">
        <v>84</v>
      </c>
      <c r="L901"/>
      <c r="M901"/>
      <c r="N901">
        <v>1.3599999999999999</v>
      </c>
      <c r="O901" s="83">
        <v>2714.02</v>
      </c>
      <c r="P901">
        <v>2621.08</v>
      </c>
      <c r="Q901">
        <v>1.5146230000000001</v>
      </c>
      <c r="R901">
        <v>2835.74</v>
      </c>
      <c r="S901">
        <v>1.5146230000000001</v>
      </c>
      <c r="T901" s="84">
        <v>2714.02</v>
      </c>
      <c r="U901" s="57">
        <v>44197</v>
      </c>
      <c r="V901" s="81" t="str">
        <f t="shared" si="56"/>
        <v>92020</v>
      </c>
      <c r="W901" s="80" t="str">
        <f t="shared" si="57"/>
        <v>31 a 60 dias</v>
      </c>
      <c r="X901" s="81" t="str">
        <f t="shared" si="59"/>
        <v>12021</v>
      </c>
      <c r="AA901"/>
    </row>
    <row r="902" spans="1:27" x14ac:dyDescent="0.3">
      <c r="A902" s="57">
        <v>44227</v>
      </c>
      <c r="B902">
        <v>29894663000189</v>
      </c>
      <c r="C902" t="s">
        <v>96</v>
      </c>
      <c r="D902" s="57">
        <v>43936</v>
      </c>
      <c r="E902">
        <v>56</v>
      </c>
      <c r="F902" s="57">
        <v>44234</v>
      </c>
      <c r="G902">
        <f t="shared" si="58"/>
        <v>7</v>
      </c>
      <c r="H902" s="57">
        <v>46090</v>
      </c>
      <c r="I902">
        <v>1774</v>
      </c>
      <c r="J902">
        <v>307112119</v>
      </c>
      <c r="K902">
        <v>72</v>
      </c>
      <c r="L902"/>
      <c r="M902"/>
      <c r="N902">
        <v>1.5130000000000001</v>
      </c>
      <c r="O902" s="83">
        <v>2041.26</v>
      </c>
      <c r="P902">
        <v>2420.04</v>
      </c>
      <c r="Q902">
        <v>2.0652279999999998</v>
      </c>
      <c r="R902">
        <v>2311.75</v>
      </c>
      <c r="S902">
        <v>2.0652279999999998</v>
      </c>
      <c r="T902" s="84">
        <v>2041.26</v>
      </c>
      <c r="U902" s="57">
        <v>44287</v>
      </c>
      <c r="V902" s="81" t="str">
        <f t="shared" si="56"/>
        <v>42020</v>
      </c>
      <c r="W902" s="80" t="str">
        <f t="shared" si="57"/>
        <v>1 a 30 dias</v>
      </c>
      <c r="X902" s="81" t="str">
        <f t="shared" si="59"/>
        <v>42021</v>
      </c>
      <c r="AA902"/>
    </row>
    <row r="903" spans="1:27" x14ac:dyDescent="0.3">
      <c r="A903" s="57">
        <v>44227</v>
      </c>
      <c r="B903">
        <v>29894663000189</v>
      </c>
      <c r="C903" t="s">
        <v>96</v>
      </c>
      <c r="D903" s="57">
        <v>43978</v>
      </c>
      <c r="E903">
        <v>53.55</v>
      </c>
      <c r="F903" s="57">
        <v>44323</v>
      </c>
      <c r="G903">
        <f t="shared" si="58"/>
        <v>96</v>
      </c>
      <c r="H903" s="57">
        <v>46119</v>
      </c>
      <c r="I903">
        <v>1803</v>
      </c>
      <c r="J903">
        <v>307122911</v>
      </c>
      <c r="K903">
        <v>72</v>
      </c>
      <c r="L903"/>
      <c r="M903"/>
      <c r="N903">
        <v>1.4005603209611301</v>
      </c>
      <c r="O903" s="83">
        <v>1985.12</v>
      </c>
      <c r="P903">
        <v>2405.5700000000011</v>
      </c>
      <c r="Q903">
        <v>1.79098</v>
      </c>
      <c r="R903">
        <v>2186.09</v>
      </c>
      <c r="S903">
        <v>1.79098</v>
      </c>
      <c r="T903" s="84">
        <v>1985.12</v>
      </c>
      <c r="U903" s="57">
        <v>44317</v>
      </c>
      <c r="V903" s="81" t="str">
        <f t="shared" si="56"/>
        <v>52020</v>
      </c>
      <c r="W903" s="80" t="str">
        <f t="shared" si="57"/>
        <v>1 a 30 dias</v>
      </c>
      <c r="X903" s="81" t="str">
        <f t="shared" si="59"/>
        <v>52021</v>
      </c>
      <c r="AA903"/>
    </row>
    <row r="904" spans="1:27" x14ac:dyDescent="0.3">
      <c r="A904" s="57">
        <v>44227</v>
      </c>
      <c r="B904">
        <v>29894663000189</v>
      </c>
      <c r="C904" t="s">
        <v>96</v>
      </c>
      <c r="D904" s="57">
        <v>44134</v>
      </c>
      <c r="E904">
        <v>52</v>
      </c>
      <c r="F904" s="57">
        <v>44234</v>
      </c>
      <c r="G904">
        <f t="shared" si="58"/>
        <v>7</v>
      </c>
      <c r="H904" s="57">
        <v>46699</v>
      </c>
      <c r="I904">
        <v>2383</v>
      </c>
      <c r="J904">
        <v>307127832</v>
      </c>
      <c r="K904">
        <v>84</v>
      </c>
      <c r="L904"/>
      <c r="M904"/>
      <c r="N904">
        <v>1.4034720000000001</v>
      </c>
      <c r="O904" s="83">
        <v>2405.0100000000002</v>
      </c>
      <c r="P904">
        <v>2529.2399999999993</v>
      </c>
      <c r="Q904">
        <v>1.739576</v>
      </c>
      <c r="R904">
        <v>2651.39</v>
      </c>
      <c r="S904">
        <v>1.739576</v>
      </c>
      <c r="T904" s="84">
        <v>2405.0100000000002</v>
      </c>
      <c r="U904" s="57">
        <v>44228</v>
      </c>
      <c r="V904" s="81" t="str">
        <f t="shared" si="56"/>
        <v>102020</v>
      </c>
      <c r="W904" s="80" t="str">
        <f t="shared" si="57"/>
        <v>1 a 30 dias</v>
      </c>
      <c r="X904" s="81" t="str">
        <f t="shared" si="59"/>
        <v>22021</v>
      </c>
      <c r="AA904"/>
    </row>
    <row r="905" spans="1:27" x14ac:dyDescent="0.3">
      <c r="A905" s="57">
        <v>44227</v>
      </c>
      <c r="B905">
        <v>29894663000189</v>
      </c>
      <c r="C905" t="s">
        <v>96</v>
      </c>
      <c r="D905" s="57">
        <v>44040</v>
      </c>
      <c r="E905">
        <v>353.2</v>
      </c>
      <c r="F905" s="57">
        <v>44081</v>
      </c>
      <c r="G905">
        <f t="shared" si="58"/>
        <v>-146</v>
      </c>
      <c r="H905" s="57">
        <v>46608</v>
      </c>
      <c r="I905">
        <v>2292</v>
      </c>
      <c r="J905">
        <v>307166647</v>
      </c>
      <c r="K905">
        <v>84</v>
      </c>
      <c r="L905"/>
      <c r="M905"/>
      <c r="N905">
        <v>1.445784</v>
      </c>
      <c r="O905" s="83">
        <v>17635.48</v>
      </c>
      <c r="P905">
        <v>16907.979999999996</v>
      </c>
      <c r="Q905">
        <v>1.7835300000000001</v>
      </c>
      <c r="R905">
        <v>19204.18</v>
      </c>
      <c r="S905">
        <v>1.7835300000000001</v>
      </c>
      <c r="T905" s="84">
        <v>17635.48</v>
      </c>
      <c r="U905" s="57">
        <v>44075</v>
      </c>
      <c r="V905" s="81" t="str">
        <f t="shared" si="56"/>
        <v>72020</v>
      </c>
      <c r="W905" s="80" t="str">
        <f t="shared" si="57"/>
        <v>Acima de 120 dias</v>
      </c>
      <c r="X905" s="81" t="str">
        <f t="shared" si="59"/>
        <v>92020</v>
      </c>
      <c r="AA905"/>
    </row>
    <row r="906" spans="1:27" x14ac:dyDescent="0.3">
      <c r="A906" s="57">
        <v>44227</v>
      </c>
      <c r="B906">
        <v>29894663000189</v>
      </c>
      <c r="C906" t="s">
        <v>96</v>
      </c>
      <c r="D906" s="57">
        <v>44074</v>
      </c>
      <c r="E906">
        <v>89.3</v>
      </c>
      <c r="F906" s="57">
        <v>44172</v>
      </c>
      <c r="G906">
        <f t="shared" si="58"/>
        <v>-55</v>
      </c>
      <c r="H906" s="57">
        <v>46608</v>
      </c>
      <c r="I906">
        <v>2292</v>
      </c>
      <c r="J906">
        <v>307170505</v>
      </c>
      <c r="K906">
        <v>84</v>
      </c>
      <c r="L906"/>
      <c r="M906"/>
      <c r="N906">
        <v>1.4392430000000001</v>
      </c>
      <c r="O906" s="83">
        <v>4186.63</v>
      </c>
      <c r="P906">
        <v>4354.4800000000005</v>
      </c>
      <c r="Q906">
        <v>1.787455</v>
      </c>
      <c r="R906">
        <v>4595.8100000000004</v>
      </c>
      <c r="S906">
        <v>1.787455</v>
      </c>
      <c r="T906" s="84">
        <v>4186.63</v>
      </c>
      <c r="U906" s="57">
        <v>44166</v>
      </c>
      <c r="V906" s="81" t="str">
        <f t="shared" si="56"/>
        <v>82020</v>
      </c>
      <c r="W906" s="80" t="str">
        <f t="shared" si="57"/>
        <v>31 a 60 dias</v>
      </c>
      <c r="X906" s="81" t="str">
        <f t="shared" si="59"/>
        <v>122020</v>
      </c>
      <c r="AA906"/>
    </row>
    <row r="907" spans="1:27" x14ac:dyDescent="0.3">
      <c r="A907" s="57">
        <v>44227</v>
      </c>
      <c r="B907">
        <v>29894663000189</v>
      </c>
      <c r="C907" t="s">
        <v>96</v>
      </c>
      <c r="D907" s="57">
        <v>44099</v>
      </c>
      <c r="E907">
        <v>101.34</v>
      </c>
      <c r="F907" s="57">
        <v>44323</v>
      </c>
      <c r="G907">
        <f t="shared" si="58"/>
        <v>96</v>
      </c>
      <c r="H907" s="57">
        <v>46638</v>
      </c>
      <c r="I907">
        <v>2322</v>
      </c>
      <c r="J907">
        <v>307172932</v>
      </c>
      <c r="K907">
        <v>84</v>
      </c>
      <c r="L907"/>
      <c r="M907"/>
      <c r="N907">
        <v>1.4076730000000002</v>
      </c>
      <c r="O907" s="83">
        <v>4313.7</v>
      </c>
      <c r="P907">
        <v>4981.5300000000007</v>
      </c>
      <c r="Q907">
        <v>1.752945</v>
      </c>
      <c r="R907">
        <v>4788.99</v>
      </c>
      <c r="S907">
        <v>1.752945</v>
      </c>
      <c r="T907" s="84">
        <v>4313.7</v>
      </c>
      <c r="U907" s="57">
        <v>44317</v>
      </c>
      <c r="V907" s="81" t="str">
        <f t="shared" si="56"/>
        <v>92020</v>
      </c>
      <c r="W907" s="80" t="str">
        <f t="shared" si="57"/>
        <v>1 a 30 dias</v>
      </c>
      <c r="X907" s="81" t="str">
        <f t="shared" si="59"/>
        <v>52021</v>
      </c>
      <c r="AA907"/>
    </row>
    <row r="908" spans="1:27" x14ac:dyDescent="0.3">
      <c r="A908" s="57">
        <v>44227</v>
      </c>
      <c r="B908">
        <v>29894663000189</v>
      </c>
      <c r="C908" t="s">
        <v>96</v>
      </c>
      <c r="D908" s="57">
        <v>44134</v>
      </c>
      <c r="E908">
        <v>313.5</v>
      </c>
      <c r="F908" s="57">
        <v>44172</v>
      </c>
      <c r="G908">
        <f t="shared" si="58"/>
        <v>-55</v>
      </c>
      <c r="H908" s="57">
        <v>46699</v>
      </c>
      <c r="I908">
        <v>2383</v>
      </c>
      <c r="J908">
        <v>307182758</v>
      </c>
      <c r="K908">
        <v>84</v>
      </c>
      <c r="L908"/>
      <c r="M908"/>
      <c r="N908">
        <v>1.4414750000000001</v>
      </c>
      <c r="O908" s="83">
        <v>14610.09</v>
      </c>
      <c r="P908">
        <v>15049.66</v>
      </c>
      <c r="Q908">
        <v>1.7900149999999999</v>
      </c>
      <c r="R908">
        <v>16118.77</v>
      </c>
      <c r="S908">
        <v>1.7900149999999999</v>
      </c>
      <c r="T908" s="84">
        <v>14610.09</v>
      </c>
      <c r="U908" s="57">
        <v>44256</v>
      </c>
      <c r="V908" s="81" t="str">
        <f t="shared" si="56"/>
        <v>102020</v>
      </c>
      <c r="W908" s="80" t="str">
        <f t="shared" si="57"/>
        <v>31 a 60 dias</v>
      </c>
      <c r="X908" s="81" t="str">
        <f t="shared" si="59"/>
        <v>32021</v>
      </c>
      <c r="AA908"/>
    </row>
    <row r="909" spans="1:27" x14ac:dyDescent="0.3">
      <c r="A909" s="57">
        <v>44227</v>
      </c>
      <c r="B909">
        <v>29894663000189</v>
      </c>
      <c r="C909" t="s">
        <v>96</v>
      </c>
      <c r="D909" s="57">
        <v>44001</v>
      </c>
      <c r="E909">
        <v>108</v>
      </c>
      <c r="F909" s="57">
        <v>44050</v>
      </c>
      <c r="G909">
        <f t="shared" si="58"/>
        <v>-177</v>
      </c>
      <c r="H909" s="57">
        <v>46514</v>
      </c>
      <c r="I909">
        <v>2198</v>
      </c>
      <c r="J909">
        <v>307230107</v>
      </c>
      <c r="K909">
        <v>84</v>
      </c>
      <c r="L909"/>
      <c r="M909"/>
      <c r="N909">
        <v>1.4451610456554678</v>
      </c>
      <c r="O909" s="83">
        <v>5405.65</v>
      </c>
      <c r="P909">
        <v>5193.6099999999997</v>
      </c>
      <c r="Q909">
        <v>1.7904899999999999</v>
      </c>
      <c r="R909">
        <v>5870.55</v>
      </c>
      <c r="S909">
        <v>1.7904899999999999</v>
      </c>
      <c r="T909" s="84">
        <v>5405.65</v>
      </c>
      <c r="U909" s="57">
        <v>44075</v>
      </c>
      <c r="V909" s="81" t="str">
        <f t="shared" si="56"/>
        <v>62020</v>
      </c>
      <c r="W909" s="80" t="str">
        <f t="shared" si="57"/>
        <v>Acima de 120 dias</v>
      </c>
      <c r="X909" s="81" t="str">
        <f t="shared" si="59"/>
        <v>92020</v>
      </c>
      <c r="AA909"/>
    </row>
    <row r="910" spans="1:27" x14ac:dyDescent="0.3">
      <c r="A910" s="57">
        <v>44227</v>
      </c>
      <c r="B910">
        <v>29894663000189</v>
      </c>
      <c r="C910" t="s">
        <v>96</v>
      </c>
      <c r="D910" s="57">
        <v>44001</v>
      </c>
      <c r="E910">
        <v>92.82</v>
      </c>
      <c r="F910" s="57">
        <v>44323</v>
      </c>
      <c r="G910">
        <f t="shared" si="58"/>
        <v>96</v>
      </c>
      <c r="H910" s="57">
        <v>46545</v>
      </c>
      <c r="I910">
        <v>2229</v>
      </c>
      <c r="J910">
        <v>307244545</v>
      </c>
      <c r="K910">
        <v>84</v>
      </c>
      <c r="L910"/>
      <c r="M910"/>
      <c r="N910">
        <v>1.45319</v>
      </c>
      <c r="O910" s="83">
        <v>3826.31</v>
      </c>
      <c r="P910">
        <v>4478.9499999999989</v>
      </c>
      <c r="Q910">
        <v>1.798996</v>
      </c>
      <c r="R910">
        <v>4232.0199999999995</v>
      </c>
      <c r="S910">
        <v>1.798996</v>
      </c>
      <c r="T910" s="84">
        <v>3826.31</v>
      </c>
      <c r="U910" s="57">
        <v>44317</v>
      </c>
      <c r="V910" s="81" t="str">
        <f t="shared" si="56"/>
        <v>62020</v>
      </c>
      <c r="W910" s="80" t="str">
        <f t="shared" si="57"/>
        <v>1 a 30 dias</v>
      </c>
      <c r="X910" s="81" t="str">
        <f t="shared" si="59"/>
        <v>52021</v>
      </c>
      <c r="AA910"/>
    </row>
    <row r="911" spans="1:27" x14ac:dyDescent="0.3">
      <c r="A911" s="57">
        <v>44227</v>
      </c>
      <c r="B911">
        <v>29894663000189</v>
      </c>
      <c r="C911" t="s">
        <v>96</v>
      </c>
      <c r="D911" s="57">
        <v>44074</v>
      </c>
      <c r="E911">
        <v>349.57</v>
      </c>
      <c r="F911" s="57">
        <v>44323</v>
      </c>
      <c r="G911">
        <f t="shared" si="58"/>
        <v>96</v>
      </c>
      <c r="H911" s="57">
        <v>46608</v>
      </c>
      <c r="I911">
        <v>2292</v>
      </c>
      <c r="J911">
        <v>307258550</v>
      </c>
      <c r="K911">
        <v>84</v>
      </c>
      <c r="L911"/>
      <c r="M911"/>
      <c r="N911">
        <v>1.3599999999999999</v>
      </c>
      <c r="O911" s="83">
        <v>16357.38</v>
      </c>
      <c r="P911">
        <v>17506.350000000002</v>
      </c>
      <c r="Q911">
        <v>1.4154679999999999</v>
      </c>
      <c r="R911">
        <v>16643.3</v>
      </c>
      <c r="S911">
        <v>1.4154679999999999</v>
      </c>
      <c r="T911" s="84">
        <v>16357.38</v>
      </c>
      <c r="U911" s="57">
        <v>44317</v>
      </c>
      <c r="V911" s="81" t="str">
        <f t="shared" si="56"/>
        <v>82020</v>
      </c>
      <c r="W911" s="80" t="str">
        <f t="shared" si="57"/>
        <v>1 a 30 dias</v>
      </c>
      <c r="X911" s="81" t="str">
        <f t="shared" si="59"/>
        <v>52021</v>
      </c>
      <c r="AA911"/>
    </row>
    <row r="912" spans="1:27" x14ac:dyDescent="0.3">
      <c r="A912" s="57">
        <v>44227</v>
      </c>
      <c r="B912">
        <v>29894663000189</v>
      </c>
      <c r="C912" t="s">
        <v>96</v>
      </c>
      <c r="D912" s="57">
        <v>44074</v>
      </c>
      <c r="E912">
        <v>280</v>
      </c>
      <c r="F912" s="57">
        <v>44172</v>
      </c>
      <c r="G912">
        <f t="shared" si="58"/>
        <v>-55</v>
      </c>
      <c r="H912" s="57">
        <v>46608</v>
      </c>
      <c r="I912">
        <v>2292</v>
      </c>
      <c r="J912">
        <v>307263044</v>
      </c>
      <c r="K912">
        <v>84</v>
      </c>
      <c r="L912"/>
      <c r="M912"/>
      <c r="N912">
        <v>1.3599999999999999</v>
      </c>
      <c r="O912" s="83">
        <v>14860.32</v>
      </c>
      <c r="P912">
        <v>14022.329999999998</v>
      </c>
      <c r="Q912">
        <v>1.3281670000000001</v>
      </c>
      <c r="R912">
        <v>14730.96</v>
      </c>
      <c r="S912">
        <v>1.3281670000000001</v>
      </c>
      <c r="T912" s="84">
        <v>14860.32</v>
      </c>
      <c r="U912" s="57">
        <v>44166</v>
      </c>
      <c r="V912" s="81" t="str">
        <f t="shared" si="56"/>
        <v>82020</v>
      </c>
      <c r="W912" s="80" t="str">
        <f t="shared" si="57"/>
        <v>31 a 60 dias</v>
      </c>
      <c r="X912" s="81" t="str">
        <f t="shared" si="59"/>
        <v>122020</v>
      </c>
      <c r="AA912"/>
    </row>
    <row r="913" spans="1:27" x14ac:dyDescent="0.3">
      <c r="A913" s="57">
        <v>44227</v>
      </c>
      <c r="B913">
        <v>29894663000189</v>
      </c>
      <c r="C913" t="s">
        <v>96</v>
      </c>
      <c r="D913" s="57">
        <v>44074</v>
      </c>
      <c r="E913">
        <v>120</v>
      </c>
      <c r="F913" s="57">
        <v>44203</v>
      </c>
      <c r="G913">
        <f t="shared" si="58"/>
        <v>-24</v>
      </c>
      <c r="H913" s="57">
        <v>46575</v>
      </c>
      <c r="I913">
        <v>2259</v>
      </c>
      <c r="J913">
        <v>307263313</v>
      </c>
      <c r="K913">
        <v>84</v>
      </c>
      <c r="L913"/>
      <c r="M913"/>
      <c r="N913">
        <v>1.432979604433797</v>
      </c>
      <c r="O913" s="83">
        <v>5484.21</v>
      </c>
      <c r="P913">
        <v>5827.63</v>
      </c>
      <c r="Q913">
        <v>1.7808139999999999</v>
      </c>
      <c r="R913">
        <v>6025.7</v>
      </c>
      <c r="S913">
        <v>1.7808139999999999</v>
      </c>
      <c r="T913" s="84">
        <v>5484.21</v>
      </c>
      <c r="U913" s="57">
        <v>44197</v>
      </c>
      <c r="V913" s="81" t="str">
        <f t="shared" si="56"/>
        <v>82020</v>
      </c>
      <c r="W913" s="80" t="str">
        <f t="shared" si="57"/>
        <v>1 a 30 dias</v>
      </c>
      <c r="X913" s="81" t="str">
        <f t="shared" si="59"/>
        <v>12021</v>
      </c>
      <c r="AA913"/>
    </row>
    <row r="914" spans="1:27" x14ac:dyDescent="0.3">
      <c r="A914" s="57">
        <v>44227</v>
      </c>
      <c r="B914">
        <v>29894663000189</v>
      </c>
      <c r="C914" t="s">
        <v>96</v>
      </c>
      <c r="D914" s="57">
        <v>44099</v>
      </c>
      <c r="E914">
        <v>205.27</v>
      </c>
      <c r="F914" s="57">
        <v>44323</v>
      </c>
      <c r="G914">
        <f t="shared" si="58"/>
        <v>96</v>
      </c>
      <c r="H914" s="57">
        <v>46638</v>
      </c>
      <c r="I914">
        <v>2322</v>
      </c>
      <c r="J914">
        <v>307284972</v>
      </c>
      <c r="K914">
        <v>84</v>
      </c>
      <c r="L914"/>
      <c r="M914"/>
      <c r="N914">
        <v>1.3599999999999999</v>
      </c>
      <c r="O914" s="83">
        <v>9415.4700000000012</v>
      </c>
      <c r="P914">
        <v>10254.819999999996</v>
      </c>
      <c r="Q914">
        <v>1.5036339999999999</v>
      </c>
      <c r="R914">
        <v>9845.6200000000008</v>
      </c>
      <c r="S914">
        <v>1.5036339999999999</v>
      </c>
      <c r="T914" s="84">
        <v>9415.4700000000012</v>
      </c>
      <c r="U914" s="57">
        <v>44317</v>
      </c>
      <c r="V914" s="81" t="str">
        <f t="shared" si="56"/>
        <v>92020</v>
      </c>
      <c r="W914" s="80" t="str">
        <f t="shared" si="57"/>
        <v>1 a 30 dias</v>
      </c>
      <c r="X914" s="81" t="str">
        <f t="shared" si="59"/>
        <v>52021</v>
      </c>
      <c r="AA914"/>
    </row>
    <row r="915" spans="1:27" x14ac:dyDescent="0.3">
      <c r="A915" s="57">
        <v>44227</v>
      </c>
      <c r="B915">
        <v>29894663000189</v>
      </c>
      <c r="C915" t="s">
        <v>96</v>
      </c>
      <c r="D915" s="57">
        <v>43978</v>
      </c>
      <c r="E915">
        <v>42.6</v>
      </c>
      <c r="F915" s="57">
        <v>44050</v>
      </c>
      <c r="G915">
        <f t="shared" si="58"/>
        <v>-177</v>
      </c>
      <c r="H915" s="57">
        <v>46119</v>
      </c>
      <c r="I915">
        <v>1803</v>
      </c>
      <c r="J915">
        <v>307321831</v>
      </c>
      <c r="K915">
        <v>72</v>
      </c>
      <c r="L915"/>
      <c r="M915"/>
      <c r="N915">
        <v>1.3931813031161482</v>
      </c>
      <c r="O915" s="83">
        <v>1962.61</v>
      </c>
      <c r="P915">
        <v>1917.8599999999994</v>
      </c>
      <c r="Q915">
        <v>1.790923</v>
      </c>
      <c r="R915">
        <v>2125.73</v>
      </c>
      <c r="S915">
        <v>1.790923</v>
      </c>
      <c r="T915" s="84">
        <v>1962.61</v>
      </c>
      <c r="U915" s="57">
        <v>44075</v>
      </c>
      <c r="V915" s="81" t="str">
        <f t="shared" si="56"/>
        <v>52020</v>
      </c>
      <c r="W915" s="80" t="str">
        <f t="shared" si="57"/>
        <v>Acima de 120 dias</v>
      </c>
      <c r="X915" s="81" t="str">
        <f t="shared" si="59"/>
        <v>92020</v>
      </c>
      <c r="AA915"/>
    </row>
    <row r="916" spans="1:27" x14ac:dyDescent="0.3">
      <c r="A916" s="57">
        <v>44227</v>
      </c>
      <c r="B916">
        <v>29894663000189</v>
      </c>
      <c r="C916" t="s">
        <v>96</v>
      </c>
      <c r="D916" s="57">
        <v>44134</v>
      </c>
      <c r="E916">
        <v>282.35000000000002</v>
      </c>
      <c r="F916" s="57">
        <v>44323</v>
      </c>
      <c r="G916">
        <f t="shared" si="58"/>
        <v>96</v>
      </c>
      <c r="H916" s="57">
        <v>46699</v>
      </c>
      <c r="I916">
        <v>2383</v>
      </c>
      <c r="J916">
        <v>307326803</v>
      </c>
      <c r="K916">
        <v>84</v>
      </c>
      <c r="L916"/>
      <c r="M916"/>
      <c r="N916">
        <v>1.4071</v>
      </c>
      <c r="O916" s="83">
        <v>12197.83</v>
      </c>
      <c r="P916">
        <v>13716.050000000008</v>
      </c>
      <c r="Q916">
        <v>1.7433510000000001</v>
      </c>
      <c r="R916">
        <v>13533.84</v>
      </c>
      <c r="S916">
        <v>1.7433510000000001</v>
      </c>
      <c r="T916" s="84">
        <v>12197.83</v>
      </c>
      <c r="U916" s="57">
        <v>44317</v>
      </c>
      <c r="V916" s="81" t="str">
        <f t="shared" si="56"/>
        <v>102020</v>
      </c>
      <c r="W916" s="80" t="str">
        <f t="shared" si="57"/>
        <v>1 a 30 dias</v>
      </c>
      <c r="X916" s="81" t="str">
        <f t="shared" si="59"/>
        <v>52021</v>
      </c>
      <c r="AA916"/>
    </row>
    <row r="917" spans="1:27" x14ac:dyDescent="0.3">
      <c r="A917" s="57">
        <v>44227</v>
      </c>
      <c r="B917">
        <v>29894663000189</v>
      </c>
      <c r="C917" t="s">
        <v>96</v>
      </c>
      <c r="D917" s="57">
        <v>44134</v>
      </c>
      <c r="E917">
        <v>70</v>
      </c>
      <c r="F917" s="57">
        <v>44323</v>
      </c>
      <c r="G917">
        <f t="shared" si="58"/>
        <v>96</v>
      </c>
      <c r="H917" s="57">
        <v>46699</v>
      </c>
      <c r="I917">
        <v>2383</v>
      </c>
      <c r="J917">
        <v>307327155</v>
      </c>
      <c r="K917">
        <v>84</v>
      </c>
      <c r="L917"/>
      <c r="M917"/>
      <c r="N917">
        <v>1.411753</v>
      </c>
      <c r="O917" s="83">
        <v>3019.67</v>
      </c>
      <c r="P917">
        <v>3394.9900000000016</v>
      </c>
      <c r="Q917">
        <v>1.7482899999999999</v>
      </c>
      <c r="R917">
        <v>3350.38</v>
      </c>
      <c r="S917">
        <v>1.7482899999999999</v>
      </c>
      <c r="T917" s="84">
        <v>3019.67</v>
      </c>
      <c r="U917" s="57">
        <v>44317</v>
      </c>
      <c r="V917" s="81" t="str">
        <f t="shared" si="56"/>
        <v>102020</v>
      </c>
      <c r="W917" s="80" t="str">
        <f t="shared" si="57"/>
        <v>1 a 30 dias</v>
      </c>
      <c r="X917" s="81" t="str">
        <f t="shared" si="59"/>
        <v>52021</v>
      </c>
      <c r="AA917"/>
    </row>
    <row r="918" spans="1:27" x14ac:dyDescent="0.3">
      <c r="A918" s="57">
        <v>44227</v>
      </c>
      <c r="B918">
        <v>29894663000189</v>
      </c>
      <c r="C918" t="s">
        <v>96</v>
      </c>
      <c r="D918" s="57">
        <v>44040</v>
      </c>
      <c r="E918">
        <v>119</v>
      </c>
      <c r="F918" s="57">
        <v>44234</v>
      </c>
      <c r="G918">
        <f t="shared" si="58"/>
        <v>7</v>
      </c>
      <c r="H918" s="57">
        <v>46545</v>
      </c>
      <c r="I918">
        <v>2229</v>
      </c>
      <c r="J918">
        <v>307346878</v>
      </c>
      <c r="K918">
        <v>84</v>
      </c>
      <c r="L918"/>
      <c r="M918"/>
      <c r="N918">
        <v>1.4391711767014626</v>
      </c>
      <c r="O918" s="83">
        <v>5278.93</v>
      </c>
      <c r="P918">
        <v>5757.5000000000018</v>
      </c>
      <c r="Q918">
        <v>1.7872170000000001</v>
      </c>
      <c r="R918">
        <v>5805.38</v>
      </c>
      <c r="S918">
        <v>1.7872170000000001</v>
      </c>
      <c r="T918" s="84">
        <v>5278.93</v>
      </c>
      <c r="U918" s="57">
        <v>44228</v>
      </c>
      <c r="V918" s="81" t="str">
        <f t="shared" si="56"/>
        <v>72020</v>
      </c>
      <c r="W918" s="80" t="str">
        <f t="shared" si="57"/>
        <v>1 a 30 dias</v>
      </c>
      <c r="X918" s="81" t="str">
        <f t="shared" si="59"/>
        <v>22021</v>
      </c>
      <c r="AA918"/>
    </row>
    <row r="919" spans="1:27" x14ac:dyDescent="0.3">
      <c r="A919" s="57">
        <v>44227</v>
      </c>
      <c r="B919">
        <v>29894663000189</v>
      </c>
      <c r="C919" t="s">
        <v>96</v>
      </c>
      <c r="D919" s="57">
        <v>44099</v>
      </c>
      <c r="E919">
        <v>1265.74</v>
      </c>
      <c r="F919" s="57">
        <v>44234</v>
      </c>
      <c r="G919">
        <f t="shared" si="58"/>
        <v>7</v>
      </c>
      <c r="H919" s="57">
        <v>46699</v>
      </c>
      <c r="I919">
        <v>2383</v>
      </c>
      <c r="J919">
        <v>307389149</v>
      </c>
      <c r="K919">
        <v>84</v>
      </c>
      <c r="L919"/>
      <c r="M919"/>
      <c r="N919">
        <v>1.436418</v>
      </c>
      <c r="O919" s="83">
        <v>57837.38</v>
      </c>
      <c r="P919">
        <v>59863.520000000019</v>
      </c>
      <c r="Q919">
        <v>1.7828200000000001</v>
      </c>
      <c r="R919">
        <v>63908.4</v>
      </c>
      <c r="S919">
        <v>1.7828200000000001</v>
      </c>
      <c r="T919" s="84">
        <v>57837.38</v>
      </c>
      <c r="U919" s="57">
        <v>44228</v>
      </c>
      <c r="V919" s="81" t="str">
        <f t="shared" si="56"/>
        <v>92020</v>
      </c>
      <c r="W919" s="80" t="str">
        <f t="shared" si="57"/>
        <v>1 a 30 dias</v>
      </c>
      <c r="X919" s="81" t="str">
        <f t="shared" si="59"/>
        <v>22021</v>
      </c>
      <c r="AA919"/>
    </row>
    <row r="920" spans="1:27" x14ac:dyDescent="0.3">
      <c r="A920" s="57">
        <v>44227</v>
      </c>
      <c r="B920">
        <v>29894663000189</v>
      </c>
      <c r="C920" t="s">
        <v>96</v>
      </c>
      <c r="D920" s="57">
        <v>44134</v>
      </c>
      <c r="E920">
        <v>167.75</v>
      </c>
      <c r="F920" s="57">
        <v>44323</v>
      </c>
      <c r="G920">
        <f t="shared" si="58"/>
        <v>96</v>
      </c>
      <c r="H920" s="57">
        <v>46699</v>
      </c>
      <c r="I920">
        <v>2383</v>
      </c>
      <c r="J920">
        <v>307396669</v>
      </c>
      <c r="K920">
        <v>84</v>
      </c>
      <c r="L920"/>
      <c r="M920"/>
      <c r="N920">
        <v>1.414914</v>
      </c>
      <c r="O920" s="83">
        <v>7228.87</v>
      </c>
      <c r="P920">
        <v>8127.0300000000034</v>
      </c>
      <c r="Q920">
        <v>1.751703</v>
      </c>
      <c r="R920">
        <v>8020.87</v>
      </c>
      <c r="S920">
        <v>1.751703</v>
      </c>
      <c r="T920" s="84">
        <v>7228.87</v>
      </c>
      <c r="U920" s="57">
        <v>44317</v>
      </c>
      <c r="V920" s="81" t="str">
        <f t="shared" si="56"/>
        <v>102020</v>
      </c>
      <c r="W920" s="80" t="str">
        <f t="shared" si="57"/>
        <v>1 a 30 dias</v>
      </c>
      <c r="X920" s="81" t="str">
        <f t="shared" si="59"/>
        <v>52021</v>
      </c>
      <c r="AA920"/>
    </row>
    <row r="921" spans="1:27" x14ac:dyDescent="0.3">
      <c r="A921" s="57">
        <v>44227</v>
      </c>
      <c r="B921">
        <v>29894663000189</v>
      </c>
      <c r="C921" t="s">
        <v>96</v>
      </c>
      <c r="D921" s="57">
        <v>43978</v>
      </c>
      <c r="E921">
        <v>226.48</v>
      </c>
      <c r="F921" s="57">
        <v>44262</v>
      </c>
      <c r="G921">
        <f t="shared" si="58"/>
        <v>35</v>
      </c>
      <c r="H921" s="57">
        <v>46090</v>
      </c>
      <c r="I921">
        <v>1774</v>
      </c>
      <c r="J921">
        <v>307411662</v>
      </c>
      <c r="K921">
        <v>72</v>
      </c>
      <c r="L921"/>
      <c r="M921"/>
      <c r="N921">
        <v>1.5130000000000001</v>
      </c>
      <c r="O921" s="83">
        <v>8251.01</v>
      </c>
      <c r="P921">
        <v>9766.4999999999982</v>
      </c>
      <c r="Q921">
        <v>2.0676640000000002</v>
      </c>
      <c r="R921">
        <v>9349.43</v>
      </c>
      <c r="S921">
        <v>2.0676640000000002</v>
      </c>
      <c r="T921" s="84">
        <v>8251.01</v>
      </c>
      <c r="U921" s="57">
        <v>44287</v>
      </c>
      <c r="V921" s="81" t="str">
        <f t="shared" si="56"/>
        <v>52020</v>
      </c>
      <c r="W921" s="80" t="str">
        <f t="shared" si="57"/>
        <v>1 a 30 dias</v>
      </c>
      <c r="X921" s="81" t="str">
        <f t="shared" si="59"/>
        <v>42021</v>
      </c>
      <c r="AA921"/>
    </row>
    <row r="922" spans="1:27" x14ac:dyDescent="0.3">
      <c r="A922" s="57">
        <v>44227</v>
      </c>
      <c r="B922">
        <v>29894663000189</v>
      </c>
      <c r="C922" t="s">
        <v>96</v>
      </c>
      <c r="D922" s="57">
        <v>43978</v>
      </c>
      <c r="E922">
        <v>43.3</v>
      </c>
      <c r="F922" s="57">
        <v>44323</v>
      </c>
      <c r="G922">
        <f t="shared" si="58"/>
        <v>96</v>
      </c>
      <c r="H922" s="57">
        <v>46119</v>
      </c>
      <c r="I922">
        <v>1803</v>
      </c>
      <c r="J922">
        <v>307421745</v>
      </c>
      <c r="K922">
        <v>72</v>
      </c>
      <c r="L922"/>
      <c r="M922"/>
      <c r="N922">
        <v>1.3913034221380005</v>
      </c>
      <c r="O922" s="83">
        <v>1605.8999999999999</v>
      </c>
      <c r="P922">
        <v>1950.4899999999996</v>
      </c>
      <c r="Q922">
        <v>1.7891680000000001</v>
      </c>
      <c r="R922">
        <v>1771.76</v>
      </c>
      <c r="S922">
        <v>1.7891680000000001</v>
      </c>
      <c r="T922" s="84">
        <v>1605.8999999999999</v>
      </c>
      <c r="U922" s="57">
        <v>44317</v>
      </c>
      <c r="V922" s="81" t="str">
        <f t="shared" si="56"/>
        <v>52020</v>
      </c>
      <c r="W922" s="80" t="str">
        <f t="shared" si="57"/>
        <v>1 a 30 dias</v>
      </c>
      <c r="X922" s="81" t="str">
        <f t="shared" si="59"/>
        <v>52021</v>
      </c>
      <c r="AA922"/>
    </row>
    <row r="923" spans="1:27" x14ac:dyDescent="0.3">
      <c r="A923" s="57">
        <v>44227</v>
      </c>
      <c r="B923">
        <v>29894663000189</v>
      </c>
      <c r="C923" t="s">
        <v>96</v>
      </c>
      <c r="D923" s="57">
        <v>43978</v>
      </c>
      <c r="E923">
        <v>278.37</v>
      </c>
      <c r="F923" s="57">
        <v>44050</v>
      </c>
      <c r="G923">
        <f t="shared" si="58"/>
        <v>-177</v>
      </c>
      <c r="H923" s="57">
        <v>46514</v>
      </c>
      <c r="I923">
        <v>2198</v>
      </c>
      <c r="J923">
        <v>307429852</v>
      </c>
      <c r="K923">
        <v>84</v>
      </c>
      <c r="L923"/>
      <c r="M923"/>
      <c r="N923">
        <v>1.4477679999999999</v>
      </c>
      <c r="O923" s="83">
        <v>13915.79</v>
      </c>
      <c r="P923">
        <v>13505.030000000004</v>
      </c>
      <c r="Q923">
        <v>1.7958970000000001</v>
      </c>
      <c r="R923">
        <v>15121.669999999998</v>
      </c>
      <c r="S923">
        <v>1.7958970000000001</v>
      </c>
      <c r="T923" s="84">
        <v>13915.79</v>
      </c>
      <c r="U923" s="57">
        <v>44044</v>
      </c>
      <c r="V923" s="81" t="str">
        <f t="shared" si="56"/>
        <v>52020</v>
      </c>
      <c r="W923" s="80" t="str">
        <f t="shared" si="57"/>
        <v>Acima de 120 dias</v>
      </c>
      <c r="X923" s="81" t="str">
        <f t="shared" si="59"/>
        <v>82020</v>
      </c>
      <c r="AA923"/>
    </row>
    <row r="924" spans="1:27" x14ac:dyDescent="0.3">
      <c r="A924" s="57">
        <v>44227</v>
      </c>
      <c r="B924">
        <v>29894663000189</v>
      </c>
      <c r="C924" t="s">
        <v>96</v>
      </c>
      <c r="D924" s="57">
        <v>44001</v>
      </c>
      <c r="E924">
        <v>130.36000000000001</v>
      </c>
      <c r="F924" s="57">
        <v>44019</v>
      </c>
      <c r="G924">
        <f t="shared" si="58"/>
        <v>-208</v>
      </c>
      <c r="H924" s="57">
        <v>46514</v>
      </c>
      <c r="I924">
        <v>2198</v>
      </c>
      <c r="J924">
        <v>307430704</v>
      </c>
      <c r="K924">
        <v>84</v>
      </c>
      <c r="L924"/>
      <c r="M924"/>
      <c r="N924">
        <v>1.3599999999999999</v>
      </c>
      <c r="O924" s="83">
        <v>6883.61</v>
      </c>
      <c r="P924">
        <v>6451.5</v>
      </c>
      <c r="Q924">
        <v>1.643216</v>
      </c>
      <c r="R924">
        <v>7368.04</v>
      </c>
      <c r="S924">
        <v>1.643216</v>
      </c>
      <c r="T924" s="84">
        <v>6883.61</v>
      </c>
      <c r="U924" s="57">
        <v>44013</v>
      </c>
      <c r="V924" s="81" t="str">
        <f t="shared" si="56"/>
        <v>62020</v>
      </c>
      <c r="W924" s="80" t="str">
        <f t="shared" si="57"/>
        <v>Acima de 120 dias</v>
      </c>
      <c r="X924" s="81" t="str">
        <f t="shared" si="59"/>
        <v>72020</v>
      </c>
      <c r="AA924"/>
    </row>
    <row r="925" spans="1:27" x14ac:dyDescent="0.3">
      <c r="A925" s="57">
        <v>44227</v>
      </c>
      <c r="B925">
        <v>29894663000189</v>
      </c>
      <c r="C925" t="s">
        <v>96</v>
      </c>
      <c r="D925" s="57">
        <v>43978</v>
      </c>
      <c r="E925">
        <v>227.16</v>
      </c>
      <c r="F925" s="57">
        <v>44081</v>
      </c>
      <c r="G925">
        <f t="shared" si="58"/>
        <v>-146</v>
      </c>
      <c r="H925" s="57">
        <v>46514</v>
      </c>
      <c r="I925">
        <v>2198</v>
      </c>
      <c r="J925">
        <v>307436162</v>
      </c>
      <c r="K925">
        <v>84</v>
      </c>
      <c r="L925"/>
      <c r="M925"/>
      <c r="N925">
        <v>1.4400410000000001</v>
      </c>
      <c r="O925" s="83">
        <v>11150.1</v>
      </c>
      <c r="P925">
        <v>11049.209999999994</v>
      </c>
      <c r="Q925">
        <v>1.7876989999999999</v>
      </c>
      <c r="R925">
        <v>12136.24</v>
      </c>
      <c r="S925">
        <v>1.7876989999999999</v>
      </c>
      <c r="T925" s="84">
        <v>11150.1</v>
      </c>
      <c r="U925" s="57">
        <v>44105</v>
      </c>
      <c r="V925" s="81" t="str">
        <f t="shared" si="56"/>
        <v>52020</v>
      </c>
      <c r="W925" s="80" t="str">
        <f t="shared" si="57"/>
        <v>Acima de 120 dias</v>
      </c>
      <c r="X925" s="81" t="str">
        <f t="shared" si="59"/>
        <v>102020</v>
      </c>
      <c r="AA925"/>
    </row>
    <row r="926" spans="1:27" x14ac:dyDescent="0.3">
      <c r="A926" s="57">
        <v>44227</v>
      </c>
      <c r="B926">
        <v>29894663000189</v>
      </c>
      <c r="C926" t="s">
        <v>96</v>
      </c>
      <c r="D926" s="57">
        <v>44001</v>
      </c>
      <c r="E926">
        <v>471.22</v>
      </c>
      <c r="F926" s="57">
        <v>44293</v>
      </c>
      <c r="G926">
        <f t="shared" si="58"/>
        <v>66</v>
      </c>
      <c r="H926" s="57">
        <v>46514</v>
      </c>
      <c r="I926">
        <v>2198</v>
      </c>
      <c r="J926">
        <v>307436812</v>
      </c>
      <c r="K926">
        <v>84</v>
      </c>
      <c r="L926"/>
      <c r="M926"/>
      <c r="N926">
        <v>1.4412918841556508</v>
      </c>
      <c r="O926" s="83">
        <v>19838.32</v>
      </c>
      <c r="P926">
        <v>22689.890000000003</v>
      </c>
      <c r="Q926">
        <v>1.786384</v>
      </c>
      <c r="R926">
        <v>21868.809999999998</v>
      </c>
      <c r="S926">
        <v>1.786384</v>
      </c>
      <c r="T926" s="84">
        <v>19838.32</v>
      </c>
      <c r="U926" s="57">
        <v>44287</v>
      </c>
      <c r="V926" s="81" t="str">
        <f t="shared" si="56"/>
        <v>62020</v>
      </c>
      <c r="W926" s="80" t="str">
        <f t="shared" si="57"/>
        <v>1 a 30 dias</v>
      </c>
      <c r="X926" s="81" t="str">
        <f t="shared" si="59"/>
        <v>42021</v>
      </c>
      <c r="AA926"/>
    </row>
    <row r="927" spans="1:27" x14ac:dyDescent="0.3">
      <c r="A927" s="57">
        <v>44227</v>
      </c>
      <c r="B927">
        <v>29894663000189</v>
      </c>
      <c r="C927" t="s">
        <v>96</v>
      </c>
      <c r="D927" s="57">
        <v>43978</v>
      </c>
      <c r="E927">
        <v>179.68</v>
      </c>
      <c r="F927" s="57">
        <v>44142</v>
      </c>
      <c r="G927">
        <f t="shared" si="58"/>
        <v>-85</v>
      </c>
      <c r="H927" s="57">
        <v>46514</v>
      </c>
      <c r="I927">
        <v>2198</v>
      </c>
      <c r="J927">
        <v>307437969</v>
      </c>
      <c r="K927">
        <v>84</v>
      </c>
      <c r="L927"/>
      <c r="M927"/>
      <c r="N927">
        <v>1.4416709999999999</v>
      </c>
      <c r="O927" s="83">
        <v>8456.68</v>
      </c>
      <c r="P927">
        <v>8734.94</v>
      </c>
      <c r="Q927">
        <v>1.7893950000000001</v>
      </c>
      <c r="R927">
        <v>9236.2800000000007</v>
      </c>
      <c r="S927">
        <v>1.7893950000000001</v>
      </c>
      <c r="T927" s="84">
        <v>8456.68</v>
      </c>
      <c r="U927" s="57">
        <v>44136</v>
      </c>
      <c r="V927" s="81" t="str">
        <f t="shared" si="56"/>
        <v>52020</v>
      </c>
      <c r="W927" s="80" t="str">
        <f t="shared" si="57"/>
        <v>61 a 90 dias</v>
      </c>
      <c r="X927" s="81" t="str">
        <f t="shared" si="59"/>
        <v>112020</v>
      </c>
      <c r="AA927"/>
    </row>
    <row r="928" spans="1:27" x14ac:dyDescent="0.3">
      <c r="A928" s="57">
        <v>44227</v>
      </c>
      <c r="B928">
        <v>29894663000189</v>
      </c>
      <c r="C928" t="s">
        <v>96</v>
      </c>
      <c r="D928" s="57">
        <v>44040</v>
      </c>
      <c r="E928">
        <v>69</v>
      </c>
      <c r="F928" s="57">
        <v>44172</v>
      </c>
      <c r="G928">
        <f t="shared" si="58"/>
        <v>-55</v>
      </c>
      <c r="H928" s="57">
        <v>46545</v>
      </c>
      <c r="I928">
        <v>2229</v>
      </c>
      <c r="J928">
        <v>307451692</v>
      </c>
      <c r="K928">
        <v>84</v>
      </c>
      <c r="L928"/>
      <c r="M928"/>
      <c r="N928">
        <v>1.438603699882453</v>
      </c>
      <c r="O928" s="83">
        <v>3199.39</v>
      </c>
      <c r="P928">
        <v>3339.0200000000009</v>
      </c>
      <c r="Q928">
        <v>1.786602</v>
      </c>
      <c r="R928">
        <v>3504.69</v>
      </c>
      <c r="S928">
        <v>1.786602</v>
      </c>
      <c r="T928" s="84">
        <v>3199.39</v>
      </c>
      <c r="U928" s="57">
        <v>44197</v>
      </c>
      <c r="V928" s="81" t="str">
        <f t="shared" si="56"/>
        <v>72020</v>
      </c>
      <c r="W928" s="80" t="str">
        <f t="shared" si="57"/>
        <v>31 a 60 dias</v>
      </c>
      <c r="X928" s="81" t="str">
        <f t="shared" si="59"/>
        <v>12021</v>
      </c>
      <c r="AA928"/>
    </row>
    <row r="929" spans="1:27" x14ac:dyDescent="0.3">
      <c r="A929" s="57">
        <v>44227</v>
      </c>
      <c r="B929">
        <v>29894663000189</v>
      </c>
      <c r="C929" t="s">
        <v>96</v>
      </c>
      <c r="D929" s="57">
        <v>44074</v>
      </c>
      <c r="E929">
        <v>302.39</v>
      </c>
      <c r="F929" s="57">
        <v>44234</v>
      </c>
      <c r="G929">
        <f t="shared" si="58"/>
        <v>7</v>
      </c>
      <c r="H929" s="57">
        <v>45817</v>
      </c>
      <c r="I929">
        <v>1501</v>
      </c>
      <c r="J929">
        <v>307451774</v>
      </c>
      <c r="K929">
        <v>60</v>
      </c>
      <c r="L929"/>
      <c r="M929"/>
      <c r="N929">
        <v>1.3599999999999999</v>
      </c>
      <c r="O929" s="83">
        <v>10981.51</v>
      </c>
      <c r="P929">
        <v>12145.110000000002</v>
      </c>
      <c r="Q929">
        <v>1.7905850000000001</v>
      </c>
      <c r="R929">
        <v>11943</v>
      </c>
      <c r="S929">
        <v>1.7905850000000001</v>
      </c>
      <c r="T929" s="84">
        <v>10981.51</v>
      </c>
      <c r="U929" s="57">
        <v>44228</v>
      </c>
      <c r="V929" s="81" t="str">
        <f t="shared" si="56"/>
        <v>82020</v>
      </c>
      <c r="W929" s="80" t="str">
        <f t="shared" si="57"/>
        <v>1 a 30 dias</v>
      </c>
      <c r="X929" s="81" t="str">
        <f t="shared" si="59"/>
        <v>22021</v>
      </c>
      <c r="AA929"/>
    </row>
    <row r="930" spans="1:27" x14ac:dyDescent="0.3">
      <c r="A930" s="57">
        <v>44227</v>
      </c>
      <c r="B930">
        <v>29894663000189</v>
      </c>
      <c r="C930" t="s">
        <v>96</v>
      </c>
      <c r="D930" s="57">
        <v>44074</v>
      </c>
      <c r="E930">
        <v>118</v>
      </c>
      <c r="F930" s="57">
        <v>44234</v>
      </c>
      <c r="G930">
        <f t="shared" si="58"/>
        <v>7</v>
      </c>
      <c r="H930" s="57">
        <v>46575</v>
      </c>
      <c r="I930">
        <v>2259</v>
      </c>
      <c r="J930">
        <v>307457598</v>
      </c>
      <c r="K930">
        <v>84</v>
      </c>
      <c r="L930"/>
      <c r="M930"/>
      <c r="N930">
        <v>1.4313143077536843</v>
      </c>
      <c r="O930" s="83">
        <v>5277.31</v>
      </c>
      <c r="P930">
        <v>5733.7799999999988</v>
      </c>
      <c r="Q930">
        <v>1.779037</v>
      </c>
      <c r="R930">
        <v>5810.02</v>
      </c>
      <c r="S930">
        <v>1.779037</v>
      </c>
      <c r="T930" s="84">
        <v>5277.31</v>
      </c>
      <c r="U930" s="57">
        <v>44228</v>
      </c>
      <c r="V930" s="81" t="str">
        <f t="shared" si="56"/>
        <v>82020</v>
      </c>
      <c r="W930" s="80" t="str">
        <f t="shared" si="57"/>
        <v>1 a 30 dias</v>
      </c>
      <c r="X930" s="81" t="str">
        <f t="shared" si="59"/>
        <v>22021</v>
      </c>
      <c r="AA930"/>
    </row>
    <row r="931" spans="1:27" x14ac:dyDescent="0.3">
      <c r="A931" s="57">
        <v>44227</v>
      </c>
      <c r="B931">
        <v>29894663000189</v>
      </c>
      <c r="C931" t="s">
        <v>96</v>
      </c>
      <c r="D931" s="57">
        <v>44074</v>
      </c>
      <c r="E931">
        <v>406.95</v>
      </c>
      <c r="F931" s="57">
        <v>44203</v>
      </c>
      <c r="G931">
        <f t="shared" si="58"/>
        <v>-24</v>
      </c>
      <c r="H931" s="57">
        <v>46638</v>
      </c>
      <c r="I931">
        <v>2322</v>
      </c>
      <c r="J931">
        <v>307466403</v>
      </c>
      <c r="K931">
        <v>84</v>
      </c>
      <c r="L931"/>
      <c r="M931"/>
      <c r="N931">
        <v>1.3599999999999999</v>
      </c>
      <c r="O931" s="83">
        <v>20707.78</v>
      </c>
      <c r="P931">
        <v>20102.769999999997</v>
      </c>
      <c r="Q931">
        <v>1.432369</v>
      </c>
      <c r="R931">
        <v>21146.84</v>
      </c>
      <c r="S931">
        <v>1.432369</v>
      </c>
      <c r="T931" s="84">
        <v>20707.78</v>
      </c>
      <c r="U931" s="57">
        <v>44197</v>
      </c>
      <c r="V931" s="81" t="str">
        <f t="shared" si="56"/>
        <v>82020</v>
      </c>
      <c r="W931" s="80" t="str">
        <f t="shared" si="57"/>
        <v>1 a 30 dias</v>
      </c>
      <c r="X931" s="81" t="str">
        <f t="shared" si="59"/>
        <v>12021</v>
      </c>
      <c r="AA931"/>
    </row>
    <row r="932" spans="1:27" x14ac:dyDescent="0.3">
      <c r="A932" s="57">
        <v>44227</v>
      </c>
      <c r="B932">
        <v>29894663000189</v>
      </c>
      <c r="C932" t="s">
        <v>96</v>
      </c>
      <c r="D932" s="57">
        <v>44074</v>
      </c>
      <c r="E932">
        <v>173.6</v>
      </c>
      <c r="F932" s="57">
        <v>44172</v>
      </c>
      <c r="G932">
        <f t="shared" si="58"/>
        <v>-55</v>
      </c>
      <c r="H932" s="57">
        <v>46667</v>
      </c>
      <c r="I932">
        <v>2351</v>
      </c>
      <c r="J932">
        <v>307474794</v>
      </c>
      <c r="K932">
        <v>84</v>
      </c>
      <c r="L932"/>
      <c r="M932"/>
      <c r="N932">
        <v>1.440863</v>
      </c>
      <c r="O932" s="83">
        <v>8224.9</v>
      </c>
      <c r="P932">
        <v>8218.57</v>
      </c>
      <c r="Q932">
        <v>1.788327</v>
      </c>
      <c r="R932">
        <v>9044.85</v>
      </c>
      <c r="S932">
        <v>1.788327</v>
      </c>
      <c r="T932" s="84">
        <v>8224.9</v>
      </c>
      <c r="U932" s="57">
        <v>44166</v>
      </c>
      <c r="V932" s="81" t="str">
        <f t="shared" si="56"/>
        <v>82020</v>
      </c>
      <c r="W932" s="80" t="str">
        <f t="shared" si="57"/>
        <v>31 a 60 dias</v>
      </c>
      <c r="X932" s="81" t="str">
        <f t="shared" si="59"/>
        <v>122020</v>
      </c>
      <c r="AA932"/>
    </row>
    <row r="933" spans="1:27" x14ac:dyDescent="0.3">
      <c r="A933" s="57">
        <v>44227</v>
      </c>
      <c r="B933">
        <v>29894663000189</v>
      </c>
      <c r="C933" t="s">
        <v>96</v>
      </c>
      <c r="D933" s="57">
        <v>44074</v>
      </c>
      <c r="E933">
        <v>136.80000000000001</v>
      </c>
      <c r="F933" s="57">
        <v>44142</v>
      </c>
      <c r="G933">
        <f t="shared" si="58"/>
        <v>-85</v>
      </c>
      <c r="H933" s="57">
        <v>46638</v>
      </c>
      <c r="I933">
        <v>2322</v>
      </c>
      <c r="J933">
        <v>307483672</v>
      </c>
      <c r="K933">
        <v>84</v>
      </c>
      <c r="L933"/>
      <c r="M933"/>
      <c r="N933">
        <v>1.4482170000000001</v>
      </c>
      <c r="O933" s="83">
        <v>6587.1900000000005</v>
      </c>
      <c r="P933">
        <v>6554.5400000000009</v>
      </c>
      <c r="Q933">
        <v>1.786287</v>
      </c>
      <c r="R933">
        <v>7204.97</v>
      </c>
      <c r="S933">
        <v>1.786287</v>
      </c>
      <c r="T933" s="84">
        <v>6587.1900000000005</v>
      </c>
      <c r="U933" s="57">
        <v>44136</v>
      </c>
      <c r="V933" s="81" t="str">
        <f t="shared" si="56"/>
        <v>82020</v>
      </c>
      <c r="W933" s="80" t="str">
        <f t="shared" si="57"/>
        <v>61 a 90 dias</v>
      </c>
      <c r="X933" s="81" t="str">
        <f t="shared" si="59"/>
        <v>112020</v>
      </c>
      <c r="AA933"/>
    </row>
    <row r="934" spans="1:27" x14ac:dyDescent="0.3">
      <c r="A934" s="57">
        <v>44227</v>
      </c>
      <c r="B934">
        <v>29894663000189</v>
      </c>
      <c r="C934" t="s">
        <v>96</v>
      </c>
      <c r="D934" s="57">
        <v>44099</v>
      </c>
      <c r="E934">
        <v>181.4</v>
      </c>
      <c r="F934" s="57">
        <v>44262</v>
      </c>
      <c r="G934">
        <f t="shared" si="58"/>
        <v>35</v>
      </c>
      <c r="H934" s="57">
        <v>46667</v>
      </c>
      <c r="I934">
        <v>2351</v>
      </c>
      <c r="J934">
        <v>307487235</v>
      </c>
      <c r="K934">
        <v>84</v>
      </c>
      <c r="L934"/>
      <c r="M934"/>
      <c r="N934">
        <v>1.4180979999999999</v>
      </c>
      <c r="O934" s="83">
        <v>8129.87</v>
      </c>
      <c r="P934">
        <v>8759.6899999999987</v>
      </c>
      <c r="Q934">
        <v>1.753447</v>
      </c>
      <c r="R934">
        <v>8968.0500000000011</v>
      </c>
      <c r="S934">
        <v>1.753447</v>
      </c>
      <c r="T934" s="84">
        <v>8129.87</v>
      </c>
      <c r="U934" s="57">
        <v>44287</v>
      </c>
      <c r="V934" s="81" t="str">
        <f t="shared" si="56"/>
        <v>92020</v>
      </c>
      <c r="W934" s="80" t="str">
        <f t="shared" si="57"/>
        <v>1 a 30 dias</v>
      </c>
      <c r="X934" s="81" t="str">
        <f t="shared" si="59"/>
        <v>42021</v>
      </c>
      <c r="AA934"/>
    </row>
    <row r="935" spans="1:27" x14ac:dyDescent="0.3">
      <c r="A935" s="57">
        <v>44227</v>
      </c>
      <c r="B935">
        <v>29894663000189</v>
      </c>
      <c r="C935" t="s">
        <v>96</v>
      </c>
      <c r="D935" s="57">
        <v>43978</v>
      </c>
      <c r="E935">
        <v>93.42</v>
      </c>
      <c r="F935" s="57">
        <v>44262</v>
      </c>
      <c r="G935">
        <f t="shared" si="58"/>
        <v>35</v>
      </c>
      <c r="H935" s="57">
        <v>46119</v>
      </c>
      <c r="I935">
        <v>1803</v>
      </c>
      <c r="J935">
        <v>307508503</v>
      </c>
      <c r="K935">
        <v>72</v>
      </c>
      <c r="L935"/>
      <c r="M935"/>
      <c r="N935">
        <v>1.3599999999999999</v>
      </c>
      <c r="O935" s="83">
        <v>3802.3199999999997</v>
      </c>
      <c r="P935">
        <v>4247.4500000000016</v>
      </c>
      <c r="Q935">
        <v>1.613877</v>
      </c>
      <c r="R935">
        <v>4039.8500000000004</v>
      </c>
      <c r="S935">
        <v>1.613877</v>
      </c>
      <c r="T935" s="84">
        <v>3802.3199999999997</v>
      </c>
      <c r="U935" s="57">
        <v>44287</v>
      </c>
      <c r="V935" s="81" t="str">
        <f t="shared" si="56"/>
        <v>52020</v>
      </c>
      <c r="W935" s="80" t="str">
        <f t="shared" si="57"/>
        <v>1 a 30 dias</v>
      </c>
      <c r="X935" s="81" t="str">
        <f t="shared" si="59"/>
        <v>42021</v>
      </c>
      <c r="AA935"/>
    </row>
    <row r="936" spans="1:27" x14ac:dyDescent="0.3">
      <c r="A936" s="57">
        <v>44227</v>
      </c>
      <c r="B936">
        <v>29894663000189</v>
      </c>
      <c r="C936" t="s">
        <v>96</v>
      </c>
      <c r="D936" s="57">
        <v>44134</v>
      </c>
      <c r="E936">
        <v>52</v>
      </c>
      <c r="F936" s="57">
        <v>44234</v>
      </c>
      <c r="G936">
        <f t="shared" si="58"/>
        <v>7</v>
      </c>
      <c r="H936" s="57">
        <v>46699</v>
      </c>
      <c r="I936">
        <v>2383</v>
      </c>
      <c r="J936">
        <v>307556512</v>
      </c>
      <c r="K936">
        <v>84</v>
      </c>
      <c r="L936"/>
      <c r="M936"/>
      <c r="N936">
        <v>1.4117950000000001</v>
      </c>
      <c r="O936" s="83">
        <v>2399.1</v>
      </c>
      <c r="P936">
        <v>2521.9400000000005</v>
      </c>
      <c r="Q936">
        <v>1.748407</v>
      </c>
      <c r="R936">
        <v>2644.8</v>
      </c>
      <c r="S936">
        <v>1.748407</v>
      </c>
      <c r="T936" s="84">
        <v>2399.1</v>
      </c>
      <c r="U936" s="57">
        <v>44228</v>
      </c>
      <c r="V936" s="81" t="str">
        <f t="shared" si="56"/>
        <v>102020</v>
      </c>
      <c r="W936" s="80" t="str">
        <f t="shared" si="57"/>
        <v>1 a 30 dias</v>
      </c>
      <c r="X936" s="81" t="str">
        <f t="shared" si="59"/>
        <v>22021</v>
      </c>
      <c r="AA936"/>
    </row>
    <row r="937" spans="1:27" x14ac:dyDescent="0.3">
      <c r="A937" s="57">
        <v>44227</v>
      </c>
      <c r="B937">
        <v>29894663000189</v>
      </c>
      <c r="C937" t="s">
        <v>96</v>
      </c>
      <c r="D937" s="57">
        <v>44074</v>
      </c>
      <c r="E937">
        <v>54</v>
      </c>
      <c r="F937" s="57">
        <v>44234</v>
      </c>
      <c r="G937">
        <f t="shared" si="58"/>
        <v>7</v>
      </c>
      <c r="H937" s="57">
        <v>46608</v>
      </c>
      <c r="I937">
        <v>2292</v>
      </c>
      <c r="J937">
        <v>307566036</v>
      </c>
      <c r="K937">
        <v>84</v>
      </c>
      <c r="L937"/>
      <c r="M937"/>
      <c r="N937">
        <v>1.4330970000000001</v>
      </c>
      <c r="O937" s="83">
        <v>2424.5500000000002</v>
      </c>
      <c r="P937">
        <v>2638.59</v>
      </c>
      <c r="Q937">
        <v>1.7860879999999999</v>
      </c>
      <c r="R937">
        <v>2675.79</v>
      </c>
      <c r="S937">
        <v>1.7860879999999999</v>
      </c>
      <c r="T937" s="84">
        <v>2424.5500000000002</v>
      </c>
      <c r="U937" s="57">
        <v>44228</v>
      </c>
      <c r="V937" s="81" t="str">
        <f t="shared" si="56"/>
        <v>82020</v>
      </c>
      <c r="W937" s="80" t="str">
        <f t="shared" si="57"/>
        <v>1 a 30 dias</v>
      </c>
      <c r="X937" s="81" t="str">
        <f t="shared" si="59"/>
        <v>22021</v>
      </c>
      <c r="AA937"/>
    </row>
    <row r="938" spans="1:27" x14ac:dyDescent="0.3">
      <c r="A938" s="57">
        <v>44227</v>
      </c>
      <c r="B938">
        <v>29894663000189</v>
      </c>
      <c r="C938" t="s">
        <v>96</v>
      </c>
      <c r="D938" s="57">
        <v>44074</v>
      </c>
      <c r="E938">
        <v>60</v>
      </c>
      <c r="F938" s="57">
        <v>44262</v>
      </c>
      <c r="G938">
        <f t="shared" si="58"/>
        <v>35</v>
      </c>
      <c r="H938" s="57">
        <v>46638</v>
      </c>
      <c r="I938">
        <v>2322</v>
      </c>
      <c r="J938">
        <v>307568675</v>
      </c>
      <c r="K938">
        <v>84</v>
      </c>
      <c r="L938"/>
      <c r="M938"/>
      <c r="N938">
        <v>1.3599999999999999</v>
      </c>
      <c r="O938" s="83">
        <v>2857.31</v>
      </c>
      <c r="P938">
        <v>2963.8999999999996</v>
      </c>
      <c r="Q938">
        <v>1.5212939999999999</v>
      </c>
      <c r="R938">
        <v>2997.85</v>
      </c>
      <c r="S938">
        <v>1.5212939999999999</v>
      </c>
      <c r="T938" s="84">
        <v>2857.31</v>
      </c>
      <c r="U938" s="57">
        <v>44287</v>
      </c>
      <c r="V938" s="81" t="str">
        <f t="shared" si="56"/>
        <v>82020</v>
      </c>
      <c r="W938" s="80" t="str">
        <f t="shared" si="57"/>
        <v>1 a 30 dias</v>
      </c>
      <c r="X938" s="81" t="str">
        <f t="shared" si="59"/>
        <v>42021</v>
      </c>
      <c r="AA938"/>
    </row>
    <row r="939" spans="1:27" x14ac:dyDescent="0.3">
      <c r="A939" s="57">
        <v>44227</v>
      </c>
      <c r="B939">
        <v>29894663000189</v>
      </c>
      <c r="C939" t="s">
        <v>96</v>
      </c>
      <c r="D939" s="57">
        <v>44134</v>
      </c>
      <c r="E939">
        <v>308.89</v>
      </c>
      <c r="F939" s="57">
        <v>44323</v>
      </c>
      <c r="G939">
        <f t="shared" si="58"/>
        <v>96</v>
      </c>
      <c r="H939" s="57">
        <v>46667</v>
      </c>
      <c r="I939">
        <v>2351</v>
      </c>
      <c r="J939">
        <v>307591274</v>
      </c>
      <c r="K939">
        <v>84</v>
      </c>
      <c r="L939"/>
      <c r="M939"/>
      <c r="N939">
        <v>1.4131899999999999</v>
      </c>
      <c r="O939" s="83">
        <v>13198.609999999999</v>
      </c>
      <c r="P939">
        <v>15188.139999999992</v>
      </c>
      <c r="Q939">
        <v>1.7604569999999999</v>
      </c>
      <c r="R939">
        <v>14675.66</v>
      </c>
      <c r="S939">
        <v>1.7604569999999999</v>
      </c>
      <c r="T939" s="84">
        <v>13198.609999999999</v>
      </c>
      <c r="U939" s="57">
        <v>44317</v>
      </c>
      <c r="V939" s="81" t="str">
        <f t="shared" si="56"/>
        <v>102020</v>
      </c>
      <c r="W939" s="80" t="str">
        <f t="shared" si="57"/>
        <v>1 a 30 dias</v>
      </c>
      <c r="X939" s="81" t="str">
        <f t="shared" si="59"/>
        <v>52021</v>
      </c>
      <c r="AA939"/>
    </row>
    <row r="940" spans="1:27" x14ac:dyDescent="0.3">
      <c r="A940" s="57">
        <v>44227</v>
      </c>
      <c r="B940">
        <v>29894663000189</v>
      </c>
      <c r="C940" t="s">
        <v>96</v>
      </c>
      <c r="D940" s="57">
        <v>44074</v>
      </c>
      <c r="E940">
        <v>240.9</v>
      </c>
      <c r="F940" s="57">
        <v>44111</v>
      </c>
      <c r="G940">
        <f t="shared" si="58"/>
        <v>-116</v>
      </c>
      <c r="H940" s="57">
        <v>46484</v>
      </c>
      <c r="I940">
        <v>2168</v>
      </c>
      <c r="J940">
        <v>307627424</v>
      </c>
      <c r="K940">
        <v>84</v>
      </c>
      <c r="L940"/>
      <c r="M940"/>
      <c r="N940">
        <v>1.4447895895845442</v>
      </c>
      <c r="O940" s="83">
        <v>11502.66</v>
      </c>
      <c r="P940">
        <v>11431.61</v>
      </c>
      <c r="Q940">
        <v>1.793104</v>
      </c>
      <c r="R940">
        <v>12529.390000000001</v>
      </c>
      <c r="S940">
        <v>1.793104</v>
      </c>
      <c r="T940" s="84">
        <v>11502.66</v>
      </c>
      <c r="U940" s="57">
        <v>44105</v>
      </c>
      <c r="V940" s="81" t="str">
        <f t="shared" si="56"/>
        <v>82020</v>
      </c>
      <c r="W940" s="80" t="str">
        <f t="shared" si="57"/>
        <v>91 a 120 dias</v>
      </c>
      <c r="X940" s="81" t="str">
        <f t="shared" si="59"/>
        <v>102020</v>
      </c>
      <c r="AA940"/>
    </row>
    <row r="941" spans="1:27" x14ac:dyDescent="0.3">
      <c r="A941" s="57">
        <v>44227</v>
      </c>
      <c r="B941">
        <v>29894663000189</v>
      </c>
      <c r="C941" t="s">
        <v>96</v>
      </c>
      <c r="D941" s="57">
        <v>43978</v>
      </c>
      <c r="E941">
        <v>139.94</v>
      </c>
      <c r="F941" s="57">
        <v>43989</v>
      </c>
      <c r="G941">
        <f t="shared" si="58"/>
        <v>-238</v>
      </c>
      <c r="H941" s="57">
        <v>46514</v>
      </c>
      <c r="I941">
        <v>2198</v>
      </c>
      <c r="J941">
        <v>307637410</v>
      </c>
      <c r="K941">
        <v>84</v>
      </c>
      <c r="L941"/>
      <c r="M941"/>
      <c r="N941">
        <v>1.4473740000000002</v>
      </c>
      <c r="O941" s="83">
        <v>7276.21</v>
      </c>
      <c r="P941">
        <v>6790</v>
      </c>
      <c r="Q941">
        <v>1.795517</v>
      </c>
      <c r="R941">
        <v>7882.46</v>
      </c>
      <c r="S941">
        <v>1.795517</v>
      </c>
      <c r="T941" s="84">
        <v>7276.21</v>
      </c>
      <c r="U941" s="57">
        <v>44013</v>
      </c>
      <c r="V941" s="81" t="str">
        <f t="shared" si="56"/>
        <v>52020</v>
      </c>
      <c r="W941" s="80" t="str">
        <f t="shared" si="57"/>
        <v>Acima de 120 dias</v>
      </c>
      <c r="X941" s="81" t="str">
        <f t="shared" si="59"/>
        <v>72020</v>
      </c>
      <c r="AA941"/>
    </row>
    <row r="942" spans="1:27" x14ac:dyDescent="0.3">
      <c r="A942" s="57">
        <v>44227</v>
      </c>
      <c r="B942">
        <v>29894663000189</v>
      </c>
      <c r="C942" t="s">
        <v>96</v>
      </c>
      <c r="D942" s="57">
        <v>44040</v>
      </c>
      <c r="E942">
        <v>313.5</v>
      </c>
      <c r="F942" s="57">
        <v>44234</v>
      </c>
      <c r="G942">
        <f t="shared" si="58"/>
        <v>7</v>
      </c>
      <c r="H942" s="57">
        <v>46545</v>
      </c>
      <c r="I942">
        <v>2229</v>
      </c>
      <c r="J942">
        <v>307649248</v>
      </c>
      <c r="K942">
        <v>84</v>
      </c>
      <c r="L942"/>
      <c r="M942"/>
      <c r="N942">
        <v>1.4378106233222967</v>
      </c>
      <c r="O942" s="83">
        <v>13912.27</v>
      </c>
      <c r="P942">
        <v>15174.670000000002</v>
      </c>
      <c r="Q942">
        <v>1.7857799999999999</v>
      </c>
      <c r="R942">
        <v>15300</v>
      </c>
      <c r="S942">
        <v>1.7857799999999999</v>
      </c>
      <c r="T942" s="84">
        <v>13912.27</v>
      </c>
      <c r="U942" s="57">
        <v>44256</v>
      </c>
      <c r="V942" s="81" t="str">
        <f t="shared" si="56"/>
        <v>72020</v>
      </c>
      <c r="W942" s="80" t="str">
        <f t="shared" si="57"/>
        <v>1 a 30 dias</v>
      </c>
      <c r="X942" s="81" t="str">
        <f t="shared" si="59"/>
        <v>32021</v>
      </c>
      <c r="AA942"/>
    </row>
    <row r="943" spans="1:27" x14ac:dyDescent="0.3">
      <c r="A943" s="57">
        <v>44227</v>
      </c>
      <c r="B943">
        <v>29894663000189</v>
      </c>
      <c r="C943" t="s">
        <v>96</v>
      </c>
      <c r="D943" s="57">
        <v>44074</v>
      </c>
      <c r="E943">
        <v>117.94</v>
      </c>
      <c r="F943" s="57">
        <v>44234</v>
      </c>
      <c r="G943">
        <f t="shared" si="58"/>
        <v>7</v>
      </c>
      <c r="H943" s="57">
        <v>46608</v>
      </c>
      <c r="I943">
        <v>2292</v>
      </c>
      <c r="J943">
        <v>307672135</v>
      </c>
      <c r="K943">
        <v>84</v>
      </c>
      <c r="L943"/>
      <c r="M943"/>
      <c r="N943">
        <v>1.4355929999999999</v>
      </c>
      <c r="O943" s="83">
        <v>5299.08</v>
      </c>
      <c r="P943">
        <v>5758.0600000000013</v>
      </c>
      <c r="Q943">
        <v>1.7835209999999999</v>
      </c>
      <c r="R943">
        <v>5839.9800000000005</v>
      </c>
      <c r="S943">
        <v>1.7835209999999999</v>
      </c>
      <c r="T943" s="84">
        <v>5299.08</v>
      </c>
      <c r="U943" s="57">
        <v>44256</v>
      </c>
      <c r="V943" s="81" t="str">
        <f t="shared" si="56"/>
        <v>82020</v>
      </c>
      <c r="W943" s="80" t="str">
        <f t="shared" si="57"/>
        <v>1 a 30 dias</v>
      </c>
      <c r="X943" s="81" t="str">
        <f t="shared" si="59"/>
        <v>32021</v>
      </c>
      <c r="AA943"/>
    </row>
    <row r="944" spans="1:27" x14ac:dyDescent="0.3">
      <c r="A944" s="57">
        <v>44227</v>
      </c>
      <c r="B944">
        <v>29894663000189</v>
      </c>
      <c r="C944" t="s">
        <v>96</v>
      </c>
      <c r="D944" s="57">
        <v>44001</v>
      </c>
      <c r="E944">
        <v>49.86</v>
      </c>
      <c r="F944" s="57">
        <v>44323</v>
      </c>
      <c r="G944">
        <f t="shared" si="58"/>
        <v>96</v>
      </c>
      <c r="H944" s="57">
        <v>46514</v>
      </c>
      <c r="I944">
        <v>2198</v>
      </c>
      <c r="J944">
        <v>307733270</v>
      </c>
      <c r="K944">
        <v>84</v>
      </c>
      <c r="L944"/>
      <c r="M944"/>
      <c r="N944">
        <v>1.436155105592027</v>
      </c>
      <c r="O944" s="83">
        <v>2049.63</v>
      </c>
      <c r="P944">
        <v>2404.9399999999991</v>
      </c>
      <c r="Q944">
        <v>1.7857799999999999</v>
      </c>
      <c r="R944">
        <v>2267.5</v>
      </c>
      <c r="S944">
        <v>1.7857799999999999</v>
      </c>
      <c r="T944" s="84">
        <v>2049.63</v>
      </c>
      <c r="U944" s="57">
        <v>44317</v>
      </c>
      <c r="V944" s="81" t="str">
        <f t="shared" si="56"/>
        <v>62020</v>
      </c>
      <c r="W944" s="80" t="str">
        <f t="shared" si="57"/>
        <v>1 a 30 dias</v>
      </c>
      <c r="X944" s="81" t="str">
        <f t="shared" si="59"/>
        <v>52021</v>
      </c>
      <c r="AA944"/>
    </row>
    <row r="945" spans="1:27" x14ac:dyDescent="0.3">
      <c r="A945" s="57">
        <v>44227</v>
      </c>
      <c r="B945">
        <v>29894663000189</v>
      </c>
      <c r="C945" t="s">
        <v>96</v>
      </c>
      <c r="D945" s="57">
        <v>43978</v>
      </c>
      <c r="E945">
        <v>282.8</v>
      </c>
      <c r="F945" s="57">
        <v>44019</v>
      </c>
      <c r="G945">
        <f t="shared" si="58"/>
        <v>-208</v>
      </c>
      <c r="H945" s="57">
        <v>46514</v>
      </c>
      <c r="I945">
        <v>2198</v>
      </c>
      <c r="J945">
        <v>307734909</v>
      </c>
      <c r="K945">
        <v>84</v>
      </c>
      <c r="L945"/>
      <c r="M945"/>
      <c r="N945">
        <v>1.4367460000000001</v>
      </c>
      <c r="O945" s="83">
        <v>14458.220000000001</v>
      </c>
      <c r="P945">
        <v>13770.799999999996</v>
      </c>
      <c r="Q945">
        <v>1.784195</v>
      </c>
      <c r="R945">
        <v>15686.939999999999</v>
      </c>
      <c r="S945">
        <v>1.784195</v>
      </c>
      <c r="T945" s="84">
        <v>14458.220000000001</v>
      </c>
      <c r="U945" s="57">
        <v>44013</v>
      </c>
      <c r="V945" s="81" t="str">
        <f t="shared" si="56"/>
        <v>52020</v>
      </c>
      <c r="W945" s="80" t="str">
        <f t="shared" si="57"/>
        <v>Acima de 120 dias</v>
      </c>
      <c r="X945" s="81" t="str">
        <f t="shared" si="59"/>
        <v>72020</v>
      </c>
      <c r="AA945"/>
    </row>
    <row r="946" spans="1:27" x14ac:dyDescent="0.3">
      <c r="A946" s="57">
        <v>44227</v>
      </c>
      <c r="B946">
        <v>29894663000189</v>
      </c>
      <c r="C946" t="s">
        <v>96</v>
      </c>
      <c r="D946" s="57">
        <v>44074</v>
      </c>
      <c r="E946">
        <v>704</v>
      </c>
      <c r="F946" s="57">
        <v>44262</v>
      </c>
      <c r="G946">
        <f t="shared" si="58"/>
        <v>35</v>
      </c>
      <c r="H946" s="57">
        <v>46575</v>
      </c>
      <c r="I946">
        <v>2259</v>
      </c>
      <c r="J946">
        <v>307747860</v>
      </c>
      <c r="K946">
        <v>84</v>
      </c>
      <c r="L946"/>
      <c r="M946"/>
      <c r="N946">
        <v>1.4063014108337997</v>
      </c>
      <c r="O946" s="83">
        <v>31007.040000000001</v>
      </c>
      <c r="P946">
        <v>34493.289999999986</v>
      </c>
      <c r="Q946">
        <v>1.7523850000000001</v>
      </c>
      <c r="R946">
        <v>34207.19</v>
      </c>
      <c r="S946">
        <v>1.7523850000000001</v>
      </c>
      <c r="T946" s="84">
        <v>31007.040000000001</v>
      </c>
      <c r="U946" s="57">
        <v>44287</v>
      </c>
      <c r="V946" s="81" t="str">
        <f t="shared" si="56"/>
        <v>82020</v>
      </c>
      <c r="W946" s="80" t="str">
        <f t="shared" si="57"/>
        <v>1 a 30 dias</v>
      </c>
      <c r="X946" s="81" t="str">
        <f t="shared" si="59"/>
        <v>42021</v>
      </c>
      <c r="AA946"/>
    </row>
    <row r="947" spans="1:27" x14ac:dyDescent="0.3">
      <c r="A947" s="57">
        <v>44227</v>
      </c>
      <c r="B947">
        <v>29894663000189</v>
      </c>
      <c r="C947" t="s">
        <v>96</v>
      </c>
      <c r="D947" s="57">
        <v>43936</v>
      </c>
      <c r="E947">
        <v>480.11</v>
      </c>
      <c r="F947" s="57">
        <v>43989</v>
      </c>
      <c r="G947">
        <f t="shared" si="58"/>
        <v>-238</v>
      </c>
      <c r="H947" s="57">
        <v>46090</v>
      </c>
      <c r="I947">
        <v>1774</v>
      </c>
      <c r="J947">
        <v>307812757</v>
      </c>
      <c r="K947">
        <v>72</v>
      </c>
      <c r="L947"/>
      <c r="M947"/>
      <c r="N947">
        <v>1.5139607684550016</v>
      </c>
      <c r="O947" s="83">
        <v>21831.08</v>
      </c>
      <c r="P947">
        <v>20742.069999999989</v>
      </c>
      <c r="Q947">
        <v>2.0626890000000002</v>
      </c>
      <c r="R947">
        <v>24136.18</v>
      </c>
      <c r="S947">
        <v>2.0626890000000002</v>
      </c>
      <c r="T947" s="84">
        <v>21831.08</v>
      </c>
      <c r="U947" s="57">
        <v>43983</v>
      </c>
      <c r="V947" s="81" t="str">
        <f t="shared" si="56"/>
        <v>42020</v>
      </c>
      <c r="W947" s="80" t="str">
        <f t="shared" si="57"/>
        <v>Acima de 120 dias</v>
      </c>
      <c r="X947" s="81" t="str">
        <f t="shared" si="59"/>
        <v>62020</v>
      </c>
      <c r="AA947"/>
    </row>
    <row r="948" spans="1:27" x14ac:dyDescent="0.3">
      <c r="A948" s="57">
        <v>44227</v>
      </c>
      <c r="B948">
        <v>29894663000189</v>
      </c>
      <c r="C948" t="s">
        <v>96</v>
      </c>
      <c r="D948" s="57">
        <v>43936</v>
      </c>
      <c r="E948">
        <v>119</v>
      </c>
      <c r="F948" s="57">
        <v>44323</v>
      </c>
      <c r="G948">
        <f t="shared" si="58"/>
        <v>96</v>
      </c>
      <c r="H948" s="57">
        <v>46090</v>
      </c>
      <c r="I948">
        <v>1774</v>
      </c>
      <c r="J948">
        <v>307813922</v>
      </c>
      <c r="K948">
        <v>72</v>
      </c>
      <c r="L948"/>
      <c r="M948"/>
      <c r="N948">
        <v>1.5079391717692543</v>
      </c>
      <c r="O948" s="83">
        <v>4107.95</v>
      </c>
      <c r="P948">
        <v>5150.2300000000005</v>
      </c>
      <c r="Q948">
        <v>2.0564170000000002</v>
      </c>
      <c r="R948">
        <v>4680.29</v>
      </c>
      <c r="S948">
        <v>2.0564170000000002</v>
      </c>
      <c r="T948" s="84">
        <v>4107.95</v>
      </c>
      <c r="U948" s="57">
        <v>44317</v>
      </c>
      <c r="V948" s="81" t="str">
        <f t="shared" si="56"/>
        <v>42020</v>
      </c>
      <c r="W948" s="80" t="str">
        <f t="shared" si="57"/>
        <v>1 a 30 dias</v>
      </c>
      <c r="X948" s="81" t="str">
        <f t="shared" si="59"/>
        <v>52021</v>
      </c>
      <c r="AA948"/>
    </row>
    <row r="949" spans="1:27" x14ac:dyDescent="0.3">
      <c r="A949" s="57">
        <v>44227</v>
      </c>
      <c r="B949">
        <v>29894663000189</v>
      </c>
      <c r="C949" t="s">
        <v>96</v>
      </c>
      <c r="D949" s="57">
        <v>44040</v>
      </c>
      <c r="E949">
        <v>236</v>
      </c>
      <c r="F949" s="57">
        <v>44323</v>
      </c>
      <c r="G949">
        <f t="shared" si="58"/>
        <v>96</v>
      </c>
      <c r="H949" s="57">
        <v>46119</v>
      </c>
      <c r="I949">
        <v>1803</v>
      </c>
      <c r="J949">
        <v>307819401</v>
      </c>
      <c r="K949">
        <v>72</v>
      </c>
      <c r="L949"/>
      <c r="M949"/>
      <c r="N949">
        <v>1.3599999999999999</v>
      </c>
      <c r="O949" s="83">
        <v>9017.52</v>
      </c>
      <c r="P949">
        <v>10554.090000000004</v>
      </c>
      <c r="Q949">
        <v>1.666029</v>
      </c>
      <c r="R949">
        <v>9733.5499999999993</v>
      </c>
      <c r="S949">
        <v>1.666029</v>
      </c>
      <c r="T949" s="84">
        <v>9017.52</v>
      </c>
      <c r="U949" s="57">
        <v>44317</v>
      </c>
      <c r="V949" s="81" t="str">
        <f t="shared" si="56"/>
        <v>72020</v>
      </c>
      <c r="W949" s="80" t="str">
        <f t="shared" si="57"/>
        <v>1 a 30 dias</v>
      </c>
      <c r="X949" s="81" t="str">
        <f t="shared" si="59"/>
        <v>52021</v>
      </c>
      <c r="AA949"/>
    </row>
    <row r="950" spans="1:27" x14ac:dyDescent="0.3">
      <c r="A950" s="57">
        <v>44227</v>
      </c>
      <c r="B950">
        <v>29894663000189</v>
      </c>
      <c r="C950" t="s">
        <v>96</v>
      </c>
      <c r="D950" s="57">
        <v>43978</v>
      </c>
      <c r="E950">
        <v>299.39999999999998</v>
      </c>
      <c r="F950" s="57">
        <v>43989</v>
      </c>
      <c r="G950">
        <f t="shared" si="58"/>
        <v>-238</v>
      </c>
      <c r="H950" s="57">
        <v>46514</v>
      </c>
      <c r="I950">
        <v>2198</v>
      </c>
      <c r="J950">
        <v>307831162</v>
      </c>
      <c r="K950">
        <v>84</v>
      </c>
      <c r="L950"/>
      <c r="M950"/>
      <c r="N950">
        <v>1.444113</v>
      </c>
      <c r="O950" s="83">
        <v>2095.8000000000002</v>
      </c>
      <c r="P950">
        <v>14543.130000000001</v>
      </c>
      <c r="Q950">
        <v>1.7920290000000001</v>
      </c>
      <c r="R950">
        <v>2095.8000000000002</v>
      </c>
      <c r="S950">
        <v>1.7920290000000001</v>
      </c>
      <c r="T950" s="84">
        <v>2095.8000000000002</v>
      </c>
      <c r="U950" s="57">
        <v>44228</v>
      </c>
      <c r="V950" s="81" t="str">
        <f t="shared" si="56"/>
        <v>52020</v>
      </c>
      <c r="W950" s="80" t="str">
        <f t="shared" si="57"/>
        <v>Acima de 120 dias</v>
      </c>
      <c r="X950" s="81" t="str">
        <f t="shared" si="59"/>
        <v>22021</v>
      </c>
      <c r="AA950"/>
    </row>
    <row r="951" spans="1:27" x14ac:dyDescent="0.3">
      <c r="A951" s="57">
        <v>44227</v>
      </c>
      <c r="B951">
        <v>29894663000189</v>
      </c>
      <c r="C951" t="s">
        <v>96</v>
      </c>
      <c r="D951" s="57">
        <v>44040</v>
      </c>
      <c r="E951">
        <v>313.39999999999998</v>
      </c>
      <c r="F951" s="57">
        <v>44234</v>
      </c>
      <c r="G951">
        <f t="shared" si="58"/>
        <v>7</v>
      </c>
      <c r="H951" s="57">
        <v>46514</v>
      </c>
      <c r="I951">
        <v>2198</v>
      </c>
      <c r="J951">
        <v>307833277</v>
      </c>
      <c r="K951">
        <v>84</v>
      </c>
      <c r="L951"/>
      <c r="M951"/>
      <c r="N951">
        <v>1.4448390244155946</v>
      </c>
      <c r="O951" s="83">
        <v>13796.9</v>
      </c>
      <c r="P951">
        <v>15039.860000000002</v>
      </c>
      <c r="Q951">
        <v>1.7930200000000001</v>
      </c>
      <c r="R951">
        <v>15156.48</v>
      </c>
      <c r="S951">
        <v>1.7930200000000001</v>
      </c>
      <c r="T951" s="84">
        <v>13796.9</v>
      </c>
      <c r="U951" s="57">
        <v>44228</v>
      </c>
      <c r="V951" s="81" t="str">
        <f t="shared" si="56"/>
        <v>72020</v>
      </c>
      <c r="W951" s="80" t="str">
        <f t="shared" si="57"/>
        <v>1 a 30 dias</v>
      </c>
      <c r="X951" s="81" t="str">
        <f t="shared" si="59"/>
        <v>22021</v>
      </c>
      <c r="AA951"/>
    </row>
    <row r="952" spans="1:27" x14ac:dyDescent="0.3">
      <c r="A952" s="57">
        <v>44227</v>
      </c>
      <c r="B952">
        <v>29894663000189</v>
      </c>
      <c r="C952" t="s">
        <v>96</v>
      </c>
      <c r="D952" s="57">
        <v>43978</v>
      </c>
      <c r="E952">
        <v>161.30000000000001</v>
      </c>
      <c r="F952" s="57">
        <v>43989</v>
      </c>
      <c r="G952">
        <f t="shared" si="58"/>
        <v>-238</v>
      </c>
      <c r="H952" s="57">
        <v>46514</v>
      </c>
      <c r="I952">
        <v>2198</v>
      </c>
      <c r="J952">
        <v>307834888</v>
      </c>
      <c r="K952">
        <v>84</v>
      </c>
      <c r="L952"/>
      <c r="M952"/>
      <c r="N952">
        <v>1.3983840000000001</v>
      </c>
      <c r="O952" s="83">
        <v>8484.68</v>
      </c>
      <c r="P952">
        <v>7956.5600000000031</v>
      </c>
      <c r="Q952">
        <v>1.743268</v>
      </c>
      <c r="R952">
        <v>9192.6</v>
      </c>
      <c r="S952">
        <v>1.743268</v>
      </c>
      <c r="T952" s="84">
        <v>8484.68</v>
      </c>
      <c r="U952" s="57">
        <v>43983</v>
      </c>
      <c r="V952" s="81" t="str">
        <f t="shared" si="56"/>
        <v>52020</v>
      </c>
      <c r="W952" s="80" t="str">
        <f t="shared" si="57"/>
        <v>Acima de 120 dias</v>
      </c>
      <c r="X952" s="81" t="str">
        <f t="shared" si="59"/>
        <v>62020</v>
      </c>
      <c r="AA952"/>
    </row>
    <row r="953" spans="1:27" x14ac:dyDescent="0.3">
      <c r="A953" s="57">
        <v>44227</v>
      </c>
      <c r="B953">
        <v>29894663000189</v>
      </c>
      <c r="C953" t="s">
        <v>96</v>
      </c>
      <c r="D953" s="57">
        <v>44074</v>
      </c>
      <c r="E953">
        <v>78</v>
      </c>
      <c r="F953" s="57">
        <v>44262</v>
      </c>
      <c r="G953">
        <f t="shared" si="58"/>
        <v>35</v>
      </c>
      <c r="H953" s="57">
        <v>46545</v>
      </c>
      <c r="I953">
        <v>2229</v>
      </c>
      <c r="J953">
        <v>307840076</v>
      </c>
      <c r="K953">
        <v>84</v>
      </c>
      <c r="L953"/>
      <c r="M953"/>
      <c r="N953">
        <v>1.3935577276057531</v>
      </c>
      <c r="O953" s="83">
        <v>3427.08</v>
      </c>
      <c r="P953">
        <v>3813.4099999999989</v>
      </c>
      <c r="Q953">
        <v>1.7385969999999999</v>
      </c>
      <c r="R953">
        <v>3776.44</v>
      </c>
      <c r="S953">
        <v>1.7385969999999999</v>
      </c>
      <c r="T953" s="84">
        <v>3427.08</v>
      </c>
      <c r="U953" s="57">
        <v>44256</v>
      </c>
      <c r="V953" s="81" t="str">
        <f t="shared" si="56"/>
        <v>82020</v>
      </c>
      <c r="W953" s="80" t="str">
        <f t="shared" si="57"/>
        <v>1 a 30 dias</v>
      </c>
      <c r="X953" s="81" t="str">
        <f t="shared" si="59"/>
        <v>32021</v>
      </c>
      <c r="AA953"/>
    </row>
    <row r="954" spans="1:27" x14ac:dyDescent="0.3">
      <c r="A954" s="57">
        <v>44227</v>
      </c>
      <c r="B954">
        <v>29894663000189</v>
      </c>
      <c r="C954" t="s">
        <v>96</v>
      </c>
      <c r="D954" s="57">
        <v>44074</v>
      </c>
      <c r="E954">
        <v>1175.6400000000001</v>
      </c>
      <c r="F954" s="57">
        <v>44234</v>
      </c>
      <c r="G954">
        <f t="shared" si="58"/>
        <v>7</v>
      </c>
      <c r="H954" s="57">
        <v>46608</v>
      </c>
      <c r="I954">
        <v>2292</v>
      </c>
      <c r="J954">
        <v>307856377</v>
      </c>
      <c r="K954">
        <v>84</v>
      </c>
      <c r="L954"/>
      <c r="M954"/>
      <c r="N954">
        <v>1.3599999999999999</v>
      </c>
      <c r="O954" s="83">
        <v>59758.85</v>
      </c>
      <c r="P954">
        <v>58875.709999999985</v>
      </c>
      <c r="Q954">
        <v>1.3443830000000001</v>
      </c>
      <c r="R954">
        <v>59500.11</v>
      </c>
      <c r="S954">
        <v>1.3443830000000001</v>
      </c>
      <c r="T954" s="84">
        <v>59758.85</v>
      </c>
      <c r="U954" s="57">
        <v>44228</v>
      </c>
      <c r="V954" s="81" t="str">
        <f t="shared" si="56"/>
        <v>82020</v>
      </c>
      <c r="W954" s="80" t="str">
        <f t="shared" si="57"/>
        <v>1 a 30 dias</v>
      </c>
      <c r="X954" s="81" t="str">
        <f t="shared" si="59"/>
        <v>22021</v>
      </c>
      <c r="AA954"/>
    </row>
    <row r="955" spans="1:27" x14ac:dyDescent="0.3">
      <c r="A955" s="57">
        <v>44227</v>
      </c>
      <c r="B955">
        <v>29894663000189</v>
      </c>
      <c r="C955" t="s">
        <v>96</v>
      </c>
      <c r="D955" s="57">
        <v>44099</v>
      </c>
      <c r="E955">
        <v>1168.5</v>
      </c>
      <c r="F955" s="57">
        <v>44172</v>
      </c>
      <c r="G955">
        <f t="shared" si="58"/>
        <v>-55</v>
      </c>
      <c r="H955" s="57">
        <v>46638</v>
      </c>
      <c r="I955">
        <v>2322</v>
      </c>
      <c r="J955">
        <v>307889151</v>
      </c>
      <c r="K955">
        <v>84</v>
      </c>
      <c r="L955"/>
      <c r="M955"/>
      <c r="N955">
        <v>1.4421919999999999</v>
      </c>
      <c r="O955" s="83">
        <v>55048.87</v>
      </c>
      <c r="P955">
        <v>56775.80999999999</v>
      </c>
      <c r="Q955">
        <v>1.789717</v>
      </c>
      <c r="R955">
        <v>60475.55</v>
      </c>
      <c r="S955">
        <v>1.789717</v>
      </c>
      <c r="T955" s="84">
        <v>55048.87</v>
      </c>
      <c r="U955" s="57">
        <v>44197</v>
      </c>
      <c r="V955" s="81" t="str">
        <f t="shared" si="56"/>
        <v>92020</v>
      </c>
      <c r="W955" s="80" t="str">
        <f t="shared" si="57"/>
        <v>31 a 60 dias</v>
      </c>
      <c r="X955" s="81" t="str">
        <f t="shared" si="59"/>
        <v>12021</v>
      </c>
      <c r="AA955"/>
    </row>
    <row r="956" spans="1:27" x14ac:dyDescent="0.3">
      <c r="A956" s="57">
        <v>44227</v>
      </c>
      <c r="B956">
        <v>29894663000189</v>
      </c>
      <c r="C956" t="s">
        <v>96</v>
      </c>
      <c r="D956" s="57">
        <v>43936</v>
      </c>
      <c r="E956">
        <v>36.450000000000003</v>
      </c>
      <c r="F956" s="57">
        <v>44050</v>
      </c>
      <c r="G956">
        <f t="shared" si="58"/>
        <v>-177</v>
      </c>
      <c r="H956" s="57">
        <v>46090</v>
      </c>
      <c r="I956">
        <v>1774</v>
      </c>
      <c r="J956">
        <v>307908425</v>
      </c>
      <c r="K956">
        <v>72</v>
      </c>
      <c r="L956"/>
      <c r="M956"/>
      <c r="N956">
        <v>1.4949999999999999</v>
      </c>
      <c r="O956" s="83">
        <v>1607.41</v>
      </c>
      <c r="P956">
        <v>1583.58</v>
      </c>
      <c r="Q956">
        <v>1.9843280000000001</v>
      </c>
      <c r="R956">
        <v>1766.2</v>
      </c>
      <c r="S956">
        <v>1.9843280000000001</v>
      </c>
      <c r="T956" s="84">
        <v>1607.41</v>
      </c>
      <c r="U956" s="57">
        <v>44044</v>
      </c>
      <c r="V956" s="81" t="str">
        <f t="shared" si="56"/>
        <v>42020</v>
      </c>
      <c r="W956" s="80" t="str">
        <f t="shared" si="57"/>
        <v>Acima de 120 dias</v>
      </c>
      <c r="X956" s="81" t="str">
        <f t="shared" si="59"/>
        <v>82020</v>
      </c>
      <c r="AA956"/>
    </row>
    <row r="957" spans="1:27" x14ac:dyDescent="0.3">
      <c r="A957" s="57">
        <v>44227</v>
      </c>
      <c r="B957">
        <v>29894663000189</v>
      </c>
      <c r="C957" t="s">
        <v>96</v>
      </c>
      <c r="D957" s="57">
        <v>44074</v>
      </c>
      <c r="E957">
        <v>948</v>
      </c>
      <c r="F957" s="57">
        <v>44172</v>
      </c>
      <c r="G957">
        <f t="shared" si="58"/>
        <v>-55</v>
      </c>
      <c r="H957" s="57">
        <v>46484</v>
      </c>
      <c r="I957">
        <v>2168</v>
      </c>
      <c r="J957">
        <v>307925590</v>
      </c>
      <c r="K957">
        <v>84</v>
      </c>
      <c r="L957"/>
      <c r="M957"/>
      <c r="N957">
        <v>1.4406021456917555</v>
      </c>
      <c r="O957" s="83">
        <v>43417.64</v>
      </c>
      <c r="P957">
        <v>45046.739999999983</v>
      </c>
      <c r="Q957">
        <v>1.7886310000000001</v>
      </c>
      <c r="R957">
        <v>47462.34</v>
      </c>
      <c r="S957">
        <v>1.7886310000000001</v>
      </c>
      <c r="T957" s="84">
        <v>43417.64</v>
      </c>
      <c r="U957" s="57">
        <v>44166</v>
      </c>
      <c r="V957" s="81" t="str">
        <f t="shared" si="56"/>
        <v>82020</v>
      </c>
      <c r="W957" s="80" t="str">
        <f t="shared" si="57"/>
        <v>31 a 60 dias</v>
      </c>
      <c r="X957" s="81" t="str">
        <f t="shared" si="59"/>
        <v>122020</v>
      </c>
      <c r="AA957"/>
    </row>
    <row r="958" spans="1:27" x14ac:dyDescent="0.3">
      <c r="A958" s="57">
        <v>44227</v>
      </c>
      <c r="B958">
        <v>29894663000189</v>
      </c>
      <c r="C958" t="s">
        <v>96</v>
      </c>
      <c r="D958" s="57">
        <v>44074</v>
      </c>
      <c r="E958">
        <v>146.5</v>
      </c>
      <c r="F958" s="57">
        <v>44262</v>
      </c>
      <c r="G958">
        <f t="shared" si="58"/>
        <v>35</v>
      </c>
      <c r="H958" s="57">
        <v>46638</v>
      </c>
      <c r="I958">
        <v>2322</v>
      </c>
      <c r="J958">
        <v>307969210</v>
      </c>
      <c r="K958">
        <v>84</v>
      </c>
      <c r="L958"/>
      <c r="M958"/>
      <c r="N958">
        <v>1.3599999999999999</v>
      </c>
      <c r="O958" s="83">
        <v>7209.39</v>
      </c>
      <c r="P958">
        <v>7236.9000000000015</v>
      </c>
      <c r="Q958">
        <v>1.410042</v>
      </c>
      <c r="R958">
        <v>7319.72</v>
      </c>
      <c r="S958">
        <v>1.410042</v>
      </c>
      <c r="T958" s="84">
        <v>7209.39</v>
      </c>
      <c r="U958" s="57">
        <v>44287</v>
      </c>
      <c r="V958" s="81" t="str">
        <f t="shared" si="56"/>
        <v>82020</v>
      </c>
      <c r="W958" s="80" t="str">
        <f t="shared" si="57"/>
        <v>1 a 30 dias</v>
      </c>
      <c r="X958" s="81" t="str">
        <f t="shared" si="59"/>
        <v>42021</v>
      </c>
      <c r="AA958"/>
    </row>
    <row r="959" spans="1:27" x14ac:dyDescent="0.3">
      <c r="A959" s="57">
        <v>44227</v>
      </c>
      <c r="B959">
        <v>29894663000189</v>
      </c>
      <c r="C959" t="s">
        <v>96</v>
      </c>
      <c r="D959" s="57">
        <v>44001</v>
      </c>
      <c r="E959">
        <v>313</v>
      </c>
      <c r="F959" s="57">
        <v>44019</v>
      </c>
      <c r="G959">
        <f t="shared" si="58"/>
        <v>-208</v>
      </c>
      <c r="H959" s="57">
        <v>46514</v>
      </c>
      <c r="I959">
        <v>2198</v>
      </c>
      <c r="J959">
        <v>308031042</v>
      </c>
      <c r="K959">
        <v>84</v>
      </c>
      <c r="L959"/>
      <c r="M959"/>
      <c r="N959">
        <v>1.4478244769141047</v>
      </c>
      <c r="O959" s="83">
        <v>15969.32</v>
      </c>
      <c r="P959">
        <v>15038.430000000006</v>
      </c>
      <c r="Q959">
        <v>1.79332</v>
      </c>
      <c r="R959">
        <v>17315.64</v>
      </c>
      <c r="S959">
        <v>1.79332</v>
      </c>
      <c r="T959" s="84">
        <v>15969.32</v>
      </c>
      <c r="U959" s="57">
        <v>44044</v>
      </c>
      <c r="V959" s="81" t="str">
        <f t="shared" si="56"/>
        <v>62020</v>
      </c>
      <c r="W959" s="80" t="str">
        <f t="shared" si="57"/>
        <v>Acima de 120 dias</v>
      </c>
      <c r="X959" s="81" t="str">
        <f t="shared" si="59"/>
        <v>82020</v>
      </c>
      <c r="AA959"/>
    </row>
    <row r="960" spans="1:27" x14ac:dyDescent="0.3">
      <c r="A960" s="57">
        <v>44227</v>
      </c>
      <c r="B960">
        <v>29894663000189</v>
      </c>
      <c r="C960" t="s">
        <v>96</v>
      </c>
      <c r="D960" s="57">
        <v>44040</v>
      </c>
      <c r="E960">
        <v>57</v>
      </c>
      <c r="F960" s="57">
        <v>44172</v>
      </c>
      <c r="G960">
        <f t="shared" si="58"/>
        <v>-55</v>
      </c>
      <c r="H960" s="57">
        <v>46514</v>
      </c>
      <c r="I960">
        <v>2198</v>
      </c>
      <c r="J960">
        <v>308033712</v>
      </c>
      <c r="K960">
        <v>84</v>
      </c>
      <c r="L960"/>
      <c r="M960"/>
      <c r="N960">
        <v>1.4319802538787028</v>
      </c>
      <c r="O960" s="83">
        <v>2628.96</v>
      </c>
      <c r="P960">
        <v>2747.0100000000016</v>
      </c>
      <c r="Q960">
        <v>1.784492</v>
      </c>
      <c r="R960">
        <v>2880.48</v>
      </c>
      <c r="S960">
        <v>1.784492</v>
      </c>
      <c r="T960" s="84">
        <v>2628.96</v>
      </c>
      <c r="U960" s="57">
        <v>44197</v>
      </c>
      <c r="V960" s="81" t="str">
        <f t="shared" si="56"/>
        <v>72020</v>
      </c>
      <c r="W960" s="80" t="str">
        <f t="shared" si="57"/>
        <v>31 a 60 dias</v>
      </c>
      <c r="X960" s="81" t="str">
        <f t="shared" si="59"/>
        <v>12021</v>
      </c>
      <c r="AA960"/>
    </row>
    <row r="961" spans="1:27" x14ac:dyDescent="0.3">
      <c r="A961" s="57">
        <v>44227</v>
      </c>
      <c r="B961">
        <v>29894663000189</v>
      </c>
      <c r="C961" t="s">
        <v>96</v>
      </c>
      <c r="D961" s="57">
        <v>44074</v>
      </c>
      <c r="E961">
        <v>286</v>
      </c>
      <c r="F961" s="57">
        <v>44262</v>
      </c>
      <c r="G961">
        <f t="shared" si="58"/>
        <v>35</v>
      </c>
      <c r="H961" s="57">
        <v>46575</v>
      </c>
      <c r="I961">
        <v>2259</v>
      </c>
      <c r="J961">
        <v>308043697</v>
      </c>
      <c r="K961">
        <v>84</v>
      </c>
      <c r="L961"/>
      <c r="M961"/>
      <c r="N961">
        <v>1.4074218739738424</v>
      </c>
      <c r="O961" s="83">
        <v>12592.34</v>
      </c>
      <c r="P961">
        <v>14007.670000000002</v>
      </c>
      <c r="Q961">
        <v>1.7535780000000001</v>
      </c>
      <c r="R961">
        <v>13892.18</v>
      </c>
      <c r="S961">
        <v>1.7535780000000001</v>
      </c>
      <c r="T961" s="84">
        <v>12592.34</v>
      </c>
      <c r="U961" s="57">
        <v>44287</v>
      </c>
      <c r="V961" s="81" t="str">
        <f t="shared" si="56"/>
        <v>82020</v>
      </c>
      <c r="W961" s="80" t="str">
        <f t="shared" si="57"/>
        <v>1 a 30 dias</v>
      </c>
      <c r="X961" s="81" t="str">
        <f t="shared" si="59"/>
        <v>42021</v>
      </c>
      <c r="AA961"/>
    </row>
    <row r="962" spans="1:27" x14ac:dyDescent="0.3">
      <c r="A962" s="57">
        <v>44227</v>
      </c>
      <c r="B962">
        <v>29894663000189</v>
      </c>
      <c r="C962" t="s">
        <v>96</v>
      </c>
      <c r="D962" s="57">
        <v>44040</v>
      </c>
      <c r="E962">
        <v>168.59</v>
      </c>
      <c r="F962" s="57">
        <v>44081</v>
      </c>
      <c r="G962">
        <f t="shared" si="58"/>
        <v>-146</v>
      </c>
      <c r="H962" s="57">
        <v>46575</v>
      </c>
      <c r="I962">
        <v>2259</v>
      </c>
      <c r="J962">
        <v>308048606</v>
      </c>
      <c r="K962">
        <v>84</v>
      </c>
      <c r="L962"/>
      <c r="M962"/>
      <c r="N962">
        <v>1.4016960000000001</v>
      </c>
      <c r="O962" s="83">
        <v>8447.43</v>
      </c>
      <c r="P962">
        <v>8311.24</v>
      </c>
      <c r="Q962">
        <v>1.7472529999999999</v>
      </c>
      <c r="R962">
        <v>9214.31</v>
      </c>
      <c r="S962">
        <v>1.7472529999999999</v>
      </c>
      <c r="T962" s="84">
        <v>8447.43</v>
      </c>
      <c r="U962" s="57">
        <v>44105</v>
      </c>
      <c r="V962" s="81" t="str">
        <f t="shared" ref="V962:V1025" si="60">MONTH(D962)&amp;YEAR(D962)</f>
        <v>72020</v>
      </c>
      <c r="W962" s="80" t="str">
        <f t="shared" ref="W962:W1025" si="61">_xlfn.IFS(G962&lt;-120,"Acima de 120 dias",G962&lt;=-90,"91 a 120 dias",G962&lt;=-61,"61 a 90 dias",G962&lt;=-31,"31 a 60 dias",G962&gt;=-30,"1 a 30 dias")</f>
        <v>Acima de 120 dias</v>
      </c>
      <c r="X962" s="81" t="str">
        <f t="shared" si="59"/>
        <v>102020</v>
      </c>
      <c r="AA962"/>
    </row>
    <row r="963" spans="1:27" x14ac:dyDescent="0.3">
      <c r="A963" s="57">
        <v>44227</v>
      </c>
      <c r="B963">
        <v>29894663000189</v>
      </c>
      <c r="C963" t="s">
        <v>96</v>
      </c>
      <c r="D963" s="57">
        <v>44074</v>
      </c>
      <c r="E963">
        <v>250</v>
      </c>
      <c r="F963" s="57">
        <v>44142</v>
      </c>
      <c r="G963">
        <f t="shared" ref="G963:G1026" si="62">F963-A963</f>
        <v>-85</v>
      </c>
      <c r="H963" s="57">
        <v>46575</v>
      </c>
      <c r="I963">
        <v>2259</v>
      </c>
      <c r="J963">
        <v>308056932</v>
      </c>
      <c r="K963">
        <v>84</v>
      </c>
      <c r="L963"/>
      <c r="M963"/>
      <c r="N963">
        <v>1.4315782954949272</v>
      </c>
      <c r="O963" s="83">
        <v>11929.96</v>
      </c>
      <c r="P963">
        <v>12146.61000000001</v>
      </c>
      <c r="Q963">
        <v>1.7793460000000001</v>
      </c>
      <c r="R963">
        <v>13058.51</v>
      </c>
      <c r="S963">
        <v>1.7793460000000001</v>
      </c>
      <c r="T963" s="84">
        <v>11929.96</v>
      </c>
      <c r="U963" s="57">
        <v>44166</v>
      </c>
      <c r="V963" s="81" t="str">
        <f t="shared" si="60"/>
        <v>82020</v>
      </c>
      <c r="W963" s="80" t="str">
        <f t="shared" si="61"/>
        <v>61 a 90 dias</v>
      </c>
      <c r="X963" s="81" t="str">
        <f t="shared" ref="X963:X1026" si="63">MONTH(U963)&amp;YEAR(U963)</f>
        <v>122020</v>
      </c>
      <c r="AA963"/>
    </row>
    <row r="964" spans="1:27" x14ac:dyDescent="0.3">
      <c r="A964" s="57">
        <v>44227</v>
      </c>
      <c r="B964">
        <v>29894663000189</v>
      </c>
      <c r="C964" t="s">
        <v>96</v>
      </c>
      <c r="D964" s="57">
        <v>44134</v>
      </c>
      <c r="E964">
        <v>283.02</v>
      </c>
      <c r="F964" s="57">
        <v>44323</v>
      </c>
      <c r="G964">
        <f t="shared" si="62"/>
        <v>96</v>
      </c>
      <c r="H964" s="57">
        <v>46667</v>
      </c>
      <c r="I964">
        <v>2351</v>
      </c>
      <c r="J964">
        <v>308087450</v>
      </c>
      <c r="K964">
        <v>84</v>
      </c>
      <c r="L964"/>
      <c r="M964"/>
      <c r="N964">
        <v>1.4120680000000001</v>
      </c>
      <c r="O964" s="83">
        <v>12097.41</v>
      </c>
      <c r="P964">
        <v>13921.329999999996</v>
      </c>
      <c r="Q964">
        <v>1.759234</v>
      </c>
      <c r="R964">
        <v>13451.25</v>
      </c>
      <c r="S964">
        <v>1.759234</v>
      </c>
      <c r="T964" s="84">
        <v>12097.41</v>
      </c>
      <c r="U964" s="57">
        <v>44317</v>
      </c>
      <c r="V964" s="81" t="str">
        <f t="shared" si="60"/>
        <v>102020</v>
      </c>
      <c r="W964" s="80" t="str">
        <f t="shared" si="61"/>
        <v>1 a 30 dias</v>
      </c>
      <c r="X964" s="81" t="str">
        <f t="shared" si="63"/>
        <v>52021</v>
      </c>
      <c r="AA964"/>
    </row>
    <row r="965" spans="1:27" x14ac:dyDescent="0.3">
      <c r="A965" s="57">
        <v>44227</v>
      </c>
      <c r="B965">
        <v>29894663000189</v>
      </c>
      <c r="C965" t="s">
        <v>96</v>
      </c>
      <c r="D965" s="57">
        <v>43936</v>
      </c>
      <c r="E965">
        <v>124.26</v>
      </c>
      <c r="F965" s="57">
        <v>44081</v>
      </c>
      <c r="G965">
        <f t="shared" si="62"/>
        <v>-146</v>
      </c>
      <c r="H965" s="57">
        <v>46090</v>
      </c>
      <c r="I965">
        <v>1774</v>
      </c>
      <c r="J965">
        <v>308108062</v>
      </c>
      <c r="K965">
        <v>72</v>
      </c>
      <c r="L965"/>
      <c r="M965"/>
      <c r="N965">
        <v>1.3599999999999999</v>
      </c>
      <c r="O965" s="83">
        <v>5731.13</v>
      </c>
      <c r="P965">
        <v>5620.2699999999995</v>
      </c>
      <c r="Q965">
        <v>1.6349389999999999</v>
      </c>
      <c r="R965">
        <v>6063.59</v>
      </c>
      <c r="S965">
        <v>1.6349389999999999</v>
      </c>
      <c r="T965" s="84">
        <v>5731.13</v>
      </c>
      <c r="U965" s="57">
        <v>44105</v>
      </c>
      <c r="V965" s="81" t="str">
        <f t="shared" si="60"/>
        <v>42020</v>
      </c>
      <c r="W965" s="80" t="str">
        <f t="shared" si="61"/>
        <v>Acima de 120 dias</v>
      </c>
      <c r="X965" s="81" t="str">
        <f t="shared" si="63"/>
        <v>102020</v>
      </c>
      <c r="AA965"/>
    </row>
    <row r="966" spans="1:27" x14ac:dyDescent="0.3">
      <c r="A966" s="57">
        <v>44227</v>
      </c>
      <c r="B966">
        <v>29894663000189</v>
      </c>
      <c r="C966" t="s">
        <v>96</v>
      </c>
      <c r="D966" s="57">
        <v>44001</v>
      </c>
      <c r="E966">
        <v>87.73</v>
      </c>
      <c r="F966" s="57">
        <v>44142</v>
      </c>
      <c r="G966">
        <f t="shared" si="62"/>
        <v>-85</v>
      </c>
      <c r="H966" s="57">
        <v>46119</v>
      </c>
      <c r="I966">
        <v>1803</v>
      </c>
      <c r="J966">
        <v>308121990</v>
      </c>
      <c r="K966">
        <v>72</v>
      </c>
      <c r="L966"/>
      <c r="M966"/>
      <c r="N966">
        <v>1.3599999999999999</v>
      </c>
      <c r="O966" s="83">
        <v>3851.9700000000003</v>
      </c>
      <c r="P966">
        <v>3942.0699999999993</v>
      </c>
      <c r="Q966">
        <v>1.6986829999999999</v>
      </c>
      <c r="R966">
        <v>4144.7</v>
      </c>
      <c r="S966">
        <v>1.6986829999999999</v>
      </c>
      <c r="T966" s="84">
        <v>3851.9700000000003</v>
      </c>
      <c r="U966" s="57">
        <v>44136</v>
      </c>
      <c r="V966" s="81" t="str">
        <f t="shared" si="60"/>
        <v>62020</v>
      </c>
      <c r="W966" s="80" t="str">
        <f t="shared" si="61"/>
        <v>61 a 90 dias</v>
      </c>
      <c r="X966" s="81" t="str">
        <f t="shared" si="63"/>
        <v>112020</v>
      </c>
      <c r="AA966"/>
    </row>
    <row r="967" spans="1:27" x14ac:dyDescent="0.3">
      <c r="A967" s="57">
        <v>44227</v>
      </c>
      <c r="B967">
        <v>29894663000189</v>
      </c>
      <c r="C967" t="s">
        <v>96</v>
      </c>
      <c r="D967" s="57">
        <v>44134</v>
      </c>
      <c r="E967">
        <v>50.15</v>
      </c>
      <c r="F967" s="57">
        <v>44234</v>
      </c>
      <c r="G967">
        <f t="shared" si="62"/>
        <v>7</v>
      </c>
      <c r="H967" s="57">
        <v>46699</v>
      </c>
      <c r="I967">
        <v>2383</v>
      </c>
      <c r="J967">
        <v>308125539</v>
      </c>
      <c r="K967">
        <v>84</v>
      </c>
      <c r="L967"/>
      <c r="M967"/>
      <c r="N967">
        <v>1.4103700000000001</v>
      </c>
      <c r="O967" s="83">
        <v>2314.6999999999998</v>
      </c>
      <c r="P967">
        <v>2433.4599999999996</v>
      </c>
      <c r="Q967">
        <v>1.7468570000000001</v>
      </c>
      <c r="R967">
        <v>2551.7999999999997</v>
      </c>
      <c r="S967">
        <v>1.7468570000000001</v>
      </c>
      <c r="T967" s="84">
        <v>2314.6999999999998</v>
      </c>
      <c r="U967" s="57">
        <v>44256</v>
      </c>
      <c r="V967" s="81" t="str">
        <f t="shared" si="60"/>
        <v>102020</v>
      </c>
      <c r="W967" s="80" t="str">
        <f t="shared" si="61"/>
        <v>1 a 30 dias</v>
      </c>
      <c r="X967" s="81" t="str">
        <f t="shared" si="63"/>
        <v>32021</v>
      </c>
      <c r="AA967"/>
    </row>
    <row r="968" spans="1:27" x14ac:dyDescent="0.3">
      <c r="A968" s="57">
        <v>44227</v>
      </c>
      <c r="B968">
        <v>29894663000189</v>
      </c>
      <c r="C968" t="s">
        <v>96</v>
      </c>
      <c r="D968" s="57">
        <v>44099</v>
      </c>
      <c r="E968">
        <v>52</v>
      </c>
      <c r="F968" s="57">
        <v>44234</v>
      </c>
      <c r="G968">
        <f t="shared" si="62"/>
        <v>7</v>
      </c>
      <c r="H968" s="57">
        <v>46638</v>
      </c>
      <c r="I968">
        <v>2322</v>
      </c>
      <c r="J968">
        <v>308125815</v>
      </c>
      <c r="K968">
        <v>84</v>
      </c>
      <c r="L968"/>
      <c r="M968"/>
      <c r="N968">
        <v>1.4145160000000001</v>
      </c>
      <c r="O968" s="83">
        <v>2364.69</v>
      </c>
      <c r="P968">
        <v>2550.2499999999995</v>
      </c>
      <c r="Q968">
        <v>1.7602409999999999</v>
      </c>
      <c r="R968">
        <v>2608.21</v>
      </c>
      <c r="S968">
        <v>1.7602409999999999</v>
      </c>
      <c r="T968" s="84">
        <v>2364.69</v>
      </c>
      <c r="U968" s="57">
        <v>44228</v>
      </c>
      <c r="V968" s="81" t="str">
        <f t="shared" si="60"/>
        <v>92020</v>
      </c>
      <c r="W968" s="80" t="str">
        <f t="shared" si="61"/>
        <v>1 a 30 dias</v>
      </c>
      <c r="X968" s="81" t="str">
        <f t="shared" si="63"/>
        <v>22021</v>
      </c>
      <c r="AA968"/>
    </row>
    <row r="969" spans="1:27" x14ac:dyDescent="0.3">
      <c r="A969" s="57">
        <v>44227</v>
      </c>
      <c r="B969">
        <v>29894663000189</v>
      </c>
      <c r="C969" t="s">
        <v>96</v>
      </c>
      <c r="D969" s="57">
        <v>43978</v>
      </c>
      <c r="E969">
        <v>62.98</v>
      </c>
      <c r="F969" s="57">
        <v>44234</v>
      </c>
      <c r="G969">
        <f t="shared" si="62"/>
        <v>7</v>
      </c>
      <c r="H969" s="57">
        <v>46484</v>
      </c>
      <c r="I969">
        <v>2168</v>
      </c>
      <c r="J969">
        <v>308125833</v>
      </c>
      <c r="K969">
        <v>84</v>
      </c>
      <c r="L969"/>
      <c r="M969"/>
      <c r="N969">
        <v>1.4299866800703693</v>
      </c>
      <c r="O969" s="83">
        <v>2762.9700000000003</v>
      </c>
      <c r="P969">
        <v>3054.7900000000009</v>
      </c>
      <c r="Q969">
        <v>1.782324</v>
      </c>
      <c r="R969">
        <v>3036.02</v>
      </c>
      <c r="S969">
        <v>1.782324</v>
      </c>
      <c r="T969" s="84">
        <v>2762.9700000000003</v>
      </c>
      <c r="U969" s="57">
        <v>44228</v>
      </c>
      <c r="V969" s="81" t="str">
        <f t="shared" si="60"/>
        <v>52020</v>
      </c>
      <c r="W969" s="80" t="str">
        <f t="shared" si="61"/>
        <v>1 a 30 dias</v>
      </c>
      <c r="X969" s="81" t="str">
        <f t="shared" si="63"/>
        <v>22021</v>
      </c>
      <c r="AA969"/>
    </row>
    <row r="970" spans="1:27" x14ac:dyDescent="0.3">
      <c r="A970" s="57">
        <v>44227</v>
      </c>
      <c r="B970">
        <v>29894663000189</v>
      </c>
      <c r="C970" t="s">
        <v>96</v>
      </c>
      <c r="D970" s="57">
        <v>44134</v>
      </c>
      <c r="E970">
        <v>52.15</v>
      </c>
      <c r="F970" s="57">
        <v>44234</v>
      </c>
      <c r="G970">
        <f t="shared" si="62"/>
        <v>7</v>
      </c>
      <c r="H970" s="57">
        <v>46699</v>
      </c>
      <c r="I970">
        <v>2383</v>
      </c>
      <c r="J970">
        <v>308126465</v>
      </c>
      <c r="K970">
        <v>84</v>
      </c>
      <c r="L970"/>
      <c r="M970"/>
      <c r="N970">
        <v>1.4158330000000001</v>
      </c>
      <c r="O970" s="83">
        <v>2403.06</v>
      </c>
      <c r="P970">
        <v>2525.7500000000009</v>
      </c>
      <c r="Q970">
        <v>1.7527250000000001</v>
      </c>
      <c r="R970">
        <v>2649.27</v>
      </c>
      <c r="S970">
        <v>1.7527250000000001</v>
      </c>
      <c r="T970" s="84">
        <v>2403.06</v>
      </c>
      <c r="U970" s="57">
        <v>44228</v>
      </c>
      <c r="V970" s="81" t="str">
        <f t="shared" si="60"/>
        <v>102020</v>
      </c>
      <c r="W970" s="80" t="str">
        <f t="shared" si="61"/>
        <v>1 a 30 dias</v>
      </c>
      <c r="X970" s="81" t="str">
        <f t="shared" si="63"/>
        <v>22021</v>
      </c>
      <c r="AA970"/>
    </row>
    <row r="971" spans="1:27" x14ac:dyDescent="0.3">
      <c r="A971" s="57">
        <v>44227</v>
      </c>
      <c r="B971">
        <v>29894663000189</v>
      </c>
      <c r="C971" t="s">
        <v>96</v>
      </c>
      <c r="D971" s="57">
        <v>44134</v>
      </c>
      <c r="E971">
        <v>58.88</v>
      </c>
      <c r="F971" s="57">
        <v>44323</v>
      </c>
      <c r="G971">
        <f t="shared" si="62"/>
        <v>96</v>
      </c>
      <c r="H971" s="57">
        <v>46335</v>
      </c>
      <c r="I971">
        <v>2019</v>
      </c>
      <c r="J971">
        <v>308133819</v>
      </c>
      <c r="K971">
        <v>72</v>
      </c>
      <c r="L971"/>
      <c r="M971"/>
      <c r="N971">
        <v>1.3781949999999998</v>
      </c>
      <c r="O971" s="83">
        <v>2337.8200000000002</v>
      </c>
      <c r="P971">
        <v>2652.1300000000006</v>
      </c>
      <c r="Q971">
        <v>1.7546679999999999</v>
      </c>
      <c r="R971">
        <v>2589.4500000000003</v>
      </c>
      <c r="S971">
        <v>1.7546679999999999</v>
      </c>
      <c r="T971" s="84">
        <v>2337.8200000000002</v>
      </c>
      <c r="U971" s="57">
        <v>44317</v>
      </c>
      <c r="V971" s="81" t="str">
        <f t="shared" si="60"/>
        <v>102020</v>
      </c>
      <c r="W971" s="80" t="str">
        <f t="shared" si="61"/>
        <v>1 a 30 dias</v>
      </c>
      <c r="X971" s="81" t="str">
        <f t="shared" si="63"/>
        <v>52021</v>
      </c>
      <c r="AA971"/>
    </row>
    <row r="972" spans="1:27" x14ac:dyDescent="0.3">
      <c r="A972" s="57">
        <v>44227</v>
      </c>
      <c r="B972">
        <v>29894663000189</v>
      </c>
      <c r="C972" t="s">
        <v>96</v>
      </c>
      <c r="D972" s="57">
        <v>44040</v>
      </c>
      <c r="E972">
        <v>340.47</v>
      </c>
      <c r="F972" s="57">
        <v>44234</v>
      </c>
      <c r="G972">
        <f t="shared" si="62"/>
        <v>7</v>
      </c>
      <c r="H972" s="57">
        <v>46545</v>
      </c>
      <c r="I972">
        <v>2229</v>
      </c>
      <c r="J972">
        <v>308138579</v>
      </c>
      <c r="K972">
        <v>84</v>
      </c>
      <c r="L972"/>
      <c r="M972"/>
      <c r="N972">
        <v>1.4040510086211433</v>
      </c>
      <c r="O972" s="83">
        <v>15253.869999999999</v>
      </c>
      <c r="P972">
        <v>16666.529999999995</v>
      </c>
      <c r="Q972">
        <v>1.749814</v>
      </c>
      <c r="R972">
        <v>16774.91</v>
      </c>
      <c r="S972">
        <v>1.749814</v>
      </c>
      <c r="T972" s="84">
        <v>15253.869999999999</v>
      </c>
      <c r="U972" s="57">
        <v>44228</v>
      </c>
      <c r="V972" s="81" t="str">
        <f t="shared" si="60"/>
        <v>72020</v>
      </c>
      <c r="W972" s="80" t="str">
        <f t="shared" si="61"/>
        <v>1 a 30 dias</v>
      </c>
      <c r="X972" s="81" t="str">
        <f t="shared" si="63"/>
        <v>22021</v>
      </c>
      <c r="AA972"/>
    </row>
    <row r="973" spans="1:27" x14ac:dyDescent="0.3">
      <c r="A973" s="57">
        <v>44227</v>
      </c>
      <c r="B973">
        <v>29894663000189</v>
      </c>
      <c r="C973" t="s">
        <v>96</v>
      </c>
      <c r="D973" s="57">
        <v>44040</v>
      </c>
      <c r="E973">
        <v>313.5</v>
      </c>
      <c r="F973" s="57">
        <v>44293</v>
      </c>
      <c r="G973">
        <f t="shared" si="62"/>
        <v>66</v>
      </c>
      <c r="H973" s="57">
        <v>46545</v>
      </c>
      <c r="I973">
        <v>2229</v>
      </c>
      <c r="J973">
        <v>308144238</v>
      </c>
      <c r="K973">
        <v>84</v>
      </c>
      <c r="L973"/>
      <c r="M973"/>
      <c r="N973">
        <v>1.4311445046477993</v>
      </c>
      <c r="O973" s="83">
        <v>13311.56</v>
      </c>
      <c r="P973">
        <v>15208.290000000003</v>
      </c>
      <c r="Q973">
        <v>1.778651</v>
      </c>
      <c r="R973">
        <v>14701.71</v>
      </c>
      <c r="S973">
        <v>1.778651</v>
      </c>
      <c r="T973" s="84">
        <v>13311.56</v>
      </c>
      <c r="U973" s="57">
        <v>44287</v>
      </c>
      <c r="V973" s="81" t="str">
        <f t="shared" si="60"/>
        <v>72020</v>
      </c>
      <c r="W973" s="80" t="str">
        <f t="shared" si="61"/>
        <v>1 a 30 dias</v>
      </c>
      <c r="X973" s="81" t="str">
        <f t="shared" si="63"/>
        <v>42021</v>
      </c>
      <c r="AA973"/>
    </row>
    <row r="974" spans="1:27" x14ac:dyDescent="0.3">
      <c r="A974" s="57">
        <v>44227</v>
      </c>
      <c r="B974">
        <v>29894663000189</v>
      </c>
      <c r="C974" t="s">
        <v>96</v>
      </c>
      <c r="D974" s="57">
        <v>44074</v>
      </c>
      <c r="E974">
        <v>243.51</v>
      </c>
      <c r="F974" s="57">
        <v>44323</v>
      </c>
      <c r="G974">
        <f t="shared" si="62"/>
        <v>96</v>
      </c>
      <c r="H974" s="57">
        <v>46575</v>
      </c>
      <c r="I974">
        <v>2259</v>
      </c>
      <c r="J974">
        <v>308147999</v>
      </c>
      <c r="K974">
        <v>84</v>
      </c>
      <c r="L974"/>
      <c r="M974"/>
      <c r="N974">
        <v>1.3599999999999999</v>
      </c>
      <c r="O974" s="83">
        <v>10428.89</v>
      </c>
      <c r="P974">
        <v>12117.12</v>
      </c>
      <c r="Q974">
        <v>1.688647</v>
      </c>
      <c r="R974">
        <v>11506.48</v>
      </c>
      <c r="S974">
        <v>1.688647</v>
      </c>
      <c r="T974" s="84">
        <v>10428.89</v>
      </c>
      <c r="U974" s="57">
        <v>44317</v>
      </c>
      <c r="V974" s="81" t="str">
        <f t="shared" si="60"/>
        <v>82020</v>
      </c>
      <c r="W974" s="80" t="str">
        <f t="shared" si="61"/>
        <v>1 a 30 dias</v>
      </c>
      <c r="X974" s="81" t="str">
        <f t="shared" si="63"/>
        <v>52021</v>
      </c>
      <c r="AA974"/>
    </row>
    <row r="975" spans="1:27" x14ac:dyDescent="0.3">
      <c r="A975" s="57">
        <v>44227</v>
      </c>
      <c r="B975">
        <v>29894663000189</v>
      </c>
      <c r="C975" t="s">
        <v>96</v>
      </c>
      <c r="D975" s="57">
        <v>44134</v>
      </c>
      <c r="E975">
        <v>52</v>
      </c>
      <c r="F975" s="57">
        <v>44172</v>
      </c>
      <c r="G975">
        <f t="shared" si="62"/>
        <v>-55</v>
      </c>
      <c r="H975" s="57">
        <v>46699</v>
      </c>
      <c r="I975">
        <v>2383</v>
      </c>
      <c r="J975">
        <v>308152508</v>
      </c>
      <c r="K975">
        <v>84</v>
      </c>
      <c r="L975"/>
      <c r="M975"/>
      <c r="N975">
        <v>1.416973</v>
      </c>
      <c r="O975" s="83">
        <v>2499.4</v>
      </c>
      <c r="P975">
        <v>2517.4300000000007</v>
      </c>
      <c r="Q975">
        <v>1.7538149999999999</v>
      </c>
      <c r="R975">
        <v>2744.75</v>
      </c>
      <c r="S975">
        <v>1.7538149999999999</v>
      </c>
      <c r="T975" s="84">
        <v>2499.4</v>
      </c>
      <c r="U975" s="57">
        <v>44197</v>
      </c>
      <c r="V975" s="81" t="str">
        <f t="shared" si="60"/>
        <v>102020</v>
      </c>
      <c r="W975" s="80" t="str">
        <f t="shared" si="61"/>
        <v>31 a 60 dias</v>
      </c>
      <c r="X975" s="81" t="str">
        <f t="shared" si="63"/>
        <v>12021</v>
      </c>
      <c r="AA975"/>
    </row>
    <row r="976" spans="1:27" x14ac:dyDescent="0.3">
      <c r="A976" s="57">
        <v>44227</v>
      </c>
      <c r="B976">
        <v>29894663000189</v>
      </c>
      <c r="C976" t="s">
        <v>96</v>
      </c>
      <c r="D976" s="57">
        <v>44099</v>
      </c>
      <c r="E976">
        <v>45.2</v>
      </c>
      <c r="F976" s="57">
        <v>44172</v>
      </c>
      <c r="G976">
        <f t="shared" si="62"/>
        <v>-55</v>
      </c>
      <c r="H976" s="57">
        <v>46575</v>
      </c>
      <c r="I976">
        <v>2259</v>
      </c>
      <c r="J976">
        <v>308157101</v>
      </c>
      <c r="K976">
        <v>84</v>
      </c>
      <c r="L976"/>
      <c r="M976"/>
      <c r="N976">
        <v>1.427721</v>
      </c>
      <c r="O976" s="83">
        <v>2111.4699999999998</v>
      </c>
      <c r="P976">
        <v>2179.5000000000014</v>
      </c>
      <c r="Q976">
        <v>1.779836</v>
      </c>
      <c r="R976">
        <v>2318.23</v>
      </c>
      <c r="S976">
        <v>1.779836</v>
      </c>
      <c r="T976" s="84">
        <v>2111.4699999999998</v>
      </c>
      <c r="U976" s="57">
        <v>44166</v>
      </c>
      <c r="V976" s="81" t="str">
        <f t="shared" si="60"/>
        <v>92020</v>
      </c>
      <c r="W976" s="80" t="str">
        <f t="shared" si="61"/>
        <v>31 a 60 dias</v>
      </c>
      <c r="X976" s="81" t="str">
        <f t="shared" si="63"/>
        <v>122020</v>
      </c>
      <c r="AA976"/>
    </row>
    <row r="977" spans="1:27" x14ac:dyDescent="0.3">
      <c r="A977" s="57">
        <v>44227</v>
      </c>
      <c r="B977">
        <v>29894663000189</v>
      </c>
      <c r="C977" t="s">
        <v>96</v>
      </c>
      <c r="D977" s="57">
        <v>44074</v>
      </c>
      <c r="E977">
        <v>227.45</v>
      </c>
      <c r="F977" s="57">
        <v>44172</v>
      </c>
      <c r="G977">
        <f t="shared" si="62"/>
        <v>-55</v>
      </c>
      <c r="H977" s="57">
        <v>46608</v>
      </c>
      <c r="I977">
        <v>2292</v>
      </c>
      <c r="J977">
        <v>308173682</v>
      </c>
      <c r="K977">
        <v>84</v>
      </c>
      <c r="L977"/>
      <c r="M977"/>
      <c r="N977">
        <v>1.4440140000000001</v>
      </c>
      <c r="O977" s="83">
        <v>10649.630000000001</v>
      </c>
      <c r="P977">
        <v>11073.36</v>
      </c>
      <c r="Q977">
        <v>1.7925089999999999</v>
      </c>
      <c r="R977">
        <v>11690.25</v>
      </c>
      <c r="S977">
        <v>1.7925089999999999</v>
      </c>
      <c r="T977" s="84">
        <v>10649.630000000001</v>
      </c>
      <c r="U977" s="57">
        <v>44166</v>
      </c>
      <c r="V977" s="81" t="str">
        <f t="shared" si="60"/>
        <v>82020</v>
      </c>
      <c r="W977" s="80" t="str">
        <f t="shared" si="61"/>
        <v>31 a 60 dias</v>
      </c>
      <c r="X977" s="81" t="str">
        <f t="shared" si="63"/>
        <v>122020</v>
      </c>
      <c r="AA977"/>
    </row>
    <row r="978" spans="1:27" x14ac:dyDescent="0.3">
      <c r="A978" s="57">
        <v>44227</v>
      </c>
      <c r="B978">
        <v>29894663000189</v>
      </c>
      <c r="C978" t="s">
        <v>96</v>
      </c>
      <c r="D978" s="57">
        <v>44074</v>
      </c>
      <c r="E978">
        <v>133</v>
      </c>
      <c r="F978" s="57">
        <v>44323</v>
      </c>
      <c r="G978">
        <f t="shared" si="62"/>
        <v>96</v>
      </c>
      <c r="H978" s="57">
        <v>46699</v>
      </c>
      <c r="I978">
        <v>2383</v>
      </c>
      <c r="J978">
        <v>308179325</v>
      </c>
      <c r="K978">
        <v>84</v>
      </c>
      <c r="L978"/>
      <c r="M978"/>
      <c r="N978">
        <v>1.40917</v>
      </c>
      <c r="O978" s="83">
        <v>5727.13</v>
      </c>
      <c r="P978">
        <v>6278.1499999999969</v>
      </c>
      <c r="Q978">
        <v>1.7541690000000001</v>
      </c>
      <c r="R978">
        <v>6370.94</v>
      </c>
      <c r="S978">
        <v>1.7541690000000001</v>
      </c>
      <c r="T978" s="84">
        <v>5727.13</v>
      </c>
      <c r="U978" s="57">
        <v>44317</v>
      </c>
      <c r="V978" s="81" t="str">
        <f t="shared" si="60"/>
        <v>82020</v>
      </c>
      <c r="W978" s="80" t="str">
        <f t="shared" si="61"/>
        <v>1 a 30 dias</v>
      </c>
      <c r="X978" s="81" t="str">
        <f t="shared" si="63"/>
        <v>52021</v>
      </c>
      <c r="AA978"/>
    </row>
    <row r="979" spans="1:27" x14ac:dyDescent="0.3">
      <c r="A979" s="57">
        <v>44227</v>
      </c>
      <c r="B979">
        <v>29894663000189</v>
      </c>
      <c r="C979" t="s">
        <v>96</v>
      </c>
      <c r="D979" s="57">
        <v>44074</v>
      </c>
      <c r="E979">
        <v>128.19999999999999</v>
      </c>
      <c r="F979" s="57">
        <v>44262</v>
      </c>
      <c r="G979">
        <f t="shared" si="62"/>
        <v>35</v>
      </c>
      <c r="H979" s="57">
        <v>46514</v>
      </c>
      <c r="I979">
        <v>2198</v>
      </c>
      <c r="J979">
        <v>308228246</v>
      </c>
      <c r="K979">
        <v>84</v>
      </c>
      <c r="L979"/>
      <c r="M979"/>
      <c r="N979">
        <v>1.3599999999999999</v>
      </c>
      <c r="O979" s="83">
        <v>5707.14</v>
      </c>
      <c r="P979">
        <v>6295.5599999999995</v>
      </c>
      <c r="Q979">
        <v>1.666685</v>
      </c>
      <c r="R979">
        <v>6220.35</v>
      </c>
      <c r="S979">
        <v>1.666685</v>
      </c>
      <c r="T979" s="84">
        <v>5707.14</v>
      </c>
      <c r="U979" s="57">
        <v>44256</v>
      </c>
      <c r="V979" s="81" t="str">
        <f t="shared" si="60"/>
        <v>82020</v>
      </c>
      <c r="W979" s="80" t="str">
        <f t="shared" si="61"/>
        <v>1 a 30 dias</v>
      </c>
      <c r="X979" s="81" t="str">
        <f t="shared" si="63"/>
        <v>32021</v>
      </c>
      <c r="AA979"/>
    </row>
    <row r="980" spans="1:27" x14ac:dyDescent="0.3">
      <c r="A980" s="57">
        <v>44227</v>
      </c>
      <c r="B980">
        <v>29894663000189</v>
      </c>
      <c r="C980" t="s">
        <v>96</v>
      </c>
      <c r="D980" s="57">
        <v>44134</v>
      </c>
      <c r="E980">
        <v>52.25</v>
      </c>
      <c r="F980" s="57">
        <v>44262</v>
      </c>
      <c r="G980">
        <f t="shared" si="62"/>
        <v>35</v>
      </c>
      <c r="H980" s="57">
        <v>46699</v>
      </c>
      <c r="I980">
        <v>2383</v>
      </c>
      <c r="J980">
        <v>308233117</v>
      </c>
      <c r="K980">
        <v>84</v>
      </c>
      <c r="L980"/>
      <c r="M980"/>
      <c r="N980">
        <v>1.421991</v>
      </c>
      <c r="O980" s="83">
        <v>2351.08</v>
      </c>
      <c r="P980">
        <v>2525.1600000000012</v>
      </c>
      <c r="Q980">
        <v>1.75919</v>
      </c>
      <c r="R980">
        <v>2597.2600000000002</v>
      </c>
      <c r="S980">
        <v>1.75919</v>
      </c>
      <c r="T980" s="84">
        <v>2351.08</v>
      </c>
      <c r="U980" s="57">
        <v>44256</v>
      </c>
      <c r="V980" s="81" t="str">
        <f t="shared" si="60"/>
        <v>102020</v>
      </c>
      <c r="W980" s="80" t="str">
        <f t="shared" si="61"/>
        <v>1 a 30 dias</v>
      </c>
      <c r="X980" s="81" t="str">
        <f t="shared" si="63"/>
        <v>32021</v>
      </c>
      <c r="AA980"/>
    </row>
    <row r="981" spans="1:27" x14ac:dyDescent="0.3">
      <c r="A981" s="57">
        <v>44227</v>
      </c>
      <c r="B981">
        <v>29894663000189</v>
      </c>
      <c r="C981" t="s">
        <v>96</v>
      </c>
      <c r="D981" s="57">
        <v>44001</v>
      </c>
      <c r="E981">
        <v>285.76</v>
      </c>
      <c r="F981" s="57">
        <v>44262</v>
      </c>
      <c r="G981">
        <f t="shared" si="62"/>
        <v>35</v>
      </c>
      <c r="H981" s="57">
        <v>46545</v>
      </c>
      <c r="I981">
        <v>2229</v>
      </c>
      <c r="J981">
        <v>308244276</v>
      </c>
      <c r="K981">
        <v>84</v>
      </c>
      <c r="L981"/>
      <c r="M981"/>
      <c r="N981">
        <v>1.4531590000000001</v>
      </c>
      <c r="O981" s="83">
        <v>12351.320000000002</v>
      </c>
      <c r="P981">
        <v>13789.259999999995</v>
      </c>
      <c r="Q981">
        <v>1.798999</v>
      </c>
      <c r="R981">
        <v>13600.53</v>
      </c>
      <c r="S981">
        <v>1.798999</v>
      </c>
      <c r="T981" s="84">
        <v>12351.320000000002</v>
      </c>
      <c r="U981" s="57">
        <v>44287</v>
      </c>
      <c r="V981" s="81" t="str">
        <f t="shared" si="60"/>
        <v>62020</v>
      </c>
      <c r="W981" s="80" t="str">
        <f t="shared" si="61"/>
        <v>1 a 30 dias</v>
      </c>
      <c r="X981" s="81" t="str">
        <f t="shared" si="63"/>
        <v>42021</v>
      </c>
      <c r="AA981"/>
    </row>
    <row r="982" spans="1:27" x14ac:dyDescent="0.3">
      <c r="A982" s="57">
        <v>44227</v>
      </c>
      <c r="B982">
        <v>29894663000189</v>
      </c>
      <c r="C982" t="s">
        <v>96</v>
      </c>
      <c r="D982" s="57">
        <v>44074</v>
      </c>
      <c r="E982">
        <v>561.29999999999995</v>
      </c>
      <c r="F982" s="57">
        <v>44142</v>
      </c>
      <c r="G982">
        <f t="shared" si="62"/>
        <v>-85</v>
      </c>
      <c r="H982" s="57">
        <v>45845</v>
      </c>
      <c r="I982">
        <v>1529</v>
      </c>
      <c r="J982">
        <v>308253169</v>
      </c>
      <c r="K982">
        <v>60</v>
      </c>
      <c r="L982"/>
      <c r="M982"/>
      <c r="N982">
        <v>1.3599999999999999</v>
      </c>
      <c r="O982" s="83">
        <v>22589.57</v>
      </c>
      <c r="P982">
        <v>22796.780000000006</v>
      </c>
      <c r="Q982">
        <v>1.7176689999999999</v>
      </c>
      <c r="R982">
        <v>24136.059999999998</v>
      </c>
      <c r="S982">
        <v>1.7176689999999999</v>
      </c>
      <c r="T982" s="84">
        <v>22589.57</v>
      </c>
      <c r="U982" s="57">
        <v>44136</v>
      </c>
      <c r="V982" s="81" t="str">
        <f t="shared" si="60"/>
        <v>82020</v>
      </c>
      <c r="W982" s="80" t="str">
        <f t="shared" si="61"/>
        <v>61 a 90 dias</v>
      </c>
      <c r="X982" s="81" t="str">
        <f t="shared" si="63"/>
        <v>112020</v>
      </c>
      <c r="AA982"/>
    </row>
    <row r="983" spans="1:27" x14ac:dyDescent="0.3">
      <c r="A983" s="57">
        <v>44227</v>
      </c>
      <c r="B983">
        <v>29894663000189</v>
      </c>
      <c r="C983" t="s">
        <v>96</v>
      </c>
      <c r="D983" s="57">
        <v>44040</v>
      </c>
      <c r="E983">
        <v>197.8</v>
      </c>
      <c r="F983" s="57">
        <v>44234</v>
      </c>
      <c r="G983">
        <f t="shared" si="62"/>
        <v>7</v>
      </c>
      <c r="H983" s="57">
        <v>46608</v>
      </c>
      <c r="I983">
        <v>2292</v>
      </c>
      <c r="J983">
        <v>308263805</v>
      </c>
      <c r="K983">
        <v>84</v>
      </c>
      <c r="L983"/>
      <c r="M983"/>
      <c r="N983">
        <v>1.3989069999999999</v>
      </c>
      <c r="O983" s="83">
        <v>9008.3200000000015</v>
      </c>
      <c r="P983">
        <v>9623.7699999999932</v>
      </c>
      <c r="Q983">
        <v>1.733673</v>
      </c>
      <c r="R983">
        <v>9898.44</v>
      </c>
      <c r="S983">
        <v>1.733673</v>
      </c>
      <c r="T983" s="84">
        <v>9008.3200000000015</v>
      </c>
      <c r="U983" s="57">
        <v>44228</v>
      </c>
      <c r="V983" s="81" t="str">
        <f t="shared" si="60"/>
        <v>72020</v>
      </c>
      <c r="W983" s="80" t="str">
        <f t="shared" si="61"/>
        <v>1 a 30 dias</v>
      </c>
      <c r="X983" s="81" t="str">
        <f t="shared" si="63"/>
        <v>22021</v>
      </c>
      <c r="AA983"/>
    </row>
    <row r="984" spans="1:27" x14ac:dyDescent="0.3">
      <c r="A984" s="57">
        <v>44227</v>
      </c>
      <c r="B984">
        <v>29894663000189</v>
      </c>
      <c r="C984" t="s">
        <v>96</v>
      </c>
      <c r="D984" s="57">
        <v>44074</v>
      </c>
      <c r="E984">
        <v>155.16999999999999</v>
      </c>
      <c r="F984" s="57">
        <v>44323</v>
      </c>
      <c r="G984">
        <f t="shared" si="62"/>
        <v>96</v>
      </c>
      <c r="H984" s="57">
        <v>46608</v>
      </c>
      <c r="I984">
        <v>2292</v>
      </c>
      <c r="J984">
        <v>308266763</v>
      </c>
      <c r="K984">
        <v>84</v>
      </c>
      <c r="L984"/>
      <c r="M984"/>
      <c r="N984">
        <v>1.4491179999999999</v>
      </c>
      <c r="O984" s="83">
        <v>6479.2</v>
      </c>
      <c r="P984">
        <v>7541.5400000000018</v>
      </c>
      <c r="Q984">
        <v>1.7979400000000001</v>
      </c>
      <c r="R984">
        <v>7188.1900000000005</v>
      </c>
      <c r="S984">
        <v>1.7979400000000001</v>
      </c>
      <c r="T984" s="84">
        <v>6479.2</v>
      </c>
      <c r="U984" s="57">
        <v>44317</v>
      </c>
      <c r="V984" s="81" t="str">
        <f t="shared" si="60"/>
        <v>82020</v>
      </c>
      <c r="W984" s="80" t="str">
        <f t="shared" si="61"/>
        <v>1 a 30 dias</v>
      </c>
      <c r="X984" s="81" t="str">
        <f t="shared" si="63"/>
        <v>52021</v>
      </c>
      <c r="AA984"/>
    </row>
    <row r="985" spans="1:27" x14ac:dyDescent="0.3">
      <c r="A985" s="57">
        <v>44227</v>
      </c>
      <c r="B985">
        <v>29894663000189</v>
      </c>
      <c r="C985" t="s">
        <v>96</v>
      </c>
      <c r="D985" s="57">
        <v>44099</v>
      </c>
      <c r="E985">
        <v>232.76</v>
      </c>
      <c r="F985" s="57">
        <v>44323</v>
      </c>
      <c r="G985">
        <f t="shared" si="62"/>
        <v>96</v>
      </c>
      <c r="H985" s="57">
        <v>46638</v>
      </c>
      <c r="I985">
        <v>2322</v>
      </c>
      <c r="J985">
        <v>308274430</v>
      </c>
      <c r="K985">
        <v>84</v>
      </c>
      <c r="L985"/>
      <c r="M985"/>
      <c r="N985">
        <v>1.3599999999999999</v>
      </c>
      <c r="O985" s="83">
        <v>10955.53</v>
      </c>
      <c r="P985">
        <v>11628.159999999998</v>
      </c>
      <c r="Q985">
        <v>1.419834</v>
      </c>
      <c r="R985">
        <v>11164.19</v>
      </c>
      <c r="S985">
        <v>1.419834</v>
      </c>
      <c r="T985" s="84">
        <v>10955.53</v>
      </c>
      <c r="U985" s="57">
        <v>44317</v>
      </c>
      <c r="V985" s="81" t="str">
        <f t="shared" si="60"/>
        <v>92020</v>
      </c>
      <c r="W985" s="80" t="str">
        <f t="shared" si="61"/>
        <v>1 a 30 dias</v>
      </c>
      <c r="X985" s="81" t="str">
        <f t="shared" si="63"/>
        <v>52021</v>
      </c>
      <c r="AA985"/>
    </row>
    <row r="986" spans="1:27" x14ac:dyDescent="0.3">
      <c r="A986" s="57">
        <v>44227</v>
      </c>
      <c r="B986">
        <v>29894663000189</v>
      </c>
      <c r="C986" t="s">
        <v>96</v>
      </c>
      <c r="D986" s="57">
        <v>43903</v>
      </c>
      <c r="E986">
        <v>41.81</v>
      </c>
      <c r="F986" s="57">
        <v>43989</v>
      </c>
      <c r="G986">
        <f t="shared" si="62"/>
        <v>-238</v>
      </c>
      <c r="H986" s="57">
        <v>46062</v>
      </c>
      <c r="I986">
        <v>1746</v>
      </c>
      <c r="J986">
        <v>308305993</v>
      </c>
      <c r="K986">
        <v>72</v>
      </c>
      <c r="L986"/>
      <c r="M986"/>
      <c r="N986">
        <v>1.4950000000000001</v>
      </c>
      <c r="O986" s="83">
        <v>1896.52</v>
      </c>
      <c r="P986">
        <v>1814.1499999999996</v>
      </c>
      <c r="Q986">
        <v>2.0380859999999998</v>
      </c>
      <c r="R986">
        <v>2092.0500000000002</v>
      </c>
      <c r="S986">
        <v>2.0380859999999998</v>
      </c>
      <c r="T986" s="84">
        <v>1896.52</v>
      </c>
      <c r="U986" s="57">
        <v>43983</v>
      </c>
      <c r="V986" s="81" t="str">
        <f t="shared" si="60"/>
        <v>32020</v>
      </c>
      <c r="W986" s="80" t="str">
        <f t="shared" si="61"/>
        <v>Acima de 120 dias</v>
      </c>
      <c r="X986" s="81" t="str">
        <f t="shared" si="63"/>
        <v>62020</v>
      </c>
      <c r="AA986"/>
    </row>
    <row r="987" spans="1:27" x14ac:dyDescent="0.3">
      <c r="A987" s="57">
        <v>44227</v>
      </c>
      <c r="B987">
        <v>29894663000189</v>
      </c>
      <c r="C987" t="s">
        <v>96</v>
      </c>
      <c r="D987" s="57">
        <v>43978</v>
      </c>
      <c r="E987">
        <v>86.36</v>
      </c>
      <c r="F987" s="57">
        <v>44142</v>
      </c>
      <c r="G987">
        <f t="shared" si="62"/>
        <v>-85</v>
      </c>
      <c r="H987" s="57">
        <v>46119</v>
      </c>
      <c r="I987">
        <v>1803</v>
      </c>
      <c r="J987">
        <v>308318517</v>
      </c>
      <c r="K987">
        <v>72</v>
      </c>
      <c r="L987"/>
      <c r="M987"/>
      <c r="N987">
        <v>1.4949999999999999</v>
      </c>
      <c r="O987" s="83">
        <v>3571.61</v>
      </c>
      <c r="P987">
        <v>3773.4099999999985</v>
      </c>
      <c r="Q987">
        <v>1.9904390000000001</v>
      </c>
      <c r="R987">
        <v>3961.1</v>
      </c>
      <c r="S987">
        <v>1.9904390000000001</v>
      </c>
      <c r="T987" s="84">
        <v>3571.61</v>
      </c>
      <c r="U987" s="57">
        <v>44136</v>
      </c>
      <c r="V987" s="81" t="str">
        <f t="shared" si="60"/>
        <v>52020</v>
      </c>
      <c r="W987" s="80" t="str">
        <f t="shared" si="61"/>
        <v>61 a 90 dias</v>
      </c>
      <c r="X987" s="81" t="str">
        <f t="shared" si="63"/>
        <v>112020</v>
      </c>
      <c r="AA987"/>
    </row>
    <row r="988" spans="1:27" x14ac:dyDescent="0.3">
      <c r="A988" s="57">
        <v>44227</v>
      </c>
      <c r="B988">
        <v>29894663000189</v>
      </c>
      <c r="C988" t="s">
        <v>96</v>
      </c>
      <c r="D988" s="57">
        <v>43978</v>
      </c>
      <c r="E988">
        <v>51.65</v>
      </c>
      <c r="F988" s="57">
        <v>44172</v>
      </c>
      <c r="G988">
        <f t="shared" si="62"/>
        <v>-55</v>
      </c>
      <c r="H988" s="57">
        <v>46484</v>
      </c>
      <c r="I988">
        <v>2168</v>
      </c>
      <c r="J988">
        <v>308324013</v>
      </c>
      <c r="K988">
        <v>84</v>
      </c>
      <c r="L988"/>
      <c r="M988"/>
      <c r="N988">
        <v>1.4337874559116688</v>
      </c>
      <c r="O988" s="83">
        <v>2366.92</v>
      </c>
      <c r="P988">
        <v>2502.1299999999992</v>
      </c>
      <c r="Q988">
        <v>1.786181</v>
      </c>
      <c r="R988">
        <v>2590.5300000000002</v>
      </c>
      <c r="S988">
        <v>1.786181</v>
      </c>
      <c r="T988" s="84">
        <v>2366.92</v>
      </c>
      <c r="U988" s="57">
        <v>44166</v>
      </c>
      <c r="V988" s="81" t="str">
        <f t="shared" si="60"/>
        <v>52020</v>
      </c>
      <c r="W988" s="80" t="str">
        <f t="shared" si="61"/>
        <v>31 a 60 dias</v>
      </c>
      <c r="X988" s="81" t="str">
        <f t="shared" si="63"/>
        <v>122020</v>
      </c>
      <c r="AA988"/>
    </row>
    <row r="989" spans="1:27" x14ac:dyDescent="0.3">
      <c r="A989" s="57">
        <v>44227</v>
      </c>
      <c r="B989">
        <v>29894663000189</v>
      </c>
      <c r="C989" t="s">
        <v>96</v>
      </c>
      <c r="D989" s="57">
        <v>44001</v>
      </c>
      <c r="E989">
        <v>52</v>
      </c>
      <c r="F989" s="57">
        <v>44050</v>
      </c>
      <c r="G989">
        <f t="shared" si="62"/>
        <v>-177</v>
      </c>
      <c r="H989" s="57">
        <v>46514</v>
      </c>
      <c r="I989">
        <v>2198</v>
      </c>
      <c r="J989">
        <v>308325780</v>
      </c>
      <c r="K989">
        <v>84</v>
      </c>
      <c r="L989"/>
      <c r="M989"/>
      <c r="N989">
        <v>1.4216636076439459</v>
      </c>
      <c r="O989" s="83">
        <v>2617.7399999999998</v>
      </c>
      <c r="P989">
        <v>2520.4099999999994</v>
      </c>
      <c r="Q989">
        <v>1.7655620000000001</v>
      </c>
      <c r="R989">
        <v>2843.09</v>
      </c>
      <c r="S989">
        <v>1.7655620000000001</v>
      </c>
      <c r="T989" s="84">
        <v>2617.7399999999998</v>
      </c>
      <c r="U989" s="57">
        <v>44075</v>
      </c>
      <c r="V989" s="81" t="str">
        <f t="shared" si="60"/>
        <v>62020</v>
      </c>
      <c r="W989" s="80" t="str">
        <f t="shared" si="61"/>
        <v>Acima de 120 dias</v>
      </c>
      <c r="X989" s="81" t="str">
        <f t="shared" si="63"/>
        <v>92020</v>
      </c>
      <c r="AA989"/>
    </row>
    <row r="990" spans="1:27" x14ac:dyDescent="0.3">
      <c r="A990" s="57">
        <v>44227</v>
      </c>
      <c r="B990">
        <v>29894663000189</v>
      </c>
      <c r="C990" t="s">
        <v>96</v>
      </c>
      <c r="D990" s="57">
        <v>44134</v>
      </c>
      <c r="E990">
        <v>165.5</v>
      </c>
      <c r="F990" s="57">
        <v>44323</v>
      </c>
      <c r="G990">
        <f t="shared" si="62"/>
        <v>96</v>
      </c>
      <c r="H990" s="57">
        <v>46699</v>
      </c>
      <c r="I990">
        <v>2383</v>
      </c>
      <c r="J990">
        <v>308330030</v>
      </c>
      <c r="K990">
        <v>84</v>
      </c>
      <c r="L990"/>
      <c r="M990"/>
      <c r="N990">
        <v>1.415724</v>
      </c>
      <c r="O990" s="83">
        <v>7130.21</v>
      </c>
      <c r="P990">
        <v>8015.7100000000019</v>
      </c>
      <c r="Q990">
        <v>1.7525409999999999</v>
      </c>
      <c r="R990">
        <v>7911.39</v>
      </c>
      <c r="S990">
        <v>1.7525409999999999</v>
      </c>
      <c r="T990" s="84">
        <v>7130.21</v>
      </c>
      <c r="U990" s="57">
        <v>44317</v>
      </c>
      <c r="V990" s="81" t="str">
        <f t="shared" si="60"/>
        <v>102020</v>
      </c>
      <c r="W990" s="80" t="str">
        <f t="shared" si="61"/>
        <v>1 a 30 dias</v>
      </c>
      <c r="X990" s="81" t="str">
        <f t="shared" si="63"/>
        <v>52021</v>
      </c>
      <c r="AA990"/>
    </row>
    <row r="991" spans="1:27" x14ac:dyDescent="0.3">
      <c r="A991" s="57">
        <v>44227</v>
      </c>
      <c r="B991">
        <v>29894663000189</v>
      </c>
      <c r="C991" t="s">
        <v>96</v>
      </c>
      <c r="D991" s="57">
        <v>44040</v>
      </c>
      <c r="E991">
        <v>303.77</v>
      </c>
      <c r="F991" s="57">
        <v>44111</v>
      </c>
      <c r="G991">
        <f t="shared" si="62"/>
        <v>-116</v>
      </c>
      <c r="H991" s="57">
        <v>46545</v>
      </c>
      <c r="I991">
        <v>2229</v>
      </c>
      <c r="J991">
        <v>308342852</v>
      </c>
      <c r="K991">
        <v>84</v>
      </c>
      <c r="L991"/>
      <c r="M991"/>
      <c r="N991">
        <v>1.450257221031457</v>
      </c>
      <c r="O991" s="83">
        <v>14648.52</v>
      </c>
      <c r="P991">
        <v>14643.109999999999</v>
      </c>
      <c r="Q991">
        <v>1.7990010000000001</v>
      </c>
      <c r="R991">
        <v>15988.619999999999</v>
      </c>
      <c r="S991">
        <v>1.7990010000000001</v>
      </c>
      <c r="T991" s="84">
        <v>14648.52</v>
      </c>
      <c r="U991" s="57">
        <v>44105</v>
      </c>
      <c r="V991" s="81" t="str">
        <f t="shared" si="60"/>
        <v>72020</v>
      </c>
      <c r="W991" s="80" t="str">
        <f t="shared" si="61"/>
        <v>91 a 120 dias</v>
      </c>
      <c r="X991" s="81" t="str">
        <f t="shared" si="63"/>
        <v>102020</v>
      </c>
      <c r="AA991"/>
    </row>
    <row r="992" spans="1:27" x14ac:dyDescent="0.3">
      <c r="A992" s="57">
        <v>44227</v>
      </c>
      <c r="B992">
        <v>29894663000189</v>
      </c>
      <c r="C992" t="s">
        <v>96</v>
      </c>
      <c r="D992" s="57">
        <v>44074</v>
      </c>
      <c r="E992">
        <v>46.25</v>
      </c>
      <c r="F992" s="57">
        <v>44262</v>
      </c>
      <c r="G992">
        <f t="shared" si="62"/>
        <v>35</v>
      </c>
      <c r="H992" s="57">
        <v>46575</v>
      </c>
      <c r="I992">
        <v>2259</v>
      </c>
      <c r="J992">
        <v>308355348</v>
      </c>
      <c r="K992">
        <v>84</v>
      </c>
      <c r="L992"/>
      <c r="M992"/>
      <c r="N992">
        <v>1.4354558848723644</v>
      </c>
      <c r="O992" s="83">
        <v>2016.98</v>
      </c>
      <c r="P992">
        <v>2244.2800000000007</v>
      </c>
      <c r="Q992">
        <v>1.7883880000000001</v>
      </c>
      <c r="R992">
        <v>2228.3200000000002</v>
      </c>
      <c r="S992">
        <v>1.7883880000000001</v>
      </c>
      <c r="T992" s="84">
        <v>2016.98</v>
      </c>
      <c r="U992" s="57">
        <v>44287</v>
      </c>
      <c r="V992" s="81" t="str">
        <f t="shared" si="60"/>
        <v>82020</v>
      </c>
      <c r="W992" s="80" t="str">
        <f t="shared" si="61"/>
        <v>1 a 30 dias</v>
      </c>
      <c r="X992" s="81" t="str">
        <f t="shared" si="63"/>
        <v>42021</v>
      </c>
      <c r="AA992"/>
    </row>
    <row r="993" spans="1:27" x14ac:dyDescent="0.3">
      <c r="A993" s="57">
        <v>44227</v>
      </c>
      <c r="B993">
        <v>29894663000189</v>
      </c>
      <c r="C993" t="s">
        <v>96</v>
      </c>
      <c r="D993" s="57">
        <v>44074</v>
      </c>
      <c r="E993">
        <v>208.64</v>
      </c>
      <c r="F993" s="57">
        <v>44142</v>
      </c>
      <c r="G993">
        <f t="shared" si="62"/>
        <v>-85</v>
      </c>
      <c r="H993" s="57">
        <v>46575</v>
      </c>
      <c r="I993">
        <v>2259</v>
      </c>
      <c r="J993">
        <v>308361652</v>
      </c>
      <c r="K993">
        <v>84</v>
      </c>
      <c r="L993"/>
      <c r="M993"/>
      <c r="N993">
        <v>1.4403087800311796</v>
      </c>
      <c r="O993" s="83">
        <v>9933.2199999999993</v>
      </c>
      <c r="P993">
        <v>10107.850000000002</v>
      </c>
      <c r="Q993">
        <v>1.7886219999999999</v>
      </c>
      <c r="R993">
        <v>10872.63</v>
      </c>
      <c r="S993">
        <v>1.7886219999999999</v>
      </c>
      <c r="T993" s="84">
        <v>9933.2199999999993</v>
      </c>
      <c r="U993" s="57">
        <v>44136</v>
      </c>
      <c r="V993" s="81" t="str">
        <f t="shared" si="60"/>
        <v>82020</v>
      </c>
      <c r="W993" s="80" t="str">
        <f t="shared" si="61"/>
        <v>61 a 90 dias</v>
      </c>
      <c r="X993" s="81" t="str">
        <f t="shared" si="63"/>
        <v>112020</v>
      </c>
      <c r="AA993"/>
    </row>
    <row r="994" spans="1:27" x14ac:dyDescent="0.3">
      <c r="A994" s="57">
        <v>44227</v>
      </c>
      <c r="B994">
        <v>29894663000189</v>
      </c>
      <c r="C994" t="s">
        <v>96</v>
      </c>
      <c r="D994" s="57">
        <v>44074</v>
      </c>
      <c r="E994">
        <v>53.62</v>
      </c>
      <c r="F994" s="57">
        <v>44262</v>
      </c>
      <c r="G994">
        <f t="shared" si="62"/>
        <v>35</v>
      </c>
      <c r="H994" s="57">
        <v>46608</v>
      </c>
      <c r="I994">
        <v>2292</v>
      </c>
      <c r="J994">
        <v>308363793</v>
      </c>
      <c r="K994">
        <v>84</v>
      </c>
      <c r="L994"/>
      <c r="M994"/>
      <c r="N994">
        <v>1.4246079999999999</v>
      </c>
      <c r="O994" s="83">
        <v>2359.31</v>
      </c>
      <c r="P994">
        <v>2627.4399999999996</v>
      </c>
      <c r="Q994">
        <v>1.777722</v>
      </c>
      <c r="R994">
        <v>2609.88</v>
      </c>
      <c r="S994">
        <v>1.777722</v>
      </c>
      <c r="T994" s="84">
        <v>2359.31</v>
      </c>
      <c r="U994" s="57">
        <v>44287</v>
      </c>
      <c r="V994" s="81" t="str">
        <f t="shared" si="60"/>
        <v>82020</v>
      </c>
      <c r="W994" s="80" t="str">
        <f t="shared" si="61"/>
        <v>1 a 30 dias</v>
      </c>
      <c r="X994" s="81" t="str">
        <f t="shared" si="63"/>
        <v>42021</v>
      </c>
      <c r="AA994"/>
    </row>
    <row r="995" spans="1:27" x14ac:dyDescent="0.3">
      <c r="A995" s="57">
        <v>44227</v>
      </c>
      <c r="B995">
        <v>29894663000189</v>
      </c>
      <c r="C995" t="s">
        <v>96</v>
      </c>
      <c r="D995" s="57">
        <v>44074</v>
      </c>
      <c r="E995">
        <v>296.82</v>
      </c>
      <c r="F995" s="57">
        <v>44234</v>
      </c>
      <c r="G995">
        <f t="shared" si="62"/>
        <v>7</v>
      </c>
      <c r="H995" s="57">
        <v>46608</v>
      </c>
      <c r="I995">
        <v>2292</v>
      </c>
      <c r="J995">
        <v>308365488</v>
      </c>
      <c r="K995">
        <v>84</v>
      </c>
      <c r="L995"/>
      <c r="M995"/>
      <c r="N995">
        <v>1.3599999999999999</v>
      </c>
      <c r="O995" s="83">
        <v>14894.810000000001</v>
      </c>
      <c r="P995">
        <v>14864.61</v>
      </c>
      <c r="Q995">
        <v>1.388606</v>
      </c>
      <c r="R995">
        <v>15022.29</v>
      </c>
      <c r="S995">
        <v>1.388606</v>
      </c>
      <c r="T995" s="84">
        <v>14894.810000000001</v>
      </c>
      <c r="U995" s="57">
        <v>44228</v>
      </c>
      <c r="V995" s="81" t="str">
        <f t="shared" si="60"/>
        <v>82020</v>
      </c>
      <c r="W995" s="80" t="str">
        <f t="shared" si="61"/>
        <v>1 a 30 dias</v>
      </c>
      <c r="X995" s="81" t="str">
        <f t="shared" si="63"/>
        <v>22021</v>
      </c>
      <c r="AA995"/>
    </row>
    <row r="996" spans="1:27" x14ac:dyDescent="0.3">
      <c r="A996" s="57">
        <v>44227</v>
      </c>
      <c r="B996">
        <v>29894663000189</v>
      </c>
      <c r="C996" t="s">
        <v>96</v>
      </c>
      <c r="D996" s="57">
        <v>44099</v>
      </c>
      <c r="E996">
        <v>351.9</v>
      </c>
      <c r="F996" s="57">
        <v>44172</v>
      </c>
      <c r="G996">
        <f t="shared" si="62"/>
        <v>-55</v>
      </c>
      <c r="H996" s="57">
        <v>46638</v>
      </c>
      <c r="I996">
        <v>2322</v>
      </c>
      <c r="J996">
        <v>308383419</v>
      </c>
      <c r="K996">
        <v>84</v>
      </c>
      <c r="L996"/>
      <c r="M996"/>
      <c r="N996">
        <v>1.3599999999999999</v>
      </c>
      <c r="O996" s="83">
        <v>17011.37</v>
      </c>
      <c r="P996">
        <v>17580.149999999994</v>
      </c>
      <c r="Q996">
        <v>1.691805</v>
      </c>
      <c r="R996">
        <v>18638.11</v>
      </c>
      <c r="S996">
        <v>1.691805</v>
      </c>
      <c r="T996" s="84">
        <v>17011.37</v>
      </c>
      <c r="U996" s="57">
        <v>44166</v>
      </c>
      <c r="V996" s="81" t="str">
        <f t="shared" si="60"/>
        <v>92020</v>
      </c>
      <c r="W996" s="80" t="str">
        <f t="shared" si="61"/>
        <v>31 a 60 dias</v>
      </c>
      <c r="X996" s="81" t="str">
        <f t="shared" si="63"/>
        <v>122020</v>
      </c>
      <c r="AA996"/>
    </row>
    <row r="997" spans="1:27" x14ac:dyDescent="0.3">
      <c r="A997" s="57">
        <v>44227</v>
      </c>
      <c r="B997">
        <v>29894663000189</v>
      </c>
      <c r="C997" t="s">
        <v>96</v>
      </c>
      <c r="D997" s="57">
        <v>44001</v>
      </c>
      <c r="E997">
        <v>63</v>
      </c>
      <c r="F997" s="57">
        <v>44019</v>
      </c>
      <c r="G997">
        <f t="shared" si="62"/>
        <v>-208</v>
      </c>
      <c r="H997" s="57">
        <v>46514</v>
      </c>
      <c r="I997">
        <v>2198</v>
      </c>
      <c r="J997">
        <v>308430019</v>
      </c>
      <c r="K997">
        <v>84</v>
      </c>
      <c r="L997"/>
      <c r="M997"/>
      <c r="N997">
        <v>1.4495773324984342</v>
      </c>
      <c r="O997" s="83">
        <v>3210.11</v>
      </c>
      <c r="P997">
        <v>3025.1499999999996</v>
      </c>
      <c r="Q997">
        <v>1.7989919999999999</v>
      </c>
      <c r="R997">
        <v>3483.73</v>
      </c>
      <c r="S997">
        <v>1.7989919999999999</v>
      </c>
      <c r="T997" s="84">
        <v>3210.11</v>
      </c>
      <c r="U997" s="57">
        <v>44044</v>
      </c>
      <c r="V997" s="81" t="str">
        <f t="shared" si="60"/>
        <v>62020</v>
      </c>
      <c r="W997" s="80" t="str">
        <f t="shared" si="61"/>
        <v>Acima de 120 dias</v>
      </c>
      <c r="X997" s="81" t="str">
        <f t="shared" si="63"/>
        <v>82020</v>
      </c>
      <c r="AA997"/>
    </row>
    <row r="998" spans="1:27" x14ac:dyDescent="0.3">
      <c r="A998" s="57">
        <v>44227</v>
      </c>
      <c r="B998">
        <v>29894663000189</v>
      </c>
      <c r="C998" t="s">
        <v>96</v>
      </c>
      <c r="D998" s="57">
        <v>43978</v>
      </c>
      <c r="E998">
        <v>142.53</v>
      </c>
      <c r="F998" s="57">
        <v>44050</v>
      </c>
      <c r="G998">
        <f t="shared" si="62"/>
        <v>-177</v>
      </c>
      <c r="H998" s="57">
        <v>46514</v>
      </c>
      <c r="I998">
        <v>2198</v>
      </c>
      <c r="J998">
        <v>308430330</v>
      </c>
      <c r="K998">
        <v>84</v>
      </c>
      <c r="L998"/>
      <c r="M998"/>
      <c r="N998">
        <v>1.4477469999999999</v>
      </c>
      <c r="O998" s="83">
        <v>7125.0700000000006</v>
      </c>
      <c r="P998">
        <v>6914.8300000000017</v>
      </c>
      <c r="Q998">
        <v>1.795895</v>
      </c>
      <c r="R998">
        <v>7742.5700000000006</v>
      </c>
      <c r="S998">
        <v>1.795895</v>
      </c>
      <c r="T998" s="84">
        <v>7125.0700000000006</v>
      </c>
      <c r="U998" s="57">
        <v>44075</v>
      </c>
      <c r="V998" s="81" t="str">
        <f t="shared" si="60"/>
        <v>52020</v>
      </c>
      <c r="W998" s="80" t="str">
        <f t="shared" si="61"/>
        <v>Acima de 120 dias</v>
      </c>
      <c r="X998" s="81" t="str">
        <f t="shared" si="63"/>
        <v>92020</v>
      </c>
      <c r="AA998"/>
    </row>
    <row r="999" spans="1:27" x14ac:dyDescent="0.3">
      <c r="A999" s="57">
        <v>44227</v>
      </c>
      <c r="B999">
        <v>29894663000189</v>
      </c>
      <c r="C999" t="s">
        <v>96</v>
      </c>
      <c r="D999" s="57">
        <v>43978</v>
      </c>
      <c r="E999">
        <v>279.83</v>
      </c>
      <c r="F999" s="57">
        <v>44019</v>
      </c>
      <c r="G999">
        <f t="shared" si="62"/>
        <v>-208</v>
      </c>
      <c r="H999" s="57">
        <v>46514</v>
      </c>
      <c r="I999">
        <v>2198</v>
      </c>
      <c r="J999">
        <v>308434620</v>
      </c>
      <c r="K999">
        <v>84</v>
      </c>
      <c r="L999"/>
      <c r="M999"/>
      <c r="N999">
        <v>1.4477359999999999</v>
      </c>
      <c r="O999" s="83">
        <v>14268.830000000002</v>
      </c>
      <c r="P999">
        <v>13575.999999999993</v>
      </c>
      <c r="Q999">
        <v>1.795868</v>
      </c>
      <c r="R999">
        <v>15480.920000000002</v>
      </c>
      <c r="S999">
        <v>1.795868</v>
      </c>
      <c r="T999" s="84">
        <v>14268.830000000002</v>
      </c>
      <c r="U999" s="57">
        <v>44044</v>
      </c>
      <c r="V999" s="81" t="str">
        <f t="shared" si="60"/>
        <v>52020</v>
      </c>
      <c r="W999" s="80" t="str">
        <f t="shared" si="61"/>
        <v>Acima de 120 dias</v>
      </c>
      <c r="X999" s="81" t="str">
        <f t="shared" si="63"/>
        <v>82020</v>
      </c>
      <c r="AA999"/>
    </row>
    <row r="1000" spans="1:27" x14ac:dyDescent="0.3">
      <c r="A1000" s="57">
        <v>44227</v>
      </c>
      <c r="B1000">
        <v>29894663000189</v>
      </c>
      <c r="C1000" t="s">
        <v>96</v>
      </c>
      <c r="D1000" s="57">
        <v>44074</v>
      </c>
      <c r="E1000">
        <v>570</v>
      </c>
      <c r="F1000" s="57">
        <v>44081</v>
      </c>
      <c r="G1000">
        <f t="shared" si="62"/>
        <v>-146</v>
      </c>
      <c r="H1000" s="57">
        <v>45419</v>
      </c>
      <c r="I1000">
        <v>1103</v>
      </c>
      <c r="J1000">
        <v>308439845</v>
      </c>
      <c r="K1000">
        <v>48</v>
      </c>
      <c r="L1000"/>
      <c r="M1000"/>
      <c r="N1000">
        <v>1.3599999999999999</v>
      </c>
      <c r="O1000" s="83">
        <v>20099.98</v>
      </c>
      <c r="P1000">
        <v>19216.63</v>
      </c>
      <c r="Q1000">
        <v>1.798999</v>
      </c>
      <c r="R1000">
        <v>21240.98</v>
      </c>
      <c r="S1000">
        <v>1.798999</v>
      </c>
      <c r="T1000" s="84">
        <v>20099.98</v>
      </c>
      <c r="U1000" s="57">
        <v>44105</v>
      </c>
      <c r="V1000" s="81" t="str">
        <f t="shared" si="60"/>
        <v>82020</v>
      </c>
      <c r="W1000" s="80" t="str">
        <f t="shared" si="61"/>
        <v>Acima de 120 dias</v>
      </c>
      <c r="X1000" s="81" t="str">
        <f t="shared" si="63"/>
        <v>102020</v>
      </c>
      <c r="AA1000"/>
    </row>
    <row r="1001" spans="1:27" x14ac:dyDescent="0.3">
      <c r="A1001" s="57">
        <v>44227</v>
      </c>
      <c r="B1001">
        <v>29894663000189</v>
      </c>
      <c r="C1001" t="s">
        <v>96</v>
      </c>
      <c r="D1001" s="57">
        <v>44040</v>
      </c>
      <c r="E1001">
        <v>81.64</v>
      </c>
      <c r="F1001" s="57">
        <v>44172</v>
      </c>
      <c r="G1001">
        <f t="shared" si="62"/>
        <v>-55</v>
      </c>
      <c r="H1001" s="57">
        <v>46545</v>
      </c>
      <c r="I1001">
        <v>2229</v>
      </c>
      <c r="J1001">
        <v>308442515</v>
      </c>
      <c r="K1001">
        <v>84</v>
      </c>
      <c r="L1001"/>
      <c r="M1001"/>
      <c r="N1001">
        <v>1.3599999999999999</v>
      </c>
      <c r="O1001" s="83">
        <v>3962.1400000000003</v>
      </c>
      <c r="P1001">
        <v>4055.94</v>
      </c>
      <c r="Q1001">
        <v>1.609186</v>
      </c>
      <c r="R1001">
        <v>4236.16</v>
      </c>
      <c r="S1001">
        <v>1.609186</v>
      </c>
      <c r="T1001" s="84">
        <v>3962.1400000000003</v>
      </c>
      <c r="U1001" s="57">
        <v>44166</v>
      </c>
      <c r="V1001" s="81" t="str">
        <f t="shared" si="60"/>
        <v>72020</v>
      </c>
      <c r="W1001" s="80" t="str">
        <f t="shared" si="61"/>
        <v>31 a 60 dias</v>
      </c>
      <c r="X1001" s="81" t="str">
        <f t="shared" si="63"/>
        <v>122020</v>
      </c>
      <c r="AA1001"/>
    </row>
    <row r="1002" spans="1:27" x14ac:dyDescent="0.3">
      <c r="A1002" s="57">
        <v>44227</v>
      </c>
      <c r="B1002">
        <v>29894663000189</v>
      </c>
      <c r="C1002" t="s">
        <v>96</v>
      </c>
      <c r="D1002" s="57">
        <v>44040</v>
      </c>
      <c r="E1002">
        <v>128.21</v>
      </c>
      <c r="F1002" s="57">
        <v>44293</v>
      </c>
      <c r="G1002">
        <f t="shared" si="62"/>
        <v>66</v>
      </c>
      <c r="H1002" s="57">
        <v>46575</v>
      </c>
      <c r="I1002">
        <v>2259</v>
      </c>
      <c r="J1002">
        <v>308457395</v>
      </c>
      <c r="K1002">
        <v>84</v>
      </c>
      <c r="L1002"/>
      <c r="M1002"/>
      <c r="N1002">
        <v>1.4407589999999999</v>
      </c>
      <c r="O1002" s="83">
        <v>5462.45</v>
      </c>
      <c r="P1002">
        <v>6238.08</v>
      </c>
      <c r="Q1002">
        <v>1.7888310000000001</v>
      </c>
      <c r="R1002">
        <v>6039.42</v>
      </c>
      <c r="S1002">
        <v>1.7888310000000001</v>
      </c>
      <c r="T1002" s="84">
        <v>5462.45</v>
      </c>
      <c r="U1002" s="57">
        <v>44287</v>
      </c>
      <c r="V1002" s="81" t="str">
        <f t="shared" si="60"/>
        <v>72020</v>
      </c>
      <c r="W1002" s="80" t="str">
        <f t="shared" si="61"/>
        <v>1 a 30 dias</v>
      </c>
      <c r="X1002" s="81" t="str">
        <f t="shared" si="63"/>
        <v>42021</v>
      </c>
      <c r="AA1002"/>
    </row>
    <row r="1003" spans="1:27" x14ac:dyDescent="0.3">
      <c r="A1003" s="57">
        <v>44227</v>
      </c>
      <c r="B1003">
        <v>29894663000189</v>
      </c>
      <c r="C1003" t="s">
        <v>96</v>
      </c>
      <c r="D1003" s="57">
        <v>44074</v>
      </c>
      <c r="E1003">
        <v>186.5</v>
      </c>
      <c r="F1003" s="57">
        <v>44234</v>
      </c>
      <c r="G1003">
        <f t="shared" si="62"/>
        <v>7</v>
      </c>
      <c r="H1003" s="57">
        <v>46608</v>
      </c>
      <c r="I1003">
        <v>2292</v>
      </c>
      <c r="J1003">
        <v>308462875</v>
      </c>
      <c r="K1003">
        <v>84</v>
      </c>
      <c r="L1003"/>
      <c r="M1003"/>
      <c r="N1003">
        <v>1.3762909999999999</v>
      </c>
      <c r="O1003" s="83">
        <v>8524.82</v>
      </c>
      <c r="P1003">
        <v>9288.5599999999922</v>
      </c>
      <c r="Q1003">
        <v>1.720261</v>
      </c>
      <c r="R1003">
        <v>9394.32</v>
      </c>
      <c r="S1003">
        <v>1.720261</v>
      </c>
      <c r="T1003" s="84">
        <v>8524.82</v>
      </c>
      <c r="U1003" s="57">
        <v>44228</v>
      </c>
      <c r="V1003" s="81" t="str">
        <f t="shared" si="60"/>
        <v>82020</v>
      </c>
      <c r="W1003" s="80" t="str">
        <f t="shared" si="61"/>
        <v>1 a 30 dias</v>
      </c>
      <c r="X1003" s="81" t="str">
        <f t="shared" si="63"/>
        <v>22021</v>
      </c>
      <c r="AA1003"/>
    </row>
    <row r="1004" spans="1:27" x14ac:dyDescent="0.3">
      <c r="A1004" s="57">
        <v>44227</v>
      </c>
      <c r="B1004">
        <v>29894663000189</v>
      </c>
      <c r="C1004" t="s">
        <v>96</v>
      </c>
      <c r="D1004" s="57">
        <v>44074</v>
      </c>
      <c r="E1004">
        <v>70</v>
      </c>
      <c r="F1004" s="57">
        <v>44234</v>
      </c>
      <c r="G1004">
        <f t="shared" si="62"/>
        <v>7</v>
      </c>
      <c r="H1004" s="57">
        <v>46608</v>
      </c>
      <c r="I1004">
        <v>2292</v>
      </c>
      <c r="J1004">
        <v>308470951</v>
      </c>
      <c r="K1004">
        <v>84</v>
      </c>
      <c r="L1004"/>
      <c r="M1004"/>
      <c r="N1004">
        <v>1.432426</v>
      </c>
      <c r="O1004" s="83">
        <v>3147.95</v>
      </c>
      <c r="P1004">
        <v>3421.1500000000005</v>
      </c>
      <c r="Q1004">
        <v>1.7802359999999999</v>
      </c>
      <c r="R1004">
        <v>3469.3</v>
      </c>
      <c r="S1004">
        <v>1.7802359999999999</v>
      </c>
      <c r="T1004" s="84">
        <v>3147.95</v>
      </c>
      <c r="U1004" s="57">
        <v>44228</v>
      </c>
      <c r="V1004" s="81" t="str">
        <f t="shared" si="60"/>
        <v>82020</v>
      </c>
      <c r="W1004" s="80" t="str">
        <f t="shared" si="61"/>
        <v>1 a 30 dias</v>
      </c>
      <c r="X1004" s="81" t="str">
        <f t="shared" si="63"/>
        <v>22021</v>
      </c>
      <c r="AA1004"/>
    </row>
    <row r="1005" spans="1:27" x14ac:dyDescent="0.3">
      <c r="A1005" s="57">
        <v>44227</v>
      </c>
      <c r="B1005">
        <v>29894663000189</v>
      </c>
      <c r="C1005" t="s">
        <v>96</v>
      </c>
      <c r="D1005" s="57">
        <v>44074</v>
      </c>
      <c r="E1005">
        <v>47.75</v>
      </c>
      <c r="F1005" s="57">
        <v>44172</v>
      </c>
      <c r="G1005">
        <f t="shared" si="62"/>
        <v>-55</v>
      </c>
      <c r="H1005" s="57">
        <v>46638</v>
      </c>
      <c r="I1005">
        <v>2322</v>
      </c>
      <c r="J1005">
        <v>308476460</v>
      </c>
      <c r="K1005">
        <v>84</v>
      </c>
      <c r="L1005"/>
      <c r="M1005"/>
      <c r="N1005">
        <v>1.4080969999999999</v>
      </c>
      <c r="O1005" s="83">
        <v>2276.8000000000002</v>
      </c>
      <c r="P1005">
        <v>2319.7100000000009</v>
      </c>
      <c r="Q1005">
        <v>1.743695</v>
      </c>
      <c r="R1005">
        <v>2494.96</v>
      </c>
      <c r="S1005">
        <v>1.743695</v>
      </c>
      <c r="T1005" s="84">
        <v>2276.8000000000002</v>
      </c>
      <c r="U1005" s="57">
        <v>44166</v>
      </c>
      <c r="V1005" s="81" t="str">
        <f t="shared" si="60"/>
        <v>82020</v>
      </c>
      <c r="W1005" s="80" t="str">
        <f t="shared" si="61"/>
        <v>31 a 60 dias</v>
      </c>
      <c r="X1005" s="81" t="str">
        <f t="shared" si="63"/>
        <v>122020</v>
      </c>
      <c r="AA1005"/>
    </row>
    <row r="1006" spans="1:27" x14ac:dyDescent="0.3">
      <c r="A1006" s="57">
        <v>44227</v>
      </c>
      <c r="B1006">
        <v>29894663000189</v>
      </c>
      <c r="C1006" t="s">
        <v>96</v>
      </c>
      <c r="D1006" s="57">
        <v>44099</v>
      </c>
      <c r="E1006">
        <v>197.44</v>
      </c>
      <c r="F1006" s="57">
        <v>44172</v>
      </c>
      <c r="G1006">
        <f t="shared" si="62"/>
        <v>-55</v>
      </c>
      <c r="H1006" s="57">
        <v>46638</v>
      </c>
      <c r="I1006">
        <v>2322</v>
      </c>
      <c r="J1006">
        <v>308487825</v>
      </c>
      <c r="K1006">
        <v>84</v>
      </c>
      <c r="L1006"/>
      <c r="M1006"/>
      <c r="N1006">
        <v>1.4483889999999999</v>
      </c>
      <c r="O1006" s="83">
        <v>9285.44</v>
      </c>
      <c r="P1006">
        <v>9573.4500000000025</v>
      </c>
      <c r="Q1006">
        <v>1.7963229999999999</v>
      </c>
      <c r="R1006">
        <v>10200.83</v>
      </c>
      <c r="S1006">
        <v>1.7963229999999999</v>
      </c>
      <c r="T1006" s="84">
        <v>9285.44</v>
      </c>
      <c r="U1006" s="57">
        <v>44197</v>
      </c>
      <c r="V1006" s="81" t="str">
        <f t="shared" si="60"/>
        <v>92020</v>
      </c>
      <c r="W1006" s="80" t="str">
        <f t="shared" si="61"/>
        <v>31 a 60 dias</v>
      </c>
      <c r="X1006" s="81" t="str">
        <f t="shared" si="63"/>
        <v>12021</v>
      </c>
      <c r="AA1006"/>
    </row>
    <row r="1007" spans="1:27" x14ac:dyDescent="0.3">
      <c r="A1007" s="57">
        <v>44227</v>
      </c>
      <c r="B1007">
        <v>29894663000189</v>
      </c>
      <c r="C1007" t="s">
        <v>96</v>
      </c>
      <c r="D1007" s="57">
        <v>44074</v>
      </c>
      <c r="E1007">
        <v>227.6</v>
      </c>
      <c r="F1007" s="57">
        <v>44323</v>
      </c>
      <c r="G1007">
        <f t="shared" si="62"/>
        <v>96</v>
      </c>
      <c r="H1007" s="57">
        <v>46575</v>
      </c>
      <c r="I1007">
        <v>2259</v>
      </c>
      <c r="J1007">
        <v>308529092</v>
      </c>
      <c r="K1007">
        <v>84</v>
      </c>
      <c r="L1007"/>
      <c r="M1007"/>
      <c r="N1007">
        <v>1.4045421322551357</v>
      </c>
      <c r="O1007" s="83">
        <v>9574.31</v>
      </c>
      <c r="P1007">
        <v>11158.029999999997</v>
      </c>
      <c r="Q1007">
        <v>1.750494</v>
      </c>
      <c r="R1007">
        <v>10609.52</v>
      </c>
      <c r="S1007">
        <v>1.750494</v>
      </c>
      <c r="T1007" s="84">
        <v>9574.31</v>
      </c>
      <c r="U1007" s="57">
        <v>44317</v>
      </c>
      <c r="V1007" s="81" t="str">
        <f t="shared" si="60"/>
        <v>82020</v>
      </c>
      <c r="W1007" s="80" t="str">
        <f t="shared" si="61"/>
        <v>1 a 30 dias</v>
      </c>
      <c r="X1007" s="81" t="str">
        <f t="shared" si="63"/>
        <v>52021</v>
      </c>
      <c r="AA1007"/>
    </row>
    <row r="1008" spans="1:27" x14ac:dyDescent="0.3">
      <c r="A1008" s="57">
        <v>44227</v>
      </c>
      <c r="B1008">
        <v>29894663000189</v>
      </c>
      <c r="C1008" t="s">
        <v>96</v>
      </c>
      <c r="D1008" s="57">
        <v>43978</v>
      </c>
      <c r="E1008">
        <v>116.89</v>
      </c>
      <c r="F1008" s="57">
        <v>44234</v>
      </c>
      <c r="G1008">
        <f t="shared" si="62"/>
        <v>7</v>
      </c>
      <c r="H1008" s="57">
        <v>46545</v>
      </c>
      <c r="I1008">
        <v>2229</v>
      </c>
      <c r="J1008">
        <v>308539787</v>
      </c>
      <c r="K1008">
        <v>84</v>
      </c>
      <c r="L1008"/>
      <c r="M1008"/>
      <c r="N1008">
        <v>1.3599999999999999</v>
      </c>
      <c r="O1008" s="83">
        <v>5384.52</v>
      </c>
      <c r="P1008">
        <v>5761.9799999999987</v>
      </c>
      <c r="Q1008">
        <v>1.6463140000000001</v>
      </c>
      <c r="R1008">
        <v>5831.5300000000007</v>
      </c>
      <c r="S1008">
        <v>1.6463140000000001</v>
      </c>
      <c r="T1008" s="84">
        <v>5384.52</v>
      </c>
      <c r="U1008" s="57">
        <v>44228</v>
      </c>
      <c r="V1008" s="81" t="str">
        <f t="shared" si="60"/>
        <v>52020</v>
      </c>
      <c r="W1008" s="80" t="str">
        <f t="shared" si="61"/>
        <v>1 a 30 dias</v>
      </c>
      <c r="X1008" s="81" t="str">
        <f t="shared" si="63"/>
        <v>22021</v>
      </c>
      <c r="AA1008"/>
    </row>
    <row r="1009" spans="1:27" x14ac:dyDescent="0.3">
      <c r="A1009" s="57">
        <v>44227</v>
      </c>
      <c r="B1009">
        <v>29894663000189</v>
      </c>
      <c r="C1009" t="s">
        <v>96</v>
      </c>
      <c r="D1009" s="57">
        <v>44134</v>
      </c>
      <c r="E1009">
        <v>72</v>
      </c>
      <c r="F1009" s="57">
        <v>44262</v>
      </c>
      <c r="G1009">
        <f t="shared" si="62"/>
        <v>35</v>
      </c>
      <c r="H1009" s="57">
        <v>46699</v>
      </c>
      <c r="I1009">
        <v>2383</v>
      </c>
      <c r="J1009">
        <v>308541440</v>
      </c>
      <c r="K1009">
        <v>84</v>
      </c>
      <c r="L1009"/>
      <c r="M1009"/>
      <c r="N1009">
        <v>1.406871</v>
      </c>
      <c r="O1009" s="83">
        <v>3254.75</v>
      </c>
      <c r="P1009">
        <v>3497.8999999999992</v>
      </c>
      <c r="Q1009">
        <v>1.743055</v>
      </c>
      <c r="R1009">
        <v>3595.43</v>
      </c>
      <c r="S1009">
        <v>1.743055</v>
      </c>
      <c r="T1009" s="84">
        <v>3254.75</v>
      </c>
      <c r="U1009" s="57">
        <v>44256</v>
      </c>
      <c r="V1009" s="81" t="str">
        <f t="shared" si="60"/>
        <v>102020</v>
      </c>
      <c r="W1009" s="80" t="str">
        <f t="shared" si="61"/>
        <v>1 a 30 dias</v>
      </c>
      <c r="X1009" s="81" t="str">
        <f t="shared" si="63"/>
        <v>32021</v>
      </c>
      <c r="AA1009"/>
    </row>
    <row r="1010" spans="1:27" x14ac:dyDescent="0.3">
      <c r="A1010" s="57">
        <v>44227</v>
      </c>
      <c r="B1010">
        <v>29894663000189</v>
      </c>
      <c r="C1010" t="s">
        <v>96</v>
      </c>
      <c r="D1010" s="57">
        <v>44099</v>
      </c>
      <c r="E1010">
        <v>180</v>
      </c>
      <c r="F1010" s="57">
        <v>44234</v>
      </c>
      <c r="G1010">
        <f t="shared" si="62"/>
        <v>7</v>
      </c>
      <c r="H1010" s="57">
        <v>46638</v>
      </c>
      <c r="I1010">
        <v>2322</v>
      </c>
      <c r="J1010">
        <v>308570962</v>
      </c>
      <c r="K1010">
        <v>84</v>
      </c>
      <c r="L1010"/>
      <c r="M1010"/>
      <c r="N1010">
        <v>1.3599999999999999</v>
      </c>
      <c r="O1010" s="83">
        <v>8983.24</v>
      </c>
      <c r="P1010">
        <v>8992.3900000000012</v>
      </c>
      <c r="Q1010">
        <v>1.430871</v>
      </c>
      <c r="R1010">
        <v>9173.58</v>
      </c>
      <c r="S1010">
        <v>1.430871</v>
      </c>
      <c r="T1010" s="84">
        <v>8983.24</v>
      </c>
      <c r="U1010" s="57">
        <v>44228</v>
      </c>
      <c r="V1010" s="81" t="str">
        <f t="shared" si="60"/>
        <v>92020</v>
      </c>
      <c r="W1010" s="80" t="str">
        <f t="shared" si="61"/>
        <v>1 a 30 dias</v>
      </c>
      <c r="X1010" s="81" t="str">
        <f t="shared" si="63"/>
        <v>22021</v>
      </c>
      <c r="AA1010"/>
    </row>
    <row r="1011" spans="1:27" x14ac:dyDescent="0.3">
      <c r="A1011" s="57">
        <v>44227</v>
      </c>
      <c r="B1011">
        <v>29894663000189</v>
      </c>
      <c r="C1011" t="s">
        <v>96</v>
      </c>
      <c r="D1011" s="57">
        <v>44099</v>
      </c>
      <c r="E1011">
        <v>142.28</v>
      </c>
      <c r="F1011" s="57">
        <v>44234</v>
      </c>
      <c r="G1011">
        <f t="shared" si="62"/>
        <v>7</v>
      </c>
      <c r="H1011" s="57">
        <v>46638</v>
      </c>
      <c r="I1011">
        <v>2322</v>
      </c>
      <c r="J1011">
        <v>308578278</v>
      </c>
      <c r="K1011">
        <v>84</v>
      </c>
      <c r="L1011"/>
      <c r="M1011"/>
      <c r="N1011">
        <v>1.414323</v>
      </c>
      <c r="O1011" s="83">
        <v>6470.55</v>
      </c>
      <c r="P1011">
        <v>6978.3300000000027</v>
      </c>
      <c r="Q1011">
        <v>1.759981</v>
      </c>
      <c r="R1011">
        <v>7136.7</v>
      </c>
      <c r="S1011">
        <v>1.759981</v>
      </c>
      <c r="T1011" s="84">
        <v>6470.55</v>
      </c>
      <c r="U1011" s="57">
        <v>44228</v>
      </c>
      <c r="V1011" s="81" t="str">
        <f t="shared" si="60"/>
        <v>92020</v>
      </c>
      <c r="W1011" s="80" t="str">
        <f t="shared" si="61"/>
        <v>1 a 30 dias</v>
      </c>
      <c r="X1011" s="81" t="str">
        <f t="shared" si="63"/>
        <v>22021</v>
      </c>
      <c r="AA1011"/>
    </row>
    <row r="1012" spans="1:27" x14ac:dyDescent="0.3">
      <c r="A1012" s="57">
        <v>44227</v>
      </c>
      <c r="B1012">
        <v>29894663000189</v>
      </c>
      <c r="C1012" t="s">
        <v>96</v>
      </c>
      <c r="D1012" s="57">
        <v>43903</v>
      </c>
      <c r="E1012">
        <v>40.46</v>
      </c>
      <c r="F1012" s="57">
        <v>44081</v>
      </c>
      <c r="G1012">
        <f t="shared" si="62"/>
        <v>-146</v>
      </c>
      <c r="H1012" s="57">
        <v>46062</v>
      </c>
      <c r="I1012">
        <v>1746</v>
      </c>
      <c r="J1012">
        <v>308606451</v>
      </c>
      <c r="K1012">
        <v>72</v>
      </c>
      <c r="L1012"/>
      <c r="M1012"/>
      <c r="N1012">
        <v>1.4950000000000001</v>
      </c>
      <c r="O1012" s="83">
        <v>1711.5300000000002</v>
      </c>
      <c r="P1012">
        <v>1755.5500000000004</v>
      </c>
      <c r="Q1012">
        <v>2.0454780000000001</v>
      </c>
      <c r="R1012">
        <v>1903.1399999999999</v>
      </c>
      <c r="S1012">
        <v>2.0454780000000001</v>
      </c>
      <c r="T1012" s="84">
        <v>1711.5300000000002</v>
      </c>
      <c r="U1012" s="57">
        <v>44075</v>
      </c>
      <c r="V1012" s="81" t="str">
        <f t="shared" si="60"/>
        <v>32020</v>
      </c>
      <c r="W1012" s="80" t="str">
        <f t="shared" si="61"/>
        <v>Acima de 120 dias</v>
      </c>
      <c r="X1012" s="81" t="str">
        <f t="shared" si="63"/>
        <v>92020</v>
      </c>
      <c r="AA1012"/>
    </row>
    <row r="1013" spans="1:27" x14ac:dyDescent="0.3">
      <c r="A1013" s="57">
        <v>44227</v>
      </c>
      <c r="B1013">
        <v>29894663000189</v>
      </c>
      <c r="C1013" t="s">
        <v>96</v>
      </c>
      <c r="D1013" s="57">
        <v>43936</v>
      </c>
      <c r="E1013">
        <v>236</v>
      </c>
      <c r="F1013" s="57">
        <v>44323</v>
      </c>
      <c r="G1013">
        <f t="shared" si="62"/>
        <v>96</v>
      </c>
      <c r="H1013" s="57">
        <v>46090</v>
      </c>
      <c r="I1013">
        <v>1774</v>
      </c>
      <c r="J1013">
        <v>308609007</v>
      </c>
      <c r="K1013">
        <v>72</v>
      </c>
      <c r="L1013"/>
      <c r="M1013"/>
      <c r="N1013">
        <v>1.3599999999999999</v>
      </c>
      <c r="O1013" s="83">
        <v>9003.94</v>
      </c>
      <c r="P1013">
        <v>10674.300000000003</v>
      </c>
      <c r="Q1013">
        <v>1.63164</v>
      </c>
      <c r="R1013">
        <v>9628.24</v>
      </c>
      <c r="S1013">
        <v>1.63164</v>
      </c>
      <c r="T1013" s="84">
        <v>9003.94</v>
      </c>
      <c r="U1013" s="57">
        <v>44317</v>
      </c>
      <c r="V1013" s="81" t="str">
        <f t="shared" si="60"/>
        <v>42020</v>
      </c>
      <c r="W1013" s="80" t="str">
        <f t="shared" si="61"/>
        <v>1 a 30 dias</v>
      </c>
      <c r="X1013" s="81" t="str">
        <f t="shared" si="63"/>
        <v>52021</v>
      </c>
      <c r="AA1013"/>
    </row>
    <row r="1014" spans="1:27" x14ac:dyDescent="0.3">
      <c r="A1014" s="57">
        <v>44227</v>
      </c>
      <c r="B1014">
        <v>29894663000189</v>
      </c>
      <c r="C1014" t="s">
        <v>96</v>
      </c>
      <c r="D1014" s="57">
        <v>44040</v>
      </c>
      <c r="E1014">
        <v>473.21</v>
      </c>
      <c r="F1014" s="57">
        <v>44142</v>
      </c>
      <c r="G1014">
        <f t="shared" si="62"/>
        <v>-85</v>
      </c>
      <c r="H1014" s="57">
        <v>46119</v>
      </c>
      <c r="I1014">
        <v>1803</v>
      </c>
      <c r="J1014">
        <v>308613268</v>
      </c>
      <c r="K1014">
        <v>72</v>
      </c>
      <c r="L1014"/>
      <c r="M1014"/>
      <c r="N1014">
        <v>1.3599999999999999</v>
      </c>
      <c r="O1014" s="83">
        <v>21184.07</v>
      </c>
      <c r="P1014">
        <v>21162.339999999989</v>
      </c>
      <c r="Q1014">
        <v>1.607032</v>
      </c>
      <c r="R1014">
        <v>22356.300000000003</v>
      </c>
      <c r="S1014">
        <v>1.607032</v>
      </c>
      <c r="T1014" s="84">
        <v>21184.07</v>
      </c>
      <c r="U1014" s="57">
        <v>44166</v>
      </c>
      <c r="V1014" s="81" t="str">
        <f t="shared" si="60"/>
        <v>72020</v>
      </c>
      <c r="W1014" s="80" t="str">
        <f t="shared" si="61"/>
        <v>61 a 90 dias</v>
      </c>
      <c r="X1014" s="81" t="str">
        <f t="shared" si="63"/>
        <v>122020</v>
      </c>
      <c r="AA1014"/>
    </row>
    <row r="1015" spans="1:27" x14ac:dyDescent="0.3">
      <c r="A1015" s="57">
        <v>44227</v>
      </c>
      <c r="B1015">
        <v>29894663000189</v>
      </c>
      <c r="C1015" t="s">
        <v>96</v>
      </c>
      <c r="D1015" s="57">
        <v>43978</v>
      </c>
      <c r="E1015">
        <v>435.26</v>
      </c>
      <c r="F1015" s="57">
        <v>44019</v>
      </c>
      <c r="G1015">
        <f t="shared" si="62"/>
        <v>-208</v>
      </c>
      <c r="H1015" s="57">
        <v>46514</v>
      </c>
      <c r="I1015">
        <v>2198</v>
      </c>
      <c r="J1015">
        <v>308636383</v>
      </c>
      <c r="K1015">
        <v>84</v>
      </c>
      <c r="L1015"/>
      <c r="M1015"/>
      <c r="N1015">
        <v>1.4400440000000001</v>
      </c>
      <c r="O1015" s="83">
        <v>22235.24</v>
      </c>
      <c r="P1015">
        <v>21171.319999999996</v>
      </c>
      <c r="Q1015">
        <v>1.7877000000000001</v>
      </c>
      <c r="R1015">
        <v>24124.55</v>
      </c>
      <c r="S1015">
        <v>1.7877000000000001</v>
      </c>
      <c r="T1015" s="84">
        <v>22235.24</v>
      </c>
      <c r="U1015" s="57">
        <v>44013</v>
      </c>
      <c r="V1015" s="81" t="str">
        <f t="shared" si="60"/>
        <v>52020</v>
      </c>
      <c r="W1015" s="80" t="str">
        <f t="shared" si="61"/>
        <v>Acima de 120 dias</v>
      </c>
      <c r="X1015" s="81" t="str">
        <f t="shared" si="63"/>
        <v>72020</v>
      </c>
      <c r="AA1015"/>
    </row>
    <row r="1016" spans="1:27" x14ac:dyDescent="0.3">
      <c r="A1016" s="57">
        <v>44227</v>
      </c>
      <c r="B1016">
        <v>29894663000189</v>
      </c>
      <c r="C1016" t="s">
        <v>96</v>
      </c>
      <c r="D1016" s="57">
        <v>44040</v>
      </c>
      <c r="E1016">
        <v>189</v>
      </c>
      <c r="F1016" s="57">
        <v>44262</v>
      </c>
      <c r="G1016">
        <f t="shared" si="62"/>
        <v>35</v>
      </c>
      <c r="H1016" s="57">
        <v>46545</v>
      </c>
      <c r="I1016">
        <v>2229</v>
      </c>
      <c r="J1016">
        <v>308637591</v>
      </c>
      <c r="K1016">
        <v>84</v>
      </c>
      <c r="L1016"/>
      <c r="M1016"/>
      <c r="N1016">
        <v>1.4305654703592152</v>
      </c>
      <c r="O1016" s="83">
        <v>8215.380000000001</v>
      </c>
      <c r="P1016">
        <v>9170.4099999999962</v>
      </c>
      <c r="Q1016">
        <v>1.778043</v>
      </c>
      <c r="R1016">
        <v>9053.7000000000007</v>
      </c>
      <c r="S1016">
        <v>1.778043</v>
      </c>
      <c r="T1016" s="84">
        <v>8215.380000000001</v>
      </c>
      <c r="U1016" s="57">
        <v>44287</v>
      </c>
      <c r="V1016" s="81" t="str">
        <f t="shared" si="60"/>
        <v>72020</v>
      </c>
      <c r="W1016" s="80" t="str">
        <f t="shared" si="61"/>
        <v>1 a 30 dias</v>
      </c>
      <c r="X1016" s="81" t="str">
        <f t="shared" si="63"/>
        <v>42021</v>
      </c>
      <c r="AA1016"/>
    </row>
    <row r="1017" spans="1:27" x14ac:dyDescent="0.3">
      <c r="A1017" s="57">
        <v>44227</v>
      </c>
      <c r="B1017">
        <v>29894663000189</v>
      </c>
      <c r="C1017" t="s">
        <v>96</v>
      </c>
      <c r="D1017" s="57">
        <v>44134</v>
      </c>
      <c r="E1017">
        <v>52.15</v>
      </c>
      <c r="F1017" s="57">
        <v>44323</v>
      </c>
      <c r="G1017">
        <f t="shared" si="62"/>
        <v>96</v>
      </c>
      <c r="H1017" s="57">
        <v>46699</v>
      </c>
      <c r="I1017">
        <v>2383</v>
      </c>
      <c r="J1017">
        <v>308651787</v>
      </c>
      <c r="K1017">
        <v>84</v>
      </c>
      <c r="L1017"/>
      <c r="M1017"/>
      <c r="N1017">
        <v>1.4169529999999999</v>
      </c>
      <c r="O1017" s="83">
        <v>2245.9</v>
      </c>
      <c r="P1017">
        <v>2524.7199999999998</v>
      </c>
      <c r="Q1017">
        <v>1.7537970000000001</v>
      </c>
      <c r="R1017">
        <v>2491.88</v>
      </c>
      <c r="S1017">
        <v>1.7537970000000001</v>
      </c>
      <c r="T1017" s="84">
        <v>2245.9</v>
      </c>
      <c r="U1017" s="57">
        <v>44317</v>
      </c>
      <c r="V1017" s="81" t="str">
        <f t="shared" si="60"/>
        <v>102020</v>
      </c>
      <c r="W1017" s="80" t="str">
        <f t="shared" si="61"/>
        <v>1 a 30 dias</v>
      </c>
      <c r="X1017" s="81" t="str">
        <f t="shared" si="63"/>
        <v>52021</v>
      </c>
      <c r="AA1017"/>
    </row>
    <row r="1018" spans="1:27" x14ac:dyDescent="0.3">
      <c r="A1018" s="57">
        <v>44227</v>
      </c>
      <c r="B1018">
        <v>29894663000189</v>
      </c>
      <c r="C1018" t="s">
        <v>96</v>
      </c>
      <c r="D1018" s="57">
        <v>44074</v>
      </c>
      <c r="E1018">
        <v>139.96</v>
      </c>
      <c r="F1018" s="57">
        <v>44262</v>
      </c>
      <c r="G1018">
        <f t="shared" si="62"/>
        <v>35</v>
      </c>
      <c r="H1018" s="57">
        <v>46608</v>
      </c>
      <c r="I1018">
        <v>2292</v>
      </c>
      <c r="J1018">
        <v>308659946</v>
      </c>
      <c r="K1018">
        <v>84</v>
      </c>
      <c r="L1018"/>
      <c r="M1018"/>
      <c r="N1018">
        <v>1.3599999999999999</v>
      </c>
      <c r="O1018" s="83">
        <v>6843</v>
      </c>
      <c r="P1018">
        <v>7009.1699999999983</v>
      </c>
      <c r="Q1018">
        <v>1.408544</v>
      </c>
      <c r="R1018">
        <v>6943.53</v>
      </c>
      <c r="S1018">
        <v>1.408544</v>
      </c>
      <c r="T1018" s="84">
        <v>6843</v>
      </c>
      <c r="U1018" s="57">
        <v>44287</v>
      </c>
      <c r="V1018" s="81" t="str">
        <f t="shared" si="60"/>
        <v>82020</v>
      </c>
      <c r="W1018" s="80" t="str">
        <f t="shared" si="61"/>
        <v>1 a 30 dias</v>
      </c>
      <c r="X1018" s="81" t="str">
        <f t="shared" si="63"/>
        <v>42021</v>
      </c>
      <c r="AA1018"/>
    </row>
    <row r="1019" spans="1:27" x14ac:dyDescent="0.3">
      <c r="A1019" s="57">
        <v>44227</v>
      </c>
      <c r="B1019">
        <v>29894663000189</v>
      </c>
      <c r="C1019" t="s">
        <v>96</v>
      </c>
      <c r="D1019" s="57">
        <v>43978</v>
      </c>
      <c r="E1019">
        <v>173.1</v>
      </c>
      <c r="F1019" s="57">
        <v>44142</v>
      </c>
      <c r="G1019">
        <f t="shared" si="62"/>
        <v>-85</v>
      </c>
      <c r="H1019" s="57">
        <v>46514</v>
      </c>
      <c r="I1019">
        <v>2198</v>
      </c>
      <c r="J1019">
        <v>308729987</v>
      </c>
      <c r="K1019">
        <v>84</v>
      </c>
      <c r="L1019"/>
      <c r="M1019"/>
      <c r="N1019">
        <v>1.4477679999999999</v>
      </c>
      <c r="O1019" s="83">
        <v>8134.01</v>
      </c>
      <c r="P1019">
        <v>8397.9600000000009</v>
      </c>
      <c r="Q1019">
        <v>1.7958959999999999</v>
      </c>
      <c r="R1019">
        <v>8883.84</v>
      </c>
      <c r="S1019">
        <v>1.7958959999999999</v>
      </c>
      <c r="T1019" s="84">
        <v>8134.01</v>
      </c>
      <c r="U1019" s="57">
        <v>44136</v>
      </c>
      <c r="V1019" s="81" t="str">
        <f t="shared" si="60"/>
        <v>52020</v>
      </c>
      <c r="W1019" s="80" t="str">
        <f t="shared" si="61"/>
        <v>61 a 90 dias</v>
      </c>
      <c r="X1019" s="81" t="str">
        <f t="shared" si="63"/>
        <v>112020</v>
      </c>
      <c r="AA1019"/>
    </row>
    <row r="1020" spans="1:27" x14ac:dyDescent="0.3">
      <c r="A1020" s="57">
        <v>44227</v>
      </c>
      <c r="B1020">
        <v>29894663000189</v>
      </c>
      <c r="C1020" t="s">
        <v>96</v>
      </c>
      <c r="D1020" s="57">
        <v>44001</v>
      </c>
      <c r="E1020">
        <v>199.8</v>
      </c>
      <c r="F1020" s="57">
        <v>44262</v>
      </c>
      <c r="G1020">
        <f t="shared" si="62"/>
        <v>35</v>
      </c>
      <c r="H1020" s="57">
        <v>46514</v>
      </c>
      <c r="I1020">
        <v>2198</v>
      </c>
      <c r="J1020">
        <v>308732822</v>
      </c>
      <c r="K1020">
        <v>84</v>
      </c>
      <c r="L1020"/>
      <c r="M1020"/>
      <c r="N1020">
        <v>1.4407370410259861</v>
      </c>
      <c r="O1020" s="83">
        <v>8612.66</v>
      </c>
      <c r="P1020">
        <v>9622.3799999999974</v>
      </c>
      <c r="Q1020">
        <v>1.7857909999999999</v>
      </c>
      <c r="R1020">
        <v>9473.82</v>
      </c>
      <c r="S1020">
        <v>1.7857909999999999</v>
      </c>
      <c r="T1020" s="84">
        <v>8612.66</v>
      </c>
      <c r="U1020" s="57">
        <v>44256</v>
      </c>
      <c r="V1020" s="81" t="str">
        <f t="shared" si="60"/>
        <v>62020</v>
      </c>
      <c r="W1020" s="80" t="str">
        <f t="shared" si="61"/>
        <v>1 a 30 dias</v>
      </c>
      <c r="X1020" s="81" t="str">
        <f t="shared" si="63"/>
        <v>32021</v>
      </c>
      <c r="AA1020"/>
    </row>
    <row r="1021" spans="1:27" x14ac:dyDescent="0.3">
      <c r="A1021" s="57">
        <v>44227</v>
      </c>
      <c r="B1021">
        <v>29894663000189</v>
      </c>
      <c r="C1021" t="s">
        <v>96</v>
      </c>
      <c r="D1021" s="57">
        <v>44040</v>
      </c>
      <c r="E1021">
        <v>58.46</v>
      </c>
      <c r="F1021" s="57">
        <v>44050</v>
      </c>
      <c r="G1021">
        <f t="shared" si="62"/>
        <v>-177</v>
      </c>
      <c r="H1021" s="57">
        <v>46545</v>
      </c>
      <c r="I1021">
        <v>2229</v>
      </c>
      <c r="J1021">
        <v>308734034</v>
      </c>
      <c r="K1021">
        <v>84</v>
      </c>
      <c r="L1021"/>
      <c r="M1021"/>
      <c r="N1021">
        <v>1.3599999999999999</v>
      </c>
      <c r="O1021" s="83">
        <v>3129.0699999999997</v>
      </c>
      <c r="P1021">
        <v>2904.2699999999991</v>
      </c>
      <c r="Q1021">
        <v>1.532305</v>
      </c>
      <c r="R1021">
        <v>3267.25</v>
      </c>
      <c r="S1021">
        <v>1.532305</v>
      </c>
      <c r="T1021" s="84">
        <v>3129.0699999999997</v>
      </c>
      <c r="U1021" s="57">
        <v>44075</v>
      </c>
      <c r="V1021" s="81" t="str">
        <f t="shared" si="60"/>
        <v>72020</v>
      </c>
      <c r="W1021" s="80" t="str">
        <f t="shared" si="61"/>
        <v>Acima de 120 dias</v>
      </c>
      <c r="X1021" s="81" t="str">
        <f t="shared" si="63"/>
        <v>92020</v>
      </c>
      <c r="AA1021"/>
    </row>
    <row r="1022" spans="1:27" x14ac:dyDescent="0.3">
      <c r="A1022" s="57">
        <v>44227</v>
      </c>
      <c r="B1022">
        <v>29894663000189</v>
      </c>
      <c r="C1022" t="s">
        <v>96</v>
      </c>
      <c r="D1022" s="57">
        <v>44074</v>
      </c>
      <c r="E1022">
        <v>249.5</v>
      </c>
      <c r="F1022" s="57">
        <v>44234</v>
      </c>
      <c r="G1022">
        <f t="shared" si="62"/>
        <v>7</v>
      </c>
      <c r="H1022" s="57">
        <v>46545</v>
      </c>
      <c r="I1022">
        <v>2229</v>
      </c>
      <c r="J1022">
        <v>308738355</v>
      </c>
      <c r="K1022">
        <v>84</v>
      </c>
      <c r="L1022"/>
      <c r="M1022"/>
      <c r="N1022">
        <v>1.3599999999999999</v>
      </c>
      <c r="O1022" s="83">
        <v>11593.44</v>
      </c>
      <c r="P1022">
        <v>12334.260000000006</v>
      </c>
      <c r="Q1022">
        <v>1.614382</v>
      </c>
      <c r="R1022">
        <v>12447.32</v>
      </c>
      <c r="S1022">
        <v>1.614382</v>
      </c>
      <c r="T1022" s="84">
        <v>11593.44</v>
      </c>
      <c r="U1022" s="57">
        <v>44228</v>
      </c>
      <c r="V1022" s="81" t="str">
        <f t="shared" si="60"/>
        <v>82020</v>
      </c>
      <c r="W1022" s="80" t="str">
        <f t="shared" si="61"/>
        <v>1 a 30 dias</v>
      </c>
      <c r="X1022" s="81" t="str">
        <f t="shared" si="63"/>
        <v>22021</v>
      </c>
      <c r="AA1022"/>
    </row>
    <row r="1023" spans="1:27" x14ac:dyDescent="0.3">
      <c r="A1023" s="57">
        <v>44227</v>
      </c>
      <c r="B1023">
        <v>29894663000189</v>
      </c>
      <c r="C1023" t="s">
        <v>96</v>
      </c>
      <c r="D1023" s="57">
        <v>44099</v>
      </c>
      <c r="E1023">
        <v>104.45</v>
      </c>
      <c r="F1023" s="57">
        <v>44262</v>
      </c>
      <c r="G1023">
        <f t="shared" si="62"/>
        <v>35</v>
      </c>
      <c r="H1023" s="57">
        <v>46575</v>
      </c>
      <c r="I1023">
        <v>2259</v>
      </c>
      <c r="J1023">
        <v>308751394</v>
      </c>
      <c r="K1023">
        <v>84</v>
      </c>
      <c r="L1023"/>
      <c r="M1023"/>
      <c r="N1023">
        <v>1.3599999999999999</v>
      </c>
      <c r="O1023" s="83">
        <v>4667.9800000000005</v>
      </c>
      <c r="P1023">
        <v>5151.0099999999993</v>
      </c>
      <c r="Q1023">
        <v>1.699613</v>
      </c>
      <c r="R1023">
        <v>5144.4400000000005</v>
      </c>
      <c r="S1023">
        <v>1.699613</v>
      </c>
      <c r="T1023" s="84">
        <v>4667.9800000000005</v>
      </c>
      <c r="U1023" s="57">
        <v>44287</v>
      </c>
      <c r="V1023" s="81" t="str">
        <f t="shared" si="60"/>
        <v>92020</v>
      </c>
      <c r="W1023" s="80" t="str">
        <f t="shared" si="61"/>
        <v>1 a 30 dias</v>
      </c>
      <c r="X1023" s="81" t="str">
        <f t="shared" si="63"/>
        <v>42021</v>
      </c>
      <c r="AA1023"/>
    </row>
    <row r="1024" spans="1:27" x14ac:dyDescent="0.3">
      <c r="A1024" s="57">
        <v>44227</v>
      </c>
      <c r="B1024">
        <v>29894663000189</v>
      </c>
      <c r="C1024" t="s">
        <v>96</v>
      </c>
      <c r="D1024" s="57">
        <v>44074</v>
      </c>
      <c r="E1024">
        <v>147</v>
      </c>
      <c r="F1024" s="57">
        <v>44142</v>
      </c>
      <c r="G1024">
        <f t="shared" si="62"/>
        <v>-85</v>
      </c>
      <c r="H1024" s="57">
        <v>46608</v>
      </c>
      <c r="I1024">
        <v>2292</v>
      </c>
      <c r="J1024">
        <v>308754449</v>
      </c>
      <c r="K1024">
        <v>84</v>
      </c>
      <c r="L1024"/>
      <c r="M1024"/>
      <c r="N1024">
        <v>1.4058170000000001</v>
      </c>
      <c r="O1024" s="83">
        <v>7102.65</v>
      </c>
      <c r="P1024">
        <v>7248.8099999999995</v>
      </c>
      <c r="Q1024">
        <v>1.7518069999999999</v>
      </c>
      <c r="R1024">
        <v>7782.62</v>
      </c>
      <c r="S1024">
        <v>1.7518069999999999</v>
      </c>
      <c r="T1024" s="84">
        <v>7102.65</v>
      </c>
      <c r="U1024" s="57">
        <v>44136</v>
      </c>
      <c r="V1024" s="81" t="str">
        <f t="shared" si="60"/>
        <v>82020</v>
      </c>
      <c r="W1024" s="80" t="str">
        <f t="shared" si="61"/>
        <v>61 a 90 dias</v>
      </c>
      <c r="X1024" s="81" t="str">
        <f t="shared" si="63"/>
        <v>112020</v>
      </c>
      <c r="AA1024"/>
    </row>
    <row r="1025" spans="1:27" x14ac:dyDescent="0.3">
      <c r="A1025" s="57">
        <v>44227</v>
      </c>
      <c r="B1025">
        <v>29894663000189</v>
      </c>
      <c r="C1025" t="s">
        <v>96</v>
      </c>
      <c r="D1025" s="57">
        <v>44001</v>
      </c>
      <c r="E1025">
        <v>723.3</v>
      </c>
      <c r="F1025" s="57">
        <v>44142</v>
      </c>
      <c r="G1025">
        <f t="shared" si="62"/>
        <v>-85</v>
      </c>
      <c r="H1025" s="57">
        <v>46484</v>
      </c>
      <c r="I1025">
        <v>2168</v>
      </c>
      <c r="J1025">
        <v>308826766</v>
      </c>
      <c r="K1025">
        <v>84</v>
      </c>
      <c r="L1025"/>
      <c r="M1025"/>
      <c r="N1025">
        <v>1.4399195058269338</v>
      </c>
      <c r="O1025" s="83">
        <v>33882.519999999997</v>
      </c>
      <c r="P1025">
        <v>34625.469999999979</v>
      </c>
      <c r="Q1025">
        <v>1.784672</v>
      </c>
      <c r="R1025">
        <v>36942.33</v>
      </c>
      <c r="S1025">
        <v>1.784672</v>
      </c>
      <c r="T1025" s="84">
        <v>33882.519999999997</v>
      </c>
      <c r="U1025" s="57">
        <v>44136</v>
      </c>
      <c r="V1025" s="81" t="str">
        <f t="shared" si="60"/>
        <v>62020</v>
      </c>
      <c r="W1025" s="80" t="str">
        <f t="shared" si="61"/>
        <v>61 a 90 dias</v>
      </c>
      <c r="X1025" s="81" t="str">
        <f t="shared" si="63"/>
        <v>112020</v>
      </c>
      <c r="AA1025"/>
    </row>
    <row r="1026" spans="1:27" x14ac:dyDescent="0.3">
      <c r="A1026" s="57">
        <v>44227</v>
      </c>
      <c r="B1026">
        <v>29894663000189</v>
      </c>
      <c r="C1026" t="s">
        <v>96</v>
      </c>
      <c r="D1026" s="57">
        <v>43978</v>
      </c>
      <c r="E1026">
        <v>88.38</v>
      </c>
      <c r="F1026" s="57">
        <v>44019</v>
      </c>
      <c r="G1026">
        <f t="shared" si="62"/>
        <v>-208</v>
      </c>
      <c r="H1026" s="57">
        <v>46514</v>
      </c>
      <c r="I1026">
        <v>2198</v>
      </c>
      <c r="J1026">
        <v>308830960</v>
      </c>
      <c r="K1026">
        <v>84</v>
      </c>
      <c r="L1026"/>
      <c r="M1026"/>
      <c r="N1026">
        <v>1.3599999999999999</v>
      </c>
      <c r="O1026" s="83">
        <v>4666.8999999999996</v>
      </c>
      <c r="P1026">
        <v>4416.68</v>
      </c>
      <c r="Q1026">
        <v>1.6432119999999999</v>
      </c>
      <c r="R1026">
        <v>4995.3100000000004</v>
      </c>
      <c r="S1026">
        <v>1.6432119999999999</v>
      </c>
      <c r="T1026" s="84">
        <v>4666.8999999999996</v>
      </c>
      <c r="U1026" s="57">
        <v>44013</v>
      </c>
      <c r="V1026" s="81" t="str">
        <f t="shared" ref="V1026:V1089" si="64">MONTH(D1026)&amp;YEAR(D1026)</f>
        <v>52020</v>
      </c>
      <c r="W1026" s="80" t="str">
        <f t="shared" ref="W1026:W1089" si="65">_xlfn.IFS(G1026&lt;-120,"Acima de 120 dias",G1026&lt;=-90,"91 a 120 dias",G1026&lt;=-61,"61 a 90 dias",G1026&lt;=-31,"31 a 60 dias",G1026&gt;=-30,"1 a 30 dias")</f>
        <v>Acima de 120 dias</v>
      </c>
      <c r="X1026" s="81" t="str">
        <f t="shared" si="63"/>
        <v>72020</v>
      </c>
      <c r="AA1026"/>
    </row>
    <row r="1027" spans="1:27" x14ac:dyDescent="0.3">
      <c r="A1027" s="57">
        <v>44227</v>
      </c>
      <c r="B1027">
        <v>29894663000189</v>
      </c>
      <c r="C1027" t="s">
        <v>96</v>
      </c>
      <c r="D1027" s="57">
        <v>44001</v>
      </c>
      <c r="E1027">
        <v>249.44</v>
      </c>
      <c r="F1027" s="57">
        <v>44172</v>
      </c>
      <c r="G1027">
        <f t="shared" ref="G1027:G1090" si="66">F1027-A1027</f>
        <v>-55</v>
      </c>
      <c r="H1027" s="57">
        <v>46514</v>
      </c>
      <c r="I1027">
        <v>2198</v>
      </c>
      <c r="J1027">
        <v>308835592</v>
      </c>
      <c r="K1027">
        <v>84</v>
      </c>
      <c r="L1027"/>
      <c r="M1027"/>
      <c r="N1027">
        <v>1.4377081028510348</v>
      </c>
      <c r="O1027" s="83">
        <v>11510.25</v>
      </c>
      <c r="P1027">
        <v>12025.270000000002</v>
      </c>
      <c r="Q1027">
        <v>1.7825789999999999</v>
      </c>
      <c r="R1027">
        <v>12586.039999999999</v>
      </c>
      <c r="S1027">
        <v>1.7825789999999999</v>
      </c>
      <c r="T1027" s="84">
        <v>11510.25</v>
      </c>
      <c r="U1027" s="57">
        <v>44166</v>
      </c>
      <c r="V1027" s="81" t="str">
        <f t="shared" si="64"/>
        <v>62020</v>
      </c>
      <c r="W1027" s="80" t="str">
        <f t="shared" si="65"/>
        <v>31 a 60 dias</v>
      </c>
      <c r="X1027" s="81" t="str">
        <f t="shared" ref="X1027:X1090" si="67">MONTH(U1027)&amp;YEAR(U1027)</f>
        <v>122020</v>
      </c>
      <c r="AA1027"/>
    </row>
    <row r="1028" spans="1:27" x14ac:dyDescent="0.3">
      <c r="A1028" s="57">
        <v>44227</v>
      </c>
      <c r="B1028">
        <v>29894663000189</v>
      </c>
      <c r="C1028" t="s">
        <v>96</v>
      </c>
      <c r="D1028" s="57">
        <v>44134</v>
      </c>
      <c r="E1028">
        <v>156.87</v>
      </c>
      <c r="F1028" s="57">
        <v>44323</v>
      </c>
      <c r="G1028">
        <f t="shared" si="66"/>
        <v>96</v>
      </c>
      <c r="H1028" s="57">
        <v>46699</v>
      </c>
      <c r="I1028">
        <v>2383</v>
      </c>
      <c r="J1028">
        <v>308837143</v>
      </c>
      <c r="K1028">
        <v>84</v>
      </c>
      <c r="L1028"/>
      <c r="M1028"/>
      <c r="N1028">
        <v>1.4214610000000001</v>
      </c>
      <c r="O1028" s="83">
        <v>6745.99</v>
      </c>
      <c r="P1028">
        <v>7582.6899999999987</v>
      </c>
      <c r="Q1028">
        <v>1.7586109999999999</v>
      </c>
      <c r="R1028">
        <v>7485.2</v>
      </c>
      <c r="S1028">
        <v>1.7586109999999999</v>
      </c>
      <c r="T1028" s="84">
        <v>6745.99</v>
      </c>
      <c r="U1028" s="57">
        <v>44317</v>
      </c>
      <c r="V1028" s="81" t="str">
        <f t="shared" si="64"/>
        <v>102020</v>
      </c>
      <c r="W1028" s="80" t="str">
        <f t="shared" si="65"/>
        <v>1 a 30 dias</v>
      </c>
      <c r="X1028" s="81" t="str">
        <f t="shared" si="67"/>
        <v>52021</v>
      </c>
      <c r="AA1028"/>
    </row>
    <row r="1029" spans="1:27" x14ac:dyDescent="0.3">
      <c r="A1029" s="57">
        <v>44227</v>
      </c>
      <c r="B1029">
        <v>29894663000189</v>
      </c>
      <c r="C1029" t="s">
        <v>96</v>
      </c>
      <c r="D1029" s="57">
        <v>44074</v>
      </c>
      <c r="E1029">
        <v>186.56</v>
      </c>
      <c r="F1029" s="57">
        <v>44172</v>
      </c>
      <c r="G1029">
        <f t="shared" si="66"/>
        <v>-55</v>
      </c>
      <c r="H1029" s="57">
        <v>46545</v>
      </c>
      <c r="I1029">
        <v>2229</v>
      </c>
      <c r="J1029">
        <v>308838692</v>
      </c>
      <c r="K1029">
        <v>84</v>
      </c>
      <c r="L1029"/>
      <c r="M1029"/>
      <c r="N1029">
        <v>1.4007918706803861</v>
      </c>
      <c r="O1029" s="83">
        <v>8739.2999999999993</v>
      </c>
      <c r="P1029">
        <v>9099.029999999997</v>
      </c>
      <c r="Q1029">
        <v>1.746337</v>
      </c>
      <c r="R1029">
        <v>9573.36</v>
      </c>
      <c r="S1029">
        <v>1.746337</v>
      </c>
      <c r="T1029" s="84">
        <v>8739.2999999999993</v>
      </c>
      <c r="U1029" s="57">
        <v>44166</v>
      </c>
      <c r="V1029" s="81" t="str">
        <f t="shared" si="64"/>
        <v>82020</v>
      </c>
      <c r="W1029" s="80" t="str">
        <f t="shared" si="65"/>
        <v>31 a 60 dias</v>
      </c>
      <c r="X1029" s="81" t="str">
        <f t="shared" si="67"/>
        <v>122020</v>
      </c>
      <c r="AA1029"/>
    </row>
    <row r="1030" spans="1:27" x14ac:dyDescent="0.3">
      <c r="A1030" s="57">
        <v>44227</v>
      </c>
      <c r="B1030">
        <v>29894663000189</v>
      </c>
      <c r="C1030" t="s">
        <v>96</v>
      </c>
      <c r="D1030" s="57">
        <v>44074</v>
      </c>
      <c r="E1030">
        <v>87.13</v>
      </c>
      <c r="F1030" s="57">
        <v>44323</v>
      </c>
      <c r="G1030">
        <f t="shared" si="66"/>
        <v>96</v>
      </c>
      <c r="H1030" s="57">
        <v>46545</v>
      </c>
      <c r="I1030">
        <v>2229</v>
      </c>
      <c r="J1030">
        <v>308843115</v>
      </c>
      <c r="K1030">
        <v>84</v>
      </c>
      <c r="L1030"/>
      <c r="M1030"/>
      <c r="N1030">
        <v>1.4331059182860895</v>
      </c>
      <c r="O1030" s="83">
        <v>3610.34</v>
      </c>
      <c r="P1030">
        <v>4204.579999999999</v>
      </c>
      <c r="Q1030">
        <v>1.780729</v>
      </c>
      <c r="R1030">
        <v>3996.54</v>
      </c>
      <c r="S1030">
        <v>1.780729</v>
      </c>
      <c r="T1030" s="84">
        <v>3610.34</v>
      </c>
      <c r="U1030" s="57">
        <v>44317</v>
      </c>
      <c r="V1030" s="81" t="str">
        <f t="shared" si="64"/>
        <v>82020</v>
      </c>
      <c r="W1030" s="80" t="str">
        <f t="shared" si="65"/>
        <v>1 a 30 dias</v>
      </c>
      <c r="X1030" s="81" t="str">
        <f t="shared" si="67"/>
        <v>52021</v>
      </c>
      <c r="AA1030"/>
    </row>
    <row r="1031" spans="1:27" x14ac:dyDescent="0.3">
      <c r="A1031" s="57">
        <v>44227</v>
      </c>
      <c r="B1031">
        <v>29894663000189</v>
      </c>
      <c r="C1031" t="s">
        <v>96</v>
      </c>
      <c r="D1031" s="57">
        <v>44138</v>
      </c>
      <c r="E1031">
        <v>203.4</v>
      </c>
      <c r="F1031" s="57">
        <v>44262</v>
      </c>
      <c r="G1031">
        <f t="shared" si="66"/>
        <v>35</v>
      </c>
      <c r="H1031" s="57">
        <v>46575</v>
      </c>
      <c r="I1031">
        <v>2259</v>
      </c>
      <c r="J1031">
        <v>308854843</v>
      </c>
      <c r="K1031">
        <v>84</v>
      </c>
      <c r="L1031"/>
      <c r="M1031"/>
      <c r="N1031">
        <v>1.4389799999999999</v>
      </c>
      <c r="O1031" s="83">
        <v>8871.8000000000011</v>
      </c>
      <c r="P1031">
        <v>9748.48</v>
      </c>
      <c r="Q1031">
        <v>1.7878810000000001</v>
      </c>
      <c r="R1031">
        <v>9789.7800000000007</v>
      </c>
      <c r="S1031">
        <v>1.7878810000000001</v>
      </c>
      <c r="T1031" s="84">
        <v>8871.8000000000011</v>
      </c>
      <c r="U1031" s="57">
        <v>44256</v>
      </c>
      <c r="V1031" s="81" t="str">
        <f t="shared" si="64"/>
        <v>112020</v>
      </c>
      <c r="W1031" s="80" t="str">
        <f t="shared" si="65"/>
        <v>1 a 30 dias</v>
      </c>
      <c r="X1031" s="81" t="str">
        <f t="shared" si="67"/>
        <v>32021</v>
      </c>
      <c r="AA1031"/>
    </row>
    <row r="1032" spans="1:27" x14ac:dyDescent="0.3">
      <c r="A1032" s="57">
        <v>44227</v>
      </c>
      <c r="B1032">
        <v>29894663000189</v>
      </c>
      <c r="C1032" t="s">
        <v>96</v>
      </c>
      <c r="D1032" s="57">
        <v>44074</v>
      </c>
      <c r="E1032">
        <v>250.21</v>
      </c>
      <c r="F1032" s="57">
        <v>44081</v>
      </c>
      <c r="G1032">
        <f t="shared" si="66"/>
        <v>-146</v>
      </c>
      <c r="H1032" s="57">
        <v>46575</v>
      </c>
      <c r="I1032">
        <v>2259</v>
      </c>
      <c r="J1032">
        <v>308856643</v>
      </c>
      <c r="K1032">
        <v>84</v>
      </c>
      <c r="L1032"/>
      <c r="M1032"/>
      <c r="N1032">
        <v>1.4299119573295442</v>
      </c>
      <c r="O1032" s="83">
        <v>12445.75</v>
      </c>
      <c r="P1032">
        <v>12163.53</v>
      </c>
      <c r="Q1032">
        <v>1.777563</v>
      </c>
      <c r="R1032">
        <v>13575.71</v>
      </c>
      <c r="S1032">
        <v>1.777563</v>
      </c>
      <c r="T1032" s="84">
        <v>12445.75</v>
      </c>
      <c r="U1032" s="57">
        <v>44105</v>
      </c>
      <c r="V1032" s="81" t="str">
        <f t="shared" si="64"/>
        <v>82020</v>
      </c>
      <c r="W1032" s="80" t="str">
        <f t="shared" si="65"/>
        <v>Acima de 120 dias</v>
      </c>
      <c r="X1032" s="81" t="str">
        <f t="shared" si="67"/>
        <v>102020</v>
      </c>
      <c r="AA1032"/>
    </row>
    <row r="1033" spans="1:27" x14ac:dyDescent="0.3">
      <c r="A1033" s="57">
        <v>44227</v>
      </c>
      <c r="B1033">
        <v>29894663000189</v>
      </c>
      <c r="C1033" t="s">
        <v>96</v>
      </c>
      <c r="D1033" s="57">
        <v>44040</v>
      </c>
      <c r="E1033">
        <v>236.3</v>
      </c>
      <c r="F1033" s="57">
        <v>44203</v>
      </c>
      <c r="G1033">
        <f t="shared" si="66"/>
        <v>-24</v>
      </c>
      <c r="H1033" s="57">
        <v>46575</v>
      </c>
      <c r="I1033">
        <v>2259</v>
      </c>
      <c r="J1033">
        <v>308857953</v>
      </c>
      <c r="K1033">
        <v>84</v>
      </c>
      <c r="L1033"/>
      <c r="M1033"/>
      <c r="N1033">
        <v>1.443395</v>
      </c>
      <c r="O1033" s="83">
        <v>10768.77</v>
      </c>
      <c r="P1033">
        <v>11487.080000000004</v>
      </c>
      <c r="Q1033">
        <v>1.7916609999999999</v>
      </c>
      <c r="R1033">
        <v>11831.34</v>
      </c>
      <c r="S1033">
        <v>1.7916609999999999</v>
      </c>
      <c r="T1033" s="84">
        <v>10768.77</v>
      </c>
      <c r="U1033" s="57">
        <v>44197</v>
      </c>
      <c r="V1033" s="81" t="str">
        <f t="shared" si="64"/>
        <v>72020</v>
      </c>
      <c r="W1033" s="80" t="str">
        <f t="shared" si="65"/>
        <v>1 a 30 dias</v>
      </c>
      <c r="X1033" s="81" t="str">
        <f t="shared" si="67"/>
        <v>12021</v>
      </c>
      <c r="AA1033"/>
    </row>
    <row r="1034" spans="1:27" x14ac:dyDescent="0.3">
      <c r="A1034" s="57">
        <v>44227</v>
      </c>
      <c r="B1034">
        <v>29894663000189</v>
      </c>
      <c r="C1034" t="s">
        <v>96</v>
      </c>
      <c r="D1034" s="57">
        <v>43936</v>
      </c>
      <c r="E1034">
        <v>423</v>
      </c>
      <c r="F1034" s="57">
        <v>44050</v>
      </c>
      <c r="G1034">
        <f t="shared" si="66"/>
        <v>-177</v>
      </c>
      <c r="H1034" s="57">
        <v>46090</v>
      </c>
      <c r="I1034">
        <v>1774</v>
      </c>
      <c r="J1034">
        <v>308915575</v>
      </c>
      <c r="K1034">
        <v>72</v>
      </c>
      <c r="L1034"/>
      <c r="M1034"/>
      <c r="N1034">
        <v>1.4949999999999999</v>
      </c>
      <c r="O1034" s="83">
        <v>18962.599999999999</v>
      </c>
      <c r="P1034">
        <v>18377.229999999996</v>
      </c>
      <c r="Q1034">
        <v>1.8958189999999999</v>
      </c>
      <c r="R1034">
        <v>20496.620000000003</v>
      </c>
      <c r="S1034">
        <v>1.8958189999999999</v>
      </c>
      <c r="T1034" s="84">
        <v>18962.599999999999</v>
      </c>
      <c r="U1034" s="57">
        <v>44044</v>
      </c>
      <c r="V1034" s="81" t="str">
        <f t="shared" si="64"/>
        <v>42020</v>
      </c>
      <c r="W1034" s="80" t="str">
        <f t="shared" si="65"/>
        <v>Acima de 120 dias</v>
      </c>
      <c r="X1034" s="81" t="str">
        <f t="shared" si="67"/>
        <v>82020</v>
      </c>
      <c r="AA1034"/>
    </row>
    <row r="1035" spans="1:27" x14ac:dyDescent="0.3">
      <c r="A1035" s="57">
        <v>44227</v>
      </c>
      <c r="B1035">
        <v>29894663000189</v>
      </c>
      <c r="C1035" t="s">
        <v>96</v>
      </c>
      <c r="D1035" s="57">
        <v>43978</v>
      </c>
      <c r="E1035">
        <v>42.78</v>
      </c>
      <c r="F1035" s="57">
        <v>44203</v>
      </c>
      <c r="G1035">
        <f t="shared" si="66"/>
        <v>-24</v>
      </c>
      <c r="H1035" s="57">
        <v>46119</v>
      </c>
      <c r="I1035">
        <v>1803</v>
      </c>
      <c r="J1035">
        <v>308920906</v>
      </c>
      <c r="K1035">
        <v>72</v>
      </c>
      <c r="L1035"/>
      <c r="M1035"/>
      <c r="N1035">
        <v>1.4949999999999999</v>
      </c>
      <c r="O1035" s="83">
        <v>1667.89</v>
      </c>
      <c r="P1035">
        <v>1869.2499999999998</v>
      </c>
      <c r="Q1035">
        <v>2.0354939999999999</v>
      </c>
      <c r="R1035">
        <v>1876.64</v>
      </c>
      <c r="S1035">
        <v>2.0354939999999999</v>
      </c>
      <c r="T1035" s="84">
        <v>1667.89</v>
      </c>
      <c r="U1035" s="57">
        <v>44197</v>
      </c>
      <c r="V1035" s="81" t="str">
        <f t="shared" si="64"/>
        <v>52020</v>
      </c>
      <c r="W1035" s="80" t="str">
        <f t="shared" si="65"/>
        <v>1 a 30 dias</v>
      </c>
      <c r="X1035" s="81" t="str">
        <f t="shared" si="67"/>
        <v>12021</v>
      </c>
      <c r="AA1035"/>
    </row>
    <row r="1036" spans="1:27" x14ac:dyDescent="0.3">
      <c r="A1036" s="57">
        <v>44227</v>
      </c>
      <c r="B1036">
        <v>29894663000189</v>
      </c>
      <c r="C1036" t="s">
        <v>96</v>
      </c>
      <c r="D1036" s="57">
        <v>43978</v>
      </c>
      <c r="E1036">
        <v>32.11</v>
      </c>
      <c r="F1036" s="57">
        <v>44203</v>
      </c>
      <c r="G1036">
        <f t="shared" si="66"/>
        <v>-24</v>
      </c>
      <c r="H1036" s="57">
        <v>46119</v>
      </c>
      <c r="I1036">
        <v>1803</v>
      </c>
      <c r="J1036">
        <v>308922293</v>
      </c>
      <c r="K1036">
        <v>72</v>
      </c>
      <c r="L1036"/>
      <c r="M1036"/>
      <c r="N1036">
        <v>1.3939948902915535</v>
      </c>
      <c r="O1036" s="83">
        <v>1318.6299999999999</v>
      </c>
      <c r="P1036">
        <v>1445.2599999999998</v>
      </c>
      <c r="Q1036">
        <v>1.791617</v>
      </c>
      <c r="R1036">
        <v>1441.4099999999999</v>
      </c>
      <c r="S1036">
        <v>1.791617</v>
      </c>
      <c r="T1036" s="84">
        <v>1318.6299999999999</v>
      </c>
      <c r="U1036" s="57">
        <v>44197</v>
      </c>
      <c r="V1036" s="81" t="str">
        <f t="shared" si="64"/>
        <v>52020</v>
      </c>
      <c r="W1036" s="80" t="str">
        <f t="shared" si="65"/>
        <v>1 a 30 dias</v>
      </c>
      <c r="X1036" s="81" t="str">
        <f t="shared" si="67"/>
        <v>12021</v>
      </c>
      <c r="AA1036"/>
    </row>
    <row r="1037" spans="1:27" x14ac:dyDescent="0.3">
      <c r="A1037" s="57">
        <v>44227</v>
      </c>
      <c r="B1037">
        <v>29894663000189</v>
      </c>
      <c r="C1037" t="s">
        <v>96</v>
      </c>
      <c r="D1037" s="57">
        <v>43978</v>
      </c>
      <c r="E1037">
        <v>307.27999999999997</v>
      </c>
      <c r="F1037" s="57">
        <v>44081</v>
      </c>
      <c r="G1037">
        <f t="shared" si="66"/>
        <v>-146</v>
      </c>
      <c r="H1037" s="57">
        <v>45754</v>
      </c>
      <c r="I1037">
        <v>1438</v>
      </c>
      <c r="J1037">
        <v>308922715</v>
      </c>
      <c r="K1037">
        <v>60</v>
      </c>
      <c r="L1037"/>
      <c r="M1037"/>
      <c r="N1037">
        <v>1.3599999999999999</v>
      </c>
      <c r="O1037" s="83">
        <v>12598.390000000001</v>
      </c>
      <c r="P1037">
        <v>12453.639999999998</v>
      </c>
      <c r="Q1037">
        <v>1.7110799999999999</v>
      </c>
      <c r="R1037">
        <v>13355.85</v>
      </c>
      <c r="S1037">
        <v>1.7110799999999999</v>
      </c>
      <c r="T1037" s="84">
        <v>12598.390000000001</v>
      </c>
      <c r="U1037" s="57">
        <v>44105</v>
      </c>
      <c r="V1037" s="81" t="str">
        <f t="shared" si="64"/>
        <v>52020</v>
      </c>
      <c r="W1037" s="80" t="str">
        <f t="shared" si="65"/>
        <v>Acima de 120 dias</v>
      </c>
      <c r="X1037" s="81" t="str">
        <f t="shared" si="67"/>
        <v>102020</v>
      </c>
      <c r="AA1037"/>
    </row>
    <row r="1038" spans="1:27" x14ac:dyDescent="0.3">
      <c r="A1038" s="57">
        <v>44227</v>
      </c>
      <c r="B1038">
        <v>29894663000189</v>
      </c>
      <c r="C1038" t="s">
        <v>96</v>
      </c>
      <c r="D1038" s="57">
        <v>43978</v>
      </c>
      <c r="E1038">
        <v>279.67</v>
      </c>
      <c r="F1038" s="57">
        <v>44142</v>
      </c>
      <c r="G1038">
        <f t="shared" si="66"/>
        <v>-85</v>
      </c>
      <c r="H1038" s="57">
        <v>46514</v>
      </c>
      <c r="I1038">
        <v>2198</v>
      </c>
      <c r="J1038">
        <v>308933443</v>
      </c>
      <c r="K1038">
        <v>84</v>
      </c>
      <c r="L1038"/>
      <c r="M1038"/>
      <c r="N1038">
        <v>1.4416359999999999</v>
      </c>
      <c r="O1038" s="83">
        <v>13162.710000000001</v>
      </c>
      <c r="P1038">
        <v>13595.97</v>
      </c>
      <c r="Q1038">
        <v>1.7893969999999999</v>
      </c>
      <c r="R1038">
        <v>14376.28</v>
      </c>
      <c r="S1038">
        <v>1.7893969999999999</v>
      </c>
      <c r="T1038" s="84">
        <v>13162.710000000001</v>
      </c>
      <c r="U1038" s="57">
        <v>44136</v>
      </c>
      <c r="V1038" s="81" t="str">
        <f t="shared" si="64"/>
        <v>52020</v>
      </c>
      <c r="W1038" s="80" t="str">
        <f t="shared" si="65"/>
        <v>61 a 90 dias</v>
      </c>
      <c r="X1038" s="81" t="str">
        <f t="shared" si="67"/>
        <v>112020</v>
      </c>
      <c r="AA1038"/>
    </row>
    <row r="1039" spans="1:27" x14ac:dyDescent="0.3">
      <c r="A1039" s="57">
        <v>44227</v>
      </c>
      <c r="B1039">
        <v>29894663000189</v>
      </c>
      <c r="C1039" t="s">
        <v>96</v>
      </c>
      <c r="D1039" s="57">
        <v>44001</v>
      </c>
      <c r="E1039">
        <v>313.5</v>
      </c>
      <c r="F1039" s="57">
        <v>44262</v>
      </c>
      <c r="G1039">
        <f t="shared" si="66"/>
        <v>35</v>
      </c>
      <c r="H1039" s="57">
        <v>45419</v>
      </c>
      <c r="I1039">
        <v>1103</v>
      </c>
      <c r="J1039">
        <v>308933993</v>
      </c>
      <c r="K1039">
        <v>48</v>
      </c>
      <c r="L1039"/>
      <c r="M1039"/>
      <c r="N1039">
        <v>1.3599999999999999</v>
      </c>
      <c r="O1039" s="83">
        <v>9173.98</v>
      </c>
      <c r="P1039">
        <v>10845.02</v>
      </c>
      <c r="Q1039">
        <v>1.798996</v>
      </c>
      <c r="R1039">
        <v>9801.56</v>
      </c>
      <c r="S1039">
        <v>1.798996</v>
      </c>
      <c r="T1039" s="84">
        <v>9173.98</v>
      </c>
      <c r="U1039" s="57">
        <v>44287</v>
      </c>
      <c r="V1039" s="81" t="str">
        <f t="shared" si="64"/>
        <v>62020</v>
      </c>
      <c r="W1039" s="80" t="str">
        <f t="shared" si="65"/>
        <v>1 a 30 dias</v>
      </c>
      <c r="X1039" s="81" t="str">
        <f t="shared" si="67"/>
        <v>42021</v>
      </c>
      <c r="AA1039"/>
    </row>
    <row r="1040" spans="1:27" x14ac:dyDescent="0.3">
      <c r="A1040" s="57">
        <v>44227</v>
      </c>
      <c r="B1040">
        <v>29894663000189</v>
      </c>
      <c r="C1040" t="s">
        <v>96</v>
      </c>
      <c r="D1040" s="57">
        <v>44040</v>
      </c>
      <c r="E1040">
        <v>160</v>
      </c>
      <c r="F1040" s="57">
        <v>44323</v>
      </c>
      <c r="G1040">
        <f t="shared" si="66"/>
        <v>96</v>
      </c>
      <c r="H1040" s="57">
        <v>46545</v>
      </c>
      <c r="I1040">
        <v>2229</v>
      </c>
      <c r="J1040">
        <v>308945776</v>
      </c>
      <c r="K1040">
        <v>84</v>
      </c>
      <c r="L1040"/>
      <c r="M1040"/>
      <c r="N1040">
        <v>1.4502303188931742</v>
      </c>
      <c r="O1040" s="83">
        <v>6595.61</v>
      </c>
      <c r="P1040">
        <v>7712.819999999997</v>
      </c>
      <c r="Q1040">
        <v>1.7989999999999999</v>
      </c>
      <c r="R1040">
        <v>7301.43</v>
      </c>
      <c r="S1040">
        <v>1.7989999999999999</v>
      </c>
      <c r="T1040" s="84">
        <v>6595.61</v>
      </c>
      <c r="U1040" s="57">
        <v>44317</v>
      </c>
      <c r="V1040" s="81" t="str">
        <f t="shared" si="64"/>
        <v>72020</v>
      </c>
      <c r="W1040" s="80" t="str">
        <f t="shared" si="65"/>
        <v>1 a 30 dias</v>
      </c>
      <c r="X1040" s="81" t="str">
        <f t="shared" si="67"/>
        <v>52021</v>
      </c>
      <c r="AA1040"/>
    </row>
    <row r="1041" spans="1:27" x14ac:dyDescent="0.3">
      <c r="A1041" s="57">
        <v>44227</v>
      </c>
      <c r="B1041">
        <v>29894663000189</v>
      </c>
      <c r="C1041" t="s">
        <v>96</v>
      </c>
      <c r="D1041" s="57">
        <v>43978</v>
      </c>
      <c r="E1041">
        <v>936</v>
      </c>
      <c r="F1041" s="57">
        <v>44234</v>
      </c>
      <c r="G1041">
        <f t="shared" si="66"/>
        <v>7</v>
      </c>
      <c r="H1041" s="57">
        <v>45026</v>
      </c>
      <c r="I1041">
        <v>710</v>
      </c>
      <c r="J1041">
        <v>309018624</v>
      </c>
      <c r="K1041">
        <v>36</v>
      </c>
      <c r="L1041"/>
      <c r="M1041"/>
      <c r="N1041">
        <v>1.3599999999999999</v>
      </c>
      <c r="O1041" s="83">
        <v>21462.3</v>
      </c>
      <c r="P1041">
        <v>26064.99</v>
      </c>
      <c r="Q1041">
        <v>1.6776470000000001</v>
      </c>
      <c r="R1041">
        <v>22110.31</v>
      </c>
      <c r="S1041">
        <v>1.6776470000000001</v>
      </c>
      <c r="T1041" s="84">
        <v>21462.3</v>
      </c>
      <c r="U1041" s="57">
        <v>44228</v>
      </c>
      <c r="V1041" s="81" t="str">
        <f t="shared" si="64"/>
        <v>52020</v>
      </c>
      <c r="W1041" s="80" t="str">
        <f t="shared" si="65"/>
        <v>1 a 30 dias</v>
      </c>
      <c r="X1041" s="81" t="str">
        <f t="shared" si="67"/>
        <v>22021</v>
      </c>
      <c r="AA1041"/>
    </row>
    <row r="1042" spans="1:27" x14ac:dyDescent="0.3">
      <c r="A1042" s="57">
        <v>44227</v>
      </c>
      <c r="B1042">
        <v>29894663000189</v>
      </c>
      <c r="C1042" t="s">
        <v>96</v>
      </c>
      <c r="D1042" s="57">
        <v>43978</v>
      </c>
      <c r="E1042">
        <v>41.65</v>
      </c>
      <c r="F1042" s="57">
        <v>44172</v>
      </c>
      <c r="G1042">
        <f t="shared" si="66"/>
        <v>-55</v>
      </c>
      <c r="H1042" s="57">
        <v>46119</v>
      </c>
      <c r="I1042">
        <v>1803</v>
      </c>
      <c r="J1042">
        <v>309020639</v>
      </c>
      <c r="K1042">
        <v>72</v>
      </c>
      <c r="L1042"/>
      <c r="M1042"/>
      <c r="N1042">
        <v>1.4949999999999999</v>
      </c>
      <c r="O1042" s="83">
        <v>1666.26</v>
      </c>
      <c r="P1042">
        <v>1819.8099999999993</v>
      </c>
      <c r="Q1042">
        <v>2.033121</v>
      </c>
      <c r="R1042">
        <v>1868.73</v>
      </c>
      <c r="S1042">
        <v>2.033121</v>
      </c>
      <c r="T1042" s="84">
        <v>1666.26</v>
      </c>
      <c r="U1042" s="57">
        <v>44166</v>
      </c>
      <c r="V1042" s="81" t="str">
        <f t="shared" si="64"/>
        <v>52020</v>
      </c>
      <c r="W1042" s="80" t="str">
        <f t="shared" si="65"/>
        <v>31 a 60 dias</v>
      </c>
      <c r="X1042" s="81" t="str">
        <f t="shared" si="67"/>
        <v>122020</v>
      </c>
      <c r="AA1042"/>
    </row>
    <row r="1043" spans="1:27" x14ac:dyDescent="0.3">
      <c r="A1043" s="57">
        <v>44227</v>
      </c>
      <c r="B1043">
        <v>29894663000189</v>
      </c>
      <c r="C1043" t="s">
        <v>96</v>
      </c>
      <c r="D1043" s="57">
        <v>44001</v>
      </c>
      <c r="E1043">
        <v>153.1</v>
      </c>
      <c r="F1043" s="57">
        <v>44019</v>
      </c>
      <c r="G1043">
        <f t="shared" si="66"/>
        <v>-208</v>
      </c>
      <c r="H1043" s="57">
        <v>46514</v>
      </c>
      <c r="I1043">
        <v>2198</v>
      </c>
      <c r="J1043">
        <v>309029966</v>
      </c>
      <c r="K1043">
        <v>84</v>
      </c>
      <c r="L1043"/>
      <c r="M1043"/>
      <c r="N1043">
        <v>1.3599999999999999</v>
      </c>
      <c r="O1043" s="83">
        <v>8653.89</v>
      </c>
      <c r="P1043">
        <v>7576.8</v>
      </c>
      <c r="Q1043">
        <v>1.3589279999999999</v>
      </c>
      <c r="R1043">
        <v>8653.33</v>
      </c>
      <c r="S1043">
        <v>1.3589279999999999</v>
      </c>
      <c r="T1043" s="84">
        <v>8653.89</v>
      </c>
      <c r="U1043" s="57">
        <v>44044</v>
      </c>
      <c r="V1043" s="81" t="str">
        <f t="shared" si="64"/>
        <v>62020</v>
      </c>
      <c r="W1043" s="80" t="str">
        <f t="shared" si="65"/>
        <v>Acima de 120 dias</v>
      </c>
      <c r="X1043" s="81" t="str">
        <f t="shared" si="67"/>
        <v>82020</v>
      </c>
      <c r="AA1043"/>
    </row>
    <row r="1044" spans="1:27" x14ac:dyDescent="0.3">
      <c r="A1044" s="57">
        <v>44227</v>
      </c>
      <c r="B1044">
        <v>29894663000189</v>
      </c>
      <c r="C1044" t="s">
        <v>96</v>
      </c>
      <c r="D1044" s="57">
        <v>44001</v>
      </c>
      <c r="E1044">
        <v>212.73</v>
      </c>
      <c r="F1044" s="57">
        <v>44234</v>
      </c>
      <c r="G1044">
        <f t="shared" si="66"/>
        <v>7</v>
      </c>
      <c r="H1044" s="57">
        <v>46514</v>
      </c>
      <c r="I1044">
        <v>2198</v>
      </c>
      <c r="J1044">
        <v>309032826</v>
      </c>
      <c r="K1044">
        <v>84</v>
      </c>
      <c r="L1044"/>
      <c r="M1044"/>
      <c r="N1044">
        <v>1.4407203270624582</v>
      </c>
      <c r="O1044" s="83">
        <v>9382.86</v>
      </c>
      <c r="P1044">
        <v>10245.17</v>
      </c>
      <c r="Q1044">
        <v>1.7857879999999999</v>
      </c>
      <c r="R1044">
        <v>10299.700000000001</v>
      </c>
      <c r="S1044">
        <v>1.7857879999999999</v>
      </c>
      <c r="T1044" s="84">
        <v>9382.86</v>
      </c>
      <c r="U1044" s="57">
        <v>44228</v>
      </c>
      <c r="V1044" s="81" t="str">
        <f t="shared" si="64"/>
        <v>62020</v>
      </c>
      <c r="W1044" s="80" t="str">
        <f t="shared" si="65"/>
        <v>1 a 30 dias</v>
      </c>
      <c r="X1044" s="81" t="str">
        <f t="shared" si="67"/>
        <v>22021</v>
      </c>
      <c r="AA1044"/>
    </row>
    <row r="1045" spans="1:27" x14ac:dyDescent="0.3">
      <c r="A1045" s="57">
        <v>44227</v>
      </c>
      <c r="B1045">
        <v>29894663000189</v>
      </c>
      <c r="C1045" t="s">
        <v>96</v>
      </c>
      <c r="D1045" s="57">
        <v>44001</v>
      </c>
      <c r="E1045">
        <v>116.95</v>
      </c>
      <c r="F1045" s="57">
        <v>44323</v>
      </c>
      <c r="G1045">
        <f t="shared" si="66"/>
        <v>96</v>
      </c>
      <c r="H1045" s="57">
        <v>46514</v>
      </c>
      <c r="I1045">
        <v>2198</v>
      </c>
      <c r="J1045">
        <v>309036773</v>
      </c>
      <c r="K1045">
        <v>84</v>
      </c>
      <c r="L1045"/>
      <c r="M1045"/>
      <c r="N1045">
        <v>1.4378866684487921</v>
      </c>
      <c r="O1045" s="83">
        <v>4811.5599999999995</v>
      </c>
      <c r="P1045">
        <v>5637.7699999999986</v>
      </c>
      <c r="Q1045">
        <v>1.782756</v>
      </c>
      <c r="R1045">
        <v>5315.9299999999994</v>
      </c>
      <c r="S1045">
        <v>1.782756</v>
      </c>
      <c r="T1045" s="84">
        <v>4811.5599999999995</v>
      </c>
      <c r="U1045" s="57">
        <v>44317</v>
      </c>
      <c r="V1045" s="81" t="str">
        <f t="shared" si="64"/>
        <v>62020</v>
      </c>
      <c r="W1045" s="80" t="str">
        <f t="shared" si="65"/>
        <v>1 a 30 dias</v>
      </c>
      <c r="X1045" s="81" t="str">
        <f t="shared" si="67"/>
        <v>52021</v>
      </c>
      <c r="AA1045"/>
    </row>
    <row r="1046" spans="1:27" x14ac:dyDescent="0.3">
      <c r="A1046" s="57">
        <v>44227</v>
      </c>
      <c r="B1046">
        <v>29894663000189</v>
      </c>
      <c r="C1046" t="s">
        <v>96</v>
      </c>
      <c r="D1046" s="57">
        <v>44074</v>
      </c>
      <c r="E1046">
        <v>81.88</v>
      </c>
      <c r="F1046" s="57">
        <v>44203</v>
      </c>
      <c r="G1046">
        <f t="shared" si="66"/>
        <v>-24</v>
      </c>
      <c r="H1046" s="57">
        <v>46575</v>
      </c>
      <c r="I1046">
        <v>2259</v>
      </c>
      <c r="J1046">
        <v>309053584</v>
      </c>
      <c r="K1046">
        <v>84</v>
      </c>
      <c r="L1046"/>
      <c r="M1046"/>
      <c r="N1046">
        <v>1.4350720135613493</v>
      </c>
      <c r="O1046" s="83">
        <v>3739.92</v>
      </c>
      <c r="P1046">
        <v>3973.6800000000007</v>
      </c>
      <c r="Q1046">
        <v>1.7830710000000001</v>
      </c>
      <c r="R1046">
        <v>4109.1499999999996</v>
      </c>
      <c r="S1046">
        <v>1.7830710000000001</v>
      </c>
      <c r="T1046" s="84">
        <v>3739.92</v>
      </c>
      <c r="U1046" s="57">
        <v>44197</v>
      </c>
      <c r="V1046" s="81" t="str">
        <f t="shared" si="64"/>
        <v>82020</v>
      </c>
      <c r="W1046" s="80" t="str">
        <f t="shared" si="65"/>
        <v>1 a 30 dias</v>
      </c>
      <c r="X1046" s="81" t="str">
        <f t="shared" si="67"/>
        <v>12021</v>
      </c>
      <c r="AA1046"/>
    </row>
    <row r="1047" spans="1:27" x14ac:dyDescent="0.3">
      <c r="A1047" s="57">
        <v>44227</v>
      </c>
      <c r="B1047">
        <v>29894663000189</v>
      </c>
      <c r="C1047" t="s">
        <v>96</v>
      </c>
      <c r="D1047" s="57">
        <v>44074</v>
      </c>
      <c r="E1047">
        <v>100</v>
      </c>
      <c r="F1047" s="57">
        <v>44172</v>
      </c>
      <c r="G1047">
        <f t="shared" si="66"/>
        <v>-55</v>
      </c>
      <c r="H1047" s="57">
        <v>46638</v>
      </c>
      <c r="I1047">
        <v>2322</v>
      </c>
      <c r="J1047">
        <v>309078116</v>
      </c>
      <c r="K1047">
        <v>84</v>
      </c>
      <c r="L1047"/>
      <c r="M1047"/>
      <c r="N1047">
        <v>1.4021189999999999</v>
      </c>
      <c r="O1047" s="83">
        <v>4776.32</v>
      </c>
      <c r="P1047">
        <v>4868.09</v>
      </c>
      <c r="Q1047">
        <v>1.7372399999999999</v>
      </c>
      <c r="R1047">
        <v>5233.87</v>
      </c>
      <c r="S1047">
        <v>1.7372399999999999</v>
      </c>
      <c r="T1047" s="84">
        <v>4776.32</v>
      </c>
      <c r="U1047" s="57">
        <v>44197</v>
      </c>
      <c r="V1047" s="81" t="str">
        <f t="shared" si="64"/>
        <v>82020</v>
      </c>
      <c r="W1047" s="80" t="str">
        <f t="shared" si="65"/>
        <v>31 a 60 dias</v>
      </c>
      <c r="X1047" s="81" t="str">
        <f t="shared" si="67"/>
        <v>12021</v>
      </c>
      <c r="AA1047"/>
    </row>
    <row r="1048" spans="1:27" x14ac:dyDescent="0.3">
      <c r="A1048" s="57">
        <v>44227</v>
      </c>
      <c r="B1048">
        <v>29894663000189</v>
      </c>
      <c r="C1048" t="s">
        <v>96</v>
      </c>
      <c r="D1048" s="57">
        <v>43936</v>
      </c>
      <c r="E1048">
        <v>85.56</v>
      </c>
      <c r="F1048" s="57">
        <v>44081</v>
      </c>
      <c r="G1048">
        <f t="shared" si="66"/>
        <v>-146</v>
      </c>
      <c r="H1048" s="57">
        <v>46090</v>
      </c>
      <c r="I1048">
        <v>1774</v>
      </c>
      <c r="J1048">
        <v>309115611</v>
      </c>
      <c r="K1048">
        <v>72</v>
      </c>
      <c r="L1048"/>
      <c r="M1048"/>
      <c r="N1048">
        <v>1.3599999999999999</v>
      </c>
      <c r="O1048" s="83">
        <v>3980.87</v>
      </c>
      <c r="P1048">
        <v>3869.8599999999992</v>
      </c>
      <c r="Q1048">
        <v>1.591378</v>
      </c>
      <c r="R1048">
        <v>4175.13</v>
      </c>
      <c r="S1048">
        <v>1.591378</v>
      </c>
      <c r="T1048" s="84">
        <v>3980.87</v>
      </c>
      <c r="U1048" s="57">
        <v>44075</v>
      </c>
      <c r="V1048" s="81" t="str">
        <f t="shared" si="64"/>
        <v>42020</v>
      </c>
      <c r="W1048" s="80" t="str">
        <f t="shared" si="65"/>
        <v>Acima de 120 dias</v>
      </c>
      <c r="X1048" s="81" t="str">
        <f t="shared" si="67"/>
        <v>92020</v>
      </c>
      <c r="AA1048"/>
    </row>
    <row r="1049" spans="1:27" x14ac:dyDescent="0.3">
      <c r="A1049" s="57">
        <v>44227</v>
      </c>
      <c r="B1049">
        <v>29894663000189</v>
      </c>
      <c r="C1049" t="s">
        <v>96</v>
      </c>
      <c r="D1049" s="57">
        <v>43978</v>
      </c>
      <c r="E1049">
        <v>54.4</v>
      </c>
      <c r="F1049" s="57">
        <v>44262</v>
      </c>
      <c r="G1049">
        <f t="shared" si="66"/>
        <v>35</v>
      </c>
      <c r="H1049" s="57">
        <v>46119</v>
      </c>
      <c r="I1049">
        <v>1803</v>
      </c>
      <c r="J1049">
        <v>309117537</v>
      </c>
      <c r="K1049">
        <v>72</v>
      </c>
      <c r="L1049"/>
      <c r="M1049"/>
      <c r="N1049">
        <v>1.3599999999999999</v>
      </c>
      <c r="O1049" s="83">
        <v>2251.71</v>
      </c>
      <c r="P1049">
        <v>2473.35</v>
      </c>
      <c r="Q1049">
        <v>1.5422149999999999</v>
      </c>
      <c r="R1049">
        <v>2352.48</v>
      </c>
      <c r="S1049">
        <v>1.5422149999999999</v>
      </c>
      <c r="T1049" s="84">
        <v>2251.71</v>
      </c>
      <c r="U1049" s="57">
        <v>44287</v>
      </c>
      <c r="V1049" s="81" t="str">
        <f t="shared" si="64"/>
        <v>52020</v>
      </c>
      <c r="W1049" s="80" t="str">
        <f t="shared" si="65"/>
        <v>1 a 30 dias</v>
      </c>
      <c r="X1049" s="81" t="str">
        <f t="shared" si="67"/>
        <v>42021</v>
      </c>
      <c r="AA1049"/>
    </row>
    <row r="1050" spans="1:27" x14ac:dyDescent="0.3">
      <c r="A1050" s="57">
        <v>44227</v>
      </c>
      <c r="B1050">
        <v>29894663000189</v>
      </c>
      <c r="C1050" t="s">
        <v>96</v>
      </c>
      <c r="D1050" s="57">
        <v>43978</v>
      </c>
      <c r="E1050">
        <v>206.45</v>
      </c>
      <c r="F1050" s="57">
        <v>43989</v>
      </c>
      <c r="G1050">
        <f t="shared" si="66"/>
        <v>-238</v>
      </c>
      <c r="H1050" s="57">
        <v>46119</v>
      </c>
      <c r="I1050">
        <v>1803</v>
      </c>
      <c r="J1050">
        <v>309119370</v>
      </c>
      <c r="K1050">
        <v>72</v>
      </c>
      <c r="L1050"/>
      <c r="M1050"/>
      <c r="N1050">
        <v>1.5008591305567902</v>
      </c>
      <c r="O1050" s="83">
        <v>9458.31</v>
      </c>
      <c r="P1050">
        <v>9005.2299999999977</v>
      </c>
      <c r="Q1050">
        <v>2.0567600000000001</v>
      </c>
      <c r="R1050">
        <v>10489.59</v>
      </c>
      <c r="S1050">
        <v>2.0567600000000001</v>
      </c>
      <c r="T1050" s="84">
        <v>9458.31</v>
      </c>
      <c r="U1050" s="57">
        <v>44013</v>
      </c>
      <c r="V1050" s="81" t="str">
        <f t="shared" si="64"/>
        <v>52020</v>
      </c>
      <c r="W1050" s="80" t="str">
        <f t="shared" si="65"/>
        <v>Acima de 120 dias</v>
      </c>
      <c r="X1050" s="81" t="str">
        <f t="shared" si="67"/>
        <v>72020</v>
      </c>
      <c r="AA1050"/>
    </row>
    <row r="1051" spans="1:27" x14ac:dyDescent="0.3">
      <c r="A1051" s="57">
        <v>44227</v>
      </c>
      <c r="B1051">
        <v>29894663000189</v>
      </c>
      <c r="C1051" t="s">
        <v>96</v>
      </c>
      <c r="D1051" s="57">
        <v>44074</v>
      </c>
      <c r="E1051">
        <v>121</v>
      </c>
      <c r="F1051" s="57">
        <v>44234</v>
      </c>
      <c r="G1051">
        <f t="shared" si="66"/>
        <v>7</v>
      </c>
      <c r="H1051" s="57">
        <v>46638</v>
      </c>
      <c r="I1051">
        <v>2322</v>
      </c>
      <c r="J1051">
        <v>309127272</v>
      </c>
      <c r="K1051">
        <v>84</v>
      </c>
      <c r="L1051"/>
      <c r="M1051"/>
      <c r="N1051">
        <v>1.4056259999999998</v>
      </c>
      <c r="O1051" s="83">
        <v>5531.49</v>
      </c>
      <c r="P1051">
        <v>5883.1999999999971</v>
      </c>
      <c r="Q1051">
        <v>1.7410509999999999</v>
      </c>
      <c r="R1051">
        <v>6084.77</v>
      </c>
      <c r="S1051">
        <v>1.7410509999999999</v>
      </c>
      <c r="T1051" s="84">
        <v>5531.49</v>
      </c>
      <c r="U1051" s="57">
        <v>44287</v>
      </c>
      <c r="V1051" s="81" t="str">
        <f t="shared" si="64"/>
        <v>82020</v>
      </c>
      <c r="W1051" s="80" t="str">
        <f t="shared" si="65"/>
        <v>1 a 30 dias</v>
      </c>
      <c r="X1051" s="81" t="str">
        <f t="shared" si="67"/>
        <v>42021</v>
      </c>
      <c r="AA1051"/>
    </row>
    <row r="1052" spans="1:27" x14ac:dyDescent="0.3">
      <c r="A1052" s="57">
        <v>44227</v>
      </c>
      <c r="B1052">
        <v>29894663000189</v>
      </c>
      <c r="C1052" t="s">
        <v>96</v>
      </c>
      <c r="D1052" s="57">
        <v>44040</v>
      </c>
      <c r="E1052">
        <v>78.930000000000007</v>
      </c>
      <c r="F1052" s="57">
        <v>44262</v>
      </c>
      <c r="G1052">
        <f t="shared" si="66"/>
        <v>35</v>
      </c>
      <c r="H1052" s="57">
        <v>46545</v>
      </c>
      <c r="I1052">
        <v>2229</v>
      </c>
      <c r="J1052">
        <v>309143296</v>
      </c>
      <c r="K1052">
        <v>84</v>
      </c>
      <c r="L1052"/>
      <c r="M1052"/>
      <c r="N1052">
        <v>1.4297727457722911</v>
      </c>
      <c r="O1052" s="83">
        <v>3431.71</v>
      </c>
      <c r="P1052">
        <v>3830.7599999999993</v>
      </c>
      <c r="Q1052">
        <v>1.777172</v>
      </c>
      <c r="R1052">
        <v>3781.88</v>
      </c>
      <c r="S1052">
        <v>1.777172</v>
      </c>
      <c r="T1052" s="84">
        <v>3431.71</v>
      </c>
      <c r="U1052" s="57">
        <v>44256</v>
      </c>
      <c r="V1052" s="81" t="str">
        <f t="shared" si="64"/>
        <v>72020</v>
      </c>
      <c r="W1052" s="80" t="str">
        <f t="shared" si="65"/>
        <v>1 a 30 dias</v>
      </c>
      <c r="X1052" s="81" t="str">
        <f t="shared" si="67"/>
        <v>32021</v>
      </c>
      <c r="AA1052"/>
    </row>
    <row r="1053" spans="1:27" x14ac:dyDescent="0.3">
      <c r="A1053" s="57">
        <v>44227</v>
      </c>
      <c r="B1053">
        <v>29894663000189</v>
      </c>
      <c r="C1053" t="s">
        <v>96</v>
      </c>
      <c r="D1053" s="57">
        <v>44099</v>
      </c>
      <c r="E1053">
        <v>226.5</v>
      </c>
      <c r="F1053" s="57">
        <v>44323</v>
      </c>
      <c r="G1053">
        <f t="shared" si="66"/>
        <v>96</v>
      </c>
      <c r="H1053" s="57">
        <v>46667</v>
      </c>
      <c r="I1053">
        <v>2351</v>
      </c>
      <c r="J1053">
        <v>309151404</v>
      </c>
      <c r="K1053">
        <v>84</v>
      </c>
      <c r="L1053"/>
      <c r="M1053"/>
      <c r="N1053">
        <v>1.3997249999999999</v>
      </c>
      <c r="O1053" s="83">
        <v>9754.67</v>
      </c>
      <c r="P1053">
        <v>11007.58</v>
      </c>
      <c r="Q1053">
        <v>1.733932</v>
      </c>
      <c r="R1053">
        <v>10806.77</v>
      </c>
      <c r="S1053">
        <v>1.733932</v>
      </c>
      <c r="T1053" s="84">
        <v>9754.67</v>
      </c>
      <c r="U1053" s="57">
        <v>44287</v>
      </c>
      <c r="V1053" s="81" t="str">
        <f t="shared" si="64"/>
        <v>92020</v>
      </c>
      <c r="W1053" s="80" t="str">
        <f t="shared" si="65"/>
        <v>1 a 30 dias</v>
      </c>
      <c r="X1053" s="81" t="str">
        <f t="shared" si="67"/>
        <v>42021</v>
      </c>
      <c r="AA1053"/>
    </row>
    <row r="1054" spans="1:27" x14ac:dyDescent="0.3">
      <c r="A1054" s="57">
        <v>44227</v>
      </c>
      <c r="B1054">
        <v>29894663000189</v>
      </c>
      <c r="C1054" t="s">
        <v>96</v>
      </c>
      <c r="D1054" s="57">
        <v>44074</v>
      </c>
      <c r="E1054">
        <v>114.83</v>
      </c>
      <c r="F1054" s="57">
        <v>44323</v>
      </c>
      <c r="G1054">
        <f t="shared" si="66"/>
        <v>96</v>
      </c>
      <c r="H1054" s="57">
        <v>46575</v>
      </c>
      <c r="I1054">
        <v>2259</v>
      </c>
      <c r="J1054">
        <v>309156601</v>
      </c>
      <c r="K1054">
        <v>84</v>
      </c>
      <c r="L1054"/>
      <c r="M1054"/>
      <c r="N1054">
        <v>1.4397991265672376</v>
      </c>
      <c r="O1054" s="83">
        <v>4778.62</v>
      </c>
      <c r="P1054">
        <v>5564.0299999999988</v>
      </c>
      <c r="Q1054">
        <v>1.7881039999999999</v>
      </c>
      <c r="R1054">
        <v>5295.88</v>
      </c>
      <c r="S1054">
        <v>1.7881039999999999</v>
      </c>
      <c r="T1054" s="84">
        <v>4778.62</v>
      </c>
      <c r="U1054" s="57">
        <v>44317</v>
      </c>
      <c r="V1054" s="81" t="str">
        <f t="shared" si="64"/>
        <v>82020</v>
      </c>
      <c r="W1054" s="80" t="str">
        <f t="shared" si="65"/>
        <v>1 a 30 dias</v>
      </c>
      <c r="X1054" s="81" t="str">
        <f t="shared" si="67"/>
        <v>52021</v>
      </c>
      <c r="AA1054"/>
    </row>
    <row r="1055" spans="1:27" x14ac:dyDescent="0.3">
      <c r="A1055" s="57">
        <v>44227</v>
      </c>
      <c r="B1055">
        <v>29894663000189</v>
      </c>
      <c r="C1055" t="s">
        <v>96</v>
      </c>
      <c r="D1055" s="57">
        <v>44099</v>
      </c>
      <c r="E1055">
        <v>69.42</v>
      </c>
      <c r="F1055" s="57">
        <v>44262</v>
      </c>
      <c r="G1055">
        <f t="shared" si="66"/>
        <v>35</v>
      </c>
      <c r="H1055" s="57">
        <v>46608</v>
      </c>
      <c r="I1055">
        <v>2292</v>
      </c>
      <c r="J1055">
        <v>309159224</v>
      </c>
      <c r="K1055">
        <v>84</v>
      </c>
      <c r="L1055"/>
      <c r="M1055"/>
      <c r="N1055">
        <v>1.3663480000000001</v>
      </c>
      <c r="O1055" s="83">
        <v>3113.58</v>
      </c>
      <c r="P1055">
        <v>3438.6000000000013</v>
      </c>
      <c r="Q1055">
        <v>1.708944</v>
      </c>
      <c r="R1055">
        <v>3437.51</v>
      </c>
      <c r="S1055">
        <v>1.708944</v>
      </c>
      <c r="T1055" s="84">
        <v>3113.58</v>
      </c>
      <c r="U1055" s="57">
        <v>44287</v>
      </c>
      <c r="V1055" s="81" t="str">
        <f t="shared" si="64"/>
        <v>92020</v>
      </c>
      <c r="W1055" s="80" t="str">
        <f t="shared" si="65"/>
        <v>1 a 30 dias</v>
      </c>
      <c r="X1055" s="81" t="str">
        <f t="shared" si="67"/>
        <v>42021</v>
      </c>
      <c r="AA1055"/>
    </row>
    <row r="1056" spans="1:27" x14ac:dyDescent="0.3">
      <c r="A1056" s="57">
        <v>44227</v>
      </c>
      <c r="B1056">
        <v>29894663000189</v>
      </c>
      <c r="C1056" t="s">
        <v>96</v>
      </c>
      <c r="D1056" s="57">
        <v>44074</v>
      </c>
      <c r="E1056">
        <v>276.39999999999998</v>
      </c>
      <c r="F1056" s="57">
        <v>44234</v>
      </c>
      <c r="G1056">
        <f t="shared" si="66"/>
        <v>7</v>
      </c>
      <c r="H1056" s="57">
        <v>46575</v>
      </c>
      <c r="I1056">
        <v>2259</v>
      </c>
      <c r="J1056">
        <v>309160639</v>
      </c>
      <c r="K1056">
        <v>84</v>
      </c>
      <c r="L1056"/>
      <c r="M1056"/>
      <c r="N1056">
        <v>1.4428085689970702</v>
      </c>
      <c r="O1056" s="83">
        <v>12321.18</v>
      </c>
      <c r="P1056">
        <v>13379.469999999996</v>
      </c>
      <c r="Q1056">
        <v>1.7912699999999999</v>
      </c>
      <c r="R1056">
        <v>13564.98</v>
      </c>
      <c r="S1056">
        <v>1.7912699999999999</v>
      </c>
      <c r="T1056" s="84">
        <v>12321.18</v>
      </c>
      <c r="U1056" s="57">
        <v>44228</v>
      </c>
      <c r="V1056" s="81" t="str">
        <f t="shared" si="64"/>
        <v>82020</v>
      </c>
      <c r="W1056" s="80" t="str">
        <f t="shared" si="65"/>
        <v>1 a 30 dias</v>
      </c>
      <c r="X1056" s="81" t="str">
        <f t="shared" si="67"/>
        <v>22021</v>
      </c>
      <c r="AA1056"/>
    </row>
    <row r="1057" spans="1:27" x14ac:dyDescent="0.3">
      <c r="A1057" s="57">
        <v>44227</v>
      </c>
      <c r="B1057">
        <v>29894663000189</v>
      </c>
      <c r="C1057" t="s">
        <v>96</v>
      </c>
      <c r="D1057" s="57">
        <v>44074</v>
      </c>
      <c r="E1057">
        <v>148</v>
      </c>
      <c r="F1057" s="57">
        <v>44262</v>
      </c>
      <c r="G1057">
        <f t="shared" si="66"/>
        <v>35</v>
      </c>
      <c r="H1057" s="57">
        <v>46608</v>
      </c>
      <c r="I1057">
        <v>2292</v>
      </c>
      <c r="J1057">
        <v>309165784</v>
      </c>
      <c r="K1057">
        <v>84</v>
      </c>
      <c r="L1057"/>
      <c r="M1057"/>
      <c r="N1057">
        <v>1.3599999999999999</v>
      </c>
      <c r="O1057" s="83">
        <v>7287.3</v>
      </c>
      <c r="P1057">
        <v>7411.83</v>
      </c>
      <c r="Q1057">
        <v>1.38462</v>
      </c>
      <c r="R1057">
        <v>7342.38</v>
      </c>
      <c r="S1057">
        <v>1.38462</v>
      </c>
      <c r="T1057" s="84">
        <v>7287.3</v>
      </c>
      <c r="U1057" s="57">
        <v>44256</v>
      </c>
      <c r="V1057" s="81" t="str">
        <f t="shared" si="64"/>
        <v>82020</v>
      </c>
      <c r="W1057" s="80" t="str">
        <f t="shared" si="65"/>
        <v>1 a 30 dias</v>
      </c>
      <c r="X1057" s="81" t="str">
        <f t="shared" si="67"/>
        <v>32021</v>
      </c>
      <c r="AA1057"/>
    </row>
    <row r="1058" spans="1:27" x14ac:dyDescent="0.3">
      <c r="A1058" s="57">
        <v>44227</v>
      </c>
      <c r="B1058">
        <v>29894663000189</v>
      </c>
      <c r="C1058" t="s">
        <v>96</v>
      </c>
      <c r="D1058" s="57">
        <v>44074</v>
      </c>
      <c r="E1058">
        <v>460.29</v>
      </c>
      <c r="F1058" s="57">
        <v>44172</v>
      </c>
      <c r="G1058">
        <f t="shared" si="66"/>
        <v>-55</v>
      </c>
      <c r="H1058" s="57">
        <v>46273</v>
      </c>
      <c r="I1058">
        <v>1957</v>
      </c>
      <c r="J1058">
        <v>309168665</v>
      </c>
      <c r="K1058">
        <v>72</v>
      </c>
      <c r="L1058"/>
      <c r="M1058"/>
      <c r="N1058">
        <v>1.3599999999999999</v>
      </c>
      <c r="O1058" s="83">
        <v>22004.940000000002</v>
      </c>
      <c r="P1058">
        <v>20857.66</v>
      </c>
      <c r="Q1058">
        <v>1.4087229999999999</v>
      </c>
      <c r="R1058">
        <v>22271.379999999997</v>
      </c>
      <c r="S1058">
        <v>1.4087229999999999</v>
      </c>
      <c r="T1058" s="84">
        <v>22004.940000000002</v>
      </c>
      <c r="U1058" s="57">
        <v>44166</v>
      </c>
      <c r="V1058" s="81" t="str">
        <f t="shared" si="64"/>
        <v>82020</v>
      </c>
      <c r="W1058" s="80" t="str">
        <f t="shared" si="65"/>
        <v>31 a 60 dias</v>
      </c>
      <c r="X1058" s="81" t="str">
        <f t="shared" si="67"/>
        <v>122020</v>
      </c>
      <c r="AA1058"/>
    </row>
    <row r="1059" spans="1:27" x14ac:dyDescent="0.3">
      <c r="A1059" s="57">
        <v>44227</v>
      </c>
      <c r="B1059">
        <v>29894663000189</v>
      </c>
      <c r="C1059" t="s">
        <v>96</v>
      </c>
      <c r="D1059" s="57">
        <v>44001</v>
      </c>
      <c r="E1059">
        <v>128.04</v>
      </c>
      <c r="F1059" s="57">
        <v>44142</v>
      </c>
      <c r="G1059">
        <f t="shared" si="66"/>
        <v>-85</v>
      </c>
      <c r="H1059" s="57">
        <v>46514</v>
      </c>
      <c r="I1059">
        <v>2198</v>
      </c>
      <c r="J1059">
        <v>309231750</v>
      </c>
      <c r="K1059">
        <v>84</v>
      </c>
      <c r="L1059"/>
      <c r="M1059"/>
      <c r="N1059">
        <v>1.4493195928754088</v>
      </c>
      <c r="O1059" s="83">
        <v>6018.16</v>
      </c>
      <c r="P1059">
        <v>6148.7899999999981</v>
      </c>
      <c r="Q1059">
        <v>1.7948599999999999</v>
      </c>
      <c r="R1059">
        <v>6568.5999999999995</v>
      </c>
      <c r="S1059">
        <v>1.7948599999999999</v>
      </c>
      <c r="T1059" s="84">
        <v>6018.16</v>
      </c>
      <c r="U1059" s="57">
        <v>44136</v>
      </c>
      <c r="V1059" s="81" t="str">
        <f t="shared" si="64"/>
        <v>62020</v>
      </c>
      <c r="W1059" s="80" t="str">
        <f t="shared" si="65"/>
        <v>61 a 90 dias</v>
      </c>
      <c r="X1059" s="81" t="str">
        <f t="shared" si="67"/>
        <v>112020</v>
      </c>
      <c r="AA1059"/>
    </row>
    <row r="1060" spans="1:27" x14ac:dyDescent="0.3">
      <c r="A1060" s="57">
        <v>44227</v>
      </c>
      <c r="B1060">
        <v>29894663000189</v>
      </c>
      <c r="C1060" t="s">
        <v>96</v>
      </c>
      <c r="D1060" s="57">
        <v>44074</v>
      </c>
      <c r="E1060">
        <v>71.209999999999994</v>
      </c>
      <c r="F1060" s="57">
        <v>44172</v>
      </c>
      <c r="G1060">
        <f t="shared" si="66"/>
        <v>-55</v>
      </c>
      <c r="H1060" s="57">
        <v>46575</v>
      </c>
      <c r="I1060">
        <v>2259</v>
      </c>
      <c r="J1060">
        <v>309235529</v>
      </c>
      <c r="K1060">
        <v>84</v>
      </c>
      <c r="L1060"/>
      <c r="M1060"/>
      <c r="N1060">
        <v>1.4115135622151551</v>
      </c>
      <c r="O1060" s="83">
        <v>3345.1800000000003</v>
      </c>
      <c r="P1060">
        <v>3482.9600000000014</v>
      </c>
      <c r="Q1060">
        <v>1.757965</v>
      </c>
      <c r="R1060">
        <v>3668.4799999999996</v>
      </c>
      <c r="S1060">
        <v>1.757965</v>
      </c>
      <c r="T1060" s="84">
        <v>3345.1800000000003</v>
      </c>
      <c r="U1060" s="57">
        <v>44197</v>
      </c>
      <c r="V1060" s="81" t="str">
        <f t="shared" si="64"/>
        <v>82020</v>
      </c>
      <c r="W1060" s="80" t="str">
        <f t="shared" si="65"/>
        <v>31 a 60 dias</v>
      </c>
      <c r="X1060" s="81" t="str">
        <f t="shared" si="67"/>
        <v>12021</v>
      </c>
      <c r="AA1060"/>
    </row>
    <row r="1061" spans="1:27" x14ac:dyDescent="0.3">
      <c r="A1061" s="57">
        <v>44227</v>
      </c>
      <c r="B1061">
        <v>29894663000189</v>
      </c>
      <c r="C1061" t="s">
        <v>96</v>
      </c>
      <c r="D1061" s="57">
        <v>43978</v>
      </c>
      <c r="E1061">
        <v>130.49</v>
      </c>
      <c r="F1061" s="57">
        <v>44019</v>
      </c>
      <c r="G1061">
        <f t="shared" si="66"/>
        <v>-208</v>
      </c>
      <c r="H1061" s="57">
        <v>46514</v>
      </c>
      <c r="I1061">
        <v>2198</v>
      </c>
      <c r="J1061">
        <v>309237460</v>
      </c>
      <c r="K1061">
        <v>84</v>
      </c>
      <c r="L1061"/>
      <c r="M1061"/>
      <c r="N1061">
        <v>1.3987829999999999</v>
      </c>
      <c r="O1061" s="83">
        <v>6732.88</v>
      </c>
      <c r="P1061">
        <v>6435.9600000000037</v>
      </c>
      <c r="Q1061">
        <v>1.7436579999999999</v>
      </c>
      <c r="R1061">
        <v>7305.51</v>
      </c>
      <c r="S1061">
        <v>1.7436579999999999</v>
      </c>
      <c r="T1061" s="84">
        <v>6732.88</v>
      </c>
      <c r="U1061" s="57">
        <v>44044</v>
      </c>
      <c r="V1061" s="81" t="str">
        <f t="shared" si="64"/>
        <v>52020</v>
      </c>
      <c r="W1061" s="80" t="str">
        <f t="shared" si="65"/>
        <v>Acima de 120 dias</v>
      </c>
      <c r="X1061" s="81" t="str">
        <f t="shared" si="67"/>
        <v>82020</v>
      </c>
      <c r="AA1061"/>
    </row>
    <row r="1062" spans="1:27" x14ac:dyDescent="0.3">
      <c r="A1062" s="57">
        <v>44227</v>
      </c>
      <c r="B1062">
        <v>29894663000189</v>
      </c>
      <c r="C1062" t="s">
        <v>96</v>
      </c>
      <c r="D1062" s="57">
        <v>44040</v>
      </c>
      <c r="E1062">
        <v>41.55</v>
      </c>
      <c r="F1062" s="57">
        <v>44172</v>
      </c>
      <c r="G1062">
        <f t="shared" si="66"/>
        <v>-55</v>
      </c>
      <c r="H1062" s="57">
        <v>46545</v>
      </c>
      <c r="I1062">
        <v>2229</v>
      </c>
      <c r="J1062">
        <v>309239276</v>
      </c>
      <c r="K1062">
        <v>84</v>
      </c>
      <c r="L1062"/>
      <c r="M1062"/>
      <c r="N1062">
        <v>1.39840278393441</v>
      </c>
      <c r="O1062" s="83">
        <v>1947.6</v>
      </c>
      <c r="P1062">
        <v>2037.7799999999997</v>
      </c>
      <c r="Q1062">
        <v>1.743749</v>
      </c>
      <c r="R1062">
        <v>2133.5700000000002</v>
      </c>
      <c r="S1062">
        <v>1.743749</v>
      </c>
      <c r="T1062" s="84">
        <v>1947.6</v>
      </c>
      <c r="U1062" s="57">
        <v>44197</v>
      </c>
      <c r="V1062" s="81" t="str">
        <f t="shared" si="64"/>
        <v>72020</v>
      </c>
      <c r="W1062" s="80" t="str">
        <f t="shared" si="65"/>
        <v>31 a 60 dias</v>
      </c>
      <c r="X1062" s="81" t="str">
        <f t="shared" si="67"/>
        <v>12021</v>
      </c>
      <c r="AA1062"/>
    </row>
    <row r="1063" spans="1:27" x14ac:dyDescent="0.3">
      <c r="A1063" s="57">
        <v>44227</v>
      </c>
      <c r="B1063">
        <v>29894663000189</v>
      </c>
      <c r="C1063" t="s">
        <v>96</v>
      </c>
      <c r="D1063" s="57">
        <v>44074</v>
      </c>
      <c r="E1063">
        <v>780.85</v>
      </c>
      <c r="F1063" s="57">
        <v>44293</v>
      </c>
      <c r="G1063">
        <f t="shared" si="66"/>
        <v>66</v>
      </c>
      <c r="H1063" s="57">
        <v>46575</v>
      </c>
      <c r="I1063">
        <v>2259</v>
      </c>
      <c r="J1063">
        <v>309259714</v>
      </c>
      <c r="K1063">
        <v>84</v>
      </c>
      <c r="L1063"/>
      <c r="M1063"/>
      <c r="N1063">
        <v>1.4396680086291549</v>
      </c>
      <c r="O1063" s="83">
        <v>33277.17</v>
      </c>
      <c r="P1063">
        <v>37837.240000000005</v>
      </c>
      <c r="Q1063">
        <v>1.7879309999999999</v>
      </c>
      <c r="R1063">
        <v>36794.42</v>
      </c>
      <c r="S1063">
        <v>1.7879309999999999</v>
      </c>
      <c r="T1063" s="84">
        <v>33277.17</v>
      </c>
      <c r="U1063" s="57">
        <v>44287</v>
      </c>
      <c r="V1063" s="81" t="str">
        <f t="shared" si="64"/>
        <v>82020</v>
      </c>
      <c r="W1063" s="80" t="str">
        <f t="shared" si="65"/>
        <v>1 a 30 dias</v>
      </c>
      <c r="X1063" s="81" t="str">
        <f t="shared" si="67"/>
        <v>42021</v>
      </c>
      <c r="AA1063"/>
    </row>
    <row r="1064" spans="1:27" x14ac:dyDescent="0.3">
      <c r="A1064" s="57">
        <v>44227</v>
      </c>
      <c r="B1064">
        <v>29894663000189</v>
      </c>
      <c r="C1064" t="s">
        <v>96</v>
      </c>
      <c r="D1064" s="57">
        <v>44074</v>
      </c>
      <c r="E1064">
        <v>101.04</v>
      </c>
      <c r="F1064" s="57">
        <v>44172</v>
      </c>
      <c r="G1064">
        <f t="shared" si="66"/>
        <v>-55</v>
      </c>
      <c r="H1064" s="57">
        <v>46149</v>
      </c>
      <c r="I1064">
        <v>1833</v>
      </c>
      <c r="J1064">
        <v>309332815</v>
      </c>
      <c r="K1064">
        <v>72</v>
      </c>
      <c r="L1064"/>
      <c r="M1064"/>
      <c r="N1064">
        <v>1.400382319157925</v>
      </c>
      <c r="O1064" s="83">
        <v>4283.09</v>
      </c>
      <c r="P1064">
        <v>4473.489999999998</v>
      </c>
      <c r="Q1064">
        <v>1.793283</v>
      </c>
      <c r="R1064">
        <v>4673.57</v>
      </c>
      <c r="S1064">
        <v>1.793283</v>
      </c>
      <c r="T1064" s="84">
        <v>4283.09</v>
      </c>
      <c r="U1064" s="57">
        <v>44166</v>
      </c>
      <c r="V1064" s="81" t="str">
        <f t="shared" si="64"/>
        <v>82020</v>
      </c>
      <c r="W1064" s="80" t="str">
        <f t="shared" si="65"/>
        <v>31 a 60 dias</v>
      </c>
      <c r="X1064" s="81" t="str">
        <f t="shared" si="67"/>
        <v>122020</v>
      </c>
      <c r="AA1064"/>
    </row>
    <row r="1065" spans="1:27" x14ac:dyDescent="0.3">
      <c r="A1065" s="57">
        <v>44227</v>
      </c>
      <c r="B1065">
        <v>29894663000189</v>
      </c>
      <c r="C1065" t="s">
        <v>96</v>
      </c>
      <c r="D1065" s="57">
        <v>44040</v>
      </c>
      <c r="E1065">
        <v>560</v>
      </c>
      <c r="F1065" s="57">
        <v>44262</v>
      </c>
      <c r="G1065">
        <f t="shared" si="66"/>
        <v>35</v>
      </c>
      <c r="H1065" s="57">
        <v>46545</v>
      </c>
      <c r="I1065">
        <v>2229</v>
      </c>
      <c r="J1065">
        <v>309337723</v>
      </c>
      <c r="K1065">
        <v>84</v>
      </c>
      <c r="L1065"/>
      <c r="M1065"/>
      <c r="N1065">
        <v>1.3599999999999999</v>
      </c>
      <c r="O1065" s="83">
        <v>26464.53</v>
      </c>
      <c r="P1065">
        <v>27821.039999999997</v>
      </c>
      <c r="Q1065">
        <v>1.477185</v>
      </c>
      <c r="R1065">
        <v>27377.87</v>
      </c>
      <c r="S1065">
        <v>1.477185</v>
      </c>
      <c r="T1065" s="84">
        <v>26464.53</v>
      </c>
      <c r="U1065" s="57">
        <v>44287</v>
      </c>
      <c r="V1065" s="81" t="str">
        <f t="shared" si="64"/>
        <v>72020</v>
      </c>
      <c r="W1065" s="80" t="str">
        <f t="shared" si="65"/>
        <v>1 a 30 dias</v>
      </c>
      <c r="X1065" s="81" t="str">
        <f t="shared" si="67"/>
        <v>42021</v>
      </c>
      <c r="AA1065"/>
    </row>
    <row r="1066" spans="1:27" x14ac:dyDescent="0.3">
      <c r="A1066" s="57">
        <v>44227</v>
      </c>
      <c r="B1066">
        <v>29894663000189</v>
      </c>
      <c r="C1066" t="s">
        <v>96</v>
      </c>
      <c r="D1066" s="57">
        <v>43978</v>
      </c>
      <c r="E1066">
        <v>202.06</v>
      </c>
      <c r="F1066" s="57">
        <v>44142</v>
      </c>
      <c r="G1066">
        <f t="shared" si="66"/>
        <v>-85</v>
      </c>
      <c r="H1066" s="57">
        <v>46545</v>
      </c>
      <c r="I1066">
        <v>2229</v>
      </c>
      <c r="J1066">
        <v>309338753</v>
      </c>
      <c r="K1066">
        <v>84</v>
      </c>
      <c r="L1066"/>
      <c r="M1066"/>
      <c r="N1066">
        <v>1.409508</v>
      </c>
      <c r="O1066" s="83">
        <v>9671.56</v>
      </c>
      <c r="P1066">
        <v>9789.8800000000047</v>
      </c>
      <c r="Q1066">
        <v>1.7446029999999999</v>
      </c>
      <c r="R1066">
        <v>10546.35</v>
      </c>
      <c r="S1066">
        <v>1.7446029999999999</v>
      </c>
      <c r="T1066" s="84">
        <v>9671.56</v>
      </c>
      <c r="U1066" s="57">
        <v>44136</v>
      </c>
      <c r="V1066" s="81" t="str">
        <f t="shared" si="64"/>
        <v>52020</v>
      </c>
      <c r="W1066" s="80" t="str">
        <f t="shared" si="65"/>
        <v>61 a 90 dias</v>
      </c>
      <c r="X1066" s="81" t="str">
        <f t="shared" si="67"/>
        <v>112020</v>
      </c>
      <c r="AA1066"/>
    </row>
    <row r="1067" spans="1:27" x14ac:dyDescent="0.3">
      <c r="A1067" s="57">
        <v>44227</v>
      </c>
      <c r="B1067">
        <v>29894663000189</v>
      </c>
      <c r="C1067" t="s">
        <v>96</v>
      </c>
      <c r="D1067" s="57">
        <v>44099</v>
      </c>
      <c r="E1067">
        <v>135.31</v>
      </c>
      <c r="F1067" s="57">
        <v>44262</v>
      </c>
      <c r="G1067">
        <f t="shared" si="66"/>
        <v>35</v>
      </c>
      <c r="H1067" s="57">
        <v>45145</v>
      </c>
      <c r="I1067">
        <v>829</v>
      </c>
      <c r="J1067">
        <v>309366674</v>
      </c>
      <c r="K1067">
        <v>36</v>
      </c>
      <c r="L1067"/>
      <c r="M1067"/>
      <c r="N1067">
        <v>1.3599999999999999</v>
      </c>
      <c r="O1067" s="83">
        <v>3277.75</v>
      </c>
      <c r="P1067">
        <v>3766.94</v>
      </c>
      <c r="Q1067">
        <v>1.791806</v>
      </c>
      <c r="R1067">
        <v>3443.3599999999997</v>
      </c>
      <c r="S1067">
        <v>1.791806</v>
      </c>
      <c r="T1067" s="84">
        <v>3277.75</v>
      </c>
      <c r="U1067" s="57">
        <v>44287</v>
      </c>
      <c r="V1067" s="81" t="str">
        <f t="shared" si="64"/>
        <v>92020</v>
      </c>
      <c r="W1067" s="80" t="str">
        <f t="shared" si="65"/>
        <v>1 a 30 dias</v>
      </c>
      <c r="X1067" s="81" t="str">
        <f t="shared" si="67"/>
        <v>42021</v>
      </c>
      <c r="AA1067"/>
    </row>
    <row r="1068" spans="1:27" x14ac:dyDescent="0.3">
      <c r="A1068" s="57">
        <v>44227</v>
      </c>
      <c r="B1068">
        <v>29894663000189</v>
      </c>
      <c r="C1068" t="s">
        <v>96</v>
      </c>
      <c r="D1068" s="57">
        <v>44074</v>
      </c>
      <c r="E1068">
        <v>100.9</v>
      </c>
      <c r="F1068" s="57">
        <v>44234</v>
      </c>
      <c r="G1068">
        <f t="shared" si="66"/>
        <v>7</v>
      </c>
      <c r="H1068" s="57">
        <v>46638</v>
      </c>
      <c r="I1068">
        <v>2322</v>
      </c>
      <c r="J1068">
        <v>309379573</v>
      </c>
      <c r="K1068">
        <v>84</v>
      </c>
      <c r="L1068"/>
      <c r="M1068"/>
      <c r="N1068">
        <v>1.4521809999999999</v>
      </c>
      <c r="O1068" s="83">
        <v>4550.63</v>
      </c>
      <c r="P1068">
        <v>4827.82</v>
      </c>
      <c r="Q1068">
        <v>1.7904770000000001</v>
      </c>
      <c r="R1068">
        <v>5005.7700000000004</v>
      </c>
      <c r="S1068">
        <v>1.7904770000000001</v>
      </c>
      <c r="T1068" s="84">
        <v>4550.63</v>
      </c>
      <c r="U1068" s="57">
        <v>44228</v>
      </c>
      <c r="V1068" s="81" t="str">
        <f t="shared" si="64"/>
        <v>82020</v>
      </c>
      <c r="W1068" s="80" t="str">
        <f t="shared" si="65"/>
        <v>1 a 30 dias</v>
      </c>
      <c r="X1068" s="81" t="str">
        <f t="shared" si="67"/>
        <v>22021</v>
      </c>
      <c r="AA1068"/>
    </row>
    <row r="1069" spans="1:27" x14ac:dyDescent="0.3">
      <c r="A1069" s="57">
        <v>44227</v>
      </c>
      <c r="B1069">
        <v>29894663000189</v>
      </c>
      <c r="C1069" t="s">
        <v>96</v>
      </c>
      <c r="D1069" s="57">
        <v>44134</v>
      </c>
      <c r="E1069">
        <v>466.65</v>
      </c>
      <c r="F1069" s="57">
        <v>44172</v>
      </c>
      <c r="G1069">
        <f t="shared" si="66"/>
        <v>-55</v>
      </c>
      <c r="H1069" s="57">
        <v>46638</v>
      </c>
      <c r="I1069">
        <v>2322</v>
      </c>
      <c r="J1069">
        <v>309390898</v>
      </c>
      <c r="K1069">
        <v>84</v>
      </c>
      <c r="L1069"/>
      <c r="M1069"/>
      <c r="N1069">
        <v>1.4395309999999999</v>
      </c>
      <c r="O1069" s="83">
        <v>21990.54</v>
      </c>
      <c r="P1069">
        <v>22603.969999999998</v>
      </c>
      <c r="Q1069">
        <v>1.7885770000000001</v>
      </c>
      <c r="R1069">
        <v>24169.38</v>
      </c>
      <c r="S1069">
        <v>1.7885770000000001</v>
      </c>
      <c r="T1069" s="84">
        <v>21990.54</v>
      </c>
      <c r="U1069" s="57">
        <v>44166</v>
      </c>
      <c r="V1069" s="81" t="str">
        <f t="shared" si="64"/>
        <v>102020</v>
      </c>
      <c r="W1069" s="80" t="str">
        <f t="shared" si="65"/>
        <v>31 a 60 dias</v>
      </c>
      <c r="X1069" s="81" t="str">
        <f t="shared" si="67"/>
        <v>122020</v>
      </c>
      <c r="AA1069"/>
    </row>
    <row r="1070" spans="1:27" x14ac:dyDescent="0.3">
      <c r="A1070" s="57">
        <v>44227</v>
      </c>
      <c r="B1070">
        <v>29894663000189</v>
      </c>
      <c r="C1070" t="s">
        <v>96</v>
      </c>
      <c r="D1070" s="57">
        <v>43978</v>
      </c>
      <c r="E1070">
        <v>115</v>
      </c>
      <c r="F1070" s="57">
        <v>44172</v>
      </c>
      <c r="G1070">
        <f t="shared" si="66"/>
        <v>-55</v>
      </c>
      <c r="H1070" s="57">
        <v>46484</v>
      </c>
      <c r="I1070">
        <v>2168</v>
      </c>
      <c r="J1070">
        <v>309426891</v>
      </c>
      <c r="K1070">
        <v>84</v>
      </c>
      <c r="L1070"/>
      <c r="M1070"/>
      <c r="N1070">
        <v>1.431329756831687</v>
      </c>
      <c r="O1070" s="83">
        <v>5280.18</v>
      </c>
      <c r="P1070">
        <v>5575.5099999999993</v>
      </c>
      <c r="Q1070">
        <v>1.778427</v>
      </c>
      <c r="R1070">
        <v>5771.61</v>
      </c>
      <c r="S1070">
        <v>1.778427</v>
      </c>
      <c r="T1070" s="84">
        <v>5280.18</v>
      </c>
      <c r="U1070" s="57">
        <v>44166</v>
      </c>
      <c r="V1070" s="81" t="str">
        <f t="shared" si="64"/>
        <v>52020</v>
      </c>
      <c r="W1070" s="80" t="str">
        <f t="shared" si="65"/>
        <v>31 a 60 dias</v>
      </c>
      <c r="X1070" s="81" t="str">
        <f t="shared" si="67"/>
        <v>122020</v>
      </c>
      <c r="AA1070"/>
    </row>
    <row r="1071" spans="1:27" x14ac:dyDescent="0.3">
      <c r="A1071" s="57">
        <v>44227</v>
      </c>
      <c r="B1071">
        <v>29894663000189</v>
      </c>
      <c r="C1071" t="s">
        <v>96</v>
      </c>
      <c r="D1071" s="57">
        <v>44099</v>
      </c>
      <c r="E1071">
        <v>102.82</v>
      </c>
      <c r="F1071" s="57">
        <v>44234</v>
      </c>
      <c r="G1071">
        <f t="shared" si="66"/>
        <v>7</v>
      </c>
      <c r="H1071" s="57">
        <v>46667</v>
      </c>
      <c r="I1071">
        <v>2351</v>
      </c>
      <c r="J1071">
        <v>309427572</v>
      </c>
      <c r="K1071">
        <v>84</v>
      </c>
      <c r="L1071"/>
      <c r="M1071"/>
      <c r="N1071">
        <v>1.404099</v>
      </c>
      <c r="O1071" s="83">
        <v>4730.3999999999996</v>
      </c>
      <c r="P1071">
        <v>4989.3</v>
      </c>
      <c r="Q1071">
        <v>1.7385999999999999</v>
      </c>
      <c r="R1071">
        <v>5207.5099999999993</v>
      </c>
      <c r="S1071">
        <v>1.7385999999999999</v>
      </c>
      <c r="T1071" s="84">
        <v>4730.3999999999996</v>
      </c>
      <c r="U1071" s="57">
        <v>44228</v>
      </c>
      <c r="V1071" s="81" t="str">
        <f t="shared" si="64"/>
        <v>92020</v>
      </c>
      <c r="W1071" s="80" t="str">
        <f t="shared" si="65"/>
        <v>1 a 30 dias</v>
      </c>
      <c r="X1071" s="81" t="str">
        <f t="shared" si="67"/>
        <v>22021</v>
      </c>
      <c r="AA1071"/>
    </row>
    <row r="1072" spans="1:27" x14ac:dyDescent="0.3">
      <c r="A1072" s="57">
        <v>44227</v>
      </c>
      <c r="B1072">
        <v>29894663000189</v>
      </c>
      <c r="C1072" t="s">
        <v>96</v>
      </c>
      <c r="D1072" s="57">
        <v>44040</v>
      </c>
      <c r="E1072">
        <v>193.28</v>
      </c>
      <c r="F1072" s="57">
        <v>44234</v>
      </c>
      <c r="G1072">
        <f t="shared" si="66"/>
        <v>7</v>
      </c>
      <c r="H1072" s="57">
        <v>46514</v>
      </c>
      <c r="I1072">
        <v>2198</v>
      </c>
      <c r="J1072">
        <v>309435934</v>
      </c>
      <c r="K1072">
        <v>84</v>
      </c>
      <c r="L1072"/>
      <c r="M1072"/>
      <c r="N1072">
        <v>1.4484405989348235</v>
      </c>
      <c r="O1072" s="83">
        <v>8500.33</v>
      </c>
      <c r="P1072">
        <v>9264.4199999999983</v>
      </c>
      <c r="Q1072">
        <v>1.7968420000000001</v>
      </c>
      <c r="R1072">
        <v>9337.9100000000017</v>
      </c>
      <c r="S1072">
        <v>1.7968420000000001</v>
      </c>
      <c r="T1072" s="84">
        <v>8500.33</v>
      </c>
      <c r="U1072" s="57">
        <v>44228</v>
      </c>
      <c r="V1072" s="81" t="str">
        <f t="shared" si="64"/>
        <v>72020</v>
      </c>
      <c r="W1072" s="80" t="str">
        <f t="shared" si="65"/>
        <v>1 a 30 dias</v>
      </c>
      <c r="X1072" s="81" t="str">
        <f t="shared" si="67"/>
        <v>22021</v>
      </c>
      <c r="AA1072"/>
    </row>
    <row r="1073" spans="1:27" x14ac:dyDescent="0.3">
      <c r="A1073" s="57">
        <v>44227</v>
      </c>
      <c r="B1073">
        <v>29894663000189</v>
      </c>
      <c r="C1073" t="s">
        <v>96</v>
      </c>
      <c r="D1073" s="57">
        <v>44074</v>
      </c>
      <c r="E1073">
        <v>188</v>
      </c>
      <c r="F1073" s="57">
        <v>44111</v>
      </c>
      <c r="G1073">
        <f t="shared" si="66"/>
        <v>-116</v>
      </c>
      <c r="H1073" s="57">
        <v>46575</v>
      </c>
      <c r="I1073">
        <v>2259</v>
      </c>
      <c r="J1073">
        <v>309456614</v>
      </c>
      <c r="K1073">
        <v>84</v>
      </c>
      <c r="L1073"/>
      <c r="M1073"/>
      <c r="N1073">
        <v>1.4332670455753256</v>
      </c>
      <c r="O1073" s="83">
        <v>9155.2900000000009</v>
      </c>
      <c r="P1073">
        <v>9129.149999999996</v>
      </c>
      <c r="Q1073">
        <v>1.781134</v>
      </c>
      <c r="R1073">
        <v>10003.540000000001</v>
      </c>
      <c r="S1073">
        <v>1.781134</v>
      </c>
      <c r="T1073" s="84">
        <v>9155.2900000000009</v>
      </c>
      <c r="U1073" s="57">
        <v>44136</v>
      </c>
      <c r="V1073" s="81" t="str">
        <f t="shared" si="64"/>
        <v>82020</v>
      </c>
      <c r="W1073" s="80" t="str">
        <f t="shared" si="65"/>
        <v>91 a 120 dias</v>
      </c>
      <c r="X1073" s="81" t="str">
        <f t="shared" si="67"/>
        <v>112020</v>
      </c>
      <c r="AA1073"/>
    </row>
    <row r="1074" spans="1:27" x14ac:dyDescent="0.3">
      <c r="A1074" s="57">
        <v>44227</v>
      </c>
      <c r="B1074">
        <v>29894663000189</v>
      </c>
      <c r="C1074" t="s">
        <v>96</v>
      </c>
      <c r="D1074" s="57">
        <v>44074</v>
      </c>
      <c r="E1074">
        <v>113.4</v>
      </c>
      <c r="F1074" s="57">
        <v>44323</v>
      </c>
      <c r="G1074">
        <f t="shared" si="66"/>
        <v>96</v>
      </c>
      <c r="H1074" s="57">
        <v>46575</v>
      </c>
      <c r="I1074">
        <v>2259</v>
      </c>
      <c r="J1074">
        <v>309457846</v>
      </c>
      <c r="K1074">
        <v>84</v>
      </c>
      <c r="L1074"/>
      <c r="M1074"/>
      <c r="N1074">
        <v>1.436819832946002</v>
      </c>
      <c r="O1074" s="83">
        <v>1418.63</v>
      </c>
      <c r="P1074">
        <v>5500.1600000000035</v>
      </c>
      <c r="Q1074">
        <v>1.784921</v>
      </c>
      <c r="R1074">
        <v>1449.5700000000002</v>
      </c>
      <c r="S1074">
        <v>1.784921</v>
      </c>
      <c r="T1074" s="84">
        <v>1418.63</v>
      </c>
      <c r="U1074" s="57">
        <v>44317</v>
      </c>
      <c r="V1074" s="81" t="str">
        <f t="shared" si="64"/>
        <v>82020</v>
      </c>
      <c r="W1074" s="80" t="str">
        <f t="shared" si="65"/>
        <v>1 a 30 dias</v>
      </c>
      <c r="X1074" s="81" t="str">
        <f t="shared" si="67"/>
        <v>52021</v>
      </c>
      <c r="AA1074"/>
    </row>
    <row r="1075" spans="1:27" x14ac:dyDescent="0.3">
      <c r="A1075" s="57">
        <v>44227</v>
      </c>
      <c r="B1075">
        <v>29894663000189</v>
      </c>
      <c r="C1075" t="s">
        <v>96</v>
      </c>
      <c r="D1075" s="57">
        <v>44074</v>
      </c>
      <c r="E1075">
        <v>219.14</v>
      </c>
      <c r="F1075" s="57">
        <v>44172</v>
      </c>
      <c r="G1075">
        <f t="shared" si="66"/>
        <v>-55</v>
      </c>
      <c r="H1075" s="57">
        <v>46638</v>
      </c>
      <c r="I1075">
        <v>2322</v>
      </c>
      <c r="J1075">
        <v>309468590</v>
      </c>
      <c r="K1075">
        <v>84</v>
      </c>
      <c r="L1075"/>
      <c r="M1075"/>
      <c r="N1075">
        <v>1.3599999999999999</v>
      </c>
      <c r="O1075" s="83">
        <v>10801.2</v>
      </c>
      <c r="P1075">
        <v>10825.190000000006</v>
      </c>
      <c r="Q1075">
        <v>1.6193390000000001</v>
      </c>
      <c r="R1075">
        <v>11606.55</v>
      </c>
      <c r="S1075">
        <v>1.6193390000000001</v>
      </c>
      <c r="T1075" s="84">
        <v>10801.2</v>
      </c>
      <c r="U1075" s="57">
        <v>44166</v>
      </c>
      <c r="V1075" s="81" t="str">
        <f t="shared" si="64"/>
        <v>82020</v>
      </c>
      <c r="W1075" s="80" t="str">
        <f t="shared" si="65"/>
        <v>31 a 60 dias</v>
      </c>
      <c r="X1075" s="81" t="str">
        <f t="shared" si="67"/>
        <v>122020</v>
      </c>
      <c r="AA1075"/>
    </row>
    <row r="1076" spans="1:27" x14ac:dyDescent="0.3">
      <c r="A1076" s="57">
        <v>44227</v>
      </c>
      <c r="B1076">
        <v>29894663000189</v>
      </c>
      <c r="C1076" t="s">
        <v>96</v>
      </c>
      <c r="D1076" s="57">
        <v>44099</v>
      </c>
      <c r="E1076">
        <v>843.28</v>
      </c>
      <c r="F1076" s="57">
        <v>44234</v>
      </c>
      <c r="G1076">
        <f t="shared" si="66"/>
        <v>7</v>
      </c>
      <c r="H1076" s="57">
        <v>46699</v>
      </c>
      <c r="I1076">
        <v>2383</v>
      </c>
      <c r="J1076">
        <v>309482645</v>
      </c>
      <c r="K1076">
        <v>84</v>
      </c>
      <c r="L1076"/>
      <c r="M1076"/>
      <c r="N1076">
        <v>1.3599999999999999</v>
      </c>
      <c r="O1076" s="83">
        <v>39962.420000000006</v>
      </c>
      <c r="P1076">
        <v>40990.160000000003</v>
      </c>
      <c r="Q1076">
        <v>1.653554</v>
      </c>
      <c r="R1076">
        <v>43561.100000000006</v>
      </c>
      <c r="S1076">
        <v>1.653554</v>
      </c>
      <c r="T1076" s="84">
        <v>39962.420000000006</v>
      </c>
      <c r="U1076" s="57">
        <v>44228</v>
      </c>
      <c r="V1076" s="81" t="str">
        <f t="shared" si="64"/>
        <v>92020</v>
      </c>
      <c r="W1076" s="80" t="str">
        <f t="shared" si="65"/>
        <v>1 a 30 dias</v>
      </c>
      <c r="X1076" s="81" t="str">
        <f t="shared" si="67"/>
        <v>22021</v>
      </c>
      <c r="AA1076"/>
    </row>
    <row r="1077" spans="1:27" x14ac:dyDescent="0.3">
      <c r="A1077" s="57">
        <v>44227</v>
      </c>
      <c r="B1077">
        <v>29894663000189</v>
      </c>
      <c r="C1077" t="s">
        <v>96</v>
      </c>
      <c r="D1077" s="57">
        <v>44099</v>
      </c>
      <c r="E1077">
        <v>74.599999999999994</v>
      </c>
      <c r="F1077" s="57">
        <v>44234</v>
      </c>
      <c r="G1077">
        <f t="shared" si="66"/>
        <v>7</v>
      </c>
      <c r="H1077" s="57">
        <v>46638</v>
      </c>
      <c r="I1077">
        <v>2322</v>
      </c>
      <c r="J1077">
        <v>309482648</v>
      </c>
      <c r="K1077">
        <v>84</v>
      </c>
      <c r="L1077"/>
      <c r="M1077"/>
      <c r="N1077">
        <v>1.4408920000000001</v>
      </c>
      <c r="O1077" s="83">
        <v>3366.44</v>
      </c>
      <c r="P1077">
        <v>3626.31</v>
      </c>
      <c r="Q1077">
        <v>1.7883819999999999</v>
      </c>
      <c r="R1077">
        <v>3713.13</v>
      </c>
      <c r="S1077">
        <v>1.7883819999999999</v>
      </c>
      <c r="T1077" s="84">
        <v>3366.44</v>
      </c>
      <c r="U1077" s="57">
        <v>44228</v>
      </c>
      <c r="V1077" s="81" t="str">
        <f t="shared" si="64"/>
        <v>92020</v>
      </c>
      <c r="W1077" s="80" t="str">
        <f t="shared" si="65"/>
        <v>1 a 30 dias</v>
      </c>
      <c r="X1077" s="81" t="str">
        <f t="shared" si="67"/>
        <v>22021</v>
      </c>
      <c r="AA1077"/>
    </row>
    <row r="1078" spans="1:27" x14ac:dyDescent="0.3">
      <c r="A1078" s="57">
        <v>44227</v>
      </c>
      <c r="B1078">
        <v>29894663000189</v>
      </c>
      <c r="C1078" t="s">
        <v>96</v>
      </c>
      <c r="D1078" s="57">
        <v>44040</v>
      </c>
      <c r="E1078">
        <v>160</v>
      </c>
      <c r="F1078" s="57">
        <v>44142</v>
      </c>
      <c r="G1078">
        <f t="shared" si="66"/>
        <v>-85</v>
      </c>
      <c r="H1078" s="57">
        <v>46545</v>
      </c>
      <c r="I1078">
        <v>2229</v>
      </c>
      <c r="J1078">
        <v>309541503</v>
      </c>
      <c r="K1078">
        <v>84</v>
      </c>
      <c r="L1078"/>
      <c r="M1078"/>
      <c r="N1078">
        <v>1.4357394844275029</v>
      </c>
      <c r="O1078" s="83">
        <v>7584.49</v>
      </c>
      <c r="P1078">
        <v>7749.9600000000009</v>
      </c>
      <c r="Q1078">
        <v>1.783579</v>
      </c>
      <c r="R1078">
        <v>8293.130000000001</v>
      </c>
      <c r="S1078">
        <v>1.783579</v>
      </c>
      <c r="T1078" s="84">
        <v>7584.49</v>
      </c>
      <c r="U1078" s="57">
        <v>44136</v>
      </c>
      <c r="V1078" s="81" t="str">
        <f t="shared" si="64"/>
        <v>72020</v>
      </c>
      <c r="W1078" s="80" t="str">
        <f t="shared" si="65"/>
        <v>61 a 90 dias</v>
      </c>
      <c r="X1078" s="81" t="str">
        <f t="shared" si="67"/>
        <v>112020</v>
      </c>
      <c r="AA1078"/>
    </row>
    <row r="1079" spans="1:27" x14ac:dyDescent="0.3">
      <c r="A1079" s="57">
        <v>44227</v>
      </c>
      <c r="B1079">
        <v>29894663000189</v>
      </c>
      <c r="C1079" t="s">
        <v>96</v>
      </c>
      <c r="D1079" s="57">
        <v>44074</v>
      </c>
      <c r="E1079">
        <v>101</v>
      </c>
      <c r="F1079" s="57">
        <v>44234</v>
      </c>
      <c r="G1079">
        <f t="shared" si="66"/>
        <v>7</v>
      </c>
      <c r="H1079" s="57">
        <v>46545</v>
      </c>
      <c r="I1079">
        <v>2229</v>
      </c>
      <c r="J1079">
        <v>309543981</v>
      </c>
      <c r="K1079">
        <v>84</v>
      </c>
      <c r="L1079"/>
      <c r="M1079"/>
      <c r="N1079">
        <v>1.4412283921224667</v>
      </c>
      <c r="O1079" s="83">
        <v>4477.82</v>
      </c>
      <c r="P1079">
        <v>4860.949999999998</v>
      </c>
      <c r="Q1079">
        <v>1.7894080000000001</v>
      </c>
      <c r="R1079">
        <v>4924.46</v>
      </c>
      <c r="S1079">
        <v>1.7894080000000001</v>
      </c>
      <c r="T1079" s="84">
        <v>4477.82</v>
      </c>
      <c r="U1079" s="57">
        <v>44228</v>
      </c>
      <c r="V1079" s="81" t="str">
        <f t="shared" si="64"/>
        <v>82020</v>
      </c>
      <c r="W1079" s="80" t="str">
        <f t="shared" si="65"/>
        <v>1 a 30 dias</v>
      </c>
      <c r="X1079" s="81" t="str">
        <f t="shared" si="67"/>
        <v>22021</v>
      </c>
      <c r="AA1079"/>
    </row>
    <row r="1080" spans="1:27" x14ac:dyDescent="0.3">
      <c r="A1080" s="57">
        <v>44227</v>
      </c>
      <c r="B1080">
        <v>29894663000189</v>
      </c>
      <c r="C1080" t="s">
        <v>96</v>
      </c>
      <c r="D1080" s="57">
        <v>44099</v>
      </c>
      <c r="E1080">
        <v>72</v>
      </c>
      <c r="F1080" s="57">
        <v>44323</v>
      </c>
      <c r="G1080">
        <f t="shared" si="66"/>
        <v>96</v>
      </c>
      <c r="H1080" s="57">
        <v>46608</v>
      </c>
      <c r="I1080">
        <v>2292</v>
      </c>
      <c r="J1080">
        <v>309550230</v>
      </c>
      <c r="K1080">
        <v>84</v>
      </c>
      <c r="L1080"/>
      <c r="M1080"/>
      <c r="N1080">
        <v>1.3927609999999999</v>
      </c>
      <c r="O1080" s="83">
        <v>3059.95</v>
      </c>
      <c r="P1080">
        <v>3534.81</v>
      </c>
      <c r="Q1080">
        <v>1.73709</v>
      </c>
      <c r="R1080">
        <v>3393.54</v>
      </c>
      <c r="S1080">
        <v>1.73709</v>
      </c>
      <c r="T1080" s="84">
        <v>3059.95</v>
      </c>
      <c r="U1080" s="57">
        <v>44317</v>
      </c>
      <c r="V1080" s="81" t="str">
        <f t="shared" si="64"/>
        <v>92020</v>
      </c>
      <c r="W1080" s="80" t="str">
        <f t="shared" si="65"/>
        <v>1 a 30 dias</v>
      </c>
      <c r="X1080" s="81" t="str">
        <f t="shared" si="67"/>
        <v>52021</v>
      </c>
      <c r="AA1080"/>
    </row>
    <row r="1081" spans="1:27" x14ac:dyDescent="0.3">
      <c r="A1081" s="57">
        <v>44227</v>
      </c>
      <c r="B1081">
        <v>29894663000189</v>
      </c>
      <c r="C1081" t="s">
        <v>96</v>
      </c>
      <c r="D1081" s="57">
        <v>44099</v>
      </c>
      <c r="E1081">
        <v>332.42</v>
      </c>
      <c r="F1081" s="57">
        <v>44234</v>
      </c>
      <c r="G1081">
        <f t="shared" si="66"/>
        <v>7</v>
      </c>
      <c r="H1081" s="57">
        <v>46638</v>
      </c>
      <c r="I1081">
        <v>2322</v>
      </c>
      <c r="J1081">
        <v>309579767</v>
      </c>
      <c r="K1081">
        <v>84</v>
      </c>
      <c r="L1081"/>
      <c r="M1081"/>
      <c r="N1081">
        <v>1.3599999999999999</v>
      </c>
      <c r="O1081" s="83">
        <v>16450.97</v>
      </c>
      <c r="P1081">
        <v>16606.979999999996</v>
      </c>
      <c r="Q1081">
        <v>1.4598869999999999</v>
      </c>
      <c r="R1081">
        <v>16941.54</v>
      </c>
      <c r="S1081">
        <v>1.4598869999999999</v>
      </c>
      <c r="T1081" s="84">
        <v>16450.97</v>
      </c>
      <c r="U1081" s="57">
        <v>44228</v>
      </c>
      <c r="V1081" s="81" t="str">
        <f t="shared" si="64"/>
        <v>92020</v>
      </c>
      <c r="W1081" s="80" t="str">
        <f t="shared" si="65"/>
        <v>1 a 30 dias</v>
      </c>
      <c r="X1081" s="81" t="str">
        <f t="shared" si="67"/>
        <v>22021</v>
      </c>
      <c r="AA1081"/>
    </row>
    <row r="1082" spans="1:27" x14ac:dyDescent="0.3">
      <c r="A1082" s="57">
        <v>44227</v>
      </c>
      <c r="B1082">
        <v>29894663000189</v>
      </c>
      <c r="C1082" t="s">
        <v>96</v>
      </c>
      <c r="D1082" s="57">
        <v>44099</v>
      </c>
      <c r="E1082">
        <v>289.85000000000002</v>
      </c>
      <c r="F1082" s="57">
        <v>44142</v>
      </c>
      <c r="G1082">
        <f t="shared" si="66"/>
        <v>-85</v>
      </c>
      <c r="H1082" s="57">
        <v>46638</v>
      </c>
      <c r="I1082">
        <v>2322</v>
      </c>
      <c r="J1082">
        <v>309582787</v>
      </c>
      <c r="K1082">
        <v>84</v>
      </c>
      <c r="L1082"/>
      <c r="M1082"/>
      <c r="N1082">
        <v>1.3599999999999999</v>
      </c>
      <c r="O1082" s="83">
        <v>14420.17</v>
      </c>
      <c r="P1082">
        <v>14480.259999999995</v>
      </c>
      <c r="Q1082">
        <v>1.6601939999999999</v>
      </c>
      <c r="R1082">
        <v>15641.5</v>
      </c>
      <c r="S1082">
        <v>1.6601939999999999</v>
      </c>
      <c r="T1082" s="84">
        <v>14420.17</v>
      </c>
      <c r="U1082" s="57">
        <v>44136</v>
      </c>
      <c r="V1082" s="81" t="str">
        <f t="shared" si="64"/>
        <v>92020</v>
      </c>
      <c r="W1082" s="80" t="str">
        <f t="shared" si="65"/>
        <v>61 a 90 dias</v>
      </c>
      <c r="X1082" s="81" t="str">
        <f t="shared" si="67"/>
        <v>112020</v>
      </c>
      <c r="AA1082"/>
    </row>
    <row r="1083" spans="1:27" x14ac:dyDescent="0.3">
      <c r="A1083" s="57">
        <v>44227</v>
      </c>
      <c r="B1083">
        <v>29894663000189</v>
      </c>
      <c r="C1083" t="s">
        <v>96</v>
      </c>
      <c r="D1083" s="57">
        <v>44138</v>
      </c>
      <c r="E1083">
        <v>299.3</v>
      </c>
      <c r="F1083" s="57">
        <v>44172</v>
      </c>
      <c r="G1083">
        <f t="shared" si="66"/>
        <v>-55</v>
      </c>
      <c r="H1083" s="57">
        <v>46667</v>
      </c>
      <c r="I1083">
        <v>2351</v>
      </c>
      <c r="J1083">
        <v>309594167</v>
      </c>
      <c r="K1083">
        <v>84</v>
      </c>
      <c r="L1083"/>
      <c r="M1083"/>
      <c r="N1083">
        <v>1.3972709999999999</v>
      </c>
      <c r="O1083" s="83">
        <v>14350.009999999998</v>
      </c>
      <c r="P1083">
        <v>14823.02</v>
      </c>
      <c r="Q1083">
        <v>1.743425</v>
      </c>
      <c r="R1083">
        <v>15787.74</v>
      </c>
      <c r="S1083">
        <v>1.743425</v>
      </c>
      <c r="T1083" s="84">
        <v>14350.009999999998</v>
      </c>
      <c r="U1083" s="57">
        <v>44197</v>
      </c>
      <c r="V1083" s="81" t="str">
        <f t="shared" si="64"/>
        <v>112020</v>
      </c>
      <c r="W1083" s="80" t="str">
        <f t="shared" si="65"/>
        <v>31 a 60 dias</v>
      </c>
      <c r="X1083" s="81" t="str">
        <f t="shared" si="67"/>
        <v>12021</v>
      </c>
      <c r="AA1083"/>
    </row>
    <row r="1084" spans="1:27" x14ac:dyDescent="0.3">
      <c r="A1084" s="57">
        <v>44227</v>
      </c>
      <c r="B1084">
        <v>29894663000189</v>
      </c>
      <c r="C1084" t="s">
        <v>96</v>
      </c>
      <c r="D1084" s="57">
        <v>43903</v>
      </c>
      <c r="E1084">
        <v>134</v>
      </c>
      <c r="F1084" s="57">
        <v>43928</v>
      </c>
      <c r="G1084">
        <f t="shared" si="66"/>
        <v>-299</v>
      </c>
      <c r="H1084" s="57">
        <v>44964</v>
      </c>
      <c r="I1084">
        <v>648</v>
      </c>
      <c r="J1084">
        <v>309604442</v>
      </c>
      <c r="K1084">
        <v>36</v>
      </c>
      <c r="L1084"/>
      <c r="M1084"/>
      <c r="N1084">
        <v>1.4949999999999999</v>
      </c>
      <c r="O1084" s="83">
        <v>4138.8999999999996</v>
      </c>
      <c r="P1084">
        <v>3626.8399999999988</v>
      </c>
      <c r="Q1084">
        <v>2.061016</v>
      </c>
      <c r="R1084">
        <v>4274.2700000000004</v>
      </c>
      <c r="S1084">
        <v>2.061016</v>
      </c>
      <c r="T1084" s="84">
        <v>4138.8999999999996</v>
      </c>
      <c r="U1084" s="57">
        <v>43922</v>
      </c>
      <c r="V1084" s="81" t="str">
        <f t="shared" si="64"/>
        <v>32020</v>
      </c>
      <c r="W1084" s="80" t="str">
        <f t="shared" si="65"/>
        <v>Acima de 120 dias</v>
      </c>
      <c r="X1084" s="81" t="str">
        <f t="shared" si="67"/>
        <v>42020</v>
      </c>
      <c r="AA1084"/>
    </row>
    <row r="1085" spans="1:27" x14ac:dyDescent="0.3">
      <c r="A1085" s="57">
        <v>44227</v>
      </c>
      <c r="B1085">
        <v>29894663000189</v>
      </c>
      <c r="C1085" t="s">
        <v>96</v>
      </c>
      <c r="D1085" s="57">
        <v>43978</v>
      </c>
      <c r="E1085">
        <v>281</v>
      </c>
      <c r="F1085" s="57">
        <v>44050</v>
      </c>
      <c r="G1085">
        <f t="shared" si="66"/>
        <v>-177</v>
      </c>
      <c r="H1085" s="57">
        <v>46119</v>
      </c>
      <c r="I1085">
        <v>1803</v>
      </c>
      <c r="J1085">
        <v>309614285</v>
      </c>
      <c r="K1085">
        <v>72</v>
      </c>
      <c r="L1085"/>
      <c r="M1085"/>
      <c r="N1085">
        <v>1.3599999999999999</v>
      </c>
      <c r="O1085" s="83">
        <v>13432.21</v>
      </c>
      <c r="P1085">
        <v>12775.980000000007</v>
      </c>
      <c r="Q1085">
        <v>1.6033759999999999</v>
      </c>
      <c r="R1085">
        <v>14118.49</v>
      </c>
      <c r="S1085">
        <v>1.6033759999999999</v>
      </c>
      <c r="T1085" s="84">
        <v>13432.21</v>
      </c>
      <c r="U1085" s="57">
        <v>44044</v>
      </c>
      <c r="V1085" s="81" t="str">
        <f t="shared" si="64"/>
        <v>52020</v>
      </c>
      <c r="W1085" s="80" t="str">
        <f t="shared" si="65"/>
        <v>Acima de 120 dias</v>
      </c>
      <c r="X1085" s="81" t="str">
        <f t="shared" si="67"/>
        <v>82020</v>
      </c>
      <c r="AA1085"/>
    </row>
    <row r="1086" spans="1:27" x14ac:dyDescent="0.3">
      <c r="A1086" s="57">
        <v>44227</v>
      </c>
      <c r="B1086">
        <v>29894663000189</v>
      </c>
      <c r="C1086" t="s">
        <v>96</v>
      </c>
      <c r="D1086" s="57">
        <v>43978</v>
      </c>
      <c r="E1086">
        <v>91.05</v>
      </c>
      <c r="F1086" s="57">
        <v>44172</v>
      </c>
      <c r="G1086">
        <f t="shared" si="66"/>
        <v>-55</v>
      </c>
      <c r="H1086" s="57">
        <v>46119</v>
      </c>
      <c r="I1086">
        <v>1803</v>
      </c>
      <c r="J1086">
        <v>309618701</v>
      </c>
      <c r="K1086">
        <v>72</v>
      </c>
      <c r="L1086"/>
      <c r="M1086"/>
      <c r="N1086">
        <v>1.3599999999999999</v>
      </c>
      <c r="O1086" s="83">
        <v>3932.58</v>
      </c>
      <c r="P1086">
        <v>4139.6900000000005</v>
      </c>
      <c r="Q1086">
        <v>1.6680060000000001</v>
      </c>
      <c r="R1086">
        <v>4210.5199999999995</v>
      </c>
      <c r="S1086">
        <v>1.6680060000000001</v>
      </c>
      <c r="T1086" s="84">
        <v>3932.58</v>
      </c>
      <c r="U1086" s="57">
        <v>44197</v>
      </c>
      <c r="V1086" s="81" t="str">
        <f t="shared" si="64"/>
        <v>52020</v>
      </c>
      <c r="W1086" s="80" t="str">
        <f t="shared" si="65"/>
        <v>31 a 60 dias</v>
      </c>
      <c r="X1086" s="81" t="str">
        <f t="shared" si="67"/>
        <v>12021</v>
      </c>
      <c r="AA1086"/>
    </row>
    <row r="1087" spans="1:27" x14ac:dyDescent="0.3">
      <c r="A1087" s="57">
        <v>44227</v>
      </c>
      <c r="B1087">
        <v>29894663000189</v>
      </c>
      <c r="C1087" t="s">
        <v>96</v>
      </c>
      <c r="D1087" s="57">
        <v>43978</v>
      </c>
      <c r="E1087">
        <v>51.4</v>
      </c>
      <c r="F1087" s="57">
        <v>44081</v>
      </c>
      <c r="G1087">
        <f t="shared" si="66"/>
        <v>-146</v>
      </c>
      <c r="H1087" s="57">
        <v>46119</v>
      </c>
      <c r="I1087">
        <v>1803</v>
      </c>
      <c r="J1087">
        <v>309622655</v>
      </c>
      <c r="K1087">
        <v>72</v>
      </c>
      <c r="L1087"/>
      <c r="M1087"/>
      <c r="N1087">
        <v>1.3933295774647885</v>
      </c>
      <c r="O1087" s="83">
        <v>2316.67</v>
      </c>
      <c r="P1087">
        <v>2313.9700000000003</v>
      </c>
      <c r="Q1087">
        <v>1.790997</v>
      </c>
      <c r="R1087">
        <v>2513.3199999999997</v>
      </c>
      <c r="S1087">
        <v>1.790997</v>
      </c>
      <c r="T1087" s="84">
        <v>2316.67</v>
      </c>
      <c r="U1087" s="57">
        <v>44075</v>
      </c>
      <c r="V1087" s="81" t="str">
        <f t="shared" si="64"/>
        <v>52020</v>
      </c>
      <c r="W1087" s="80" t="str">
        <f t="shared" si="65"/>
        <v>Acima de 120 dias</v>
      </c>
      <c r="X1087" s="81" t="str">
        <f t="shared" si="67"/>
        <v>92020</v>
      </c>
      <c r="AA1087"/>
    </row>
    <row r="1088" spans="1:27" x14ac:dyDescent="0.3">
      <c r="A1088" s="57">
        <v>44227</v>
      </c>
      <c r="B1088">
        <v>29894663000189</v>
      </c>
      <c r="C1088" t="s">
        <v>96</v>
      </c>
      <c r="D1088" s="57">
        <v>44001</v>
      </c>
      <c r="E1088">
        <v>879.22</v>
      </c>
      <c r="F1088" s="57">
        <v>44234</v>
      </c>
      <c r="G1088">
        <f t="shared" si="66"/>
        <v>7</v>
      </c>
      <c r="H1088" s="57">
        <v>46119</v>
      </c>
      <c r="I1088">
        <v>1803</v>
      </c>
      <c r="J1088">
        <v>309623319</v>
      </c>
      <c r="K1088">
        <v>72</v>
      </c>
      <c r="L1088"/>
      <c r="M1088"/>
      <c r="N1088">
        <v>1.4053284222915474</v>
      </c>
      <c r="O1088" s="83">
        <v>35212.839999999997</v>
      </c>
      <c r="P1088">
        <v>38981.619999999988</v>
      </c>
      <c r="Q1088">
        <v>1.793269</v>
      </c>
      <c r="R1088">
        <v>38486.909999999996</v>
      </c>
      <c r="S1088">
        <v>1.793269</v>
      </c>
      <c r="T1088" s="84">
        <v>35212.839999999997</v>
      </c>
      <c r="U1088" s="57">
        <v>44228</v>
      </c>
      <c r="V1088" s="81" t="str">
        <f t="shared" si="64"/>
        <v>62020</v>
      </c>
      <c r="W1088" s="80" t="str">
        <f t="shared" si="65"/>
        <v>1 a 30 dias</v>
      </c>
      <c r="X1088" s="81" t="str">
        <f t="shared" si="67"/>
        <v>22021</v>
      </c>
      <c r="AA1088"/>
    </row>
    <row r="1089" spans="1:27" x14ac:dyDescent="0.3">
      <c r="A1089" s="57">
        <v>44227</v>
      </c>
      <c r="B1089">
        <v>29894663000189</v>
      </c>
      <c r="C1089" t="s">
        <v>96</v>
      </c>
      <c r="D1089" s="57">
        <v>44134</v>
      </c>
      <c r="E1089">
        <v>52</v>
      </c>
      <c r="F1089" s="57">
        <v>44262</v>
      </c>
      <c r="G1089">
        <f t="shared" si="66"/>
        <v>35</v>
      </c>
      <c r="H1089" s="57">
        <v>46699</v>
      </c>
      <c r="I1089">
        <v>2383</v>
      </c>
      <c r="J1089">
        <v>309625960</v>
      </c>
      <c r="K1089">
        <v>84</v>
      </c>
      <c r="L1089"/>
      <c r="M1089"/>
      <c r="N1089">
        <v>1.409198</v>
      </c>
      <c r="O1089" s="83">
        <v>2348.9899999999998</v>
      </c>
      <c r="P1089">
        <v>2524.25</v>
      </c>
      <c r="Q1089">
        <v>1.7455959999999999</v>
      </c>
      <c r="R1089">
        <v>2594.87</v>
      </c>
      <c r="S1089">
        <v>1.7455959999999999</v>
      </c>
      <c r="T1089" s="84">
        <v>2348.9899999999998</v>
      </c>
      <c r="U1089" s="57">
        <v>44287</v>
      </c>
      <c r="V1089" s="81" t="str">
        <f t="shared" si="64"/>
        <v>102020</v>
      </c>
      <c r="W1089" s="80" t="str">
        <f t="shared" si="65"/>
        <v>1 a 30 dias</v>
      </c>
      <c r="X1089" s="81" t="str">
        <f t="shared" si="67"/>
        <v>42021</v>
      </c>
      <c r="AA1089"/>
    </row>
    <row r="1090" spans="1:27" x14ac:dyDescent="0.3">
      <c r="A1090" s="57">
        <v>44227</v>
      </c>
      <c r="B1090">
        <v>29894663000189</v>
      </c>
      <c r="C1090" t="s">
        <v>96</v>
      </c>
      <c r="D1090" s="57">
        <v>44040</v>
      </c>
      <c r="E1090">
        <v>56.66</v>
      </c>
      <c r="F1090" s="57">
        <v>44050</v>
      </c>
      <c r="G1090">
        <f t="shared" si="66"/>
        <v>-177</v>
      </c>
      <c r="H1090" s="57">
        <v>46119</v>
      </c>
      <c r="I1090">
        <v>1803</v>
      </c>
      <c r="J1090">
        <v>309626514</v>
      </c>
      <c r="K1090">
        <v>72</v>
      </c>
      <c r="L1090"/>
      <c r="M1090"/>
      <c r="N1090">
        <v>1.3963386482416513</v>
      </c>
      <c r="O1090" s="83">
        <v>2607.92</v>
      </c>
      <c r="P1090">
        <v>2507.4100000000003</v>
      </c>
      <c r="Q1090">
        <v>1.7959510000000001</v>
      </c>
      <c r="R1090">
        <v>2825.45</v>
      </c>
      <c r="S1090">
        <v>1.7959510000000001</v>
      </c>
      <c r="T1090" s="84">
        <v>2607.92</v>
      </c>
      <c r="U1090" s="57">
        <v>44075</v>
      </c>
      <c r="V1090" s="81" t="str">
        <f t="shared" ref="V1090:V1117" si="68">MONTH(D1090)&amp;YEAR(D1090)</f>
        <v>72020</v>
      </c>
      <c r="W1090" s="80" t="str">
        <f t="shared" ref="W1090:W1117" si="69">_xlfn.IFS(G1090&lt;-120,"Acima de 120 dias",G1090&lt;=-90,"91 a 120 dias",G1090&lt;=-61,"61 a 90 dias",G1090&lt;=-31,"31 a 60 dias",G1090&gt;=-30,"1 a 30 dias")</f>
        <v>Acima de 120 dias</v>
      </c>
      <c r="X1090" s="81" t="str">
        <f t="shared" si="67"/>
        <v>92020</v>
      </c>
      <c r="AA1090"/>
    </row>
    <row r="1091" spans="1:27" x14ac:dyDescent="0.3">
      <c r="A1091" s="57">
        <v>44227</v>
      </c>
      <c r="B1091">
        <v>29894663000189</v>
      </c>
      <c r="C1091" t="s">
        <v>96</v>
      </c>
      <c r="D1091" s="57">
        <v>44099</v>
      </c>
      <c r="E1091">
        <v>142.19</v>
      </c>
      <c r="F1091" s="57">
        <v>44172</v>
      </c>
      <c r="G1091">
        <f t="shared" ref="G1091:G1117" si="70">F1091-A1091</f>
        <v>-55</v>
      </c>
      <c r="H1091" s="57">
        <v>46638</v>
      </c>
      <c r="I1091">
        <v>2322</v>
      </c>
      <c r="J1091">
        <v>309628018</v>
      </c>
      <c r="K1091">
        <v>84</v>
      </c>
      <c r="L1091"/>
      <c r="M1091"/>
      <c r="N1091">
        <v>1.4183950000000001</v>
      </c>
      <c r="O1091" s="83">
        <v>6743.21</v>
      </c>
      <c r="P1091">
        <v>6964.3400000000011</v>
      </c>
      <c r="Q1091">
        <v>1.7643660000000001</v>
      </c>
      <c r="R1091">
        <v>7408.13</v>
      </c>
      <c r="S1091">
        <v>1.7643660000000001</v>
      </c>
      <c r="T1091" s="84">
        <v>6743.21</v>
      </c>
      <c r="U1091" s="57">
        <v>44166</v>
      </c>
      <c r="V1091" s="81" t="str">
        <f t="shared" si="68"/>
        <v>92020</v>
      </c>
      <c r="W1091" s="80" t="str">
        <f t="shared" si="69"/>
        <v>31 a 60 dias</v>
      </c>
      <c r="X1091" s="81" t="str">
        <f t="shared" ref="X1091:X1117" si="71">MONTH(U1091)&amp;YEAR(U1091)</f>
        <v>122020</v>
      </c>
      <c r="AA1091"/>
    </row>
    <row r="1092" spans="1:27" x14ac:dyDescent="0.3">
      <c r="A1092" s="57">
        <v>44227</v>
      </c>
      <c r="B1092">
        <v>29894663000189</v>
      </c>
      <c r="C1092" t="s">
        <v>96</v>
      </c>
      <c r="D1092" s="57">
        <v>44074</v>
      </c>
      <c r="E1092">
        <v>55.82</v>
      </c>
      <c r="F1092" s="57">
        <v>44323</v>
      </c>
      <c r="G1092">
        <f t="shared" si="70"/>
        <v>96</v>
      </c>
      <c r="H1092" s="57">
        <v>46608</v>
      </c>
      <c r="I1092">
        <v>2292</v>
      </c>
      <c r="J1092">
        <v>309638148</v>
      </c>
      <c r="K1092">
        <v>84</v>
      </c>
      <c r="L1092"/>
      <c r="M1092"/>
      <c r="N1092">
        <v>1.4053879999999999</v>
      </c>
      <c r="O1092" s="83">
        <v>2362.4900000000002</v>
      </c>
      <c r="P1092">
        <v>2752.9800000000009</v>
      </c>
      <c r="Q1092">
        <v>1.751317</v>
      </c>
      <c r="R1092">
        <v>2620.7000000000003</v>
      </c>
      <c r="S1092">
        <v>1.751317</v>
      </c>
      <c r="T1092" s="84">
        <v>2362.4900000000002</v>
      </c>
      <c r="U1092" s="57">
        <v>44317</v>
      </c>
      <c r="V1092" s="81" t="str">
        <f t="shared" si="68"/>
        <v>82020</v>
      </c>
      <c r="W1092" s="80" t="str">
        <f t="shared" si="69"/>
        <v>1 a 30 dias</v>
      </c>
      <c r="X1092" s="81" t="str">
        <f t="shared" si="71"/>
        <v>52021</v>
      </c>
      <c r="AA1092"/>
    </row>
    <row r="1093" spans="1:27" x14ac:dyDescent="0.3">
      <c r="A1093" s="57">
        <v>44227</v>
      </c>
      <c r="B1093">
        <v>29894663000189</v>
      </c>
      <c r="C1093" t="s">
        <v>96</v>
      </c>
      <c r="D1093" s="57">
        <v>44040</v>
      </c>
      <c r="E1093">
        <v>57</v>
      </c>
      <c r="F1093" s="57">
        <v>44323</v>
      </c>
      <c r="G1093">
        <f t="shared" si="70"/>
        <v>96</v>
      </c>
      <c r="H1093" s="57">
        <v>46545</v>
      </c>
      <c r="I1093">
        <v>2229</v>
      </c>
      <c r="J1093">
        <v>309641792</v>
      </c>
      <c r="K1093">
        <v>84</v>
      </c>
      <c r="L1093"/>
      <c r="M1093"/>
      <c r="N1093">
        <v>1.436197609783213</v>
      </c>
      <c r="O1093" s="83">
        <v>2356.41</v>
      </c>
      <c r="P1093">
        <v>2760.5100000000011</v>
      </c>
      <c r="Q1093">
        <v>1.7889429999999999</v>
      </c>
      <c r="R1093">
        <v>2612.0700000000002</v>
      </c>
      <c r="S1093">
        <v>1.7889429999999999</v>
      </c>
      <c r="T1093" s="84">
        <v>2356.41</v>
      </c>
      <c r="U1093" s="57">
        <v>44317</v>
      </c>
      <c r="V1093" s="81" t="str">
        <f t="shared" si="68"/>
        <v>72020</v>
      </c>
      <c r="W1093" s="80" t="str">
        <f t="shared" si="69"/>
        <v>1 a 30 dias</v>
      </c>
      <c r="X1093" s="81" t="str">
        <f t="shared" si="71"/>
        <v>52021</v>
      </c>
      <c r="AA1093"/>
    </row>
    <row r="1094" spans="1:27" x14ac:dyDescent="0.3">
      <c r="A1094" s="57">
        <v>44227</v>
      </c>
      <c r="B1094">
        <v>29894663000189</v>
      </c>
      <c r="C1094" t="s">
        <v>96</v>
      </c>
      <c r="D1094" s="57">
        <v>44040</v>
      </c>
      <c r="E1094">
        <v>43.7</v>
      </c>
      <c r="F1094" s="57">
        <v>44262</v>
      </c>
      <c r="G1094">
        <f t="shared" si="70"/>
        <v>35</v>
      </c>
      <c r="H1094" s="57">
        <v>46545</v>
      </c>
      <c r="I1094">
        <v>2229</v>
      </c>
      <c r="J1094">
        <v>309646242</v>
      </c>
      <c r="K1094">
        <v>84</v>
      </c>
      <c r="L1094"/>
      <c r="M1094"/>
      <c r="N1094">
        <v>1.4320476190476212</v>
      </c>
      <c r="O1094" s="83">
        <v>1895.9599999999998</v>
      </c>
      <c r="P1094">
        <v>2119.25</v>
      </c>
      <c r="Q1094">
        <v>1.7849120000000001</v>
      </c>
      <c r="R1094">
        <v>2092.48</v>
      </c>
      <c r="S1094">
        <v>1.7849120000000001</v>
      </c>
      <c r="T1094" s="84">
        <v>1895.9599999999998</v>
      </c>
      <c r="U1094" s="57">
        <v>44287</v>
      </c>
      <c r="V1094" s="81" t="str">
        <f t="shared" si="68"/>
        <v>72020</v>
      </c>
      <c r="W1094" s="80" t="str">
        <f t="shared" si="69"/>
        <v>1 a 30 dias</v>
      </c>
      <c r="X1094" s="81" t="str">
        <f t="shared" si="71"/>
        <v>42021</v>
      </c>
      <c r="AA1094"/>
    </row>
    <row r="1095" spans="1:27" x14ac:dyDescent="0.3">
      <c r="A1095" s="57">
        <v>44227</v>
      </c>
      <c r="B1095">
        <v>29894663000189</v>
      </c>
      <c r="C1095" t="s">
        <v>96</v>
      </c>
      <c r="D1095" s="57">
        <v>44074</v>
      </c>
      <c r="E1095">
        <v>55.4</v>
      </c>
      <c r="F1095" s="57">
        <v>44234</v>
      </c>
      <c r="G1095">
        <f t="shared" si="70"/>
        <v>7</v>
      </c>
      <c r="H1095" s="57">
        <v>46575</v>
      </c>
      <c r="I1095">
        <v>2259</v>
      </c>
      <c r="J1095">
        <v>309660310</v>
      </c>
      <c r="K1095">
        <v>84</v>
      </c>
      <c r="L1095"/>
      <c r="M1095"/>
      <c r="N1095">
        <v>1.4384115123346406</v>
      </c>
      <c r="O1095" s="83">
        <v>2469.6</v>
      </c>
      <c r="P1095">
        <v>2685.5900000000006</v>
      </c>
      <c r="Q1095">
        <v>1.791266</v>
      </c>
      <c r="R1095">
        <v>2722.3199999999997</v>
      </c>
      <c r="S1095">
        <v>1.791266</v>
      </c>
      <c r="T1095" s="84">
        <v>2469.6</v>
      </c>
      <c r="U1095" s="57">
        <v>44228</v>
      </c>
      <c r="V1095" s="81" t="str">
        <f t="shared" si="68"/>
        <v>82020</v>
      </c>
      <c r="W1095" s="80" t="str">
        <f t="shared" si="69"/>
        <v>1 a 30 dias</v>
      </c>
      <c r="X1095" s="81" t="str">
        <f t="shared" si="71"/>
        <v>22021</v>
      </c>
      <c r="AA1095"/>
    </row>
    <row r="1096" spans="1:27" x14ac:dyDescent="0.3">
      <c r="A1096" s="57">
        <v>44227</v>
      </c>
      <c r="B1096">
        <v>29894663000189</v>
      </c>
      <c r="C1096" t="s">
        <v>96</v>
      </c>
      <c r="D1096" s="57">
        <v>44099</v>
      </c>
      <c r="E1096">
        <v>65</v>
      </c>
      <c r="F1096" s="57">
        <v>44234</v>
      </c>
      <c r="G1096">
        <f t="shared" si="70"/>
        <v>7</v>
      </c>
      <c r="H1096" s="57">
        <v>46608</v>
      </c>
      <c r="I1096">
        <v>2292</v>
      </c>
      <c r="J1096">
        <v>309673681</v>
      </c>
      <c r="K1096">
        <v>84</v>
      </c>
      <c r="L1096"/>
      <c r="M1096"/>
      <c r="N1096">
        <v>1.4348780000000001</v>
      </c>
      <c r="O1096" s="83">
        <v>2917.74</v>
      </c>
      <c r="P1096">
        <v>3146.5499999999988</v>
      </c>
      <c r="Q1096">
        <v>1.7870090000000001</v>
      </c>
      <c r="R1096">
        <v>3219.23</v>
      </c>
      <c r="S1096">
        <v>1.7870090000000001</v>
      </c>
      <c r="T1096" s="84">
        <v>2917.74</v>
      </c>
      <c r="U1096" s="57">
        <v>44228</v>
      </c>
      <c r="V1096" s="81" t="str">
        <f t="shared" si="68"/>
        <v>92020</v>
      </c>
      <c r="W1096" s="80" t="str">
        <f t="shared" si="69"/>
        <v>1 a 30 dias</v>
      </c>
      <c r="X1096" s="81" t="str">
        <f t="shared" si="71"/>
        <v>22021</v>
      </c>
      <c r="AA1096"/>
    </row>
    <row r="1097" spans="1:27" x14ac:dyDescent="0.3">
      <c r="A1097" s="57">
        <v>44227</v>
      </c>
      <c r="B1097">
        <v>29894663000189</v>
      </c>
      <c r="C1097" t="s">
        <v>96</v>
      </c>
      <c r="D1097" s="57">
        <v>43903</v>
      </c>
      <c r="E1097">
        <v>39.1</v>
      </c>
      <c r="F1097" s="57">
        <v>44262</v>
      </c>
      <c r="G1097">
        <f t="shared" si="70"/>
        <v>35</v>
      </c>
      <c r="H1097" s="57">
        <v>46062</v>
      </c>
      <c r="I1097">
        <v>1746</v>
      </c>
      <c r="J1097">
        <v>309704400</v>
      </c>
      <c r="K1097">
        <v>72</v>
      </c>
      <c r="L1097"/>
      <c r="M1097"/>
      <c r="N1097">
        <v>1.5130000000000001</v>
      </c>
      <c r="O1097" s="83">
        <v>1413.99</v>
      </c>
      <c r="P1097">
        <v>1687.5300000000007</v>
      </c>
      <c r="Q1097">
        <v>2.0634139999999999</v>
      </c>
      <c r="R1097">
        <v>1597.93</v>
      </c>
      <c r="S1097">
        <v>2.0634139999999999</v>
      </c>
      <c r="T1097" s="84">
        <v>1413.99</v>
      </c>
      <c r="U1097" s="57">
        <v>44256</v>
      </c>
      <c r="V1097" s="81" t="str">
        <f t="shared" si="68"/>
        <v>32020</v>
      </c>
      <c r="W1097" s="80" t="str">
        <f t="shared" si="69"/>
        <v>1 a 30 dias</v>
      </c>
      <c r="X1097" s="81" t="str">
        <f t="shared" si="71"/>
        <v>32021</v>
      </c>
      <c r="AA1097"/>
    </row>
    <row r="1098" spans="1:27" x14ac:dyDescent="0.3">
      <c r="A1098" s="57">
        <v>44227</v>
      </c>
      <c r="B1098">
        <v>29894663000189</v>
      </c>
      <c r="C1098" t="s">
        <v>96</v>
      </c>
      <c r="D1098" s="57">
        <v>44134</v>
      </c>
      <c r="E1098">
        <v>92.61</v>
      </c>
      <c r="F1098" s="57">
        <v>44262</v>
      </c>
      <c r="G1098">
        <f t="shared" si="70"/>
        <v>35</v>
      </c>
      <c r="H1098" s="57">
        <v>46699</v>
      </c>
      <c r="I1098">
        <v>2383</v>
      </c>
      <c r="J1098">
        <v>309726010</v>
      </c>
      <c r="K1098">
        <v>84</v>
      </c>
      <c r="L1098"/>
      <c r="M1098"/>
      <c r="N1098">
        <v>1.4068670000000001</v>
      </c>
      <c r="O1098" s="83">
        <v>4186.41</v>
      </c>
      <c r="P1098">
        <v>4499.2599999999975</v>
      </c>
      <c r="Q1098">
        <v>1.7430669999999999</v>
      </c>
      <c r="R1098">
        <v>4624.6499999999996</v>
      </c>
      <c r="S1098">
        <v>1.7430669999999999</v>
      </c>
      <c r="T1098" s="84">
        <v>4186.41</v>
      </c>
      <c r="U1098" s="57">
        <v>44256</v>
      </c>
      <c r="V1098" s="81" t="str">
        <f t="shared" si="68"/>
        <v>102020</v>
      </c>
      <c r="W1098" s="80" t="str">
        <f t="shared" si="69"/>
        <v>1 a 30 dias</v>
      </c>
      <c r="X1098" s="81" t="str">
        <f t="shared" si="71"/>
        <v>32021</v>
      </c>
      <c r="AA1098"/>
    </row>
    <row r="1099" spans="1:27" x14ac:dyDescent="0.3">
      <c r="A1099" s="57">
        <v>44227</v>
      </c>
      <c r="B1099">
        <v>29894663000189</v>
      </c>
      <c r="C1099" t="s">
        <v>96</v>
      </c>
      <c r="D1099" s="57">
        <v>44134</v>
      </c>
      <c r="E1099">
        <v>52.15</v>
      </c>
      <c r="F1099" s="57">
        <v>44234</v>
      </c>
      <c r="G1099">
        <f t="shared" si="70"/>
        <v>7</v>
      </c>
      <c r="H1099" s="57">
        <v>46699</v>
      </c>
      <c r="I1099">
        <v>2383</v>
      </c>
      <c r="J1099">
        <v>309727046</v>
      </c>
      <c r="K1099">
        <v>84</v>
      </c>
      <c r="L1099"/>
      <c r="M1099"/>
      <c r="N1099">
        <v>1.4101030000000001</v>
      </c>
      <c r="O1099" s="83">
        <v>2407.2599999999998</v>
      </c>
      <c r="P1099">
        <v>2530.75</v>
      </c>
      <c r="Q1099">
        <v>1.7465440000000001</v>
      </c>
      <c r="R1099">
        <v>2653.7999999999997</v>
      </c>
      <c r="S1099">
        <v>1.7465440000000001</v>
      </c>
      <c r="T1099" s="84">
        <v>2407.2599999999998</v>
      </c>
      <c r="U1099" s="57">
        <v>44228</v>
      </c>
      <c r="V1099" s="81" t="str">
        <f t="shared" si="68"/>
        <v>102020</v>
      </c>
      <c r="W1099" s="80" t="str">
        <f t="shared" si="69"/>
        <v>1 a 30 dias</v>
      </c>
      <c r="X1099" s="81" t="str">
        <f t="shared" si="71"/>
        <v>22021</v>
      </c>
      <c r="AA1099"/>
    </row>
    <row r="1100" spans="1:27" x14ac:dyDescent="0.3">
      <c r="A1100" s="57">
        <v>44227</v>
      </c>
      <c r="B1100">
        <v>29894663000189</v>
      </c>
      <c r="C1100" t="s">
        <v>96</v>
      </c>
      <c r="D1100" s="57">
        <v>43978</v>
      </c>
      <c r="E1100">
        <v>236.8</v>
      </c>
      <c r="F1100" s="57">
        <v>44050</v>
      </c>
      <c r="G1100">
        <f t="shared" si="70"/>
        <v>-177</v>
      </c>
      <c r="H1100" s="57">
        <v>46514</v>
      </c>
      <c r="I1100">
        <v>2198</v>
      </c>
      <c r="J1100">
        <v>309732087</v>
      </c>
      <c r="K1100">
        <v>84</v>
      </c>
      <c r="L1100"/>
      <c r="M1100"/>
      <c r="N1100">
        <v>1.44679</v>
      </c>
      <c r="O1100" s="83">
        <v>11840.53</v>
      </c>
      <c r="P1100">
        <v>11492.019999999997</v>
      </c>
      <c r="Q1100">
        <v>1.7948630000000001</v>
      </c>
      <c r="R1100">
        <v>12866.52</v>
      </c>
      <c r="S1100">
        <v>1.7948630000000001</v>
      </c>
      <c r="T1100" s="84">
        <v>11840.53</v>
      </c>
      <c r="U1100" s="57">
        <v>44075</v>
      </c>
      <c r="V1100" s="81" t="str">
        <f t="shared" si="68"/>
        <v>52020</v>
      </c>
      <c r="W1100" s="80" t="str">
        <f t="shared" si="69"/>
        <v>Acima de 120 dias</v>
      </c>
      <c r="X1100" s="81" t="str">
        <f t="shared" si="71"/>
        <v>92020</v>
      </c>
      <c r="AA1100"/>
    </row>
    <row r="1101" spans="1:27" x14ac:dyDescent="0.3">
      <c r="A1101" s="57">
        <v>44227</v>
      </c>
      <c r="B1101">
        <v>29894663000189</v>
      </c>
      <c r="C1101" t="s">
        <v>96</v>
      </c>
      <c r="D1101" s="57">
        <v>44074</v>
      </c>
      <c r="E1101">
        <v>107.62</v>
      </c>
      <c r="F1101" s="57">
        <v>44323</v>
      </c>
      <c r="G1101">
        <f t="shared" si="70"/>
        <v>96</v>
      </c>
      <c r="H1101" s="57">
        <v>46575</v>
      </c>
      <c r="I1101">
        <v>2259</v>
      </c>
      <c r="J1101">
        <v>309754801</v>
      </c>
      <c r="K1101">
        <v>84</v>
      </c>
      <c r="L1101"/>
      <c r="M1101"/>
      <c r="N1101">
        <v>1.4353371399759067</v>
      </c>
      <c r="O1101" s="83">
        <v>4484.75</v>
      </c>
      <c r="P1101">
        <v>5222.3600000000015</v>
      </c>
      <c r="Q1101">
        <v>1.7832939999999999</v>
      </c>
      <c r="R1101">
        <v>4970.05</v>
      </c>
      <c r="S1101">
        <v>1.7832939999999999</v>
      </c>
      <c r="T1101" s="84">
        <v>4484.75</v>
      </c>
      <c r="U1101" s="57">
        <v>44317</v>
      </c>
      <c r="V1101" s="81" t="str">
        <f t="shared" si="68"/>
        <v>82020</v>
      </c>
      <c r="W1101" s="80" t="str">
        <f t="shared" si="69"/>
        <v>1 a 30 dias</v>
      </c>
      <c r="X1101" s="81" t="str">
        <f t="shared" si="71"/>
        <v>52021</v>
      </c>
      <c r="AA1101"/>
    </row>
    <row r="1102" spans="1:27" x14ac:dyDescent="0.3">
      <c r="A1102" s="57">
        <v>44227</v>
      </c>
      <c r="B1102">
        <v>29894663000189</v>
      </c>
      <c r="C1102" t="s">
        <v>96</v>
      </c>
      <c r="D1102" s="57">
        <v>44074</v>
      </c>
      <c r="E1102">
        <v>122.32</v>
      </c>
      <c r="F1102" s="57">
        <v>44323</v>
      </c>
      <c r="G1102">
        <f t="shared" si="70"/>
        <v>96</v>
      </c>
      <c r="H1102" s="57">
        <v>46638</v>
      </c>
      <c r="I1102">
        <v>2322</v>
      </c>
      <c r="J1102">
        <v>309782642</v>
      </c>
      <c r="K1102">
        <v>84</v>
      </c>
      <c r="L1102"/>
      <c r="M1102"/>
      <c r="N1102">
        <v>1.44686</v>
      </c>
      <c r="O1102" s="83">
        <v>5158.33</v>
      </c>
      <c r="P1102">
        <v>5863.4700000000021</v>
      </c>
      <c r="Q1102">
        <v>1.7847839999999999</v>
      </c>
      <c r="R1102">
        <v>5710.83</v>
      </c>
      <c r="S1102">
        <v>1.7847839999999999</v>
      </c>
      <c r="T1102" s="84">
        <v>5158.33</v>
      </c>
      <c r="U1102" s="57">
        <v>44317</v>
      </c>
      <c r="V1102" s="81" t="str">
        <f t="shared" si="68"/>
        <v>82020</v>
      </c>
      <c r="W1102" s="80" t="str">
        <f t="shared" si="69"/>
        <v>1 a 30 dias</v>
      </c>
      <c r="X1102" s="81" t="str">
        <f t="shared" si="71"/>
        <v>52021</v>
      </c>
      <c r="AA1102"/>
    </row>
    <row r="1103" spans="1:27" x14ac:dyDescent="0.3">
      <c r="A1103" s="57">
        <v>44227</v>
      </c>
      <c r="B1103">
        <v>29894663000189</v>
      </c>
      <c r="C1103" t="s">
        <v>96</v>
      </c>
      <c r="D1103" s="57">
        <v>43936</v>
      </c>
      <c r="E1103">
        <v>92.79</v>
      </c>
      <c r="F1103" s="57">
        <v>44050</v>
      </c>
      <c r="G1103">
        <f t="shared" si="70"/>
        <v>-177</v>
      </c>
      <c r="H1103" s="57">
        <v>46090</v>
      </c>
      <c r="I1103">
        <v>1774</v>
      </c>
      <c r="J1103">
        <v>309814335</v>
      </c>
      <c r="K1103">
        <v>72</v>
      </c>
      <c r="L1103"/>
      <c r="M1103"/>
      <c r="N1103">
        <v>1.5079232756393708</v>
      </c>
      <c r="O1103" s="83">
        <v>4038.29</v>
      </c>
      <c r="P1103">
        <v>4015.86</v>
      </c>
      <c r="Q1103">
        <v>2.0564100000000001</v>
      </c>
      <c r="R1103">
        <v>4484.5599999999995</v>
      </c>
      <c r="S1103">
        <v>2.0564100000000001</v>
      </c>
      <c r="T1103" s="84">
        <v>4038.29</v>
      </c>
      <c r="U1103" s="57">
        <v>44075</v>
      </c>
      <c r="V1103" s="81" t="str">
        <f t="shared" si="68"/>
        <v>42020</v>
      </c>
      <c r="W1103" s="80" t="str">
        <f t="shared" si="69"/>
        <v>Acima de 120 dias</v>
      </c>
      <c r="X1103" s="81" t="str">
        <f t="shared" si="71"/>
        <v>92020</v>
      </c>
      <c r="AA1103"/>
    </row>
    <row r="1104" spans="1:27" x14ac:dyDescent="0.3">
      <c r="A1104" s="57">
        <v>44227</v>
      </c>
      <c r="B1104">
        <v>29894663000189</v>
      </c>
      <c r="C1104" t="s">
        <v>96</v>
      </c>
      <c r="D1104" s="57">
        <v>44134</v>
      </c>
      <c r="E1104">
        <v>52</v>
      </c>
      <c r="F1104" s="57">
        <v>44262</v>
      </c>
      <c r="G1104">
        <f t="shared" si="70"/>
        <v>35</v>
      </c>
      <c r="H1104" s="57">
        <v>46699</v>
      </c>
      <c r="I1104">
        <v>2383</v>
      </c>
      <c r="J1104">
        <v>309826805</v>
      </c>
      <c r="K1104">
        <v>84</v>
      </c>
      <c r="L1104"/>
      <c r="M1104"/>
      <c r="N1104">
        <v>1.4100440000000001</v>
      </c>
      <c r="O1104" s="83">
        <v>2348.37</v>
      </c>
      <c r="P1104">
        <v>2523.5000000000005</v>
      </c>
      <c r="Q1104">
        <v>1.7464839999999999</v>
      </c>
      <c r="R1104">
        <v>2594.21</v>
      </c>
      <c r="S1104">
        <v>1.7464839999999999</v>
      </c>
      <c r="T1104" s="84">
        <v>2348.37</v>
      </c>
      <c r="U1104" s="57">
        <v>44287</v>
      </c>
      <c r="V1104" s="81" t="str">
        <f t="shared" si="68"/>
        <v>102020</v>
      </c>
      <c r="W1104" s="80" t="str">
        <f t="shared" si="69"/>
        <v>1 a 30 dias</v>
      </c>
      <c r="X1104" s="81" t="str">
        <f t="shared" si="71"/>
        <v>42021</v>
      </c>
      <c r="AA1104"/>
    </row>
    <row r="1105" spans="1:27" x14ac:dyDescent="0.3">
      <c r="A1105" s="57">
        <v>44227</v>
      </c>
      <c r="B1105">
        <v>29894663000189</v>
      </c>
      <c r="C1105" t="s">
        <v>96</v>
      </c>
      <c r="D1105" s="57">
        <v>44001</v>
      </c>
      <c r="E1105">
        <v>178</v>
      </c>
      <c r="F1105" s="57">
        <v>44050</v>
      </c>
      <c r="G1105">
        <f t="shared" si="70"/>
        <v>-177</v>
      </c>
      <c r="H1105" s="57">
        <v>46514</v>
      </c>
      <c r="I1105">
        <v>2198</v>
      </c>
      <c r="J1105">
        <v>309835444</v>
      </c>
      <c r="K1105">
        <v>84</v>
      </c>
      <c r="L1105"/>
      <c r="M1105"/>
      <c r="N1105">
        <v>1.4377236472351445</v>
      </c>
      <c r="O1105" s="83">
        <v>8925.65</v>
      </c>
      <c r="P1105">
        <v>8581.1700000000037</v>
      </c>
      <c r="Q1105">
        <v>1.7825770000000001</v>
      </c>
      <c r="R1105">
        <v>9693.369999999999</v>
      </c>
      <c r="S1105">
        <v>1.7825770000000001</v>
      </c>
      <c r="T1105" s="84">
        <v>8925.65</v>
      </c>
      <c r="U1105" s="57">
        <v>44075</v>
      </c>
      <c r="V1105" s="81" t="str">
        <f t="shared" si="68"/>
        <v>62020</v>
      </c>
      <c r="W1105" s="80" t="str">
        <f t="shared" si="69"/>
        <v>Acima de 120 dias</v>
      </c>
      <c r="X1105" s="81" t="str">
        <f t="shared" si="71"/>
        <v>92020</v>
      </c>
      <c r="AA1105"/>
    </row>
    <row r="1106" spans="1:27" x14ac:dyDescent="0.3">
      <c r="A1106" s="57">
        <v>44227</v>
      </c>
      <c r="B1106">
        <v>29894663000189</v>
      </c>
      <c r="C1106" t="s">
        <v>96</v>
      </c>
      <c r="D1106" s="57">
        <v>44074</v>
      </c>
      <c r="E1106">
        <v>225</v>
      </c>
      <c r="F1106" s="57">
        <v>44172</v>
      </c>
      <c r="G1106">
        <f t="shared" si="70"/>
        <v>-55</v>
      </c>
      <c r="H1106" s="57">
        <v>44749</v>
      </c>
      <c r="I1106">
        <v>433</v>
      </c>
      <c r="J1106">
        <v>309854281</v>
      </c>
      <c r="K1106">
        <v>24</v>
      </c>
      <c r="L1106"/>
      <c r="M1106"/>
      <c r="N1106">
        <v>1.3599999999999999</v>
      </c>
      <c r="O1106" s="83">
        <v>450</v>
      </c>
      <c r="P1106">
        <v>4455.4699999999993</v>
      </c>
      <c r="Q1106">
        <v>1.7970539999999999</v>
      </c>
      <c r="R1106">
        <v>450</v>
      </c>
      <c r="S1106">
        <v>1.7970539999999999</v>
      </c>
      <c r="T1106" s="84">
        <v>450</v>
      </c>
      <c r="U1106" s="57">
        <v>44287</v>
      </c>
      <c r="V1106" s="81" t="str">
        <f t="shared" si="68"/>
        <v>82020</v>
      </c>
      <c r="W1106" s="80" t="str">
        <f t="shared" si="69"/>
        <v>31 a 60 dias</v>
      </c>
      <c r="X1106" s="81" t="str">
        <f t="shared" si="71"/>
        <v>42021</v>
      </c>
      <c r="AA1106"/>
    </row>
    <row r="1107" spans="1:27" x14ac:dyDescent="0.3">
      <c r="A1107" s="57">
        <v>44227</v>
      </c>
      <c r="B1107">
        <v>29894663000189</v>
      </c>
      <c r="C1107" t="s">
        <v>96</v>
      </c>
      <c r="D1107" s="57">
        <v>44074</v>
      </c>
      <c r="E1107">
        <v>235</v>
      </c>
      <c r="F1107" s="57">
        <v>44234</v>
      </c>
      <c r="G1107">
        <f t="shared" si="70"/>
        <v>7</v>
      </c>
      <c r="H1107" s="57">
        <v>46608</v>
      </c>
      <c r="I1107">
        <v>2292</v>
      </c>
      <c r="J1107">
        <v>309868672</v>
      </c>
      <c r="K1107">
        <v>84</v>
      </c>
      <c r="L1107"/>
      <c r="M1107"/>
      <c r="N1107">
        <v>1.430925</v>
      </c>
      <c r="O1107" s="83">
        <v>10572.79</v>
      </c>
      <c r="P1107">
        <v>11491.070000000002</v>
      </c>
      <c r="Q1107">
        <v>1.778578</v>
      </c>
      <c r="R1107">
        <v>11651.98</v>
      </c>
      <c r="S1107">
        <v>1.778578</v>
      </c>
      <c r="T1107" s="84">
        <v>10572.79</v>
      </c>
      <c r="U1107" s="57">
        <v>44228</v>
      </c>
      <c r="V1107" s="81" t="str">
        <f t="shared" si="68"/>
        <v>82020</v>
      </c>
      <c r="W1107" s="80" t="str">
        <f t="shared" si="69"/>
        <v>1 a 30 dias</v>
      </c>
      <c r="X1107" s="81" t="str">
        <f t="shared" si="71"/>
        <v>22021</v>
      </c>
      <c r="AA1107"/>
    </row>
    <row r="1108" spans="1:27" x14ac:dyDescent="0.3">
      <c r="A1108" s="57">
        <v>44227</v>
      </c>
      <c r="B1108">
        <v>29894663000189</v>
      </c>
      <c r="C1108" t="s">
        <v>96</v>
      </c>
      <c r="D1108" s="57">
        <v>44074</v>
      </c>
      <c r="E1108">
        <v>286.10000000000002</v>
      </c>
      <c r="F1108" s="57">
        <v>44172</v>
      </c>
      <c r="G1108">
        <f t="shared" si="70"/>
        <v>-55</v>
      </c>
      <c r="H1108" s="57">
        <v>46575</v>
      </c>
      <c r="I1108">
        <v>2259</v>
      </c>
      <c r="J1108">
        <v>309951194</v>
      </c>
      <c r="K1108">
        <v>84</v>
      </c>
      <c r="L1108"/>
      <c r="M1108"/>
      <c r="N1108">
        <v>1.3599999999999999</v>
      </c>
      <c r="O1108" s="83">
        <v>15072.470000000001</v>
      </c>
      <c r="P1108">
        <v>14236.409999999998</v>
      </c>
      <c r="Q1108">
        <v>1.329777</v>
      </c>
      <c r="R1108">
        <v>14949.460000000001</v>
      </c>
      <c r="S1108">
        <v>1.329777</v>
      </c>
      <c r="T1108" s="84">
        <v>15072.470000000001</v>
      </c>
      <c r="U1108" s="57">
        <v>44166</v>
      </c>
      <c r="V1108" s="81" t="str">
        <f t="shared" si="68"/>
        <v>82020</v>
      </c>
      <c r="W1108" s="80" t="str">
        <f t="shared" si="69"/>
        <v>31 a 60 dias</v>
      </c>
      <c r="X1108" s="81" t="str">
        <f t="shared" si="71"/>
        <v>122020</v>
      </c>
      <c r="AA1108"/>
    </row>
    <row r="1109" spans="1:27" x14ac:dyDescent="0.3">
      <c r="A1109" s="57">
        <v>44227</v>
      </c>
      <c r="B1109">
        <v>29894663000189</v>
      </c>
      <c r="C1109" t="s">
        <v>96</v>
      </c>
      <c r="D1109" s="57">
        <v>44074</v>
      </c>
      <c r="E1109">
        <v>260.63</v>
      </c>
      <c r="F1109" s="57">
        <v>44234</v>
      </c>
      <c r="G1109">
        <f t="shared" si="70"/>
        <v>7</v>
      </c>
      <c r="H1109" s="57">
        <v>46575</v>
      </c>
      <c r="I1109">
        <v>2259</v>
      </c>
      <c r="J1109">
        <v>309955315</v>
      </c>
      <c r="K1109">
        <v>84</v>
      </c>
      <c r="L1109"/>
      <c r="M1109"/>
      <c r="N1109">
        <v>1.3599999999999999</v>
      </c>
      <c r="O1109" s="83">
        <v>12280.08</v>
      </c>
      <c r="P1109">
        <v>12968.970000000001</v>
      </c>
      <c r="Q1109">
        <v>1.587442</v>
      </c>
      <c r="R1109">
        <v>13097.29</v>
      </c>
      <c r="S1109">
        <v>1.587442</v>
      </c>
      <c r="T1109" s="84">
        <v>12280.08</v>
      </c>
      <c r="U1109" s="57">
        <v>44228</v>
      </c>
      <c r="V1109" s="81" t="str">
        <f t="shared" si="68"/>
        <v>82020</v>
      </c>
      <c r="W1109" s="80" t="str">
        <f t="shared" si="69"/>
        <v>1 a 30 dias</v>
      </c>
      <c r="X1109" s="81" t="str">
        <f t="shared" si="71"/>
        <v>22021</v>
      </c>
      <c r="AA1109"/>
    </row>
    <row r="1110" spans="1:27" x14ac:dyDescent="0.3">
      <c r="A1110" s="57">
        <v>44227</v>
      </c>
      <c r="B1110">
        <v>29894663000189</v>
      </c>
      <c r="C1110" t="s">
        <v>96</v>
      </c>
      <c r="D1110" s="57">
        <v>44074</v>
      </c>
      <c r="E1110">
        <v>186.45</v>
      </c>
      <c r="F1110" s="57">
        <v>44234</v>
      </c>
      <c r="G1110">
        <f t="shared" si="70"/>
        <v>7</v>
      </c>
      <c r="H1110" s="57">
        <v>46608</v>
      </c>
      <c r="I1110">
        <v>2292</v>
      </c>
      <c r="J1110">
        <v>309965686</v>
      </c>
      <c r="K1110">
        <v>84</v>
      </c>
      <c r="L1110"/>
      <c r="M1110"/>
      <c r="N1110">
        <v>1.450091</v>
      </c>
      <c r="O1110" s="83">
        <v>8342.369999999999</v>
      </c>
      <c r="P1110">
        <v>9058.8799999999974</v>
      </c>
      <c r="Q1110">
        <v>1.7989999999999999</v>
      </c>
      <c r="R1110">
        <v>9194.06</v>
      </c>
      <c r="S1110">
        <v>1.7989999999999999</v>
      </c>
      <c r="T1110" s="84">
        <v>8342.369999999999</v>
      </c>
      <c r="U1110" s="57">
        <v>44228</v>
      </c>
      <c r="V1110" s="81" t="str">
        <f t="shared" si="68"/>
        <v>82020</v>
      </c>
      <c r="W1110" s="80" t="str">
        <f t="shared" si="69"/>
        <v>1 a 30 dias</v>
      </c>
      <c r="X1110" s="81" t="str">
        <f t="shared" si="71"/>
        <v>22021</v>
      </c>
      <c r="AA1110"/>
    </row>
    <row r="1111" spans="1:27" x14ac:dyDescent="0.3">
      <c r="A1111" s="57">
        <v>44227</v>
      </c>
      <c r="B1111">
        <v>29894663000189</v>
      </c>
      <c r="C1111" t="s">
        <v>96</v>
      </c>
      <c r="D1111" s="57">
        <v>44099</v>
      </c>
      <c r="E1111">
        <v>55.29</v>
      </c>
      <c r="F1111" s="57">
        <v>44323</v>
      </c>
      <c r="G1111">
        <f t="shared" si="70"/>
        <v>96</v>
      </c>
      <c r="H1111" s="57">
        <v>46699</v>
      </c>
      <c r="I1111">
        <v>2383</v>
      </c>
      <c r="J1111">
        <v>309988915</v>
      </c>
      <c r="K1111">
        <v>84</v>
      </c>
      <c r="L1111"/>
      <c r="M1111"/>
      <c r="N1111">
        <v>1.428852</v>
      </c>
      <c r="O1111" s="83">
        <v>2362.27</v>
      </c>
      <c r="P1111">
        <v>2622.0199999999995</v>
      </c>
      <c r="Q1111">
        <v>1.7804340000000001</v>
      </c>
      <c r="R1111">
        <v>2632.0299999999997</v>
      </c>
      <c r="S1111">
        <v>1.7804340000000001</v>
      </c>
      <c r="T1111" s="84">
        <v>2362.27</v>
      </c>
      <c r="U1111" s="57">
        <v>44317</v>
      </c>
      <c r="V1111" s="81" t="str">
        <f t="shared" si="68"/>
        <v>92020</v>
      </c>
      <c r="W1111" s="80" t="str">
        <f t="shared" si="69"/>
        <v>1 a 30 dias</v>
      </c>
      <c r="X1111" s="81" t="str">
        <f t="shared" si="71"/>
        <v>52021</v>
      </c>
      <c r="AA1111"/>
    </row>
    <row r="1112" spans="1:27" x14ac:dyDescent="0.3">
      <c r="A1112" s="57">
        <v>44227</v>
      </c>
      <c r="B1112">
        <v>29894663000189</v>
      </c>
      <c r="C1112" t="s">
        <v>96</v>
      </c>
      <c r="D1112" s="57">
        <v>44134</v>
      </c>
      <c r="E1112">
        <v>698</v>
      </c>
      <c r="F1112" s="57">
        <v>44323</v>
      </c>
      <c r="G1112">
        <f t="shared" si="70"/>
        <v>96</v>
      </c>
      <c r="H1112" s="57">
        <v>46667</v>
      </c>
      <c r="I1112">
        <v>2351</v>
      </c>
      <c r="J1112">
        <v>312202256</v>
      </c>
      <c r="K1112">
        <v>84</v>
      </c>
      <c r="L1112"/>
      <c r="M1112"/>
      <c r="N1112">
        <v>1.449352</v>
      </c>
      <c r="O1112" s="83">
        <v>29487.21</v>
      </c>
      <c r="P1112">
        <v>33907.679999999993</v>
      </c>
      <c r="Q1112">
        <v>1.7990010000000001</v>
      </c>
      <c r="R1112">
        <v>32790.009999999995</v>
      </c>
      <c r="S1112">
        <v>1.7990010000000001</v>
      </c>
      <c r="T1112" s="84">
        <v>29487.21</v>
      </c>
      <c r="U1112" s="57">
        <v>44317</v>
      </c>
      <c r="V1112" s="81" t="str">
        <f t="shared" si="68"/>
        <v>102020</v>
      </c>
      <c r="W1112" s="80" t="str">
        <f t="shared" si="69"/>
        <v>1 a 30 dias</v>
      </c>
      <c r="X1112" s="81" t="str">
        <f t="shared" si="71"/>
        <v>52021</v>
      </c>
      <c r="AA1112"/>
    </row>
    <row r="1113" spans="1:27" x14ac:dyDescent="0.3">
      <c r="A1113" s="57">
        <v>44227</v>
      </c>
      <c r="B1113">
        <v>29894663000189</v>
      </c>
      <c r="C1113" t="s">
        <v>96</v>
      </c>
      <c r="D1113" s="57">
        <v>44134</v>
      </c>
      <c r="E1113">
        <v>530</v>
      </c>
      <c r="F1113" s="57">
        <v>44293</v>
      </c>
      <c r="G1113">
        <f t="shared" si="70"/>
        <v>66</v>
      </c>
      <c r="H1113" s="57">
        <v>46728</v>
      </c>
      <c r="I1113">
        <v>2412</v>
      </c>
      <c r="J1113">
        <v>312808085</v>
      </c>
      <c r="K1113">
        <v>84</v>
      </c>
      <c r="L1113"/>
      <c r="M1113"/>
      <c r="N1113">
        <v>1.450199</v>
      </c>
      <c r="O1113" s="83">
        <v>23176.66</v>
      </c>
      <c r="P1113">
        <v>24998.73000000001</v>
      </c>
      <c r="Q1113">
        <v>1.7990010000000001</v>
      </c>
      <c r="R1113">
        <v>25758.62</v>
      </c>
      <c r="S1113">
        <v>1.7990010000000001</v>
      </c>
      <c r="T1113" s="84">
        <v>23176.66</v>
      </c>
      <c r="U1113" s="57">
        <v>44287</v>
      </c>
      <c r="V1113" s="81" t="str">
        <f t="shared" si="68"/>
        <v>102020</v>
      </c>
      <c r="W1113" s="80" t="str">
        <f t="shared" si="69"/>
        <v>1 a 30 dias</v>
      </c>
      <c r="X1113" s="81" t="str">
        <f t="shared" si="71"/>
        <v>42021</v>
      </c>
      <c r="AA1113"/>
    </row>
    <row r="1114" spans="1:27" x14ac:dyDescent="0.3">
      <c r="A1114" s="57">
        <v>44227</v>
      </c>
      <c r="B1114">
        <v>29894663000189</v>
      </c>
      <c r="C1114" t="s">
        <v>96</v>
      </c>
      <c r="D1114" s="57">
        <v>44134</v>
      </c>
      <c r="E1114">
        <v>155</v>
      </c>
      <c r="F1114" s="57">
        <v>44203</v>
      </c>
      <c r="G1114">
        <f t="shared" si="70"/>
        <v>-24</v>
      </c>
      <c r="H1114" s="57">
        <v>46728</v>
      </c>
      <c r="I1114">
        <v>2412</v>
      </c>
      <c r="J1114">
        <v>313806707</v>
      </c>
      <c r="K1114">
        <v>84</v>
      </c>
      <c r="L1114"/>
      <c r="M1114"/>
      <c r="N1114">
        <v>1.4384330000000001</v>
      </c>
      <c r="O1114" s="83">
        <v>7267.88</v>
      </c>
      <c r="P1114">
        <v>7341.4400000000005</v>
      </c>
      <c r="Q1114">
        <v>1.7865230000000001</v>
      </c>
      <c r="R1114">
        <v>8025.86</v>
      </c>
      <c r="S1114">
        <v>1.7865230000000001</v>
      </c>
      <c r="T1114" s="84">
        <v>7267.88</v>
      </c>
      <c r="U1114" s="57">
        <v>44197</v>
      </c>
      <c r="V1114" s="81" t="str">
        <f t="shared" si="68"/>
        <v>102020</v>
      </c>
      <c r="W1114" s="80" t="str">
        <f t="shared" si="69"/>
        <v>1 a 30 dias</v>
      </c>
      <c r="X1114" s="81" t="str">
        <f t="shared" si="71"/>
        <v>12021</v>
      </c>
      <c r="AA1114"/>
    </row>
    <row r="1115" spans="1:27" x14ac:dyDescent="0.3">
      <c r="A1115" s="57">
        <v>44227</v>
      </c>
      <c r="B1115">
        <v>29894663000189</v>
      </c>
      <c r="C1115" t="s">
        <v>96</v>
      </c>
      <c r="D1115" s="57">
        <v>44134</v>
      </c>
      <c r="E1115">
        <v>313.39999999999998</v>
      </c>
      <c r="F1115" s="57">
        <v>44234</v>
      </c>
      <c r="G1115">
        <f t="shared" si="70"/>
        <v>7</v>
      </c>
      <c r="H1115" s="57">
        <v>46667</v>
      </c>
      <c r="I1115">
        <v>2351</v>
      </c>
      <c r="J1115">
        <v>317702667</v>
      </c>
      <c r="K1115">
        <v>84</v>
      </c>
      <c r="L1115"/>
      <c r="M1115"/>
      <c r="N1115">
        <v>1.4467839999999998</v>
      </c>
      <c r="O1115" s="83">
        <v>14190.56</v>
      </c>
      <c r="P1115">
        <v>15237.520000000002</v>
      </c>
      <c r="Q1115">
        <v>1.796268</v>
      </c>
      <c r="R1115">
        <v>15674.56</v>
      </c>
      <c r="S1115">
        <v>1.796268</v>
      </c>
      <c r="T1115" s="84">
        <v>14190.56</v>
      </c>
      <c r="U1115" s="57">
        <v>44287</v>
      </c>
      <c r="V1115" s="81" t="str">
        <f t="shared" si="68"/>
        <v>102020</v>
      </c>
      <c r="W1115" s="80" t="str">
        <f t="shared" si="69"/>
        <v>1 a 30 dias</v>
      </c>
      <c r="X1115" s="81" t="str">
        <f t="shared" si="71"/>
        <v>42021</v>
      </c>
      <c r="AA1115"/>
    </row>
    <row r="1116" spans="1:27" x14ac:dyDescent="0.3">
      <c r="A1116" s="57">
        <v>44227</v>
      </c>
      <c r="B1116">
        <v>29894663000189</v>
      </c>
      <c r="C1116" t="s">
        <v>96</v>
      </c>
      <c r="D1116" s="57">
        <v>44134</v>
      </c>
      <c r="E1116">
        <v>313.5</v>
      </c>
      <c r="F1116" s="57">
        <v>44203</v>
      </c>
      <c r="G1116">
        <f t="shared" si="70"/>
        <v>-24</v>
      </c>
      <c r="H1116" s="57">
        <v>46728</v>
      </c>
      <c r="I1116">
        <v>2412</v>
      </c>
      <c r="J1116">
        <v>318201691</v>
      </c>
      <c r="K1116">
        <v>84</v>
      </c>
      <c r="L1116"/>
      <c r="M1116"/>
      <c r="N1116">
        <v>1.4408719999999999</v>
      </c>
      <c r="O1116" s="83">
        <v>14689.46</v>
      </c>
      <c r="P1116">
        <v>14835.820000000002</v>
      </c>
      <c r="Q1116">
        <v>1.789096</v>
      </c>
      <c r="R1116">
        <v>16221.32</v>
      </c>
      <c r="S1116">
        <v>1.789096</v>
      </c>
      <c r="T1116" s="84">
        <v>14689.46</v>
      </c>
      <c r="U1116" s="57">
        <v>44197</v>
      </c>
      <c r="V1116" s="81" t="str">
        <f t="shared" si="68"/>
        <v>102020</v>
      </c>
      <c r="W1116" s="80" t="str">
        <f t="shared" si="69"/>
        <v>1 a 30 dias</v>
      </c>
      <c r="X1116" s="81" t="str">
        <f t="shared" si="71"/>
        <v>12021</v>
      </c>
      <c r="AA1116"/>
    </row>
    <row r="1117" spans="1:27" x14ac:dyDescent="0.3">
      <c r="A1117" s="57">
        <v>44227</v>
      </c>
      <c r="B1117">
        <v>29894663000189</v>
      </c>
      <c r="C1117" t="s">
        <v>96</v>
      </c>
      <c r="D1117" s="57">
        <v>44134</v>
      </c>
      <c r="E1117">
        <v>205</v>
      </c>
      <c r="F1117" s="57">
        <v>44203</v>
      </c>
      <c r="G1117">
        <f t="shared" si="70"/>
        <v>-24</v>
      </c>
      <c r="H1117" s="57">
        <v>46699</v>
      </c>
      <c r="I1117">
        <v>2383</v>
      </c>
      <c r="J1117">
        <v>319501715</v>
      </c>
      <c r="K1117">
        <v>84</v>
      </c>
      <c r="L1117"/>
      <c r="M1117"/>
      <c r="N1117">
        <v>1.3599999999999999</v>
      </c>
      <c r="O1117" s="83">
        <v>10607.34</v>
      </c>
      <c r="P1117">
        <v>10122.950000000001</v>
      </c>
      <c r="Q1117">
        <v>1.4188860000000001</v>
      </c>
      <c r="R1117">
        <v>10794.63</v>
      </c>
      <c r="S1117">
        <v>1.4188860000000001</v>
      </c>
      <c r="T1117" s="84">
        <v>10607.34</v>
      </c>
      <c r="U1117" s="57">
        <v>44197</v>
      </c>
      <c r="V1117" s="81" t="str">
        <f t="shared" si="68"/>
        <v>102020</v>
      </c>
      <c r="W1117" s="80" t="str">
        <f t="shared" si="69"/>
        <v>1 a 30 dias</v>
      </c>
      <c r="X1117" s="81" t="str">
        <f t="shared" si="71"/>
        <v>12021</v>
      </c>
      <c r="AA1117"/>
    </row>
    <row r="1118" spans="1:27" x14ac:dyDescent="0.3">
      <c r="AA1118"/>
    </row>
    <row r="1119" spans="1:27" x14ac:dyDescent="0.3">
      <c r="AA1119"/>
    </row>
    <row r="1120" spans="1:27" x14ac:dyDescent="0.3">
      <c r="AA1120"/>
    </row>
    <row r="1121" spans="27:27" x14ac:dyDescent="0.3">
      <c r="AA1121"/>
    </row>
    <row r="1122" spans="27:27" x14ac:dyDescent="0.3">
      <c r="AA1122"/>
    </row>
    <row r="1123" spans="27:27" x14ac:dyDescent="0.3">
      <c r="AA1123"/>
    </row>
    <row r="1124" spans="27:27" x14ac:dyDescent="0.3">
      <c r="AA1124"/>
    </row>
    <row r="1125" spans="27:27" x14ac:dyDescent="0.3">
      <c r="AA1125"/>
    </row>
    <row r="1126" spans="27:27" x14ac:dyDescent="0.3">
      <c r="AA1126"/>
    </row>
    <row r="1127" spans="27:27" x14ac:dyDescent="0.3">
      <c r="AA1127"/>
    </row>
    <row r="1128" spans="27:27" x14ac:dyDescent="0.3">
      <c r="AA1128"/>
    </row>
    <row r="1129" spans="27:27" x14ac:dyDescent="0.3">
      <c r="AA1129"/>
    </row>
    <row r="1130" spans="27:27" x14ac:dyDescent="0.3">
      <c r="AA1130"/>
    </row>
    <row r="1131" spans="27:27" x14ac:dyDescent="0.3">
      <c r="AA1131"/>
    </row>
    <row r="1132" spans="27:27" x14ac:dyDescent="0.3">
      <c r="AA1132"/>
    </row>
    <row r="1133" spans="27:27" x14ac:dyDescent="0.3">
      <c r="AA1133"/>
    </row>
    <row r="1134" spans="27:27" x14ac:dyDescent="0.3">
      <c r="AA1134"/>
    </row>
    <row r="1135" spans="27:27" x14ac:dyDescent="0.3">
      <c r="AA1135"/>
    </row>
    <row r="1136" spans="27:27" x14ac:dyDescent="0.3">
      <c r="AA1136"/>
    </row>
    <row r="1137" spans="27:27" x14ac:dyDescent="0.3">
      <c r="AA1137"/>
    </row>
    <row r="1138" spans="27:27" x14ac:dyDescent="0.3">
      <c r="AA1138"/>
    </row>
    <row r="1139" spans="27:27" x14ac:dyDescent="0.3">
      <c r="AA1139"/>
    </row>
    <row r="1140" spans="27:27" x14ac:dyDescent="0.3">
      <c r="AA1140"/>
    </row>
    <row r="1141" spans="27:27" x14ac:dyDescent="0.3">
      <c r="AA1141"/>
    </row>
    <row r="1142" spans="27:27" x14ac:dyDescent="0.3">
      <c r="AA1142"/>
    </row>
    <row r="1143" spans="27:27" x14ac:dyDescent="0.3">
      <c r="AA1143"/>
    </row>
    <row r="1144" spans="27:27" x14ac:dyDescent="0.3">
      <c r="AA1144"/>
    </row>
    <row r="1145" spans="27:27" x14ac:dyDescent="0.3">
      <c r="AA1145"/>
    </row>
    <row r="1146" spans="27:27" x14ac:dyDescent="0.3">
      <c r="AA1146"/>
    </row>
    <row r="1147" spans="27:27" x14ac:dyDescent="0.3">
      <c r="AA1147"/>
    </row>
    <row r="1148" spans="27:27" x14ac:dyDescent="0.3">
      <c r="AA1148"/>
    </row>
    <row r="1149" spans="27:27" x14ac:dyDescent="0.3">
      <c r="AA1149"/>
    </row>
    <row r="1150" spans="27:27" x14ac:dyDescent="0.3">
      <c r="AA1150"/>
    </row>
    <row r="1151" spans="27:27" x14ac:dyDescent="0.3">
      <c r="AA1151"/>
    </row>
    <row r="1152" spans="27:27" x14ac:dyDescent="0.3">
      <c r="AA1152"/>
    </row>
    <row r="1153" spans="27:27" x14ac:dyDescent="0.3">
      <c r="AA1153"/>
    </row>
    <row r="1154" spans="27:27" x14ac:dyDescent="0.3">
      <c r="AA1154"/>
    </row>
    <row r="1155" spans="27:27" x14ac:dyDescent="0.3">
      <c r="AA1155"/>
    </row>
    <row r="1156" spans="27:27" x14ac:dyDescent="0.3">
      <c r="AA1156"/>
    </row>
    <row r="1157" spans="27:27" x14ac:dyDescent="0.3">
      <c r="AA1157"/>
    </row>
    <row r="1158" spans="27:27" x14ac:dyDescent="0.3">
      <c r="AA1158"/>
    </row>
    <row r="1159" spans="27:27" x14ac:dyDescent="0.3">
      <c r="AA1159"/>
    </row>
    <row r="1160" spans="27:27" x14ac:dyDescent="0.3">
      <c r="AA1160"/>
    </row>
    <row r="1161" spans="27:27" x14ac:dyDescent="0.3">
      <c r="AA1161"/>
    </row>
    <row r="1162" spans="27:27" x14ac:dyDescent="0.3">
      <c r="AA1162"/>
    </row>
    <row r="1163" spans="27:27" x14ac:dyDescent="0.3">
      <c r="AA1163"/>
    </row>
    <row r="1164" spans="27:27" x14ac:dyDescent="0.3">
      <c r="AA1164"/>
    </row>
    <row r="1165" spans="27:27" x14ac:dyDescent="0.3">
      <c r="AA1165"/>
    </row>
    <row r="1166" spans="27:27" x14ac:dyDescent="0.3">
      <c r="AA1166"/>
    </row>
    <row r="1167" spans="27:27" x14ac:dyDescent="0.3">
      <c r="AA1167"/>
    </row>
    <row r="1168" spans="27:27" x14ac:dyDescent="0.3">
      <c r="AA1168"/>
    </row>
    <row r="1169" spans="27:27" x14ac:dyDescent="0.3">
      <c r="AA1169"/>
    </row>
    <row r="1170" spans="27:27" x14ac:dyDescent="0.3">
      <c r="AA1170"/>
    </row>
    <row r="1171" spans="27:27" x14ac:dyDescent="0.3">
      <c r="AA1171"/>
    </row>
    <row r="1172" spans="27:27" x14ac:dyDescent="0.3">
      <c r="AA1172"/>
    </row>
    <row r="1173" spans="27:27" x14ac:dyDescent="0.3">
      <c r="AA1173"/>
    </row>
    <row r="1174" spans="27:27" x14ac:dyDescent="0.3">
      <c r="AA1174"/>
    </row>
    <row r="1175" spans="27:27" x14ac:dyDescent="0.3">
      <c r="AA1175"/>
    </row>
    <row r="1176" spans="27:27" x14ac:dyDescent="0.3">
      <c r="AA1176"/>
    </row>
    <row r="1177" spans="27:27" x14ac:dyDescent="0.3">
      <c r="AA1177"/>
    </row>
    <row r="1178" spans="27:27" x14ac:dyDescent="0.3">
      <c r="AA1178"/>
    </row>
    <row r="1179" spans="27:27" x14ac:dyDescent="0.3">
      <c r="AA1179"/>
    </row>
    <row r="1180" spans="27:27" x14ac:dyDescent="0.3">
      <c r="AA1180"/>
    </row>
    <row r="1181" spans="27:27" x14ac:dyDescent="0.3">
      <c r="AA1181"/>
    </row>
    <row r="1182" spans="27:27" x14ac:dyDescent="0.3">
      <c r="AA1182"/>
    </row>
    <row r="1183" spans="27:27" x14ac:dyDescent="0.3">
      <c r="AA1183"/>
    </row>
    <row r="1184" spans="27:27" x14ac:dyDescent="0.3">
      <c r="AA1184"/>
    </row>
    <row r="1185" spans="27:27" x14ac:dyDescent="0.3">
      <c r="AA1185"/>
    </row>
    <row r="1186" spans="27:27" x14ac:dyDescent="0.3">
      <c r="AA1186"/>
    </row>
    <row r="1187" spans="27:27" x14ac:dyDescent="0.3">
      <c r="AA1187"/>
    </row>
    <row r="1188" spans="27:27" x14ac:dyDescent="0.3">
      <c r="AA1188"/>
    </row>
  </sheetData>
  <autoFilter ref="A1:X1117" xr:uid="{7A79E946-CF2C-408C-A203-0B69C0F34519}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5EEF-8EAA-4084-8CD1-28F783FB3E16}">
  <dimension ref="A1:AC1188"/>
  <sheetViews>
    <sheetView showGridLines="0" topLeftCell="S37" zoomScale="70" zoomScaleNormal="70" workbookViewId="0">
      <selection activeCell="AA60" sqref="AA60:AB61"/>
    </sheetView>
  </sheetViews>
  <sheetFormatPr defaultColWidth="8.6640625" defaultRowHeight="14.4" x14ac:dyDescent="0.3"/>
  <cols>
    <col min="1" max="1" width="13.5546875" style="8" bestFit="1" customWidth="1"/>
    <col min="2" max="2" width="11.88671875" style="8" bestFit="1" customWidth="1"/>
    <col min="3" max="3" width="20.33203125" style="8" bestFit="1" customWidth="1"/>
    <col min="4" max="4" width="11.33203125" style="8" bestFit="1" customWidth="1"/>
    <col min="5" max="5" width="8.88671875" style="8" bestFit="1" customWidth="1"/>
    <col min="6" max="6" width="21.6640625" style="8" bestFit="1" customWidth="1"/>
    <col min="7" max="7" width="21.44140625" style="8" bestFit="1" customWidth="1"/>
    <col min="8" max="8" width="21.109375" style="8" bestFit="1" customWidth="1"/>
    <col min="9" max="9" width="20.5546875" style="8" bestFit="1" customWidth="1"/>
    <col min="10" max="10" width="9.88671875" style="8" bestFit="1" customWidth="1"/>
    <col min="11" max="11" width="17.5546875" style="8" bestFit="1" customWidth="1"/>
    <col min="12" max="12" width="11.5546875" style="8" bestFit="1" customWidth="1"/>
    <col min="13" max="13" width="9.6640625" style="8" bestFit="1" customWidth="1"/>
    <col min="14" max="14" width="11.88671875" style="8" bestFit="1" customWidth="1"/>
    <col min="15" max="15" width="12.5546875" style="8" bestFit="1" customWidth="1"/>
    <col min="16" max="16" width="13.33203125" style="8" bestFit="1" customWidth="1"/>
    <col min="17" max="17" width="18.109375" style="8" bestFit="1" customWidth="1"/>
    <col min="18" max="18" width="12.5546875" style="8" bestFit="1" customWidth="1"/>
    <col min="19" max="19" width="13.6640625" style="8" bestFit="1" customWidth="1"/>
    <col min="20" max="20" width="15.88671875" style="3" bestFit="1" customWidth="1"/>
    <col min="21" max="21" width="15.88671875" style="3" customWidth="1"/>
    <col min="22" max="22" width="11.44140625" style="42" bestFit="1" customWidth="1"/>
    <col min="23" max="23" width="20.33203125" style="80" bestFit="1" customWidth="1"/>
    <col min="24" max="24" width="17.33203125" style="42" bestFit="1" customWidth="1"/>
    <col min="25" max="26" width="8.6640625" style="8"/>
    <col min="27" max="27" width="19.6640625" style="8" bestFit="1" customWidth="1"/>
    <col min="28" max="28" width="23.88671875" style="3" bestFit="1" customWidth="1"/>
    <col min="29" max="16384" width="8.6640625" style="8"/>
  </cols>
  <sheetData>
    <row r="1" spans="1:29" x14ac:dyDescent="0.3">
      <c r="A1" t="s">
        <v>97</v>
      </c>
      <c r="B1" t="s">
        <v>98</v>
      </c>
      <c r="C1" t="s">
        <v>99</v>
      </c>
      <c r="D1" s="57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0</v>
      </c>
      <c r="K1" t="s">
        <v>106</v>
      </c>
      <c r="L1" t="s">
        <v>107</v>
      </c>
      <c r="M1" t="s">
        <v>108</v>
      </c>
      <c r="N1" t="s">
        <v>109</v>
      </c>
      <c r="O1" t="s">
        <v>110</v>
      </c>
      <c r="P1" t="s">
        <v>111</v>
      </c>
      <c r="Q1" t="s">
        <v>112</v>
      </c>
      <c r="R1" t="s">
        <v>113</v>
      </c>
      <c r="S1" t="s">
        <v>114</v>
      </c>
      <c r="T1" s="5" t="s">
        <v>115</v>
      </c>
      <c r="U1" s="57" t="s">
        <v>183</v>
      </c>
      <c r="V1" s="80" t="s">
        <v>180</v>
      </c>
      <c r="W1" s="80" t="s">
        <v>71</v>
      </c>
      <c r="X1" s="80" t="s">
        <v>184</v>
      </c>
      <c r="AA1" s="85" t="s">
        <v>184</v>
      </c>
      <c r="AB1" s="5" t="s">
        <v>201</v>
      </c>
    </row>
    <row r="2" spans="1:29" x14ac:dyDescent="0.3">
      <c r="A2" s="57">
        <v>44255</v>
      </c>
      <c r="B2">
        <v>29894663000189</v>
      </c>
      <c r="C2" t="s">
        <v>96</v>
      </c>
      <c r="D2" s="57">
        <v>43873</v>
      </c>
      <c r="E2">
        <v>163.37</v>
      </c>
      <c r="F2" s="57">
        <v>44111</v>
      </c>
      <c r="G2">
        <f>F2-A2</f>
        <v>-144</v>
      </c>
      <c r="H2" s="57">
        <v>46029</v>
      </c>
      <c r="I2">
        <v>1713</v>
      </c>
      <c r="J2">
        <v>290075187</v>
      </c>
      <c r="K2">
        <v>72</v>
      </c>
      <c r="L2"/>
      <c r="M2"/>
      <c r="N2">
        <v>1.36</v>
      </c>
      <c r="O2" s="83">
        <v>7243.05</v>
      </c>
      <c r="P2">
        <v>7382.2700000000013</v>
      </c>
      <c r="Q2">
        <v>1.636026</v>
      </c>
      <c r="R2">
        <v>7659.94</v>
      </c>
      <c r="S2">
        <v>1.636026</v>
      </c>
      <c r="T2" s="84">
        <v>7243.05</v>
      </c>
      <c r="U2" s="57">
        <v>44105</v>
      </c>
      <c r="V2" s="81" t="str">
        <f t="shared" ref="V2:V65" si="0">MONTH(D2)&amp;YEAR(D2)</f>
        <v>22020</v>
      </c>
      <c r="W2" s="80" t="str">
        <f t="shared" ref="W2:W65" si="1">_xlfn.IFS(G2&lt;-120,"Acima de 120 dias",G2&lt;=-90,"91 a 120 dias",G2&lt;=-61,"61 a 90 dias",G2&lt;=-31,"31 a 60 dias",G2&gt;=-30,"1 a 30 dias")</f>
        <v>Acima de 120 dias</v>
      </c>
      <c r="X2" s="81" t="str">
        <f>MONTH(U2)&amp;YEAR(U2)</f>
        <v>102020</v>
      </c>
      <c r="Z2"/>
      <c r="AA2"/>
      <c r="AB2" s="5"/>
      <c r="AC2"/>
    </row>
    <row r="3" spans="1:29" x14ac:dyDescent="0.3">
      <c r="A3" s="57">
        <v>44255</v>
      </c>
      <c r="B3">
        <v>29894663000189</v>
      </c>
      <c r="C3" t="s">
        <v>96</v>
      </c>
      <c r="D3" s="57">
        <v>43843</v>
      </c>
      <c r="E3">
        <v>89.12</v>
      </c>
      <c r="F3" s="57">
        <v>43928</v>
      </c>
      <c r="G3">
        <f t="shared" ref="G3:G66" si="2">F3-A3</f>
        <v>-327</v>
      </c>
      <c r="H3" s="57">
        <v>45999</v>
      </c>
      <c r="I3">
        <v>1683</v>
      </c>
      <c r="J3">
        <v>290078965</v>
      </c>
      <c r="K3">
        <v>72</v>
      </c>
      <c r="L3"/>
      <c r="M3"/>
      <c r="N3">
        <v>1.503034</v>
      </c>
      <c r="O3" s="83">
        <v>4156.6499999999996</v>
      </c>
      <c r="P3">
        <v>3859.4399999999978</v>
      </c>
      <c r="Q3">
        <v>2.050192</v>
      </c>
      <c r="R3">
        <v>4554.8999999999996</v>
      </c>
      <c r="S3">
        <v>2.050192</v>
      </c>
      <c r="T3" s="84">
        <v>4156.6499999999996</v>
      </c>
      <c r="U3" s="57">
        <v>43952</v>
      </c>
      <c r="V3" s="81" t="str">
        <f t="shared" si="0"/>
        <v>12020</v>
      </c>
      <c r="W3" s="80" t="str">
        <f t="shared" si="1"/>
        <v>Acima de 120 dias</v>
      </c>
      <c r="X3" s="81" t="str">
        <f t="shared" ref="X3:X66" si="3">MONTH(U3)&amp;YEAR(U3)</f>
        <v>52020</v>
      </c>
      <c r="Z3"/>
      <c r="AA3" s="85" t="s">
        <v>185</v>
      </c>
      <c r="AB3" s="5" t="s">
        <v>200</v>
      </c>
      <c r="AC3"/>
    </row>
    <row r="4" spans="1:29" x14ac:dyDescent="0.3">
      <c r="A4" s="57">
        <v>44255</v>
      </c>
      <c r="B4">
        <v>29894663000189</v>
      </c>
      <c r="C4" t="s">
        <v>96</v>
      </c>
      <c r="D4" s="57">
        <v>43903</v>
      </c>
      <c r="E4">
        <v>198.42</v>
      </c>
      <c r="F4" s="57">
        <v>44142</v>
      </c>
      <c r="G4">
        <f t="shared" si="2"/>
        <v>-113</v>
      </c>
      <c r="H4" s="57">
        <v>46062</v>
      </c>
      <c r="I4">
        <v>1746</v>
      </c>
      <c r="J4">
        <v>290080619</v>
      </c>
      <c r="K4">
        <v>72</v>
      </c>
      <c r="L4"/>
      <c r="M4"/>
      <c r="N4">
        <v>1.36</v>
      </c>
      <c r="O4" s="83">
        <v>8612.83</v>
      </c>
      <c r="P4">
        <v>8964.260000000002</v>
      </c>
      <c r="Q4">
        <v>1.671853</v>
      </c>
      <c r="R4">
        <v>9195.7900000000009</v>
      </c>
      <c r="S4">
        <v>1.671853</v>
      </c>
      <c r="T4" s="84">
        <v>8612.83</v>
      </c>
      <c r="U4" s="57">
        <v>44136</v>
      </c>
      <c r="V4" s="81" t="str">
        <f t="shared" si="0"/>
        <v>32020</v>
      </c>
      <c r="W4" s="80" t="str">
        <f t="shared" si="1"/>
        <v>91 a 120 dias</v>
      </c>
      <c r="X4" s="81" t="str">
        <f t="shared" si="3"/>
        <v>112020</v>
      </c>
      <c r="Z4"/>
      <c r="AA4" s="8" t="s">
        <v>186</v>
      </c>
      <c r="AB4" s="5">
        <v>299784.24</v>
      </c>
      <c r="AC4"/>
    </row>
    <row r="5" spans="1:29" x14ac:dyDescent="0.3">
      <c r="A5" s="57">
        <v>44255</v>
      </c>
      <c r="B5">
        <v>29894663000189</v>
      </c>
      <c r="C5" t="s">
        <v>96</v>
      </c>
      <c r="D5" s="57">
        <v>43873</v>
      </c>
      <c r="E5">
        <v>299.3</v>
      </c>
      <c r="F5" s="57">
        <v>44019</v>
      </c>
      <c r="G5">
        <f t="shared" si="2"/>
        <v>-236</v>
      </c>
      <c r="H5" s="57">
        <v>46029</v>
      </c>
      <c r="I5">
        <v>1713</v>
      </c>
      <c r="J5">
        <v>290081730</v>
      </c>
      <c r="K5">
        <v>72</v>
      </c>
      <c r="L5"/>
      <c r="M5"/>
      <c r="N5">
        <v>1.3623771553621595</v>
      </c>
      <c r="O5" s="83">
        <v>14001.5</v>
      </c>
      <c r="P5">
        <v>13514.770000000002</v>
      </c>
      <c r="Q5">
        <v>1.7000310000000001</v>
      </c>
      <c r="R5">
        <v>14924.259999999998</v>
      </c>
      <c r="S5">
        <v>1.7000310000000001</v>
      </c>
      <c r="T5" s="84">
        <v>14001.5</v>
      </c>
      <c r="U5" s="57">
        <v>44044</v>
      </c>
      <c r="V5" s="81" t="str">
        <f t="shared" si="0"/>
        <v>22020</v>
      </c>
      <c r="W5" s="80" t="str">
        <f t="shared" si="1"/>
        <v>Acima de 120 dias</v>
      </c>
      <c r="X5" s="81" t="str">
        <f t="shared" si="3"/>
        <v>82020</v>
      </c>
      <c r="Z5"/>
      <c r="AA5" s="87" t="s">
        <v>2</v>
      </c>
      <c r="AB5" s="88">
        <v>30374.25</v>
      </c>
      <c r="AC5"/>
    </row>
    <row r="6" spans="1:29" x14ac:dyDescent="0.3">
      <c r="A6" s="57">
        <v>44255</v>
      </c>
      <c r="B6">
        <v>29894663000189</v>
      </c>
      <c r="C6" t="s">
        <v>96</v>
      </c>
      <c r="D6" s="57">
        <v>43791</v>
      </c>
      <c r="E6">
        <v>83</v>
      </c>
      <c r="F6" s="57">
        <v>44019</v>
      </c>
      <c r="G6">
        <f t="shared" si="2"/>
        <v>-236</v>
      </c>
      <c r="H6" s="57">
        <v>45937</v>
      </c>
      <c r="I6">
        <v>1621</v>
      </c>
      <c r="J6">
        <v>290153637</v>
      </c>
      <c r="K6">
        <v>72</v>
      </c>
      <c r="L6"/>
      <c r="M6"/>
      <c r="N6">
        <v>1.3460000000000001</v>
      </c>
      <c r="O6" s="83">
        <v>3778.75</v>
      </c>
      <c r="P6">
        <v>3782.08</v>
      </c>
      <c r="Q6">
        <v>1.7102029999999999</v>
      </c>
      <c r="R6">
        <v>4033.68</v>
      </c>
      <c r="S6">
        <v>1.7102029999999999</v>
      </c>
      <c r="T6" s="84">
        <v>3778.75</v>
      </c>
      <c r="U6" s="57">
        <v>44075</v>
      </c>
      <c r="V6" s="81" t="str">
        <f t="shared" si="0"/>
        <v>112019</v>
      </c>
      <c r="W6" s="80" t="str">
        <f t="shared" si="1"/>
        <v>Acima de 120 dias</v>
      </c>
      <c r="X6" s="81" t="str">
        <f t="shared" si="3"/>
        <v>92020</v>
      </c>
      <c r="Z6"/>
      <c r="AA6" s="87" t="s">
        <v>3</v>
      </c>
      <c r="AB6" s="88">
        <v>107833.38</v>
      </c>
      <c r="AC6"/>
    </row>
    <row r="7" spans="1:29" x14ac:dyDescent="0.3">
      <c r="A7" s="57">
        <v>44255</v>
      </c>
      <c r="B7">
        <v>29894663000189</v>
      </c>
      <c r="C7" t="s">
        <v>96</v>
      </c>
      <c r="D7" s="57">
        <v>43791</v>
      </c>
      <c r="E7">
        <v>212.65</v>
      </c>
      <c r="F7" s="57">
        <v>43928</v>
      </c>
      <c r="G7">
        <f t="shared" si="2"/>
        <v>-327</v>
      </c>
      <c r="H7" s="57">
        <v>45937</v>
      </c>
      <c r="I7">
        <v>1621</v>
      </c>
      <c r="J7">
        <v>290154868</v>
      </c>
      <c r="K7">
        <v>72</v>
      </c>
      <c r="L7"/>
      <c r="M7"/>
      <c r="N7">
        <v>1.3460000000000001</v>
      </c>
      <c r="O7" s="83">
        <v>10342.200000000001</v>
      </c>
      <c r="P7">
        <v>9689.8499999999985</v>
      </c>
      <c r="Q7">
        <v>1.6966669999999999</v>
      </c>
      <c r="R7">
        <v>10972.36</v>
      </c>
      <c r="S7">
        <v>1.6966669999999999</v>
      </c>
      <c r="T7" s="84">
        <v>10342.200000000001</v>
      </c>
      <c r="U7" s="57">
        <v>43922</v>
      </c>
      <c r="V7" s="81" t="str">
        <f t="shared" si="0"/>
        <v>112019</v>
      </c>
      <c r="W7" s="80" t="str">
        <f t="shared" si="1"/>
        <v>Acima de 120 dias</v>
      </c>
      <c r="X7" s="81" t="str">
        <f t="shared" si="3"/>
        <v>42020</v>
      </c>
      <c r="Z7"/>
      <c r="AA7" s="87" t="s">
        <v>4</v>
      </c>
      <c r="AB7" s="88">
        <v>68525.649999999994</v>
      </c>
      <c r="AC7"/>
    </row>
    <row r="8" spans="1:29" x14ac:dyDescent="0.3">
      <c r="A8" s="57">
        <v>44255</v>
      </c>
      <c r="B8">
        <v>29894663000189</v>
      </c>
      <c r="C8" t="s">
        <v>96</v>
      </c>
      <c r="D8" s="57">
        <v>43815</v>
      </c>
      <c r="E8">
        <v>194.33</v>
      </c>
      <c r="F8" s="57">
        <v>43868</v>
      </c>
      <c r="G8">
        <f t="shared" si="2"/>
        <v>-387</v>
      </c>
      <c r="H8" s="57">
        <v>45968</v>
      </c>
      <c r="I8">
        <v>1652</v>
      </c>
      <c r="J8">
        <v>290157712</v>
      </c>
      <c r="K8">
        <v>72</v>
      </c>
      <c r="L8"/>
      <c r="M8"/>
      <c r="N8">
        <v>1.3599999999999999</v>
      </c>
      <c r="O8" s="83">
        <v>10002.94</v>
      </c>
      <c r="P8">
        <v>8792.6299999999974</v>
      </c>
      <c r="Q8">
        <v>1.643081</v>
      </c>
      <c r="R8">
        <v>10484.31</v>
      </c>
      <c r="S8">
        <v>1.643081</v>
      </c>
      <c r="T8" s="84">
        <v>10002.94</v>
      </c>
      <c r="U8" s="57">
        <v>43891</v>
      </c>
      <c r="V8" s="81" t="str">
        <f t="shared" si="0"/>
        <v>122019</v>
      </c>
      <c r="W8" s="80" t="str">
        <f t="shared" si="1"/>
        <v>Acima de 120 dias</v>
      </c>
      <c r="X8" s="81" t="str">
        <f t="shared" si="3"/>
        <v>32020</v>
      </c>
      <c r="Z8"/>
      <c r="AA8" s="86" t="s">
        <v>92</v>
      </c>
      <c r="AB8" s="5">
        <v>93050.96</v>
      </c>
      <c r="AC8"/>
    </row>
    <row r="9" spans="1:29" x14ac:dyDescent="0.3">
      <c r="A9" s="57">
        <v>44255</v>
      </c>
      <c r="B9">
        <v>29894663000189</v>
      </c>
      <c r="C9" t="s">
        <v>96</v>
      </c>
      <c r="D9" s="57">
        <v>43815</v>
      </c>
      <c r="E9">
        <v>203.4</v>
      </c>
      <c r="F9" s="57">
        <v>43837</v>
      </c>
      <c r="G9">
        <f t="shared" si="2"/>
        <v>-418</v>
      </c>
      <c r="H9" s="57">
        <v>45937</v>
      </c>
      <c r="I9">
        <v>1621</v>
      </c>
      <c r="J9">
        <v>290255439</v>
      </c>
      <c r="K9">
        <v>72</v>
      </c>
      <c r="L9"/>
      <c r="M9"/>
      <c r="N9">
        <v>1.3599999999999999</v>
      </c>
      <c r="O9" s="83">
        <v>10508.39</v>
      </c>
      <c r="P9">
        <v>9125.909999999998</v>
      </c>
      <c r="Q9">
        <v>1.693082</v>
      </c>
      <c r="R9">
        <v>11079.89</v>
      </c>
      <c r="S9">
        <v>1.693082</v>
      </c>
      <c r="T9" s="84">
        <v>10508.39</v>
      </c>
      <c r="U9" s="57">
        <v>43922</v>
      </c>
      <c r="V9" s="81" t="str">
        <f t="shared" si="0"/>
        <v>122019</v>
      </c>
      <c r="W9" s="80" t="str">
        <f t="shared" si="1"/>
        <v>Acima de 120 dias</v>
      </c>
      <c r="X9" s="81" t="str">
        <f t="shared" si="3"/>
        <v>42020</v>
      </c>
      <c r="Z9"/>
      <c r="AA9" s="8" t="s">
        <v>198</v>
      </c>
      <c r="AB9" s="5">
        <v>277205.93</v>
      </c>
      <c r="AC9"/>
    </row>
    <row r="10" spans="1:29" x14ac:dyDescent="0.3">
      <c r="A10" s="57">
        <v>44255</v>
      </c>
      <c r="B10">
        <v>29894663000189</v>
      </c>
      <c r="C10" t="s">
        <v>96</v>
      </c>
      <c r="D10" s="57">
        <v>43815</v>
      </c>
      <c r="E10">
        <v>281</v>
      </c>
      <c r="F10" s="57">
        <v>44050</v>
      </c>
      <c r="G10">
        <f t="shared" si="2"/>
        <v>-205</v>
      </c>
      <c r="H10" s="57">
        <v>45968</v>
      </c>
      <c r="I10">
        <v>1652</v>
      </c>
      <c r="J10">
        <v>290257243</v>
      </c>
      <c r="K10">
        <v>72</v>
      </c>
      <c r="L10"/>
      <c r="M10"/>
      <c r="N10">
        <v>1.3599999999999999</v>
      </c>
      <c r="O10" s="83">
        <v>12755.94</v>
      </c>
      <c r="P10">
        <v>12714.139999999996</v>
      </c>
      <c r="Q10">
        <v>1.6526270000000001</v>
      </c>
      <c r="R10">
        <v>13474.18</v>
      </c>
      <c r="S10">
        <v>1.6526270000000001</v>
      </c>
      <c r="T10" s="84">
        <v>12755.94</v>
      </c>
      <c r="U10" s="57">
        <v>44075</v>
      </c>
      <c r="V10" s="81" t="str">
        <f t="shared" si="0"/>
        <v>122019</v>
      </c>
      <c r="W10" s="80" t="str">
        <f t="shared" si="1"/>
        <v>Acima de 120 dias</v>
      </c>
      <c r="X10" s="81" t="str">
        <f t="shared" si="3"/>
        <v>92020</v>
      </c>
      <c r="Z10"/>
      <c r="AA10" s="86" t="s">
        <v>92</v>
      </c>
      <c r="AB10" s="5">
        <v>4083.3199999999997</v>
      </c>
      <c r="AC10"/>
    </row>
    <row r="11" spans="1:29" x14ac:dyDescent="0.3">
      <c r="A11" s="57">
        <v>44255</v>
      </c>
      <c r="B11">
        <v>29894663000189</v>
      </c>
      <c r="C11" t="s">
        <v>96</v>
      </c>
      <c r="D11" s="57">
        <v>43815</v>
      </c>
      <c r="E11">
        <v>299.3</v>
      </c>
      <c r="F11" s="57">
        <v>43958</v>
      </c>
      <c r="G11">
        <f t="shared" si="2"/>
        <v>-297</v>
      </c>
      <c r="H11" s="57">
        <v>45968</v>
      </c>
      <c r="I11">
        <v>1652</v>
      </c>
      <c r="J11">
        <v>290263144</v>
      </c>
      <c r="K11">
        <v>72</v>
      </c>
      <c r="L11"/>
      <c r="M11"/>
      <c r="N11">
        <v>1.4949999999999999</v>
      </c>
      <c r="O11" s="83">
        <v>13567.32</v>
      </c>
      <c r="P11">
        <v>13008.080000000005</v>
      </c>
      <c r="Q11">
        <v>2.0485530000000001</v>
      </c>
      <c r="R11">
        <v>14888.42</v>
      </c>
      <c r="S11">
        <v>2.0485530000000001</v>
      </c>
      <c r="T11" s="84">
        <v>13567.32</v>
      </c>
      <c r="U11" s="57">
        <v>43952</v>
      </c>
      <c r="V11" s="81" t="str">
        <f t="shared" si="0"/>
        <v>122019</v>
      </c>
      <c r="W11" s="80" t="str">
        <f t="shared" si="1"/>
        <v>Acima de 120 dias</v>
      </c>
      <c r="X11" s="81" t="str">
        <f t="shared" si="3"/>
        <v>52020</v>
      </c>
      <c r="Z11"/>
      <c r="AA11" s="86" t="s">
        <v>93</v>
      </c>
      <c r="AB11" s="5">
        <v>273122.61</v>
      </c>
      <c r="AC11"/>
    </row>
    <row r="12" spans="1:29" x14ac:dyDescent="0.3">
      <c r="A12" s="57">
        <v>44255</v>
      </c>
      <c r="B12">
        <v>29894663000189</v>
      </c>
      <c r="C12" t="s">
        <v>96</v>
      </c>
      <c r="D12" s="57">
        <v>43815</v>
      </c>
      <c r="E12">
        <v>281.5</v>
      </c>
      <c r="F12" s="57">
        <v>43837</v>
      </c>
      <c r="G12">
        <f t="shared" si="2"/>
        <v>-418</v>
      </c>
      <c r="H12" s="57">
        <v>45968</v>
      </c>
      <c r="I12">
        <v>1652</v>
      </c>
      <c r="J12">
        <v>290363565</v>
      </c>
      <c r="K12">
        <v>72</v>
      </c>
      <c r="L12"/>
      <c r="M12"/>
      <c r="N12">
        <v>1.3599999999999999</v>
      </c>
      <c r="O12" s="83">
        <v>14688.71</v>
      </c>
      <c r="P12">
        <v>12736.710000000003</v>
      </c>
      <c r="Q12">
        <v>1.6786890000000001</v>
      </c>
      <c r="R12">
        <v>15468.69</v>
      </c>
      <c r="S12">
        <v>1.6786890000000001</v>
      </c>
      <c r="T12" s="84">
        <v>14688.71</v>
      </c>
      <c r="U12" s="57">
        <v>43891</v>
      </c>
      <c r="V12" s="81" t="str">
        <f t="shared" si="0"/>
        <v>122019</v>
      </c>
      <c r="W12" s="80" t="str">
        <f t="shared" si="1"/>
        <v>Acima de 120 dias</v>
      </c>
      <c r="X12" s="81" t="str">
        <f t="shared" si="3"/>
        <v>32020</v>
      </c>
      <c r="Z12"/>
      <c r="AA12" s="8" t="s">
        <v>187</v>
      </c>
      <c r="AB12" s="5">
        <v>36412.58</v>
      </c>
      <c r="AC12"/>
    </row>
    <row r="13" spans="1:29" x14ac:dyDescent="0.3">
      <c r="A13" s="57">
        <v>44255</v>
      </c>
      <c r="B13">
        <v>29894663000189</v>
      </c>
      <c r="C13" t="s">
        <v>96</v>
      </c>
      <c r="D13" s="57">
        <v>43843</v>
      </c>
      <c r="E13">
        <v>286.94</v>
      </c>
      <c r="F13" s="57">
        <v>43958</v>
      </c>
      <c r="G13">
        <f t="shared" si="2"/>
        <v>-297</v>
      </c>
      <c r="H13" s="57">
        <v>45968</v>
      </c>
      <c r="I13">
        <v>1652</v>
      </c>
      <c r="J13">
        <v>290364102</v>
      </c>
      <c r="K13">
        <v>72</v>
      </c>
      <c r="L13"/>
      <c r="M13"/>
      <c r="N13">
        <v>1.36</v>
      </c>
      <c r="O13" s="83">
        <v>13828.359999999999</v>
      </c>
      <c r="P13">
        <v>12859.859999999993</v>
      </c>
      <c r="Q13">
        <v>1.6771430000000001</v>
      </c>
      <c r="R13">
        <v>14619.849999999999</v>
      </c>
      <c r="S13">
        <v>1.6771430000000001</v>
      </c>
      <c r="T13" s="84">
        <v>13828.359999999999</v>
      </c>
      <c r="U13" s="57">
        <v>43983</v>
      </c>
      <c r="V13" s="81" t="str">
        <f t="shared" si="0"/>
        <v>12020</v>
      </c>
      <c r="W13" s="80" t="str">
        <f t="shared" si="1"/>
        <v>Acima de 120 dias</v>
      </c>
      <c r="X13" s="81" t="str">
        <f t="shared" si="3"/>
        <v>62020</v>
      </c>
      <c r="Z13"/>
      <c r="AA13" s="87" t="s">
        <v>2</v>
      </c>
      <c r="AB13" s="88">
        <v>8871.8000000000011</v>
      </c>
      <c r="AC13"/>
    </row>
    <row r="14" spans="1:29" x14ac:dyDescent="0.3">
      <c r="A14" s="57">
        <v>44255</v>
      </c>
      <c r="B14">
        <v>29894663000189</v>
      </c>
      <c r="C14" t="s">
        <v>96</v>
      </c>
      <c r="D14" s="57">
        <v>43791</v>
      </c>
      <c r="E14">
        <v>155.12</v>
      </c>
      <c r="F14" s="57">
        <v>44111</v>
      </c>
      <c r="G14">
        <f t="shared" si="2"/>
        <v>-144</v>
      </c>
      <c r="H14" s="57">
        <v>45937</v>
      </c>
      <c r="I14">
        <v>1621</v>
      </c>
      <c r="J14">
        <v>290453854</v>
      </c>
      <c r="K14">
        <v>72</v>
      </c>
      <c r="L14"/>
      <c r="M14"/>
      <c r="N14">
        <v>1.3460000000000001</v>
      </c>
      <c r="O14" s="83">
        <v>6634.71</v>
      </c>
      <c r="P14">
        <v>7068.3800000000019</v>
      </c>
      <c r="Q14">
        <v>1.6794750000000001</v>
      </c>
      <c r="R14">
        <v>7073.15</v>
      </c>
      <c r="S14">
        <v>1.6794750000000001</v>
      </c>
      <c r="T14" s="84">
        <v>6634.71</v>
      </c>
      <c r="U14" s="57">
        <v>44105</v>
      </c>
      <c r="V14" s="81" t="str">
        <f t="shared" si="0"/>
        <v>112019</v>
      </c>
      <c r="W14" s="80" t="str">
        <f t="shared" si="1"/>
        <v>Acima de 120 dias</v>
      </c>
      <c r="X14" s="81" t="str">
        <f t="shared" si="3"/>
        <v>102020</v>
      </c>
      <c r="Z14"/>
      <c r="AA14" s="87" t="s">
        <v>3</v>
      </c>
      <c r="AB14" s="88">
        <v>13190.77</v>
      </c>
      <c r="AC14"/>
    </row>
    <row r="15" spans="1:29" x14ac:dyDescent="0.3">
      <c r="A15" s="57">
        <v>44255</v>
      </c>
      <c r="B15">
        <v>29894663000189</v>
      </c>
      <c r="C15" t="s">
        <v>96</v>
      </c>
      <c r="D15" s="57">
        <v>43843</v>
      </c>
      <c r="E15">
        <v>130</v>
      </c>
      <c r="F15" s="57">
        <v>44203</v>
      </c>
      <c r="G15">
        <f t="shared" si="2"/>
        <v>-52</v>
      </c>
      <c r="H15" s="57">
        <v>45968</v>
      </c>
      <c r="I15">
        <v>1652</v>
      </c>
      <c r="J15">
        <v>290457748</v>
      </c>
      <c r="K15">
        <v>72</v>
      </c>
      <c r="L15"/>
      <c r="M15"/>
      <c r="N15">
        <v>1.36</v>
      </c>
      <c r="O15" s="83">
        <v>5280.45</v>
      </c>
      <c r="P15">
        <v>5826.2500000000018</v>
      </c>
      <c r="Q15">
        <v>1.6256729999999999</v>
      </c>
      <c r="R15">
        <v>5583.61</v>
      </c>
      <c r="S15">
        <v>1.6256729999999999</v>
      </c>
      <c r="T15" s="84">
        <v>5280.45</v>
      </c>
      <c r="U15" s="57">
        <v>44197</v>
      </c>
      <c r="V15" s="81" t="str">
        <f t="shared" si="0"/>
        <v>12020</v>
      </c>
      <c r="W15" s="80" t="str">
        <f t="shared" si="1"/>
        <v>31 a 60 dias</v>
      </c>
      <c r="X15" s="81" t="str">
        <f t="shared" si="3"/>
        <v>12021</v>
      </c>
      <c r="Z15"/>
      <c r="AA15" s="86" t="s">
        <v>92</v>
      </c>
      <c r="AB15" s="5">
        <v>14350.009999999998</v>
      </c>
      <c r="AC15"/>
    </row>
    <row r="16" spans="1:29" x14ac:dyDescent="0.3">
      <c r="A16" s="57">
        <v>44255</v>
      </c>
      <c r="B16">
        <v>29894663000189</v>
      </c>
      <c r="C16" t="s">
        <v>96</v>
      </c>
      <c r="D16" s="57">
        <v>43843</v>
      </c>
      <c r="E16">
        <v>124</v>
      </c>
      <c r="F16" s="57">
        <v>43897</v>
      </c>
      <c r="G16">
        <f t="shared" si="2"/>
        <v>-358</v>
      </c>
      <c r="H16" s="57">
        <v>45968</v>
      </c>
      <c r="I16">
        <v>1652</v>
      </c>
      <c r="J16">
        <v>290457851</v>
      </c>
      <c r="K16">
        <v>72</v>
      </c>
      <c r="L16"/>
      <c r="M16"/>
      <c r="N16">
        <v>1.36</v>
      </c>
      <c r="O16" s="83">
        <v>6251.73</v>
      </c>
      <c r="P16">
        <v>5557.3100000000013</v>
      </c>
      <c r="Q16">
        <v>1.6499520000000001</v>
      </c>
      <c r="R16">
        <v>6565.93</v>
      </c>
      <c r="S16">
        <v>1.6499520000000001</v>
      </c>
      <c r="T16" s="84">
        <v>6251.73</v>
      </c>
      <c r="U16" s="57">
        <v>43922</v>
      </c>
      <c r="V16" s="81" t="str">
        <f t="shared" si="0"/>
        <v>12020</v>
      </c>
      <c r="W16" s="80" t="str">
        <f t="shared" si="1"/>
        <v>Acima de 120 dias</v>
      </c>
      <c r="X16" s="81" t="str">
        <f t="shared" si="3"/>
        <v>42020</v>
      </c>
      <c r="Z16"/>
      <c r="AA16" s="8" t="s">
        <v>188</v>
      </c>
      <c r="AB16" s="5">
        <v>589742.95000000007</v>
      </c>
      <c r="AC16"/>
    </row>
    <row r="17" spans="1:29" x14ac:dyDescent="0.3">
      <c r="A17" s="57">
        <v>44255</v>
      </c>
      <c r="B17">
        <v>29894663000189</v>
      </c>
      <c r="C17" t="s">
        <v>96</v>
      </c>
      <c r="D17" s="57">
        <v>43843</v>
      </c>
      <c r="E17">
        <v>80</v>
      </c>
      <c r="F17" s="57">
        <v>43928</v>
      </c>
      <c r="G17">
        <f t="shared" si="2"/>
        <v>-327</v>
      </c>
      <c r="H17" s="57">
        <v>45999</v>
      </c>
      <c r="I17">
        <v>1683</v>
      </c>
      <c r="J17">
        <v>290468789</v>
      </c>
      <c r="K17">
        <v>72</v>
      </c>
      <c r="L17"/>
      <c r="M17"/>
      <c r="N17">
        <v>1.36</v>
      </c>
      <c r="O17" s="83">
        <v>3979.9</v>
      </c>
      <c r="P17">
        <v>3615.7100000000009</v>
      </c>
      <c r="Q17">
        <v>1.6582269999999999</v>
      </c>
      <c r="R17">
        <v>4193.79</v>
      </c>
      <c r="S17">
        <v>1.6582269999999999</v>
      </c>
      <c r="T17" s="84">
        <v>3979.9</v>
      </c>
      <c r="U17" s="57">
        <v>43983</v>
      </c>
      <c r="V17" s="81" t="str">
        <f t="shared" si="0"/>
        <v>12020</v>
      </c>
      <c r="W17" s="80" t="str">
        <f t="shared" si="1"/>
        <v>Acima de 120 dias</v>
      </c>
      <c r="X17" s="81" t="str">
        <f t="shared" si="3"/>
        <v>62020</v>
      </c>
      <c r="Z17"/>
      <c r="AA17" s="87" t="s">
        <v>3</v>
      </c>
      <c r="AB17" s="88">
        <v>31982.18</v>
      </c>
      <c r="AC17"/>
    </row>
    <row r="18" spans="1:29" x14ac:dyDescent="0.3">
      <c r="A18" s="57">
        <v>44255</v>
      </c>
      <c r="B18">
        <v>29894663000189</v>
      </c>
      <c r="C18" t="s">
        <v>96</v>
      </c>
      <c r="D18" s="57">
        <v>43873</v>
      </c>
      <c r="E18">
        <v>250</v>
      </c>
      <c r="F18" s="57">
        <v>43897</v>
      </c>
      <c r="G18">
        <f t="shared" si="2"/>
        <v>-358</v>
      </c>
      <c r="H18" s="57">
        <v>46029</v>
      </c>
      <c r="I18">
        <v>1713</v>
      </c>
      <c r="J18">
        <v>290478783</v>
      </c>
      <c r="K18">
        <v>72</v>
      </c>
      <c r="L18"/>
      <c r="M18"/>
      <c r="N18">
        <v>1.36</v>
      </c>
      <c r="O18" s="83">
        <v>12831.07</v>
      </c>
      <c r="P18">
        <v>11296.840000000004</v>
      </c>
      <c r="Q18">
        <v>1.6372960000000001</v>
      </c>
      <c r="R18">
        <v>13471.75</v>
      </c>
      <c r="S18">
        <v>1.6372960000000001</v>
      </c>
      <c r="T18" s="84">
        <v>12831.07</v>
      </c>
      <c r="U18" s="57">
        <v>43891</v>
      </c>
      <c r="V18" s="81" t="str">
        <f t="shared" si="0"/>
        <v>22020</v>
      </c>
      <c r="W18" s="80" t="str">
        <f t="shared" si="1"/>
        <v>Acima de 120 dias</v>
      </c>
      <c r="X18" s="81" t="str">
        <f t="shared" si="3"/>
        <v>32020</v>
      </c>
      <c r="Z18"/>
      <c r="AA18" s="87" t="s">
        <v>4</v>
      </c>
      <c r="AB18" s="88">
        <v>5280.45</v>
      </c>
      <c r="AC18"/>
    </row>
    <row r="19" spans="1:29" x14ac:dyDescent="0.3">
      <c r="A19" s="57">
        <v>44255</v>
      </c>
      <c r="B19">
        <v>29894663000189</v>
      </c>
      <c r="C19" t="s">
        <v>96</v>
      </c>
      <c r="D19" s="57">
        <v>43815</v>
      </c>
      <c r="E19">
        <v>153.72</v>
      </c>
      <c r="F19" s="57">
        <v>43868</v>
      </c>
      <c r="G19">
        <f t="shared" si="2"/>
        <v>-387</v>
      </c>
      <c r="H19" s="57">
        <v>45968</v>
      </c>
      <c r="I19">
        <v>1652</v>
      </c>
      <c r="J19">
        <v>290563425</v>
      </c>
      <c r="K19">
        <v>72</v>
      </c>
      <c r="L19"/>
      <c r="M19"/>
      <c r="N19">
        <v>1.3758329999999999</v>
      </c>
      <c r="O19" s="83">
        <v>7821.4599999999991</v>
      </c>
      <c r="P19">
        <v>6922.1900000000005</v>
      </c>
      <c r="Q19">
        <v>1.71539</v>
      </c>
      <c r="R19">
        <v>8269.56</v>
      </c>
      <c r="S19">
        <v>1.71539</v>
      </c>
      <c r="T19" s="84">
        <v>7821.4599999999991</v>
      </c>
      <c r="U19" s="57">
        <v>43922</v>
      </c>
      <c r="V19" s="81" t="str">
        <f t="shared" si="0"/>
        <v>122019</v>
      </c>
      <c r="W19" s="80" t="str">
        <f t="shared" si="1"/>
        <v>Acima de 120 dias</v>
      </c>
      <c r="X19" s="81" t="str">
        <f t="shared" si="3"/>
        <v>42020</v>
      </c>
      <c r="Z19"/>
      <c r="AA19" s="86" t="s">
        <v>92</v>
      </c>
      <c r="AB19" s="5">
        <v>72260.33</v>
      </c>
      <c r="AC19"/>
    </row>
    <row r="20" spans="1:29" x14ac:dyDescent="0.3">
      <c r="A20" s="57">
        <v>44255</v>
      </c>
      <c r="B20">
        <v>29894663000189</v>
      </c>
      <c r="C20" t="s">
        <v>96</v>
      </c>
      <c r="D20" s="57">
        <v>43815</v>
      </c>
      <c r="E20">
        <v>145.6</v>
      </c>
      <c r="F20" s="57">
        <v>44323</v>
      </c>
      <c r="G20">
        <f t="shared" si="2"/>
        <v>68</v>
      </c>
      <c r="H20" s="57">
        <v>44872</v>
      </c>
      <c r="I20">
        <v>556</v>
      </c>
      <c r="J20">
        <v>290564196</v>
      </c>
      <c r="K20">
        <v>36</v>
      </c>
      <c r="L20"/>
      <c r="M20"/>
      <c r="N20">
        <v>1.4949999999999999</v>
      </c>
      <c r="O20" s="83">
        <v>2317.3399999999997</v>
      </c>
      <c r="P20">
        <v>3947.26</v>
      </c>
      <c r="Q20">
        <v>2.0499139999999998</v>
      </c>
      <c r="R20">
        <v>2427.79</v>
      </c>
      <c r="S20">
        <v>2.0499139999999998</v>
      </c>
      <c r="T20" s="84">
        <v>2317.3399999999997</v>
      </c>
      <c r="U20" s="57">
        <v>44317</v>
      </c>
      <c r="V20" s="81" t="str">
        <f t="shared" si="0"/>
        <v>122019</v>
      </c>
      <c r="W20" s="80" t="str">
        <f t="shared" si="1"/>
        <v>1 a 30 dias</v>
      </c>
      <c r="X20" s="81" t="str">
        <f t="shared" si="3"/>
        <v>52021</v>
      </c>
      <c r="Z20"/>
      <c r="AA20" s="86" t="s">
        <v>93</v>
      </c>
      <c r="AB20" s="5">
        <v>480219.99000000011</v>
      </c>
    </row>
    <row r="21" spans="1:29" x14ac:dyDescent="0.3">
      <c r="A21" s="57">
        <v>44255</v>
      </c>
      <c r="B21">
        <v>29894663000189</v>
      </c>
      <c r="C21" t="s">
        <v>96</v>
      </c>
      <c r="D21" s="57">
        <v>43843</v>
      </c>
      <c r="E21">
        <v>347.01</v>
      </c>
      <c r="F21" s="57">
        <v>44081</v>
      </c>
      <c r="G21">
        <f t="shared" si="2"/>
        <v>-174</v>
      </c>
      <c r="H21" s="57">
        <v>45999</v>
      </c>
      <c r="I21">
        <v>1683</v>
      </c>
      <c r="J21">
        <v>290568617</v>
      </c>
      <c r="K21">
        <v>72</v>
      </c>
      <c r="L21"/>
      <c r="M21"/>
      <c r="N21">
        <v>1.36</v>
      </c>
      <c r="O21" s="83">
        <v>15630.11</v>
      </c>
      <c r="P21">
        <v>15683.549999999996</v>
      </c>
      <c r="Q21">
        <v>1.6237649999999999</v>
      </c>
      <c r="R21">
        <v>16455.96</v>
      </c>
      <c r="S21">
        <v>1.6237649999999999</v>
      </c>
      <c r="T21" s="84">
        <v>15630.11</v>
      </c>
      <c r="U21" s="57">
        <v>44105</v>
      </c>
      <c r="V21" s="81" t="str">
        <f t="shared" si="0"/>
        <v>12020</v>
      </c>
      <c r="W21" s="80" t="str">
        <f t="shared" si="1"/>
        <v>Acima de 120 dias</v>
      </c>
      <c r="X21" s="81" t="str">
        <f t="shared" si="3"/>
        <v>102020</v>
      </c>
      <c r="AA21" s="8" t="s">
        <v>199</v>
      </c>
      <c r="AB21" s="5">
        <v>688492.89999999991</v>
      </c>
    </row>
    <row r="22" spans="1:29" x14ac:dyDescent="0.3">
      <c r="A22" s="57">
        <v>44255</v>
      </c>
      <c r="B22">
        <v>29894663000189</v>
      </c>
      <c r="C22" t="s">
        <v>96</v>
      </c>
      <c r="D22" s="57">
        <v>43873</v>
      </c>
      <c r="E22">
        <v>288.69</v>
      </c>
      <c r="F22" s="57">
        <v>44323</v>
      </c>
      <c r="G22">
        <f t="shared" si="2"/>
        <v>68</v>
      </c>
      <c r="H22" s="57">
        <v>46029</v>
      </c>
      <c r="I22">
        <v>1713</v>
      </c>
      <c r="J22">
        <v>290573638</v>
      </c>
      <c r="K22">
        <v>72</v>
      </c>
      <c r="L22"/>
      <c r="M22"/>
      <c r="N22">
        <v>1.36</v>
      </c>
      <c r="O22" s="83">
        <v>10742.28</v>
      </c>
      <c r="P22">
        <v>13045.129999999997</v>
      </c>
      <c r="Q22">
        <v>1.6503699999999999</v>
      </c>
      <c r="R22">
        <v>11514.92</v>
      </c>
      <c r="S22">
        <v>1.6503699999999999</v>
      </c>
      <c r="T22" s="84">
        <v>10742.28</v>
      </c>
      <c r="U22" s="57">
        <v>44317</v>
      </c>
      <c r="V22" s="81" t="str">
        <f t="shared" si="0"/>
        <v>22020</v>
      </c>
      <c r="W22" s="80" t="str">
        <f t="shared" si="1"/>
        <v>1 a 30 dias</v>
      </c>
      <c r="X22" s="81" t="str">
        <f t="shared" si="3"/>
        <v>52021</v>
      </c>
      <c r="AA22" s="87" t="s">
        <v>2</v>
      </c>
      <c r="AB22" s="88">
        <v>8574.5399999999991</v>
      </c>
    </row>
    <row r="23" spans="1:29" x14ac:dyDescent="0.3">
      <c r="A23" s="57">
        <v>44255</v>
      </c>
      <c r="B23">
        <v>29894663000189</v>
      </c>
      <c r="C23" t="s">
        <v>96</v>
      </c>
      <c r="D23" s="57">
        <v>43873</v>
      </c>
      <c r="E23">
        <v>223.03</v>
      </c>
      <c r="F23" s="57">
        <v>43897</v>
      </c>
      <c r="G23">
        <f t="shared" si="2"/>
        <v>-358</v>
      </c>
      <c r="H23" s="57">
        <v>46029</v>
      </c>
      <c r="I23">
        <v>1713</v>
      </c>
      <c r="J23">
        <v>290584743</v>
      </c>
      <c r="K23">
        <v>72</v>
      </c>
      <c r="L23"/>
      <c r="M23"/>
      <c r="N23">
        <v>1.36</v>
      </c>
      <c r="O23" s="83">
        <v>11342.75</v>
      </c>
      <c r="P23">
        <v>10078.07</v>
      </c>
      <c r="Q23">
        <v>1.691098</v>
      </c>
      <c r="R23">
        <v>12018.39</v>
      </c>
      <c r="S23">
        <v>1.691098</v>
      </c>
      <c r="T23" s="84">
        <v>11342.75</v>
      </c>
      <c r="U23" s="57">
        <v>43922</v>
      </c>
      <c r="V23" s="81" t="str">
        <f t="shared" si="0"/>
        <v>22020</v>
      </c>
      <c r="W23" s="80" t="str">
        <f t="shared" si="1"/>
        <v>Acima de 120 dias</v>
      </c>
      <c r="X23" s="81" t="str">
        <f t="shared" si="3"/>
        <v>42020</v>
      </c>
      <c r="AA23" s="87" t="s">
        <v>3</v>
      </c>
      <c r="AB23" s="88">
        <v>11752</v>
      </c>
    </row>
    <row r="24" spans="1:29" x14ac:dyDescent="0.3">
      <c r="A24" s="57">
        <v>44255</v>
      </c>
      <c r="B24">
        <v>29894663000189</v>
      </c>
      <c r="C24" t="s">
        <v>96</v>
      </c>
      <c r="D24" s="57">
        <v>43815</v>
      </c>
      <c r="E24">
        <v>159.29</v>
      </c>
      <c r="F24" s="57">
        <v>44323</v>
      </c>
      <c r="G24">
        <f t="shared" si="2"/>
        <v>68</v>
      </c>
      <c r="H24" s="57">
        <v>45937</v>
      </c>
      <c r="I24">
        <v>1621</v>
      </c>
      <c r="J24">
        <v>290652159</v>
      </c>
      <c r="K24">
        <v>72</v>
      </c>
      <c r="L24"/>
      <c r="M24"/>
      <c r="N24">
        <v>1.368671</v>
      </c>
      <c r="O24" s="83">
        <v>5662.24</v>
      </c>
      <c r="P24">
        <v>7128.4100000000035</v>
      </c>
      <c r="Q24">
        <v>1.707822</v>
      </c>
      <c r="R24">
        <v>6114.68</v>
      </c>
      <c r="S24">
        <v>1.707822</v>
      </c>
      <c r="T24" s="84">
        <v>5662.24</v>
      </c>
      <c r="U24" s="57">
        <v>44317</v>
      </c>
      <c r="V24" s="81" t="str">
        <f t="shared" si="0"/>
        <v>122019</v>
      </c>
      <c r="W24" s="80" t="str">
        <f t="shared" si="1"/>
        <v>1 a 30 dias</v>
      </c>
      <c r="X24" s="81" t="str">
        <f t="shared" si="3"/>
        <v>52021</v>
      </c>
      <c r="AA24" s="87" t="s">
        <v>4</v>
      </c>
      <c r="AB24" s="88">
        <v>3672.92</v>
      </c>
    </row>
    <row r="25" spans="1:29" x14ac:dyDescent="0.3">
      <c r="A25" s="57">
        <v>44255</v>
      </c>
      <c r="B25">
        <v>29894663000189</v>
      </c>
      <c r="C25" t="s">
        <v>96</v>
      </c>
      <c r="D25" s="57">
        <v>43815</v>
      </c>
      <c r="E25">
        <v>226</v>
      </c>
      <c r="F25" s="57">
        <v>44172</v>
      </c>
      <c r="G25">
        <f t="shared" si="2"/>
        <v>-83</v>
      </c>
      <c r="H25" s="57">
        <v>45968</v>
      </c>
      <c r="I25">
        <v>1652</v>
      </c>
      <c r="J25">
        <v>290664282</v>
      </c>
      <c r="K25">
        <v>72</v>
      </c>
      <c r="L25"/>
      <c r="M25"/>
      <c r="N25">
        <v>1.4949999999999999</v>
      </c>
      <c r="O25" s="83">
        <v>8662.82</v>
      </c>
      <c r="P25">
        <v>9822.3300000000054</v>
      </c>
      <c r="Q25">
        <v>2.0484059999999999</v>
      </c>
      <c r="R25">
        <v>9660.14</v>
      </c>
      <c r="S25">
        <v>2.0484059999999999</v>
      </c>
      <c r="T25" s="84">
        <v>8662.82</v>
      </c>
      <c r="U25" s="57">
        <v>44197</v>
      </c>
      <c r="V25" s="81" t="str">
        <f t="shared" si="0"/>
        <v>122019</v>
      </c>
      <c r="W25" s="80" t="str">
        <f t="shared" si="1"/>
        <v>61 a 90 dias</v>
      </c>
      <c r="X25" s="81" t="str">
        <f t="shared" si="3"/>
        <v>12021</v>
      </c>
      <c r="AA25" s="86" t="s">
        <v>92</v>
      </c>
      <c r="AB25" s="5">
        <v>65489.229999999996</v>
      </c>
    </row>
    <row r="26" spans="1:29" x14ac:dyDescent="0.3">
      <c r="A26" s="57">
        <v>44255</v>
      </c>
      <c r="B26">
        <v>29894663000189</v>
      </c>
      <c r="C26" t="s">
        <v>96</v>
      </c>
      <c r="D26" s="57">
        <v>43843</v>
      </c>
      <c r="E26">
        <v>109.23</v>
      </c>
      <c r="F26" s="57">
        <v>44323</v>
      </c>
      <c r="G26">
        <f t="shared" si="2"/>
        <v>68</v>
      </c>
      <c r="H26" s="57">
        <v>45999</v>
      </c>
      <c r="I26">
        <v>1683</v>
      </c>
      <c r="J26">
        <v>290664718</v>
      </c>
      <c r="K26">
        <v>72</v>
      </c>
      <c r="L26"/>
      <c r="M26"/>
      <c r="N26">
        <v>1.36</v>
      </c>
      <c r="O26" s="83">
        <v>4010.9</v>
      </c>
      <c r="P26">
        <v>4936.7899999999972</v>
      </c>
      <c r="Q26">
        <v>1.6616420000000001</v>
      </c>
      <c r="R26">
        <v>4306.12</v>
      </c>
      <c r="S26">
        <v>1.6616420000000001</v>
      </c>
      <c r="T26" s="84">
        <v>4010.9</v>
      </c>
      <c r="U26" s="57">
        <v>44317</v>
      </c>
      <c r="V26" s="81" t="str">
        <f t="shared" si="0"/>
        <v>12020</v>
      </c>
      <c r="W26" s="80" t="str">
        <f t="shared" si="1"/>
        <v>1 a 30 dias</v>
      </c>
      <c r="X26" s="81" t="str">
        <f t="shared" si="3"/>
        <v>52021</v>
      </c>
      <c r="AA26" s="86" t="s">
        <v>93</v>
      </c>
      <c r="AB26" s="5">
        <v>599004.20999999985</v>
      </c>
    </row>
    <row r="27" spans="1:29" x14ac:dyDescent="0.3">
      <c r="A27" s="57">
        <v>44255</v>
      </c>
      <c r="B27">
        <v>29894663000189</v>
      </c>
      <c r="C27" t="s">
        <v>96</v>
      </c>
      <c r="D27" s="57">
        <v>43815</v>
      </c>
      <c r="E27">
        <v>234.35</v>
      </c>
      <c r="F27" s="57">
        <v>44142</v>
      </c>
      <c r="G27">
        <f t="shared" si="2"/>
        <v>-113</v>
      </c>
      <c r="H27" s="57">
        <v>45937</v>
      </c>
      <c r="I27">
        <v>1621</v>
      </c>
      <c r="J27">
        <v>290750119</v>
      </c>
      <c r="K27">
        <v>72</v>
      </c>
      <c r="L27"/>
      <c r="M27"/>
      <c r="N27">
        <v>1.3599999999999999</v>
      </c>
      <c r="O27" s="83">
        <v>9956.6400000000012</v>
      </c>
      <c r="P27">
        <v>10514.509999999997</v>
      </c>
      <c r="Q27">
        <v>1.5912679999999999</v>
      </c>
      <c r="R27">
        <v>10422.320000000002</v>
      </c>
      <c r="S27">
        <v>1.5912679999999999</v>
      </c>
      <c r="T27" s="84">
        <v>9956.6400000000012</v>
      </c>
      <c r="U27" s="57">
        <v>44136</v>
      </c>
      <c r="V27" s="81" t="str">
        <f t="shared" si="0"/>
        <v>122019</v>
      </c>
      <c r="W27" s="80" t="str">
        <f t="shared" si="1"/>
        <v>91 a 120 dias</v>
      </c>
      <c r="X27" s="81" t="str">
        <f t="shared" si="3"/>
        <v>112020</v>
      </c>
      <c r="AA27" s="8" t="s">
        <v>189</v>
      </c>
      <c r="AB27" s="5">
        <v>628113.90000000014</v>
      </c>
    </row>
    <row r="28" spans="1:29" x14ac:dyDescent="0.3">
      <c r="A28" s="57">
        <v>44255</v>
      </c>
      <c r="B28">
        <v>29894663000189</v>
      </c>
      <c r="C28" t="s">
        <v>96</v>
      </c>
      <c r="D28" s="57">
        <v>43815</v>
      </c>
      <c r="E28">
        <v>187.79</v>
      </c>
      <c r="F28" s="57">
        <v>43958</v>
      </c>
      <c r="G28">
        <f t="shared" si="2"/>
        <v>-297</v>
      </c>
      <c r="H28" s="57">
        <v>45937</v>
      </c>
      <c r="I28">
        <v>1621</v>
      </c>
      <c r="J28">
        <v>290751223</v>
      </c>
      <c r="K28">
        <v>72</v>
      </c>
      <c r="L28"/>
      <c r="M28"/>
      <c r="N28">
        <v>1.3599999999999999</v>
      </c>
      <c r="O28" s="83">
        <v>9050.7999999999993</v>
      </c>
      <c r="P28">
        <v>8425.4799999999959</v>
      </c>
      <c r="Q28">
        <v>1.6267290000000001</v>
      </c>
      <c r="R28">
        <v>9478.4</v>
      </c>
      <c r="S28">
        <v>1.6267290000000001</v>
      </c>
      <c r="T28" s="84">
        <v>9050.7999999999993</v>
      </c>
      <c r="U28" s="57">
        <v>43983</v>
      </c>
      <c r="V28" s="81" t="str">
        <f t="shared" si="0"/>
        <v>122019</v>
      </c>
      <c r="W28" s="80" t="str">
        <f t="shared" si="1"/>
        <v>Acima de 120 dias</v>
      </c>
      <c r="X28" s="81" t="str">
        <f t="shared" si="3"/>
        <v>62020</v>
      </c>
      <c r="AA28" s="87" t="s">
        <v>3</v>
      </c>
      <c r="AB28" s="88">
        <v>44552.99</v>
      </c>
    </row>
    <row r="29" spans="1:29" x14ac:dyDescent="0.3">
      <c r="A29" s="57">
        <v>44255</v>
      </c>
      <c r="B29">
        <v>29894663000189</v>
      </c>
      <c r="C29" t="s">
        <v>96</v>
      </c>
      <c r="D29" s="57">
        <v>43843</v>
      </c>
      <c r="E29">
        <v>88</v>
      </c>
      <c r="F29" s="57">
        <v>43958</v>
      </c>
      <c r="G29">
        <f t="shared" si="2"/>
        <v>-297</v>
      </c>
      <c r="H29" s="57">
        <v>45968</v>
      </c>
      <c r="I29">
        <v>1652</v>
      </c>
      <c r="J29">
        <v>290859872</v>
      </c>
      <c r="K29">
        <v>72</v>
      </c>
      <c r="L29"/>
      <c r="M29"/>
      <c r="N29">
        <v>1.36</v>
      </c>
      <c r="O29" s="83">
        <v>4281.3500000000004</v>
      </c>
      <c r="P29">
        <v>3943.96</v>
      </c>
      <c r="Q29">
        <v>1.6217550000000001</v>
      </c>
      <c r="R29">
        <v>4483.6900000000005</v>
      </c>
      <c r="S29">
        <v>1.6217550000000001</v>
      </c>
      <c r="T29" s="84">
        <v>4281.3500000000004</v>
      </c>
      <c r="U29" s="57">
        <v>43952</v>
      </c>
      <c r="V29" s="81" t="str">
        <f t="shared" si="0"/>
        <v>12020</v>
      </c>
      <c r="W29" s="80" t="str">
        <f t="shared" si="1"/>
        <v>Acima de 120 dias</v>
      </c>
      <c r="X29" s="81" t="str">
        <f t="shared" si="3"/>
        <v>52020</v>
      </c>
      <c r="AA29" s="87" t="s">
        <v>4</v>
      </c>
      <c r="AB29" s="88">
        <v>4635.8600000000006</v>
      </c>
    </row>
    <row r="30" spans="1:29" x14ac:dyDescent="0.3">
      <c r="A30" s="57">
        <v>44255</v>
      </c>
      <c r="B30">
        <v>29894663000189</v>
      </c>
      <c r="C30" t="s">
        <v>96</v>
      </c>
      <c r="D30" s="57">
        <v>43843</v>
      </c>
      <c r="E30">
        <v>146.66999999999999</v>
      </c>
      <c r="F30" s="57">
        <v>44323</v>
      </c>
      <c r="G30">
        <f t="shared" si="2"/>
        <v>68</v>
      </c>
      <c r="H30" s="57">
        <v>45999</v>
      </c>
      <c r="I30">
        <v>1683</v>
      </c>
      <c r="J30">
        <v>290868993</v>
      </c>
      <c r="K30">
        <v>72</v>
      </c>
      <c r="L30"/>
      <c r="M30"/>
      <c r="N30">
        <v>1.36</v>
      </c>
      <c r="O30" s="83">
        <v>5422.86</v>
      </c>
      <c r="P30">
        <v>6628.9600000000019</v>
      </c>
      <c r="Q30">
        <v>1.6317950000000001</v>
      </c>
      <c r="R30">
        <v>5782.07</v>
      </c>
      <c r="S30">
        <v>1.6317950000000001</v>
      </c>
      <c r="T30" s="84">
        <v>5422.86</v>
      </c>
      <c r="U30" s="57">
        <v>44317</v>
      </c>
      <c r="V30" s="81" t="str">
        <f t="shared" si="0"/>
        <v>12020</v>
      </c>
      <c r="W30" s="80" t="str">
        <f t="shared" si="1"/>
        <v>1 a 30 dias</v>
      </c>
      <c r="X30" s="81" t="str">
        <f t="shared" si="3"/>
        <v>52021</v>
      </c>
      <c r="AA30" s="86" t="s">
        <v>92</v>
      </c>
      <c r="AB30" s="5">
        <v>48830.79</v>
      </c>
    </row>
    <row r="31" spans="1:29" x14ac:dyDescent="0.3">
      <c r="A31" s="57">
        <v>44255</v>
      </c>
      <c r="B31">
        <v>29894663000189</v>
      </c>
      <c r="C31" t="s">
        <v>96</v>
      </c>
      <c r="D31" s="57">
        <v>43903</v>
      </c>
      <c r="E31">
        <v>251.12</v>
      </c>
      <c r="F31" s="57">
        <v>44323</v>
      </c>
      <c r="G31">
        <f t="shared" si="2"/>
        <v>68</v>
      </c>
      <c r="H31" s="57">
        <v>46062</v>
      </c>
      <c r="I31">
        <v>1746</v>
      </c>
      <c r="J31">
        <v>290883674</v>
      </c>
      <c r="K31">
        <v>72</v>
      </c>
      <c r="L31"/>
      <c r="M31"/>
      <c r="N31">
        <v>1.36</v>
      </c>
      <c r="O31" s="83">
        <v>9463.0500000000011</v>
      </c>
      <c r="P31">
        <v>11345.219999999992</v>
      </c>
      <c r="Q31">
        <v>1.6408510000000001</v>
      </c>
      <c r="R31">
        <v>10131.480000000001</v>
      </c>
      <c r="S31">
        <v>1.6408510000000001</v>
      </c>
      <c r="T31" s="84">
        <v>9463.0500000000011</v>
      </c>
      <c r="U31" s="57">
        <v>44317</v>
      </c>
      <c r="V31" s="81" t="str">
        <f t="shared" si="0"/>
        <v>32020</v>
      </c>
      <c r="W31" s="80" t="str">
        <f t="shared" si="1"/>
        <v>1 a 30 dias</v>
      </c>
      <c r="X31" s="81" t="str">
        <f t="shared" si="3"/>
        <v>52021</v>
      </c>
      <c r="AA31" s="86" t="s">
        <v>93</v>
      </c>
      <c r="AB31" s="5">
        <v>530094.26000000013</v>
      </c>
    </row>
    <row r="32" spans="1:29" x14ac:dyDescent="0.3">
      <c r="A32" s="57">
        <v>44255</v>
      </c>
      <c r="B32">
        <v>29894663000189</v>
      </c>
      <c r="C32" t="s">
        <v>96</v>
      </c>
      <c r="D32" s="57">
        <v>43791</v>
      </c>
      <c r="E32">
        <v>88.49</v>
      </c>
      <c r="F32" s="57">
        <v>44081</v>
      </c>
      <c r="G32">
        <f t="shared" si="2"/>
        <v>-174</v>
      </c>
      <c r="H32" s="57">
        <v>45937</v>
      </c>
      <c r="I32">
        <v>1621</v>
      </c>
      <c r="J32">
        <v>290954168</v>
      </c>
      <c r="K32">
        <v>72</v>
      </c>
      <c r="L32"/>
      <c r="M32"/>
      <c r="N32">
        <v>1.3460000000000001</v>
      </c>
      <c r="O32" s="83">
        <v>3863.3399999999997</v>
      </c>
      <c r="P32">
        <v>4032.2300000000009</v>
      </c>
      <c r="Q32">
        <v>1.693648</v>
      </c>
      <c r="R32">
        <v>4123.5</v>
      </c>
      <c r="S32">
        <v>1.693648</v>
      </c>
      <c r="T32" s="84">
        <v>3863.3399999999997</v>
      </c>
      <c r="U32" s="57">
        <v>44105</v>
      </c>
      <c r="V32" s="81" t="str">
        <f t="shared" si="0"/>
        <v>112019</v>
      </c>
      <c r="W32" s="80" t="str">
        <f t="shared" si="1"/>
        <v>Acima de 120 dias</v>
      </c>
      <c r="X32" s="81" t="str">
        <f t="shared" si="3"/>
        <v>102020</v>
      </c>
      <c r="AA32" s="8" t="s">
        <v>190</v>
      </c>
      <c r="AB32" s="5">
        <v>379039.34000000014</v>
      </c>
    </row>
    <row r="33" spans="1:28" x14ac:dyDescent="0.3">
      <c r="A33" s="57">
        <v>44255</v>
      </c>
      <c r="B33">
        <v>29894663000189</v>
      </c>
      <c r="C33" t="s">
        <v>96</v>
      </c>
      <c r="D33" s="57">
        <v>43791</v>
      </c>
      <c r="E33">
        <v>257</v>
      </c>
      <c r="F33" s="57">
        <v>44081</v>
      </c>
      <c r="G33">
        <f t="shared" si="2"/>
        <v>-174</v>
      </c>
      <c r="H33" s="57">
        <v>45937</v>
      </c>
      <c r="I33">
        <v>1621</v>
      </c>
      <c r="J33">
        <v>290955519</v>
      </c>
      <c r="K33">
        <v>72</v>
      </c>
      <c r="L33"/>
      <c r="M33"/>
      <c r="N33">
        <v>1.3460000000000001</v>
      </c>
      <c r="O33" s="83">
        <v>11173.29</v>
      </c>
      <c r="P33">
        <v>11710.780000000002</v>
      </c>
      <c r="Q33">
        <v>1.7167859999999999</v>
      </c>
      <c r="R33">
        <v>11975.72</v>
      </c>
      <c r="S33">
        <v>1.7167859999999999</v>
      </c>
      <c r="T33" s="84">
        <v>11173.29</v>
      </c>
      <c r="U33" s="57">
        <v>44075</v>
      </c>
      <c r="V33" s="81" t="str">
        <f t="shared" si="0"/>
        <v>112019</v>
      </c>
      <c r="W33" s="80" t="str">
        <f t="shared" si="1"/>
        <v>Acima de 120 dias</v>
      </c>
      <c r="X33" s="81" t="str">
        <f t="shared" si="3"/>
        <v>92020</v>
      </c>
      <c r="AA33" s="87" t="s">
        <v>2</v>
      </c>
      <c r="AB33" s="88">
        <v>14315.449999999999</v>
      </c>
    </row>
    <row r="34" spans="1:28" x14ac:dyDescent="0.3">
      <c r="A34" s="57">
        <v>44255</v>
      </c>
      <c r="B34">
        <v>29894663000189</v>
      </c>
      <c r="C34" t="s">
        <v>96</v>
      </c>
      <c r="D34" s="57">
        <v>43815</v>
      </c>
      <c r="E34">
        <v>240</v>
      </c>
      <c r="F34" s="57">
        <v>43989</v>
      </c>
      <c r="G34">
        <f t="shared" si="2"/>
        <v>-266</v>
      </c>
      <c r="H34" s="57">
        <v>45968</v>
      </c>
      <c r="I34">
        <v>1652</v>
      </c>
      <c r="J34">
        <v>290955650</v>
      </c>
      <c r="K34">
        <v>72</v>
      </c>
      <c r="L34"/>
      <c r="M34"/>
      <c r="N34">
        <v>1.3599999999999999</v>
      </c>
      <c r="O34" s="83">
        <v>11409.13</v>
      </c>
      <c r="P34">
        <v>10859.029999999999</v>
      </c>
      <c r="Q34">
        <v>1.635372</v>
      </c>
      <c r="R34">
        <v>11988.24</v>
      </c>
      <c r="S34">
        <v>1.635372</v>
      </c>
      <c r="T34" s="84">
        <v>11409.13</v>
      </c>
      <c r="U34" s="57">
        <v>44013</v>
      </c>
      <c r="V34" s="81" t="str">
        <f t="shared" si="0"/>
        <v>122019</v>
      </c>
      <c r="W34" s="80" t="str">
        <f t="shared" si="1"/>
        <v>Acima de 120 dias</v>
      </c>
      <c r="X34" s="81" t="str">
        <f t="shared" si="3"/>
        <v>72020</v>
      </c>
      <c r="AA34" s="87" t="s">
        <v>4</v>
      </c>
      <c r="AB34" s="88">
        <v>467.87</v>
      </c>
    </row>
    <row r="35" spans="1:28" x14ac:dyDescent="0.3">
      <c r="A35" s="57">
        <v>44255</v>
      </c>
      <c r="B35">
        <v>29894663000189</v>
      </c>
      <c r="C35" t="s">
        <v>96</v>
      </c>
      <c r="D35" s="57">
        <v>43843</v>
      </c>
      <c r="E35">
        <v>236.4</v>
      </c>
      <c r="F35" s="57">
        <v>44081</v>
      </c>
      <c r="G35">
        <f t="shared" si="2"/>
        <v>-174</v>
      </c>
      <c r="H35" s="57">
        <v>45999</v>
      </c>
      <c r="I35">
        <v>1683</v>
      </c>
      <c r="J35">
        <v>290960753</v>
      </c>
      <c r="K35">
        <v>72</v>
      </c>
      <c r="L35"/>
      <c r="M35"/>
      <c r="N35">
        <v>1.36</v>
      </c>
      <c r="O35" s="83">
        <v>10586.7</v>
      </c>
      <c r="P35">
        <v>10684.35</v>
      </c>
      <c r="Q35">
        <v>1.654148</v>
      </c>
      <c r="R35">
        <v>11210.62</v>
      </c>
      <c r="S35">
        <v>1.654148</v>
      </c>
      <c r="T35" s="84">
        <v>10586.7</v>
      </c>
      <c r="U35" s="57">
        <v>44075</v>
      </c>
      <c r="V35" s="81" t="str">
        <f t="shared" si="0"/>
        <v>12020</v>
      </c>
      <c r="W35" s="80" t="str">
        <f t="shared" si="1"/>
        <v>Acima de 120 dias</v>
      </c>
      <c r="X35" s="81" t="str">
        <f t="shared" si="3"/>
        <v>92020</v>
      </c>
      <c r="AA35" s="86" t="s">
        <v>92</v>
      </c>
      <c r="AB35" s="5">
        <v>7629.39</v>
      </c>
    </row>
    <row r="36" spans="1:28" x14ac:dyDescent="0.3">
      <c r="A36" s="57">
        <v>44255</v>
      </c>
      <c r="B36">
        <v>29894663000189</v>
      </c>
      <c r="C36" t="s">
        <v>96</v>
      </c>
      <c r="D36" s="57">
        <v>43815</v>
      </c>
      <c r="E36">
        <v>424</v>
      </c>
      <c r="F36" s="57">
        <v>44172</v>
      </c>
      <c r="G36">
        <f t="shared" si="2"/>
        <v>-83</v>
      </c>
      <c r="H36" s="57">
        <v>45968</v>
      </c>
      <c r="I36">
        <v>1652</v>
      </c>
      <c r="J36">
        <v>291068691</v>
      </c>
      <c r="K36">
        <v>72</v>
      </c>
      <c r="L36"/>
      <c r="M36"/>
      <c r="N36">
        <v>1.507609</v>
      </c>
      <c r="O36" s="83">
        <v>16227.48</v>
      </c>
      <c r="P36">
        <v>18359.34</v>
      </c>
      <c r="Q36">
        <v>2.05654</v>
      </c>
      <c r="R36">
        <v>18070</v>
      </c>
      <c r="S36">
        <v>2.05654</v>
      </c>
      <c r="T36" s="84">
        <v>16227.48</v>
      </c>
      <c r="U36" s="57">
        <v>44166</v>
      </c>
      <c r="V36" s="81" t="str">
        <f t="shared" si="0"/>
        <v>122019</v>
      </c>
      <c r="W36" s="80" t="str">
        <f t="shared" si="1"/>
        <v>61 a 90 dias</v>
      </c>
      <c r="X36" s="81" t="str">
        <f t="shared" si="3"/>
        <v>122020</v>
      </c>
      <c r="AA36" s="86" t="s">
        <v>93</v>
      </c>
      <c r="AB36" s="5">
        <v>356626.63000000012</v>
      </c>
    </row>
    <row r="37" spans="1:28" x14ac:dyDescent="0.3">
      <c r="A37" s="57">
        <v>44255</v>
      </c>
      <c r="B37">
        <v>29894663000189</v>
      </c>
      <c r="C37" t="s">
        <v>96</v>
      </c>
      <c r="D37" s="57">
        <v>43843</v>
      </c>
      <c r="E37">
        <v>246.01</v>
      </c>
      <c r="F37" s="57">
        <v>43928</v>
      </c>
      <c r="G37">
        <f t="shared" si="2"/>
        <v>-327</v>
      </c>
      <c r="H37" s="57">
        <v>45999</v>
      </c>
      <c r="I37">
        <v>1683</v>
      </c>
      <c r="J37">
        <v>291070909</v>
      </c>
      <c r="K37">
        <v>72</v>
      </c>
      <c r="L37"/>
      <c r="M37"/>
      <c r="N37">
        <v>1.3688800000000001</v>
      </c>
      <c r="O37" s="83">
        <v>12137.72</v>
      </c>
      <c r="P37">
        <v>11088.970000000001</v>
      </c>
      <c r="Q37">
        <v>1.7070240000000001</v>
      </c>
      <c r="R37">
        <v>12875.9</v>
      </c>
      <c r="S37">
        <v>1.7070240000000001</v>
      </c>
      <c r="T37" s="84">
        <v>12137.72</v>
      </c>
      <c r="U37" s="57">
        <v>43922</v>
      </c>
      <c r="V37" s="81" t="str">
        <f t="shared" si="0"/>
        <v>12020</v>
      </c>
      <c r="W37" s="80" t="str">
        <f t="shared" si="1"/>
        <v>Acima de 120 dias</v>
      </c>
      <c r="X37" s="81" t="str">
        <f t="shared" si="3"/>
        <v>42020</v>
      </c>
      <c r="AA37" s="8" t="s">
        <v>191</v>
      </c>
      <c r="AB37" s="5">
        <v>193748.51000000004</v>
      </c>
    </row>
    <row r="38" spans="1:28" x14ac:dyDescent="0.3">
      <c r="A38" s="57">
        <v>44255</v>
      </c>
      <c r="B38">
        <v>29894663000189</v>
      </c>
      <c r="C38" t="s">
        <v>96</v>
      </c>
      <c r="D38" s="57">
        <v>43873</v>
      </c>
      <c r="E38">
        <v>1150.7</v>
      </c>
      <c r="F38" s="57">
        <v>44323</v>
      </c>
      <c r="G38">
        <f t="shared" si="2"/>
        <v>68</v>
      </c>
      <c r="H38" s="57">
        <v>45999</v>
      </c>
      <c r="I38">
        <v>1683</v>
      </c>
      <c r="J38">
        <v>291075458</v>
      </c>
      <c r="K38">
        <v>72</v>
      </c>
      <c r="L38"/>
      <c r="M38"/>
      <c r="N38">
        <v>1.3811393294638727</v>
      </c>
      <c r="O38" s="83">
        <v>41691.35</v>
      </c>
      <c r="P38">
        <v>51237.55000000001</v>
      </c>
      <c r="Q38">
        <v>1.7198709999999999</v>
      </c>
      <c r="R38">
        <v>45135.009999999995</v>
      </c>
      <c r="S38">
        <v>1.7198709999999999</v>
      </c>
      <c r="T38" s="84">
        <v>41691.35</v>
      </c>
      <c r="U38" s="57">
        <v>44317</v>
      </c>
      <c r="V38" s="81" t="str">
        <f t="shared" si="0"/>
        <v>22020</v>
      </c>
      <c r="W38" s="80" t="str">
        <f t="shared" si="1"/>
        <v>1 a 30 dias</v>
      </c>
      <c r="X38" s="81" t="str">
        <f t="shared" si="3"/>
        <v>52021</v>
      </c>
      <c r="AA38" s="87" t="s">
        <v>2</v>
      </c>
      <c r="AB38" s="88">
        <v>454.83</v>
      </c>
    </row>
    <row r="39" spans="1:28" x14ac:dyDescent="0.3">
      <c r="A39" s="57">
        <v>44255</v>
      </c>
      <c r="B39">
        <v>29894663000189</v>
      </c>
      <c r="C39" t="s">
        <v>96</v>
      </c>
      <c r="D39" s="57">
        <v>43843</v>
      </c>
      <c r="E39">
        <v>126.84</v>
      </c>
      <c r="F39" s="57">
        <v>44323</v>
      </c>
      <c r="G39">
        <f t="shared" si="2"/>
        <v>68</v>
      </c>
      <c r="H39" s="57">
        <v>45999</v>
      </c>
      <c r="I39">
        <v>1683</v>
      </c>
      <c r="J39">
        <v>291264665</v>
      </c>
      <c r="K39">
        <v>72</v>
      </c>
      <c r="L39"/>
      <c r="M39"/>
      <c r="N39">
        <v>1.36</v>
      </c>
      <c r="O39" s="83">
        <v>4675.78</v>
      </c>
      <c r="P39">
        <v>5732.6800000000012</v>
      </c>
      <c r="Q39">
        <v>1.6446780000000001</v>
      </c>
      <c r="R39">
        <v>5000.33</v>
      </c>
      <c r="S39">
        <v>1.6446780000000001</v>
      </c>
      <c r="T39" s="84">
        <v>4675.78</v>
      </c>
      <c r="U39" s="57">
        <v>44317</v>
      </c>
      <c r="V39" s="81" t="str">
        <f t="shared" si="0"/>
        <v>12020</v>
      </c>
      <c r="W39" s="80" t="str">
        <f t="shared" si="1"/>
        <v>1 a 30 dias</v>
      </c>
      <c r="X39" s="81" t="str">
        <f t="shared" si="3"/>
        <v>52021</v>
      </c>
      <c r="AA39" s="87" t="s">
        <v>3</v>
      </c>
      <c r="AB39" s="88">
        <v>8288.2800000000007</v>
      </c>
    </row>
    <row r="40" spans="1:28" x14ac:dyDescent="0.3">
      <c r="A40" s="57">
        <v>44255</v>
      </c>
      <c r="B40">
        <v>29894663000189</v>
      </c>
      <c r="C40" t="s">
        <v>96</v>
      </c>
      <c r="D40" s="57">
        <v>43843</v>
      </c>
      <c r="E40">
        <v>160.96</v>
      </c>
      <c r="F40" s="57">
        <v>43958</v>
      </c>
      <c r="G40">
        <f t="shared" si="2"/>
        <v>-297</v>
      </c>
      <c r="H40" s="57">
        <v>45999</v>
      </c>
      <c r="I40">
        <v>1683</v>
      </c>
      <c r="J40">
        <v>291268474</v>
      </c>
      <c r="K40">
        <v>72</v>
      </c>
      <c r="L40"/>
      <c r="M40"/>
      <c r="N40">
        <v>1.36</v>
      </c>
      <c r="O40" s="83">
        <v>7899.0499999999993</v>
      </c>
      <c r="P40">
        <v>7274.78</v>
      </c>
      <c r="Q40">
        <v>1.62</v>
      </c>
      <c r="R40">
        <v>8276.93</v>
      </c>
      <c r="S40">
        <v>1.62</v>
      </c>
      <c r="T40" s="84">
        <v>7899.0499999999993</v>
      </c>
      <c r="U40" s="57">
        <v>43983</v>
      </c>
      <c r="V40" s="81" t="str">
        <f t="shared" si="0"/>
        <v>12020</v>
      </c>
      <c r="W40" s="80" t="str">
        <f t="shared" si="1"/>
        <v>Acima de 120 dias</v>
      </c>
      <c r="X40" s="81" t="str">
        <f t="shared" si="3"/>
        <v>62020</v>
      </c>
      <c r="AA40" s="86" t="s">
        <v>92</v>
      </c>
      <c r="AB40" s="5">
        <v>29449.879999999997</v>
      </c>
    </row>
    <row r="41" spans="1:28" x14ac:dyDescent="0.3">
      <c r="A41" s="57">
        <v>44255</v>
      </c>
      <c r="B41">
        <v>29894663000189</v>
      </c>
      <c r="C41" t="s">
        <v>96</v>
      </c>
      <c r="D41" s="57">
        <v>43843</v>
      </c>
      <c r="E41">
        <v>139.91999999999999</v>
      </c>
      <c r="F41" s="57">
        <v>44111</v>
      </c>
      <c r="G41">
        <f t="shared" si="2"/>
        <v>-144</v>
      </c>
      <c r="H41" s="57">
        <v>45999</v>
      </c>
      <c r="I41">
        <v>1683</v>
      </c>
      <c r="J41">
        <v>291268484</v>
      </c>
      <c r="K41">
        <v>72</v>
      </c>
      <c r="L41"/>
      <c r="M41"/>
      <c r="N41">
        <v>1.36</v>
      </c>
      <c r="O41" s="83">
        <v>6004.83</v>
      </c>
      <c r="P41">
        <v>6323.8100000000013</v>
      </c>
      <c r="Q41">
        <v>1.638514</v>
      </c>
      <c r="R41">
        <v>6355.4699999999993</v>
      </c>
      <c r="S41">
        <v>1.638514</v>
      </c>
      <c r="T41" s="84">
        <v>6004.83</v>
      </c>
      <c r="U41" s="57">
        <v>44228</v>
      </c>
      <c r="V41" s="81" t="str">
        <f t="shared" si="0"/>
        <v>12020</v>
      </c>
      <c r="W41" s="80" t="str">
        <f t="shared" si="1"/>
        <v>Acima de 120 dias</v>
      </c>
      <c r="X41" s="81" t="str">
        <f t="shared" si="3"/>
        <v>22021</v>
      </c>
      <c r="AA41" s="86" t="s">
        <v>93</v>
      </c>
      <c r="AB41" s="5">
        <v>155555.52000000005</v>
      </c>
    </row>
    <row r="42" spans="1:28" x14ac:dyDescent="0.3">
      <c r="A42" s="57">
        <v>44255</v>
      </c>
      <c r="B42">
        <v>29894663000189</v>
      </c>
      <c r="C42" t="s">
        <v>96</v>
      </c>
      <c r="D42" s="57">
        <v>43873</v>
      </c>
      <c r="E42">
        <v>297.86</v>
      </c>
      <c r="F42" s="57">
        <v>44081</v>
      </c>
      <c r="G42">
        <f t="shared" si="2"/>
        <v>-174</v>
      </c>
      <c r="H42" s="57">
        <v>46029</v>
      </c>
      <c r="I42">
        <v>1713</v>
      </c>
      <c r="J42">
        <v>291282612</v>
      </c>
      <c r="K42">
        <v>72</v>
      </c>
      <c r="L42"/>
      <c r="M42"/>
      <c r="N42">
        <v>1.36</v>
      </c>
      <c r="O42" s="83">
        <v>13362.19</v>
      </c>
      <c r="P42">
        <v>13459.489999999998</v>
      </c>
      <c r="Q42">
        <v>1.690752</v>
      </c>
      <c r="R42">
        <v>14263.57</v>
      </c>
      <c r="S42">
        <v>1.690752</v>
      </c>
      <c r="T42" s="84">
        <v>13362.19</v>
      </c>
      <c r="U42" s="57">
        <v>44105</v>
      </c>
      <c r="V42" s="81" t="str">
        <f t="shared" si="0"/>
        <v>22020</v>
      </c>
      <c r="W42" s="80" t="str">
        <f t="shared" si="1"/>
        <v>Acima de 120 dias</v>
      </c>
      <c r="X42" s="81" t="str">
        <f t="shared" si="3"/>
        <v>102020</v>
      </c>
      <c r="AA42" s="8" t="s">
        <v>192</v>
      </c>
      <c r="AB42" s="5">
        <v>891628.97</v>
      </c>
    </row>
    <row r="43" spans="1:28" x14ac:dyDescent="0.3">
      <c r="A43" s="57">
        <v>44255</v>
      </c>
      <c r="B43">
        <v>29894663000189</v>
      </c>
      <c r="C43" t="s">
        <v>96</v>
      </c>
      <c r="D43" s="57">
        <v>43815</v>
      </c>
      <c r="E43">
        <v>232.81</v>
      </c>
      <c r="F43" s="57">
        <v>43958</v>
      </c>
      <c r="G43">
        <f t="shared" si="2"/>
        <v>-297</v>
      </c>
      <c r="H43" s="57">
        <v>45968</v>
      </c>
      <c r="I43">
        <v>1652</v>
      </c>
      <c r="J43">
        <v>291358766</v>
      </c>
      <c r="K43">
        <v>72</v>
      </c>
      <c r="L43"/>
      <c r="M43"/>
      <c r="N43">
        <v>1.3599999999999999</v>
      </c>
      <c r="O43" s="83">
        <v>11304.49</v>
      </c>
      <c r="P43">
        <v>10533.7</v>
      </c>
      <c r="Q43">
        <v>1.633159</v>
      </c>
      <c r="R43">
        <v>11861.87</v>
      </c>
      <c r="S43">
        <v>1.633159</v>
      </c>
      <c r="T43" s="84">
        <v>11304.49</v>
      </c>
      <c r="U43" s="57">
        <v>43983</v>
      </c>
      <c r="V43" s="81" t="str">
        <f t="shared" si="0"/>
        <v>122019</v>
      </c>
      <c r="W43" s="80" t="str">
        <f t="shared" si="1"/>
        <v>Acima de 120 dias</v>
      </c>
      <c r="X43" s="81" t="str">
        <f t="shared" si="3"/>
        <v>62020</v>
      </c>
      <c r="AA43" s="87" t="s">
        <v>2</v>
      </c>
      <c r="AB43" s="88">
        <v>23605.09</v>
      </c>
    </row>
    <row r="44" spans="1:28" x14ac:dyDescent="0.3">
      <c r="A44" s="57">
        <v>44255</v>
      </c>
      <c r="B44">
        <v>29894663000189</v>
      </c>
      <c r="C44" t="s">
        <v>96</v>
      </c>
      <c r="D44" s="57">
        <v>43873</v>
      </c>
      <c r="E44">
        <v>282</v>
      </c>
      <c r="F44" s="57">
        <v>43897</v>
      </c>
      <c r="G44">
        <f t="shared" si="2"/>
        <v>-358</v>
      </c>
      <c r="H44" s="57">
        <v>46029</v>
      </c>
      <c r="I44">
        <v>1713</v>
      </c>
      <c r="J44">
        <v>291377739</v>
      </c>
      <c r="K44">
        <v>72</v>
      </c>
      <c r="L44"/>
      <c r="M44"/>
      <c r="N44">
        <v>1.36</v>
      </c>
      <c r="O44" s="83">
        <v>14486.53</v>
      </c>
      <c r="P44">
        <v>12742.8</v>
      </c>
      <c r="Q44">
        <v>1.6320520000000001</v>
      </c>
      <c r="R44">
        <v>15196.09</v>
      </c>
      <c r="S44">
        <v>1.6320520000000001</v>
      </c>
      <c r="T44" s="84">
        <v>14486.53</v>
      </c>
      <c r="U44" s="57">
        <v>44166</v>
      </c>
      <c r="V44" s="81" t="str">
        <f t="shared" si="0"/>
        <v>22020</v>
      </c>
      <c r="W44" s="80" t="str">
        <f t="shared" si="1"/>
        <v>Acima de 120 dias</v>
      </c>
      <c r="X44" s="81" t="str">
        <f t="shared" si="3"/>
        <v>122020</v>
      </c>
      <c r="AA44" s="87" t="s">
        <v>3</v>
      </c>
      <c r="AB44" s="88">
        <v>101519.13999999998</v>
      </c>
    </row>
    <row r="45" spans="1:28" x14ac:dyDescent="0.3">
      <c r="A45" s="57">
        <v>44255</v>
      </c>
      <c r="B45">
        <v>29894663000189</v>
      </c>
      <c r="C45" t="s">
        <v>96</v>
      </c>
      <c r="D45" s="57">
        <v>43791</v>
      </c>
      <c r="E45">
        <v>87.73</v>
      </c>
      <c r="F45" s="57">
        <v>43897</v>
      </c>
      <c r="G45">
        <f t="shared" si="2"/>
        <v>-358</v>
      </c>
      <c r="H45" s="57">
        <v>45937</v>
      </c>
      <c r="I45">
        <v>1621</v>
      </c>
      <c r="J45">
        <v>291452997</v>
      </c>
      <c r="K45">
        <v>72</v>
      </c>
      <c r="L45"/>
      <c r="M45"/>
      <c r="N45">
        <v>1.3460000000000001</v>
      </c>
      <c r="O45" s="83">
        <v>4353.25</v>
      </c>
      <c r="P45">
        <v>3997.5900000000006</v>
      </c>
      <c r="Q45">
        <v>1.6984570000000001</v>
      </c>
      <c r="R45">
        <v>4614.4399999999996</v>
      </c>
      <c r="S45">
        <v>1.6984570000000001</v>
      </c>
      <c r="T45" s="84">
        <v>4353.25</v>
      </c>
      <c r="U45" s="57">
        <v>43922</v>
      </c>
      <c r="V45" s="81" t="str">
        <f t="shared" si="0"/>
        <v>112019</v>
      </c>
      <c r="W45" s="80" t="str">
        <f t="shared" si="1"/>
        <v>Acima de 120 dias</v>
      </c>
      <c r="X45" s="81" t="str">
        <f t="shared" si="3"/>
        <v>42020</v>
      </c>
      <c r="AA45" s="87" t="s">
        <v>4</v>
      </c>
      <c r="AB45" s="88">
        <v>14356.4</v>
      </c>
    </row>
    <row r="46" spans="1:28" x14ac:dyDescent="0.3">
      <c r="A46" s="57">
        <v>44255</v>
      </c>
      <c r="B46">
        <v>29894663000189</v>
      </c>
      <c r="C46" t="s">
        <v>96</v>
      </c>
      <c r="D46" s="57">
        <v>43815</v>
      </c>
      <c r="E46">
        <v>81.7</v>
      </c>
      <c r="F46" s="57">
        <v>44050</v>
      </c>
      <c r="G46">
        <f t="shared" si="2"/>
        <v>-205</v>
      </c>
      <c r="H46" s="57">
        <v>45968</v>
      </c>
      <c r="I46">
        <v>1652</v>
      </c>
      <c r="J46">
        <v>291464630</v>
      </c>
      <c r="K46">
        <v>72</v>
      </c>
      <c r="L46"/>
      <c r="M46"/>
      <c r="N46">
        <v>1.368692</v>
      </c>
      <c r="O46" s="83">
        <v>3671.88</v>
      </c>
      <c r="P46">
        <v>3686.8999999999992</v>
      </c>
      <c r="Q46">
        <v>1.7077340000000001</v>
      </c>
      <c r="R46">
        <v>3910.33</v>
      </c>
      <c r="S46">
        <v>1.7077340000000001</v>
      </c>
      <c r="T46" s="84">
        <v>3671.88</v>
      </c>
      <c r="U46" s="57">
        <v>44075</v>
      </c>
      <c r="V46" s="81" t="str">
        <f t="shared" si="0"/>
        <v>122019</v>
      </c>
      <c r="W46" s="80" t="str">
        <f t="shared" si="1"/>
        <v>Acima de 120 dias</v>
      </c>
      <c r="X46" s="81" t="str">
        <f t="shared" si="3"/>
        <v>92020</v>
      </c>
      <c r="AA46" s="86" t="s">
        <v>92</v>
      </c>
      <c r="AB46" s="5">
        <v>57002.920000000006</v>
      </c>
    </row>
    <row r="47" spans="1:28" x14ac:dyDescent="0.3">
      <c r="A47" s="57">
        <v>44255</v>
      </c>
      <c r="B47">
        <v>29894663000189</v>
      </c>
      <c r="C47" t="s">
        <v>96</v>
      </c>
      <c r="D47" s="57">
        <v>43873</v>
      </c>
      <c r="E47">
        <v>439.68</v>
      </c>
      <c r="F47" s="57">
        <v>44081</v>
      </c>
      <c r="G47">
        <f t="shared" si="2"/>
        <v>-174</v>
      </c>
      <c r="H47" s="57">
        <v>46029</v>
      </c>
      <c r="I47">
        <v>1713</v>
      </c>
      <c r="J47">
        <v>291475860</v>
      </c>
      <c r="K47">
        <v>72</v>
      </c>
      <c r="L47"/>
      <c r="M47"/>
      <c r="N47">
        <v>1.36</v>
      </c>
      <c r="O47" s="83">
        <v>19962.349999999999</v>
      </c>
      <c r="P47">
        <v>19867.970000000005</v>
      </c>
      <c r="Q47">
        <v>1.6284670000000001</v>
      </c>
      <c r="R47">
        <v>21054.94</v>
      </c>
      <c r="S47">
        <v>1.6284670000000001</v>
      </c>
      <c r="T47" s="84">
        <v>19962.349999999999</v>
      </c>
      <c r="U47" s="57">
        <v>44105</v>
      </c>
      <c r="V47" s="81" t="str">
        <f t="shared" si="0"/>
        <v>22020</v>
      </c>
      <c r="W47" s="80" t="str">
        <f t="shared" si="1"/>
        <v>Acima de 120 dias</v>
      </c>
      <c r="X47" s="81" t="str">
        <f t="shared" si="3"/>
        <v>102020</v>
      </c>
      <c r="AA47" s="86" t="s">
        <v>93</v>
      </c>
      <c r="AB47" s="5">
        <v>695145.41999999993</v>
      </c>
    </row>
    <row r="48" spans="1:28" x14ac:dyDescent="0.3">
      <c r="A48" s="57">
        <v>44255</v>
      </c>
      <c r="B48">
        <v>29894663000189</v>
      </c>
      <c r="C48" t="s">
        <v>96</v>
      </c>
      <c r="D48" s="57">
        <v>43791</v>
      </c>
      <c r="E48">
        <v>119.46</v>
      </c>
      <c r="F48" s="57">
        <v>44142</v>
      </c>
      <c r="G48">
        <f t="shared" si="2"/>
        <v>-113</v>
      </c>
      <c r="H48" s="57">
        <v>45937</v>
      </c>
      <c r="I48">
        <v>1621</v>
      </c>
      <c r="J48">
        <v>291550147</v>
      </c>
      <c r="K48">
        <v>72</v>
      </c>
      <c r="L48"/>
      <c r="M48"/>
      <c r="N48">
        <v>1.3460000000000001</v>
      </c>
      <c r="O48" s="83">
        <v>5073.67</v>
      </c>
      <c r="P48">
        <v>5443.4700000000012</v>
      </c>
      <c r="Q48">
        <v>1.593037</v>
      </c>
      <c r="R48">
        <v>5327.7</v>
      </c>
      <c r="S48">
        <v>1.593037</v>
      </c>
      <c r="T48" s="84">
        <v>5073.67</v>
      </c>
      <c r="U48" s="57">
        <v>44136</v>
      </c>
      <c r="V48" s="81" t="str">
        <f t="shared" si="0"/>
        <v>112019</v>
      </c>
      <c r="W48" s="80" t="str">
        <f t="shared" si="1"/>
        <v>91 a 120 dias</v>
      </c>
      <c r="X48" s="81" t="str">
        <f t="shared" si="3"/>
        <v>112020</v>
      </c>
      <c r="AA48" s="8" t="s">
        <v>193</v>
      </c>
      <c r="AB48" s="5">
        <v>488905.49</v>
      </c>
    </row>
    <row r="49" spans="1:28" x14ac:dyDescent="0.3">
      <c r="A49" s="57">
        <v>44255</v>
      </c>
      <c r="B49">
        <v>29894663000189</v>
      </c>
      <c r="C49" t="s">
        <v>96</v>
      </c>
      <c r="D49" s="57">
        <v>43815</v>
      </c>
      <c r="E49">
        <v>137.22999999999999</v>
      </c>
      <c r="F49" s="57">
        <v>44172</v>
      </c>
      <c r="G49">
        <f t="shared" si="2"/>
        <v>-83</v>
      </c>
      <c r="H49" s="57">
        <v>45968</v>
      </c>
      <c r="I49">
        <v>1652</v>
      </c>
      <c r="J49">
        <v>291554455</v>
      </c>
      <c r="K49">
        <v>72</v>
      </c>
      <c r="L49"/>
      <c r="M49"/>
      <c r="N49">
        <v>1.3599999999999999</v>
      </c>
      <c r="O49" s="83">
        <v>5685.59</v>
      </c>
      <c r="P49">
        <v>6209.1099999999988</v>
      </c>
      <c r="Q49">
        <v>1.648228</v>
      </c>
      <c r="R49">
        <v>6031.41</v>
      </c>
      <c r="S49">
        <v>1.648228</v>
      </c>
      <c r="T49" s="84">
        <v>5685.59</v>
      </c>
      <c r="U49" s="57">
        <v>44166</v>
      </c>
      <c r="V49" s="81" t="str">
        <f t="shared" si="0"/>
        <v>122019</v>
      </c>
      <c r="W49" s="80" t="str">
        <f t="shared" si="1"/>
        <v>61 a 90 dias</v>
      </c>
      <c r="X49" s="81" t="str">
        <f t="shared" si="3"/>
        <v>122020</v>
      </c>
      <c r="AA49" s="87" t="s">
        <v>2</v>
      </c>
      <c r="AB49" s="88">
        <v>24177.89</v>
      </c>
    </row>
    <row r="50" spans="1:28" x14ac:dyDescent="0.3">
      <c r="A50" s="57">
        <v>44255</v>
      </c>
      <c r="B50">
        <v>29894663000189</v>
      </c>
      <c r="C50" t="s">
        <v>96</v>
      </c>
      <c r="D50" s="57">
        <v>43843</v>
      </c>
      <c r="E50">
        <v>215.25</v>
      </c>
      <c r="F50" s="57">
        <v>44142</v>
      </c>
      <c r="G50">
        <f t="shared" si="2"/>
        <v>-113</v>
      </c>
      <c r="H50" s="57">
        <v>45999</v>
      </c>
      <c r="I50">
        <v>1683</v>
      </c>
      <c r="J50">
        <v>291567300</v>
      </c>
      <c r="K50">
        <v>72</v>
      </c>
      <c r="L50"/>
      <c r="M50"/>
      <c r="N50">
        <v>1.36</v>
      </c>
      <c r="O50" s="83">
        <v>9227.4399999999987</v>
      </c>
      <c r="P50">
        <v>9728.4699999999993</v>
      </c>
      <c r="Q50">
        <v>1.64408</v>
      </c>
      <c r="R50">
        <v>9777.1299999999992</v>
      </c>
      <c r="S50">
        <v>1.64408</v>
      </c>
      <c r="T50" s="84">
        <v>9227.4399999999987</v>
      </c>
      <c r="U50" s="57">
        <v>44136</v>
      </c>
      <c r="V50" s="81" t="str">
        <f t="shared" si="0"/>
        <v>12020</v>
      </c>
      <c r="W50" s="80" t="str">
        <f t="shared" si="1"/>
        <v>91 a 120 dias</v>
      </c>
      <c r="X50" s="81" t="str">
        <f t="shared" si="3"/>
        <v>112020</v>
      </c>
      <c r="AA50" s="87" t="s">
        <v>3</v>
      </c>
      <c r="AB50" s="88">
        <v>64258.319999999992</v>
      </c>
    </row>
    <row r="51" spans="1:28" x14ac:dyDescent="0.3">
      <c r="A51" s="57">
        <v>44255</v>
      </c>
      <c r="B51">
        <v>29894663000189</v>
      </c>
      <c r="C51" t="s">
        <v>96</v>
      </c>
      <c r="D51" s="57">
        <v>43815</v>
      </c>
      <c r="E51">
        <v>138.02000000000001</v>
      </c>
      <c r="F51" s="57">
        <v>44142</v>
      </c>
      <c r="G51">
        <f t="shared" si="2"/>
        <v>-113</v>
      </c>
      <c r="H51" s="57">
        <v>45937</v>
      </c>
      <c r="I51">
        <v>1621</v>
      </c>
      <c r="J51">
        <v>291650557</v>
      </c>
      <c r="K51">
        <v>72</v>
      </c>
      <c r="L51"/>
      <c r="M51"/>
      <c r="N51">
        <v>1.3599999999999999</v>
      </c>
      <c r="O51" s="83">
        <v>5837.88</v>
      </c>
      <c r="P51">
        <v>6192.4999999999973</v>
      </c>
      <c r="Q51">
        <v>1.6143559999999999</v>
      </c>
      <c r="R51">
        <v>6138.2000000000007</v>
      </c>
      <c r="S51">
        <v>1.6143559999999999</v>
      </c>
      <c r="T51" s="84">
        <v>5837.88</v>
      </c>
      <c r="U51" s="57">
        <v>44136</v>
      </c>
      <c r="V51" s="81" t="str">
        <f t="shared" si="0"/>
        <v>122019</v>
      </c>
      <c r="W51" s="80" t="str">
        <f t="shared" si="1"/>
        <v>91 a 120 dias</v>
      </c>
      <c r="X51" s="81" t="str">
        <f t="shared" si="3"/>
        <v>112020</v>
      </c>
      <c r="AA51" s="87" t="s">
        <v>4</v>
      </c>
      <c r="AB51" s="88">
        <v>5621.0599999999995</v>
      </c>
    </row>
    <row r="52" spans="1:28" x14ac:dyDescent="0.3">
      <c r="A52" s="57">
        <v>44255</v>
      </c>
      <c r="B52">
        <v>29894663000189</v>
      </c>
      <c r="C52" t="s">
        <v>96</v>
      </c>
      <c r="D52" s="57">
        <v>43815</v>
      </c>
      <c r="E52">
        <v>217.1</v>
      </c>
      <c r="F52" s="57">
        <v>44019</v>
      </c>
      <c r="G52">
        <f t="shared" si="2"/>
        <v>-236</v>
      </c>
      <c r="H52" s="57">
        <v>45937</v>
      </c>
      <c r="I52">
        <v>1621</v>
      </c>
      <c r="J52">
        <v>291652873</v>
      </c>
      <c r="K52">
        <v>72</v>
      </c>
      <c r="L52"/>
      <c r="M52"/>
      <c r="N52">
        <v>1.3599999999999999</v>
      </c>
      <c r="O52" s="83">
        <v>9922.52</v>
      </c>
      <c r="P52">
        <v>9740.5599999999977</v>
      </c>
      <c r="Q52">
        <v>1.6878500000000001</v>
      </c>
      <c r="R52">
        <v>10523.539999999999</v>
      </c>
      <c r="S52">
        <v>1.6878500000000001</v>
      </c>
      <c r="T52" s="84">
        <v>9922.52</v>
      </c>
      <c r="U52" s="57">
        <v>44044</v>
      </c>
      <c r="V52" s="81" t="str">
        <f t="shared" si="0"/>
        <v>122019</v>
      </c>
      <c r="W52" s="80" t="str">
        <f t="shared" si="1"/>
        <v>Acima de 120 dias</v>
      </c>
      <c r="X52" s="81" t="str">
        <f t="shared" si="3"/>
        <v>82020</v>
      </c>
      <c r="AA52" s="86" t="s">
        <v>92</v>
      </c>
      <c r="AB52" s="5">
        <v>74468.049999999988</v>
      </c>
    </row>
    <row r="53" spans="1:28" x14ac:dyDescent="0.3">
      <c r="A53" s="57">
        <v>44255</v>
      </c>
      <c r="B53">
        <v>29894663000189</v>
      </c>
      <c r="C53" t="s">
        <v>96</v>
      </c>
      <c r="D53" s="57">
        <v>43873</v>
      </c>
      <c r="E53">
        <v>120</v>
      </c>
      <c r="F53" s="57">
        <v>44050</v>
      </c>
      <c r="G53">
        <f t="shared" si="2"/>
        <v>-205</v>
      </c>
      <c r="H53" s="57">
        <v>46029</v>
      </c>
      <c r="I53">
        <v>1713</v>
      </c>
      <c r="J53">
        <v>291672788</v>
      </c>
      <c r="K53">
        <v>72</v>
      </c>
      <c r="L53"/>
      <c r="M53"/>
      <c r="N53">
        <v>1.36</v>
      </c>
      <c r="O53" s="83">
        <v>5515.32</v>
      </c>
      <c r="P53">
        <v>5422.4599999999991</v>
      </c>
      <c r="Q53">
        <v>1.67913</v>
      </c>
      <c r="R53">
        <v>5866.43</v>
      </c>
      <c r="S53">
        <v>1.67913</v>
      </c>
      <c r="T53" s="84">
        <v>5515.32</v>
      </c>
      <c r="U53" s="57">
        <v>44075</v>
      </c>
      <c r="V53" s="81" t="str">
        <f t="shared" si="0"/>
        <v>22020</v>
      </c>
      <c r="W53" s="80" t="str">
        <f t="shared" si="1"/>
        <v>Acima de 120 dias</v>
      </c>
      <c r="X53" s="81" t="str">
        <f t="shared" si="3"/>
        <v>92020</v>
      </c>
      <c r="AA53" s="86" t="s">
        <v>93</v>
      </c>
      <c r="AB53" s="5">
        <v>320380.17</v>
      </c>
    </row>
    <row r="54" spans="1:28" x14ac:dyDescent="0.3">
      <c r="A54" s="57">
        <v>44255</v>
      </c>
      <c r="B54">
        <v>29894663000189</v>
      </c>
      <c r="C54" t="s">
        <v>96</v>
      </c>
      <c r="D54" s="57">
        <v>43873</v>
      </c>
      <c r="E54">
        <v>217.2</v>
      </c>
      <c r="F54" s="57">
        <v>44111</v>
      </c>
      <c r="G54">
        <f t="shared" si="2"/>
        <v>-144</v>
      </c>
      <c r="H54" s="57">
        <v>46029</v>
      </c>
      <c r="I54">
        <v>1713</v>
      </c>
      <c r="J54">
        <v>291672928</v>
      </c>
      <c r="K54">
        <v>72</v>
      </c>
      <c r="L54"/>
      <c r="M54"/>
      <c r="N54">
        <v>1.36</v>
      </c>
      <c r="O54" s="83">
        <v>9584.14</v>
      </c>
      <c r="P54">
        <v>9814.6899999999969</v>
      </c>
      <c r="Q54">
        <v>1.660085</v>
      </c>
      <c r="R54">
        <v>10183.82</v>
      </c>
      <c r="S54">
        <v>1.660085</v>
      </c>
      <c r="T54" s="84">
        <v>9584.14</v>
      </c>
      <c r="U54" s="57">
        <v>44105</v>
      </c>
      <c r="V54" s="81" t="str">
        <f t="shared" si="0"/>
        <v>22020</v>
      </c>
      <c r="W54" s="80" t="str">
        <f t="shared" si="1"/>
        <v>Acima de 120 dias</v>
      </c>
      <c r="X54" s="81" t="str">
        <f t="shared" si="3"/>
        <v>102020</v>
      </c>
      <c r="AA54" s="8" t="s">
        <v>194</v>
      </c>
      <c r="AB54" s="5">
        <v>813246.29999999981</v>
      </c>
    </row>
    <row r="55" spans="1:28" x14ac:dyDescent="0.3">
      <c r="A55" s="57">
        <v>44255</v>
      </c>
      <c r="B55">
        <v>29894663000189</v>
      </c>
      <c r="C55" t="s">
        <v>96</v>
      </c>
      <c r="D55" s="57">
        <v>43873</v>
      </c>
      <c r="E55">
        <v>183.96</v>
      </c>
      <c r="F55" s="57">
        <v>44172</v>
      </c>
      <c r="G55">
        <f t="shared" si="2"/>
        <v>-83</v>
      </c>
      <c r="H55" s="57">
        <v>46029</v>
      </c>
      <c r="I55">
        <v>1713</v>
      </c>
      <c r="J55">
        <v>291674685</v>
      </c>
      <c r="K55">
        <v>72</v>
      </c>
      <c r="L55"/>
      <c r="M55"/>
      <c r="N55">
        <v>1.36</v>
      </c>
      <c r="O55" s="83">
        <v>7785.5300000000007</v>
      </c>
      <c r="P55">
        <v>8312.7099999999991</v>
      </c>
      <c r="Q55">
        <v>1.6375980000000001</v>
      </c>
      <c r="R55">
        <v>8257.42</v>
      </c>
      <c r="S55">
        <v>1.6375980000000001</v>
      </c>
      <c r="T55" s="84">
        <v>7785.5300000000007</v>
      </c>
      <c r="U55" s="57">
        <v>44166</v>
      </c>
      <c r="V55" s="81" t="str">
        <f t="shared" si="0"/>
        <v>22020</v>
      </c>
      <c r="W55" s="80" t="str">
        <f t="shared" si="1"/>
        <v>61 a 90 dias</v>
      </c>
      <c r="X55" s="81" t="str">
        <f t="shared" si="3"/>
        <v>122020</v>
      </c>
      <c r="AA55" s="87" t="s">
        <v>2</v>
      </c>
      <c r="AB55" s="88">
        <v>3431.71</v>
      </c>
    </row>
    <row r="56" spans="1:28" x14ac:dyDescent="0.3">
      <c r="A56" s="57">
        <v>44255</v>
      </c>
      <c r="B56">
        <v>29894663000189</v>
      </c>
      <c r="C56" t="s">
        <v>96</v>
      </c>
      <c r="D56" s="57">
        <v>43791</v>
      </c>
      <c r="E56">
        <v>160.05000000000001</v>
      </c>
      <c r="F56" s="57">
        <v>44050</v>
      </c>
      <c r="G56">
        <f t="shared" si="2"/>
        <v>-205</v>
      </c>
      <c r="H56" s="57">
        <v>45908</v>
      </c>
      <c r="I56">
        <v>1592</v>
      </c>
      <c r="J56">
        <v>291749067</v>
      </c>
      <c r="K56">
        <v>72</v>
      </c>
      <c r="L56"/>
      <c r="M56"/>
      <c r="N56">
        <v>1.3460000000000001</v>
      </c>
      <c r="O56" s="83">
        <v>7091.32</v>
      </c>
      <c r="P56">
        <v>7231.5499999999975</v>
      </c>
      <c r="Q56">
        <v>1.6866699999999999</v>
      </c>
      <c r="R56">
        <v>7539.99</v>
      </c>
      <c r="S56">
        <v>1.6866699999999999</v>
      </c>
      <c r="T56" s="84">
        <v>7091.32</v>
      </c>
      <c r="U56" s="57">
        <v>44075</v>
      </c>
      <c r="V56" s="81" t="str">
        <f t="shared" si="0"/>
        <v>112019</v>
      </c>
      <c r="W56" s="80" t="str">
        <f t="shared" si="1"/>
        <v>Acima de 120 dias</v>
      </c>
      <c r="X56" s="81" t="str">
        <f t="shared" si="3"/>
        <v>92020</v>
      </c>
      <c r="AA56" s="87" t="s">
        <v>3</v>
      </c>
      <c r="AB56" s="88">
        <v>165683.95999999996</v>
      </c>
    </row>
    <row r="57" spans="1:28" x14ac:dyDescent="0.3">
      <c r="A57" s="57">
        <v>44255</v>
      </c>
      <c r="B57">
        <v>29894663000189</v>
      </c>
      <c r="C57" t="s">
        <v>96</v>
      </c>
      <c r="D57" s="57">
        <v>43815</v>
      </c>
      <c r="E57">
        <v>343.5</v>
      </c>
      <c r="F57" s="57">
        <v>43928</v>
      </c>
      <c r="G57">
        <f t="shared" si="2"/>
        <v>-327</v>
      </c>
      <c r="H57" s="57">
        <v>45937</v>
      </c>
      <c r="I57">
        <v>1621</v>
      </c>
      <c r="J57">
        <v>291751682</v>
      </c>
      <c r="K57">
        <v>72</v>
      </c>
      <c r="L57"/>
      <c r="M57"/>
      <c r="N57">
        <v>1.3599999999999999</v>
      </c>
      <c r="O57" s="83">
        <v>16704.379999999997</v>
      </c>
      <c r="P57">
        <v>15411.679999999998</v>
      </c>
      <c r="Q57">
        <v>1.697236</v>
      </c>
      <c r="R57">
        <v>17681.150000000001</v>
      </c>
      <c r="S57">
        <v>1.697236</v>
      </c>
      <c r="T57" s="84">
        <v>16704.379999999997</v>
      </c>
      <c r="U57" s="57">
        <v>44044</v>
      </c>
      <c r="V57" s="81" t="str">
        <f t="shared" si="0"/>
        <v>122019</v>
      </c>
      <c r="W57" s="80" t="str">
        <f t="shared" si="1"/>
        <v>Acima de 120 dias</v>
      </c>
      <c r="X57" s="81" t="str">
        <f t="shared" si="3"/>
        <v>82020</v>
      </c>
      <c r="AA57" s="87" t="s">
        <v>4</v>
      </c>
      <c r="AB57" s="88">
        <v>14690.91</v>
      </c>
    </row>
    <row r="58" spans="1:28" x14ac:dyDescent="0.3">
      <c r="A58" s="57">
        <v>44255</v>
      </c>
      <c r="B58">
        <v>29894663000189</v>
      </c>
      <c r="C58" t="s">
        <v>96</v>
      </c>
      <c r="D58" s="57">
        <v>43843</v>
      </c>
      <c r="E58">
        <v>227.61</v>
      </c>
      <c r="F58" s="57">
        <v>44323</v>
      </c>
      <c r="G58">
        <f t="shared" si="2"/>
        <v>68</v>
      </c>
      <c r="H58" s="57">
        <v>45968</v>
      </c>
      <c r="I58">
        <v>1652</v>
      </c>
      <c r="J58">
        <v>291762404</v>
      </c>
      <c r="K58">
        <v>72</v>
      </c>
      <c r="L58"/>
      <c r="M58"/>
      <c r="N58">
        <v>1.36</v>
      </c>
      <c r="O58" s="83">
        <v>8216.92</v>
      </c>
      <c r="P58">
        <v>10200.82</v>
      </c>
      <c r="Q58">
        <v>1.688372</v>
      </c>
      <c r="R58">
        <v>8865.57</v>
      </c>
      <c r="S58">
        <v>1.688372</v>
      </c>
      <c r="T58" s="84">
        <v>8216.92</v>
      </c>
      <c r="U58" s="57">
        <v>44317</v>
      </c>
      <c r="V58" s="81" t="str">
        <f t="shared" si="0"/>
        <v>12020</v>
      </c>
      <c r="W58" s="80" t="str">
        <f t="shared" si="1"/>
        <v>1 a 30 dias</v>
      </c>
      <c r="X58" s="81" t="str">
        <f t="shared" si="3"/>
        <v>52021</v>
      </c>
      <c r="AA58" s="86" t="s">
        <v>92</v>
      </c>
      <c r="AB58" s="5">
        <v>200178.8</v>
      </c>
    </row>
    <row r="59" spans="1:28" x14ac:dyDescent="0.3">
      <c r="A59" s="57">
        <v>44255</v>
      </c>
      <c r="B59">
        <v>29894663000189</v>
      </c>
      <c r="C59" t="s">
        <v>96</v>
      </c>
      <c r="D59" s="57">
        <v>43843</v>
      </c>
      <c r="E59">
        <v>99.3</v>
      </c>
      <c r="F59" s="57">
        <v>44323</v>
      </c>
      <c r="G59">
        <f t="shared" si="2"/>
        <v>68</v>
      </c>
      <c r="H59" s="57">
        <v>45968</v>
      </c>
      <c r="I59">
        <v>1652</v>
      </c>
      <c r="J59">
        <v>291859498</v>
      </c>
      <c r="K59">
        <v>72</v>
      </c>
      <c r="L59"/>
      <c r="M59"/>
      <c r="N59">
        <v>1.36</v>
      </c>
      <c r="O59" s="83">
        <v>3627.26</v>
      </c>
      <c r="P59">
        <v>4450.3600000000015</v>
      </c>
      <c r="Q59">
        <v>1.636544</v>
      </c>
      <c r="R59">
        <v>3867.82</v>
      </c>
      <c r="S59">
        <v>1.636544</v>
      </c>
      <c r="T59" s="84">
        <v>3627.26</v>
      </c>
      <c r="U59" s="57">
        <v>44317</v>
      </c>
      <c r="V59" s="81" t="str">
        <f t="shared" si="0"/>
        <v>12020</v>
      </c>
      <c r="W59" s="80" t="str">
        <f t="shared" si="1"/>
        <v>1 a 30 dias</v>
      </c>
      <c r="X59" s="81" t="str">
        <f t="shared" si="3"/>
        <v>52021</v>
      </c>
      <c r="AA59" s="86" t="s">
        <v>93</v>
      </c>
      <c r="AB59" s="5">
        <v>429260.91999999993</v>
      </c>
    </row>
    <row r="60" spans="1:28" x14ac:dyDescent="0.3">
      <c r="A60" s="57">
        <v>44255</v>
      </c>
      <c r="B60">
        <v>29894663000189</v>
      </c>
      <c r="C60" t="s">
        <v>96</v>
      </c>
      <c r="D60" s="57">
        <v>43843</v>
      </c>
      <c r="E60">
        <v>140.35</v>
      </c>
      <c r="F60" s="57">
        <v>44234</v>
      </c>
      <c r="G60">
        <f t="shared" si="2"/>
        <v>-21</v>
      </c>
      <c r="H60" s="57">
        <v>45999</v>
      </c>
      <c r="I60">
        <v>1683</v>
      </c>
      <c r="J60">
        <v>291862255</v>
      </c>
      <c r="K60">
        <v>72</v>
      </c>
      <c r="L60"/>
      <c r="M60"/>
      <c r="N60">
        <v>1.36</v>
      </c>
      <c r="O60" s="83">
        <v>5587.58</v>
      </c>
      <c r="P60">
        <v>6343.3199999999979</v>
      </c>
      <c r="Q60">
        <v>1.650798</v>
      </c>
      <c r="R60">
        <v>5953.96</v>
      </c>
      <c r="S60">
        <v>1.650798</v>
      </c>
      <c r="T60" s="84">
        <v>5587.58</v>
      </c>
      <c r="U60" s="57">
        <v>44228</v>
      </c>
      <c r="V60" s="81" t="str">
        <f t="shared" si="0"/>
        <v>12020</v>
      </c>
      <c r="W60" s="80" t="str">
        <f t="shared" si="1"/>
        <v>1 a 30 dias</v>
      </c>
      <c r="X60" s="81" t="str">
        <f t="shared" si="3"/>
        <v>22021</v>
      </c>
      <c r="AA60" s="8" t="s">
        <v>195</v>
      </c>
      <c r="AB60" s="5">
        <v>1574993.9300000002</v>
      </c>
    </row>
    <row r="61" spans="1:28" x14ac:dyDescent="0.3">
      <c r="A61" s="57">
        <v>44255</v>
      </c>
      <c r="B61">
        <v>29894663000189</v>
      </c>
      <c r="C61" t="s">
        <v>96</v>
      </c>
      <c r="D61" s="57">
        <v>43815</v>
      </c>
      <c r="E61">
        <v>186.62</v>
      </c>
      <c r="F61" s="57">
        <v>44142</v>
      </c>
      <c r="G61">
        <f t="shared" si="2"/>
        <v>-113</v>
      </c>
      <c r="H61" s="57">
        <v>45968</v>
      </c>
      <c r="I61">
        <v>1652</v>
      </c>
      <c r="J61">
        <v>291863537</v>
      </c>
      <c r="K61">
        <v>72</v>
      </c>
      <c r="L61"/>
      <c r="M61"/>
      <c r="N61">
        <v>1.3599999999999999</v>
      </c>
      <c r="O61" s="83">
        <v>7851.14</v>
      </c>
      <c r="P61">
        <v>8443.8000000000029</v>
      </c>
      <c r="Q61">
        <v>1.692159</v>
      </c>
      <c r="R61">
        <v>8388.7199999999993</v>
      </c>
      <c r="S61">
        <v>1.692159</v>
      </c>
      <c r="T61" s="84">
        <v>7851.14</v>
      </c>
      <c r="U61" s="57">
        <v>44136</v>
      </c>
      <c r="V61" s="81" t="str">
        <f t="shared" si="0"/>
        <v>122019</v>
      </c>
      <c r="W61" s="80" t="str">
        <f t="shared" si="1"/>
        <v>91 a 120 dias</v>
      </c>
      <c r="X61" s="81" t="str">
        <f t="shared" si="3"/>
        <v>112020</v>
      </c>
      <c r="AA61" s="87" t="s">
        <v>2</v>
      </c>
      <c r="AB61" s="88">
        <v>35363.130000000005</v>
      </c>
    </row>
    <row r="62" spans="1:28" x14ac:dyDescent="0.3">
      <c r="A62" s="57">
        <v>44255</v>
      </c>
      <c r="B62">
        <v>29894663000189</v>
      </c>
      <c r="C62" t="s">
        <v>96</v>
      </c>
      <c r="D62" s="57">
        <v>43873</v>
      </c>
      <c r="E62">
        <v>152</v>
      </c>
      <c r="F62" s="57">
        <v>44019</v>
      </c>
      <c r="G62">
        <f t="shared" si="2"/>
        <v>-236</v>
      </c>
      <c r="H62" s="57">
        <v>45999</v>
      </c>
      <c r="I62">
        <v>1683</v>
      </c>
      <c r="J62">
        <v>291866512</v>
      </c>
      <c r="K62">
        <v>72</v>
      </c>
      <c r="L62"/>
      <c r="M62"/>
      <c r="N62">
        <v>1.36</v>
      </c>
      <c r="O62" s="83">
        <v>7140.08</v>
      </c>
      <c r="P62">
        <v>6810.9100000000008</v>
      </c>
      <c r="Q62">
        <v>1.631732</v>
      </c>
      <c r="R62">
        <v>7512.21</v>
      </c>
      <c r="S62">
        <v>1.631732</v>
      </c>
      <c r="T62" s="84">
        <v>7140.08</v>
      </c>
      <c r="U62" s="57">
        <v>44044</v>
      </c>
      <c r="V62" s="81" t="str">
        <f t="shared" si="0"/>
        <v>22020</v>
      </c>
      <c r="W62" s="80" t="str">
        <f t="shared" si="1"/>
        <v>Acima de 120 dias</v>
      </c>
      <c r="X62" s="81" t="str">
        <f t="shared" si="3"/>
        <v>82020</v>
      </c>
      <c r="AA62" s="87" t="s">
        <v>3</v>
      </c>
      <c r="AB62" s="88">
        <v>455767.38</v>
      </c>
    </row>
    <row r="63" spans="1:28" x14ac:dyDescent="0.3">
      <c r="A63" s="57">
        <v>44255</v>
      </c>
      <c r="B63">
        <v>29894663000189</v>
      </c>
      <c r="C63" t="s">
        <v>96</v>
      </c>
      <c r="D63" s="57">
        <v>43903</v>
      </c>
      <c r="E63">
        <v>281</v>
      </c>
      <c r="F63" s="57">
        <v>44323</v>
      </c>
      <c r="G63">
        <f t="shared" si="2"/>
        <v>68</v>
      </c>
      <c r="H63" s="57">
        <v>46029</v>
      </c>
      <c r="I63">
        <v>1713</v>
      </c>
      <c r="J63">
        <v>291880845</v>
      </c>
      <c r="K63">
        <v>72</v>
      </c>
      <c r="L63"/>
      <c r="M63"/>
      <c r="N63">
        <v>1.3664130928050502</v>
      </c>
      <c r="O63" s="83">
        <v>10325.4</v>
      </c>
      <c r="P63">
        <v>12564.710000000001</v>
      </c>
      <c r="Q63">
        <v>1.704178</v>
      </c>
      <c r="R63">
        <v>11190.79</v>
      </c>
      <c r="S63">
        <v>1.704178</v>
      </c>
      <c r="T63" s="84">
        <v>10325.4</v>
      </c>
      <c r="U63" s="57">
        <v>44317</v>
      </c>
      <c r="V63" s="81" t="str">
        <f t="shared" si="0"/>
        <v>32020</v>
      </c>
      <c r="W63" s="80" t="str">
        <f t="shared" si="1"/>
        <v>1 a 30 dias</v>
      </c>
      <c r="X63" s="81" t="str">
        <f t="shared" si="3"/>
        <v>52021</v>
      </c>
      <c r="AA63" s="87" t="s">
        <v>4</v>
      </c>
      <c r="AB63" s="88">
        <v>59082.459999999992</v>
      </c>
    </row>
    <row r="64" spans="1:28" x14ac:dyDescent="0.3">
      <c r="A64" s="57">
        <v>44255</v>
      </c>
      <c r="B64">
        <v>29894663000189</v>
      </c>
      <c r="C64" t="s">
        <v>96</v>
      </c>
      <c r="D64" s="57">
        <v>43873</v>
      </c>
      <c r="E64">
        <v>517.12</v>
      </c>
      <c r="F64" s="57">
        <v>44323</v>
      </c>
      <c r="G64">
        <f t="shared" si="2"/>
        <v>68</v>
      </c>
      <c r="H64" s="57">
        <v>45968</v>
      </c>
      <c r="I64">
        <v>1652</v>
      </c>
      <c r="J64">
        <v>291959533</v>
      </c>
      <c r="K64">
        <v>72</v>
      </c>
      <c r="L64"/>
      <c r="M64"/>
      <c r="N64">
        <v>1.36</v>
      </c>
      <c r="O64" s="83">
        <v>18870.629999999997</v>
      </c>
      <c r="P64">
        <v>22972.810000000016</v>
      </c>
      <c r="Q64">
        <v>1.6409229999999999</v>
      </c>
      <c r="R64">
        <v>20142.329999999998</v>
      </c>
      <c r="S64">
        <v>1.6409229999999999</v>
      </c>
      <c r="T64" s="84">
        <v>18870.629999999997</v>
      </c>
      <c r="U64" s="57">
        <v>44317</v>
      </c>
      <c r="V64" s="81" t="str">
        <f t="shared" si="0"/>
        <v>22020</v>
      </c>
      <c r="W64" s="80" t="str">
        <f t="shared" si="1"/>
        <v>1 a 30 dias</v>
      </c>
      <c r="X64" s="81" t="str">
        <f t="shared" si="3"/>
        <v>52021</v>
      </c>
      <c r="AA64" s="86" t="s">
        <v>92</v>
      </c>
      <c r="AB64" s="5">
        <v>452478.82</v>
      </c>
    </row>
    <row r="65" spans="1:28" x14ac:dyDescent="0.3">
      <c r="A65" s="57">
        <v>44255</v>
      </c>
      <c r="B65">
        <v>29894663000189</v>
      </c>
      <c r="C65" t="s">
        <v>96</v>
      </c>
      <c r="D65" s="57">
        <v>43843</v>
      </c>
      <c r="E65">
        <v>323.64</v>
      </c>
      <c r="F65" s="57">
        <v>43868</v>
      </c>
      <c r="G65">
        <f t="shared" si="2"/>
        <v>-387</v>
      </c>
      <c r="H65" s="57">
        <v>45968</v>
      </c>
      <c r="I65">
        <v>1652</v>
      </c>
      <c r="J65">
        <v>291963052</v>
      </c>
      <c r="K65">
        <v>72</v>
      </c>
      <c r="L65"/>
      <c r="M65"/>
      <c r="N65">
        <v>1.36</v>
      </c>
      <c r="O65" s="83">
        <v>16542.43</v>
      </c>
      <c r="P65">
        <v>14504.729999999998</v>
      </c>
      <c r="Q65">
        <v>1.6867799999999999</v>
      </c>
      <c r="R65">
        <v>17460.669999999998</v>
      </c>
      <c r="S65">
        <v>1.6867799999999999</v>
      </c>
      <c r="T65" s="84">
        <v>16542.43</v>
      </c>
      <c r="U65" s="57">
        <v>43862</v>
      </c>
      <c r="V65" s="81" t="str">
        <f t="shared" si="0"/>
        <v>12020</v>
      </c>
      <c r="W65" s="80" t="str">
        <f t="shared" si="1"/>
        <v>Acima de 120 dias</v>
      </c>
      <c r="X65" s="81" t="str">
        <f t="shared" si="3"/>
        <v>22020</v>
      </c>
      <c r="AA65" s="86" t="s">
        <v>93</v>
      </c>
      <c r="AB65" s="5">
        <v>572302.14</v>
      </c>
    </row>
    <row r="66" spans="1:28" x14ac:dyDescent="0.3">
      <c r="A66" s="57">
        <v>44255</v>
      </c>
      <c r="B66">
        <v>29894663000189</v>
      </c>
      <c r="C66" t="s">
        <v>96</v>
      </c>
      <c r="D66" s="57">
        <v>43873</v>
      </c>
      <c r="E66">
        <v>329.74</v>
      </c>
      <c r="F66" s="57">
        <v>44111</v>
      </c>
      <c r="G66">
        <f t="shared" si="2"/>
        <v>-144</v>
      </c>
      <c r="H66" s="57">
        <v>46029</v>
      </c>
      <c r="I66">
        <v>1713</v>
      </c>
      <c r="J66">
        <v>291975907</v>
      </c>
      <c r="K66">
        <v>72</v>
      </c>
      <c r="L66"/>
      <c r="M66"/>
      <c r="N66">
        <v>1.36</v>
      </c>
      <c r="O66" s="83">
        <v>14560.57</v>
      </c>
      <c r="P66">
        <v>14900.059999999996</v>
      </c>
      <c r="Q66">
        <v>1.656369</v>
      </c>
      <c r="R66">
        <v>15460.52</v>
      </c>
      <c r="S66">
        <v>1.656369</v>
      </c>
      <c r="T66" s="84">
        <v>14560.57</v>
      </c>
      <c r="U66" s="57">
        <v>44136</v>
      </c>
      <c r="V66" s="81" t="str">
        <f t="shared" ref="V66:V129" si="4">MONTH(D66)&amp;YEAR(D66)</f>
        <v>22020</v>
      </c>
      <c r="W66" s="80" t="str">
        <f t="shared" ref="W66:W129" si="5">_xlfn.IFS(G66&lt;-120,"Acima de 120 dias",G66&lt;=-90,"91 a 120 dias",G66&lt;=-61,"61 a 90 dias",G66&lt;=-31,"31 a 60 dias",G66&gt;=-30,"1 a 30 dias")</f>
        <v>Acima de 120 dias</v>
      </c>
      <c r="X66" s="81" t="str">
        <f t="shared" si="3"/>
        <v>112020</v>
      </c>
      <c r="AA66" s="8" t="s">
        <v>196</v>
      </c>
      <c r="AB66" s="5">
        <v>582100.21</v>
      </c>
    </row>
    <row r="67" spans="1:28" x14ac:dyDescent="0.3">
      <c r="A67" s="57">
        <v>44255</v>
      </c>
      <c r="B67">
        <v>29894663000189</v>
      </c>
      <c r="C67" t="s">
        <v>96</v>
      </c>
      <c r="D67" s="57">
        <v>43903</v>
      </c>
      <c r="E67">
        <v>389.05</v>
      </c>
      <c r="F67" s="57">
        <v>44050</v>
      </c>
      <c r="G67">
        <f t="shared" ref="G67:G130" si="6">F67-A67</f>
        <v>-205</v>
      </c>
      <c r="H67" s="57">
        <v>46062</v>
      </c>
      <c r="I67">
        <v>1746</v>
      </c>
      <c r="J67">
        <v>291981716</v>
      </c>
      <c r="K67">
        <v>72</v>
      </c>
      <c r="L67"/>
      <c r="M67"/>
      <c r="N67">
        <v>1.36</v>
      </c>
      <c r="O67" s="83">
        <v>18114.629999999997</v>
      </c>
      <c r="P67">
        <v>17576.64</v>
      </c>
      <c r="Q67">
        <v>1.654498</v>
      </c>
      <c r="R67">
        <v>19197.739999999998</v>
      </c>
      <c r="S67">
        <v>1.654498</v>
      </c>
      <c r="T67" s="84">
        <v>18114.629999999997</v>
      </c>
      <c r="U67" s="57">
        <v>44075</v>
      </c>
      <c r="V67" s="81" t="str">
        <f t="shared" si="4"/>
        <v>32020</v>
      </c>
      <c r="W67" s="80" t="str">
        <f t="shared" si="5"/>
        <v>Acima de 120 dias</v>
      </c>
      <c r="X67" s="81" t="str">
        <f t="shared" ref="X67:X130" si="7">MONTH(U67)&amp;YEAR(U67)</f>
        <v>92020</v>
      </c>
      <c r="AA67" s="87" t="s">
        <v>2</v>
      </c>
      <c r="AB67" s="88">
        <v>17716.509999999998</v>
      </c>
    </row>
    <row r="68" spans="1:28" x14ac:dyDescent="0.3">
      <c r="A68" s="57">
        <v>44255</v>
      </c>
      <c r="B68">
        <v>29894663000189</v>
      </c>
      <c r="C68" t="s">
        <v>96</v>
      </c>
      <c r="D68" s="57">
        <v>43791</v>
      </c>
      <c r="E68">
        <v>375.34</v>
      </c>
      <c r="F68" s="57">
        <v>43928</v>
      </c>
      <c r="G68">
        <f t="shared" si="6"/>
        <v>-327</v>
      </c>
      <c r="H68" s="57">
        <v>45937</v>
      </c>
      <c r="I68">
        <v>1621</v>
      </c>
      <c r="J68">
        <v>292051434</v>
      </c>
      <c r="K68">
        <v>72</v>
      </c>
      <c r="L68"/>
      <c r="M68"/>
      <c r="N68">
        <v>1.3460000000000001</v>
      </c>
      <c r="O68" s="83">
        <v>18388.63</v>
      </c>
      <c r="P68">
        <v>17103.200000000004</v>
      </c>
      <c r="Q68">
        <v>1.6520220000000001</v>
      </c>
      <c r="R68">
        <v>19366.82</v>
      </c>
      <c r="S68">
        <v>1.6520220000000001</v>
      </c>
      <c r="T68" s="84">
        <v>18388.63</v>
      </c>
      <c r="U68" s="57">
        <v>43952</v>
      </c>
      <c r="V68" s="81" t="str">
        <f t="shared" si="4"/>
        <v>112019</v>
      </c>
      <c r="W68" s="80" t="str">
        <f t="shared" si="5"/>
        <v>Acima de 120 dias</v>
      </c>
      <c r="X68" s="81" t="str">
        <f t="shared" si="7"/>
        <v>52020</v>
      </c>
      <c r="AA68" s="87" t="s">
        <v>3</v>
      </c>
      <c r="AB68" s="88">
        <v>236469.03000000003</v>
      </c>
    </row>
    <row r="69" spans="1:28" x14ac:dyDescent="0.3">
      <c r="A69" s="57">
        <v>44255</v>
      </c>
      <c r="B69">
        <v>29894663000189</v>
      </c>
      <c r="C69" t="s">
        <v>96</v>
      </c>
      <c r="D69" s="57">
        <v>43815</v>
      </c>
      <c r="E69">
        <v>90.96</v>
      </c>
      <c r="F69" s="57">
        <v>43897</v>
      </c>
      <c r="G69">
        <f t="shared" si="6"/>
        <v>-358</v>
      </c>
      <c r="H69" s="57">
        <v>45968</v>
      </c>
      <c r="I69">
        <v>1652</v>
      </c>
      <c r="J69">
        <v>292062247</v>
      </c>
      <c r="K69">
        <v>72</v>
      </c>
      <c r="L69"/>
      <c r="M69"/>
      <c r="N69">
        <v>1.4949999999999999</v>
      </c>
      <c r="O69" s="83">
        <v>4307.47</v>
      </c>
      <c r="P69">
        <v>3953.3100000000004</v>
      </c>
      <c r="Q69">
        <v>2.0450050000000002</v>
      </c>
      <c r="R69">
        <v>4706.67</v>
      </c>
      <c r="S69">
        <v>2.0450050000000002</v>
      </c>
      <c r="T69" s="84">
        <v>4307.47</v>
      </c>
      <c r="U69" s="57">
        <v>43922</v>
      </c>
      <c r="V69" s="81" t="str">
        <f t="shared" si="4"/>
        <v>122019</v>
      </c>
      <c r="W69" s="80" t="str">
        <f t="shared" si="5"/>
        <v>Acima de 120 dias</v>
      </c>
      <c r="X69" s="81" t="str">
        <f t="shared" si="7"/>
        <v>42020</v>
      </c>
      <c r="AA69" s="87" t="s">
        <v>4</v>
      </c>
      <c r="AB69" s="88">
        <v>38756.83</v>
      </c>
    </row>
    <row r="70" spans="1:28" x14ac:dyDescent="0.3">
      <c r="A70" s="57">
        <v>44255</v>
      </c>
      <c r="B70">
        <v>29894663000189</v>
      </c>
      <c r="C70" t="s">
        <v>96</v>
      </c>
      <c r="D70" s="57">
        <v>43791</v>
      </c>
      <c r="E70">
        <v>125.9</v>
      </c>
      <c r="F70" s="57">
        <v>44111</v>
      </c>
      <c r="G70">
        <f t="shared" si="6"/>
        <v>-144</v>
      </c>
      <c r="H70" s="57">
        <v>45937</v>
      </c>
      <c r="I70">
        <v>1621</v>
      </c>
      <c r="J70">
        <v>292154396</v>
      </c>
      <c r="K70">
        <v>72</v>
      </c>
      <c r="L70"/>
      <c r="M70"/>
      <c r="N70">
        <v>1.3460000000000001</v>
      </c>
      <c r="O70" s="83">
        <v>5372.9299999999994</v>
      </c>
      <c r="P70">
        <v>5736.9099999999989</v>
      </c>
      <c r="Q70">
        <v>1.691443</v>
      </c>
      <c r="R70">
        <v>5740.78</v>
      </c>
      <c r="S70">
        <v>1.691443</v>
      </c>
      <c r="T70" s="84">
        <v>5372.9299999999994</v>
      </c>
      <c r="U70" s="57">
        <v>44105</v>
      </c>
      <c r="V70" s="81" t="str">
        <f t="shared" si="4"/>
        <v>112019</v>
      </c>
      <c r="W70" s="80" t="str">
        <f t="shared" si="5"/>
        <v>Acima de 120 dias</v>
      </c>
      <c r="X70" s="81" t="str">
        <f t="shared" si="7"/>
        <v>102020</v>
      </c>
      <c r="AA70" s="86" t="s">
        <v>92</v>
      </c>
      <c r="AB70" s="5">
        <v>170326.65999999997</v>
      </c>
    </row>
    <row r="71" spans="1:28" x14ac:dyDescent="0.3">
      <c r="A71" s="57">
        <v>44255</v>
      </c>
      <c r="B71">
        <v>29894663000189</v>
      </c>
      <c r="C71" t="s">
        <v>96</v>
      </c>
      <c r="D71" s="57">
        <v>43815</v>
      </c>
      <c r="E71">
        <v>285.89999999999998</v>
      </c>
      <c r="F71" s="57">
        <v>44262</v>
      </c>
      <c r="G71">
        <f t="shared" si="6"/>
        <v>7</v>
      </c>
      <c r="H71" s="57">
        <v>45968</v>
      </c>
      <c r="I71">
        <v>1652</v>
      </c>
      <c r="J71">
        <v>292158138</v>
      </c>
      <c r="K71">
        <v>72</v>
      </c>
      <c r="L71"/>
      <c r="M71"/>
      <c r="N71">
        <v>1.3599999999999999</v>
      </c>
      <c r="O71" s="83">
        <v>11016.550000000001</v>
      </c>
      <c r="P71">
        <v>12935.860000000002</v>
      </c>
      <c r="Q71">
        <v>1.6359870000000001</v>
      </c>
      <c r="R71">
        <v>11707.87</v>
      </c>
      <c r="S71">
        <v>1.6359870000000001</v>
      </c>
      <c r="T71" s="84">
        <v>11016.550000000001</v>
      </c>
      <c r="U71" s="57">
        <v>44287</v>
      </c>
      <c r="V71" s="81" t="str">
        <f t="shared" si="4"/>
        <v>122019</v>
      </c>
      <c r="W71" s="80" t="str">
        <f t="shared" si="5"/>
        <v>1 a 30 dias</v>
      </c>
      <c r="X71" s="81" t="str">
        <f t="shared" si="7"/>
        <v>42021</v>
      </c>
      <c r="AA71" s="86" t="s">
        <v>93</v>
      </c>
      <c r="AB71" s="5">
        <v>118831.18</v>
      </c>
    </row>
    <row r="72" spans="1:28" x14ac:dyDescent="0.3">
      <c r="A72" s="57">
        <v>44255</v>
      </c>
      <c r="B72">
        <v>29894663000189</v>
      </c>
      <c r="C72" t="s">
        <v>96</v>
      </c>
      <c r="D72" s="57">
        <v>43815</v>
      </c>
      <c r="E72">
        <v>235.87</v>
      </c>
      <c r="F72" s="57">
        <v>43837</v>
      </c>
      <c r="G72">
        <f t="shared" si="6"/>
        <v>-418</v>
      </c>
      <c r="H72" s="57">
        <v>45968</v>
      </c>
      <c r="I72">
        <v>1652</v>
      </c>
      <c r="J72">
        <v>292159736</v>
      </c>
      <c r="K72">
        <v>72</v>
      </c>
      <c r="L72"/>
      <c r="M72"/>
      <c r="N72">
        <v>1.3599999999999999</v>
      </c>
      <c r="O72" s="83">
        <v>12417.04</v>
      </c>
      <c r="P72">
        <v>10672.189999999999</v>
      </c>
      <c r="Q72">
        <v>1.6227290000000001</v>
      </c>
      <c r="R72">
        <v>12961.27</v>
      </c>
      <c r="S72">
        <v>1.6227290000000001</v>
      </c>
      <c r="T72" s="84">
        <v>12417.04</v>
      </c>
      <c r="U72" s="57">
        <v>43891</v>
      </c>
      <c r="V72" s="81" t="str">
        <f t="shared" si="4"/>
        <v>122019</v>
      </c>
      <c r="W72" s="80" t="str">
        <f t="shared" si="5"/>
        <v>Acima de 120 dias</v>
      </c>
      <c r="X72" s="81" t="str">
        <f t="shared" si="7"/>
        <v>32020</v>
      </c>
      <c r="AA72" s="8" t="s">
        <v>197</v>
      </c>
      <c r="AB72" s="5">
        <v>7443415.25</v>
      </c>
    </row>
    <row r="73" spans="1:28" x14ac:dyDescent="0.3">
      <c r="A73" s="57">
        <v>44255</v>
      </c>
      <c r="B73">
        <v>29894663000189</v>
      </c>
      <c r="C73" t="s">
        <v>96</v>
      </c>
      <c r="D73" s="57">
        <v>43815</v>
      </c>
      <c r="E73">
        <v>125.07</v>
      </c>
      <c r="F73" s="57">
        <v>43868</v>
      </c>
      <c r="G73">
        <f t="shared" si="6"/>
        <v>-387</v>
      </c>
      <c r="H73" s="57">
        <v>45968</v>
      </c>
      <c r="I73">
        <v>1652</v>
      </c>
      <c r="J73">
        <v>292258665</v>
      </c>
      <c r="K73">
        <v>72</v>
      </c>
      <c r="L73"/>
      <c r="M73"/>
      <c r="N73">
        <v>1.3599999999999999</v>
      </c>
      <c r="O73" s="83">
        <v>6436.44</v>
      </c>
      <c r="P73">
        <v>5658.8999999999987</v>
      </c>
      <c r="Q73">
        <v>1.6444559999999999</v>
      </c>
      <c r="R73">
        <v>6747.62</v>
      </c>
      <c r="S73">
        <v>1.6444559999999999</v>
      </c>
      <c r="T73" s="84">
        <v>6436.44</v>
      </c>
      <c r="U73" s="57">
        <v>43862</v>
      </c>
      <c r="V73" s="81" t="str">
        <f t="shared" si="4"/>
        <v>122019</v>
      </c>
      <c r="W73" s="80" t="str">
        <f t="shared" si="5"/>
        <v>Acima de 120 dias</v>
      </c>
      <c r="X73" s="81" t="str">
        <f t="shared" si="7"/>
        <v>22020</v>
      </c>
      <c r="AA73"/>
      <c r="AB73"/>
    </row>
    <row r="74" spans="1:28" x14ac:dyDescent="0.3">
      <c r="A74" s="57">
        <v>44255</v>
      </c>
      <c r="B74">
        <v>29894663000189</v>
      </c>
      <c r="C74" t="s">
        <v>96</v>
      </c>
      <c r="D74" s="57">
        <v>43815</v>
      </c>
      <c r="E74">
        <v>200</v>
      </c>
      <c r="F74" s="57">
        <v>43897</v>
      </c>
      <c r="G74">
        <f t="shared" si="6"/>
        <v>-358</v>
      </c>
      <c r="H74" s="57">
        <v>44872</v>
      </c>
      <c r="I74">
        <v>556</v>
      </c>
      <c r="J74">
        <v>292263667</v>
      </c>
      <c r="K74">
        <v>36</v>
      </c>
      <c r="L74"/>
      <c r="M74"/>
      <c r="N74">
        <v>1.4949999999999999</v>
      </c>
      <c r="O74" s="83">
        <v>5983.2</v>
      </c>
      <c r="P74">
        <v>5422.1</v>
      </c>
      <c r="Q74">
        <v>2.0499559999999999</v>
      </c>
      <c r="R74">
        <v>6134.88</v>
      </c>
      <c r="S74">
        <v>2.0499559999999999</v>
      </c>
      <c r="T74" s="84">
        <v>5983.2</v>
      </c>
      <c r="U74" s="57">
        <v>43922</v>
      </c>
      <c r="V74" s="81" t="str">
        <f t="shared" si="4"/>
        <v>122019</v>
      </c>
      <c r="W74" s="80" t="str">
        <f t="shared" si="5"/>
        <v>Acima de 120 dias</v>
      </c>
      <c r="X74" s="81" t="str">
        <f t="shared" si="7"/>
        <v>42020</v>
      </c>
      <c r="AA74"/>
      <c r="AB74"/>
    </row>
    <row r="75" spans="1:28" x14ac:dyDescent="0.3">
      <c r="A75" s="57">
        <v>44255</v>
      </c>
      <c r="B75">
        <v>29894663000189</v>
      </c>
      <c r="C75" t="s">
        <v>96</v>
      </c>
      <c r="D75" s="57">
        <v>43843</v>
      </c>
      <c r="E75">
        <v>285.20999999999998</v>
      </c>
      <c r="F75" s="57">
        <v>44234</v>
      </c>
      <c r="G75">
        <f t="shared" si="6"/>
        <v>-21</v>
      </c>
      <c r="H75" s="57">
        <v>45999</v>
      </c>
      <c r="I75">
        <v>1683</v>
      </c>
      <c r="J75">
        <v>292268580</v>
      </c>
      <c r="K75">
        <v>72</v>
      </c>
      <c r="L75"/>
      <c r="M75"/>
      <c r="N75">
        <v>1.36</v>
      </c>
      <c r="O75" s="83">
        <v>11360.630000000001</v>
      </c>
      <c r="P75">
        <v>12890.390000000005</v>
      </c>
      <c r="Q75">
        <v>1.648325</v>
      </c>
      <c r="R75">
        <v>12099.24</v>
      </c>
      <c r="S75">
        <v>1.648325</v>
      </c>
      <c r="T75" s="84">
        <v>11360.630000000001</v>
      </c>
      <c r="U75" s="57">
        <v>44228</v>
      </c>
      <c r="V75" s="81" t="str">
        <f t="shared" si="4"/>
        <v>12020</v>
      </c>
      <c r="W75" s="80" t="str">
        <f t="shared" si="5"/>
        <v>1 a 30 dias</v>
      </c>
      <c r="X75" s="81" t="str">
        <f t="shared" si="7"/>
        <v>22021</v>
      </c>
      <c r="AA75"/>
      <c r="AB75"/>
    </row>
    <row r="76" spans="1:28" x14ac:dyDescent="0.3">
      <c r="A76" s="57">
        <v>44255</v>
      </c>
      <c r="B76">
        <v>29894663000189</v>
      </c>
      <c r="C76" t="s">
        <v>96</v>
      </c>
      <c r="D76" s="57">
        <v>43791</v>
      </c>
      <c r="E76">
        <v>388.4</v>
      </c>
      <c r="F76" s="57">
        <v>43958</v>
      </c>
      <c r="G76">
        <f t="shared" si="6"/>
        <v>-297</v>
      </c>
      <c r="H76" s="57">
        <v>45937</v>
      </c>
      <c r="I76">
        <v>1621</v>
      </c>
      <c r="J76">
        <v>292351855</v>
      </c>
      <c r="K76">
        <v>72</v>
      </c>
      <c r="L76"/>
      <c r="M76"/>
      <c r="N76">
        <v>1.3460000000000001</v>
      </c>
      <c r="O76" s="83">
        <v>18542.759999999998</v>
      </c>
      <c r="P76">
        <v>17698.320000000003</v>
      </c>
      <c r="Q76">
        <v>1.6832609999999999</v>
      </c>
      <c r="R76">
        <v>19652.32</v>
      </c>
      <c r="S76">
        <v>1.6832609999999999</v>
      </c>
      <c r="T76" s="84">
        <v>18542.759999999998</v>
      </c>
      <c r="U76" s="57">
        <v>43983</v>
      </c>
      <c r="V76" s="81" t="str">
        <f t="shared" si="4"/>
        <v>112019</v>
      </c>
      <c r="W76" s="80" t="str">
        <f t="shared" si="5"/>
        <v>Acima de 120 dias</v>
      </c>
      <c r="X76" s="81" t="str">
        <f t="shared" si="7"/>
        <v>62020</v>
      </c>
      <c r="AA76"/>
    </row>
    <row r="77" spans="1:28" x14ac:dyDescent="0.3">
      <c r="A77" s="57">
        <v>44255</v>
      </c>
      <c r="B77">
        <v>29894663000189</v>
      </c>
      <c r="C77" t="s">
        <v>96</v>
      </c>
      <c r="D77" s="57">
        <v>43791</v>
      </c>
      <c r="E77">
        <v>321.75</v>
      </c>
      <c r="F77" s="57">
        <v>44323</v>
      </c>
      <c r="G77">
        <f t="shared" si="6"/>
        <v>68</v>
      </c>
      <c r="H77" s="57">
        <v>45937</v>
      </c>
      <c r="I77">
        <v>1621</v>
      </c>
      <c r="J77">
        <v>292352625</v>
      </c>
      <c r="K77">
        <v>72</v>
      </c>
      <c r="L77"/>
      <c r="M77"/>
      <c r="N77">
        <v>1.3460000000000001</v>
      </c>
      <c r="O77" s="83">
        <v>11496.71</v>
      </c>
      <c r="P77">
        <v>14661.249999999995</v>
      </c>
      <c r="Q77">
        <v>1.6844889999999999</v>
      </c>
      <c r="R77">
        <v>12418.95</v>
      </c>
      <c r="S77">
        <v>1.6844889999999999</v>
      </c>
      <c r="T77" s="84">
        <v>11496.71</v>
      </c>
      <c r="U77" s="57">
        <v>44317</v>
      </c>
      <c r="V77" s="81" t="str">
        <f t="shared" si="4"/>
        <v>112019</v>
      </c>
      <c r="W77" s="80" t="str">
        <f t="shared" si="5"/>
        <v>1 a 30 dias</v>
      </c>
      <c r="X77" s="81" t="str">
        <f t="shared" si="7"/>
        <v>52021</v>
      </c>
      <c r="AA77"/>
    </row>
    <row r="78" spans="1:28" x14ac:dyDescent="0.3">
      <c r="A78" s="57">
        <v>44255</v>
      </c>
      <c r="B78">
        <v>29894663000189</v>
      </c>
      <c r="C78" t="s">
        <v>96</v>
      </c>
      <c r="D78" s="57">
        <v>43815</v>
      </c>
      <c r="E78">
        <v>184.34</v>
      </c>
      <c r="F78" s="57">
        <v>44323</v>
      </c>
      <c r="G78">
        <f t="shared" si="6"/>
        <v>68</v>
      </c>
      <c r="H78" s="57">
        <v>45968</v>
      </c>
      <c r="I78">
        <v>1652</v>
      </c>
      <c r="J78">
        <v>292362242</v>
      </c>
      <c r="K78">
        <v>72</v>
      </c>
      <c r="L78"/>
      <c r="M78"/>
      <c r="N78">
        <v>1.3599999999999999</v>
      </c>
      <c r="O78" s="83">
        <v>6671.16</v>
      </c>
      <c r="P78">
        <v>8340.68</v>
      </c>
      <c r="Q78">
        <v>1.6776150000000001</v>
      </c>
      <c r="R78">
        <v>7180.22</v>
      </c>
      <c r="S78">
        <v>1.6776150000000001</v>
      </c>
      <c r="T78" s="84">
        <v>6671.16</v>
      </c>
      <c r="U78" s="57">
        <v>44317</v>
      </c>
      <c r="V78" s="81" t="str">
        <f t="shared" si="4"/>
        <v>122019</v>
      </c>
      <c r="W78" s="80" t="str">
        <f t="shared" si="5"/>
        <v>1 a 30 dias</v>
      </c>
      <c r="X78" s="81" t="str">
        <f t="shared" si="7"/>
        <v>52021</v>
      </c>
      <c r="AA78"/>
    </row>
    <row r="79" spans="1:28" x14ac:dyDescent="0.3">
      <c r="A79" s="57">
        <v>44255</v>
      </c>
      <c r="B79">
        <v>29894663000189</v>
      </c>
      <c r="C79" t="s">
        <v>96</v>
      </c>
      <c r="D79" s="57">
        <v>43815</v>
      </c>
      <c r="E79">
        <v>557.9</v>
      </c>
      <c r="F79" s="57">
        <v>44050</v>
      </c>
      <c r="G79">
        <f t="shared" si="6"/>
        <v>-205</v>
      </c>
      <c r="H79" s="57">
        <v>44508</v>
      </c>
      <c r="I79">
        <v>192</v>
      </c>
      <c r="J79">
        <v>292363281</v>
      </c>
      <c r="K79">
        <v>24</v>
      </c>
      <c r="L79"/>
      <c r="M79"/>
      <c r="N79">
        <v>1.4949999999999999</v>
      </c>
      <c r="O79" s="83">
        <v>8700.68</v>
      </c>
      <c r="P79">
        <v>10807.130000000001</v>
      </c>
      <c r="Q79">
        <v>2.0529359999999999</v>
      </c>
      <c r="R79">
        <v>8760.67</v>
      </c>
      <c r="S79">
        <v>2.0529359999999999</v>
      </c>
      <c r="T79" s="84">
        <v>8700.68</v>
      </c>
      <c r="U79" s="57">
        <v>44044</v>
      </c>
      <c r="V79" s="81" t="str">
        <f t="shared" si="4"/>
        <v>122019</v>
      </c>
      <c r="W79" s="80" t="str">
        <f t="shared" si="5"/>
        <v>Acima de 120 dias</v>
      </c>
      <c r="X79" s="81" t="str">
        <f t="shared" si="7"/>
        <v>82020</v>
      </c>
      <c r="AA79"/>
    </row>
    <row r="80" spans="1:28" x14ac:dyDescent="0.3">
      <c r="A80" s="57">
        <v>44255</v>
      </c>
      <c r="B80">
        <v>29894663000189</v>
      </c>
      <c r="C80" t="s">
        <v>96</v>
      </c>
      <c r="D80" s="57">
        <v>43843</v>
      </c>
      <c r="E80">
        <v>366.83</v>
      </c>
      <c r="F80" s="57">
        <v>43868</v>
      </c>
      <c r="G80">
        <f t="shared" si="6"/>
        <v>-387</v>
      </c>
      <c r="H80" s="57">
        <v>45267</v>
      </c>
      <c r="I80">
        <v>951</v>
      </c>
      <c r="J80">
        <v>292371388</v>
      </c>
      <c r="K80">
        <v>48</v>
      </c>
      <c r="L80"/>
      <c r="M80"/>
      <c r="N80">
        <v>1.4949999999999999</v>
      </c>
      <c r="O80" s="83">
        <v>14195.970000000001</v>
      </c>
      <c r="P80">
        <v>12299.63</v>
      </c>
      <c r="Q80">
        <v>2.05775</v>
      </c>
      <c r="R80">
        <v>15074.91</v>
      </c>
      <c r="S80">
        <v>2.05775</v>
      </c>
      <c r="T80" s="84">
        <v>14195.970000000001</v>
      </c>
      <c r="U80" s="57">
        <v>43862</v>
      </c>
      <c r="V80" s="81" t="str">
        <f t="shared" si="4"/>
        <v>12020</v>
      </c>
      <c r="W80" s="80" t="str">
        <f t="shared" si="5"/>
        <v>Acima de 120 dias</v>
      </c>
      <c r="X80" s="81" t="str">
        <f t="shared" si="7"/>
        <v>22020</v>
      </c>
      <c r="AA80"/>
    </row>
    <row r="81" spans="1:27" x14ac:dyDescent="0.3">
      <c r="A81" s="57">
        <v>44255</v>
      </c>
      <c r="B81">
        <v>29894663000189</v>
      </c>
      <c r="C81" t="s">
        <v>96</v>
      </c>
      <c r="D81" s="57">
        <v>43873</v>
      </c>
      <c r="E81">
        <v>149.58000000000001</v>
      </c>
      <c r="F81" s="57">
        <v>43928</v>
      </c>
      <c r="G81">
        <f t="shared" si="6"/>
        <v>-327</v>
      </c>
      <c r="H81" s="57">
        <v>46029</v>
      </c>
      <c r="I81">
        <v>1713</v>
      </c>
      <c r="J81">
        <v>292379752</v>
      </c>
      <c r="K81">
        <v>72</v>
      </c>
      <c r="L81"/>
      <c r="M81"/>
      <c r="N81">
        <v>1.3650788885958691</v>
      </c>
      <c r="O81" s="83">
        <v>7442.61</v>
      </c>
      <c r="P81">
        <v>6748.78</v>
      </c>
      <c r="Q81">
        <v>1.7028840000000001</v>
      </c>
      <c r="R81">
        <v>7903.46</v>
      </c>
      <c r="S81">
        <v>1.7028840000000001</v>
      </c>
      <c r="T81" s="84">
        <v>7442.61</v>
      </c>
      <c r="U81" s="57">
        <v>43952</v>
      </c>
      <c r="V81" s="81" t="str">
        <f t="shared" si="4"/>
        <v>22020</v>
      </c>
      <c r="W81" s="80" t="str">
        <f t="shared" si="5"/>
        <v>Acima de 120 dias</v>
      </c>
      <c r="X81" s="81" t="str">
        <f t="shared" si="7"/>
        <v>52020</v>
      </c>
      <c r="AA81"/>
    </row>
    <row r="82" spans="1:27" x14ac:dyDescent="0.3">
      <c r="A82" s="57">
        <v>44255</v>
      </c>
      <c r="B82">
        <v>29894663000189</v>
      </c>
      <c r="C82" t="s">
        <v>96</v>
      </c>
      <c r="D82" s="57">
        <v>43843</v>
      </c>
      <c r="E82">
        <v>286.81</v>
      </c>
      <c r="F82" s="57">
        <v>44293</v>
      </c>
      <c r="G82">
        <f t="shared" si="6"/>
        <v>38</v>
      </c>
      <c r="H82" s="57">
        <v>45999</v>
      </c>
      <c r="I82">
        <v>1683</v>
      </c>
      <c r="J82">
        <v>292463905</v>
      </c>
      <c r="K82">
        <v>72</v>
      </c>
      <c r="L82"/>
      <c r="M82"/>
      <c r="N82">
        <v>1.36</v>
      </c>
      <c r="O82" s="83">
        <v>10875.970000000001</v>
      </c>
      <c r="P82">
        <v>12962.719999999998</v>
      </c>
      <c r="Q82">
        <v>1.638058</v>
      </c>
      <c r="R82">
        <v>11593.490000000002</v>
      </c>
      <c r="S82">
        <v>1.638058</v>
      </c>
      <c r="T82" s="84">
        <v>10875.970000000001</v>
      </c>
      <c r="U82" s="57">
        <v>44287</v>
      </c>
      <c r="V82" s="81" t="str">
        <f t="shared" si="4"/>
        <v>12020</v>
      </c>
      <c r="W82" s="80" t="str">
        <f t="shared" si="5"/>
        <v>1 a 30 dias</v>
      </c>
      <c r="X82" s="81" t="str">
        <f t="shared" si="7"/>
        <v>42021</v>
      </c>
      <c r="AA82"/>
    </row>
    <row r="83" spans="1:27" x14ac:dyDescent="0.3">
      <c r="A83" s="57">
        <v>44255</v>
      </c>
      <c r="B83">
        <v>29894663000189</v>
      </c>
      <c r="C83" t="s">
        <v>96</v>
      </c>
      <c r="D83" s="57">
        <v>43815</v>
      </c>
      <c r="E83">
        <v>281</v>
      </c>
      <c r="F83" s="57">
        <v>43868</v>
      </c>
      <c r="G83">
        <f t="shared" si="6"/>
        <v>-387</v>
      </c>
      <c r="H83" s="57">
        <v>45968</v>
      </c>
      <c r="I83">
        <v>1652</v>
      </c>
      <c r="J83">
        <v>292563124</v>
      </c>
      <c r="K83">
        <v>72</v>
      </c>
      <c r="L83"/>
      <c r="M83"/>
      <c r="N83">
        <v>1.3599999999999999</v>
      </c>
      <c r="O83" s="83">
        <v>14362.8</v>
      </c>
      <c r="P83">
        <v>12714.139999999996</v>
      </c>
      <c r="Q83">
        <v>1.6869160000000001</v>
      </c>
      <c r="R83">
        <v>15160.18</v>
      </c>
      <c r="S83">
        <v>1.6869160000000001</v>
      </c>
      <c r="T83" s="84">
        <v>14362.8</v>
      </c>
      <c r="U83" s="57">
        <v>43862</v>
      </c>
      <c r="V83" s="81" t="str">
        <f t="shared" si="4"/>
        <v>122019</v>
      </c>
      <c r="W83" s="80" t="str">
        <f t="shared" si="5"/>
        <v>Acima de 120 dias</v>
      </c>
      <c r="X83" s="81" t="str">
        <f t="shared" si="7"/>
        <v>22020</v>
      </c>
      <c r="AA83"/>
    </row>
    <row r="84" spans="1:27" x14ac:dyDescent="0.3">
      <c r="A84" s="57">
        <v>44255</v>
      </c>
      <c r="B84">
        <v>29894663000189</v>
      </c>
      <c r="C84" t="s">
        <v>96</v>
      </c>
      <c r="D84" s="57">
        <v>43873</v>
      </c>
      <c r="E84">
        <v>91.99</v>
      </c>
      <c r="F84" s="57">
        <v>44081</v>
      </c>
      <c r="G84">
        <f t="shared" si="6"/>
        <v>-174</v>
      </c>
      <c r="H84" s="57">
        <v>45937</v>
      </c>
      <c r="I84">
        <v>1621</v>
      </c>
      <c r="J84">
        <v>292652305</v>
      </c>
      <c r="K84">
        <v>72</v>
      </c>
      <c r="L84"/>
      <c r="M84"/>
      <c r="N84">
        <v>1.36</v>
      </c>
      <c r="O84" s="83">
        <v>4022.83</v>
      </c>
      <c r="P84">
        <v>4050.8299999999995</v>
      </c>
      <c r="Q84">
        <v>1.6844950000000001</v>
      </c>
      <c r="R84">
        <v>4275.09</v>
      </c>
      <c r="S84">
        <v>1.6844950000000001</v>
      </c>
      <c r="T84" s="84">
        <v>4022.83</v>
      </c>
      <c r="U84" s="57">
        <v>44105</v>
      </c>
      <c r="V84" s="81" t="str">
        <f t="shared" si="4"/>
        <v>22020</v>
      </c>
      <c r="W84" s="80" t="str">
        <f t="shared" si="5"/>
        <v>Acima de 120 dias</v>
      </c>
      <c r="X84" s="81" t="str">
        <f t="shared" si="7"/>
        <v>102020</v>
      </c>
      <c r="AA84"/>
    </row>
    <row r="85" spans="1:27" x14ac:dyDescent="0.3">
      <c r="A85" s="57">
        <v>44255</v>
      </c>
      <c r="B85">
        <v>29894663000189</v>
      </c>
      <c r="C85" t="s">
        <v>96</v>
      </c>
      <c r="D85" s="57">
        <v>43843</v>
      </c>
      <c r="E85">
        <v>330.37</v>
      </c>
      <c r="F85" s="57">
        <v>44050</v>
      </c>
      <c r="G85">
        <f t="shared" si="6"/>
        <v>-205</v>
      </c>
      <c r="H85" s="57">
        <v>45968</v>
      </c>
      <c r="I85">
        <v>1652</v>
      </c>
      <c r="J85">
        <v>292659950</v>
      </c>
      <c r="K85">
        <v>72</v>
      </c>
      <c r="L85"/>
      <c r="M85"/>
      <c r="N85">
        <v>1.369693</v>
      </c>
      <c r="O85" s="83">
        <v>14847.369999999999</v>
      </c>
      <c r="P85">
        <v>14763.609999999995</v>
      </c>
      <c r="Q85">
        <v>1.707946</v>
      </c>
      <c r="R85">
        <v>15812.279999999999</v>
      </c>
      <c r="S85">
        <v>1.707946</v>
      </c>
      <c r="T85" s="84">
        <v>14847.369999999999</v>
      </c>
      <c r="U85" s="57">
        <v>44075</v>
      </c>
      <c r="V85" s="81" t="str">
        <f t="shared" si="4"/>
        <v>12020</v>
      </c>
      <c r="W85" s="80" t="str">
        <f t="shared" si="5"/>
        <v>Acima de 120 dias</v>
      </c>
      <c r="X85" s="81" t="str">
        <f t="shared" si="7"/>
        <v>92020</v>
      </c>
      <c r="AA85"/>
    </row>
    <row r="86" spans="1:27" x14ac:dyDescent="0.3">
      <c r="A86" s="57">
        <v>44255</v>
      </c>
      <c r="B86">
        <v>29894663000189</v>
      </c>
      <c r="C86" t="s">
        <v>96</v>
      </c>
      <c r="D86" s="57">
        <v>43843</v>
      </c>
      <c r="E86">
        <v>138.1</v>
      </c>
      <c r="F86" s="57">
        <v>44234</v>
      </c>
      <c r="G86">
        <f t="shared" si="6"/>
        <v>-21</v>
      </c>
      <c r="H86" s="57">
        <v>45999</v>
      </c>
      <c r="I86">
        <v>1683</v>
      </c>
      <c r="J86">
        <v>292663909</v>
      </c>
      <c r="K86">
        <v>72</v>
      </c>
      <c r="L86"/>
      <c r="M86"/>
      <c r="N86">
        <v>1.36</v>
      </c>
      <c r="O86" s="83">
        <v>5514.15</v>
      </c>
      <c r="P86">
        <v>6241.5499999999975</v>
      </c>
      <c r="Q86">
        <v>1.637068</v>
      </c>
      <c r="R86">
        <v>5858.49</v>
      </c>
      <c r="S86">
        <v>1.637068</v>
      </c>
      <c r="T86" s="84">
        <v>5514.15</v>
      </c>
      <c r="U86" s="57">
        <v>44228</v>
      </c>
      <c r="V86" s="81" t="str">
        <f t="shared" si="4"/>
        <v>12020</v>
      </c>
      <c r="W86" s="80" t="str">
        <f t="shared" si="5"/>
        <v>1 a 30 dias</v>
      </c>
      <c r="X86" s="81" t="str">
        <f t="shared" si="7"/>
        <v>22021</v>
      </c>
      <c r="AA86"/>
    </row>
    <row r="87" spans="1:27" x14ac:dyDescent="0.3">
      <c r="A87" s="57">
        <v>44255</v>
      </c>
      <c r="B87">
        <v>29894663000189</v>
      </c>
      <c r="C87" t="s">
        <v>96</v>
      </c>
      <c r="D87" s="57">
        <v>43873</v>
      </c>
      <c r="E87">
        <v>299.39999999999998</v>
      </c>
      <c r="F87" s="57">
        <v>43897</v>
      </c>
      <c r="G87">
        <f t="shared" si="6"/>
        <v>-358</v>
      </c>
      <c r="H87" s="57">
        <v>46029</v>
      </c>
      <c r="I87">
        <v>1713</v>
      </c>
      <c r="J87">
        <v>292668694</v>
      </c>
      <c r="K87">
        <v>72</v>
      </c>
      <c r="L87"/>
      <c r="M87"/>
      <c r="N87">
        <v>1.36</v>
      </c>
      <c r="O87" s="83">
        <v>898.2</v>
      </c>
      <c r="P87">
        <v>13529.119999999999</v>
      </c>
      <c r="Q87">
        <v>1.65063</v>
      </c>
      <c r="R87">
        <v>898.2</v>
      </c>
      <c r="S87">
        <v>1.65063</v>
      </c>
      <c r="T87" s="84">
        <v>898.2</v>
      </c>
      <c r="U87" s="57">
        <v>43952</v>
      </c>
      <c r="V87" s="81" t="str">
        <f t="shared" si="4"/>
        <v>22020</v>
      </c>
      <c r="W87" s="80" t="str">
        <f t="shared" si="5"/>
        <v>Acima de 120 dias</v>
      </c>
      <c r="X87" s="81" t="str">
        <f t="shared" si="7"/>
        <v>52020</v>
      </c>
      <c r="AA87"/>
    </row>
    <row r="88" spans="1:27" x14ac:dyDescent="0.3">
      <c r="A88" s="57">
        <v>44255</v>
      </c>
      <c r="B88">
        <v>29894663000189</v>
      </c>
      <c r="C88" t="s">
        <v>96</v>
      </c>
      <c r="D88" s="57">
        <v>43843</v>
      </c>
      <c r="E88">
        <v>411.09</v>
      </c>
      <c r="F88" s="57">
        <v>44172</v>
      </c>
      <c r="G88">
        <f t="shared" si="6"/>
        <v>-83</v>
      </c>
      <c r="H88" s="57">
        <v>45968</v>
      </c>
      <c r="I88">
        <v>1652</v>
      </c>
      <c r="J88">
        <v>292757507</v>
      </c>
      <c r="K88">
        <v>72</v>
      </c>
      <c r="L88"/>
      <c r="M88"/>
      <c r="N88">
        <v>1.36</v>
      </c>
      <c r="O88" s="83">
        <v>17094.78</v>
      </c>
      <c r="P88">
        <v>18423.929999999997</v>
      </c>
      <c r="Q88">
        <v>1.6298630000000001</v>
      </c>
      <c r="R88">
        <v>18067.810000000001</v>
      </c>
      <c r="S88">
        <v>1.6298630000000001</v>
      </c>
      <c r="T88" s="84">
        <v>17094.78</v>
      </c>
      <c r="U88" s="57">
        <v>44166</v>
      </c>
      <c r="V88" s="81" t="str">
        <f t="shared" si="4"/>
        <v>12020</v>
      </c>
      <c r="W88" s="80" t="str">
        <f t="shared" si="5"/>
        <v>61 a 90 dias</v>
      </c>
      <c r="X88" s="81" t="str">
        <f t="shared" si="7"/>
        <v>122020</v>
      </c>
      <c r="AA88"/>
    </row>
    <row r="89" spans="1:27" x14ac:dyDescent="0.3">
      <c r="A89" s="57">
        <v>44255</v>
      </c>
      <c r="B89">
        <v>29894663000189</v>
      </c>
      <c r="C89" t="s">
        <v>96</v>
      </c>
      <c r="D89" s="57">
        <v>43873</v>
      </c>
      <c r="E89">
        <v>99.39</v>
      </c>
      <c r="F89" s="57">
        <v>44050</v>
      </c>
      <c r="G89">
        <f t="shared" si="6"/>
        <v>-205</v>
      </c>
      <c r="H89" s="57">
        <v>45968</v>
      </c>
      <c r="I89">
        <v>1652</v>
      </c>
      <c r="J89">
        <v>292760750</v>
      </c>
      <c r="K89">
        <v>72</v>
      </c>
      <c r="L89"/>
      <c r="M89"/>
      <c r="N89">
        <v>1.36</v>
      </c>
      <c r="O89" s="83">
        <v>4490.72</v>
      </c>
      <c r="P89">
        <v>4415.3900000000003</v>
      </c>
      <c r="Q89">
        <v>1.678374</v>
      </c>
      <c r="R89">
        <v>4765.83</v>
      </c>
      <c r="S89">
        <v>1.678374</v>
      </c>
      <c r="T89" s="84">
        <v>4490.72</v>
      </c>
      <c r="U89" s="57">
        <v>44075</v>
      </c>
      <c r="V89" s="81" t="str">
        <f t="shared" si="4"/>
        <v>22020</v>
      </c>
      <c r="W89" s="80" t="str">
        <f t="shared" si="5"/>
        <v>Acima de 120 dias</v>
      </c>
      <c r="X89" s="81" t="str">
        <f t="shared" si="7"/>
        <v>92020</v>
      </c>
      <c r="AA89"/>
    </row>
    <row r="90" spans="1:27" x14ac:dyDescent="0.3">
      <c r="A90" s="57">
        <v>44255</v>
      </c>
      <c r="B90">
        <v>29894663000189</v>
      </c>
      <c r="C90" t="s">
        <v>96</v>
      </c>
      <c r="D90" s="57">
        <v>43843</v>
      </c>
      <c r="E90">
        <v>215.87</v>
      </c>
      <c r="F90" s="57">
        <v>44323</v>
      </c>
      <c r="G90">
        <f t="shared" si="6"/>
        <v>68</v>
      </c>
      <c r="H90" s="57">
        <v>45999</v>
      </c>
      <c r="I90">
        <v>1683</v>
      </c>
      <c r="J90">
        <v>292766805</v>
      </c>
      <c r="K90">
        <v>72</v>
      </c>
      <c r="L90"/>
      <c r="M90"/>
      <c r="N90">
        <v>1.36</v>
      </c>
      <c r="O90" s="83">
        <v>7998.51</v>
      </c>
      <c r="P90">
        <v>9756.4900000000034</v>
      </c>
      <c r="Q90">
        <v>1.622617</v>
      </c>
      <c r="R90">
        <v>8510.0600000000013</v>
      </c>
      <c r="S90">
        <v>1.622617</v>
      </c>
      <c r="T90" s="84">
        <v>7998.51</v>
      </c>
      <c r="U90" s="57">
        <v>44317</v>
      </c>
      <c r="V90" s="81" t="str">
        <f t="shared" si="4"/>
        <v>12020</v>
      </c>
      <c r="W90" s="80" t="str">
        <f t="shared" si="5"/>
        <v>1 a 30 dias</v>
      </c>
      <c r="X90" s="81" t="str">
        <f t="shared" si="7"/>
        <v>52021</v>
      </c>
      <c r="AA90"/>
    </row>
    <row r="91" spans="1:27" x14ac:dyDescent="0.3">
      <c r="A91" s="57">
        <v>44255</v>
      </c>
      <c r="B91">
        <v>29894663000189</v>
      </c>
      <c r="C91" t="s">
        <v>96</v>
      </c>
      <c r="D91" s="57">
        <v>43843</v>
      </c>
      <c r="E91">
        <v>209</v>
      </c>
      <c r="F91" s="57">
        <v>44323</v>
      </c>
      <c r="G91">
        <f t="shared" si="6"/>
        <v>68</v>
      </c>
      <c r="H91" s="57">
        <v>45999</v>
      </c>
      <c r="I91">
        <v>1683</v>
      </c>
      <c r="J91">
        <v>292771908</v>
      </c>
      <c r="K91">
        <v>72</v>
      </c>
      <c r="L91"/>
      <c r="M91"/>
      <c r="N91">
        <v>1.3670180000000001</v>
      </c>
      <c r="O91" s="83">
        <v>7598.06</v>
      </c>
      <c r="P91">
        <v>9425.9999999999982</v>
      </c>
      <c r="Q91">
        <v>1.705077</v>
      </c>
      <c r="R91">
        <v>8225.4399999999987</v>
      </c>
      <c r="S91">
        <v>1.705077</v>
      </c>
      <c r="T91" s="84">
        <v>7598.06</v>
      </c>
      <c r="U91" s="57">
        <v>44317</v>
      </c>
      <c r="V91" s="81" t="str">
        <f t="shared" si="4"/>
        <v>12020</v>
      </c>
      <c r="W91" s="80" t="str">
        <f t="shared" si="5"/>
        <v>1 a 30 dias</v>
      </c>
      <c r="X91" s="81" t="str">
        <f t="shared" si="7"/>
        <v>52021</v>
      </c>
      <c r="AA91"/>
    </row>
    <row r="92" spans="1:27" x14ac:dyDescent="0.3">
      <c r="A92" s="57">
        <v>44255</v>
      </c>
      <c r="B92">
        <v>29894663000189</v>
      </c>
      <c r="C92" t="s">
        <v>96</v>
      </c>
      <c r="D92" s="57">
        <v>43815</v>
      </c>
      <c r="E92">
        <v>176.21</v>
      </c>
      <c r="F92" s="57">
        <v>43897</v>
      </c>
      <c r="G92">
        <f t="shared" si="6"/>
        <v>-358</v>
      </c>
      <c r="H92" s="57">
        <v>45968</v>
      </c>
      <c r="I92">
        <v>1652</v>
      </c>
      <c r="J92">
        <v>292856338</v>
      </c>
      <c r="K92">
        <v>72</v>
      </c>
      <c r="L92"/>
      <c r="M92"/>
      <c r="N92">
        <v>1.3599999999999999</v>
      </c>
      <c r="O92" s="83">
        <v>8907.99</v>
      </c>
      <c r="P92">
        <v>7972.8200000000033</v>
      </c>
      <c r="Q92">
        <v>1.63354</v>
      </c>
      <c r="R92">
        <v>9330.4500000000007</v>
      </c>
      <c r="S92">
        <v>1.63354</v>
      </c>
      <c r="T92" s="84">
        <v>8907.99</v>
      </c>
      <c r="U92" s="57">
        <v>44105</v>
      </c>
      <c r="V92" s="81" t="str">
        <f t="shared" si="4"/>
        <v>122019</v>
      </c>
      <c r="W92" s="80" t="str">
        <f t="shared" si="5"/>
        <v>Acima de 120 dias</v>
      </c>
      <c r="X92" s="81" t="str">
        <f t="shared" si="7"/>
        <v>102020</v>
      </c>
      <c r="AA92"/>
    </row>
    <row r="93" spans="1:27" x14ac:dyDescent="0.3">
      <c r="A93" s="57">
        <v>44255</v>
      </c>
      <c r="B93">
        <v>29894663000189</v>
      </c>
      <c r="C93" t="s">
        <v>96</v>
      </c>
      <c r="D93" s="57">
        <v>43843</v>
      </c>
      <c r="E93">
        <v>80</v>
      </c>
      <c r="F93" s="57">
        <v>43958</v>
      </c>
      <c r="G93">
        <f t="shared" si="6"/>
        <v>-297</v>
      </c>
      <c r="H93" s="57">
        <v>45968</v>
      </c>
      <c r="I93">
        <v>1652</v>
      </c>
      <c r="J93">
        <v>292859541</v>
      </c>
      <c r="K93">
        <v>72</v>
      </c>
      <c r="L93"/>
      <c r="M93"/>
      <c r="N93">
        <v>1.36</v>
      </c>
      <c r="O93" s="83">
        <v>3885.24</v>
      </c>
      <c r="P93">
        <v>3585.4100000000008</v>
      </c>
      <c r="Q93">
        <v>1.6320889999999999</v>
      </c>
      <c r="R93">
        <v>4076.09</v>
      </c>
      <c r="S93">
        <v>1.6320889999999999</v>
      </c>
      <c r="T93" s="84">
        <v>3885.24</v>
      </c>
      <c r="U93" s="57">
        <v>43983</v>
      </c>
      <c r="V93" s="81" t="str">
        <f t="shared" si="4"/>
        <v>12020</v>
      </c>
      <c r="W93" s="80" t="str">
        <f t="shared" si="5"/>
        <v>Acima de 120 dias</v>
      </c>
      <c r="X93" s="81" t="str">
        <f t="shared" si="7"/>
        <v>62020</v>
      </c>
      <c r="AA93"/>
    </row>
    <row r="94" spans="1:27" x14ac:dyDescent="0.3">
      <c r="A94" s="57">
        <v>44255</v>
      </c>
      <c r="B94">
        <v>29894663000189</v>
      </c>
      <c r="C94" t="s">
        <v>96</v>
      </c>
      <c r="D94" s="57">
        <v>43815</v>
      </c>
      <c r="E94">
        <v>312.67</v>
      </c>
      <c r="F94" s="57">
        <v>43868</v>
      </c>
      <c r="G94">
        <f t="shared" si="6"/>
        <v>-387</v>
      </c>
      <c r="H94" s="57">
        <v>45968</v>
      </c>
      <c r="I94">
        <v>1652</v>
      </c>
      <c r="J94">
        <v>292867317</v>
      </c>
      <c r="K94">
        <v>72</v>
      </c>
      <c r="L94"/>
      <c r="M94"/>
      <c r="N94">
        <v>1.4949999999999999</v>
      </c>
      <c r="O94" s="83">
        <v>15115.16</v>
      </c>
      <c r="P94">
        <v>13589.170000000002</v>
      </c>
      <c r="Q94">
        <v>2.0468820000000001</v>
      </c>
      <c r="R94">
        <v>16491.5</v>
      </c>
      <c r="S94">
        <v>2.0468820000000001</v>
      </c>
      <c r="T94" s="84">
        <v>15115.16</v>
      </c>
      <c r="U94" s="57">
        <v>44317</v>
      </c>
      <c r="V94" s="81" t="str">
        <f t="shared" si="4"/>
        <v>122019</v>
      </c>
      <c r="W94" s="80" t="str">
        <f t="shared" si="5"/>
        <v>Acima de 120 dias</v>
      </c>
      <c r="X94" s="81" t="str">
        <f t="shared" si="7"/>
        <v>52021</v>
      </c>
      <c r="AA94"/>
    </row>
    <row r="95" spans="1:27" x14ac:dyDescent="0.3">
      <c r="A95" s="57">
        <v>44255</v>
      </c>
      <c r="B95">
        <v>29894663000189</v>
      </c>
      <c r="C95" t="s">
        <v>96</v>
      </c>
      <c r="D95" s="57">
        <v>43843</v>
      </c>
      <c r="E95">
        <v>625.28</v>
      </c>
      <c r="F95" s="57">
        <v>44323</v>
      </c>
      <c r="G95">
        <f t="shared" si="6"/>
        <v>68</v>
      </c>
      <c r="H95" s="57">
        <v>45999</v>
      </c>
      <c r="I95">
        <v>1683</v>
      </c>
      <c r="J95">
        <v>292868854</v>
      </c>
      <c r="K95">
        <v>72</v>
      </c>
      <c r="L95"/>
      <c r="M95"/>
      <c r="N95">
        <v>1.36</v>
      </c>
      <c r="O95" s="83">
        <v>23172.219999999998</v>
      </c>
      <c r="P95">
        <v>28260.199999999997</v>
      </c>
      <c r="Q95">
        <v>1.6218630000000001</v>
      </c>
      <c r="R95">
        <v>24649.89</v>
      </c>
      <c r="S95">
        <v>1.6218630000000001</v>
      </c>
      <c r="T95" s="84">
        <v>23172.219999999998</v>
      </c>
      <c r="U95" s="57">
        <v>44317</v>
      </c>
      <c r="V95" s="81" t="str">
        <f t="shared" si="4"/>
        <v>12020</v>
      </c>
      <c r="W95" s="80" t="str">
        <f t="shared" si="5"/>
        <v>1 a 30 dias</v>
      </c>
      <c r="X95" s="81" t="str">
        <f t="shared" si="7"/>
        <v>52021</v>
      </c>
      <c r="AA95"/>
    </row>
    <row r="96" spans="1:27" x14ac:dyDescent="0.3">
      <c r="A96" s="57">
        <v>44255</v>
      </c>
      <c r="B96">
        <v>29894663000189</v>
      </c>
      <c r="C96" t="s">
        <v>96</v>
      </c>
      <c r="D96" s="57">
        <v>43873</v>
      </c>
      <c r="E96">
        <v>326.58999999999997</v>
      </c>
      <c r="F96" s="57">
        <v>44293</v>
      </c>
      <c r="G96">
        <f t="shared" si="6"/>
        <v>38</v>
      </c>
      <c r="H96" s="57">
        <v>46029</v>
      </c>
      <c r="I96">
        <v>1713</v>
      </c>
      <c r="J96">
        <v>292877629</v>
      </c>
      <c r="K96">
        <v>72</v>
      </c>
      <c r="L96"/>
      <c r="M96"/>
      <c r="N96">
        <v>1.36</v>
      </c>
      <c r="O96" s="83">
        <v>12465.53</v>
      </c>
      <c r="P96">
        <v>14757.719999999996</v>
      </c>
      <c r="Q96">
        <v>1.6551709999999999</v>
      </c>
      <c r="R96">
        <v>13353.210000000001</v>
      </c>
      <c r="S96">
        <v>1.6551709999999999</v>
      </c>
      <c r="T96" s="84">
        <v>12465.53</v>
      </c>
      <c r="U96" s="57">
        <v>44287</v>
      </c>
      <c r="V96" s="81" t="str">
        <f t="shared" si="4"/>
        <v>22020</v>
      </c>
      <c r="W96" s="80" t="str">
        <f t="shared" si="5"/>
        <v>1 a 30 dias</v>
      </c>
      <c r="X96" s="81" t="str">
        <f t="shared" si="7"/>
        <v>42021</v>
      </c>
      <c r="AA96"/>
    </row>
    <row r="97" spans="1:27" x14ac:dyDescent="0.3">
      <c r="A97" s="57">
        <v>44255</v>
      </c>
      <c r="B97">
        <v>29894663000189</v>
      </c>
      <c r="C97" t="s">
        <v>96</v>
      </c>
      <c r="D97" s="57">
        <v>43843</v>
      </c>
      <c r="E97">
        <v>125</v>
      </c>
      <c r="F97" s="57">
        <v>44323</v>
      </c>
      <c r="G97">
        <f t="shared" si="6"/>
        <v>68</v>
      </c>
      <c r="H97" s="57">
        <v>45968</v>
      </c>
      <c r="I97">
        <v>1652</v>
      </c>
      <c r="J97">
        <v>292959546</v>
      </c>
      <c r="K97">
        <v>72</v>
      </c>
      <c r="L97"/>
      <c r="M97"/>
      <c r="N97">
        <v>1.36</v>
      </c>
      <c r="O97" s="83">
        <v>4566.12</v>
      </c>
      <c r="P97">
        <v>5602.1699999999992</v>
      </c>
      <c r="Q97">
        <v>1.636474</v>
      </c>
      <c r="R97">
        <v>4868.87</v>
      </c>
      <c r="S97">
        <v>1.636474</v>
      </c>
      <c r="T97" s="84">
        <v>4566.12</v>
      </c>
      <c r="U97" s="57">
        <v>44317</v>
      </c>
      <c r="V97" s="81" t="str">
        <f t="shared" si="4"/>
        <v>12020</v>
      </c>
      <c r="W97" s="80" t="str">
        <f t="shared" si="5"/>
        <v>1 a 30 dias</v>
      </c>
      <c r="X97" s="81" t="str">
        <f t="shared" si="7"/>
        <v>52021</v>
      </c>
      <c r="AA97"/>
    </row>
    <row r="98" spans="1:27" x14ac:dyDescent="0.3">
      <c r="A98" s="57">
        <v>44255</v>
      </c>
      <c r="B98">
        <v>29894663000189</v>
      </c>
      <c r="C98" t="s">
        <v>96</v>
      </c>
      <c r="D98" s="57">
        <v>43936</v>
      </c>
      <c r="E98">
        <v>160.99</v>
      </c>
      <c r="F98" s="57">
        <v>44172</v>
      </c>
      <c r="G98">
        <f t="shared" si="6"/>
        <v>-83</v>
      </c>
      <c r="H98" s="57">
        <v>46062</v>
      </c>
      <c r="I98">
        <v>1746</v>
      </c>
      <c r="J98">
        <v>292960093</v>
      </c>
      <c r="K98">
        <v>72</v>
      </c>
      <c r="L98"/>
      <c r="M98"/>
      <c r="N98">
        <v>1.3599999999999999</v>
      </c>
      <c r="O98" s="83">
        <v>6879.8899999999994</v>
      </c>
      <c r="P98">
        <v>7220.5499999999975</v>
      </c>
      <c r="Q98">
        <v>1.635154</v>
      </c>
      <c r="R98">
        <v>7300.07</v>
      </c>
      <c r="S98">
        <v>1.635154</v>
      </c>
      <c r="T98" s="84">
        <v>6879.8899999999994</v>
      </c>
      <c r="U98" s="57">
        <v>44166</v>
      </c>
      <c r="V98" s="81" t="str">
        <f t="shared" si="4"/>
        <v>42020</v>
      </c>
      <c r="W98" s="80" t="str">
        <f t="shared" si="5"/>
        <v>61 a 90 dias</v>
      </c>
      <c r="X98" s="81" t="str">
        <f t="shared" si="7"/>
        <v>122020</v>
      </c>
      <c r="AA98"/>
    </row>
    <row r="99" spans="1:27" x14ac:dyDescent="0.3">
      <c r="A99" s="57">
        <v>44255</v>
      </c>
      <c r="B99">
        <v>29894663000189</v>
      </c>
      <c r="C99" t="s">
        <v>96</v>
      </c>
      <c r="D99" s="57">
        <v>43843</v>
      </c>
      <c r="E99">
        <v>216.89</v>
      </c>
      <c r="F99" s="57">
        <v>43928</v>
      </c>
      <c r="G99">
        <f t="shared" si="6"/>
        <v>-327</v>
      </c>
      <c r="H99" s="57">
        <v>45999</v>
      </c>
      <c r="I99">
        <v>1683</v>
      </c>
      <c r="J99">
        <v>292966786</v>
      </c>
      <c r="K99">
        <v>72</v>
      </c>
      <c r="L99"/>
      <c r="M99"/>
      <c r="N99">
        <v>1.36</v>
      </c>
      <c r="O99" s="83">
        <v>10836.79</v>
      </c>
      <c r="P99">
        <v>9802.5599999999977</v>
      </c>
      <c r="Q99">
        <v>1.63287</v>
      </c>
      <c r="R99">
        <v>11369.82</v>
      </c>
      <c r="S99">
        <v>1.63287</v>
      </c>
      <c r="T99" s="84">
        <v>10836.79</v>
      </c>
      <c r="U99" s="57">
        <v>43952</v>
      </c>
      <c r="V99" s="81" t="str">
        <f t="shared" si="4"/>
        <v>12020</v>
      </c>
      <c r="W99" s="80" t="str">
        <f t="shared" si="5"/>
        <v>Acima de 120 dias</v>
      </c>
      <c r="X99" s="81" t="str">
        <f t="shared" si="7"/>
        <v>52020</v>
      </c>
      <c r="AA99"/>
    </row>
    <row r="100" spans="1:27" x14ac:dyDescent="0.3">
      <c r="A100" s="57">
        <v>44255</v>
      </c>
      <c r="B100">
        <v>29894663000189</v>
      </c>
      <c r="C100" t="s">
        <v>96</v>
      </c>
      <c r="D100" s="57">
        <v>43873</v>
      </c>
      <c r="E100">
        <v>273.83</v>
      </c>
      <c r="F100" s="57">
        <v>44323</v>
      </c>
      <c r="G100">
        <f t="shared" si="6"/>
        <v>68</v>
      </c>
      <c r="H100" s="57">
        <v>44537</v>
      </c>
      <c r="I100">
        <v>221</v>
      </c>
      <c r="J100">
        <v>292974087</v>
      </c>
      <c r="K100">
        <v>24</v>
      </c>
      <c r="L100"/>
      <c r="M100"/>
      <c r="N100">
        <v>1.4949999999999999</v>
      </c>
      <c r="O100" s="83">
        <v>2042.79</v>
      </c>
      <c r="P100">
        <v>5102.72</v>
      </c>
      <c r="Q100">
        <v>2.0639590000000001</v>
      </c>
      <c r="R100">
        <v>2082.2800000000002</v>
      </c>
      <c r="S100">
        <v>2.0639590000000001</v>
      </c>
      <c r="T100" s="84">
        <v>2042.79</v>
      </c>
      <c r="U100" s="57">
        <v>44317</v>
      </c>
      <c r="V100" s="81" t="str">
        <f t="shared" si="4"/>
        <v>22020</v>
      </c>
      <c r="W100" s="80" t="str">
        <f t="shared" si="5"/>
        <v>1 a 30 dias</v>
      </c>
      <c r="X100" s="81" t="str">
        <f t="shared" si="7"/>
        <v>52021</v>
      </c>
      <c r="AA100"/>
    </row>
    <row r="101" spans="1:27" x14ac:dyDescent="0.3">
      <c r="A101" s="57">
        <v>44255</v>
      </c>
      <c r="B101">
        <v>29894663000189</v>
      </c>
      <c r="C101" t="s">
        <v>96</v>
      </c>
      <c r="D101" s="57">
        <v>43873</v>
      </c>
      <c r="E101">
        <v>109</v>
      </c>
      <c r="F101" s="57">
        <v>44234</v>
      </c>
      <c r="G101">
        <f t="shared" si="6"/>
        <v>-21</v>
      </c>
      <c r="H101" s="57">
        <v>46029</v>
      </c>
      <c r="I101">
        <v>1713</v>
      </c>
      <c r="J101">
        <v>292980961</v>
      </c>
      <c r="K101">
        <v>72</v>
      </c>
      <c r="L101"/>
      <c r="M101"/>
      <c r="N101">
        <v>1.363810970964489</v>
      </c>
      <c r="O101" s="83">
        <v>4334.75</v>
      </c>
      <c r="P101">
        <v>4919.7199999999984</v>
      </c>
      <c r="Q101">
        <v>1.7014879999999999</v>
      </c>
      <c r="R101">
        <v>4670.6499999999996</v>
      </c>
      <c r="S101">
        <v>1.7014879999999999</v>
      </c>
      <c r="T101" s="84">
        <v>4334.75</v>
      </c>
      <c r="U101" s="57">
        <v>44228</v>
      </c>
      <c r="V101" s="81" t="str">
        <f t="shared" si="4"/>
        <v>22020</v>
      </c>
      <c r="W101" s="80" t="str">
        <f t="shared" si="5"/>
        <v>1 a 30 dias</v>
      </c>
      <c r="X101" s="81" t="str">
        <f t="shared" si="7"/>
        <v>22021</v>
      </c>
      <c r="AA101"/>
    </row>
    <row r="102" spans="1:27" x14ac:dyDescent="0.3">
      <c r="A102" s="57">
        <v>44255</v>
      </c>
      <c r="B102">
        <v>29894663000189</v>
      </c>
      <c r="C102" t="s">
        <v>96</v>
      </c>
      <c r="D102" s="57">
        <v>43843</v>
      </c>
      <c r="E102">
        <v>463.77</v>
      </c>
      <c r="F102" s="57">
        <v>43897</v>
      </c>
      <c r="G102">
        <f t="shared" si="6"/>
        <v>-358</v>
      </c>
      <c r="H102" s="57">
        <v>45968</v>
      </c>
      <c r="I102">
        <v>1652</v>
      </c>
      <c r="J102">
        <v>293058724</v>
      </c>
      <c r="K102">
        <v>72</v>
      </c>
      <c r="L102"/>
      <c r="M102"/>
      <c r="N102">
        <v>1.36</v>
      </c>
      <c r="O102" s="83">
        <v>23435.649999999998</v>
      </c>
      <c r="P102">
        <v>20784.979999999989</v>
      </c>
      <c r="Q102">
        <v>1.635993</v>
      </c>
      <c r="R102">
        <v>24557.05</v>
      </c>
      <c r="S102">
        <v>1.635993</v>
      </c>
      <c r="T102" s="84">
        <v>23435.649999999998</v>
      </c>
      <c r="U102" s="57">
        <v>43922</v>
      </c>
      <c r="V102" s="81" t="str">
        <f t="shared" si="4"/>
        <v>12020</v>
      </c>
      <c r="W102" s="80" t="str">
        <f t="shared" si="5"/>
        <v>Acima de 120 dias</v>
      </c>
      <c r="X102" s="81" t="str">
        <f t="shared" si="7"/>
        <v>42020</v>
      </c>
      <c r="AA102"/>
    </row>
    <row r="103" spans="1:27" x14ac:dyDescent="0.3">
      <c r="A103" s="57">
        <v>44255</v>
      </c>
      <c r="B103">
        <v>29894663000189</v>
      </c>
      <c r="C103" t="s">
        <v>96</v>
      </c>
      <c r="D103" s="57">
        <v>43815</v>
      </c>
      <c r="E103">
        <v>299.3</v>
      </c>
      <c r="F103" s="57">
        <v>43958</v>
      </c>
      <c r="G103">
        <f t="shared" si="6"/>
        <v>-297</v>
      </c>
      <c r="H103" s="57">
        <v>45208</v>
      </c>
      <c r="I103">
        <v>892</v>
      </c>
      <c r="J103">
        <v>293060555</v>
      </c>
      <c r="K103">
        <v>48</v>
      </c>
      <c r="L103"/>
      <c r="M103"/>
      <c r="N103">
        <v>1.4949999999999999</v>
      </c>
      <c r="O103" s="83">
        <v>10361.620000000001</v>
      </c>
      <c r="P103">
        <v>9899.380000000001</v>
      </c>
      <c r="Q103">
        <v>2.0619420000000002</v>
      </c>
      <c r="R103">
        <v>10882.91</v>
      </c>
      <c r="S103">
        <v>2.0619420000000002</v>
      </c>
      <c r="T103" s="84">
        <v>10361.620000000001</v>
      </c>
      <c r="U103" s="57">
        <v>43983</v>
      </c>
      <c r="V103" s="81" t="str">
        <f t="shared" si="4"/>
        <v>122019</v>
      </c>
      <c r="W103" s="80" t="str">
        <f t="shared" si="5"/>
        <v>Acima de 120 dias</v>
      </c>
      <c r="X103" s="81" t="str">
        <f t="shared" si="7"/>
        <v>62020</v>
      </c>
      <c r="AA103"/>
    </row>
    <row r="104" spans="1:27" x14ac:dyDescent="0.3">
      <c r="A104" s="57">
        <v>44255</v>
      </c>
      <c r="B104">
        <v>29894663000189</v>
      </c>
      <c r="C104" t="s">
        <v>96</v>
      </c>
      <c r="D104" s="57">
        <v>43791</v>
      </c>
      <c r="E104">
        <v>110</v>
      </c>
      <c r="F104" s="57">
        <v>43928</v>
      </c>
      <c r="G104">
        <f t="shared" si="6"/>
        <v>-327</v>
      </c>
      <c r="H104" s="57">
        <v>45937</v>
      </c>
      <c r="I104">
        <v>1621</v>
      </c>
      <c r="J104">
        <v>293154184</v>
      </c>
      <c r="K104">
        <v>72</v>
      </c>
      <c r="L104"/>
      <c r="M104"/>
      <c r="N104">
        <v>1.3460000000000001</v>
      </c>
      <c r="O104" s="83">
        <v>5349.79</v>
      </c>
      <c r="P104">
        <v>5012.3799999999974</v>
      </c>
      <c r="Q104">
        <v>1.6967209999999999</v>
      </c>
      <c r="R104">
        <v>5675.8</v>
      </c>
      <c r="S104">
        <v>1.6967209999999999</v>
      </c>
      <c r="T104" s="84">
        <v>5349.79</v>
      </c>
      <c r="U104" s="57">
        <v>43922</v>
      </c>
      <c r="V104" s="81" t="str">
        <f t="shared" si="4"/>
        <v>112019</v>
      </c>
      <c r="W104" s="80" t="str">
        <f t="shared" si="5"/>
        <v>Acima de 120 dias</v>
      </c>
      <c r="X104" s="81" t="str">
        <f t="shared" si="7"/>
        <v>42020</v>
      </c>
      <c r="AA104"/>
    </row>
    <row r="105" spans="1:27" x14ac:dyDescent="0.3">
      <c r="A105" s="57">
        <v>44255</v>
      </c>
      <c r="B105">
        <v>29894663000189</v>
      </c>
      <c r="C105" t="s">
        <v>96</v>
      </c>
      <c r="D105" s="57">
        <v>43815</v>
      </c>
      <c r="E105">
        <v>247.16</v>
      </c>
      <c r="F105" s="57">
        <v>43989</v>
      </c>
      <c r="G105">
        <f t="shared" si="6"/>
        <v>-266</v>
      </c>
      <c r="H105" s="57">
        <v>45968</v>
      </c>
      <c r="I105">
        <v>1652</v>
      </c>
      <c r="J105">
        <v>293155718</v>
      </c>
      <c r="K105">
        <v>72</v>
      </c>
      <c r="L105"/>
      <c r="M105"/>
      <c r="N105">
        <v>1.3599999999999999</v>
      </c>
      <c r="O105" s="83">
        <v>11753.11</v>
      </c>
      <c r="P105">
        <v>11182.990000000003</v>
      </c>
      <c r="Q105">
        <v>1.6336189999999999</v>
      </c>
      <c r="R105">
        <v>12345.86</v>
      </c>
      <c r="S105">
        <v>1.6336189999999999</v>
      </c>
      <c r="T105" s="84">
        <v>11753.11</v>
      </c>
      <c r="U105" s="57">
        <v>44013</v>
      </c>
      <c r="V105" s="81" t="str">
        <f t="shared" si="4"/>
        <v>122019</v>
      </c>
      <c r="W105" s="80" t="str">
        <f t="shared" si="5"/>
        <v>Acima de 120 dias</v>
      </c>
      <c r="X105" s="81" t="str">
        <f t="shared" si="7"/>
        <v>72020</v>
      </c>
      <c r="AA105"/>
    </row>
    <row r="106" spans="1:27" x14ac:dyDescent="0.3">
      <c r="A106" s="57">
        <v>44255</v>
      </c>
      <c r="B106">
        <v>29894663000189</v>
      </c>
      <c r="C106" t="s">
        <v>96</v>
      </c>
      <c r="D106" s="57">
        <v>43791</v>
      </c>
      <c r="E106">
        <v>190.44</v>
      </c>
      <c r="F106" s="57">
        <v>43837</v>
      </c>
      <c r="G106">
        <f t="shared" si="6"/>
        <v>-418</v>
      </c>
      <c r="H106" s="57">
        <v>45937</v>
      </c>
      <c r="I106">
        <v>1621</v>
      </c>
      <c r="J106">
        <v>293250938</v>
      </c>
      <c r="K106">
        <v>72</v>
      </c>
      <c r="L106"/>
      <c r="M106"/>
      <c r="N106">
        <v>1.3460000000000001</v>
      </c>
      <c r="O106" s="83">
        <v>9921.77</v>
      </c>
      <c r="P106">
        <v>8677.8200000000015</v>
      </c>
      <c r="Q106">
        <v>1.6387529999999999</v>
      </c>
      <c r="R106">
        <v>10397.68</v>
      </c>
      <c r="S106">
        <v>1.6387529999999999</v>
      </c>
      <c r="T106" s="84">
        <v>9921.77</v>
      </c>
      <c r="U106" s="57">
        <v>43831</v>
      </c>
      <c r="V106" s="81" t="str">
        <f t="shared" si="4"/>
        <v>112019</v>
      </c>
      <c r="W106" s="80" t="str">
        <f t="shared" si="5"/>
        <v>Acima de 120 dias</v>
      </c>
      <c r="X106" s="81" t="str">
        <f t="shared" si="7"/>
        <v>12020</v>
      </c>
      <c r="AA106"/>
    </row>
    <row r="107" spans="1:27" x14ac:dyDescent="0.3">
      <c r="A107" s="57">
        <v>44255</v>
      </c>
      <c r="B107">
        <v>29894663000189</v>
      </c>
      <c r="C107" t="s">
        <v>96</v>
      </c>
      <c r="D107" s="57">
        <v>43873</v>
      </c>
      <c r="E107">
        <v>175.89</v>
      </c>
      <c r="F107" s="57">
        <v>44019</v>
      </c>
      <c r="G107">
        <f t="shared" si="6"/>
        <v>-236</v>
      </c>
      <c r="H107" s="57">
        <v>46029</v>
      </c>
      <c r="I107">
        <v>1713</v>
      </c>
      <c r="J107">
        <v>293276724</v>
      </c>
      <c r="K107">
        <v>72</v>
      </c>
      <c r="L107"/>
      <c r="M107"/>
      <c r="N107">
        <v>1.36</v>
      </c>
      <c r="O107" s="83">
        <v>8318.57</v>
      </c>
      <c r="P107">
        <v>7947.9800000000023</v>
      </c>
      <c r="Q107">
        <v>1.6407659999999999</v>
      </c>
      <c r="R107">
        <v>8774.630000000001</v>
      </c>
      <c r="S107">
        <v>1.6407659999999999</v>
      </c>
      <c r="T107" s="84">
        <v>8318.57</v>
      </c>
      <c r="U107" s="57">
        <v>44044</v>
      </c>
      <c r="V107" s="81" t="str">
        <f t="shared" si="4"/>
        <v>22020</v>
      </c>
      <c r="W107" s="80" t="str">
        <f t="shared" si="5"/>
        <v>Acima de 120 dias</v>
      </c>
      <c r="X107" s="81" t="str">
        <f t="shared" si="7"/>
        <v>82020</v>
      </c>
      <c r="AA107"/>
    </row>
    <row r="108" spans="1:27" x14ac:dyDescent="0.3">
      <c r="A108" s="57">
        <v>44255</v>
      </c>
      <c r="B108">
        <v>29894663000189</v>
      </c>
      <c r="C108" t="s">
        <v>96</v>
      </c>
      <c r="D108" s="57">
        <v>43843</v>
      </c>
      <c r="E108">
        <v>323</v>
      </c>
      <c r="F108" s="57">
        <v>43989</v>
      </c>
      <c r="G108">
        <f t="shared" si="6"/>
        <v>-266</v>
      </c>
      <c r="H108" s="57">
        <v>45999</v>
      </c>
      <c r="I108">
        <v>1683</v>
      </c>
      <c r="J108">
        <v>293370068</v>
      </c>
      <c r="K108">
        <v>72</v>
      </c>
      <c r="L108"/>
      <c r="M108"/>
      <c r="N108">
        <v>1.36</v>
      </c>
      <c r="O108" s="83">
        <v>15331.93</v>
      </c>
      <c r="P108">
        <v>14598.350000000006</v>
      </c>
      <c r="Q108">
        <v>1.6915960000000001</v>
      </c>
      <c r="R108">
        <v>16286.36</v>
      </c>
      <c r="S108">
        <v>1.6915960000000001</v>
      </c>
      <c r="T108" s="84">
        <v>15331.93</v>
      </c>
      <c r="U108" s="57">
        <v>44013</v>
      </c>
      <c r="V108" s="81" t="str">
        <f t="shared" si="4"/>
        <v>12020</v>
      </c>
      <c r="W108" s="80" t="str">
        <f t="shared" si="5"/>
        <v>Acima de 120 dias</v>
      </c>
      <c r="X108" s="81" t="str">
        <f t="shared" si="7"/>
        <v>72020</v>
      </c>
      <c r="AA108"/>
    </row>
    <row r="109" spans="1:27" x14ac:dyDescent="0.3">
      <c r="A109" s="57">
        <v>44255</v>
      </c>
      <c r="B109">
        <v>29894663000189</v>
      </c>
      <c r="C109" t="s">
        <v>96</v>
      </c>
      <c r="D109" s="57">
        <v>43873</v>
      </c>
      <c r="E109">
        <v>103.44</v>
      </c>
      <c r="F109" s="57">
        <v>44019</v>
      </c>
      <c r="G109">
        <f t="shared" si="6"/>
        <v>-236</v>
      </c>
      <c r="H109" s="57">
        <v>46029</v>
      </c>
      <c r="I109">
        <v>1713</v>
      </c>
      <c r="J109">
        <v>293380061</v>
      </c>
      <c r="K109">
        <v>72</v>
      </c>
      <c r="L109"/>
      <c r="M109"/>
      <c r="N109">
        <v>1.36</v>
      </c>
      <c r="O109" s="83">
        <v>4844.75</v>
      </c>
      <c r="P109">
        <v>4674.2099999999991</v>
      </c>
      <c r="Q109">
        <v>1.6936199999999999</v>
      </c>
      <c r="R109">
        <v>5160.28</v>
      </c>
      <c r="S109">
        <v>1.6936199999999999</v>
      </c>
      <c r="T109" s="84">
        <v>4844.75</v>
      </c>
      <c r="U109" s="57">
        <v>44044</v>
      </c>
      <c r="V109" s="81" t="str">
        <f t="shared" si="4"/>
        <v>22020</v>
      </c>
      <c r="W109" s="80" t="str">
        <f t="shared" si="5"/>
        <v>Acima de 120 dias</v>
      </c>
      <c r="X109" s="81" t="str">
        <f t="shared" si="7"/>
        <v>82020</v>
      </c>
      <c r="AA109"/>
    </row>
    <row r="110" spans="1:27" x14ac:dyDescent="0.3">
      <c r="A110" s="57">
        <v>44255</v>
      </c>
      <c r="B110">
        <v>29894663000189</v>
      </c>
      <c r="C110" t="s">
        <v>96</v>
      </c>
      <c r="D110" s="57">
        <v>43873</v>
      </c>
      <c r="E110">
        <v>133.76</v>
      </c>
      <c r="F110" s="57">
        <v>44293</v>
      </c>
      <c r="G110">
        <f t="shared" si="6"/>
        <v>38</v>
      </c>
      <c r="H110" s="57">
        <v>44935</v>
      </c>
      <c r="I110">
        <v>619</v>
      </c>
      <c r="J110">
        <v>293380547</v>
      </c>
      <c r="K110">
        <v>36</v>
      </c>
      <c r="L110"/>
      <c r="M110"/>
      <c r="N110">
        <v>1.4949999999999999</v>
      </c>
      <c r="O110" s="83">
        <v>2441.27</v>
      </c>
      <c r="P110">
        <v>3621.0499999999993</v>
      </c>
      <c r="Q110">
        <v>2.0533969999999999</v>
      </c>
      <c r="R110">
        <v>2563.9</v>
      </c>
      <c r="S110">
        <v>2.0533969999999999</v>
      </c>
      <c r="T110" s="84">
        <v>2441.27</v>
      </c>
      <c r="U110" s="57">
        <v>44287</v>
      </c>
      <c r="V110" s="81" t="str">
        <f t="shared" si="4"/>
        <v>22020</v>
      </c>
      <c r="W110" s="80" t="str">
        <f t="shared" si="5"/>
        <v>1 a 30 dias</v>
      </c>
      <c r="X110" s="81" t="str">
        <f t="shared" si="7"/>
        <v>42021</v>
      </c>
      <c r="AA110"/>
    </row>
    <row r="111" spans="1:27" x14ac:dyDescent="0.3">
      <c r="A111" s="57">
        <v>44255</v>
      </c>
      <c r="B111">
        <v>29894663000189</v>
      </c>
      <c r="C111" t="s">
        <v>96</v>
      </c>
      <c r="D111" s="57">
        <v>43815</v>
      </c>
      <c r="E111">
        <v>92.54</v>
      </c>
      <c r="F111" s="57">
        <v>43897</v>
      </c>
      <c r="G111">
        <f t="shared" si="6"/>
        <v>-358</v>
      </c>
      <c r="H111" s="57">
        <v>45968</v>
      </c>
      <c r="I111">
        <v>1652</v>
      </c>
      <c r="J111">
        <v>293456063</v>
      </c>
      <c r="K111">
        <v>72</v>
      </c>
      <c r="L111"/>
      <c r="M111"/>
      <c r="N111">
        <v>1.3599999999999999</v>
      </c>
      <c r="O111" s="83">
        <v>4647.87</v>
      </c>
      <c r="P111">
        <v>4187.0600000000004</v>
      </c>
      <c r="Q111">
        <v>1.673187</v>
      </c>
      <c r="R111">
        <v>4900.1100000000006</v>
      </c>
      <c r="S111">
        <v>1.673187</v>
      </c>
      <c r="T111" s="84">
        <v>4647.87</v>
      </c>
      <c r="U111" s="57">
        <v>44105</v>
      </c>
      <c r="V111" s="81" t="str">
        <f t="shared" si="4"/>
        <v>122019</v>
      </c>
      <c r="W111" s="80" t="str">
        <f t="shared" si="5"/>
        <v>Acima de 120 dias</v>
      </c>
      <c r="X111" s="81" t="str">
        <f t="shared" si="7"/>
        <v>102020</v>
      </c>
      <c r="AA111"/>
    </row>
    <row r="112" spans="1:27" x14ac:dyDescent="0.3">
      <c r="A112" s="57">
        <v>44255</v>
      </c>
      <c r="B112">
        <v>29894663000189</v>
      </c>
      <c r="C112" t="s">
        <v>96</v>
      </c>
      <c r="D112" s="57">
        <v>43815</v>
      </c>
      <c r="E112">
        <v>94.9</v>
      </c>
      <c r="F112" s="57">
        <v>44019</v>
      </c>
      <c r="G112">
        <f t="shared" si="6"/>
        <v>-236</v>
      </c>
      <c r="H112" s="57">
        <v>45968</v>
      </c>
      <c r="I112">
        <v>1652</v>
      </c>
      <c r="J112">
        <v>293458528</v>
      </c>
      <c r="K112">
        <v>72</v>
      </c>
      <c r="L112"/>
      <c r="M112"/>
      <c r="N112">
        <v>1.3599999999999999</v>
      </c>
      <c r="O112" s="83">
        <v>4416.0200000000004</v>
      </c>
      <c r="P112">
        <v>4293.8400000000011</v>
      </c>
      <c r="Q112">
        <v>1.6359429999999999</v>
      </c>
      <c r="R112">
        <v>4645.4400000000005</v>
      </c>
      <c r="S112">
        <v>1.6359429999999999</v>
      </c>
      <c r="T112" s="84">
        <v>4416.0200000000004</v>
      </c>
      <c r="U112" s="57">
        <v>44044</v>
      </c>
      <c r="V112" s="81" t="str">
        <f t="shared" si="4"/>
        <v>122019</v>
      </c>
      <c r="W112" s="80" t="str">
        <f t="shared" si="5"/>
        <v>Acima de 120 dias</v>
      </c>
      <c r="X112" s="81" t="str">
        <f t="shared" si="7"/>
        <v>82020</v>
      </c>
      <c r="AA112"/>
    </row>
    <row r="113" spans="1:27" x14ac:dyDescent="0.3">
      <c r="A113" s="57">
        <v>44255</v>
      </c>
      <c r="B113">
        <v>29894663000189</v>
      </c>
      <c r="C113" t="s">
        <v>96</v>
      </c>
      <c r="D113" s="57">
        <v>43815</v>
      </c>
      <c r="E113">
        <v>225.47</v>
      </c>
      <c r="F113" s="57">
        <v>43868</v>
      </c>
      <c r="G113">
        <f t="shared" si="6"/>
        <v>-387</v>
      </c>
      <c r="H113" s="57">
        <v>45968</v>
      </c>
      <c r="I113">
        <v>1652</v>
      </c>
      <c r="J113">
        <v>293561244</v>
      </c>
      <c r="K113">
        <v>72</v>
      </c>
      <c r="L113"/>
      <c r="M113"/>
      <c r="N113">
        <v>1.3599999999999999</v>
      </c>
      <c r="O113" s="83">
        <v>11526.52</v>
      </c>
      <c r="P113">
        <v>10201.599999999999</v>
      </c>
      <c r="Q113">
        <v>1.6857819999999999</v>
      </c>
      <c r="R113">
        <v>12164.36</v>
      </c>
      <c r="S113">
        <v>1.6857819999999999</v>
      </c>
      <c r="T113" s="84">
        <v>11526.52</v>
      </c>
      <c r="U113" s="57">
        <v>43862</v>
      </c>
      <c r="V113" s="81" t="str">
        <f t="shared" si="4"/>
        <v>122019</v>
      </c>
      <c r="W113" s="80" t="str">
        <f t="shared" si="5"/>
        <v>Acima de 120 dias</v>
      </c>
      <c r="X113" s="81" t="str">
        <f t="shared" si="7"/>
        <v>22020</v>
      </c>
      <c r="AA113"/>
    </row>
    <row r="114" spans="1:27" x14ac:dyDescent="0.3">
      <c r="A114" s="57">
        <v>44255</v>
      </c>
      <c r="B114">
        <v>29894663000189</v>
      </c>
      <c r="C114" t="s">
        <v>96</v>
      </c>
      <c r="D114" s="57">
        <v>43843</v>
      </c>
      <c r="E114">
        <v>241.1</v>
      </c>
      <c r="F114" s="57">
        <v>43958</v>
      </c>
      <c r="G114">
        <f t="shared" si="6"/>
        <v>-297</v>
      </c>
      <c r="H114" s="57">
        <v>45968</v>
      </c>
      <c r="I114">
        <v>1652</v>
      </c>
      <c r="J114">
        <v>293562905</v>
      </c>
      <c r="K114">
        <v>72</v>
      </c>
      <c r="L114"/>
      <c r="M114"/>
      <c r="N114">
        <v>1.36</v>
      </c>
      <c r="O114" s="83">
        <v>11611.849999999999</v>
      </c>
      <c r="P114">
        <v>10805.449999999997</v>
      </c>
      <c r="Q114">
        <v>1.680909</v>
      </c>
      <c r="R114">
        <v>12284.310000000001</v>
      </c>
      <c r="S114">
        <v>1.680909</v>
      </c>
      <c r="T114" s="84">
        <v>11611.849999999999</v>
      </c>
      <c r="U114" s="57">
        <v>44075</v>
      </c>
      <c r="V114" s="81" t="str">
        <f t="shared" si="4"/>
        <v>12020</v>
      </c>
      <c r="W114" s="80" t="str">
        <f t="shared" si="5"/>
        <v>Acima de 120 dias</v>
      </c>
      <c r="X114" s="81" t="str">
        <f t="shared" si="7"/>
        <v>92020</v>
      </c>
      <c r="AA114"/>
    </row>
    <row r="115" spans="1:27" x14ac:dyDescent="0.3">
      <c r="A115" s="57">
        <v>44255</v>
      </c>
      <c r="B115">
        <v>29894663000189</v>
      </c>
      <c r="C115" t="s">
        <v>96</v>
      </c>
      <c r="D115" s="57">
        <v>43903</v>
      </c>
      <c r="E115">
        <v>218.66</v>
      </c>
      <c r="F115" s="57">
        <v>44019</v>
      </c>
      <c r="G115">
        <f t="shared" si="6"/>
        <v>-236</v>
      </c>
      <c r="H115" s="57">
        <v>46029</v>
      </c>
      <c r="I115">
        <v>1713</v>
      </c>
      <c r="J115">
        <v>293579405</v>
      </c>
      <c r="K115">
        <v>72</v>
      </c>
      <c r="L115"/>
      <c r="M115"/>
      <c r="N115">
        <v>1.36</v>
      </c>
      <c r="O115" s="83">
        <v>10233.369999999999</v>
      </c>
      <c r="P115">
        <v>9795.9600000000064</v>
      </c>
      <c r="Q115">
        <v>1.6977610000000001</v>
      </c>
      <c r="R115">
        <v>10908.28</v>
      </c>
      <c r="S115">
        <v>1.6977610000000001</v>
      </c>
      <c r="T115" s="84">
        <v>10233.369999999999</v>
      </c>
      <c r="U115" s="57">
        <v>44044</v>
      </c>
      <c r="V115" s="81" t="str">
        <f t="shared" si="4"/>
        <v>32020</v>
      </c>
      <c r="W115" s="80" t="str">
        <f t="shared" si="5"/>
        <v>Acima de 120 dias</v>
      </c>
      <c r="X115" s="81" t="str">
        <f t="shared" si="7"/>
        <v>82020</v>
      </c>
      <c r="AA115"/>
    </row>
    <row r="116" spans="1:27" x14ac:dyDescent="0.3">
      <c r="A116" s="57">
        <v>44255</v>
      </c>
      <c r="B116">
        <v>29894663000189</v>
      </c>
      <c r="C116" t="s">
        <v>96</v>
      </c>
      <c r="D116" s="57">
        <v>43903</v>
      </c>
      <c r="E116">
        <v>87.55</v>
      </c>
      <c r="F116" s="57">
        <v>43989</v>
      </c>
      <c r="G116">
        <f t="shared" si="6"/>
        <v>-266</v>
      </c>
      <c r="H116" s="57">
        <v>46029</v>
      </c>
      <c r="I116">
        <v>1713</v>
      </c>
      <c r="J116">
        <v>293581023</v>
      </c>
      <c r="K116">
        <v>72</v>
      </c>
      <c r="L116"/>
      <c r="M116"/>
      <c r="N116">
        <v>1.364681653253824</v>
      </c>
      <c r="O116" s="83">
        <v>4181.4699999999993</v>
      </c>
      <c r="P116">
        <v>3916.81</v>
      </c>
      <c r="Q116">
        <v>1.7023299999999999</v>
      </c>
      <c r="R116">
        <v>4451.2</v>
      </c>
      <c r="S116">
        <v>1.7023299999999999</v>
      </c>
      <c r="T116" s="84">
        <v>4181.4699999999993</v>
      </c>
      <c r="U116" s="57">
        <v>44075</v>
      </c>
      <c r="V116" s="81" t="str">
        <f t="shared" si="4"/>
        <v>32020</v>
      </c>
      <c r="W116" s="80" t="str">
        <f t="shared" si="5"/>
        <v>Acima de 120 dias</v>
      </c>
      <c r="X116" s="81" t="str">
        <f t="shared" si="7"/>
        <v>92020</v>
      </c>
      <c r="AA116"/>
    </row>
    <row r="117" spans="1:27" x14ac:dyDescent="0.3">
      <c r="A117" s="57">
        <v>44255</v>
      </c>
      <c r="B117">
        <v>29894663000189</v>
      </c>
      <c r="C117" t="s">
        <v>96</v>
      </c>
      <c r="D117" s="57">
        <v>43903</v>
      </c>
      <c r="E117">
        <v>510</v>
      </c>
      <c r="F117" s="57">
        <v>43958</v>
      </c>
      <c r="G117">
        <f t="shared" si="6"/>
        <v>-297</v>
      </c>
      <c r="H117" s="57">
        <v>46062</v>
      </c>
      <c r="I117">
        <v>1746</v>
      </c>
      <c r="J117">
        <v>293581803</v>
      </c>
      <c r="K117">
        <v>72</v>
      </c>
      <c r="L117"/>
      <c r="M117"/>
      <c r="N117">
        <v>1.36</v>
      </c>
      <c r="O117" s="83">
        <v>25292.09</v>
      </c>
      <c r="P117">
        <v>23040.940000000002</v>
      </c>
      <c r="Q117">
        <v>1.65103</v>
      </c>
      <c r="R117">
        <v>26696.06</v>
      </c>
      <c r="S117">
        <v>1.65103</v>
      </c>
      <c r="T117" s="84">
        <v>25292.09</v>
      </c>
      <c r="U117" s="57">
        <v>43983</v>
      </c>
      <c r="V117" s="81" t="str">
        <f t="shared" si="4"/>
        <v>32020</v>
      </c>
      <c r="W117" s="80" t="str">
        <f t="shared" si="5"/>
        <v>Acima de 120 dias</v>
      </c>
      <c r="X117" s="81" t="str">
        <f t="shared" si="7"/>
        <v>62020</v>
      </c>
      <c r="AA117"/>
    </row>
    <row r="118" spans="1:27" x14ac:dyDescent="0.3">
      <c r="A118" s="57">
        <v>44255</v>
      </c>
      <c r="B118">
        <v>29894663000189</v>
      </c>
      <c r="C118" t="s">
        <v>96</v>
      </c>
      <c r="D118" s="57">
        <v>43815</v>
      </c>
      <c r="E118">
        <v>95</v>
      </c>
      <c r="F118" s="57">
        <v>44050</v>
      </c>
      <c r="G118">
        <f t="shared" si="6"/>
        <v>-205</v>
      </c>
      <c r="H118" s="57">
        <v>45937</v>
      </c>
      <c r="I118">
        <v>1621</v>
      </c>
      <c r="J118">
        <v>293650144</v>
      </c>
      <c r="K118">
        <v>72</v>
      </c>
      <c r="L118"/>
      <c r="M118"/>
      <c r="N118">
        <v>1.3599999999999999</v>
      </c>
      <c r="O118" s="83">
        <v>4314.1900000000005</v>
      </c>
      <c r="P118">
        <v>4262.3499999999985</v>
      </c>
      <c r="Q118">
        <v>1.6002289999999999</v>
      </c>
      <c r="R118">
        <v>4509.96</v>
      </c>
      <c r="S118">
        <v>1.6002289999999999</v>
      </c>
      <c r="T118" s="84">
        <v>4314.1900000000005</v>
      </c>
      <c r="U118" s="57">
        <v>44075</v>
      </c>
      <c r="V118" s="81" t="str">
        <f t="shared" si="4"/>
        <v>122019</v>
      </c>
      <c r="W118" s="80" t="str">
        <f t="shared" si="5"/>
        <v>Acima de 120 dias</v>
      </c>
      <c r="X118" s="81" t="str">
        <f t="shared" si="7"/>
        <v>92020</v>
      </c>
      <c r="AA118"/>
    </row>
    <row r="119" spans="1:27" x14ac:dyDescent="0.3">
      <c r="A119" s="57">
        <v>44255</v>
      </c>
      <c r="B119">
        <v>29894663000189</v>
      </c>
      <c r="C119" t="s">
        <v>96</v>
      </c>
      <c r="D119" s="57">
        <v>43815</v>
      </c>
      <c r="E119">
        <v>206.33</v>
      </c>
      <c r="F119" s="57">
        <v>43958</v>
      </c>
      <c r="G119">
        <f t="shared" si="6"/>
        <v>-297</v>
      </c>
      <c r="H119" s="57">
        <v>45937</v>
      </c>
      <c r="I119">
        <v>1621</v>
      </c>
      <c r="J119">
        <v>293655195</v>
      </c>
      <c r="K119">
        <v>72</v>
      </c>
      <c r="L119"/>
      <c r="M119"/>
      <c r="N119">
        <v>1.3599999999999999</v>
      </c>
      <c r="O119" s="83">
        <v>9829.76</v>
      </c>
      <c r="P119">
        <v>9257.34</v>
      </c>
      <c r="Q119">
        <v>1.695924</v>
      </c>
      <c r="R119">
        <v>10414.16</v>
      </c>
      <c r="S119">
        <v>1.695924</v>
      </c>
      <c r="T119" s="84">
        <v>9829.76</v>
      </c>
      <c r="U119" s="57">
        <v>44044</v>
      </c>
      <c r="V119" s="81" t="str">
        <f t="shared" si="4"/>
        <v>122019</v>
      </c>
      <c r="W119" s="80" t="str">
        <f t="shared" si="5"/>
        <v>Acima de 120 dias</v>
      </c>
      <c r="X119" s="81" t="str">
        <f t="shared" si="7"/>
        <v>82020</v>
      </c>
      <c r="AA119"/>
    </row>
    <row r="120" spans="1:27" x14ac:dyDescent="0.3">
      <c r="A120" s="57">
        <v>44255</v>
      </c>
      <c r="B120">
        <v>29894663000189</v>
      </c>
      <c r="C120" t="s">
        <v>96</v>
      </c>
      <c r="D120" s="57">
        <v>43815</v>
      </c>
      <c r="E120">
        <v>212</v>
      </c>
      <c r="F120" s="57">
        <v>43958</v>
      </c>
      <c r="G120">
        <f t="shared" si="6"/>
        <v>-297</v>
      </c>
      <c r="H120" s="57">
        <v>45968</v>
      </c>
      <c r="I120">
        <v>1652</v>
      </c>
      <c r="J120">
        <v>293657505</v>
      </c>
      <c r="K120">
        <v>72</v>
      </c>
      <c r="L120"/>
      <c r="M120"/>
      <c r="N120">
        <v>1.3599999999999999</v>
      </c>
      <c r="O120" s="83">
        <v>10306.24</v>
      </c>
      <c r="P120">
        <v>9592.1400000000031</v>
      </c>
      <c r="Q120">
        <v>1.6262730000000001</v>
      </c>
      <c r="R120">
        <v>10801.61</v>
      </c>
      <c r="S120">
        <v>1.6262730000000001</v>
      </c>
      <c r="T120" s="84">
        <v>10306.24</v>
      </c>
      <c r="U120" s="57">
        <v>43983</v>
      </c>
      <c r="V120" s="81" t="str">
        <f t="shared" si="4"/>
        <v>122019</v>
      </c>
      <c r="W120" s="80" t="str">
        <f t="shared" si="5"/>
        <v>Acima de 120 dias</v>
      </c>
      <c r="X120" s="81" t="str">
        <f t="shared" si="7"/>
        <v>62020</v>
      </c>
      <c r="AA120"/>
    </row>
    <row r="121" spans="1:27" x14ac:dyDescent="0.3">
      <c r="A121" s="57">
        <v>44255</v>
      </c>
      <c r="B121">
        <v>29894663000189</v>
      </c>
      <c r="C121" t="s">
        <v>96</v>
      </c>
      <c r="D121" s="57">
        <v>43815</v>
      </c>
      <c r="E121">
        <v>146.5</v>
      </c>
      <c r="F121" s="57">
        <v>43897</v>
      </c>
      <c r="G121">
        <f t="shared" si="6"/>
        <v>-358</v>
      </c>
      <c r="H121" s="57">
        <v>45968</v>
      </c>
      <c r="I121">
        <v>1652</v>
      </c>
      <c r="J121">
        <v>293657883</v>
      </c>
      <c r="K121">
        <v>72</v>
      </c>
      <c r="L121"/>
      <c r="M121"/>
      <c r="N121">
        <v>1.3599999999999999</v>
      </c>
      <c r="O121" s="83">
        <v>7413.6</v>
      </c>
      <c r="P121">
        <v>6628.569999999997</v>
      </c>
      <c r="Q121">
        <v>1.627343</v>
      </c>
      <c r="R121">
        <v>7757.3</v>
      </c>
      <c r="S121">
        <v>1.627343</v>
      </c>
      <c r="T121" s="84">
        <v>7413.6</v>
      </c>
      <c r="U121" s="57">
        <v>43922</v>
      </c>
      <c r="V121" s="81" t="str">
        <f t="shared" si="4"/>
        <v>122019</v>
      </c>
      <c r="W121" s="80" t="str">
        <f t="shared" si="5"/>
        <v>Acima de 120 dias</v>
      </c>
      <c r="X121" s="81" t="str">
        <f t="shared" si="7"/>
        <v>42020</v>
      </c>
      <c r="AA121"/>
    </row>
    <row r="122" spans="1:27" x14ac:dyDescent="0.3">
      <c r="A122" s="57">
        <v>44255</v>
      </c>
      <c r="B122">
        <v>29894663000189</v>
      </c>
      <c r="C122" t="s">
        <v>96</v>
      </c>
      <c r="D122" s="57">
        <v>43843</v>
      </c>
      <c r="E122">
        <v>95</v>
      </c>
      <c r="F122" s="57">
        <v>43868</v>
      </c>
      <c r="G122">
        <f t="shared" si="6"/>
        <v>-387</v>
      </c>
      <c r="H122" s="57">
        <v>45999</v>
      </c>
      <c r="I122">
        <v>1683</v>
      </c>
      <c r="J122">
        <v>293669124</v>
      </c>
      <c r="K122">
        <v>72</v>
      </c>
      <c r="L122"/>
      <c r="M122"/>
      <c r="N122">
        <v>1.36</v>
      </c>
      <c r="O122" s="83">
        <v>4937.8600000000006</v>
      </c>
      <c r="P122">
        <v>4293.6399999999994</v>
      </c>
      <c r="Q122">
        <v>1.63141</v>
      </c>
      <c r="R122">
        <v>5170.1100000000006</v>
      </c>
      <c r="S122">
        <v>1.63141</v>
      </c>
      <c r="T122" s="84">
        <v>4937.8600000000006</v>
      </c>
      <c r="U122" s="57">
        <v>43891</v>
      </c>
      <c r="V122" s="81" t="str">
        <f t="shared" si="4"/>
        <v>12020</v>
      </c>
      <c r="W122" s="80" t="str">
        <f t="shared" si="5"/>
        <v>Acima de 120 dias</v>
      </c>
      <c r="X122" s="81" t="str">
        <f t="shared" si="7"/>
        <v>32020</v>
      </c>
      <c r="AA122"/>
    </row>
    <row r="123" spans="1:27" x14ac:dyDescent="0.3">
      <c r="A123" s="57">
        <v>44255</v>
      </c>
      <c r="B123">
        <v>29894663000189</v>
      </c>
      <c r="C123" t="s">
        <v>96</v>
      </c>
      <c r="D123" s="57">
        <v>43791</v>
      </c>
      <c r="E123">
        <v>485.4</v>
      </c>
      <c r="F123" s="57">
        <v>43806</v>
      </c>
      <c r="G123">
        <f t="shared" si="6"/>
        <v>-449</v>
      </c>
      <c r="H123" s="57">
        <v>45937</v>
      </c>
      <c r="I123">
        <v>1621</v>
      </c>
      <c r="J123">
        <v>293754178</v>
      </c>
      <c r="K123">
        <v>72</v>
      </c>
      <c r="L123"/>
      <c r="M123"/>
      <c r="N123">
        <v>1.3460000000000001</v>
      </c>
      <c r="O123" s="83">
        <v>25078.03</v>
      </c>
      <c r="P123">
        <v>22118.370000000006</v>
      </c>
      <c r="Q123">
        <v>1.692909</v>
      </c>
      <c r="R123">
        <v>26501.93</v>
      </c>
      <c r="S123">
        <v>1.692909</v>
      </c>
      <c r="T123" s="84">
        <v>25078.03</v>
      </c>
      <c r="U123" s="57">
        <v>43862</v>
      </c>
      <c r="V123" s="81" t="str">
        <f t="shared" si="4"/>
        <v>112019</v>
      </c>
      <c r="W123" s="80" t="str">
        <f t="shared" si="5"/>
        <v>Acima de 120 dias</v>
      </c>
      <c r="X123" s="81" t="str">
        <f t="shared" si="7"/>
        <v>22020</v>
      </c>
      <c r="AA123"/>
    </row>
    <row r="124" spans="1:27" x14ac:dyDescent="0.3">
      <c r="A124" s="57">
        <v>44255</v>
      </c>
      <c r="B124">
        <v>29894663000189</v>
      </c>
      <c r="C124" t="s">
        <v>96</v>
      </c>
      <c r="D124" s="57">
        <v>43843</v>
      </c>
      <c r="E124">
        <v>222.27</v>
      </c>
      <c r="F124" s="57">
        <v>43928</v>
      </c>
      <c r="G124">
        <f t="shared" si="6"/>
        <v>-327</v>
      </c>
      <c r="H124" s="57">
        <v>45968</v>
      </c>
      <c r="I124">
        <v>1652</v>
      </c>
      <c r="J124">
        <v>293756653</v>
      </c>
      <c r="K124">
        <v>72</v>
      </c>
      <c r="L124"/>
      <c r="M124"/>
      <c r="N124">
        <v>1.36</v>
      </c>
      <c r="O124" s="83">
        <v>11021.41</v>
      </c>
      <c r="P124">
        <v>9961.5199999999968</v>
      </c>
      <c r="Q124">
        <v>1.6296710000000001</v>
      </c>
      <c r="R124">
        <v>11547.140000000001</v>
      </c>
      <c r="S124">
        <v>1.6296710000000001</v>
      </c>
      <c r="T124" s="84">
        <v>11021.41</v>
      </c>
      <c r="U124" s="57">
        <v>43952</v>
      </c>
      <c r="V124" s="81" t="str">
        <f t="shared" si="4"/>
        <v>12020</v>
      </c>
      <c r="W124" s="80" t="str">
        <f t="shared" si="5"/>
        <v>Acima de 120 dias</v>
      </c>
      <c r="X124" s="81" t="str">
        <f t="shared" si="7"/>
        <v>52020</v>
      </c>
      <c r="AA124"/>
    </row>
    <row r="125" spans="1:27" x14ac:dyDescent="0.3">
      <c r="A125" s="57">
        <v>44255</v>
      </c>
      <c r="B125">
        <v>29894663000189</v>
      </c>
      <c r="C125" t="s">
        <v>96</v>
      </c>
      <c r="D125" s="57">
        <v>43843</v>
      </c>
      <c r="E125">
        <v>102.95</v>
      </c>
      <c r="F125" s="57">
        <v>44234</v>
      </c>
      <c r="G125">
        <f t="shared" si="6"/>
        <v>-21</v>
      </c>
      <c r="H125" s="57">
        <v>45999</v>
      </c>
      <c r="I125">
        <v>1683</v>
      </c>
      <c r="J125">
        <v>293766957</v>
      </c>
      <c r="K125">
        <v>72</v>
      </c>
      <c r="L125"/>
      <c r="M125"/>
      <c r="N125">
        <v>1.36</v>
      </c>
      <c r="O125" s="83">
        <v>4104.4799999999996</v>
      </c>
      <c r="P125">
        <v>4652.97</v>
      </c>
      <c r="Q125">
        <v>1.6440509999999999</v>
      </c>
      <c r="R125">
        <v>4367.34</v>
      </c>
      <c r="S125">
        <v>1.6440509999999999</v>
      </c>
      <c r="T125" s="84">
        <v>4104.4799999999996</v>
      </c>
      <c r="U125" s="57">
        <v>44228</v>
      </c>
      <c r="V125" s="81" t="str">
        <f t="shared" si="4"/>
        <v>12020</v>
      </c>
      <c r="W125" s="80" t="str">
        <f t="shared" si="5"/>
        <v>1 a 30 dias</v>
      </c>
      <c r="X125" s="81" t="str">
        <f t="shared" si="7"/>
        <v>22021</v>
      </c>
      <c r="AA125"/>
    </row>
    <row r="126" spans="1:27" x14ac:dyDescent="0.3">
      <c r="A126" s="57">
        <v>44255</v>
      </c>
      <c r="B126">
        <v>29894663000189</v>
      </c>
      <c r="C126" t="s">
        <v>96</v>
      </c>
      <c r="D126" s="57">
        <v>43843</v>
      </c>
      <c r="E126">
        <v>90.23</v>
      </c>
      <c r="F126" s="57">
        <v>43989</v>
      </c>
      <c r="G126">
        <f t="shared" si="6"/>
        <v>-266</v>
      </c>
      <c r="H126" s="57">
        <v>45999</v>
      </c>
      <c r="I126">
        <v>1683</v>
      </c>
      <c r="J126">
        <v>293768278</v>
      </c>
      <c r="K126">
        <v>72</v>
      </c>
      <c r="L126"/>
      <c r="M126"/>
      <c r="N126">
        <v>1.36</v>
      </c>
      <c r="O126" s="83">
        <v>4326.4799999999996</v>
      </c>
      <c r="P126">
        <v>4078.0099999999998</v>
      </c>
      <c r="Q126">
        <v>1.634592</v>
      </c>
      <c r="R126">
        <v>4549.59</v>
      </c>
      <c r="S126">
        <v>1.634592</v>
      </c>
      <c r="T126" s="84">
        <v>4326.4799999999996</v>
      </c>
      <c r="U126" s="57">
        <v>43983</v>
      </c>
      <c r="V126" s="81" t="str">
        <f t="shared" si="4"/>
        <v>12020</v>
      </c>
      <c r="W126" s="80" t="str">
        <f t="shared" si="5"/>
        <v>Acima de 120 dias</v>
      </c>
      <c r="X126" s="81" t="str">
        <f t="shared" si="7"/>
        <v>62020</v>
      </c>
      <c r="AA126"/>
    </row>
    <row r="127" spans="1:27" x14ac:dyDescent="0.3">
      <c r="A127" s="57">
        <v>44255</v>
      </c>
      <c r="B127">
        <v>29894663000189</v>
      </c>
      <c r="C127" t="s">
        <v>96</v>
      </c>
      <c r="D127" s="57">
        <v>43936</v>
      </c>
      <c r="E127">
        <v>201.9</v>
      </c>
      <c r="F127" s="57">
        <v>44019</v>
      </c>
      <c r="G127">
        <f t="shared" si="6"/>
        <v>-236</v>
      </c>
      <c r="H127" s="57">
        <v>46062</v>
      </c>
      <c r="I127">
        <v>1746</v>
      </c>
      <c r="J127">
        <v>293785270</v>
      </c>
      <c r="K127">
        <v>72</v>
      </c>
      <c r="L127"/>
      <c r="M127"/>
      <c r="N127">
        <v>1.3599999999999999</v>
      </c>
      <c r="O127" s="83">
        <v>9639.06</v>
      </c>
      <c r="P127">
        <v>9055.44</v>
      </c>
      <c r="Q127">
        <v>1.634385</v>
      </c>
      <c r="R127">
        <v>10164.69</v>
      </c>
      <c r="S127">
        <v>1.634385</v>
      </c>
      <c r="T127" s="84">
        <v>9639.06</v>
      </c>
      <c r="U127" s="57">
        <v>44044</v>
      </c>
      <c r="V127" s="81" t="str">
        <f t="shared" si="4"/>
        <v>42020</v>
      </c>
      <c r="W127" s="80" t="str">
        <f t="shared" si="5"/>
        <v>Acima de 120 dias</v>
      </c>
      <c r="X127" s="81" t="str">
        <f t="shared" si="7"/>
        <v>82020</v>
      </c>
      <c r="AA127"/>
    </row>
    <row r="128" spans="1:27" x14ac:dyDescent="0.3">
      <c r="A128" s="57">
        <v>44255</v>
      </c>
      <c r="B128">
        <v>29894663000189</v>
      </c>
      <c r="C128" t="s">
        <v>96</v>
      </c>
      <c r="D128" s="57">
        <v>43843</v>
      </c>
      <c r="E128">
        <v>159.16999999999999</v>
      </c>
      <c r="F128" s="57">
        <v>44019</v>
      </c>
      <c r="G128">
        <f t="shared" si="6"/>
        <v>-236</v>
      </c>
      <c r="H128" s="57">
        <v>45999</v>
      </c>
      <c r="I128">
        <v>1683</v>
      </c>
      <c r="J128">
        <v>293868019</v>
      </c>
      <c r="K128">
        <v>72</v>
      </c>
      <c r="L128"/>
      <c r="M128"/>
      <c r="N128">
        <v>1.36</v>
      </c>
      <c r="O128" s="83">
        <v>7464.14</v>
      </c>
      <c r="P128">
        <v>7193.8900000000021</v>
      </c>
      <c r="Q128">
        <v>1.641114</v>
      </c>
      <c r="R128">
        <v>7866.5599999999995</v>
      </c>
      <c r="S128">
        <v>1.641114</v>
      </c>
      <c r="T128" s="84">
        <v>7464.14</v>
      </c>
      <c r="U128" s="57">
        <v>44013</v>
      </c>
      <c r="V128" s="81" t="str">
        <f t="shared" si="4"/>
        <v>12020</v>
      </c>
      <c r="W128" s="80" t="str">
        <f t="shared" si="5"/>
        <v>Acima de 120 dias</v>
      </c>
      <c r="X128" s="81" t="str">
        <f t="shared" si="7"/>
        <v>72020</v>
      </c>
      <c r="AA128"/>
    </row>
    <row r="129" spans="1:27" x14ac:dyDescent="0.3">
      <c r="A129" s="57">
        <v>44255</v>
      </c>
      <c r="B129">
        <v>29894663000189</v>
      </c>
      <c r="C129" t="s">
        <v>96</v>
      </c>
      <c r="D129" s="57">
        <v>43903</v>
      </c>
      <c r="E129">
        <v>186</v>
      </c>
      <c r="F129" s="57">
        <v>44293</v>
      </c>
      <c r="G129">
        <f t="shared" si="6"/>
        <v>38</v>
      </c>
      <c r="H129" s="57">
        <v>46062</v>
      </c>
      <c r="I129">
        <v>1746</v>
      </c>
      <c r="J129">
        <v>293885763</v>
      </c>
      <c r="K129">
        <v>72</v>
      </c>
      <c r="L129"/>
      <c r="M129"/>
      <c r="N129">
        <v>1.36</v>
      </c>
      <c r="O129" s="83">
        <v>7198.48</v>
      </c>
      <c r="P129">
        <v>8403.1500000000015</v>
      </c>
      <c r="Q129">
        <v>1.6388320000000001</v>
      </c>
      <c r="R129">
        <v>7690.18</v>
      </c>
      <c r="S129">
        <v>1.6388320000000001</v>
      </c>
      <c r="T129" s="84">
        <v>7198.48</v>
      </c>
      <c r="U129" s="57">
        <v>44287</v>
      </c>
      <c r="V129" s="81" t="str">
        <f t="shared" si="4"/>
        <v>32020</v>
      </c>
      <c r="W129" s="80" t="str">
        <f t="shared" si="5"/>
        <v>1 a 30 dias</v>
      </c>
      <c r="X129" s="81" t="str">
        <f t="shared" si="7"/>
        <v>42021</v>
      </c>
      <c r="AA129"/>
    </row>
    <row r="130" spans="1:27" x14ac:dyDescent="0.3">
      <c r="A130" s="57">
        <v>44255</v>
      </c>
      <c r="B130">
        <v>29894663000189</v>
      </c>
      <c r="C130" t="s">
        <v>96</v>
      </c>
      <c r="D130" s="57">
        <v>43815</v>
      </c>
      <c r="E130">
        <v>167.45</v>
      </c>
      <c r="F130" s="57">
        <v>44172</v>
      </c>
      <c r="G130">
        <f t="shared" si="6"/>
        <v>-83</v>
      </c>
      <c r="H130" s="57">
        <v>45968</v>
      </c>
      <c r="I130">
        <v>1652</v>
      </c>
      <c r="J130">
        <v>294057144</v>
      </c>
      <c r="K130">
        <v>72</v>
      </c>
      <c r="L130"/>
      <c r="M130"/>
      <c r="N130">
        <v>1.3599999999999999</v>
      </c>
      <c r="O130" s="83">
        <v>6936.88</v>
      </c>
      <c r="P130">
        <v>7576.4300000000012</v>
      </c>
      <c r="Q130">
        <v>1.6487989999999999</v>
      </c>
      <c r="R130">
        <v>7359.55</v>
      </c>
      <c r="S130">
        <v>1.6487989999999999</v>
      </c>
      <c r="T130" s="84">
        <v>6936.88</v>
      </c>
      <c r="U130" s="57">
        <v>44197</v>
      </c>
      <c r="V130" s="81" t="str">
        <f t="shared" ref="V130:V193" si="8">MONTH(D130)&amp;YEAR(D130)</f>
        <v>122019</v>
      </c>
      <c r="W130" s="80" t="str">
        <f t="shared" ref="W130:W193" si="9">_xlfn.IFS(G130&lt;-120,"Acima de 120 dias",G130&lt;=-90,"91 a 120 dias",G130&lt;=-61,"61 a 90 dias",G130&lt;=-31,"31 a 60 dias",G130&gt;=-30,"1 a 30 dias")</f>
        <v>61 a 90 dias</v>
      </c>
      <c r="X130" s="81" t="str">
        <f t="shared" si="7"/>
        <v>12021</v>
      </c>
      <c r="AA130"/>
    </row>
    <row r="131" spans="1:27" x14ac:dyDescent="0.3">
      <c r="A131" s="57">
        <v>44255</v>
      </c>
      <c r="B131">
        <v>29894663000189</v>
      </c>
      <c r="C131" t="s">
        <v>96</v>
      </c>
      <c r="D131" s="57">
        <v>43815</v>
      </c>
      <c r="E131">
        <v>100</v>
      </c>
      <c r="F131" s="57">
        <v>43928</v>
      </c>
      <c r="G131">
        <f t="shared" ref="G131:G194" si="10">F131-A131</f>
        <v>-327</v>
      </c>
      <c r="H131" s="57">
        <v>45968</v>
      </c>
      <c r="I131">
        <v>1652</v>
      </c>
      <c r="J131">
        <v>294061273</v>
      </c>
      <c r="K131">
        <v>72</v>
      </c>
      <c r="L131"/>
      <c r="M131"/>
      <c r="N131">
        <v>1.3599999999999999</v>
      </c>
      <c r="O131" s="83">
        <v>4920.3099999999995</v>
      </c>
      <c r="P131">
        <v>4524.590000000002</v>
      </c>
      <c r="Q131">
        <v>1.675902</v>
      </c>
      <c r="R131">
        <v>5195.08</v>
      </c>
      <c r="S131">
        <v>1.675902</v>
      </c>
      <c r="T131" s="84">
        <v>4920.3099999999995</v>
      </c>
      <c r="U131" s="57">
        <v>43983</v>
      </c>
      <c r="V131" s="81" t="str">
        <f t="shared" si="8"/>
        <v>122019</v>
      </c>
      <c r="W131" s="80" t="str">
        <f t="shared" si="9"/>
        <v>Acima de 120 dias</v>
      </c>
      <c r="X131" s="81" t="str">
        <f t="shared" ref="X131:X194" si="11">MONTH(U131)&amp;YEAR(U131)</f>
        <v>62020</v>
      </c>
      <c r="AA131"/>
    </row>
    <row r="132" spans="1:27" x14ac:dyDescent="0.3">
      <c r="A132" s="57">
        <v>44255</v>
      </c>
      <c r="B132">
        <v>29894663000189</v>
      </c>
      <c r="C132" t="s">
        <v>96</v>
      </c>
      <c r="D132" s="57">
        <v>43843</v>
      </c>
      <c r="E132">
        <v>243.6</v>
      </c>
      <c r="F132" s="57">
        <v>44050</v>
      </c>
      <c r="G132">
        <f t="shared" si="10"/>
        <v>-205</v>
      </c>
      <c r="H132" s="57">
        <v>45999</v>
      </c>
      <c r="I132">
        <v>1683</v>
      </c>
      <c r="J132">
        <v>294072601</v>
      </c>
      <c r="K132">
        <v>72</v>
      </c>
      <c r="L132"/>
      <c r="M132"/>
      <c r="N132">
        <v>1.4950000000000001</v>
      </c>
      <c r="O132" s="83">
        <v>10392.35</v>
      </c>
      <c r="P132">
        <v>10574.439999999993</v>
      </c>
      <c r="Q132">
        <v>2.0474220000000001</v>
      </c>
      <c r="R132">
        <v>11493.48</v>
      </c>
      <c r="S132">
        <v>2.0474220000000001</v>
      </c>
      <c r="T132" s="84">
        <v>10392.35</v>
      </c>
      <c r="U132" s="57">
        <v>44044</v>
      </c>
      <c r="V132" s="81" t="str">
        <f t="shared" si="8"/>
        <v>12020</v>
      </c>
      <c r="W132" s="80" t="str">
        <f t="shared" si="9"/>
        <v>Acima de 120 dias</v>
      </c>
      <c r="X132" s="81" t="str">
        <f t="shared" si="11"/>
        <v>82020</v>
      </c>
      <c r="AA132"/>
    </row>
    <row r="133" spans="1:27" x14ac:dyDescent="0.3">
      <c r="A133" s="57">
        <v>44255</v>
      </c>
      <c r="B133">
        <v>29894663000189</v>
      </c>
      <c r="C133" t="s">
        <v>96</v>
      </c>
      <c r="D133" s="57">
        <v>43873</v>
      </c>
      <c r="E133">
        <v>333</v>
      </c>
      <c r="F133" s="57">
        <v>44323</v>
      </c>
      <c r="G133">
        <f t="shared" si="10"/>
        <v>68</v>
      </c>
      <c r="H133" s="57">
        <v>46029</v>
      </c>
      <c r="I133">
        <v>1713</v>
      </c>
      <c r="J133">
        <v>294080479</v>
      </c>
      <c r="K133">
        <v>72</v>
      </c>
      <c r="L133"/>
      <c r="M133"/>
      <c r="N133">
        <v>1.36</v>
      </c>
      <c r="O133" s="83">
        <v>12262.46</v>
      </c>
      <c r="P133">
        <v>15047.360000000006</v>
      </c>
      <c r="Q133">
        <v>1.6949920000000001</v>
      </c>
      <c r="R133">
        <v>13282.33</v>
      </c>
      <c r="S133">
        <v>1.6949920000000001</v>
      </c>
      <c r="T133" s="84">
        <v>12262.46</v>
      </c>
      <c r="U133" s="57">
        <v>44317</v>
      </c>
      <c r="V133" s="81" t="str">
        <f t="shared" si="8"/>
        <v>22020</v>
      </c>
      <c r="W133" s="80" t="str">
        <f t="shared" si="9"/>
        <v>1 a 30 dias</v>
      </c>
      <c r="X133" s="81" t="str">
        <f t="shared" si="11"/>
        <v>52021</v>
      </c>
      <c r="AA133"/>
    </row>
    <row r="134" spans="1:27" x14ac:dyDescent="0.3">
      <c r="A134" s="57">
        <v>44255</v>
      </c>
      <c r="B134">
        <v>29894663000189</v>
      </c>
      <c r="C134" t="s">
        <v>96</v>
      </c>
      <c r="D134" s="57">
        <v>43873</v>
      </c>
      <c r="E134">
        <v>207.85</v>
      </c>
      <c r="F134" s="57">
        <v>44323</v>
      </c>
      <c r="G134">
        <f t="shared" si="10"/>
        <v>68</v>
      </c>
      <c r="H134" s="57">
        <v>44935</v>
      </c>
      <c r="I134">
        <v>619</v>
      </c>
      <c r="J134">
        <v>294083795</v>
      </c>
      <c r="K134">
        <v>36</v>
      </c>
      <c r="L134"/>
      <c r="M134"/>
      <c r="N134">
        <v>1.4949999999999999</v>
      </c>
      <c r="O134" s="83">
        <v>3579.69</v>
      </c>
      <c r="P134">
        <v>5626.8100000000013</v>
      </c>
      <c r="Q134">
        <v>2.0715859999999999</v>
      </c>
      <c r="R134">
        <v>3776.19</v>
      </c>
      <c r="S134">
        <v>2.0715859999999999</v>
      </c>
      <c r="T134" s="84">
        <v>3579.69</v>
      </c>
      <c r="U134" s="57">
        <v>44317</v>
      </c>
      <c r="V134" s="81" t="str">
        <f t="shared" si="8"/>
        <v>22020</v>
      </c>
      <c r="W134" s="80" t="str">
        <f t="shared" si="9"/>
        <v>1 a 30 dias</v>
      </c>
      <c r="X134" s="81" t="str">
        <f t="shared" si="11"/>
        <v>52021</v>
      </c>
      <c r="AA134"/>
    </row>
    <row r="135" spans="1:27" x14ac:dyDescent="0.3">
      <c r="A135" s="57">
        <v>44255</v>
      </c>
      <c r="B135">
        <v>29894663000189</v>
      </c>
      <c r="C135" t="s">
        <v>96</v>
      </c>
      <c r="D135" s="57">
        <v>43791</v>
      </c>
      <c r="E135">
        <v>80.45</v>
      </c>
      <c r="F135" s="57">
        <v>44050</v>
      </c>
      <c r="G135">
        <f t="shared" si="10"/>
        <v>-205</v>
      </c>
      <c r="H135" s="57">
        <v>45908</v>
      </c>
      <c r="I135">
        <v>1592</v>
      </c>
      <c r="J135">
        <v>294249821</v>
      </c>
      <c r="K135">
        <v>72</v>
      </c>
      <c r="L135"/>
      <c r="M135"/>
      <c r="N135">
        <v>1.3460000000000001</v>
      </c>
      <c r="O135" s="83">
        <v>3570.56</v>
      </c>
      <c r="P135">
        <v>3634.9900000000011</v>
      </c>
      <c r="Q135">
        <v>1.676957</v>
      </c>
      <c r="R135">
        <v>3790</v>
      </c>
      <c r="S135">
        <v>1.676957</v>
      </c>
      <c r="T135" s="84">
        <v>3570.56</v>
      </c>
      <c r="U135" s="57">
        <v>44075</v>
      </c>
      <c r="V135" s="81" t="str">
        <f t="shared" si="8"/>
        <v>112019</v>
      </c>
      <c r="W135" s="80" t="str">
        <f t="shared" si="9"/>
        <v>Acima de 120 dias</v>
      </c>
      <c r="X135" s="81" t="str">
        <f t="shared" si="11"/>
        <v>92020</v>
      </c>
      <c r="AA135"/>
    </row>
    <row r="136" spans="1:27" x14ac:dyDescent="0.3">
      <c r="A136" s="57">
        <v>44255</v>
      </c>
      <c r="B136">
        <v>29894663000189</v>
      </c>
      <c r="C136" t="s">
        <v>96</v>
      </c>
      <c r="D136" s="57">
        <v>43815</v>
      </c>
      <c r="E136">
        <v>97.66</v>
      </c>
      <c r="F136" s="57">
        <v>43897</v>
      </c>
      <c r="G136">
        <f t="shared" si="10"/>
        <v>-358</v>
      </c>
      <c r="H136" s="57">
        <v>45968</v>
      </c>
      <c r="I136">
        <v>1652</v>
      </c>
      <c r="J136">
        <v>294257620</v>
      </c>
      <c r="K136">
        <v>72</v>
      </c>
      <c r="L136"/>
      <c r="M136"/>
      <c r="N136">
        <v>1.3599999999999999</v>
      </c>
      <c r="O136" s="83">
        <v>4942.6000000000004</v>
      </c>
      <c r="P136">
        <v>4418.6899999999996</v>
      </c>
      <c r="Q136">
        <v>1.626744</v>
      </c>
      <c r="R136">
        <v>5171.22</v>
      </c>
      <c r="S136">
        <v>1.626744</v>
      </c>
      <c r="T136" s="84">
        <v>4942.6000000000004</v>
      </c>
      <c r="U136" s="57">
        <v>43922</v>
      </c>
      <c r="V136" s="81" t="str">
        <f t="shared" si="8"/>
        <v>122019</v>
      </c>
      <c r="W136" s="80" t="str">
        <f t="shared" si="9"/>
        <v>Acima de 120 dias</v>
      </c>
      <c r="X136" s="81" t="str">
        <f t="shared" si="11"/>
        <v>42020</v>
      </c>
      <c r="AA136"/>
    </row>
    <row r="137" spans="1:27" x14ac:dyDescent="0.3">
      <c r="A137" s="57">
        <v>44255</v>
      </c>
      <c r="B137">
        <v>29894663000189</v>
      </c>
      <c r="C137" t="s">
        <v>96</v>
      </c>
      <c r="D137" s="57">
        <v>43873</v>
      </c>
      <c r="E137">
        <v>141.72</v>
      </c>
      <c r="F137" s="57">
        <v>43958</v>
      </c>
      <c r="G137">
        <f t="shared" si="10"/>
        <v>-297</v>
      </c>
      <c r="H137" s="57">
        <v>46029</v>
      </c>
      <c r="I137">
        <v>1713</v>
      </c>
      <c r="J137">
        <v>294277327</v>
      </c>
      <c r="K137">
        <v>72</v>
      </c>
      <c r="L137"/>
      <c r="M137"/>
      <c r="N137">
        <v>1.36</v>
      </c>
      <c r="O137" s="83">
        <v>6991.8399999999992</v>
      </c>
      <c r="P137">
        <v>6403.9599999999991</v>
      </c>
      <c r="Q137">
        <v>1.636104</v>
      </c>
      <c r="R137">
        <v>7353.42</v>
      </c>
      <c r="S137">
        <v>1.636104</v>
      </c>
      <c r="T137" s="84">
        <v>6991.8399999999992</v>
      </c>
      <c r="U137" s="57">
        <v>44075</v>
      </c>
      <c r="V137" s="81" t="str">
        <f t="shared" si="8"/>
        <v>22020</v>
      </c>
      <c r="W137" s="80" t="str">
        <f t="shared" si="9"/>
        <v>Acima de 120 dias</v>
      </c>
      <c r="X137" s="81" t="str">
        <f t="shared" si="11"/>
        <v>92020</v>
      </c>
      <c r="AA137"/>
    </row>
    <row r="138" spans="1:27" x14ac:dyDescent="0.3">
      <c r="A138" s="57">
        <v>44255</v>
      </c>
      <c r="B138">
        <v>29894663000189</v>
      </c>
      <c r="C138" t="s">
        <v>96</v>
      </c>
      <c r="D138" s="57">
        <v>43873</v>
      </c>
      <c r="E138">
        <v>106.9</v>
      </c>
      <c r="F138" s="57">
        <v>43928</v>
      </c>
      <c r="G138">
        <f t="shared" si="10"/>
        <v>-327</v>
      </c>
      <c r="H138" s="57">
        <v>46029</v>
      </c>
      <c r="I138">
        <v>1713</v>
      </c>
      <c r="J138">
        <v>294279636</v>
      </c>
      <c r="K138">
        <v>72</v>
      </c>
      <c r="L138"/>
      <c r="M138"/>
      <c r="N138">
        <v>1.36</v>
      </c>
      <c r="O138" s="83">
        <v>5380.6900000000005</v>
      </c>
      <c r="P138">
        <v>4830.5200000000013</v>
      </c>
      <c r="Q138">
        <v>1.636206</v>
      </c>
      <c r="R138">
        <v>5653.6200000000008</v>
      </c>
      <c r="S138">
        <v>1.636206</v>
      </c>
      <c r="T138" s="84">
        <v>5380.6900000000005</v>
      </c>
      <c r="U138" s="57">
        <v>43952</v>
      </c>
      <c r="V138" s="81" t="str">
        <f t="shared" si="8"/>
        <v>22020</v>
      </c>
      <c r="W138" s="80" t="str">
        <f t="shared" si="9"/>
        <v>Acima de 120 dias</v>
      </c>
      <c r="X138" s="81" t="str">
        <f t="shared" si="11"/>
        <v>52020</v>
      </c>
      <c r="AA138"/>
    </row>
    <row r="139" spans="1:27" x14ac:dyDescent="0.3">
      <c r="A139" s="57">
        <v>44255</v>
      </c>
      <c r="B139">
        <v>29894663000189</v>
      </c>
      <c r="C139" t="s">
        <v>96</v>
      </c>
      <c r="D139" s="57">
        <v>43815</v>
      </c>
      <c r="E139">
        <v>182.55</v>
      </c>
      <c r="F139" s="57">
        <v>43989</v>
      </c>
      <c r="G139">
        <f t="shared" si="10"/>
        <v>-266</v>
      </c>
      <c r="H139" s="57">
        <v>45968</v>
      </c>
      <c r="I139">
        <v>1652</v>
      </c>
      <c r="J139">
        <v>294359076</v>
      </c>
      <c r="K139">
        <v>72</v>
      </c>
      <c r="L139"/>
      <c r="M139"/>
      <c r="N139">
        <v>1.3599999999999999</v>
      </c>
      <c r="O139" s="83">
        <v>8677.36</v>
      </c>
      <c r="P139">
        <v>8259.67</v>
      </c>
      <c r="Q139">
        <v>1.635837</v>
      </c>
      <c r="R139">
        <v>9118.52</v>
      </c>
      <c r="S139">
        <v>1.635837</v>
      </c>
      <c r="T139" s="84">
        <v>8677.36</v>
      </c>
      <c r="U139" s="57">
        <v>44013</v>
      </c>
      <c r="V139" s="81" t="str">
        <f t="shared" si="8"/>
        <v>122019</v>
      </c>
      <c r="W139" s="80" t="str">
        <f t="shared" si="9"/>
        <v>Acima de 120 dias</v>
      </c>
      <c r="X139" s="81" t="str">
        <f t="shared" si="11"/>
        <v>72020</v>
      </c>
      <c r="AA139"/>
    </row>
    <row r="140" spans="1:27" x14ac:dyDescent="0.3">
      <c r="A140" s="57">
        <v>44255</v>
      </c>
      <c r="B140">
        <v>29894663000189</v>
      </c>
      <c r="C140" t="s">
        <v>96</v>
      </c>
      <c r="D140" s="57">
        <v>43815</v>
      </c>
      <c r="E140">
        <v>321.73</v>
      </c>
      <c r="F140" s="57">
        <v>44111</v>
      </c>
      <c r="G140">
        <f t="shared" si="10"/>
        <v>-144</v>
      </c>
      <c r="H140" s="57">
        <v>45937</v>
      </c>
      <c r="I140">
        <v>1621</v>
      </c>
      <c r="J140">
        <v>294452265</v>
      </c>
      <c r="K140">
        <v>72</v>
      </c>
      <c r="L140"/>
      <c r="M140"/>
      <c r="N140">
        <v>1.371135</v>
      </c>
      <c r="O140" s="83">
        <v>13681.89</v>
      </c>
      <c r="P140">
        <v>14387.200000000004</v>
      </c>
      <c r="Q140">
        <v>1.7104269999999999</v>
      </c>
      <c r="R140">
        <v>14595.24</v>
      </c>
      <c r="S140">
        <v>1.7104269999999999</v>
      </c>
      <c r="T140" s="84">
        <v>13681.89</v>
      </c>
      <c r="U140" s="57">
        <v>44105</v>
      </c>
      <c r="V140" s="81" t="str">
        <f t="shared" si="8"/>
        <v>122019</v>
      </c>
      <c r="W140" s="80" t="str">
        <f t="shared" si="9"/>
        <v>Acima de 120 dias</v>
      </c>
      <c r="X140" s="81" t="str">
        <f t="shared" si="11"/>
        <v>102020</v>
      </c>
      <c r="AA140"/>
    </row>
    <row r="141" spans="1:27" x14ac:dyDescent="0.3">
      <c r="A141" s="57">
        <v>44255</v>
      </c>
      <c r="B141">
        <v>29894663000189</v>
      </c>
      <c r="C141" t="s">
        <v>96</v>
      </c>
      <c r="D141" s="57">
        <v>43815</v>
      </c>
      <c r="E141">
        <v>256.54000000000002</v>
      </c>
      <c r="F141" s="57">
        <v>44019</v>
      </c>
      <c r="G141">
        <f t="shared" si="10"/>
        <v>-236</v>
      </c>
      <c r="H141" s="57">
        <v>45937</v>
      </c>
      <c r="I141">
        <v>1621</v>
      </c>
      <c r="J141">
        <v>294455479</v>
      </c>
      <c r="K141">
        <v>72</v>
      </c>
      <c r="L141"/>
      <c r="M141"/>
      <c r="N141">
        <v>1.3599999999999999</v>
      </c>
      <c r="O141" s="83">
        <v>11710.61</v>
      </c>
      <c r="P141">
        <v>11510.100000000002</v>
      </c>
      <c r="Q141">
        <v>1.6949590000000001</v>
      </c>
      <c r="R141">
        <v>12435.32</v>
      </c>
      <c r="S141">
        <v>1.6949590000000001</v>
      </c>
      <c r="T141" s="84">
        <v>11710.61</v>
      </c>
      <c r="U141" s="57">
        <v>44013</v>
      </c>
      <c r="V141" s="81" t="str">
        <f t="shared" si="8"/>
        <v>122019</v>
      </c>
      <c r="W141" s="80" t="str">
        <f t="shared" si="9"/>
        <v>Acima de 120 dias</v>
      </c>
      <c r="X141" s="81" t="str">
        <f t="shared" si="11"/>
        <v>72020</v>
      </c>
      <c r="AA141"/>
    </row>
    <row r="142" spans="1:27" x14ac:dyDescent="0.3">
      <c r="A142" s="57">
        <v>44255</v>
      </c>
      <c r="B142">
        <v>29894663000189</v>
      </c>
      <c r="C142" t="s">
        <v>96</v>
      </c>
      <c r="D142" s="57">
        <v>43843</v>
      </c>
      <c r="E142">
        <v>163.38999999999999</v>
      </c>
      <c r="F142" s="57">
        <v>44019</v>
      </c>
      <c r="G142">
        <f t="shared" si="10"/>
        <v>-236</v>
      </c>
      <c r="H142" s="57">
        <v>45999</v>
      </c>
      <c r="I142">
        <v>1683</v>
      </c>
      <c r="J142">
        <v>294466793</v>
      </c>
      <c r="K142">
        <v>72</v>
      </c>
      <c r="L142"/>
      <c r="M142"/>
      <c r="N142">
        <v>1.36</v>
      </c>
      <c r="O142" s="83">
        <v>7690.33</v>
      </c>
      <c r="P142">
        <v>7384.5800000000008</v>
      </c>
      <c r="Q142">
        <v>1.6208210000000001</v>
      </c>
      <c r="R142">
        <v>8075.11</v>
      </c>
      <c r="S142">
        <v>1.6208210000000001</v>
      </c>
      <c r="T142" s="84">
        <v>7690.33</v>
      </c>
      <c r="U142" s="57">
        <v>44044</v>
      </c>
      <c r="V142" s="81" t="str">
        <f t="shared" si="8"/>
        <v>12020</v>
      </c>
      <c r="W142" s="80" t="str">
        <f t="shared" si="9"/>
        <v>Acima de 120 dias</v>
      </c>
      <c r="X142" s="81" t="str">
        <f t="shared" si="11"/>
        <v>82020</v>
      </c>
      <c r="AA142"/>
    </row>
    <row r="143" spans="1:27" x14ac:dyDescent="0.3">
      <c r="A143" s="57">
        <v>44255</v>
      </c>
      <c r="B143">
        <v>29894663000189</v>
      </c>
      <c r="C143" t="s">
        <v>96</v>
      </c>
      <c r="D143" s="57">
        <v>43815</v>
      </c>
      <c r="E143">
        <v>203.04</v>
      </c>
      <c r="F143" s="57">
        <v>44172</v>
      </c>
      <c r="G143">
        <f t="shared" si="10"/>
        <v>-83</v>
      </c>
      <c r="H143" s="57">
        <v>45968</v>
      </c>
      <c r="I143">
        <v>1652</v>
      </c>
      <c r="J143">
        <v>294562717</v>
      </c>
      <c r="K143">
        <v>72</v>
      </c>
      <c r="L143"/>
      <c r="M143"/>
      <c r="N143">
        <v>1.3599999999999999</v>
      </c>
      <c r="O143" s="83">
        <v>8359.4600000000009</v>
      </c>
      <c r="P143">
        <v>9186.6899999999969</v>
      </c>
      <c r="Q143">
        <v>1.679732</v>
      </c>
      <c r="R143">
        <v>8923.81</v>
      </c>
      <c r="S143">
        <v>1.679732</v>
      </c>
      <c r="T143" s="84">
        <v>8359.4600000000009</v>
      </c>
      <c r="U143" s="57">
        <v>44166</v>
      </c>
      <c r="V143" s="81" t="str">
        <f t="shared" si="8"/>
        <v>122019</v>
      </c>
      <c r="W143" s="80" t="str">
        <f t="shared" si="9"/>
        <v>61 a 90 dias</v>
      </c>
      <c r="X143" s="81" t="str">
        <f t="shared" si="11"/>
        <v>122020</v>
      </c>
      <c r="AA143"/>
    </row>
    <row r="144" spans="1:27" x14ac:dyDescent="0.3">
      <c r="A144" s="57">
        <v>44255</v>
      </c>
      <c r="B144">
        <v>29894663000189</v>
      </c>
      <c r="C144" t="s">
        <v>96</v>
      </c>
      <c r="D144" s="57">
        <v>43903</v>
      </c>
      <c r="E144">
        <v>156.63999999999999</v>
      </c>
      <c r="F144" s="57">
        <v>43958</v>
      </c>
      <c r="G144">
        <f t="shared" si="10"/>
        <v>-297</v>
      </c>
      <c r="H144" s="57">
        <v>45968</v>
      </c>
      <c r="I144">
        <v>1652</v>
      </c>
      <c r="J144">
        <v>294562954</v>
      </c>
      <c r="K144">
        <v>72</v>
      </c>
      <c r="L144"/>
      <c r="M144"/>
      <c r="N144">
        <v>1.36</v>
      </c>
      <c r="O144" s="83">
        <v>7541.94</v>
      </c>
      <c r="P144">
        <v>6896.43</v>
      </c>
      <c r="Q144">
        <v>1.682615</v>
      </c>
      <c r="R144">
        <v>7980.96</v>
      </c>
      <c r="S144">
        <v>1.682615</v>
      </c>
      <c r="T144" s="84">
        <v>7541.94</v>
      </c>
      <c r="U144" s="57">
        <v>43952</v>
      </c>
      <c r="V144" s="81" t="str">
        <f t="shared" si="8"/>
        <v>32020</v>
      </c>
      <c r="W144" s="80" t="str">
        <f t="shared" si="9"/>
        <v>Acima de 120 dias</v>
      </c>
      <c r="X144" s="81" t="str">
        <f t="shared" si="11"/>
        <v>52020</v>
      </c>
      <c r="AA144"/>
    </row>
    <row r="145" spans="1:27" x14ac:dyDescent="0.3">
      <c r="A145" s="57">
        <v>44255</v>
      </c>
      <c r="B145">
        <v>29894663000189</v>
      </c>
      <c r="C145" t="s">
        <v>96</v>
      </c>
      <c r="D145" s="57">
        <v>43843</v>
      </c>
      <c r="E145">
        <v>107.87</v>
      </c>
      <c r="F145" s="57">
        <v>44019</v>
      </c>
      <c r="G145">
        <f t="shared" si="10"/>
        <v>-236</v>
      </c>
      <c r="H145" s="57">
        <v>45999</v>
      </c>
      <c r="I145">
        <v>1683</v>
      </c>
      <c r="J145">
        <v>294568523</v>
      </c>
      <c r="K145">
        <v>72</v>
      </c>
      <c r="L145"/>
      <c r="M145"/>
      <c r="N145">
        <v>1.36</v>
      </c>
      <c r="O145" s="83">
        <v>5073.9799999999996</v>
      </c>
      <c r="P145">
        <v>4875.3100000000022</v>
      </c>
      <c r="Q145">
        <v>1.6243050000000001</v>
      </c>
      <c r="R145">
        <v>5331.1799999999994</v>
      </c>
      <c r="S145">
        <v>1.6243050000000001</v>
      </c>
      <c r="T145" s="84">
        <v>5073.9799999999996</v>
      </c>
      <c r="U145" s="57">
        <v>44013</v>
      </c>
      <c r="V145" s="81" t="str">
        <f t="shared" si="8"/>
        <v>12020</v>
      </c>
      <c r="W145" s="80" t="str">
        <f t="shared" si="9"/>
        <v>Acima de 120 dias</v>
      </c>
      <c r="X145" s="81" t="str">
        <f t="shared" si="11"/>
        <v>72020</v>
      </c>
      <c r="AA145"/>
    </row>
    <row r="146" spans="1:27" x14ac:dyDescent="0.3">
      <c r="A146" s="57">
        <v>44255</v>
      </c>
      <c r="B146">
        <v>29894663000189</v>
      </c>
      <c r="C146" t="s">
        <v>96</v>
      </c>
      <c r="D146" s="57">
        <v>43873</v>
      </c>
      <c r="E146">
        <v>197.41</v>
      </c>
      <c r="F146" s="57">
        <v>43989</v>
      </c>
      <c r="G146">
        <f t="shared" si="10"/>
        <v>-266</v>
      </c>
      <c r="H146" s="57">
        <v>46029</v>
      </c>
      <c r="I146">
        <v>1713</v>
      </c>
      <c r="J146">
        <v>294578293</v>
      </c>
      <c r="K146">
        <v>72</v>
      </c>
      <c r="L146"/>
      <c r="M146"/>
      <c r="N146">
        <v>1.36</v>
      </c>
      <c r="O146" s="83">
        <v>9516.619999999999</v>
      </c>
      <c r="P146">
        <v>8920.39</v>
      </c>
      <c r="Q146">
        <v>1.6507069999999999</v>
      </c>
      <c r="R146">
        <v>10045.57</v>
      </c>
      <c r="S146">
        <v>1.6507069999999999</v>
      </c>
      <c r="T146" s="84">
        <v>9516.619999999999</v>
      </c>
      <c r="U146" s="57">
        <v>44013</v>
      </c>
      <c r="V146" s="81" t="str">
        <f t="shared" si="8"/>
        <v>22020</v>
      </c>
      <c r="W146" s="80" t="str">
        <f t="shared" si="9"/>
        <v>Acima de 120 dias</v>
      </c>
      <c r="X146" s="81" t="str">
        <f t="shared" si="11"/>
        <v>72020</v>
      </c>
      <c r="AA146"/>
    </row>
    <row r="147" spans="1:27" x14ac:dyDescent="0.3">
      <c r="A147" s="57">
        <v>44255</v>
      </c>
      <c r="B147">
        <v>29894663000189</v>
      </c>
      <c r="C147" t="s">
        <v>96</v>
      </c>
      <c r="D147" s="57">
        <v>43873</v>
      </c>
      <c r="E147">
        <v>127.6</v>
      </c>
      <c r="F147" s="57">
        <v>44081</v>
      </c>
      <c r="G147">
        <f t="shared" si="10"/>
        <v>-174</v>
      </c>
      <c r="H147" s="57">
        <v>45937</v>
      </c>
      <c r="I147">
        <v>1621</v>
      </c>
      <c r="J147">
        <v>294653052</v>
      </c>
      <c r="K147">
        <v>72</v>
      </c>
      <c r="L147"/>
      <c r="M147"/>
      <c r="N147">
        <v>1.36</v>
      </c>
      <c r="O147" s="83">
        <v>5580.1900000000005</v>
      </c>
      <c r="P147">
        <v>5618.9</v>
      </c>
      <c r="Q147">
        <v>1.68449</v>
      </c>
      <c r="R147">
        <v>5929.99</v>
      </c>
      <c r="S147">
        <v>1.68449</v>
      </c>
      <c r="T147" s="84">
        <v>5580.1900000000005</v>
      </c>
      <c r="U147" s="57">
        <v>44105</v>
      </c>
      <c r="V147" s="81" t="str">
        <f t="shared" si="8"/>
        <v>22020</v>
      </c>
      <c r="W147" s="80" t="str">
        <f t="shared" si="9"/>
        <v>Acima de 120 dias</v>
      </c>
      <c r="X147" s="81" t="str">
        <f t="shared" si="11"/>
        <v>102020</v>
      </c>
      <c r="AA147"/>
    </row>
    <row r="148" spans="1:27" x14ac:dyDescent="0.3">
      <c r="A148" s="57">
        <v>44255</v>
      </c>
      <c r="B148">
        <v>29894663000189</v>
      </c>
      <c r="C148" t="s">
        <v>96</v>
      </c>
      <c r="D148" s="57">
        <v>43815</v>
      </c>
      <c r="E148">
        <v>280.85000000000002</v>
      </c>
      <c r="F148" s="57">
        <v>43928</v>
      </c>
      <c r="G148">
        <f t="shared" si="10"/>
        <v>-327</v>
      </c>
      <c r="H148" s="57">
        <v>45968</v>
      </c>
      <c r="I148">
        <v>1652</v>
      </c>
      <c r="J148">
        <v>294659512</v>
      </c>
      <c r="K148">
        <v>72</v>
      </c>
      <c r="L148"/>
      <c r="M148"/>
      <c r="N148">
        <v>1.3599999999999999</v>
      </c>
      <c r="O148" s="83">
        <v>13956.31</v>
      </c>
      <c r="P148">
        <v>12707.349999999999</v>
      </c>
      <c r="Q148">
        <v>1.616768</v>
      </c>
      <c r="R148">
        <v>14590.43</v>
      </c>
      <c r="S148">
        <v>1.616768</v>
      </c>
      <c r="T148" s="84">
        <v>13956.31</v>
      </c>
      <c r="U148" s="57">
        <v>43952</v>
      </c>
      <c r="V148" s="81" t="str">
        <f t="shared" si="8"/>
        <v>122019</v>
      </c>
      <c r="W148" s="80" t="str">
        <f t="shared" si="9"/>
        <v>Acima de 120 dias</v>
      </c>
      <c r="X148" s="81" t="str">
        <f t="shared" si="11"/>
        <v>52020</v>
      </c>
      <c r="AA148"/>
    </row>
    <row r="149" spans="1:27" x14ac:dyDescent="0.3">
      <c r="A149" s="57">
        <v>44255</v>
      </c>
      <c r="B149">
        <v>29894663000189</v>
      </c>
      <c r="C149" t="s">
        <v>96</v>
      </c>
      <c r="D149" s="57">
        <v>43873</v>
      </c>
      <c r="E149">
        <v>155.28</v>
      </c>
      <c r="F149" s="57">
        <v>44323</v>
      </c>
      <c r="G149">
        <f t="shared" si="10"/>
        <v>68</v>
      </c>
      <c r="H149" s="57">
        <v>46029</v>
      </c>
      <c r="I149">
        <v>1713</v>
      </c>
      <c r="J149">
        <v>294673240</v>
      </c>
      <c r="K149">
        <v>72</v>
      </c>
      <c r="L149"/>
      <c r="M149"/>
      <c r="N149">
        <v>1.36</v>
      </c>
      <c r="O149" s="83">
        <v>5765.62</v>
      </c>
      <c r="P149">
        <v>7016.65</v>
      </c>
      <c r="Q149">
        <v>1.659502</v>
      </c>
      <c r="R149">
        <v>6193.63</v>
      </c>
      <c r="S149">
        <v>1.659502</v>
      </c>
      <c r="T149" s="84">
        <v>5765.62</v>
      </c>
      <c r="U149" s="57">
        <v>44317</v>
      </c>
      <c r="V149" s="81" t="str">
        <f t="shared" si="8"/>
        <v>22020</v>
      </c>
      <c r="W149" s="80" t="str">
        <f t="shared" si="9"/>
        <v>1 a 30 dias</v>
      </c>
      <c r="X149" s="81" t="str">
        <f t="shared" si="11"/>
        <v>52021</v>
      </c>
      <c r="AA149"/>
    </row>
    <row r="150" spans="1:27" x14ac:dyDescent="0.3">
      <c r="A150" s="57">
        <v>44255</v>
      </c>
      <c r="B150">
        <v>29894663000189</v>
      </c>
      <c r="C150" t="s">
        <v>96</v>
      </c>
      <c r="D150" s="57">
        <v>43903</v>
      </c>
      <c r="E150">
        <v>217.4</v>
      </c>
      <c r="F150" s="57">
        <v>44142</v>
      </c>
      <c r="G150">
        <f t="shared" si="10"/>
        <v>-113</v>
      </c>
      <c r="H150" s="57">
        <v>46029</v>
      </c>
      <c r="I150">
        <v>1713</v>
      </c>
      <c r="J150">
        <v>294683963</v>
      </c>
      <c r="K150">
        <v>72</v>
      </c>
      <c r="L150"/>
      <c r="M150"/>
      <c r="N150">
        <v>1.36</v>
      </c>
      <c r="O150" s="83">
        <v>9309.81</v>
      </c>
      <c r="P150">
        <v>9739.5700000000015</v>
      </c>
      <c r="Q150">
        <v>1.6950700000000001</v>
      </c>
      <c r="R150">
        <v>9975.7799999999988</v>
      </c>
      <c r="S150">
        <v>1.6950700000000001</v>
      </c>
      <c r="T150" s="84">
        <v>9309.81</v>
      </c>
      <c r="U150" s="57">
        <v>44136</v>
      </c>
      <c r="V150" s="81" t="str">
        <f t="shared" si="8"/>
        <v>32020</v>
      </c>
      <c r="W150" s="80" t="str">
        <f t="shared" si="9"/>
        <v>91 a 120 dias</v>
      </c>
      <c r="X150" s="81" t="str">
        <f t="shared" si="11"/>
        <v>112020</v>
      </c>
      <c r="AA150"/>
    </row>
    <row r="151" spans="1:27" x14ac:dyDescent="0.3">
      <c r="A151" s="57">
        <v>44255</v>
      </c>
      <c r="B151">
        <v>29894663000189</v>
      </c>
      <c r="C151" t="s">
        <v>96</v>
      </c>
      <c r="D151" s="57">
        <v>43815</v>
      </c>
      <c r="E151">
        <v>141.65</v>
      </c>
      <c r="F151" s="57">
        <v>44111</v>
      </c>
      <c r="G151">
        <f t="shared" si="10"/>
        <v>-144</v>
      </c>
      <c r="H151" s="57">
        <v>45937</v>
      </c>
      <c r="I151">
        <v>1621</v>
      </c>
      <c r="J151">
        <v>294754922</v>
      </c>
      <c r="K151">
        <v>72</v>
      </c>
      <c r="L151"/>
      <c r="M151"/>
      <c r="N151">
        <v>1.362506</v>
      </c>
      <c r="O151" s="83">
        <v>6033.95</v>
      </c>
      <c r="P151">
        <v>6350.5899999999983</v>
      </c>
      <c r="Q151">
        <v>1.701376</v>
      </c>
      <c r="R151">
        <v>6436.66</v>
      </c>
      <c r="S151">
        <v>1.701376</v>
      </c>
      <c r="T151" s="84">
        <v>6033.95</v>
      </c>
      <c r="U151" s="57">
        <v>44105</v>
      </c>
      <c r="V151" s="81" t="str">
        <f t="shared" si="8"/>
        <v>122019</v>
      </c>
      <c r="W151" s="80" t="str">
        <f t="shared" si="9"/>
        <v>Acima de 120 dias</v>
      </c>
      <c r="X151" s="81" t="str">
        <f t="shared" si="11"/>
        <v>102020</v>
      </c>
      <c r="AA151"/>
    </row>
    <row r="152" spans="1:27" x14ac:dyDescent="0.3">
      <c r="A152" s="57">
        <v>44255</v>
      </c>
      <c r="B152">
        <v>29894663000189</v>
      </c>
      <c r="C152" t="s">
        <v>96</v>
      </c>
      <c r="D152" s="57">
        <v>43843</v>
      </c>
      <c r="E152">
        <v>217</v>
      </c>
      <c r="F152" s="57">
        <v>44050</v>
      </c>
      <c r="G152">
        <f t="shared" si="10"/>
        <v>-205</v>
      </c>
      <c r="H152" s="57">
        <v>45999</v>
      </c>
      <c r="I152">
        <v>1683</v>
      </c>
      <c r="J152">
        <v>294772149</v>
      </c>
      <c r="K152">
        <v>72</v>
      </c>
      <c r="L152"/>
      <c r="M152"/>
      <c r="N152">
        <v>1.3690659999999999</v>
      </c>
      <c r="O152" s="83">
        <v>9837.9</v>
      </c>
      <c r="P152">
        <v>9780.7900000000009</v>
      </c>
      <c r="Q152">
        <v>1.7072959999999999</v>
      </c>
      <c r="R152">
        <v>10489.1</v>
      </c>
      <c r="S152">
        <v>1.7072959999999999</v>
      </c>
      <c r="T152" s="84">
        <v>9837.9</v>
      </c>
      <c r="U152" s="57">
        <v>44044</v>
      </c>
      <c r="V152" s="81" t="str">
        <f t="shared" si="8"/>
        <v>12020</v>
      </c>
      <c r="W152" s="80" t="str">
        <f t="shared" si="9"/>
        <v>Acima de 120 dias</v>
      </c>
      <c r="X152" s="81" t="str">
        <f t="shared" si="11"/>
        <v>82020</v>
      </c>
      <c r="AA152"/>
    </row>
    <row r="153" spans="1:27" x14ac:dyDescent="0.3">
      <c r="A153" s="57">
        <v>44255</v>
      </c>
      <c r="B153">
        <v>29894663000189</v>
      </c>
      <c r="C153" t="s">
        <v>96</v>
      </c>
      <c r="D153" s="57">
        <v>43873</v>
      </c>
      <c r="E153">
        <v>263.5</v>
      </c>
      <c r="F153" s="57">
        <v>43989</v>
      </c>
      <c r="G153">
        <f t="shared" si="10"/>
        <v>-266</v>
      </c>
      <c r="H153" s="57">
        <v>46029</v>
      </c>
      <c r="I153">
        <v>1713</v>
      </c>
      <c r="J153">
        <v>294779082</v>
      </c>
      <c r="K153">
        <v>72</v>
      </c>
      <c r="L153"/>
      <c r="M153"/>
      <c r="N153">
        <v>1.36</v>
      </c>
      <c r="O153" s="83">
        <v>12720.15</v>
      </c>
      <c r="P153">
        <v>11906.87</v>
      </c>
      <c r="Q153">
        <v>1.6431370000000001</v>
      </c>
      <c r="R153">
        <v>13408.7</v>
      </c>
      <c r="S153">
        <v>1.6431370000000001</v>
      </c>
      <c r="T153" s="84">
        <v>12720.15</v>
      </c>
      <c r="U153" s="57">
        <v>44013</v>
      </c>
      <c r="V153" s="81" t="str">
        <f t="shared" si="8"/>
        <v>22020</v>
      </c>
      <c r="W153" s="80" t="str">
        <f t="shared" si="9"/>
        <v>Acima de 120 dias</v>
      </c>
      <c r="X153" s="81" t="str">
        <f t="shared" si="11"/>
        <v>72020</v>
      </c>
      <c r="AA153"/>
    </row>
    <row r="154" spans="1:27" x14ac:dyDescent="0.3">
      <c r="A154" s="57">
        <v>44255</v>
      </c>
      <c r="B154">
        <v>29894663000189</v>
      </c>
      <c r="C154" t="s">
        <v>96</v>
      </c>
      <c r="D154" s="57">
        <v>43791</v>
      </c>
      <c r="E154">
        <v>103.69</v>
      </c>
      <c r="F154" s="57">
        <v>43989</v>
      </c>
      <c r="G154">
        <f t="shared" si="10"/>
        <v>-266</v>
      </c>
      <c r="H154" s="57">
        <v>45937</v>
      </c>
      <c r="I154">
        <v>1621</v>
      </c>
      <c r="J154">
        <v>294853177</v>
      </c>
      <c r="K154">
        <v>72</v>
      </c>
      <c r="L154"/>
      <c r="M154"/>
      <c r="N154">
        <v>1.3460000000000001</v>
      </c>
      <c r="O154" s="83">
        <v>4846.83</v>
      </c>
      <c r="P154">
        <v>4724.8499999999995</v>
      </c>
      <c r="Q154">
        <v>1.6829689999999999</v>
      </c>
      <c r="R154">
        <v>5142.8100000000004</v>
      </c>
      <c r="S154">
        <v>1.6829689999999999</v>
      </c>
      <c r="T154" s="84">
        <v>4846.83</v>
      </c>
      <c r="U154" s="57">
        <v>43983</v>
      </c>
      <c r="V154" s="81" t="str">
        <f t="shared" si="8"/>
        <v>112019</v>
      </c>
      <c r="W154" s="80" t="str">
        <f t="shared" si="9"/>
        <v>Acima de 120 dias</v>
      </c>
      <c r="X154" s="81" t="str">
        <f t="shared" si="11"/>
        <v>62020</v>
      </c>
      <c r="AA154"/>
    </row>
    <row r="155" spans="1:27" x14ac:dyDescent="0.3">
      <c r="A155" s="57">
        <v>44255</v>
      </c>
      <c r="B155">
        <v>29894663000189</v>
      </c>
      <c r="C155" t="s">
        <v>96</v>
      </c>
      <c r="D155" s="57">
        <v>43791</v>
      </c>
      <c r="E155">
        <v>94.1</v>
      </c>
      <c r="F155" s="57">
        <v>43928</v>
      </c>
      <c r="G155">
        <f t="shared" si="10"/>
        <v>-327</v>
      </c>
      <c r="H155" s="57">
        <v>45937</v>
      </c>
      <c r="I155">
        <v>1621</v>
      </c>
      <c r="J155">
        <v>294853647</v>
      </c>
      <c r="K155">
        <v>72</v>
      </c>
      <c r="L155"/>
      <c r="M155"/>
      <c r="N155">
        <v>1.3460000000000001</v>
      </c>
      <c r="O155" s="83">
        <v>4576.37</v>
      </c>
      <c r="P155">
        <v>4287.8899999999985</v>
      </c>
      <c r="Q155">
        <v>1.6969339999999999</v>
      </c>
      <c r="R155">
        <v>4855.3899999999994</v>
      </c>
      <c r="S155">
        <v>1.6969339999999999</v>
      </c>
      <c r="T155" s="84">
        <v>4576.37</v>
      </c>
      <c r="U155" s="57">
        <v>43922</v>
      </c>
      <c r="V155" s="81" t="str">
        <f t="shared" si="8"/>
        <v>112019</v>
      </c>
      <c r="W155" s="80" t="str">
        <f t="shared" si="9"/>
        <v>Acima de 120 dias</v>
      </c>
      <c r="X155" s="81" t="str">
        <f t="shared" si="11"/>
        <v>42020</v>
      </c>
      <c r="AA155"/>
    </row>
    <row r="156" spans="1:27" x14ac:dyDescent="0.3">
      <c r="A156" s="57">
        <v>44255</v>
      </c>
      <c r="B156">
        <v>29894663000189</v>
      </c>
      <c r="C156" t="s">
        <v>96</v>
      </c>
      <c r="D156" s="57">
        <v>43843</v>
      </c>
      <c r="E156">
        <v>107</v>
      </c>
      <c r="F156" s="57">
        <v>44323</v>
      </c>
      <c r="G156">
        <f t="shared" si="10"/>
        <v>68</v>
      </c>
      <c r="H156" s="57">
        <v>45999</v>
      </c>
      <c r="I156">
        <v>1683</v>
      </c>
      <c r="J156">
        <v>294864919</v>
      </c>
      <c r="K156">
        <v>72</v>
      </c>
      <c r="L156"/>
      <c r="M156"/>
      <c r="N156">
        <v>1.36</v>
      </c>
      <c r="O156" s="83">
        <v>3946.97</v>
      </c>
      <c r="P156">
        <v>4835.9900000000007</v>
      </c>
      <c r="Q156">
        <v>1.6418159999999999</v>
      </c>
      <c r="R156">
        <v>4218.2</v>
      </c>
      <c r="S156">
        <v>1.6418159999999999</v>
      </c>
      <c r="T156" s="84">
        <v>3946.97</v>
      </c>
      <c r="U156" s="57">
        <v>44317</v>
      </c>
      <c r="V156" s="81" t="str">
        <f t="shared" si="8"/>
        <v>12020</v>
      </c>
      <c r="W156" s="80" t="str">
        <f t="shared" si="9"/>
        <v>1 a 30 dias</v>
      </c>
      <c r="X156" s="81" t="str">
        <f t="shared" si="11"/>
        <v>52021</v>
      </c>
      <c r="AA156"/>
    </row>
    <row r="157" spans="1:27" x14ac:dyDescent="0.3">
      <c r="A157" s="57">
        <v>44255</v>
      </c>
      <c r="B157">
        <v>29894663000189</v>
      </c>
      <c r="C157" t="s">
        <v>96</v>
      </c>
      <c r="D157" s="57">
        <v>43815</v>
      </c>
      <c r="E157">
        <v>89.76</v>
      </c>
      <c r="F157" s="57">
        <v>43928</v>
      </c>
      <c r="G157">
        <f t="shared" si="10"/>
        <v>-327</v>
      </c>
      <c r="H157" s="57">
        <v>45968</v>
      </c>
      <c r="I157">
        <v>1652</v>
      </c>
      <c r="J157">
        <v>295062298</v>
      </c>
      <c r="K157">
        <v>72</v>
      </c>
      <c r="L157"/>
      <c r="M157"/>
      <c r="N157">
        <v>1.3599999999999999</v>
      </c>
      <c r="O157" s="83">
        <v>4412.66</v>
      </c>
      <c r="P157">
        <v>4061.2900000000013</v>
      </c>
      <c r="Q157">
        <v>1.681068</v>
      </c>
      <c r="R157">
        <v>4663.1099999999997</v>
      </c>
      <c r="S157">
        <v>1.681068</v>
      </c>
      <c r="T157" s="84">
        <v>4412.66</v>
      </c>
      <c r="U157" s="57">
        <v>43952</v>
      </c>
      <c r="V157" s="81" t="str">
        <f t="shared" si="8"/>
        <v>122019</v>
      </c>
      <c r="W157" s="80" t="str">
        <f t="shared" si="9"/>
        <v>Acima de 120 dias</v>
      </c>
      <c r="X157" s="81" t="str">
        <f t="shared" si="11"/>
        <v>52020</v>
      </c>
      <c r="AA157"/>
    </row>
    <row r="158" spans="1:27" x14ac:dyDescent="0.3">
      <c r="A158" s="57">
        <v>44255</v>
      </c>
      <c r="B158">
        <v>29894663000189</v>
      </c>
      <c r="C158" t="s">
        <v>96</v>
      </c>
      <c r="D158" s="57">
        <v>43843</v>
      </c>
      <c r="E158">
        <v>135.19999999999999</v>
      </c>
      <c r="F158" s="57">
        <v>44234</v>
      </c>
      <c r="G158">
        <f t="shared" si="10"/>
        <v>-21</v>
      </c>
      <c r="H158" s="57">
        <v>45999</v>
      </c>
      <c r="I158">
        <v>1683</v>
      </c>
      <c r="J158">
        <v>295068068</v>
      </c>
      <c r="K158">
        <v>72</v>
      </c>
      <c r="L158"/>
      <c r="M158"/>
      <c r="N158">
        <v>1.36</v>
      </c>
      <c r="O158" s="83">
        <v>5415.34</v>
      </c>
      <c r="P158">
        <v>6110.4999999999991</v>
      </c>
      <c r="Q158">
        <v>1.622433</v>
      </c>
      <c r="R158">
        <v>5735.5</v>
      </c>
      <c r="S158">
        <v>1.622433</v>
      </c>
      <c r="T158" s="84">
        <v>5415.34</v>
      </c>
      <c r="U158" s="57">
        <v>44256</v>
      </c>
      <c r="V158" s="81" t="str">
        <f t="shared" si="8"/>
        <v>12020</v>
      </c>
      <c r="W158" s="80" t="str">
        <f t="shared" si="9"/>
        <v>1 a 30 dias</v>
      </c>
      <c r="X158" s="81" t="str">
        <f t="shared" si="11"/>
        <v>32021</v>
      </c>
      <c r="AA158"/>
    </row>
    <row r="159" spans="1:27" x14ac:dyDescent="0.3">
      <c r="A159" s="57">
        <v>44255</v>
      </c>
      <c r="B159">
        <v>29894663000189</v>
      </c>
      <c r="C159" t="s">
        <v>96</v>
      </c>
      <c r="D159" s="57">
        <v>43843</v>
      </c>
      <c r="E159">
        <v>124.64</v>
      </c>
      <c r="F159" s="57">
        <v>43989</v>
      </c>
      <c r="G159">
        <f t="shared" si="10"/>
        <v>-266</v>
      </c>
      <c r="H159" s="57">
        <v>45999</v>
      </c>
      <c r="I159">
        <v>1683</v>
      </c>
      <c r="J159">
        <v>295071449</v>
      </c>
      <c r="K159">
        <v>72</v>
      </c>
      <c r="L159"/>
      <c r="M159"/>
      <c r="N159">
        <v>1.5039929999999999</v>
      </c>
      <c r="O159" s="83">
        <v>5563.1</v>
      </c>
      <c r="P159">
        <v>5396.12</v>
      </c>
      <c r="Q159">
        <v>2.0511849999999998</v>
      </c>
      <c r="R159">
        <v>6119.92</v>
      </c>
      <c r="S159">
        <v>2.0511849999999998</v>
      </c>
      <c r="T159" s="84">
        <v>5563.1</v>
      </c>
      <c r="U159" s="57">
        <v>43983</v>
      </c>
      <c r="V159" s="81" t="str">
        <f t="shared" si="8"/>
        <v>12020</v>
      </c>
      <c r="W159" s="80" t="str">
        <f t="shared" si="9"/>
        <v>Acima de 120 dias</v>
      </c>
      <c r="X159" s="81" t="str">
        <f t="shared" si="11"/>
        <v>62020</v>
      </c>
      <c r="AA159"/>
    </row>
    <row r="160" spans="1:27" x14ac:dyDescent="0.3">
      <c r="A160" s="57">
        <v>44255</v>
      </c>
      <c r="B160">
        <v>29894663000189</v>
      </c>
      <c r="C160" t="s">
        <v>96</v>
      </c>
      <c r="D160" s="57">
        <v>43903</v>
      </c>
      <c r="E160">
        <v>260.36</v>
      </c>
      <c r="F160" s="57">
        <v>44019</v>
      </c>
      <c r="G160">
        <f t="shared" si="10"/>
        <v>-236</v>
      </c>
      <c r="H160" s="57">
        <v>46029</v>
      </c>
      <c r="I160">
        <v>1713</v>
      </c>
      <c r="J160">
        <v>295082180</v>
      </c>
      <c r="K160">
        <v>72</v>
      </c>
      <c r="L160"/>
      <c r="M160"/>
      <c r="N160">
        <v>1.36</v>
      </c>
      <c r="O160" s="83">
        <v>12192.84</v>
      </c>
      <c r="P160">
        <v>11664.140000000001</v>
      </c>
      <c r="Q160">
        <v>1.694272</v>
      </c>
      <c r="R160">
        <v>12988.57</v>
      </c>
      <c r="S160">
        <v>1.694272</v>
      </c>
      <c r="T160" s="84">
        <v>12192.84</v>
      </c>
      <c r="U160" s="57">
        <v>44044</v>
      </c>
      <c r="V160" s="81" t="str">
        <f t="shared" si="8"/>
        <v>32020</v>
      </c>
      <c r="W160" s="80" t="str">
        <f t="shared" si="9"/>
        <v>Acima de 120 dias</v>
      </c>
      <c r="X160" s="81" t="str">
        <f t="shared" si="11"/>
        <v>82020</v>
      </c>
      <c r="AA160"/>
    </row>
    <row r="161" spans="1:27" x14ac:dyDescent="0.3">
      <c r="A161" s="57">
        <v>44255</v>
      </c>
      <c r="B161">
        <v>29894663000189</v>
      </c>
      <c r="C161" t="s">
        <v>96</v>
      </c>
      <c r="D161" s="57">
        <v>43843</v>
      </c>
      <c r="E161">
        <v>89.38</v>
      </c>
      <c r="F161" s="57">
        <v>44050</v>
      </c>
      <c r="G161">
        <f t="shared" si="10"/>
        <v>-205</v>
      </c>
      <c r="H161" s="57">
        <v>45999</v>
      </c>
      <c r="I161">
        <v>1683</v>
      </c>
      <c r="J161">
        <v>295178371</v>
      </c>
      <c r="K161">
        <v>72</v>
      </c>
      <c r="L161"/>
      <c r="M161"/>
      <c r="N161">
        <v>1.5129999999999999</v>
      </c>
      <c r="O161" s="83">
        <v>3806.05</v>
      </c>
      <c r="P161">
        <v>3859.2899999999991</v>
      </c>
      <c r="Q161">
        <v>2.0580959999999999</v>
      </c>
      <c r="R161">
        <v>4202.71</v>
      </c>
      <c r="S161">
        <v>2.0580959999999999</v>
      </c>
      <c r="T161" s="84">
        <v>3806.05</v>
      </c>
      <c r="U161" s="57">
        <v>44075</v>
      </c>
      <c r="V161" s="81" t="str">
        <f t="shared" si="8"/>
        <v>12020</v>
      </c>
      <c r="W161" s="80" t="str">
        <f t="shared" si="9"/>
        <v>Acima de 120 dias</v>
      </c>
      <c r="X161" s="81" t="str">
        <f t="shared" si="11"/>
        <v>92020</v>
      </c>
      <c r="AA161"/>
    </row>
    <row r="162" spans="1:27" x14ac:dyDescent="0.3">
      <c r="A162" s="57">
        <v>44255</v>
      </c>
      <c r="B162">
        <v>29894663000189</v>
      </c>
      <c r="C162" t="s">
        <v>96</v>
      </c>
      <c r="D162" s="57">
        <v>43903</v>
      </c>
      <c r="E162">
        <v>216.9</v>
      </c>
      <c r="F162" s="57">
        <v>44142</v>
      </c>
      <c r="G162">
        <f t="shared" si="10"/>
        <v>-113</v>
      </c>
      <c r="H162" s="57">
        <v>46062</v>
      </c>
      <c r="I162">
        <v>1746</v>
      </c>
      <c r="J162">
        <v>295185706</v>
      </c>
      <c r="K162">
        <v>72</v>
      </c>
      <c r="L162"/>
      <c r="M162"/>
      <c r="N162">
        <v>1.36</v>
      </c>
      <c r="O162" s="83">
        <v>9469.08</v>
      </c>
      <c r="P162">
        <v>9799.1999999999989</v>
      </c>
      <c r="Q162">
        <v>1.643848</v>
      </c>
      <c r="R162">
        <v>10052.269999999999</v>
      </c>
      <c r="S162">
        <v>1.643848</v>
      </c>
      <c r="T162" s="84">
        <v>9469.08</v>
      </c>
      <c r="U162" s="57">
        <v>44166</v>
      </c>
      <c r="V162" s="81" t="str">
        <f t="shared" si="8"/>
        <v>32020</v>
      </c>
      <c r="W162" s="80" t="str">
        <f t="shared" si="9"/>
        <v>91 a 120 dias</v>
      </c>
      <c r="X162" s="81" t="str">
        <f t="shared" si="11"/>
        <v>122020</v>
      </c>
      <c r="AA162"/>
    </row>
    <row r="163" spans="1:27" x14ac:dyDescent="0.3">
      <c r="A163" s="57">
        <v>44255</v>
      </c>
      <c r="B163">
        <v>29894663000189</v>
      </c>
      <c r="C163" t="s">
        <v>96</v>
      </c>
      <c r="D163" s="57">
        <v>43791</v>
      </c>
      <c r="E163">
        <v>264.33999999999997</v>
      </c>
      <c r="F163" s="57">
        <v>44111</v>
      </c>
      <c r="G163">
        <f t="shared" si="10"/>
        <v>-144</v>
      </c>
      <c r="H163" s="57">
        <v>45937</v>
      </c>
      <c r="I163">
        <v>1621</v>
      </c>
      <c r="J163">
        <v>295254621</v>
      </c>
      <c r="K163">
        <v>72</v>
      </c>
      <c r="L163"/>
      <c r="M163"/>
      <c r="N163">
        <v>1.3460000000000001</v>
      </c>
      <c r="O163" s="83">
        <v>11281.199999999999</v>
      </c>
      <c r="P163">
        <v>12045.279999999993</v>
      </c>
      <c r="Q163">
        <v>1.6913720000000001</v>
      </c>
      <c r="R163">
        <v>12053.4</v>
      </c>
      <c r="S163">
        <v>1.6913720000000001</v>
      </c>
      <c r="T163" s="84">
        <v>11281.199999999999</v>
      </c>
      <c r="U163" s="57">
        <v>44105</v>
      </c>
      <c r="V163" s="81" t="str">
        <f t="shared" si="8"/>
        <v>112019</v>
      </c>
      <c r="W163" s="80" t="str">
        <f t="shared" si="9"/>
        <v>Acima de 120 dias</v>
      </c>
      <c r="X163" s="81" t="str">
        <f t="shared" si="11"/>
        <v>102020</v>
      </c>
      <c r="AA163"/>
    </row>
    <row r="164" spans="1:27" x14ac:dyDescent="0.3">
      <c r="A164" s="57">
        <v>44255</v>
      </c>
      <c r="B164">
        <v>29894663000189</v>
      </c>
      <c r="C164" t="s">
        <v>96</v>
      </c>
      <c r="D164" s="57">
        <v>43815</v>
      </c>
      <c r="E164">
        <v>203.44</v>
      </c>
      <c r="F164" s="57">
        <v>44050</v>
      </c>
      <c r="G164">
        <f t="shared" si="10"/>
        <v>-205</v>
      </c>
      <c r="H164" s="57">
        <v>45937</v>
      </c>
      <c r="I164">
        <v>1621</v>
      </c>
      <c r="J164">
        <v>295357209</v>
      </c>
      <c r="K164">
        <v>72</v>
      </c>
      <c r="L164"/>
      <c r="M164"/>
      <c r="N164">
        <v>1.3811260000000001</v>
      </c>
      <c r="O164" s="83">
        <v>9041.42</v>
      </c>
      <c r="P164">
        <v>9070.5100000000057</v>
      </c>
      <c r="Q164">
        <v>1.721012</v>
      </c>
      <c r="R164">
        <v>9617.82</v>
      </c>
      <c r="S164">
        <v>1.721012</v>
      </c>
      <c r="T164" s="84">
        <v>9041.42</v>
      </c>
      <c r="U164" s="57">
        <v>44075</v>
      </c>
      <c r="V164" s="81" t="str">
        <f t="shared" si="8"/>
        <v>122019</v>
      </c>
      <c r="W164" s="80" t="str">
        <f t="shared" si="9"/>
        <v>Acima de 120 dias</v>
      </c>
      <c r="X164" s="81" t="str">
        <f t="shared" si="11"/>
        <v>92020</v>
      </c>
      <c r="AA164"/>
    </row>
    <row r="165" spans="1:27" x14ac:dyDescent="0.3">
      <c r="A165" s="57">
        <v>44255</v>
      </c>
      <c r="B165">
        <v>29894663000189</v>
      </c>
      <c r="C165" t="s">
        <v>96</v>
      </c>
      <c r="D165" s="57">
        <v>43815</v>
      </c>
      <c r="E165">
        <v>91</v>
      </c>
      <c r="F165" s="57">
        <v>44323</v>
      </c>
      <c r="G165">
        <f t="shared" si="10"/>
        <v>68</v>
      </c>
      <c r="H165" s="57">
        <v>45968</v>
      </c>
      <c r="I165">
        <v>1652</v>
      </c>
      <c r="J165">
        <v>295362427</v>
      </c>
      <c r="K165">
        <v>72</v>
      </c>
      <c r="L165"/>
      <c r="M165"/>
      <c r="N165">
        <v>1.3599999999999999</v>
      </c>
      <c r="O165" s="83">
        <v>3284.95</v>
      </c>
      <c r="P165">
        <v>4117.3700000000008</v>
      </c>
      <c r="Q165">
        <v>1.688698</v>
      </c>
      <c r="R165">
        <v>3544.55</v>
      </c>
      <c r="S165">
        <v>1.688698</v>
      </c>
      <c r="T165" s="84">
        <v>3284.95</v>
      </c>
      <c r="U165" s="57">
        <v>44317</v>
      </c>
      <c r="V165" s="81" t="str">
        <f t="shared" si="8"/>
        <v>122019</v>
      </c>
      <c r="W165" s="80" t="str">
        <f t="shared" si="9"/>
        <v>1 a 30 dias</v>
      </c>
      <c r="X165" s="81" t="str">
        <f t="shared" si="11"/>
        <v>52021</v>
      </c>
      <c r="AA165"/>
    </row>
    <row r="166" spans="1:27" x14ac:dyDescent="0.3">
      <c r="A166" s="57">
        <v>44255</v>
      </c>
      <c r="B166">
        <v>29894663000189</v>
      </c>
      <c r="C166" t="s">
        <v>96</v>
      </c>
      <c r="D166" s="57">
        <v>43815</v>
      </c>
      <c r="E166">
        <v>265.42</v>
      </c>
      <c r="F166" s="57">
        <v>44050</v>
      </c>
      <c r="G166">
        <f t="shared" si="10"/>
        <v>-205</v>
      </c>
      <c r="H166" s="57">
        <v>45968</v>
      </c>
      <c r="I166">
        <v>1652</v>
      </c>
      <c r="J166">
        <v>295364218</v>
      </c>
      <c r="K166">
        <v>72</v>
      </c>
      <c r="L166"/>
      <c r="M166"/>
      <c r="N166">
        <v>1.3599999999999999</v>
      </c>
      <c r="O166" s="83">
        <v>11967.900000000001</v>
      </c>
      <c r="P166">
        <v>12009.150000000001</v>
      </c>
      <c r="Q166">
        <v>1.6897009999999999</v>
      </c>
      <c r="R166">
        <v>12727.169999999998</v>
      </c>
      <c r="S166">
        <v>1.6897009999999999</v>
      </c>
      <c r="T166" s="84">
        <v>11967.900000000001</v>
      </c>
      <c r="U166" s="57">
        <v>44075</v>
      </c>
      <c r="V166" s="81" t="str">
        <f t="shared" si="8"/>
        <v>122019</v>
      </c>
      <c r="W166" s="80" t="str">
        <f t="shared" si="9"/>
        <v>Acima de 120 dias</v>
      </c>
      <c r="X166" s="81" t="str">
        <f t="shared" si="11"/>
        <v>92020</v>
      </c>
      <c r="AA166"/>
    </row>
    <row r="167" spans="1:27" x14ac:dyDescent="0.3">
      <c r="A167" s="57">
        <v>44255</v>
      </c>
      <c r="B167">
        <v>29894663000189</v>
      </c>
      <c r="C167" t="s">
        <v>96</v>
      </c>
      <c r="D167" s="57">
        <v>43873</v>
      </c>
      <c r="E167">
        <v>98.9</v>
      </c>
      <c r="F167" s="57">
        <v>44234</v>
      </c>
      <c r="G167">
        <f t="shared" si="10"/>
        <v>-21</v>
      </c>
      <c r="H167" s="57">
        <v>45999</v>
      </c>
      <c r="I167">
        <v>1683</v>
      </c>
      <c r="J167">
        <v>295369839</v>
      </c>
      <c r="K167">
        <v>72</v>
      </c>
      <c r="L167"/>
      <c r="M167"/>
      <c r="N167">
        <v>1.3701862984911739</v>
      </c>
      <c r="O167" s="83">
        <v>3889.48</v>
      </c>
      <c r="P167">
        <v>4418.1100000000006</v>
      </c>
      <c r="Q167">
        <v>1.708321</v>
      </c>
      <c r="R167">
        <v>4186.12</v>
      </c>
      <c r="S167">
        <v>1.708321</v>
      </c>
      <c r="T167" s="84">
        <v>3889.48</v>
      </c>
      <c r="U167" s="57">
        <v>44228</v>
      </c>
      <c r="V167" s="81" t="str">
        <f t="shared" si="8"/>
        <v>22020</v>
      </c>
      <c r="W167" s="80" t="str">
        <f t="shared" si="9"/>
        <v>1 a 30 dias</v>
      </c>
      <c r="X167" s="81" t="str">
        <f t="shared" si="11"/>
        <v>22021</v>
      </c>
      <c r="AA167"/>
    </row>
    <row r="168" spans="1:27" x14ac:dyDescent="0.3">
      <c r="A168" s="57">
        <v>44255</v>
      </c>
      <c r="B168">
        <v>29894663000189</v>
      </c>
      <c r="C168" t="s">
        <v>96</v>
      </c>
      <c r="D168" s="57">
        <v>43791</v>
      </c>
      <c r="E168">
        <v>150.5</v>
      </c>
      <c r="F168" s="57">
        <v>43868</v>
      </c>
      <c r="G168">
        <f t="shared" si="10"/>
        <v>-387</v>
      </c>
      <c r="H168" s="57">
        <v>45937</v>
      </c>
      <c r="I168">
        <v>1621</v>
      </c>
      <c r="J168">
        <v>295450026</v>
      </c>
      <c r="K168">
        <v>72</v>
      </c>
      <c r="L168"/>
      <c r="M168"/>
      <c r="N168">
        <v>1.3460000000000001</v>
      </c>
      <c r="O168" s="83">
        <v>7739.25</v>
      </c>
      <c r="P168">
        <v>6857.87</v>
      </c>
      <c r="Q168">
        <v>1.5989059999999999</v>
      </c>
      <c r="R168">
        <v>8066.54</v>
      </c>
      <c r="S168">
        <v>1.5989059999999999</v>
      </c>
      <c r="T168" s="84">
        <v>7739.25</v>
      </c>
      <c r="U168" s="57">
        <v>43922</v>
      </c>
      <c r="V168" s="81" t="str">
        <f t="shared" si="8"/>
        <v>112019</v>
      </c>
      <c r="W168" s="80" t="str">
        <f t="shared" si="9"/>
        <v>Acima de 120 dias</v>
      </c>
      <c r="X168" s="81" t="str">
        <f t="shared" si="11"/>
        <v>42020</v>
      </c>
      <c r="AA168"/>
    </row>
    <row r="169" spans="1:27" x14ac:dyDescent="0.3">
      <c r="A169" s="57">
        <v>44255</v>
      </c>
      <c r="B169">
        <v>29894663000189</v>
      </c>
      <c r="C169" t="s">
        <v>96</v>
      </c>
      <c r="D169" s="57">
        <v>43843</v>
      </c>
      <c r="E169">
        <v>279.33</v>
      </c>
      <c r="F169" s="57">
        <v>43897</v>
      </c>
      <c r="G169">
        <f t="shared" si="10"/>
        <v>-358</v>
      </c>
      <c r="H169" s="57">
        <v>45999</v>
      </c>
      <c r="I169">
        <v>1683</v>
      </c>
      <c r="J169">
        <v>295459757</v>
      </c>
      <c r="K169">
        <v>72</v>
      </c>
      <c r="L169"/>
      <c r="M169"/>
      <c r="N169">
        <v>1.36</v>
      </c>
      <c r="O169" s="83">
        <v>14297.71</v>
      </c>
      <c r="P169">
        <v>12624.629999999996</v>
      </c>
      <c r="Q169">
        <v>1.607108</v>
      </c>
      <c r="R169">
        <v>14922.41</v>
      </c>
      <c r="S169">
        <v>1.607108</v>
      </c>
      <c r="T169" s="84">
        <v>14297.71</v>
      </c>
      <c r="U169" s="57">
        <v>43922</v>
      </c>
      <c r="V169" s="81" t="str">
        <f t="shared" si="8"/>
        <v>12020</v>
      </c>
      <c r="W169" s="80" t="str">
        <f t="shared" si="9"/>
        <v>Acima de 120 dias</v>
      </c>
      <c r="X169" s="81" t="str">
        <f t="shared" si="11"/>
        <v>42020</v>
      </c>
      <c r="AA169"/>
    </row>
    <row r="170" spans="1:27" x14ac:dyDescent="0.3">
      <c r="A170" s="57">
        <v>44255</v>
      </c>
      <c r="B170">
        <v>29894663000189</v>
      </c>
      <c r="C170" t="s">
        <v>96</v>
      </c>
      <c r="D170" s="57">
        <v>43815</v>
      </c>
      <c r="E170">
        <v>124.23</v>
      </c>
      <c r="F170" s="57">
        <v>43837</v>
      </c>
      <c r="G170">
        <f t="shared" si="10"/>
        <v>-418</v>
      </c>
      <c r="H170" s="57">
        <v>45968</v>
      </c>
      <c r="I170">
        <v>1652</v>
      </c>
      <c r="J170">
        <v>295462664</v>
      </c>
      <c r="K170">
        <v>72</v>
      </c>
      <c r="L170"/>
      <c r="M170"/>
      <c r="N170">
        <v>1.3599999999999999</v>
      </c>
      <c r="O170" s="83">
        <v>6479.18</v>
      </c>
      <c r="P170">
        <v>5620.94</v>
      </c>
      <c r="Q170">
        <v>1.681845</v>
      </c>
      <c r="R170">
        <v>6826.55</v>
      </c>
      <c r="S170">
        <v>1.681845</v>
      </c>
      <c r="T170" s="84">
        <v>6479.18</v>
      </c>
      <c r="U170" s="57">
        <v>43891</v>
      </c>
      <c r="V170" s="81" t="str">
        <f t="shared" si="8"/>
        <v>122019</v>
      </c>
      <c r="W170" s="80" t="str">
        <f t="shared" si="9"/>
        <v>Acima de 120 dias</v>
      </c>
      <c r="X170" s="81" t="str">
        <f t="shared" si="11"/>
        <v>32020</v>
      </c>
      <c r="AA170"/>
    </row>
    <row r="171" spans="1:27" x14ac:dyDescent="0.3">
      <c r="A171" s="57">
        <v>44255</v>
      </c>
      <c r="B171">
        <v>29894663000189</v>
      </c>
      <c r="C171" t="s">
        <v>96</v>
      </c>
      <c r="D171" s="57">
        <v>43815</v>
      </c>
      <c r="E171">
        <v>434.07</v>
      </c>
      <c r="F171" s="57">
        <v>43989</v>
      </c>
      <c r="G171">
        <f t="shared" si="10"/>
        <v>-266</v>
      </c>
      <c r="H171" s="57">
        <v>45968</v>
      </c>
      <c r="I171">
        <v>1652</v>
      </c>
      <c r="J171">
        <v>295561209</v>
      </c>
      <c r="K171">
        <v>72</v>
      </c>
      <c r="L171"/>
      <c r="M171"/>
      <c r="N171">
        <v>1.3599999999999999</v>
      </c>
      <c r="O171" s="83">
        <v>20488.870000000003</v>
      </c>
      <c r="P171">
        <v>19639.889999999989</v>
      </c>
      <c r="Q171">
        <v>1.676105</v>
      </c>
      <c r="R171">
        <v>21682.23</v>
      </c>
      <c r="S171">
        <v>1.676105</v>
      </c>
      <c r="T171" s="84">
        <v>20488.870000000003</v>
      </c>
      <c r="U171" s="57">
        <v>44013</v>
      </c>
      <c r="V171" s="81" t="str">
        <f t="shared" si="8"/>
        <v>122019</v>
      </c>
      <c r="W171" s="80" t="str">
        <f t="shared" si="9"/>
        <v>Acima de 120 dias</v>
      </c>
      <c r="X171" s="81" t="str">
        <f t="shared" si="11"/>
        <v>72020</v>
      </c>
      <c r="AA171"/>
    </row>
    <row r="172" spans="1:27" x14ac:dyDescent="0.3">
      <c r="A172" s="57">
        <v>44255</v>
      </c>
      <c r="B172">
        <v>29894663000189</v>
      </c>
      <c r="C172" t="s">
        <v>96</v>
      </c>
      <c r="D172" s="57">
        <v>43843</v>
      </c>
      <c r="E172">
        <v>142.88999999999999</v>
      </c>
      <c r="F172" s="57">
        <v>43989</v>
      </c>
      <c r="G172">
        <f t="shared" si="10"/>
        <v>-266</v>
      </c>
      <c r="H172" s="57">
        <v>45999</v>
      </c>
      <c r="I172">
        <v>1683</v>
      </c>
      <c r="J172">
        <v>295567378</v>
      </c>
      <c r="K172">
        <v>72</v>
      </c>
      <c r="L172"/>
      <c r="M172"/>
      <c r="N172">
        <v>1.36</v>
      </c>
      <c r="O172" s="83">
        <v>6868.68</v>
      </c>
      <c r="P172">
        <v>6458.08</v>
      </c>
      <c r="Q172">
        <v>1.6205989999999999</v>
      </c>
      <c r="R172">
        <v>7204.84</v>
      </c>
      <c r="S172">
        <v>1.6205989999999999</v>
      </c>
      <c r="T172" s="84">
        <v>6868.68</v>
      </c>
      <c r="U172" s="57">
        <v>43983</v>
      </c>
      <c r="V172" s="81" t="str">
        <f t="shared" si="8"/>
        <v>12020</v>
      </c>
      <c r="W172" s="80" t="str">
        <f t="shared" si="9"/>
        <v>Acima de 120 dias</v>
      </c>
      <c r="X172" s="81" t="str">
        <f t="shared" si="11"/>
        <v>62020</v>
      </c>
      <c r="AA172"/>
    </row>
    <row r="173" spans="1:27" x14ac:dyDescent="0.3">
      <c r="A173" s="57">
        <v>44255</v>
      </c>
      <c r="B173">
        <v>29894663000189</v>
      </c>
      <c r="C173" t="s">
        <v>96</v>
      </c>
      <c r="D173" s="57">
        <v>43873</v>
      </c>
      <c r="E173">
        <v>185.4</v>
      </c>
      <c r="F173" s="57">
        <v>44323</v>
      </c>
      <c r="G173">
        <f t="shared" si="10"/>
        <v>68</v>
      </c>
      <c r="H173" s="57">
        <v>44935</v>
      </c>
      <c r="I173">
        <v>619</v>
      </c>
      <c r="J173">
        <v>295586995</v>
      </c>
      <c r="K173">
        <v>36</v>
      </c>
      <c r="L173"/>
      <c r="M173"/>
      <c r="N173">
        <v>1.4949999999999999</v>
      </c>
      <c r="O173" s="83">
        <v>3194.86</v>
      </c>
      <c r="P173">
        <v>5019.03</v>
      </c>
      <c r="Q173">
        <v>2.0652840000000001</v>
      </c>
      <c r="R173">
        <v>3368.33</v>
      </c>
      <c r="S173">
        <v>2.0652840000000001</v>
      </c>
      <c r="T173" s="84">
        <v>3194.86</v>
      </c>
      <c r="U173" s="57">
        <v>44317</v>
      </c>
      <c r="V173" s="81" t="str">
        <f t="shared" si="8"/>
        <v>22020</v>
      </c>
      <c r="W173" s="80" t="str">
        <f t="shared" si="9"/>
        <v>1 a 30 dias</v>
      </c>
      <c r="X173" s="81" t="str">
        <f t="shared" si="11"/>
        <v>52021</v>
      </c>
      <c r="AA173"/>
    </row>
    <row r="174" spans="1:27" x14ac:dyDescent="0.3">
      <c r="A174" s="57">
        <v>44255</v>
      </c>
      <c r="B174">
        <v>29894663000189</v>
      </c>
      <c r="C174" t="s">
        <v>96</v>
      </c>
      <c r="D174" s="57">
        <v>43791</v>
      </c>
      <c r="E174">
        <v>255.78</v>
      </c>
      <c r="F174" s="57">
        <v>44142</v>
      </c>
      <c r="G174">
        <f t="shared" si="10"/>
        <v>-113</v>
      </c>
      <c r="H174" s="57">
        <v>44841</v>
      </c>
      <c r="I174">
        <v>525</v>
      </c>
      <c r="J174">
        <v>295653644</v>
      </c>
      <c r="K174">
        <v>36</v>
      </c>
      <c r="L174"/>
      <c r="M174"/>
      <c r="N174">
        <v>1.3460000000000001</v>
      </c>
      <c r="O174" s="83">
        <v>5530.04</v>
      </c>
      <c r="P174">
        <v>7124.8900000000021</v>
      </c>
      <c r="Q174">
        <v>1.7235510000000001</v>
      </c>
      <c r="R174">
        <v>5653.23</v>
      </c>
      <c r="S174">
        <v>1.7235510000000001</v>
      </c>
      <c r="T174" s="84">
        <v>5530.04</v>
      </c>
      <c r="U174" s="57">
        <v>44136</v>
      </c>
      <c r="V174" s="81" t="str">
        <f t="shared" si="8"/>
        <v>112019</v>
      </c>
      <c r="W174" s="80" t="str">
        <f t="shared" si="9"/>
        <v>91 a 120 dias</v>
      </c>
      <c r="X174" s="81" t="str">
        <f t="shared" si="11"/>
        <v>112020</v>
      </c>
      <c r="AA174"/>
    </row>
    <row r="175" spans="1:27" x14ac:dyDescent="0.3">
      <c r="A175" s="57">
        <v>44255</v>
      </c>
      <c r="B175">
        <v>29894663000189</v>
      </c>
      <c r="C175" t="s">
        <v>96</v>
      </c>
      <c r="D175" s="57">
        <v>43815</v>
      </c>
      <c r="E175">
        <v>189.26</v>
      </c>
      <c r="F175" s="57">
        <v>44172</v>
      </c>
      <c r="G175">
        <f t="shared" si="10"/>
        <v>-83</v>
      </c>
      <c r="H175" s="57">
        <v>45968</v>
      </c>
      <c r="I175">
        <v>1652</v>
      </c>
      <c r="J175">
        <v>295657075</v>
      </c>
      <c r="K175">
        <v>72</v>
      </c>
      <c r="L175"/>
      <c r="M175"/>
      <c r="N175">
        <v>1.3599999999999999</v>
      </c>
      <c r="O175" s="83">
        <v>7851.93</v>
      </c>
      <c r="P175">
        <v>8563.3200000000033</v>
      </c>
      <c r="Q175">
        <v>1.641459</v>
      </c>
      <c r="R175">
        <v>8318.18</v>
      </c>
      <c r="S175">
        <v>1.641459</v>
      </c>
      <c r="T175" s="84">
        <v>7851.93</v>
      </c>
      <c r="U175" s="57">
        <v>44197</v>
      </c>
      <c r="V175" s="81" t="str">
        <f t="shared" si="8"/>
        <v>122019</v>
      </c>
      <c r="W175" s="80" t="str">
        <f t="shared" si="9"/>
        <v>61 a 90 dias</v>
      </c>
      <c r="X175" s="81" t="str">
        <f t="shared" si="11"/>
        <v>12021</v>
      </c>
      <c r="AA175"/>
    </row>
    <row r="176" spans="1:27" x14ac:dyDescent="0.3">
      <c r="A176" s="57">
        <v>44255</v>
      </c>
      <c r="B176">
        <v>29894663000189</v>
      </c>
      <c r="C176" t="s">
        <v>96</v>
      </c>
      <c r="D176" s="57">
        <v>43815</v>
      </c>
      <c r="E176">
        <v>286.10000000000002</v>
      </c>
      <c r="F176" s="57">
        <v>44172</v>
      </c>
      <c r="G176">
        <f t="shared" si="10"/>
        <v>-83</v>
      </c>
      <c r="H176" s="57">
        <v>45968</v>
      </c>
      <c r="I176">
        <v>1652</v>
      </c>
      <c r="J176">
        <v>295663522</v>
      </c>
      <c r="K176">
        <v>72</v>
      </c>
      <c r="L176"/>
      <c r="M176"/>
      <c r="N176">
        <v>1.3599999999999999</v>
      </c>
      <c r="O176" s="83">
        <v>11765.07</v>
      </c>
      <c r="P176">
        <v>12944.860000000002</v>
      </c>
      <c r="Q176">
        <v>1.6857409999999999</v>
      </c>
      <c r="R176">
        <v>12574.390000000001</v>
      </c>
      <c r="S176">
        <v>1.6857409999999999</v>
      </c>
      <c r="T176" s="84">
        <v>11765.07</v>
      </c>
      <c r="U176" s="57">
        <v>44197</v>
      </c>
      <c r="V176" s="81" t="str">
        <f t="shared" si="8"/>
        <v>122019</v>
      </c>
      <c r="W176" s="80" t="str">
        <f t="shared" si="9"/>
        <v>61 a 90 dias</v>
      </c>
      <c r="X176" s="81" t="str">
        <f t="shared" si="11"/>
        <v>12021</v>
      </c>
      <c r="AA176"/>
    </row>
    <row r="177" spans="1:27" x14ac:dyDescent="0.3">
      <c r="A177" s="57">
        <v>44255</v>
      </c>
      <c r="B177">
        <v>29894663000189</v>
      </c>
      <c r="C177" t="s">
        <v>96</v>
      </c>
      <c r="D177" s="57">
        <v>43903</v>
      </c>
      <c r="E177">
        <v>108.97</v>
      </c>
      <c r="F177" s="57">
        <v>44262</v>
      </c>
      <c r="G177">
        <f t="shared" si="10"/>
        <v>7</v>
      </c>
      <c r="H177" s="57">
        <v>46029</v>
      </c>
      <c r="I177">
        <v>1713</v>
      </c>
      <c r="J177">
        <v>295674517</v>
      </c>
      <c r="K177">
        <v>72</v>
      </c>
      <c r="L177"/>
      <c r="M177"/>
      <c r="N177">
        <v>1.36</v>
      </c>
      <c r="O177" s="83">
        <v>4249.3999999999996</v>
      </c>
      <c r="P177">
        <v>4881.8600000000015</v>
      </c>
      <c r="Q177">
        <v>1.6750609999999999</v>
      </c>
      <c r="R177">
        <v>4564.42</v>
      </c>
      <c r="S177">
        <v>1.6750609999999999</v>
      </c>
      <c r="T177" s="84">
        <v>4249.3999999999996</v>
      </c>
      <c r="U177" s="57">
        <v>44256</v>
      </c>
      <c r="V177" s="81" t="str">
        <f t="shared" si="8"/>
        <v>32020</v>
      </c>
      <c r="W177" s="80" t="str">
        <f t="shared" si="9"/>
        <v>1 a 30 dias</v>
      </c>
      <c r="X177" s="81" t="str">
        <f t="shared" si="11"/>
        <v>32021</v>
      </c>
      <c r="AA177"/>
    </row>
    <row r="178" spans="1:27" x14ac:dyDescent="0.3">
      <c r="A178" s="57">
        <v>44255</v>
      </c>
      <c r="B178">
        <v>29894663000189</v>
      </c>
      <c r="C178" t="s">
        <v>96</v>
      </c>
      <c r="D178" s="57">
        <v>43815</v>
      </c>
      <c r="E178">
        <v>83.04</v>
      </c>
      <c r="F178" s="57">
        <v>43868</v>
      </c>
      <c r="G178">
        <f t="shared" si="10"/>
        <v>-387</v>
      </c>
      <c r="H178" s="57">
        <v>45968</v>
      </c>
      <c r="I178">
        <v>1652</v>
      </c>
      <c r="J178">
        <v>295759436</v>
      </c>
      <c r="K178">
        <v>72</v>
      </c>
      <c r="L178"/>
      <c r="M178"/>
      <c r="N178">
        <v>1.3599999999999999</v>
      </c>
      <c r="O178" s="83">
        <v>4273.41</v>
      </c>
      <c r="P178">
        <v>3757.22</v>
      </c>
      <c r="Q178">
        <v>1.6445050000000001</v>
      </c>
      <c r="R178">
        <v>4480.08</v>
      </c>
      <c r="S178">
        <v>1.6445050000000001</v>
      </c>
      <c r="T178" s="84">
        <v>4273.41</v>
      </c>
      <c r="U178" s="57">
        <v>43862</v>
      </c>
      <c r="V178" s="81" t="str">
        <f t="shared" si="8"/>
        <v>122019</v>
      </c>
      <c r="W178" s="80" t="str">
        <f t="shared" si="9"/>
        <v>Acima de 120 dias</v>
      </c>
      <c r="X178" s="81" t="str">
        <f t="shared" si="11"/>
        <v>22020</v>
      </c>
      <c r="AA178"/>
    </row>
    <row r="179" spans="1:27" x14ac:dyDescent="0.3">
      <c r="A179" s="57">
        <v>44255</v>
      </c>
      <c r="B179">
        <v>29894663000189</v>
      </c>
      <c r="C179" t="s">
        <v>96</v>
      </c>
      <c r="D179" s="57">
        <v>43815</v>
      </c>
      <c r="E179">
        <v>139.99</v>
      </c>
      <c r="F179" s="57">
        <v>43897</v>
      </c>
      <c r="G179">
        <f t="shared" si="10"/>
        <v>-358</v>
      </c>
      <c r="H179" s="57">
        <v>45968</v>
      </c>
      <c r="I179">
        <v>1652</v>
      </c>
      <c r="J179">
        <v>295858458</v>
      </c>
      <c r="K179">
        <v>72</v>
      </c>
      <c r="L179"/>
      <c r="M179"/>
      <c r="N179">
        <v>1.3599999999999999</v>
      </c>
      <c r="O179" s="83">
        <v>7064.5</v>
      </c>
      <c r="P179">
        <v>6333.9600000000009</v>
      </c>
      <c r="Q179">
        <v>1.6442829999999999</v>
      </c>
      <c r="R179">
        <v>7412.6299999999992</v>
      </c>
      <c r="S179">
        <v>1.6442829999999999</v>
      </c>
      <c r="T179" s="84">
        <v>7064.5</v>
      </c>
      <c r="U179" s="57">
        <v>43922</v>
      </c>
      <c r="V179" s="81" t="str">
        <f t="shared" si="8"/>
        <v>122019</v>
      </c>
      <c r="W179" s="80" t="str">
        <f t="shared" si="9"/>
        <v>Acima de 120 dias</v>
      </c>
      <c r="X179" s="81" t="str">
        <f t="shared" si="11"/>
        <v>42020</v>
      </c>
      <c r="AA179"/>
    </row>
    <row r="180" spans="1:27" x14ac:dyDescent="0.3">
      <c r="A180" s="57">
        <v>44255</v>
      </c>
      <c r="B180">
        <v>29894663000189</v>
      </c>
      <c r="C180" t="s">
        <v>96</v>
      </c>
      <c r="D180" s="57">
        <v>43815</v>
      </c>
      <c r="E180">
        <v>112.62</v>
      </c>
      <c r="F180" s="57">
        <v>44081</v>
      </c>
      <c r="G180">
        <f t="shared" si="10"/>
        <v>-174</v>
      </c>
      <c r="H180" s="57">
        <v>45968</v>
      </c>
      <c r="I180">
        <v>1652</v>
      </c>
      <c r="J180">
        <v>295859346</v>
      </c>
      <c r="K180">
        <v>72</v>
      </c>
      <c r="L180"/>
      <c r="M180"/>
      <c r="N180">
        <v>1.3599999999999999</v>
      </c>
      <c r="O180" s="83">
        <v>5014.71</v>
      </c>
      <c r="P180">
        <v>5095.6399999999994</v>
      </c>
      <c r="Q180">
        <v>1.6366289999999999</v>
      </c>
      <c r="R180">
        <v>5287.64</v>
      </c>
      <c r="S180">
        <v>1.6366289999999999</v>
      </c>
      <c r="T180" s="84">
        <v>5014.71</v>
      </c>
      <c r="U180" s="57">
        <v>44075</v>
      </c>
      <c r="V180" s="81" t="str">
        <f t="shared" si="8"/>
        <v>122019</v>
      </c>
      <c r="W180" s="80" t="str">
        <f t="shared" si="9"/>
        <v>Acima de 120 dias</v>
      </c>
      <c r="X180" s="81" t="str">
        <f t="shared" si="11"/>
        <v>92020</v>
      </c>
      <c r="AA180"/>
    </row>
    <row r="181" spans="1:27" x14ac:dyDescent="0.3">
      <c r="A181" s="57">
        <v>44255</v>
      </c>
      <c r="B181">
        <v>29894663000189</v>
      </c>
      <c r="C181" t="s">
        <v>96</v>
      </c>
      <c r="D181" s="57">
        <v>43873</v>
      </c>
      <c r="E181">
        <v>86.59</v>
      </c>
      <c r="F181" s="57">
        <v>43928</v>
      </c>
      <c r="G181">
        <f t="shared" si="10"/>
        <v>-327</v>
      </c>
      <c r="H181" s="57">
        <v>46029</v>
      </c>
      <c r="I181">
        <v>1713</v>
      </c>
      <c r="J181">
        <v>295881175</v>
      </c>
      <c r="K181">
        <v>72</v>
      </c>
      <c r="L181"/>
      <c r="M181"/>
      <c r="N181">
        <v>1.3691684505666588</v>
      </c>
      <c r="O181" s="83">
        <v>4305.2</v>
      </c>
      <c r="P181">
        <v>3902.0000000000005</v>
      </c>
      <c r="Q181">
        <v>1.7072080000000001</v>
      </c>
      <c r="R181">
        <v>4571.8100000000004</v>
      </c>
      <c r="S181">
        <v>1.7072080000000001</v>
      </c>
      <c r="T181" s="84">
        <v>4305.2</v>
      </c>
      <c r="U181" s="57">
        <v>43952</v>
      </c>
      <c r="V181" s="81" t="str">
        <f t="shared" si="8"/>
        <v>22020</v>
      </c>
      <c r="W181" s="80" t="str">
        <f t="shared" si="9"/>
        <v>Acima de 120 dias</v>
      </c>
      <c r="X181" s="81" t="str">
        <f t="shared" si="11"/>
        <v>52020</v>
      </c>
      <c r="AA181"/>
    </row>
    <row r="182" spans="1:27" x14ac:dyDescent="0.3">
      <c r="A182" s="57">
        <v>44255</v>
      </c>
      <c r="B182">
        <v>29894663000189</v>
      </c>
      <c r="C182" t="s">
        <v>96</v>
      </c>
      <c r="D182" s="57">
        <v>43791</v>
      </c>
      <c r="E182">
        <v>118.92</v>
      </c>
      <c r="F182" s="57">
        <v>43837</v>
      </c>
      <c r="G182">
        <f t="shared" si="10"/>
        <v>-418</v>
      </c>
      <c r="H182" s="57">
        <v>45937</v>
      </c>
      <c r="I182">
        <v>1621</v>
      </c>
      <c r="J182">
        <v>295950933</v>
      </c>
      <c r="K182">
        <v>72</v>
      </c>
      <c r="L182"/>
      <c r="M182"/>
      <c r="N182">
        <v>1.3460000000000001</v>
      </c>
      <c r="O182" s="83">
        <v>6196.88</v>
      </c>
      <c r="P182">
        <v>5418.8499999999985</v>
      </c>
      <c r="Q182">
        <v>1.6374150000000001</v>
      </c>
      <c r="R182">
        <v>6492.89</v>
      </c>
      <c r="S182">
        <v>1.6374150000000001</v>
      </c>
      <c r="T182" s="84">
        <v>6196.88</v>
      </c>
      <c r="U182" s="57">
        <v>43831</v>
      </c>
      <c r="V182" s="81" t="str">
        <f t="shared" si="8"/>
        <v>112019</v>
      </c>
      <c r="W182" s="80" t="str">
        <f t="shared" si="9"/>
        <v>Acima de 120 dias</v>
      </c>
      <c r="X182" s="81" t="str">
        <f t="shared" si="11"/>
        <v>12020</v>
      </c>
      <c r="AA182"/>
    </row>
    <row r="183" spans="1:27" x14ac:dyDescent="0.3">
      <c r="A183" s="57">
        <v>44255</v>
      </c>
      <c r="B183">
        <v>29894663000189</v>
      </c>
      <c r="C183" t="s">
        <v>96</v>
      </c>
      <c r="D183" s="57">
        <v>43815</v>
      </c>
      <c r="E183">
        <v>105.31</v>
      </c>
      <c r="F183" s="57">
        <v>43897</v>
      </c>
      <c r="G183">
        <f t="shared" si="10"/>
        <v>-358</v>
      </c>
      <c r="H183" s="57">
        <v>45968</v>
      </c>
      <c r="I183">
        <v>1652</v>
      </c>
      <c r="J183">
        <v>295955534</v>
      </c>
      <c r="K183">
        <v>72</v>
      </c>
      <c r="L183"/>
      <c r="M183"/>
      <c r="N183">
        <v>1.3599999999999999</v>
      </c>
      <c r="O183" s="83">
        <v>5323.71</v>
      </c>
      <c r="P183">
        <v>4764.8600000000006</v>
      </c>
      <c r="Q183">
        <v>1.6336299999999999</v>
      </c>
      <c r="R183">
        <v>5576.2800000000007</v>
      </c>
      <c r="S183">
        <v>1.6336299999999999</v>
      </c>
      <c r="T183" s="84">
        <v>5323.71</v>
      </c>
      <c r="U183" s="57">
        <v>44105</v>
      </c>
      <c r="V183" s="81" t="str">
        <f t="shared" si="8"/>
        <v>122019</v>
      </c>
      <c r="W183" s="80" t="str">
        <f t="shared" si="9"/>
        <v>Acima de 120 dias</v>
      </c>
      <c r="X183" s="81" t="str">
        <f t="shared" si="11"/>
        <v>102020</v>
      </c>
      <c r="AA183"/>
    </row>
    <row r="184" spans="1:27" x14ac:dyDescent="0.3">
      <c r="A184" s="57">
        <v>44255</v>
      </c>
      <c r="B184">
        <v>29894663000189</v>
      </c>
      <c r="C184" t="s">
        <v>96</v>
      </c>
      <c r="D184" s="57">
        <v>43873</v>
      </c>
      <c r="E184">
        <v>138.1</v>
      </c>
      <c r="F184" s="57">
        <v>44172</v>
      </c>
      <c r="G184">
        <f t="shared" si="10"/>
        <v>-83</v>
      </c>
      <c r="H184" s="57">
        <v>46029</v>
      </c>
      <c r="I184">
        <v>1713</v>
      </c>
      <c r="J184">
        <v>295972895</v>
      </c>
      <c r="K184">
        <v>72</v>
      </c>
      <c r="L184"/>
      <c r="M184"/>
      <c r="N184">
        <v>1.36</v>
      </c>
      <c r="O184" s="83">
        <v>5835.1200000000008</v>
      </c>
      <c r="P184">
        <v>6240.3400000000029</v>
      </c>
      <c r="Q184">
        <v>1.6454500000000001</v>
      </c>
      <c r="R184">
        <v>6198.8600000000006</v>
      </c>
      <c r="S184">
        <v>1.6454500000000001</v>
      </c>
      <c r="T184" s="84">
        <v>5835.1200000000008</v>
      </c>
      <c r="U184" s="57">
        <v>44197</v>
      </c>
      <c r="V184" s="81" t="str">
        <f t="shared" si="8"/>
        <v>22020</v>
      </c>
      <c r="W184" s="80" t="str">
        <f t="shared" si="9"/>
        <v>61 a 90 dias</v>
      </c>
      <c r="X184" s="81" t="str">
        <f t="shared" si="11"/>
        <v>12021</v>
      </c>
      <c r="AA184"/>
    </row>
    <row r="185" spans="1:27" x14ac:dyDescent="0.3">
      <c r="A185" s="57">
        <v>44255</v>
      </c>
      <c r="B185">
        <v>29894663000189</v>
      </c>
      <c r="C185" t="s">
        <v>96</v>
      </c>
      <c r="D185" s="57">
        <v>43873</v>
      </c>
      <c r="E185">
        <v>166.85</v>
      </c>
      <c r="F185" s="57">
        <v>43989</v>
      </c>
      <c r="G185">
        <f t="shared" si="10"/>
        <v>-266</v>
      </c>
      <c r="H185" s="57">
        <v>46029</v>
      </c>
      <c r="I185">
        <v>1713</v>
      </c>
      <c r="J185">
        <v>295978168</v>
      </c>
      <c r="K185">
        <v>72</v>
      </c>
      <c r="L185"/>
      <c r="M185"/>
      <c r="N185">
        <v>1.36</v>
      </c>
      <c r="O185" s="83">
        <v>8054.46</v>
      </c>
      <c r="P185">
        <v>7539.52</v>
      </c>
      <c r="Q185">
        <v>1.643138</v>
      </c>
      <c r="R185">
        <v>8490.44</v>
      </c>
      <c r="S185">
        <v>1.643138</v>
      </c>
      <c r="T185" s="84">
        <v>8054.46</v>
      </c>
      <c r="U185" s="57">
        <v>44013</v>
      </c>
      <c r="V185" s="81" t="str">
        <f t="shared" si="8"/>
        <v>22020</v>
      </c>
      <c r="W185" s="80" t="str">
        <f t="shared" si="9"/>
        <v>Acima de 120 dias</v>
      </c>
      <c r="X185" s="81" t="str">
        <f t="shared" si="11"/>
        <v>72020</v>
      </c>
      <c r="AA185"/>
    </row>
    <row r="186" spans="1:27" x14ac:dyDescent="0.3">
      <c r="A186" s="57">
        <v>44255</v>
      </c>
      <c r="B186">
        <v>29894663000189</v>
      </c>
      <c r="C186" t="s">
        <v>96</v>
      </c>
      <c r="D186" s="57">
        <v>43873</v>
      </c>
      <c r="E186">
        <v>442.92</v>
      </c>
      <c r="F186" s="57">
        <v>44262</v>
      </c>
      <c r="G186">
        <f t="shared" si="10"/>
        <v>7</v>
      </c>
      <c r="H186" s="57">
        <v>46029</v>
      </c>
      <c r="I186">
        <v>1713</v>
      </c>
      <c r="J186">
        <v>296073648</v>
      </c>
      <c r="K186">
        <v>72</v>
      </c>
      <c r="L186"/>
      <c r="M186"/>
      <c r="N186">
        <v>1.36</v>
      </c>
      <c r="O186" s="83">
        <v>17377.579999999998</v>
      </c>
      <c r="P186">
        <v>20014.330000000002</v>
      </c>
      <c r="Q186">
        <v>1.647608</v>
      </c>
      <c r="R186">
        <v>18552.55</v>
      </c>
      <c r="S186">
        <v>1.647608</v>
      </c>
      <c r="T186" s="84">
        <v>17377.579999999998</v>
      </c>
      <c r="U186" s="57">
        <v>44287</v>
      </c>
      <c r="V186" s="81" t="str">
        <f t="shared" si="8"/>
        <v>22020</v>
      </c>
      <c r="W186" s="80" t="str">
        <f t="shared" si="9"/>
        <v>1 a 30 dias</v>
      </c>
      <c r="X186" s="81" t="str">
        <f t="shared" si="11"/>
        <v>42021</v>
      </c>
      <c r="AA186"/>
    </row>
    <row r="187" spans="1:27" x14ac:dyDescent="0.3">
      <c r="A187" s="57">
        <v>44255</v>
      </c>
      <c r="B187">
        <v>29894663000189</v>
      </c>
      <c r="C187" t="s">
        <v>96</v>
      </c>
      <c r="D187" s="57">
        <v>43873</v>
      </c>
      <c r="E187">
        <v>217.1</v>
      </c>
      <c r="F187" s="57">
        <v>43989</v>
      </c>
      <c r="G187">
        <f t="shared" si="10"/>
        <v>-266</v>
      </c>
      <c r="H187" s="57">
        <v>46029</v>
      </c>
      <c r="I187">
        <v>1713</v>
      </c>
      <c r="J187">
        <v>296077267</v>
      </c>
      <c r="K187">
        <v>72</v>
      </c>
      <c r="L187"/>
      <c r="M187"/>
      <c r="N187">
        <v>1.36</v>
      </c>
      <c r="O187" s="83">
        <v>10509.04</v>
      </c>
      <c r="P187">
        <v>9810.15</v>
      </c>
      <c r="Q187">
        <v>1.6279980000000001</v>
      </c>
      <c r="R187">
        <v>11047.52</v>
      </c>
      <c r="S187">
        <v>1.6279980000000001</v>
      </c>
      <c r="T187" s="84">
        <v>10509.04</v>
      </c>
      <c r="U187" s="57">
        <v>44013</v>
      </c>
      <c r="V187" s="81" t="str">
        <f t="shared" si="8"/>
        <v>22020</v>
      </c>
      <c r="W187" s="80" t="str">
        <f t="shared" si="9"/>
        <v>Acima de 120 dias</v>
      </c>
      <c r="X187" s="81" t="str">
        <f t="shared" si="11"/>
        <v>72020</v>
      </c>
      <c r="AA187"/>
    </row>
    <row r="188" spans="1:27" x14ac:dyDescent="0.3">
      <c r="A188" s="57">
        <v>44255</v>
      </c>
      <c r="B188">
        <v>29894663000189</v>
      </c>
      <c r="C188" t="s">
        <v>96</v>
      </c>
      <c r="D188" s="57">
        <v>43903</v>
      </c>
      <c r="E188">
        <v>332.8</v>
      </c>
      <c r="F188" s="57">
        <v>43958</v>
      </c>
      <c r="G188">
        <f t="shared" si="10"/>
        <v>-297</v>
      </c>
      <c r="H188" s="57">
        <v>46029</v>
      </c>
      <c r="I188">
        <v>1713</v>
      </c>
      <c r="J188">
        <v>296083824</v>
      </c>
      <c r="K188">
        <v>72</v>
      </c>
      <c r="L188"/>
      <c r="M188"/>
      <c r="N188">
        <v>1.36</v>
      </c>
      <c r="O188" s="83">
        <v>16247.72</v>
      </c>
      <c r="P188">
        <v>14909.510000000004</v>
      </c>
      <c r="Q188">
        <v>1.6953320000000001</v>
      </c>
      <c r="R188">
        <v>17267.940000000002</v>
      </c>
      <c r="S188">
        <v>1.6953320000000001</v>
      </c>
      <c r="T188" s="84">
        <v>16247.72</v>
      </c>
      <c r="U188" s="57">
        <v>43983</v>
      </c>
      <c r="V188" s="81" t="str">
        <f t="shared" si="8"/>
        <v>32020</v>
      </c>
      <c r="W188" s="80" t="str">
        <f t="shared" si="9"/>
        <v>Acima de 120 dias</v>
      </c>
      <c r="X188" s="81" t="str">
        <f t="shared" si="11"/>
        <v>62020</v>
      </c>
      <c r="AA188"/>
    </row>
    <row r="189" spans="1:27" x14ac:dyDescent="0.3">
      <c r="A189" s="57">
        <v>44255</v>
      </c>
      <c r="B189">
        <v>29894663000189</v>
      </c>
      <c r="C189" t="s">
        <v>96</v>
      </c>
      <c r="D189" s="57">
        <v>43791</v>
      </c>
      <c r="E189">
        <v>150.30000000000001</v>
      </c>
      <c r="F189" s="57">
        <v>44111</v>
      </c>
      <c r="G189">
        <f t="shared" si="10"/>
        <v>-144</v>
      </c>
      <c r="H189" s="57">
        <v>45937</v>
      </c>
      <c r="I189">
        <v>1621</v>
      </c>
      <c r="J189">
        <v>296151297</v>
      </c>
      <c r="K189">
        <v>72</v>
      </c>
      <c r="L189"/>
      <c r="M189"/>
      <c r="N189">
        <v>1.3460000000000001</v>
      </c>
      <c r="O189" s="83">
        <v>6460.1100000000006</v>
      </c>
      <c r="P189">
        <v>6848.8000000000011</v>
      </c>
      <c r="Q189">
        <v>1.6533260000000001</v>
      </c>
      <c r="R189">
        <v>6853.3899999999994</v>
      </c>
      <c r="S189">
        <v>1.6533260000000001</v>
      </c>
      <c r="T189" s="84">
        <v>6460.1100000000006</v>
      </c>
      <c r="U189" s="57">
        <v>44197</v>
      </c>
      <c r="V189" s="81" t="str">
        <f t="shared" si="8"/>
        <v>112019</v>
      </c>
      <c r="W189" s="80" t="str">
        <f t="shared" si="9"/>
        <v>Acima de 120 dias</v>
      </c>
      <c r="X189" s="81" t="str">
        <f t="shared" si="11"/>
        <v>12021</v>
      </c>
      <c r="AA189"/>
    </row>
    <row r="190" spans="1:27" x14ac:dyDescent="0.3">
      <c r="A190" s="57">
        <v>44255</v>
      </c>
      <c r="B190">
        <v>29894663000189</v>
      </c>
      <c r="C190" t="s">
        <v>96</v>
      </c>
      <c r="D190" s="57">
        <v>43791</v>
      </c>
      <c r="E190">
        <v>159.01</v>
      </c>
      <c r="F190" s="57">
        <v>44050</v>
      </c>
      <c r="G190">
        <f t="shared" si="10"/>
        <v>-205</v>
      </c>
      <c r="H190" s="57">
        <v>45937</v>
      </c>
      <c r="I190">
        <v>1621</v>
      </c>
      <c r="J190">
        <v>296154819</v>
      </c>
      <c r="K190">
        <v>72</v>
      </c>
      <c r="L190"/>
      <c r="M190"/>
      <c r="N190">
        <v>1.3460000000000001</v>
      </c>
      <c r="O190" s="83">
        <v>7104.25</v>
      </c>
      <c r="P190">
        <v>7245.6500000000005</v>
      </c>
      <c r="Q190">
        <v>1.6912670000000001</v>
      </c>
      <c r="R190">
        <v>7568.59</v>
      </c>
      <c r="S190">
        <v>1.6912670000000001</v>
      </c>
      <c r="T190" s="84">
        <v>7104.25</v>
      </c>
      <c r="U190" s="57">
        <v>44044</v>
      </c>
      <c r="V190" s="81" t="str">
        <f t="shared" si="8"/>
        <v>112019</v>
      </c>
      <c r="W190" s="80" t="str">
        <f t="shared" si="9"/>
        <v>Acima de 120 dias</v>
      </c>
      <c r="X190" s="81" t="str">
        <f t="shared" si="11"/>
        <v>82020</v>
      </c>
      <c r="AA190"/>
    </row>
    <row r="191" spans="1:27" x14ac:dyDescent="0.3">
      <c r="A191" s="57">
        <v>44255</v>
      </c>
      <c r="B191">
        <v>29894663000189</v>
      </c>
      <c r="C191" t="s">
        <v>96</v>
      </c>
      <c r="D191" s="57">
        <v>43843</v>
      </c>
      <c r="E191">
        <v>87</v>
      </c>
      <c r="F191" s="57">
        <v>43989</v>
      </c>
      <c r="G191">
        <f t="shared" si="10"/>
        <v>-266</v>
      </c>
      <c r="H191" s="57">
        <v>45968</v>
      </c>
      <c r="I191">
        <v>1652</v>
      </c>
      <c r="J191">
        <v>296158421</v>
      </c>
      <c r="K191">
        <v>72</v>
      </c>
      <c r="L191"/>
      <c r="M191"/>
      <c r="N191">
        <v>1.36</v>
      </c>
      <c r="O191" s="83">
        <v>4127.34</v>
      </c>
      <c r="P191">
        <v>3899.1000000000013</v>
      </c>
      <c r="Q191">
        <v>1.6471279999999999</v>
      </c>
      <c r="R191">
        <v>4345.7199999999993</v>
      </c>
      <c r="S191">
        <v>1.6471279999999999</v>
      </c>
      <c r="T191" s="84">
        <v>4127.34</v>
      </c>
      <c r="U191" s="57">
        <v>44166</v>
      </c>
      <c r="V191" s="81" t="str">
        <f t="shared" si="8"/>
        <v>12020</v>
      </c>
      <c r="W191" s="80" t="str">
        <f t="shared" si="9"/>
        <v>Acima de 120 dias</v>
      </c>
      <c r="X191" s="81" t="str">
        <f t="shared" si="11"/>
        <v>122020</v>
      </c>
      <c r="AA191"/>
    </row>
    <row r="192" spans="1:27" x14ac:dyDescent="0.3">
      <c r="A192" s="57">
        <v>44255</v>
      </c>
      <c r="B192">
        <v>29894663000189</v>
      </c>
      <c r="C192" t="s">
        <v>96</v>
      </c>
      <c r="D192" s="57">
        <v>43843</v>
      </c>
      <c r="E192">
        <v>244.98</v>
      </c>
      <c r="F192" s="57">
        <v>44111</v>
      </c>
      <c r="G192">
        <f t="shared" si="10"/>
        <v>-144</v>
      </c>
      <c r="H192" s="57">
        <v>45999</v>
      </c>
      <c r="I192">
        <v>1683</v>
      </c>
      <c r="J192">
        <v>296166040</v>
      </c>
      <c r="K192">
        <v>72</v>
      </c>
      <c r="L192"/>
      <c r="M192"/>
      <c r="N192">
        <v>1.36</v>
      </c>
      <c r="O192" s="83">
        <v>10788.01</v>
      </c>
      <c r="P192">
        <v>11072.189999999999</v>
      </c>
      <c r="Q192">
        <v>1.624498</v>
      </c>
      <c r="R192">
        <v>11372.54</v>
      </c>
      <c r="S192">
        <v>1.624498</v>
      </c>
      <c r="T192" s="84">
        <v>10788.01</v>
      </c>
      <c r="U192" s="57">
        <v>44105</v>
      </c>
      <c r="V192" s="81" t="str">
        <f t="shared" si="8"/>
        <v>12020</v>
      </c>
      <c r="W192" s="80" t="str">
        <f t="shared" si="9"/>
        <v>Acima de 120 dias</v>
      </c>
      <c r="X192" s="81" t="str">
        <f t="shared" si="11"/>
        <v>102020</v>
      </c>
      <c r="AA192"/>
    </row>
    <row r="193" spans="1:27" x14ac:dyDescent="0.3">
      <c r="A193" s="57">
        <v>44255</v>
      </c>
      <c r="B193">
        <v>29894663000189</v>
      </c>
      <c r="C193" t="s">
        <v>96</v>
      </c>
      <c r="D193" s="57">
        <v>43843</v>
      </c>
      <c r="E193">
        <v>102</v>
      </c>
      <c r="F193" s="57">
        <v>43868</v>
      </c>
      <c r="G193">
        <f t="shared" si="10"/>
        <v>-387</v>
      </c>
      <c r="H193" s="57">
        <v>45999</v>
      </c>
      <c r="I193">
        <v>1683</v>
      </c>
      <c r="J193">
        <v>296168239</v>
      </c>
      <c r="K193">
        <v>72</v>
      </c>
      <c r="L193"/>
      <c r="M193"/>
      <c r="N193">
        <v>1.36</v>
      </c>
      <c r="O193" s="83">
        <v>5306.2</v>
      </c>
      <c r="P193">
        <v>4610.0200000000013</v>
      </c>
      <c r="Q193">
        <v>1.6261410000000001</v>
      </c>
      <c r="R193">
        <v>5551.09</v>
      </c>
      <c r="S193">
        <v>1.6261410000000001</v>
      </c>
      <c r="T193" s="84">
        <v>5306.2</v>
      </c>
      <c r="U193" s="57">
        <v>43862</v>
      </c>
      <c r="V193" s="81" t="str">
        <f t="shared" si="8"/>
        <v>12020</v>
      </c>
      <c r="W193" s="80" t="str">
        <f t="shared" si="9"/>
        <v>Acima de 120 dias</v>
      </c>
      <c r="X193" s="81" t="str">
        <f t="shared" si="11"/>
        <v>22020</v>
      </c>
      <c r="AA193"/>
    </row>
    <row r="194" spans="1:27" x14ac:dyDescent="0.3">
      <c r="A194" s="57">
        <v>44255</v>
      </c>
      <c r="B194">
        <v>29894663000189</v>
      </c>
      <c r="C194" t="s">
        <v>96</v>
      </c>
      <c r="D194" s="57">
        <v>43873</v>
      </c>
      <c r="E194">
        <v>166.65</v>
      </c>
      <c r="F194" s="57">
        <v>43989</v>
      </c>
      <c r="G194">
        <f t="shared" si="10"/>
        <v>-266</v>
      </c>
      <c r="H194" s="57">
        <v>46029</v>
      </c>
      <c r="I194">
        <v>1713</v>
      </c>
      <c r="J194">
        <v>296178952</v>
      </c>
      <c r="K194">
        <v>72</v>
      </c>
      <c r="L194"/>
      <c r="M194"/>
      <c r="N194">
        <v>1.36</v>
      </c>
      <c r="O194" s="83">
        <v>8044.81</v>
      </c>
      <c r="P194">
        <v>7530.4699999999993</v>
      </c>
      <c r="Q194">
        <v>1.6430929999999999</v>
      </c>
      <c r="R194">
        <v>8480.31</v>
      </c>
      <c r="S194">
        <v>1.6430929999999999</v>
      </c>
      <c r="T194" s="84">
        <v>8044.81</v>
      </c>
      <c r="U194" s="57">
        <v>44013</v>
      </c>
      <c r="V194" s="81" t="str">
        <f t="shared" ref="V194:V257" si="12">MONTH(D194)&amp;YEAR(D194)</f>
        <v>22020</v>
      </c>
      <c r="W194" s="80" t="str">
        <f t="shared" ref="W194:W257" si="13">_xlfn.IFS(G194&lt;-120,"Acima de 120 dias",G194&lt;=-90,"91 a 120 dias",G194&lt;=-61,"61 a 90 dias",G194&lt;=-31,"31 a 60 dias",G194&gt;=-30,"1 a 30 dias")</f>
        <v>Acima de 120 dias</v>
      </c>
      <c r="X194" s="81" t="str">
        <f t="shared" si="11"/>
        <v>72020</v>
      </c>
      <c r="AA194"/>
    </row>
    <row r="195" spans="1:27" x14ac:dyDescent="0.3">
      <c r="A195" s="57">
        <v>44255</v>
      </c>
      <c r="B195">
        <v>29894663000189</v>
      </c>
      <c r="C195" t="s">
        <v>96</v>
      </c>
      <c r="D195" s="57">
        <v>43843</v>
      </c>
      <c r="E195">
        <v>195.37</v>
      </c>
      <c r="F195" s="57">
        <v>43958</v>
      </c>
      <c r="G195">
        <f t="shared" ref="G195:G258" si="14">F195-A195</f>
        <v>-297</v>
      </c>
      <c r="H195" s="57">
        <v>45999</v>
      </c>
      <c r="I195">
        <v>1683</v>
      </c>
      <c r="J195">
        <v>296179111</v>
      </c>
      <c r="K195">
        <v>72</v>
      </c>
      <c r="L195"/>
      <c r="M195"/>
      <c r="N195">
        <v>1.5054540000000001</v>
      </c>
      <c r="O195" s="83">
        <v>8913.2000000000007</v>
      </c>
      <c r="P195">
        <v>8454.619999999999</v>
      </c>
      <c r="Q195">
        <v>2.0527169999999999</v>
      </c>
      <c r="R195">
        <v>9785.74</v>
      </c>
      <c r="S195">
        <v>2.0527169999999999</v>
      </c>
      <c r="T195" s="84">
        <v>8913.2000000000007</v>
      </c>
      <c r="U195" s="57">
        <v>44044</v>
      </c>
      <c r="V195" s="81" t="str">
        <f t="shared" si="12"/>
        <v>12020</v>
      </c>
      <c r="W195" s="80" t="str">
        <f t="shared" si="13"/>
        <v>Acima de 120 dias</v>
      </c>
      <c r="X195" s="81" t="str">
        <f t="shared" ref="X195:X258" si="15">MONTH(U195)&amp;YEAR(U195)</f>
        <v>82020</v>
      </c>
      <c r="AA195"/>
    </row>
    <row r="196" spans="1:27" x14ac:dyDescent="0.3">
      <c r="A196" s="57">
        <v>44255</v>
      </c>
      <c r="B196">
        <v>29894663000189</v>
      </c>
      <c r="C196" t="s">
        <v>96</v>
      </c>
      <c r="D196" s="57">
        <v>43903</v>
      </c>
      <c r="E196">
        <v>382.65</v>
      </c>
      <c r="F196" s="57">
        <v>44019</v>
      </c>
      <c r="G196">
        <f t="shared" si="14"/>
        <v>-236</v>
      </c>
      <c r="H196" s="57">
        <v>46029</v>
      </c>
      <c r="I196">
        <v>1713</v>
      </c>
      <c r="J196">
        <v>296185205</v>
      </c>
      <c r="K196">
        <v>72</v>
      </c>
      <c r="L196"/>
      <c r="M196"/>
      <c r="N196">
        <v>1.3766651261370326</v>
      </c>
      <c r="O196" s="83">
        <v>17851.82</v>
      </c>
      <c r="P196">
        <v>17057.760000000002</v>
      </c>
      <c r="Q196">
        <v>1.7149939999999999</v>
      </c>
      <c r="R196">
        <v>19027.77</v>
      </c>
      <c r="S196">
        <v>1.7149939999999999</v>
      </c>
      <c r="T196" s="84">
        <v>17851.82</v>
      </c>
      <c r="U196" s="57">
        <v>44044</v>
      </c>
      <c r="V196" s="81" t="str">
        <f t="shared" si="12"/>
        <v>32020</v>
      </c>
      <c r="W196" s="80" t="str">
        <f t="shared" si="13"/>
        <v>Acima de 120 dias</v>
      </c>
      <c r="X196" s="81" t="str">
        <f t="shared" si="15"/>
        <v>82020</v>
      </c>
      <c r="AA196"/>
    </row>
    <row r="197" spans="1:27" x14ac:dyDescent="0.3">
      <c r="A197" s="57">
        <v>44255</v>
      </c>
      <c r="B197">
        <v>29894663000189</v>
      </c>
      <c r="C197" t="s">
        <v>96</v>
      </c>
      <c r="D197" s="57">
        <v>43791</v>
      </c>
      <c r="E197">
        <v>397.75</v>
      </c>
      <c r="F197" s="57">
        <v>43958</v>
      </c>
      <c r="G197">
        <f t="shared" si="14"/>
        <v>-297</v>
      </c>
      <c r="H197" s="57">
        <v>44172</v>
      </c>
      <c r="I197">
        <v>-144</v>
      </c>
      <c r="J197">
        <v>296250155</v>
      </c>
      <c r="K197">
        <v>15</v>
      </c>
      <c r="L197"/>
      <c r="M197"/>
      <c r="N197">
        <v>1.4950000000000001</v>
      </c>
      <c r="O197" s="83">
        <v>3182</v>
      </c>
      <c r="P197">
        <v>4694.18</v>
      </c>
      <c r="Q197">
        <v>1.8993850000000001</v>
      </c>
      <c r="R197">
        <v>3182</v>
      </c>
      <c r="S197">
        <v>1.8993850000000001</v>
      </c>
      <c r="T197" s="84">
        <v>3182</v>
      </c>
      <c r="U197" s="57">
        <v>44013</v>
      </c>
      <c r="V197" s="81" t="str">
        <f t="shared" si="12"/>
        <v>112019</v>
      </c>
      <c r="W197" s="80" t="str">
        <f t="shared" si="13"/>
        <v>Acima de 120 dias</v>
      </c>
      <c r="X197" s="81" t="str">
        <f t="shared" si="15"/>
        <v>72020</v>
      </c>
      <c r="AA197"/>
    </row>
    <row r="198" spans="1:27" x14ac:dyDescent="0.3">
      <c r="A198" s="57">
        <v>44255</v>
      </c>
      <c r="B198">
        <v>29894663000189</v>
      </c>
      <c r="C198" t="s">
        <v>96</v>
      </c>
      <c r="D198" s="57">
        <v>43815</v>
      </c>
      <c r="E198">
        <v>167.39</v>
      </c>
      <c r="F198" s="57">
        <v>43958</v>
      </c>
      <c r="G198">
        <f t="shared" si="14"/>
        <v>-297</v>
      </c>
      <c r="H198" s="57">
        <v>45937</v>
      </c>
      <c r="I198">
        <v>1621</v>
      </c>
      <c r="J198">
        <v>296253492</v>
      </c>
      <c r="K198">
        <v>72</v>
      </c>
      <c r="L198"/>
      <c r="M198"/>
      <c r="N198">
        <v>1.3599999999999999</v>
      </c>
      <c r="O198" s="83">
        <v>7994</v>
      </c>
      <c r="P198">
        <v>7510.2500000000018</v>
      </c>
      <c r="Q198">
        <v>1.6813210000000001</v>
      </c>
      <c r="R198">
        <v>8448.76</v>
      </c>
      <c r="S198">
        <v>1.6813210000000001</v>
      </c>
      <c r="T198" s="84">
        <v>7994</v>
      </c>
      <c r="U198" s="57">
        <v>43983</v>
      </c>
      <c r="V198" s="81" t="str">
        <f t="shared" si="12"/>
        <v>122019</v>
      </c>
      <c r="W198" s="80" t="str">
        <f t="shared" si="13"/>
        <v>Acima de 120 dias</v>
      </c>
      <c r="X198" s="81" t="str">
        <f t="shared" si="15"/>
        <v>62020</v>
      </c>
      <c r="AA198"/>
    </row>
    <row r="199" spans="1:27" x14ac:dyDescent="0.3">
      <c r="A199" s="57">
        <v>44255</v>
      </c>
      <c r="B199">
        <v>29894663000189</v>
      </c>
      <c r="C199" t="s">
        <v>96</v>
      </c>
      <c r="D199" s="57">
        <v>43873</v>
      </c>
      <c r="E199">
        <v>235.83</v>
      </c>
      <c r="F199" s="57">
        <v>44019</v>
      </c>
      <c r="G199">
        <f t="shared" si="14"/>
        <v>-236</v>
      </c>
      <c r="H199" s="57">
        <v>46029</v>
      </c>
      <c r="I199">
        <v>1713</v>
      </c>
      <c r="J199">
        <v>296282813</v>
      </c>
      <c r="K199">
        <v>72</v>
      </c>
      <c r="L199"/>
      <c r="M199"/>
      <c r="N199">
        <v>1.36</v>
      </c>
      <c r="O199" s="83">
        <v>11044.970000000001</v>
      </c>
      <c r="P199">
        <v>10656.500000000004</v>
      </c>
      <c r="Q199">
        <v>1.69381</v>
      </c>
      <c r="R199">
        <v>11764.849999999999</v>
      </c>
      <c r="S199">
        <v>1.69381</v>
      </c>
      <c r="T199" s="84">
        <v>11044.970000000001</v>
      </c>
      <c r="U199" s="57">
        <v>44044</v>
      </c>
      <c r="V199" s="81" t="str">
        <f t="shared" si="12"/>
        <v>22020</v>
      </c>
      <c r="W199" s="80" t="str">
        <f t="shared" si="13"/>
        <v>Acima de 120 dias</v>
      </c>
      <c r="X199" s="81" t="str">
        <f t="shared" si="15"/>
        <v>82020</v>
      </c>
      <c r="AA199"/>
    </row>
    <row r="200" spans="1:27" x14ac:dyDescent="0.3">
      <c r="A200" s="57">
        <v>44255</v>
      </c>
      <c r="B200">
        <v>29894663000189</v>
      </c>
      <c r="C200" t="s">
        <v>96</v>
      </c>
      <c r="D200" s="57">
        <v>43873</v>
      </c>
      <c r="E200">
        <v>286</v>
      </c>
      <c r="F200" s="57">
        <v>43897</v>
      </c>
      <c r="G200">
        <f t="shared" si="14"/>
        <v>-358</v>
      </c>
      <c r="H200" s="57">
        <v>45937</v>
      </c>
      <c r="I200">
        <v>1621</v>
      </c>
      <c r="J200">
        <v>296354518</v>
      </c>
      <c r="K200">
        <v>72</v>
      </c>
      <c r="L200"/>
      <c r="M200"/>
      <c r="N200">
        <v>1.36</v>
      </c>
      <c r="O200" s="83">
        <v>14207.07</v>
      </c>
      <c r="P200">
        <v>12594.070000000002</v>
      </c>
      <c r="Q200">
        <v>1.691586</v>
      </c>
      <c r="R200">
        <v>15007.34</v>
      </c>
      <c r="S200">
        <v>1.691586</v>
      </c>
      <c r="T200" s="84">
        <v>14207.07</v>
      </c>
      <c r="U200" s="57">
        <v>43922</v>
      </c>
      <c r="V200" s="81" t="str">
        <f t="shared" si="12"/>
        <v>22020</v>
      </c>
      <c r="W200" s="80" t="str">
        <f t="shared" si="13"/>
        <v>Acima de 120 dias</v>
      </c>
      <c r="X200" s="81" t="str">
        <f t="shared" si="15"/>
        <v>42020</v>
      </c>
      <c r="AA200"/>
    </row>
    <row r="201" spans="1:27" x14ac:dyDescent="0.3">
      <c r="A201" s="57">
        <v>44255</v>
      </c>
      <c r="B201">
        <v>29894663000189</v>
      </c>
      <c r="C201" t="s">
        <v>96</v>
      </c>
      <c r="D201" s="57">
        <v>43815</v>
      </c>
      <c r="E201">
        <v>158.35</v>
      </c>
      <c r="F201" s="57">
        <v>44234</v>
      </c>
      <c r="G201">
        <f t="shared" si="14"/>
        <v>-21</v>
      </c>
      <c r="H201" s="57">
        <v>45968</v>
      </c>
      <c r="I201">
        <v>1652</v>
      </c>
      <c r="J201">
        <v>296362346</v>
      </c>
      <c r="K201">
        <v>72</v>
      </c>
      <c r="L201"/>
      <c r="M201"/>
      <c r="N201">
        <v>1.5094480000000001</v>
      </c>
      <c r="O201" s="83">
        <v>5741.62</v>
      </c>
      <c r="P201">
        <v>6852.9000000000024</v>
      </c>
      <c r="Q201">
        <v>2.058408</v>
      </c>
      <c r="R201">
        <v>6427</v>
      </c>
      <c r="S201">
        <v>2.058408</v>
      </c>
      <c r="T201" s="84">
        <v>5741.62</v>
      </c>
      <c r="U201" s="57">
        <v>44228</v>
      </c>
      <c r="V201" s="81" t="str">
        <f t="shared" si="12"/>
        <v>122019</v>
      </c>
      <c r="W201" s="80" t="str">
        <f t="shared" si="13"/>
        <v>1 a 30 dias</v>
      </c>
      <c r="X201" s="81" t="str">
        <f t="shared" si="15"/>
        <v>22021</v>
      </c>
      <c r="AA201"/>
    </row>
    <row r="202" spans="1:27" x14ac:dyDescent="0.3">
      <c r="A202" s="57">
        <v>44255</v>
      </c>
      <c r="B202">
        <v>29894663000189</v>
      </c>
      <c r="C202" t="s">
        <v>96</v>
      </c>
      <c r="D202" s="57">
        <v>43873</v>
      </c>
      <c r="E202">
        <v>104.82</v>
      </c>
      <c r="F202" s="57">
        <v>44081</v>
      </c>
      <c r="G202">
        <f t="shared" si="14"/>
        <v>-174</v>
      </c>
      <c r="H202" s="57">
        <v>46029</v>
      </c>
      <c r="I202">
        <v>1713</v>
      </c>
      <c r="J202">
        <v>296576227</v>
      </c>
      <c r="K202">
        <v>72</v>
      </c>
      <c r="L202"/>
      <c r="M202"/>
      <c r="N202">
        <v>1.36</v>
      </c>
      <c r="O202" s="83">
        <v>4758.9799999999996</v>
      </c>
      <c r="P202">
        <v>4736.5699999999988</v>
      </c>
      <c r="Q202">
        <v>1.6285160000000001</v>
      </c>
      <c r="R202">
        <v>5019.51</v>
      </c>
      <c r="S202">
        <v>1.6285160000000001</v>
      </c>
      <c r="T202" s="84">
        <v>4758.9799999999996</v>
      </c>
      <c r="U202" s="57">
        <v>44105</v>
      </c>
      <c r="V202" s="81" t="str">
        <f t="shared" si="12"/>
        <v>22020</v>
      </c>
      <c r="W202" s="80" t="str">
        <f t="shared" si="13"/>
        <v>Acima de 120 dias</v>
      </c>
      <c r="X202" s="81" t="str">
        <f t="shared" si="15"/>
        <v>102020</v>
      </c>
      <c r="AA202"/>
    </row>
    <row r="203" spans="1:27" x14ac:dyDescent="0.3">
      <c r="A203" s="57">
        <v>44255</v>
      </c>
      <c r="B203">
        <v>29894663000189</v>
      </c>
      <c r="C203" t="s">
        <v>96</v>
      </c>
      <c r="D203" s="57">
        <v>43903</v>
      </c>
      <c r="E203">
        <v>399.3</v>
      </c>
      <c r="F203" s="57">
        <v>43989</v>
      </c>
      <c r="G203">
        <f t="shared" si="14"/>
        <v>-266</v>
      </c>
      <c r="H203" s="57">
        <v>46029</v>
      </c>
      <c r="I203">
        <v>1713</v>
      </c>
      <c r="J203">
        <v>296583725</v>
      </c>
      <c r="K203">
        <v>72</v>
      </c>
      <c r="L203"/>
      <c r="M203"/>
      <c r="N203">
        <v>1.36</v>
      </c>
      <c r="O203" s="83">
        <v>19095.47</v>
      </c>
      <c r="P203">
        <v>17888.679999999993</v>
      </c>
      <c r="Q203">
        <v>1.6952130000000001</v>
      </c>
      <c r="R203">
        <v>20319.14</v>
      </c>
      <c r="S203">
        <v>1.6952130000000001</v>
      </c>
      <c r="T203" s="84">
        <v>19095.47</v>
      </c>
      <c r="U203" s="57">
        <v>44044</v>
      </c>
      <c r="V203" s="81" t="str">
        <f t="shared" si="12"/>
        <v>32020</v>
      </c>
      <c r="W203" s="80" t="str">
        <f t="shared" si="13"/>
        <v>Acima de 120 dias</v>
      </c>
      <c r="X203" s="81" t="str">
        <f t="shared" si="15"/>
        <v>82020</v>
      </c>
      <c r="AA203"/>
    </row>
    <row r="204" spans="1:27" x14ac:dyDescent="0.3">
      <c r="A204" s="57">
        <v>44255</v>
      </c>
      <c r="B204">
        <v>29894663000189</v>
      </c>
      <c r="C204" t="s">
        <v>96</v>
      </c>
      <c r="D204" s="57">
        <v>43873</v>
      </c>
      <c r="E204">
        <v>133.29</v>
      </c>
      <c r="F204" s="57">
        <v>44323</v>
      </c>
      <c r="G204">
        <f t="shared" si="14"/>
        <v>68</v>
      </c>
      <c r="H204" s="57">
        <v>46029</v>
      </c>
      <c r="I204">
        <v>1713</v>
      </c>
      <c r="J204">
        <v>296665618</v>
      </c>
      <c r="K204">
        <v>72</v>
      </c>
      <c r="L204"/>
      <c r="M204"/>
      <c r="N204">
        <v>1.36</v>
      </c>
      <c r="O204" s="83">
        <v>4975.78</v>
      </c>
      <c r="P204">
        <v>6022.9700000000021</v>
      </c>
      <c r="Q204">
        <v>1.6366419999999999</v>
      </c>
      <c r="R204">
        <v>5316.5</v>
      </c>
      <c r="S204">
        <v>1.6366419999999999</v>
      </c>
      <c r="T204" s="84">
        <v>4975.78</v>
      </c>
      <c r="U204" s="57">
        <v>44317</v>
      </c>
      <c r="V204" s="81" t="str">
        <f t="shared" si="12"/>
        <v>22020</v>
      </c>
      <c r="W204" s="80" t="str">
        <f t="shared" si="13"/>
        <v>1 a 30 dias</v>
      </c>
      <c r="X204" s="81" t="str">
        <f t="shared" si="15"/>
        <v>52021</v>
      </c>
      <c r="AA204"/>
    </row>
    <row r="205" spans="1:27" x14ac:dyDescent="0.3">
      <c r="A205" s="57">
        <v>44255</v>
      </c>
      <c r="B205">
        <v>29894663000189</v>
      </c>
      <c r="C205" t="s">
        <v>96</v>
      </c>
      <c r="D205" s="57">
        <v>43903</v>
      </c>
      <c r="E205">
        <v>94.2</v>
      </c>
      <c r="F205" s="57">
        <v>44172</v>
      </c>
      <c r="G205">
        <f t="shared" si="14"/>
        <v>-83</v>
      </c>
      <c r="H205" s="57">
        <v>46029</v>
      </c>
      <c r="I205">
        <v>1713</v>
      </c>
      <c r="J205">
        <v>296682185</v>
      </c>
      <c r="K205">
        <v>72</v>
      </c>
      <c r="L205"/>
      <c r="M205"/>
      <c r="N205">
        <v>1.36</v>
      </c>
      <c r="O205" s="83">
        <v>3937.3500000000004</v>
      </c>
      <c r="P205">
        <v>4220.1899999999996</v>
      </c>
      <c r="Q205">
        <v>1.6980440000000001</v>
      </c>
      <c r="R205">
        <v>4228.34</v>
      </c>
      <c r="S205">
        <v>1.6980440000000001</v>
      </c>
      <c r="T205" s="84">
        <v>3937.3500000000004</v>
      </c>
      <c r="U205" s="57">
        <v>44197</v>
      </c>
      <c r="V205" s="81" t="str">
        <f t="shared" si="12"/>
        <v>32020</v>
      </c>
      <c r="W205" s="80" t="str">
        <f t="shared" si="13"/>
        <v>61 a 90 dias</v>
      </c>
      <c r="X205" s="81" t="str">
        <f t="shared" si="15"/>
        <v>12021</v>
      </c>
      <c r="AA205"/>
    </row>
    <row r="206" spans="1:27" x14ac:dyDescent="0.3">
      <c r="A206" s="57">
        <v>44255</v>
      </c>
      <c r="B206">
        <v>29894663000189</v>
      </c>
      <c r="C206" t="s">
        <v>96</v>
      </c>
      <c r="D206" s="57">
        <v>43873</v>
      </c>
      <c r="E206">
        <v>236.29</v>
      </c>
      <c r="F206" s="57">
        <v>44234</v>
      </c>
      <c r="G206">
        <f t="shared" si="14"/>
        <v>-21</v>
      </c>
      <c r="H206" s="57">
        <v>45999</v>
      </c>
      <c r="I206">
        <v>1683</v>
      </c>
      <c r="J206">
        <v>296768032</v>
      </c>
      <c r="K206">
        <v>72</v>
      </c>
      <c r="L206"/>
      <c r="M206"/>
      <c r="N206">
        <v>1.36</v>
      </c>
      <c r="O206" s="83">
        <v>9457.0399999999991</v>
      </c>
      <c r="P206">
        <v>10587.789999999999</v>
      </c>
      <c r="Q206">
        <v>1.626037</v>
      </c>
      <c r="R206">
        <v>10023.950000000001</v>
      </c>
      <c r="S206">
        <v>1.626037</v>
      </c>
      <c r="T206" s="84">
        <v>9457.0399999999991</v>
      </c>
      <c r="U206" s="57">
        <v>44228</v>
      </c>
      <c r="V206" s="81" t="str">
        <f t="shared" si="12"/>
        <v>22020</v>
      </c>
      <c r="W206" s="80" t="str">
        <f t="shared" si="13"/>
        <v>1 a 30 dias</v>
      </c>
      <c r="X206" s="81" t="str">
        <f t="shared" si="15"/>
        <v>22021</v>
      </c>
      <c r="AA206"/>
    </row>
    <row r="207" spans="1:27" x14ac:dyDescent="0.3">
      <c r="A207" s="57">
        <v>44255</v>
      </c>
      <c r="B207">
        <v>29894663000189</v>
      </c>
      <c r="C207" t="s">
        <v>96</v>
      </c>
      <c r="D207" s="57">
        <v>43843</v>
      </c>
      <c r="E207">
        <v>1034.8900000000001</v>
      </c>
      <c r="F207" s="57">
        <v>44172</v>
      </c>
      <c r="G207">
        <f t="shared" si="14"/>
        <v>-83</v>
      </c>
      <c r="H207" s="57">
        <v>45999</v>
      </c>
      <c r="I207">
        <v>1683</v>
      </c>
      <c r="J207">
        <v>296768794</v>
      </c>
      <c r="K207">
        <v>72</v>
      </c>
      <c r="L207"/>
      <c r="M207"/>
      <c r="N207">
        <v>1.36</v>
      </c>
      <c r="O207" s="83">
        <v>43439.14</v>
      </c>
      <c r="P207">
        <v>46773.020000000004</v>
      </c>
      <c r="Q207">
        <v>1.6316839999999999</v>
      </c>
      <c r="R207">
        <v>45972.119999999995</v>
      </c>
      <c r="S207">
        <v>1.6316839999999999</v>
      </c>
      <c r="T207" s="84">
        <v>43439.14</v>
      </c>
      <c r="U207" s="57">
        <v>44197</v>
      </c>
      <c r="V207" s="81" t="str">
        <f t="shared" si="12"/>
        <v>12020</v>
      </c>
      <c r="W207" s="80" t="str">
        <f t="shared" si="13"/>
        <v>61 a 90 dias</v>
      </c>
      <c r="X207" s="81" t="str">
        <f t="shared" si="15"/>
        <v>12021</v>
      </c>
      <c r="AA207"/>
    </row>
    <row r="208" spans="1:27" x14ac:dyDescent="0.3">
      <c r="A208" s="57">
        <v>44255</v>
      </c>
      <c r="B208">
        <v>29894663000189</v>
      </c>
      <c r="C208" t="s">
        <v>96</v>
      </c>
      <c r="D208" s="57">
        <v>43903</v>
      </c>
      <c r="E208">
        <v>194.4</v>
      </c>
      <c r="F208" s="57">
        <v>44142</v>
      </c>
      <c r="G208">
        <f t="shared" si="14"/>
        <v>-113</v>
      </c>
      <c r="H208" s="57">
        <v>46029</v>
      </c>
      <c r="I208">
        <v>1713</v>
      </c>
      <c r="J208">
        <v>296779442</v>
      </c>
      <c r="K208">
        <v>72</v>
      </c>
      <c r="L208"/>
      <c r="M208"/>
      <c r="N208">
        <v>1.36</v>
      </c>
      <c r="O208" s="83">
        <v>8415.26</v>
      </c>
      <c r="P208">
        <v>8709.0899999999983</v>
      </c>
      <c r="Q208">
        <v>1.6414690000000001</v>
      </c>
      <c r="R208">
        <v>8920.41</v>
      </c>
      <c r="S208">
        <v>1.6414690000000001</v>
      </c>
      <c r="T208" s="84">
        <v>8415.26</v>
      </c>
      <c r="U208" s="57">
        <v>44136</v>
      </c>
      <c r="V208" s="81" t="str">
        <f t="shared" si="12"/>
        <v>32020</v>
      </c>
      <c r="W208" s="80" t="str">
        <f t="shared" si="13"/>
        <v>91 a 120 dias</v>
      </c>
      <c r="X208" s="81" t="str">
        <f t="shared" si="15"/>
        <v>112020</v>
      </c>
      <c r="AA208"/>
    </row>
    <row r="209" spans="1:27" x14ac:dyDescent="0.3">
      <c r="A209" s="57">
        <v>44255</v>
      </c>
      <c r="B209">
        <v>29894663000189</v>
      </c>
      <c r="C209" t="s">
        <v>96</v>
      </c>
      <c r="D209" s="57">
        <v>43791</v>
      </c>
      <c r="E209">
        <v>446</v>
      </c>
      <c r="F209" s="57">
        <v>44354</v>
      </c>
      <c r="G209">
        <f t="shared" si="14"/>
        <v>99</v>
      </c>
      <c r="H209" s="57">
        <v>45937</v>
      </c>
      <c r="I209">
        <v>1621</v>
      </c>
      <c r="J209">
        <v>296852531</v>
      </c>
      <c r="K209">
        <v>72</v>
      </c>
      <c r="L209"/>
      <c r="M209"/>
      <c r="N209">
        <v>1.3460000000000001</v>
      </c>
      <c r="O209" s="83">
        <v>15499.31</v>
      </c>
      <c r="P209">
        <v>20322.990000000002</v>
      </c>
      <c r="Q209">
        <v>1.6819470000000001</v>
      </c>
      <c r="R209">
        <v>16768.78</v>
      </c>
      <c r="S209">
        <v>1.6819470000000001</v>
      </c>
      <c r="T209" s="84">
        <v>15499.31</v>
      </c>
      <c r="U209" s="57">
        <v>44348</v>
      </c>
      <c r="V209" s="81" t="str">
        <f t="shared" si="12"/>
        <v>112019</v>
      </c>
      <c r="W209" s="80" t="str">
        <f t="shared" si="13"/>
        <v>1 a 30 dias</v>
      </c>
      <c r="X209" s="81" t="str">
        <f t="shared" si="15"/>
        <v>62021</v>
      </c>
      <c r="AA209"/>
    </row>
    <row r="210" spans="1:27" x14ac:dyDescent="0.3">
      <c r="A210" s="57">
        <v>44255</v>
      </c>
      <c r="B210">
        <v>29894663000189</v>
      </c>
      <c r="C210" t="s">
        <v>96</v>
      </c>
      <c r="D210" s="57">
        <v>43815</v>
      </c>
      <c r="E210">
        <v>179</v>
      </c>
      <c r="F210" s="57">
        <v>44081</v>
      </c>
      <c r="G210">
        <f t="shared" si="14"/>
        <v>-174</v>
      </c>
      <c r="H210" s="57">
        <v>45937</v>
      </c>
      <c r="I210">
        <v>1621</v>
      </c>
      <c r="J210">
        <v>296852849</v>
      </c>
      <c r="K210">
        <v>72</v>
      </c>
      <c r="L210"/>
      <c r="M210"/>
      <c r="N210">
        <v>1.3599999999999999</v>
      </c>
      <c r="O210" s="83">
        <v>7819.74</v>
      </c>
      <c r="P210">
        <v>8031.1600000000035</v>
      </c>
      <c r="Q210">
        <v>1.6902710000000001</v>
      </c>
      <c r="R210">
        <v>8318.73</v>
      </c>
      <c r="S210">
        <v>1.6902710000000001</v>
      </c>
      <c r="T210" s="84">
        <v>7819.74</v>
      </c>
      <c r="U210" s="57">
        <v>44105</v>
      </c>
      <c r="V210" s="81" t="str">
        <f t="shared" si="12"/>
        <v>122019</v>
      </c>
      <c r="W210" s="80" t="str">
        <f t="shared" si="13"/>
        <v>Acima de 120 dias</v>
      </c>
      <c r="X210" s="81" t="str">
        <f t="shared" si="15"/>
        <v>102020</v>
      </c>
      <c r="AA210"/>
    </row>
    <row r="211" spans="1:27" x14ac:dyDescent="0.3">
      <c r="A211" s="57">
        <v>44255</v>
      </c>
      <c r="B211">
        <v>29894663000189</v>
      </c>
      <c r="C211" t="s">
        <v>96</v>
      </c>
      <c r="D211" s="57">
        <v>43815</v>
      </c>
      <c r="E211">
        <v>283.23</v>
      </c>
      <c r="F211" s="57">
        <v>44081</v>
      </c>
      <c r="G211">
        <f t="shared" si="14"/>
        <v>-174</v>
      </c>
      <c r="H211" s="57">
        <v>45968</v>
      </c>
      <c r="I211">
        <v>1652</v>
      </c>
      <c r="J211">
        <v>296862325</v>
      </c>
      <c r="K211">
        <v>72</v>
      </c>
      <c r="L211"/>
      <c r="M211"/>
      <c r="N211">
        <v>1.3599999999999999</v>
      </c>
      <c r="O211" s="83">
        <v>12516.85</v>
      </c>
      <c r="P211">
        <v>12815.029999999997</v>
      </c>
      <c r="Q211">
        <v>1.6770879999999999</v>
      </c>
      <c r="R211">
        <v>13297.93</v>
      </c>
      <c r="S211">
        <v>1.6770879999999999</v>
      </c>
      <c r="T211" s="84">
        <v>12516.85</v>
      </c>
      <c r="U211" s="57">
        <v>44105</v>
      </c>
      <c r="V211" s="81" t="str">
        <f t="shared" si="12"/>
        <v>122019</v>
      </c>
      <c r="W211" s="80" t="str">
        <f t="shared" si="13"/>
        <v>Acima de 120 dias</v>
      </c>
      <c r="X211" s="81" t="str">
        <f t="shared" si="15"/>
        <v>102020</v>
      </c>
      <c r="AA211"/>
    </row>
    <row r="212" spans="1:27" x14ac:dyDescent="0.3">
      <c r="A212" s="57">
        <v>44255</v>
      </c>
      <c r="B212">
        <v>29894663000189</v>
      </c>
      <c r="C212" t="s">
        <v>96</v>
      </c>
      <c r="D212" s="57">
        <v>43843</v>
      </c>
      <c r="E212">
        <v>170.2</v>
      </c>
      <c r="F212" s="57">
        <v>43897</v>
      </c>
      <c r="G212">
        <f t="shared" si="14"/>
        <v>-358</v>
      </c>
      <c r="H212" s="57">
        <v>45968</v>
      </c>
      <c r="I212">
        <v>1652</v>
      </c>
      <c r="J212">
        <v>296865138</v>
      </c>
      <c r="K212">
        <v>72</v>
      </c>
      <c r="L212"/>
      <c r="M212"/>
      <c r="N212">
        <v>1.36</v>
      </c>
      <c r="O212" s="83">
        <v>8528.75</v>
      </c>
      <c r="P212">
        <v>7627.8900000000012</v>
      </c>
      <c r="Q212">
        <v>1.687243</v>
      </c>
      <c r="R212">
        <v>9012.2999999999993</v>
      </c>
      <c r="S212">
        <v>1.687243</v>
      </c>
      <c r="T212" s="84">
        <v>8528.75</v>
      </c>
      <c r="U212" s="57">
        <v>43922</v>
      </c>
      <c r="V212" s="81" t="str">
        <f t="shared" si="12"/>
        <v>12020</v>
      </c>
      <c r="W212" s="80" t="str">
        <f t="shared" si="13"/>
        <v>Acima de 120 dias</v>
      </c>
      <c r="X212" s="81" t="str">
        <f t="shared" si="15"/>
        <v>42020</v>
      </c>
      <c r="AA212"/>
    </row>
    <row r="213" spans="1:27" x14ac:dyDescent="0.3">
      <c r="A213" s="57">
        <v>44255</v>
      </c>
      <c r="B213">
        <v>29894663000189</v>
      </c>
      <c r="C213" t="s">
        <v>96</v>
      </c>
      <c r="D213" s="57">
        <v>43843</v>
      </c>
      <c r="E213">
        <v>485</v>
      </c>
      <c r="F213" s="57">
        <v>43868</v>
      </c>
      <c r="G213">
        <f t="shared" si="14"/>
        <v>-387</v>
      </c>
      <c r="H213" s="57">
        <v>45968</v>
      </c>
      <c r="I213">
        <v>1652</v>
      </c>
      <c r="J213">
        <v>296958646</v>
      </c>
      <c r="K213">
        <v>72</v>
      </c>
      <c r="L213"/>
      <c r="M213"/>
      <c r="N213">
        <v>1.36</v>
      </c>
      <c r="O213" s="83">
        <v>24967.599999999999</v>
      </c>
      <c r="P213">
        <v>21736.430000000004</v>
      </c>
      <c r="Q213">
        <v>1.6424399999999999</v>
      </c>
      <c r="R213">
        <v>26166.240000000002</v>
      </c>
      <c r="S213">
        <v>1.6424399999999999</v>
      </c>
      <c r="T213" s="84">
        <v>24967.599999999999</v>
      </c>
      <c r="U213" s="57">
        <v>43891</v>
      </c>
      <c r="V213" s="81" t="str">
        <f t="shared" si="12"/>
        <v>12020</v>
      </c>
      <c r="W213" s="80" t="str">
        <f t="shared" si="13"/>
        <v>Acima de 120 dias</v>
      </c>
      <c r="X213" s="81" t="str">
        <f t="shared" si="15"/>
        <v>32020</v>
      </c>
      <c r="AA213"/>
    </row>
    <row r="214" spans="1:27" x14ac:dyDescent="0.3">
      <c r="A214" s="57">
        <v>44255</v>
      </c>
      <c r="B214">
        <v>29894663000189</v>
      </c>
      <c r="C214" t="s">
        <v>96</v>
      </c>
      <c r="D214" s="57">
        <v>43843</v>
      </c>
      <c r="E214">
        <v>205.76</v>
      </c>
      <c r="F214" s="57">
        <v>43989</v>
      </c>
      <c r="G214">
        <f t="shared" si="14"/>
        <v>-266</v>
      </c>
      <c r="H214" s="57">
        <v>45968</v>
      </c>
      <c r="I214">
        <v>1652</v>
      </c>
      <c r="J214">
        <v>296959952</v>
      </c>
      <c r="K214">
        <v>72</v>
      </c>
      <c r="L214"/>
      <c r="M214"/>
      <c r="N214">
        <v>1.36</v>
      </c>
      <c r="O214" s="83">
        <v>9787.27</v>
      </c>
      <c r="P214">
        <v>9221.6400000000031</v>
      </c>
      <c r="Q214">
        <v>1.631999</v>
      </c>
      <c r="R214">
        <v>10277.9</v>
      </c>
      <c r="S214">
        <v>1.631999</v>
      </c>
      <c r="T214" s="84">
        <v>9787.27</v>
      </c>
      <c r="U214" s="57">
        <v>44013</v>
      </c>
      <c r="V214" s="81" t="str">
        <f t="shared" si="12"/>
        <v>12020</v>
      </c>
      <c r="W214" s="80" t="str">
        <f t="shared" si="13"/>
        <v>Acima de 120 dias</v>
      </c>
      <c r="X214" s="81" t="str">
        <f t="shared" si="15"/>
        <v>72020</v>
      </c>
      <c r="AA214"/>
    </row>
    <row r="215" spans="1:27" x14ac:dyDescent="0.3">
      <c r="A215" s="57">
        <v>44255</v>
      </c>
      <c r="B215">
        <v>29894663000189</v>
      </c>
      <c r="C215" t="s">
        <v>96</v>
      </c>
      <c r="D215" s="57">
        <v>43843</v>
      </c>
      <c r="E215">
        <v>267.54000000000002</v>
      </c>
      <c r="F215" s="57">
        <v>43958</v>
      </c>
      <c r="G215">
        <f t="shared" si="14"/>
        <v>-297</v>
      </c>
      <c r="H215" s="57">
        <v>45999</v>
      </c>
      <c r="I215">
        <v>1683</v>
      </c>
      <c r="J215">
        <v>296968092</v>
      </c>
      <c r="K215">
        <v>72</v>
      </c>
      <c r="L215"/>
      <c r="M215"/>
      <c r="N215">
        <v>1.36</v>
      </c>
      <c r="O215" s="83">
        <v>13125.7</v>
      </c>
      <c r="P215">
        <v>12091.779999999999</v>
      </c>
      <c r="Q215">
        <v>1.621645</v>
      </c>
      <c r="R215">
        <v>13757.45</v>
      </c>
      <c r="S215">
        <v>1.621645</v>
      </c>
      <c r="T215" s="84">
        <v>13125.7</v>
      </c>
      <c r="U215" s="57">
        <v>43983</v>
      </c>
      <c r="V215" s="81" t="str">
        <f t="shared" si="12"/>
        <v>12020</v>
      </c>
      <c r="W215" s="80" t="str">
        <f t="shared" si="13"/>
        <v>Acima de 120 dias</v>
      </c>
      <c r="X215" s="81" t="str">
        <f t="shared" si="15"/>
        <v>62020</v>
      </c>
      <c r="AA215"/>
    </row>
    <row r="216" spans="1:27" x14ac:dyDescent="0.3">
      <c r="A216" s="57">
        <v>44255</v>
      </c>
      <c r="B216">
        <v>29894663000189</v>
      </c>
      <c r="C216" t="s">
        <v>96</v>
      </c>
      <c r="D216" s="57">
        <v>43873</v>
      </c>
      <c r="E216">
        <v>299.3</v>
      </c>
      <c r="F216" s="57">
        <v>44172</v>
      </c>
      <c r="G216">
        <f t="shared" si="14"/>
        <v>-83</v>
      </c>
      <c r="H216" s="57">
        <v>45999</v>
      </c>
      <c r="I216">
        <v>1683</v>
      </c>
      <c r="J216">
        <v>297072740</v>
      </c>
      <c r="K216">
        <v>72</v>
      </c>
      <c r="L216"/>
      <c r="M216"/>
      <c r="N216">
        <v>1.3729714724949</v>
      </c>
      <c r="O216" s="83">
        <v>12362.029999999999</v>
      </c>
      <c r="P216">
        <v>13359.4</v>
      </c>
      <c r="Q216">
        <v>1.711276</v>
      </c>
      <c r="R216">
        <v>13259.099999999999</v>
      </c>
      <c r="S216">
        <v>1.711276</v>
      </c>
      <c r="T216" s="84">
        <v>12362.029999999999</v>
      </c>
      <c r="U216" s="57">
        <v>44197</v>
      </c>
      <c r="V216" s="81" t="str">
        <f t="shared" si="12"/>
        <v>22020</v>
      </c>
      <c r="W216" s="80" t="str">
        <f t="shared" si="13"/>
        <v>61 a 90 dias</v>
      </c>
      <c r="X216" s="81" t="str">
        <f t="shared" si="15"/>
        <v>12021</v>
      </c>
      <c r="AA216"/>
    </row>
    <row r="217" spans="1:27" x14ac:dyDescent="0.3">
      <c r="A217" s="57">
        <v>44255</v>
      </c>
      <c r="B217">
        <v>29894663000189</v>
      </c>
      <c r="C217" t="s">
        <v>96</v>
      </c>
      <c r="D217" s="57">
        <v>43873</v>
      </c>
      <c r="E217">
        <v>222.1</v>
      </c>
      <c r="F217" s="57">
        <v>44142</v>
      </c>
      <c r="G217">
        <f t="shared" si="14"/>
        <v>-113</v>
      </c>
      <c r="H217" s="57">
        <v>46029</v>
      </c>
      <c r="I217">
        <v>1713</v>
      </c>
      <c r="J217">
        <v>297075135</v>
      </c>
      <c r="K217">
        <v>72</v>
      </c>
      <c r="L217"/>
      <c r="M217"/>
      <c r="N217">
        <v>1.36</v>
      </c>
      <c r="O217" s="83">
        <v>9622.06</v>
      </c>
      <c r="P217">
        <v>10036.099999999997</v>
      </c>
      <c r="Q217">
        <v>1.6374660000000001</v>
      </c>
      <c r="R217">
        <v>10191.480000000001</v>
      </c>
      <c r="S217">
        <v>1.6374660000000001</v>
      </c>
      <c r="T217" s="84">
        <v>9622.06</v>
      </c>
      <c r="U217" s="57">
        <v>44136</v>
      </c>
      <c r="V217" s="81" t="str">
        <f t="shared" si="12"/>
        <v>22020</v>
      </c>
      <c r="W217" s="80" t="str">
        <f t="shared" si="13"/>
        <v>91 a 120 dias</v>
      </c>
      <c r="X217" s="81" t="str">
        <f t="shared" si="15"/>
        <v>112020</v>
      </c>
      <c r="AA217"/>
    </row>
    <row r="218" spans="1:27" x14ac:dyDescent="0.3">
      <c r="A218" s="57">
        <v>44255</v>
      </c>
      <c r="B218">
        <v>29894663000189</v>
      </c>
      <c r="C218" t="s">
        <v>96</v>
      </c>
      <c r="D218" s="57">
        <v>43903</v>
      </c>
      <c r="E218">
        <v>168.16</v>
      </c>
      <c r="F218" s="57">
        <v>44293</v>
      </c>
      <c r="G218">
        <f t="shared" si="14"/>
        <v>38</v>
      </c>
      <c r="H218" s="57">
        <v>46029</v>
      </c>
      <c r="I218">
        <v>1713</v>
      </c>
      <c r="J218">
        <v>297076959</v>
      </c>
      <c r="K218">
        <v>72</v>
      </c>
      <c r="L218"/>
      <c r="M218"/>
      <c r="N218">
        <v>1.36</v>
      </c>
      <c r="O218" s="83">
        <v>6398.87</v>
      </c>
      <c r="P218">
        <v>7533.5999999999976</v>
      </c>
      <c r="Q218">
        <v>1.66858</v>
      </c>
      <c r="R218">
        <v>6875.5999999999995</v>
      </c>
      <c r="S218">
        <v>1.66858</v>
      </c>
      <c r="T218" s="84">
        <v>6398.87</v>
      </c>
      <c r="U218" s="57">
        <v>44287</v>
      </c>
      <c r="V218" s="81" t="str">
        <f t="shared" si="12"/>
        <v>32020</v>
      </c>
      <c r="W218" s="80" t="str">
        <f t="shared" si="13"/>
        <v>1 a 30 dias</v>
      </c>
      <c r="X218" s="81" t="str">
        <f t="shared" si="15"/>
        <v>42021</v>
      </c>
      <c r="AA218"/>
    </row>
    <row r="219" spans="1:27" x14ac:dyDescent="0.3">
      <c r="A219" s="57">
        <v>44255</v>
      </c>
      <c r="B219">
        <v>29894663000189</v>
      </c>
      <c r="C219" t="s">
        <v>96</v>
      </c>
      <c r="D219" s="57">
        <v>43903</v>
      </c>
      <c r="E219">
        <v>177</v>
      </c>
      <c r="F219" s="57">
        <v>44019</v>
      </c>
      <c r="G219">
        <f t="shared" si="14"/>
        <v>-236</v>
      </c>
      <c r="H219" s="57">
        <v>46029</v>
      </c>
      <c r="I219">
        <v>1713</v>
      </c>
      <c r="J219">
        <v>297077842</v>
      </c>
      <c r="K219">
        <v>72</v>
      </c>
      <c r="L219"/>
      <c r="M219"/>
      <c r="N219">
        <v>1.36</v>
      </c>
      <c r="O219" s="83">
        <v>8384.61</v>
      </c>
      <c r="P219">
        <v>7929.5700000000006</v>
      </c>
      <c r="Q219">
        <v>1.6320220000000001</v>
      </c>
      <c r="R219">
        <v>8829.9599999999991</v>
      </c>
      <c r="S219">
        <v>1.6320220000000001</v>
      </c>
      <c r="T219" s="84">
        <v>8384.61</v>
      </c>
      <c r="U219" s="57">
        <v>44044</v>
      </c>
      <c r="V219" s="81" t="str">
        <f t="shared" si="12"/>
        <v>32020</v>
      </c>
      <c r="W219" s="80" t="str">
        <f t="shared" si="13"/>
        <v>Acima de 120 dias</v>
      </c>
      <c r="X219" s="81" t="str">
        <f t="shared" si="15"/>
        <v>82020</v>
      </c>
      <c r="AA219"/>
    </row>
    <row r="220" spans="1:27" x14ac:dyDescent="0.3">
      <c r="A220" s="57">
        <v>44255</v>
      </c>
      <c r="B220">
        <v>29894663000189</v>
      </c>
      <c r="C220" t="s">
        <v>96</v>
      </c>
      <c r="D220" s="57">
        <v>43903</v>
      </c>
      <c r="E220">
        <v>204.3</v>
      </c>
      <c r="F220" s="57">
        <v>44050</v>
      </c>
      <c r="G220">
        <f t="shared" si="14"/>
        <v>-205</v>
      </c>
      <c r="H220" s="57">
        <v>44568</v>
      </c>
      <c r="I220">
        <v>252</v>
      </c>
      <c r="J220">
        <v>297082324</v>
      </c>
      <c r="K220">
        <v>24</v>
      </c>
      <c r="L220"/>
      <c r="M220"/>
      <c r="N220">
        <v>1.4949999999999999</v>
      </c>
      <c r="O220" s="83">
        <v>3535.8199999999997</v>
      </c>
      <c r="P220">
        <v>3806.2799999999997</v>
      </c>
      <c r="Q220">
        <v>2.069439</v>
      </c>
      <c r="R220">
        <v>3573.59</v>
      </c>
      <c r="S220">
        <v>2.069439</v>
      </c>
      <c r="T220" s="84">
        <v>3535.8199999999997</v>
      </c>
      <c r="U220" s="57">
        <v>44075</v>
      </c>
      <c r="V220" s="81" t="str">
        <f t="shared" si="12"/>
        <v>32020</v>
      </c>
      <c r="W220" s="80" t="str">
        <f t="shared" si="13"/>
        <v>Acima de 120 dias</v>
      </c>
      <c r="X220" s="81" t="str">
        <f t="shared" si="15"/>
        <v>92020</v>
      </c>
      <c r="AA220"/>
    </row>
    <row r="221" spans="1:27" x14ac:dyDescent="0.3">
      <c r="A221" s="57">
        <v>44255</v>
      </c>
      <c r="B221">
        <v>29894663000189</v>
      </c>
      <c r="C221" t="s">
        <v>96</v>
      </c>
      <c r="D221" s="57">
        <v>43791</v>
      </c>
      <c r="E221">
        <v>277.89</v>
      </c>
      <c r="F221" s="57">
        <v>43837</v>
      </c>
      <c r="G221">
        <f t="shared" si="14"/>
        <v>-418</v>
      </c>
      <c r="H221" s="57">
        <v>45937</v>
      </c>
      <c r="I221">
        <v>1621</v>
      </c>
      <c r="J221">
        <v>297152336</v>
      </c>
      <c r="K221">
        <v>72</v>
      </c>
      <c r="L221"/>
      <c r="M221"/>
      <c r="N221">
        <v>1.3460000000000001</v>
      </c>
      <c r="O221" s="83">
        <v>14362.86</v>
      </c>
      <c r="P221">
        <v>12662.67</v>
      </c>
      <c r="Q221">
        <v>1.6903109999999999</v>
      </c>
      <c r="R221">
        <v>15172.279999999999</v>
      </c>
      <c r="S221">
        <v>1.6903109999999999</v>
      </c>
      <c r="T221" s="84">
        <v>14362.86</v>
      </c>
      <c r="U221" s="57">
        <v>43891</v>
      </c>
      <c r="V221" s="81" t="str">
        <f t="shared" si="12"/>
        <v>112019</v>
      </c>
      <c r="W221" s="80" t="str">
        <f t="shared" si="13"/>
        <v>Acima de 120 dias</v>
      </c>
      <c r="X221" s="81" t="str">
        <f t="shared" si="15"/>
        <v>32020</v>
      </c>
      <c r="AA221"/>
    </row>
    <row r="222" spans="1:27" x14ac:dyDescent="0.3">
      <c r="A222" s="57">
        <v>44255</v>
      </c>
      <c r="B222">
        <v>29894663000189</v>
      </c>
      <c r="C222" t="s">
        <v>96</v>
      </c>
      <c r="D222" s="57">
        <v>43815</v>
      </c>
      <c r="E222">
        <v>132</v>
      </c>
      <c r="F222" s="57">
        <v>44019</v>
      </c>
      <c r="G222">
        <f t="shared" si="14"/>
        <v>-236</v>
      </c>
      <c r="H222" s="57">
        <v>45968</v>
      </c>
      <c r="I222">
        <v>1652</v>
      </c>
      <c r="J222">
        <v>297158274</v>
      </c>
      <c r="K222">
        <v>72</v>
      </c>
      <c r="L222"/>
      <c r="M222"/>
      <c r="N222">
        <v>1.3599999999999999</v>
      </c>
      <c r="O222" s="83">
        <v>6142.44</v>
      </c>
      <c r="P222">
        <v>5972.53</v>
      </c>
      <c r="Q222">
        <v>1.635947</v>
      </c>
      <c r="R222">
        <v>6461.49</v>
      </c>
      <c r="S222">
        <v>1.635947</v>
      </c>
      <c r="T222" s="84">
        <v>6142.44</v>
      </c>
      <c r="U222" s="57">
        <v>44044</v>
      </c>
      <c r="V222" s="81" t="str">
        <f t="shared" si="12"/>
        <v>122019</v>
      </c>
      <c r="W222" s="80" t="str">
        <f t="shared" si="13"/>
        <v>Acima de 120 dias</v>
      </c>
      <c r="X222" s="81" t="str">
        <f t="shared" si="15"/>
        <v>82020</v>
      </c>
      <c r="AA222"/>
    </row>
    <row r="223" spans="1:27" x14ac:dyDescent="0.3">
      <c r="A223" s="57">
        <v>44255</v>
      </c>
      <c r="B223">
        <v>29894663000189</v>
      </c>
      <c r="C223" t="s">
        <v>96</v>
      </c>
      <c r="D223" s="57">
        <v>43843</v>
      </c>
      <c r="E223">
        <v>162.5</v>
      </c>
      <c r="F223" s="57">
        <v>44323</v>
      </c>
      <c r="G223">
        <f t="shared" si="14"/>
        <v>68</v>
      </c>
      <c r="H223" s="57">
        <v>45999</v>
      </c>
      <c r="I223">
        <v>1683</v>
      </c>
      <c r="J223">
        <v>297165463</v>
      </c>
      <c r="K223">
        <v>72</v>
      </c>
      <c r="L223"/>
      <c r="M223"/>
      <c r="N223">
        <v>1.36</v>
      </c>
      <c r="O223" s="83">
        <v>5994.11</v>
      </c>
      <c r="P223">
        <v>7344.37</v>
      </c>
      <c r="Q223">
        <v>1.6419189999999999</v>
      </c>
      <c r="R223">
        <v>6406.13</v>
      </c>
      <c r="S223">
        <v>1.6419189999999999</v>
      </c>
      <c r="T223" s="84">
        <v>5994.11</v>
      </c>
      <c r="U223" s="57">
        <v>44317</v>
      </c>
      <c r="V223" s="81" t="str">
        <f t="shared" si="12"/>
        <v>12020</v>
      </c>
      <c r="W223" s="80" t="str">
        <f t="shared" si="13"/>
        <v>1 a 30 dias</v>
      </c>
      <c r="X223" s="81" t="str">
        <f t="shared" si="15"/>
        <v>52021</v>
      </c>
      <c r="AA223"/>
    </row>
    <row r="224" spans="1:27" x14ac:dyDescent="0.3">
      <c r="A224" s="57">
        <v>44255</v>
      </c>
      <c r="B224">
        <v>29894663000189</v>
      </c>
      <c r="C224" t="s">
        <v>96</v>
      </c>
      <c r="D224" s="57">
        <v>43873</v>
      </c>
      <c r="E224">
        <v>436.02</v>
      </c>
      <c r="F224" s="57">
        <v>43989</v>
      </c>
      <c r="G224">
        <f t="shared" si="14"/>
        <v>-266</v>
      </c>
      <c r="H224" s="57">
        <v>45999</v>
      </c>
      <c r="I224">
        <v>1683</v>
      </c>
      <c r="J224">
        <v>297166850</v>
      </c>
      <c r="K224">
        <v>72</v>
      </c>
      <c r="L224"/>
      <c r="M224"/>
      <c r="N224">
        <v>1.36</v>
      </c>
      <c r="O224" s="83">
        <v>20781.419999999998</v>
      </c>
      <c r="P224">
        <v>19537.410000000003</v>
      </c>
      <c r="Q224">
        <v>1.6685289999999999</v>
      </c>
      <c r="R224">
        <v>21985.11</v>
      </c>
      <c r="S224">
        <v>1.6685289999999999</v>
      </c>
      <c r="T224" s="84">
        <v>20781.419999999998</v>
      </c>
      <c r="U224" s="57">
        <v>44013</v>
      </c>
      <c r="V224" s="81" t="str">
        <f t="shared" si="12"/>
        <v>22020</v>
      </c>
      <c r="W224" s="80" t="str">
        <f t="shared" si="13"/>
        <v>Acima de 120 dias</v>
      </c>
      <c r="X224" s="81" t="str">
        <f t="shared" si="15"/>
        <v>72020</v>
      </c>
      <c r="AA224"/>
    </row>
    <row r="225" spans="1:27" x14ac:dyDescent="0.3">
      <c r="A225" s="57">
        <v>44255</v>
      </c>
      <c r="B225">
        <v>29894663000189</v>
      </c>
      <c r="C225" t="s">
        <v>96</v>
      </c>
      <c r="D225" s="57">
        <v>43873</v>
      </c>
      <c r="E225">
        <v>208.52</v>
      </c>
      <c r="F225" s="57">
        <v>44262</v>
      </c>
      <c r="G225">
        <f t="shared" si="14"/>
        <v>7</v>
      </c>
      <c r="H225" s="57">
        <v>46029</v>
      </c>
      <c r="I225">
        <v>1713</v>
      </c>
      <c r="J225">
        <v>297175734</v>
      </c>
      <c r="K225">
        <v>72</v>
      </c>
      <c r="L225"/>
      <c r="M225"/>
      <c r="N225">
        <v>1.36</v>
      </c>
      <c r="O225" s="83">
        <v>8166.4500000000007</v>
      </c>
      <c r="P225">
        <v>9422.4499999999989</v>
      </c>
      <c r="Q225">
        <v>1.655702</v>
      </c>
      <c r="R225">
        <v>8734.26</v>
      </c>
      <c r="S225">
        <v>1.655702</v>
      </c>
      <c r="T225" s="84">
        <v>8166.4500000000007</v>
      </c>
      <c r="U225" s="57">
        <v>44287</v>
      </c>
      <c r="V225" s="81" t="str">
        <f t="shared" si="12"/>
        <v>22020</v>
      </c>
      <c r="W225" s="80" t="str">
        <f t="shared" si="13"/>
        <v>1 a 30 dias</v>
      </c>
      <c r="X225" s="81" t="str">
        <f t="shared" si="15"/>
        <v>42021</v>
      </c>
      <c r="AA225"/>
    </row>
    <row r="226" spans="1:27" x14ac:dyDescent="0.3">
      <c r="A226" s="57">
        <v>44255</v>
      </c>
      <c r="B226">
        <v>29894663000189</v>
      </c>
      <c r="C226" t="s">
        <v>96</v>
      </c>
      <c r="D226" s="57">
        <v>43873</v>
      </c>
      <c r="E226">
        <v>114</v>
      </c>
      <c r="F226" s="57">
        <v>44203</v>
      </c>
      <c r="G226">
        <f t="shared" si="14"/>
        <v>-52</v>
      </c>
      <c r="H226" s="57">
        <v>46029</v>
      </c>
      <c r="I226">
        <v>1713</v>
      </c>
      <c r="J226">
        <v>297179448</v>
      </c>
      <c r="K226">
        <v>72</v>
      </c>
      <c r="L226"/>
      <c r="M226"/>
      <c r="N226">
        <v>1.3752711356931449</v>
      </c>
      <c r="O226" s="83">
        <v>4635.8600000000006</v>
      </c>
      <c r="P226">
        <v>5127.6899999999996</v>
      </c>
      <c r="Q226">
        <v>1.713573</v>
      </c>
      <c r="R226">
        <v>4986.26</v>
      </c>
      <c r="S226">
        <v>1.713573</v>
      </c>
      <c r="T226" s="84">
        <v>4635.8600000000006</v>
      </c>
      <c r="U226" s="57">
        <v>44197</v>
      </c>
      <c r="V226" s="81" t="str">
        <f t="shared" si="12"/>
        <v>22020</v>
      </c>
      <c r="W226" s="80" t="str">
        <f t="shared" si="13"/>
        <v>31 a 60 dias</v>
      </c>
      <c r="X226" s="81" t="str">
        <f t="shared" si="15"/>
        <v>12021</v>
      </c>
      <c r="AA226"/>
    </row>
    <row r="227" spans="1:27" x14ac:dyDescent="0.3">
      <c r="A227" s="57">
        <v>44255</v>
      </c>
      <c r="B227">
        <v>29894663000189</v>
      </c>
      <c r="C227" t="s">
        <v>96</v>
      </c>
      <c r="D227" s="57">
        <v>43791</v>
      </c>
      <c r="E227">
        <v>153</v>
      </c>
      <c r="F227" s="57">
        <v>43868</v>
      </c>
      <c r="G227">
        <f t="shared" si="14"/>
        <v>-387</v>
      </c>
      <c r="H227" s="57">
        <v>45937</v>
      </c>
      <c r="I227">
        <v>1621</v>
      </c>
      <c r="J227">
        <v>297252154</v>
      </c>
      <c r="K227">
        <v>72</v>
      </c>
      <c r="L227"/>
      <c r="M227"/>
      <c r="N227">
        <v>1.3460000000000001</v>
      </c>
      <c r="O227" s="83">
        <v>7786.11</v>
      </c>
      <c r="P227">
        <v>6971.77</v>
      </c>
      <c r="Q227">
        <v>1.664758</v>
      </c>
      <c r="R227">
        <v>8200.5499999999993</v>
      </c>
      <c r="S227">
        <v>1.664758</v>
      </c>
      <c r="T227" s="84">
        <v>7786.11</v>
      </c>
      <c r="U227" s="57">
        <v>43862</v>
      </c>
      <c r="V227" s="81" t="str">
        <f t="shared" si="12"/>
        <v>112019</v>
      </c>
      <c r="W227" s="80" t="str">
        <f t="shared" si="13"/>
        <v>Acima de 120 dias</v>
      </c>
      <c r="X227" s="81" t="str">
        <f t="shared" si="15"/>
        <v>22020</v>
      </c>
      <c r="AA227"/>
    </row>
    <row r="228" spans="1:27" x14ac:dyDescent="0.3">
      <c r="A228" s="57">
        <v>44255</v>
      </c>
      <c r="B228">
        <v>29894663000189</v>
      </c>
      <c r="C228" t="s">
        <v>96</v>
      </c>
      <c r="D228" s="57">
        <v>43815</v>
      </c>
      <c r="E228">
        <v>158.66999999999999</v>
      </c>
      <c r="F228" s="57">
        <v>44111</v>
      </c>
      <c r="G228">
        <f t="shared" si="14"/>
        <v>-144</v>
      </c>
      <c r="H228" s="57">
        <v>45968</v>
      </c>
      <c r="I228">
        <v>1652</v>
      </c>
      <c r="J228">
        <v>297252406</v>
      </c>
      <c r="K228">
        <v>72</v>
      </c>
      <c r="L228"/>
      <c r="M228"/>
      <c r="N228">
        <v>1.3599999999999999</v>
      </c>
      <c r="O228" s="83">
        <v>6876.86</v>
      </c>
      <c r="P228">
        <v>7179.19</v>
      </c>
      <c r="Q228">
        <v>1.6591990000000001</v>
      </c>
      <c r="R228">
        <v>7291.0199999999995</v>
      </c>
      <c r="S228">
        <v>1.6591990000000001</v>
      </c>
      <c r="T228" s="84">
        <v>6876.86</v>
      </c>
      <c r="U228" s="57">
        <v>44105</v>
      </c>
      <c r="V228" s="81" t="str">
        <f t="shared" si="12"/>
        <v>122019</v>
      </c>
      <c r="W228" s="80" t="str">
        <f t="shared" si="13"/>
        <v>Acima de 120 dias</v>
      </c>
      <c r="X228" s="81" t="str">
        <f t="shared" si="15"/>
        <v>102020</v>
      </c>
      <c r="AA228"/>
    </row>
    <row r="229" spans="1:27" x14ac:dyDescent="0.3">
      <c r="A229" s="57">
        <v>44255</v>
      </c>
      <c r="B229">
        <v>29894663000189</v>
      </c>
      <c r="C229" t="s">
        <v>96</v>
      </c>
      <c r="D229" s="57">
        <v>43843</v>
      </c>
      <c r="E229">
        <v>296.20999999999998</v>
      </c>
      <c r="F229" s="57">
        <v>43958</v>
      </c>
      <c r="G229">
        <f t="shared" si="14"/>
        <v>-297</v>
      </c>
      <c r="H229" s="57">
        <v>45999</v>
      </c>
      <c r="I229">
        <v>1683</v>
      </c>
      <c r="J229">
        <v>297269069</v>
      </c>
      <c r="K229">
        <v>72</v>
      </c>
      <c r="L229"/>
      <c r="M229"/>
      <c r="N229">
        <v>1.4950000000000001</v>
      </c>
      <c r="O229" s="83">
        <v>13668.789999999999</v>
      </c>
      <c r="P229">
        <v>12858.160000000002</v>
      </c>
      <c r="Q229">
        <v>1.982853</v>
      </c>
      <c r="R229">
        <v>14864.279999999999</v>
      </c>
      <c r="S229">
        <v>1.982853</v>
      </c>
      <c r="T229" s="84">
        <v>13668.789999999999</v>
      </c>
      <c r="U229" s="57">
        <v>44013</v>
      </c>
      <c r="V229" s="81" t="str">
        <f t="shared" si="12"/>
        <v>12020</v>
      </c>
      <c r="W229" s="80" t="str">
        <f t="shared" si="13"/>
        <v>Acima de 120 dias</v>
      </c>
      <c r="X229" s="81" t="str">
        <f t="shared" si="15"/>
        <v>72020</v>
      </c>
      <c r="AA229"/>
    </row>
    <row r="230" spans="1:27" x14ac:dyDescent="0.3">
      <c r="A230" s="57">
        <v>44255</v>
      </c>
      <c r="B230">
        <v>29894663000189</v>
      </c>
      <c r="C230" t="s">
        <v>96</v>
      </c>
      <c r="D230" s="57">
        <v>43873</v>
      </c>
      <c r="E230">
        <v>176.2</v>
      </c>
      <c r="F230" s="57">
        <v>43958</v>
      </c>
      <c r="G230">
        <f t="shared" si="14"/>
        <v>-297</v>
      </c>
      <c r="H230" s="57">
        <v>45999</v>
      </c>
      <c r="I230">
        <v>1683</v>
      </c>
      <c r="J230">
        <v>297271704</v>
      </c>
      <c r="K230">
        <v>72</v>
      </c>
      <c r="L230"/>
      <c r="M230"/>
      <c r="N230">
        <v>1.3669489944310123</v>
      </c>
      <c r="O230" s="83">
        <v>8520.3700000000008</v>
      </c>
      <c r="P230">
        <v>7878.909999999998</v>
      </c>
      <c r="Q230">
        <v>1.704912</v>
      </c>
      <c r="R230">
        <v>9049.08</v>
      </c>
      <c r="S230">
        <v>1.704912</v>
      </c>
      <c r="T230" s="84">
        <v>8520.3700000000008</v>
      </c>
      <c r="U230" s="57">
        <v>43983</v>
      </c>
      <c r="V230" s="81" t="str">
        <f t="shared" si="12"/>
        <v>22020</v>
      </c>
      <c r="W230" s="80" t="str">
        <f t="shared" si="13"/>
        <v>Acima de 120 dias</v>
      </c>
      <c r="X230" s="81" t="str">
        <f t="shared" si="15"/>
        <v>62020</v>
      </c>
      <c r="AA230"/>
    </row>
    <row r="231" spans="1:27" x14ac:dyDescent="0.3">
      <c r="A231" s="57">
        <v>44255</v>
      </c>
      <c r="B231">
        <v>29894663000189</v>
      </c>
      <c r="C231" t="s">
        <v>96</v>
      </c>
      <c r="D231" s="57">
        <v>43903</v>
      </c>
      <c r="E231">
        <v>410.9</v>
      </c>
      <c r="F231" s="57">
        <v>43989</v>
      </c>
      <c r="G231">
        <f t="shared" si="14"/>
        <v>-266</v>
      </c>
      <c r="H231" s="57">
        <v>44902</v>
      </c>
      <c r="I231">
        <v>586</v>
      </c>
      <c r="J231">
        <v>297279091</v>
      </c>
      <c r="K231">
        <v>36</v>
      </c>
      <c r="L231"/>
      <c r="M231"/>
      <c r="N231">
        <v>1.4949999999999999</v>
      </c>
      <c r="O231" s="83">
        <v>11332.49</v>
      </c>
      <c r="P231">
        <v>10631.63</v>
      </c>
      <c r="Q231">
        <v>2.0596130000000001</v>
      </c>
      <c r="R231">
        <v>11680.58</v>
      </c>
      <c r="S231">
        <v>2.0596130000000001</v>
      </c>
      <c r="T231" s="84">
        <v>11332.49</v>
      </c>
      <c r="U231" s="57">
        <v>43983</v>
      </c>
      <c r="V231" s="81" t="str">
        <f t="shared" si="12"/>
        <v>32020</v>
      </c>
      <c r="W231" s="80" t="str">
        <f t="shared" si="13"/>
        <v>Acima de 120 dias</v>
      </c>
      <c r="X231" s="81" t="str">
        <f t="shared" si="15"/>
        <v>62020</v>
      </c>
      <c r="AA231"/>
    </row>
    <row r="232" spans="1:27" x14ac:dyDescent="0.3">
      <c r="A232" s="57">
        <v>44255</v>
      </c>
      <c r="B232">
        <v>29894663000189</v>
      </c>
      <c r="C232" t="s">
        <v>96</v>
      </c>
      <c r="D232" s="57">
        <v>43873</v>
      </c>
      <c r="E232">
        <v>394.53</v>
      </c>
      <c r="F232" s="57">
        <v>43989</v>
      </c>
      <c r="G232">
        <f t="shared" si="14"/>
        <v>-266</v>
      </c>
      <c r="H232" s="57">
        <v>46029</v>
      </c>
      <c r="I232">
        <v>1713</v>
      </c>
      <c r="J232">
        <v>297279994</v>
      </c>
      <c r="K232">
        <v>72</v>
      </c>
      <c r="L232"/>
      <c r="M232"/>
      <c r="N232">
        <v>1.36</v>
      </c>
      <c r="O232" s="83">
        <v>18867.37</v>
      </c>
      <c r="P232">
        <v>17827.749999999996</v>
      </c>
      <c r="Q232">
        <v>1.6952069999999999</v>
      </c>
      <c r="R232">
        <v>20076.38</v>
      </c>
      <c r="S232">
        <v>1.6952069999999999</v>
      </c>
      <c r="T232" s="84">
        <v>18867.37</v>
      </c>
      <c r="U232" s="57">
        <v>44013</v>
      </c>
      <c r="V232" s="81" t="str">
        <f t="shared" si="12"/>
        <v>22020</v>
      </c>
      <c r="W232" s="80" t="str">
        <f t="shared" si="13"/>
        <v>Acima de 120 dias</v>
      </c>
      <c r="X232" s="81" t="str">
        <f t="shared" si="15"/>
        <v>72020</v>
      </c>
      <c r="AA232"/>
    </row>
    <row r="233" spans="1:27" x14ac:dyDescent="0.3">
      <c r="A233" s="57">
        <v>44255</v>
      </c>
      <c r="B233">
        <v>29894663000189</v>
      </c>
      <c r="C233" t="s">
        <v>96</v>
      </c>
      <c r="D233" s="57">
        <v>43791</v>
      </c>
      <c r="E233">
        <v>376</v>
      </c>
      <c r="F233" s="57">
        <v>44323</v>
      </c>
      <c r="G233">
        <f t="shared" si="14"/>
        <v>68</v>
      </c>
      <c r="H233" s="57">
        <v>45937</v>
      </c>
      <c r="I233">
        <v>1621</v>
      </c>
      <c r="J233">
        <v>297353553</v>
      </c>
      <c r="K233">
        <v>72</v>
      </c>
      <c r="L233"/>
      <c r="M233"/>
      <c r="N233">
        <v>1.3460000000000001</v>
      </c>
      <c r="O233" s="83">
        <v>13429.17</v>
      </c>
      <c r="P233">
        <v>17133.240000000002</v>
      </c>
      <c r="Q233">
        <v>1.6864680000000001</v>
      </c>
      <c r="R233">
        <v>14512.89</v>
      </c>
      <c r="S233">
        <v>1.6864680000000001</v>
      </c>
      <c r="T233" s="84">
        <v>13429.17</v>
      </c>
      <c r="U233" s="57">
        <v>44317</v>
      </c>
      <c r="V233" s="81" t="str">
        <f t="shared" si="12"/>
        <v>112019</v>
      </c>
      <c r="W233" s="80" t="str">
        <f t="shared" si="13"/>
        <v>1 a 30 dias</v>
      </c>
      <c r="X233" s="81" t="str">
        <f t="shared" si="15"/>
        <v>52021</v>
      </c>
      <c r="AA233"/>
    </row>
    <row r="234" spans="1:27" x14ac:dyDescent="0.3">
      <c r="A234" s="57">
        <v>44255</v>
      </c>
      <c r="B234">
        <v>29894663000189</v>
      </c>
      <c r="C234" t="s">
        <v>96</v>
      </c>
      <c r="D234" s="57">
        <v>43815</v>
      </c>
      <c r="E234">
        <v>84.48</v>
      </c>
      <c r="F234" s="57">
        <v>43868</v>
      </c>
      <c r="G234">
        <f t="shared" si="14"/>
        <v>-387</v>
      </c>
      <c r="H234" s="57">
        <v>45968</v>
      </c>
      <c r="I234">
        <v>1652</v>
      </c>
      <c r="J234">
        <v>297357295</v>
      </c>
      <c r="K234">
        <v>72</v>
      </c>
      <c r="L234"/>
      <c r="M234"/>
      <c r="N234">
        <v>1.3599999999999999</v>
      </c>
      <c r="O234" s="83">
        <v>4356.08</v>
      </c>
      <c r="P234">
        <v>3822.4300000000007</v>
      </c>
      <c r="Q234">
        <v>1.6322920000000001</v>
      </c>
      <c r="R234">
        <v>4557.8100000000004</v>
      </c>
      <c r="S234">
        <v>1.6322920000000001</v>
      </c>
      <c r="T234" s="84">
        <v>4356.08</v>
      </c>
      <c r="U234" s="57">
        <v>43891</v>
      </c>
      <c r="V234" s="81" t="str">
        <f t="shared" si="12"/>
        <v>122019</v>
      </c>
      <c r="W234" s="80" t="str">
        <f t="shared" si="13"/>
        <v>Acima de 120 dias</v>
      </c>
      <c r="X234" s="81" t="str">
        <f t="shared" si="15"/>
        <v>32020</v>
      </c>
      <c r="AA234"/>
    </row>
    <row r="235" spans="1:27" x14ac:dyDescent="0.3">
      <c r="A235" s="57">
        <v>44255</v>
      </c>
      <c r="B235">
        <v>29894663000189</v>
      </c>
      <c r="C235" t="s">
        <v>96</v>
      </c>
      <c r="D235" s="57">
        <v>43903</v>
      </c>
      <c r="E235">
        <v>464.2</v>
      </c>
      <c r="F235" s="57">
        <v>43958</v>
      </c>
      <c r="G235">
        <f t="shared" si="14"/>
        <v>-297</v>
      </c>
      <c r="H235" s="57">
        <v>46062</v>
      </c>
      <c r="I235">
        <v>1746</v>
      </c>
      <c r="J235">
        <v>297386848</v>
      </c>
      <c r="K235">
        <v>72</v>
      </c>
      <c r="L235"/>
      <c r="M235"/>
      <c r="N235">
        <v>1.36</v>
      </c>
      <c r="O235" s="83">
        <v>23124.71</v>
      </c>
      <c r="P235">
        <v>20971.769999999997</v>
      </c>
      <c r="Q235">
        <v>1.626098</v>
      </c>
      <c r="R235">
        <v>24298.629999999997</v>
      </c>
      <c r="S235">
        <v>1.626098</v>
      </c>
      <c r="T235" s="84">
        <v>23124.71</v>
      </c>
      <c r="U235" s="57">
        <v>43983</v>
      </c>
      <c r="V235" s="81" t="str">
        <f t="shared" si="12"/>
        <v>32020</v>
      </c>
      <c r="W235" s="80" t="str">
        <f t="shared" si="13"/>
        <v>Acima de 120 dias</v>
      </c>
      <c r="X235" s="81" t="str">
        <f t="shared" si="15"/>
        <v>62020</v>
      </c>
      <c r="AA235"/>
    </row>
    <row r="236" spans="1:27" x14ac:dyDescent="0.3">
      <c r="A236" s="57">
        <v>44255</v>
      </c>
      <c r="B236">
        <v>29894663000189</v>
      </c>
      <c r="C236" t="s">
        <v>96</v>
      </c>
      <c r="D236" s="57">
        <v>43791</v>
      </c>
      <c r="E236">
        <v>159.47</v>
      </c>
      <c r="F236" s="57">
        <v>43868</v>
      </c>
      <c r="G236">
        <f t="shared" si="14"/>
        <v>-387</v>
      </c>
      <c r="H236" s="57">
        <v>45937</v>
      </c>
      <c r="I236">
        <v>1621</v>
      </c>
      <c r="J236">
        <v>297450056</v>
      </c>
      <c r="K236">
        <v>72</v>
      </c>
      <c r="L236"/>
      <c r="M236"/>
      <c r="N236">
        <v>1.3460000000000001</v>
      </c>
      <c r="O236" s="83">
        <v>8200.5400000000009</v>
      </c>
      <c r="P236">
        <v>7266.5899999999992</v>
      </c>
      <c r="Q236">
        <v>1.5988849999999999</v>
      </c>
      <c r="R236">
        <v>8547.27</v>
      </c>
      <c r="S236">
        <v>1.5988849999999999</v>
      </c>
      <c r="T236" s="84">
        <v>8200.5400000000009</v>
      </c>
      <c r="U236" s="57">
        <v>43922</v>
      </c>
      <c r="V236" s="81" t="str">
        <f t="shared" si="12"/>
        <v>112019</v>
      </c>
      <c r="W236" s="80" t="str">
        <f t="shared" si="13"/>
        <v>Acima de 120 dias</v>
      </c>
      <c r="X236" s="81" t="str">
        <f t="shared" si="15"/>
        <v>42020</v>
      </c>
      <c r="AA236"/>
    </row>
    <row r="237" spans="1:27" x14ac:dyDescent="0.3">
      <c r="A237" s="57">
        <v>44255</v>
      </c>
      <c r="B237">
        <v>29894663000189</v>
      </c>
      <c r="C237" t="s">
        <v>96</v>
      </c>
      <c r="D237" s="57">
        <v>43791</v>
      </c>
      <c r="E237">
        <v>111.05</v>
      </c>
      <c r="F237" s="57">
        <v>43928</v>
      </c>
      <c r="G237">
        <f t="shared" si="14"/>
        <v>-327</v>
      </c>
      <c r="H237" s="57">
        <v>45937</v>
      </c>
      <c r="I237">
        <v>1621</v>
      </c>
      <c r="J237">
        <v>297451344</v>
      </c>
      <c r="K237">
        <v>72</v>
      </c>
      <c r="L237"/>
      <c r="M237"/>
      <c r="N237">
        <v>1.3460000000000001</v>
      </c>
      <c r="O237" s="83">
        <v>5459.44</v>
      </c>
      <c r="P237">
        <v>5060.1899999999996</v>
      </c>
      <c r="Q237">
        <v>1.6309469999999999</v>
      </c>
      <c r="R237">
        <v>5729.99</v>
      </c>
      <c r="S237">
        <v>1.6309469999999999</v>
      </c>
      <c r="T237" s="84">
        <v>5459.44</v>
      </c>
      <c r="U237" s="57">
        <v>43952</v>
      </c>
      <c r="V237" s="81" t="str">
        <f t="shared" si="12"/>
        <v>112019</v>
      </c>
      <c r="W237" s="80" t="str">
        <f t="shared" si="13"/>
        <v>Acima de 120 dias</v>
      </c>
      <c r="X237" s="81" t="str">
        <f t="shared" si="15"/>
        <v>52020</v>
      </c>
      <c r="AA237"/>
    </row>
    <row r="238" spans="1:27" x14ac:dyDescent="0.3">
      <c r="A238" s="57">
        <v>44255</v>
      </c>
      <c r="B238">
        <v>29894663000189</v>
      </c>
      <c r="C238" t="s">
        <v>96</v>
      </c>
      <c r="D238" s="57">
        <v>43873</v>
      </c>
      <c r="E238">
        <v>286.10000000000002</v>
      </c>
      <c r="F238" s="57">
        <v>44142</v>
      </c>
      <c r="G238">
        <f t="shared" si="14"/>
        <v>-113</v>
      </c>
      <c r="H238" s="57">
        <v>45999</v>
      </c>
      <c r="I238">
        <v>1683</v>
      </c>
      <c r="J238">
        <v>297466204</v>
      </c>
      <c r="K238">
        <v>72</v>
      </c>
      <c r="L238"/>
      <c r="M238"/>
      <c r="N238">
        <v>1.36</v>
      </c>
      <c r="O238" s="83">
        <v>12001.08</v>
      </c>
      <c r="P238">
        <v>12819.720000000001</v>
      </c>
      <c r="Q238">
        <v>1.634871</v>
      </c>
      <c r="R238">
        <v>12709.210000000001</v>
      </c>
      <c r="S238">
        <v>1.634871</v>
      </c>
      <c r="T238" s="84">
        <v>12001.08</v>
      </c>
      <c r="U238" s="57">
        <v>44228</v>
      </c>
      <c r="V238" s="81" t="str">
        <f t="shared" si="12"/>
        <v>22020</v>
      </c>
      <c r="W238" s="80" t="str">
        <f t="shared" si="13"/>
        <v>91 a 120 dias</v>
      </c>
      <c r="X238" s="81" t="str">
        <f t="shared" si="15"/>
        <v>22021</v>
      </c>
      <c r="AA238"/>
    </row>
    <row r="239" spans="1:27" x14ac:dyDescent="0.3">
      <c r="A239" s="57">
        <v>44255</v>
      </c>
      <c r="B239">
        <v>29894663000189</v>
      </c>
      <c r="C239" t="s">
        <v>96</v>
      </c>
      <c r="D239" s="57">
        <v>43873</v>
      </c>
      <c r="E239">
        <v>264</v>
      </c>
      <c r="F239" s="57">
        <v>43958</v>
      </c>
      <c r="G239">
        <f t="shared" si="14"/>
        <v>-297</v>
      </c>
      <c r="H239" s="57">
        <v>46029</v>
      </c>
      <c r="I239">
        <v>1713</v>
      </c>
      <c r="J239">
        <v>297472151</v>
      </c>
      <c r="K239">
        <v>72</v>
      </c>
      <c r="L239"/>
      <c r="M239"/>
      <c r="N239">
        <v>1.36</v>
      </c>
      <c r="O239" s="83">
        <v>12930.76</v>
      </c>
      <c r="P239">
        <v>11929.43</v>
      </c>
      <c r="Q239">
        <v>1.676925</v>
      </c>
      <c r="R239">
        <v>13698.14</v>
      </c>
      <c r="S239">
        <v>1.676925</v>
      </c>
      <c r="T239" s="84">
        <v>12930.76</v>
      </c>
      <c r="U239" s="57">
        <v>44044</v>
      </c>
      <c r="V239" s="81" t="str">
        <f t="shared" si="12"/>
        <v>22020</v>
      </c>
      <c r="W239" s="80" t="str">
        <f t="shared" si="13"/>
        <v>Acima de 120 dias</v>
      </c>
      <c r="X239" s="81" t="str">
        <f t="shared" si="15"/>
        <v>82020</v>
      </c>
      <c r="AA239"/>
    </row>
    <row r="240" spans="1:27" x14ac:dyDescent="0.3">
      <c r="A240" s="57">
        <v>44255</v>
      </c>
      <c r="B240">
        <v>29894663000189</v>
      </c>
      <c r="C240" t="s">
        <v>96</v>
      </c>
      <c r="D240" s="57">
        <v>43791</v>
      </c>
      <c r="E240">
        <v>324</v>
      </c>
      <c r="F240" s="57">
        <v>43897</v>
      </c>
      <c r="G240">
        <f t="shared" si="14"/>
        <v>-358</v>
      </c>
      <c r="H240" s="57">
        <v>45937</v>
      </c>
      <c r="I240">
        <v>1621</v>
      </c>
      <c r="J240">
        <v>297553510</v>
      </c>
      <c r="K240">
        <v>72</v>
      </c>
      <c r="L240"/>
      <c r="M240"/>
      <c r="N240">
        <v>1.3460000000000001</v>
      </c>
      <c r="O240" s="83">
        <v>16081.4</v>
      </c>
      <c r="P240">
        <v>14763.760000000004</v>
      </c>
      <c r="Q240">
        <v>1.6967719999999999</v>
      </c>
      <c r="R240">
        <v>17041.75</v>
      </c>
      <c r="S240">
        <v>1.6967719999999999</v>
      </c>
      <c r="T240" s="84">
        <v>16081.4</v>
      </c>
      <c r="U240" s="57">
        <v>43922</v>
      </c>
      <c r="V240" s="81" t="str">
        <f t="shared" si="12"/>
        <v>112019</v>
      </c>
      <c r="W240" s="80" t="str">
        <f t="shared" si="13"/>
        <v>Acima de 120 dias</v>
      </c>
      <c r="X240" s="81" t="str">
        <f t="shared" si="15"/>
        <v>42020</v>
      </c>
      <c r="AA240"/>
    </row>
    <row r="241" spans="1:27" x14ac:dyDescent="0.3">
      <c r="A241" s="57">
        <v>44255</v>
      </c>
      <c r="B241">
        <v>29894663000189</v>
      </c>
      <c r="C241" t="s">
        <v>96</v>
      </c>
      <c r="D241" s="57">
        <v>43791</v>
      </c>
      <c r="E241">
        <v>100.35</v>
      </c>
      <c r="F241" s="57">
        <v>44172</v>
      </c>
      <c r="G241">
        <f t="shared" si="14"/>
        <v>-83</v>
      </c>
      <c r="H241" s="57">
        <v>45937</v>
      </c>
      <c r="I241">
        <v>1621</v>
      </c>
      <c r="J241">
        <v>297555182</v>
      </c>
      <c r="K241">
        <v>72</v>
      </c>
      <c r="L241"/>
      <c r="M241"/>
      <c r="N241">
        <v>1.3460000000000001</v>
      </c>
      <c r="O241" s="83">
        <v>4083.3199999999997</v>
      </c>
      <c r="P241">
        <v>4572.6099999999997</v>
      </c>
      <c r="Q241">
        <v>1.6896530000000001</v>
      </c>
      <c r="R241">
        <v>4375.08</v>
      </c>
      <c r="S241">
        <v>1.6896530000000001</v>
      </c>
      <c r="T241" s="84">
        <v>4083.3199999999997</v>
      </c>
      <c r="U241" s="57">
        <v>44166</v>
      </c>
      <c r="V241" s="81" t="str">
        <f t="shared" si="12"/>
        <v>112019</v>
      </c>
      <c r="W241" s="80" t="str">
        <f t="shared" si="13"/>
        <v>61 a 90 dias</v>
      </c>
      <c r="X241" s="81" t="str">
        <f t="shared" si="15"/>
        <v>122020</v>
      </c>
      <c r="AA241"/>
    </row>
    <row r="242" spans="1:27" x14ac:dyDescent="0.3">
      <c r="A242" s="57">
        <v>44255</v>
      </c>
      <c r="B242">
        <v>29894663000189</v>
      </c>
      <c r="C242" t="s">
        <v>96</v>
      </c>
      <c r="D242" s="57">
        <v>43873</v>
      </c>
      <c r="E242">
        <v>88.34</v>
      </c>
      <c r="F242" s="57">
        <v>43928</v>
      </c>
      <c r="G242">
        <f t="shared" si="14"/>
        <v>-327</v>
      </c>
      <c r="H242" s="57">
        <v>46029</v>
      </c>
      <c r="I242">
        <v>1713</v>
      </c>
      <c r="J242">
        <v>297576182</v>
      </c>
      <c r="K242">
        <v>72</v>
      </c>
      <c r="L242"/>
      <c r="M242"/>
      <c r="N242">
        <v>1.36</v>
      </c>
      <c r="O242" s="83">
        <v>4448.74</v>
      </c>
      <c r="P242">
        <v>3991.8400000000011</v>
      </c>
      <c r="Q242">
        <v>1.6333420000000001</v>
      </c>
      <c r="R242">
        <v>4672.01</v>
      </c>
      <c r="S242">
        <v>1.6333420000000001</v>
      </c>
      <c r="T242" s="84">
        <v>4448.74</v>
      </c>
      <c r="U242" s="57">
        <v>43922</v>
      </c>
      <c r="V242" s="81" t="str">
        <f t="shared" si="12"/>
        <v>22020</v>
      </c>
      <c r="W242" s="80" t="str">
        <f t="shared" si="13"/>
        <v>Acima de 120 dias</v>
      </c>
      <c r="X242" s="81" t="str">
        <f t="shared" si="15"/>
        <v>42020</v>
      </c>
      <c r="AA242"/>
    </row>
    <row r="243" spans="1:27" x14ac:dyDescent="0.3">
      <c r="A243" s="57">
        <v>44255</v>
      </c>
      <c r="B243">
        <v>29894663000189</v>
      </c>
      <c r="C243" t="s">
        <v>96</v>
      </c>
      <c r="D243" s="57">
        <v>43903</v>
      </c>
      <c r="E243">
        <v>124.03</v>
      </c>
      <c r="F243" s="57">
        <v>44019</v>
      </c>
      <c r="G243">
        <f t="shared" si="14"/>
        <v>-236</v>
      </c>
      <c r="H243" s="57">
        <v>46029</v>
      </c>
      <c r="I243">
        <v>1713</v>
      </c>
      <c r="J243">
        <v>297580962</v>
      </c>
      <c r="K243">
        <v>72</v>
      </c>
      <c r="L243"/>
      <c r="M243"/>
      <c r="N243">
        <v>1.36</v>
      </c>
      <c r="O243" s="83">
        <v>5808.43</v>
      </c>
      <c r="P243">
        <v>5556.579999999999</v>
      </c>
      <c r="Q243">
        <v>1.694221</v>
      </c>
      <c r="R243">
        <v>6187.46</v>
      </c>
      <c r="S243">
        <v>1.694221</v>
      </c>
      <c r="T243" s="84">
        <v>5808.43</v>
      </c>
      <c r="U243" s="57">
        <v>44044</v>
      </c>
      <c r="V243" s="81" t="str">
        <f t="shared" si="12"/>
        <v>32020</v>
      </c>
      <c r="W243" s="80" t="str">
        <f t="shared" si="13"/>
        <v>Acima de 120 dias</v>
      </c>
      <c r="X243" s="81" t="str">
        <f t="shared" si="15"/>
        <v>82020</v>
      </c>
      <c r="AA243"/>
    </row>
    <row r="244" spans="1:27" x14ac:dyDescent="0.3">
      <c r="A244" s="57">
        <v>44255</v>
      </c>
      <c r="B244">
        <v>29894663000189</v>
      </c>
      <c r="C244" t="s">
        <v>96</v>
      </c>
      <c r="D244" s="57">
        <v>43873</v>
      </c>
      <c r="E244">
        <v>150.55000000000001</v>
      </c>
      <c r="F244" s="57">
        <v>44050</v>
      </c>
      <c r="G244">
        <f t="shared" si="14"/>
        <v>-205</v>
      </c>
      <c r="H244" s="57">
        <v>46029</v>
      </c>
      <c r="I244">
        <v>1713</v>
      </c>
      <c r="J244">
        <v>297674671</v>
      </c>
      <c r="K244">
        <v>72</v>
      </c>
      <c r="L244"/>
      <c r="M244"/>
      <c r="N244">
        <v>1.36</v>
      </c>
      <c r="O244" s="83">
        <v>6973.84</v>
      </c>
      <c r="P244">
        <v>6802.97</v>
      </c>
      <c r="Q244">
        <v>1.637572</v>
      </c>
      <c r="R244">
        <v>7359.93</v>
      </c>
      <c r="S244">
        <v>1.637572</v>
      </c>
      <c r="T244" s="84">
        <v>6973.84</v>
      </c>
      <c r="U244" s="57">
        <v>44075</v>
      </c>
      <c r="V244" s="81" t="str">
        <f t="shared" si="12"/>
        <v>22020</v>
      </c>
      <c r="W244" s="80" t="str">
        <f t="shared" si="13"/>
        <v>Acima de 120 dias</v>
      </c>
      <c r="X244" s="81" t="str">
        <f t="shared" si="15"/>
        <v>92020</v>
      </c>
      <c r="AA244"/>
    </row>
    <row r="245" spans="1:27" x14ac:dyDescent="0.3">
      <c r="A245" s="57">
        <v>44255</v>
      </c>
      <c r="B245">
        <v>29894663000189</v>
      </c>
      <c r="C245" t="s">
        <v>96</v>
      </c>
      <c r="D245" s="57">
        <v>43843</v>
      </c>
      <c r="E245">
        <v>174.28</v>
      </c>
      <c r="F245" s="57">
        <v>43958</v>
      </c>
      <c r="G245">
        <f t="shared" si="14"/>
        <v>-297</v>
      </c>
      <c r="H245" s="57">
        <v>45937</v>
      </c>
      <c r="I245">
        <v>1621</v>
      </c>
      <c r="J245">
        <v>297754086</v>
      </c>
      <c r="K245">
        <v>72</v>
      </c>
      <c r="L245"/>
      <c r="M245"/>
      <c r="N245">
        <v>1.36</v>
      </c>
      <c r="O245" s="83">
        <v>8321.3799999999992</v>
      </c>
      <c r="P245">
        <v>7743.8100000000022</v>
      </c>
      <c r="Q245">
        <v>1.682547</v>
      </c>
      <c r="R245">
        <v>8796.4599999999991</v>
      </c>
      <c r="S245">
        <v>1.682547</v>
      </c>
      <c r="T245" s="84">
        <v>8321.3799999999992</v>
      </c>
      <c r="U245" s="57">
        <v>43983</v>
      </c>
      <c r="V245" s="81" t="str">
        <f t="shared" si="12"/>
        <v>12020</v>
      </c>
      <c r="W245" s="80" t="str">
        <f t="shared" si="13"/>
        <v>Acima de 120 dias</v>
      </c>
      <c r="X245" s="81" t="str">
        <f t="shared" si="15"/>
        <v>62020</v>
      </c>
      <c r="AA245"/>
    </row>
    <row r="246" spans="1:27" x14ac:dyDescent="0.3">
      <c r="A246" s="57">
        <v>44255</v>
      </c>
      <c r="B246">
        <v>29894663000189</v>
      </c>
      <c r="C246" t="s">
        <v>96</v>
      </c>
      <c r="D246" s="57">
        <v>43815</v>
      </c>
      <c r="E246">
        <v>149.65</v>
      </c>
      <c r="F246" s="57">
        <v>43868</v>
      </c>
      <c r="G246">
        <f t="shared" si="14"/>
        <v>-387</v>
      </c>
      <c r="H246" s="57">
        <v>45968</v>
      </c>
      <c r="I246">
        <v>1652</v>
      </c>
      <c r="J246">
        <v>297757190</v>
      </c>
      <c r="K246">
        <v>72</v>
      </c>
      <c r="L246"/>
      <c r="M246"/>
      <c r="N246">
        <v>1.3599999999999999</v>
      </c>
      <c r="O246" s="83">
        <v>7703.08</v>
      </c>
      <c r="P246">
        <v>6771.06</v>
      </c>
      <c r="Q246">
        <v>1.6430769999999999</v>
      </c>
      <c r="R246">
        <v>8073.77</v>
      </c>
      <c r="S246">
        <v>1.6430769999999999</v>
      </c>
      <c r="T246" s="84">
        <v>7703.08</v>
      </c>
      <c r="U246" s="57">
        <v>43891</v>
      </c>
      <c r="V246" s="81" t="str">
        <f t="shared" si="12"/>
        <v>122019</v>
      </c>
      <c r="W246" s="80" t="str">
        <f t="shared" si="13"/>
        <v>Acima de 120 dias</v>
      </c>
      <c r="X246" s="81" t="str">
        <f t="shared" si="15"/>
        <v>32020</v>
      </c>
      <c r="AA246"/>
    </row>
    <row r="247" spans="1:27" x14ac:dyDescent="0.3">
      <c r="A247" s="57">
        <v>44255</v>
      </c>
      <c r="B247">
        <v>29894663000189</v>
      </c>
      <c r="C247" t="s">
        <v>96</v>
      </c>
      <c r="D247" s="57">
        <v>43843</v>
      </c>
      <c r="E247">
        <v>85.96</v>
      </c>
      <c r="F247" s="57">
        <v>43868</v>
      </c>
      <c r="G247">
        <f t="shared" si="14"/>
        <v>-387</v>
      </c>
      <c r="H247" s="57">
        <v>45968</v>
      </c>
      <c r="I247">
        <v>1652</v>
      </c>
      <c r="J247">
        <v>297759138</v>
      </c>
      <c r="K247">
        <v>72</v>
      </c>
      <c r="L247"/>
      <c r="M247"/>
      <c r="N247">
        <v>1.36</v>
      </c>
      <c r="O247" s="83">
        <v>4425.95</v>
      </c>
      <c r="P247">
        <v>3852.4700000000003</v>
      </c>
      <c r="Q247">
        <v>1.6413610000000001</v>
      </c>
      <c r="R247">
        <v>4637.62</v>
      </c>
      <c r="S247">
        <v>1.6413610000000001</v>
      </c>
      <c r="T247" s="84">
        <v>4425.95</v>
      </c>
      <c r="U247" s="57">
        <v>43862</v>
      </c>
      <c r="V247" s="81" t="str">
        <f t="shared" si="12"/>
        <v>12020</v>
      </c>
      <c r="W247" s="80" t="str">
        <f t="shared" si="13"/>
        <v>Acima de 120 dias</v>
      </c>
      <c r="X247" s="81" t="str">
        <f t="shared" si="15"/>
        <v>22020</v>
      </c>
      <c r="AA247"/>
    </row>
    <row r="248" spans="1:27" x14ac:dyDescent="0.3">
      <c r="A248" s="57">
        <v>44255</v>
      </c>
      <c r="B248">
        <v>29894663000189</v>
      </c>
      <c r="C248" t="s">
        <v>96</v>
      </c>
      <c r="D248" s="57">
        <v>43843</v>
      </c>
      <c r="E248">
        <v>80.87</v>
      </c>
      <c r="F248" s="57">
        <v>44323</v>
      </c>
      <c r="G248">
        <f t="shared" si="14"/>
        <v>68</v>
      </c>
      <c r="H248" s="57">
        <v>45999</v>
      </c>
      <c r="I248">
        <v>1683</v>
      </c>
      <c r="J248">
        <v>297769987</v>
      </c>
      <c r="K248">
        <v>72</v>
      </c>
      <c r="L248"/>
      <c r="M248"/>
      <c r="N248">
        <v>1.36</v>
      </c>
      <c r="O248" s="83">
        <v>2976.49</v>
      </c>
      <c r="P248">
        <v>3655.0499999999997</v>
      </c>
      <c r="Q248">
        <v>1.651462</v>
      </c>
      <c r="R248">
        <v>3188.04</v>
      </c>
      <c r="S248">
        <v>1.651462</v>
      </c>
      <c r="T248" s="84">
        <v>2976.49</v>
      </c>
      <c r="U248" s="57">
        <v>44317</v>
      </c>
      <c r="V248" s="81" t="str">
        <f t="shared" si="12"/>
        <v>12020</v>
      </c>
      <c r="W248" s="80" t="str">
        <f t="shared" si="13"/>
        <v>1 a 30 dias</v>
      </c>
      <c r="X248" s="81" t="str">
        <f t="shared" si="15"/>
        <v>52021</v>
      </c>
      <c r="AA248"/>
    </row>
    <row r="249" spans="1:27" x14ac:dyDescent="0.3">
      <c r="A249" s="57">
        <v>44255</v>
      </c>
      <c r="B249">
        <v>29894663000189</v>
      </c>
      <c r="C249" t="s">
        <v>96</v>
      </c>
      <c r="D249" s="57">
        <v>43815</v>
      </c>
      <c r="E249">
        <v>186</v>
      </c>
      <c r="F249" s="57">
        <v>44081</v>
      </c>
      <c r="G249">
        <f t="shared" si="14"/>
        <v>-174</v>
      </c>
      <c r="H249" s="57">
        <v>45937</v>
      </c>
      <c r="I249">
        <v>1621</v>
      </c>
      <c r="J249">
        <v>297853212</v>
      </c>
      <c r="K249">
        <v>72</v>
      </c>
      <c r="L249"/>
      <c r="M249"/>
      <c r="N249">
        <v>1.3599999999999999</v>
      </c>
      <c r="O249" s="83">
        <v>8127.56</v>
      </c>
      <c r="P249">
        <v>8345.2000000000007</v>
      </c>
      <c r="Q249">
        <v>1.688858</v>
      </c>
      <c r="R249">
        <v>8644.02</v>
      </c>
      <c r="S249">
        <v>1.688858</v>
      </c>
      <c r="T249" s="84">
        <v>8127.56</v>
      </c>
      <c r="U249" s="57">
        <v>44105</v>
      </c>
      <c r="V249" s="81" t="str">
        <f t="shared" si="12"/>
        <v>122019</v>
      </c>
      <c r="W249" s="80" t="str">
        <f t="shared" si="13"/>
        <v>Acima de 120 dias</v>
      </c>
      <c r="X249" s="81" t="str">
        <f t="shared" si="15"/>
        <v>102020</v>
      </c>
      <c r="AA249"/>
    </row>
    <row r="250" spans="1:27" x14ac:dyDescent="0.3">
      <c r="A250" s="57">
        <v>44255</v>
      </c>
      <c r="B250">
        <v>29894663000189</v>
      </c>
      <c r="C250" t="s">
        <v>96</v>
      </c>
      <c r="D250" s="57">
        <v>43815</v>
      </c>
      <c r="E250">
        <v>108.63</v>
      </c>
      <c r="F250" s="57">
        <v>43868</v>
      </c>
      <c r="G250">
        <f t="shared" si="14"/>
        <v>-387</v>
      </c>
      <c r="H250" s="57">
        <v>45968</v>
      </c>
      <c r="I250">
        <v>1652</v>
      </c>
      <c r="J250">
        <v>297855676</v>
      </c>
      <c r="K250">
        <v>72</v>
      </c>
      <c r="L250"/>
      <c r="M250"/>
      <c r="N250">
        <v>1.3599999999999999</v>
      </c>
      <c r="O250" s="83">
        <v>5591.4400000000005</v>
      </c>
      <c r="P250">
        <v>4915.0900000000011</v>
      </c>
      <c r="Q250">
        <v>1.643219</v>
      </c>
      <c r="R250">
        <v>5860.7</v>
      </c>
      <c r="S250">
        <v>1.643219</v>
      </c>
      <c r="T250" s="84">
        <v>5591.4400000000005</v>
      </c>
      <c r="U250" s="57">
        <v>44013</v>
      </c>
      <c r="V250" s="81" t="str">
        <f t="shared" si="12"/>
        <v>122019</v>
      </c>
      <c r="W250" s="80" t="str">
        <f t="shared" si="13"/>
        <v>Acima de 120 dias</v>
      </c>
      <c r="X250" s="81" t="str">
        <f t="shared" si="15"/>
        <v>72020</v>
      </c>
      <c r="AA250"/>
    </row>
    <row r="251" spans="1:27" x14ac:dyDescent="0.3">
      <c r="A251" s="57">
        <v>44255</v>
      </c>
      <c r="B251">
        <v>29894663000189</v>
      </c>
      <c r="C251" t="s">
        <v>96</v>
      </c>
      <c r="D251" s="57">
        <v>43843</v>
      </c>
      <c r="E251">
        <v>82</v>
      </c>
      <c r="F251" s="57">
        <v>44111</v>
      </c>
      <c r="G251">
        <f t="shared" si="14"/>
        <v>-144</v>
      </c>
      <c r="H251" s="57">
        <v>45999</v>
      </c>
      <c r="I251">
        <v>1683</v>
      </c>
      <c r="J251">
        <v>297871029</v>
      </c>
      <c r="K251">
        <v>72</v>
      </c>
      <c r="L251"/>
      <c r="M251"/>
      <c r="N251">
        <v>1.36957</v>
      </c>
      <c r="O251" s="83">
        <v>3553.26</v>
      </c>
      <c r="P251">
        <v>3695.39</v>
      </c>
      <c r="Q251">
        <v>1.707746</v>
      </c>
      <c r="R251">
        <v>3799.24</v>
      </c>
      <c r="S251">
        <v>1.707746</v>
      </c>
      <c r="T251" s="84">
        <v>3553.26</v>
      </c>
      <c r="U251" s="57">
        <v>44105</v>
      </c>
      <c r="V251" s="81" t="str">
        <f t="shared" si="12"/>
        <v>12020</v>
      </c>
      <c r="W251" s="80" t="str">
        <f t="shared" si="13"/>
        <v>Acima de 120 dias</v>
      </c>
      <c r="X251" s="81" t="str">
        <f t="shared" si="15"/>
        <v>102020</v>
      </c>
      <c r="AA251"/>
    </row>
    <row r="252" spans="1:27" x14ac:dyDescent="0.3">
      <c r="A252" s="57">
        <v>44255</v>
      </c>
      <c r="B252">
        <v>29894663000189</v>
      </c>
      <c r="C252" t="s">
        <v>96</v>
      </c>
      <c r="D252" s="57">
        <v>43903</v>
      </c>
      <c r="E252">
        <v>285.29000000000002</v>
      </c>
      <c r="F252" s="57">
        <v>43928</v>
      </c>
      <c r="G252">
        <f t="shared" si="14"/>
        <v>-327</v>
      </c>
      <c r="H252" s="57">
        <v>45999</v>
      </c>
      <c r="I252">
        <v>1683</v>
      </c>
      <c r="J252">
        <v>297968413</v>
      </c>
      <c r="K252">
        <v>72</v>
      </c>
      <c r="L252"/>
      <c r="M252"/>
      <c r="N252">
        <v>1.36</v>
      </c>
      <c r="O252" s="83">
        <v>14240.949999999999</v>
      </c>
      <c r="P252">
        <v>12671.47</v>
      </c>
      <c r="Q252">
        <v>1.63836</v>
      </c>
      <c r="R252">
        <v>14955.539999999999</v>
      </c>
      <c r="S252">
        <v>1.63836</v>
      </c>
      <c r="T252" s="84">
        <v>14240.949999999999</v>
      </c>
      <c r="U252" s="57">
        <v>44075</v>
      </c>
      <c r="V252" s="81" t="str">
        <f t="shared" si="12"/>
        <v>32020</v>
      </c>
      <c r="W252" s="80" t="str">
        <f t="shared" si="13"/>
        <v>Acima de 120 dias</v>
      </c>
      <c r="X252" s="81" t="str">
        <f t="shared" si="15"/>
        <v>92020</v>
      </c>
      <c r="AA252"/>
    </row>
    <row r="253" spans="1:27" x14ac:dyDescent="0.3">
      <c r="A253" s="57">
        <v>44255</v>
      </c>
      <c r="B253">
        <v>29894663000189</v>
      </c>
      <c r="C253" t="s">
        <v>96</v>
      </c>
      <c r="D253" s="57">
        <v>43873</v>
      </c>
      <c r="E253">
        <v>90.98</v>
      </c>
      <c r="F253" s="57">
        <v>43989</v>
      </c>
      <c r="G253">
        <f t="shared" si="14"/>
        <v>-266</v>
      </c>
      <c r="H253" s="57">
        <v>46029</v>
      </c>
      <c r="I253">
        <v>1713</v>
      </c>
      <c r="J253">
        <v>297979824</v>
      </c>
      <c r="K253">
        <v>72</v>
      </c>
      <c r="L253"/>
      <c r="M253"/>
      <c r="N253">
        <v>1.5130000000000001</v>
      </c>
      <c r="O253" s="83">
        <v>4083.33</v>
      </c>
      <c r="P253">
        <v>3927.55</v>
      </c>
      <c r="Q253">
        <v>2.0601120000000002</v>
      </c>
      <c r="R253">
        <v>4498.72</v>
      </c>
      <c r="S253">
        <v>2.0601120000000002</v>
      </c>
      <c r="T253" s="84">
        <v>4083.33</v>
      </c>
      <c r="U253" s="57">
        <v>44013</v>
      </c>
      <c r="V253" s="81" t="str">
        <f t="shared" si="12"/>
        <v>22020</v>
      </c>
      <c r="W253" s="80" t="str">
        <f t="shared" si="13"/>
        <v>Acima de 120 dias</v>
      </c>
      <c r="X253" s="81" t="str">
        <f t="shared" si="15"/>
        <v>72020</v>
      </c>
      <c r="AA253"/>
    </row>
    <row r="254" spans="1:27" x14ac:dyDescent="0.3">
      <c r="A254" s="57">
        <v>44255</v>
      </c>
      <c r="B254">
        <v>29894663000189</v>
      </c>
      <c r="C254" t="s">
        <v>96</v>
      </c>
      <c r="D254" s="57">
        <v>43873</v>
      </c>
      <c r="E254">
        <v>381.6</v>
      </c>
      <c r="F254" s="57">
        <v>44172</v>
      </c>
      <c r="G254">
        <f t="shared" si="14"/>
        <v>-83</v>
      </c>
      <c r="H254" s="57">
        <v>45664</v>
      </c>
      <c r="I254">
        <v>1348</v>
      </c>
      <c r="J254">
        <v>297980944</v>
      </c>
      <c r="K254">
        <v>60</v>
      </c>
      <c r="L254"/>
      <c r="M254"/>
      <c r="N254">
        <v>1.4949999999999999</v>
      </c>
      <c r="O254" s="83">
        <v>13224.54</v>
      </c>
      <c r="P254">
        <v>14846.369999999995</v>
      </c>
      <c r="Q254">
        <v>2.057566</v>
      </c>
      <c r="R254">
        <v>14495.4</v>
      </c>
      <c r="S254">
        <v>2.057566</v>
      </c>
      <c r="T254" s="84">
        <v>13224.54</v>
      </c>
      <c r="U254" s="57">
        <v>44166</v>
      </c>
      <c r="V254" s="81" t="str">
        <f t="shared" si="12"/>
        <v>22020</v>
      </c>
      <c r="W254" s="80" t="str">
        <f t="shared" si="13"/>
        <v>61 a 90 dias</v>
      </c>
      <c r="X254" s="81" t="str">
        <f t="shared" si="15"/>
        <v>122020</v>
      </c>
      <c r="AA254"/>
    </row>
    <row r="255" spans="1:27" x14ac:dyDescent="0.3">
      <c r="A255" s="57">
        <v>44255</v>
      </c>
      <c r="B255">
        <v>29894663000189</v>
      </c>
      <c r="C255" t="s">
        <v>96</v>
      </c>
      <c r="D255" s="57">
        <v>43873</v>
      </c>
      <c r="E255">
        <v>86.64</v>
      </c>
      <c r="F255" s="57">
        <v>44323</v>
      </c>
      <c r="G255">
        <f t="shared" si="14"/>
        <v>68</v>
      </c>
      <c r="H255" s="57">
        <v>46029</v>
      </c>
      <c r="I255">
        <v>1713</v>
      </c>
      <c r="J255">
        <v>298080716</v>
      </c>
      <c r="K255">
        <v>72</v>
      </c>
      <c r="L255"/>
      <c r="M255"/>
      <c r="N255">
        <v>1.36</v>
      </c>
      <c r="O255" s="83">
        <v>3189.67</v>
      </c>
      <c r="P255">
        <v>3915.0500000000011</v>
      </c>
      <c r="Q255">
        <v>1.6959949999999999</v>
      </c>
      <c r="R255">
        <v>3455.75</v>
      </c>
      <c r="S255">
        <v>1.6959949999999999</v>
      </c>
      <c r="T255" s="84">
        <v>3189.67</v>
      </c>
      <c r="U255" s="57">
        <v>44317</v>
      </c>
      <c r="V255" s="81" t="str">
        <f t="shared" si="12"/>
        <v>22020</v>
      </c>
      <c r="W255" s="80" t="str">
        <f t="shared" si="13"/>
        <v>1 a 30 dias</v>
      </c>
      <c r="X255" s="81" t="str">
        <f t="shared" si="15"/>
        <v>52021</v>
      </c>
      <c r="AA255"/>
    </row>
    <row r="256" spans="1:27" x14ac:dyDescent="0.3">
      <c r="A256" s="57">
        <v>44255</v>
      </c>
      <c r="B256">
        <v>29894663000189</v>
      </c>
      <c r="C256" t="s">
        <v>96</v>
      </c>
      <c r="D256" s="57">
        <v>43791</v>
      </c>
      <c r="E256">
        <v>100</v>
      </c>
      <c r="F256" s="57">
        <v>44019</v>
      </c>
      <c r="G256">
        <f t="shared" si="14"/>
        <v>-236</v>
      </c>
      <c r="H256" s="57">
        <v>45937</v>
      </c>
      <c r="I256">
        <v>1621</v>
      </c>
      <c r="J256">
        <v>298151427</v>
      </c>
      <c r="K256">
        <v>72</v>
      </c>
      <c r="L256"/>
      <c r="M256"/>
      <c r="N256">
        <v>1.3460000000000001</v>
      </c>
      <c r="O256" s="83">
        <v>4643.49</v>
      </c>
      <c r="P256">
        <v>4556.7700000000004</v>
      </c>
      <c r="Q256">
        <v>1.5974999999999999</v>
      </c>
      <c r="R256">
        <v>4859.83</v>
      </c>
      <c r="S256">
        <v>1.5974999999999999</v>
      </c>
      <c r="T256" s="84">
        <v>4643.49</v>
      </c>
      <c r="U256" s="57">
        <v>44013</v>
      </c>
      <c r="V256" s="81" t="str">
        <f t="shared" si="12"/>
        <v>112019</v>
      </c>
      <c r="W256" s="80" t="str">
        <f t="shared" si="13"/>
        <v>Acima de 120 dias</v>
      </c>
      <c r="X256" s="81" t="str">
        <f t="shared" si="15"/>
        <v>72020</v>
      </c>
      <c r="AA256"/>
    </row>
    <row r="257" spans="1:27" x14ac:dyDescent="0.3">
      <c r="A257" s="57">
        <v>44255</v>
      </c>
      <c r="B257">
        <v>29894663000189</v>
      </c>
      <c r="C257" t="s">
        <v>96</v>
      </c>
      <c r="D257" s="57">
        <v>43791</v>
      </c>
      <c r="E257">
        <v>114.46</v>
      </c>
      <c r="F257" s="57">
        <v>44323</v>
      </c>
      <c r="G257">
        <f t="shared" si="14"/>
        <v>68</v>
      </c>
      <c r="H257" s="57">
        <v>45937</v>
      </c>
      <c r="I257">
        <v>1621</v>
      </c>
      <c r="J257">
        <v>298153309</v>
      </c>
      <c r="K257">
        <v>72</v>
      </c>
      <c r="L257"/>
      <c r="M257"/>
      <c r="N257">
        <v>1.3460000000000001</v>
      </c>
      <c r="O257" s="83">
        <v>4090.38</v>
      </c>
      <c r="P257">
        <v>5215.6099999999997</v>
      </c>
      <c r="Q257">
        <v>1.683883</v>
      </c>
      <c r="R257">
        <v>4417.93</v>
      </c>
      <c r="S257">
        <v>1.683883</v>
      </c>
      <c r="T257" s="84">
        <v>4090.38</v>
      </c>
      <c r="U257" s="57">
        <v>44287</v>
      </c>
      <c r="V257" s="81" t="str">
        <f t="shared" si="12"/>
        <v>112019</v>
      </c>
      <c r="W257" s="80" t="str">
        <f t="shared" si="13"/>
        <v>1 a 30 dias</v>
      </c>
      <c r="X257" s="81" t="str">
        <f t="shared" si="15"/>
        <v>42021</v>
      </c>
      <c r="AA257"/>
    </row>
    <row r="258" spans="1:27" x14ac:dyDescent="0.3">
      <c r="A258" s="57">
        <v>44255</v>
      </c>
      <c r="B258">
        <v>29894663000189</v>
      </c>
      <c r="C258" t="s">
        <v>96</v>
      </c>
      <c r="D258" s="57">
        <v>43815</v>
      </c>
      <c r="E258">
        <v>288</v>
      </c>
      <c r="F258" s="57">
        <v>44323</v>
      </c>
      <c r="G258">
        <f t="shared" si="14"/>
        <v>68</v>
      </c>
      <c r="H258" s="57">
        <v>45968</v>
      </c>
      <c r="I258">
        <v>1652</v>
      </c>
      <c r="J258">
        <v>298158820</v>
      </c>
      <c r="K258">
        <v>72</v>
      </c>
      <c r="L258"/>
      <c r="M258"/>
      <c r="N258">
        <v>1.3599999999999999</v>
      </c>
      <c r="O258" s="83">
        <v>10530.51</v>
      </c>
      <c r="P258">
        <v>13030.829999999998</v>
      </c>
      <c r="Q258">
        <v>1.6322669999999999</v>
      </c>
      <c r="R258">
        <v>11217.86</v>
      </c>
      <c r="S258">
        <v>1.6322669999999999</v>
      </c>
      <c r="T258" s="84">
        <v>10530.51</v>
      </c>
      <c r="U258" s="57">
        <v>44317</v>
      </c>
      <c r="V258" s="81" t="str">
        <f t="shared" ref="V258:V321" si="16">MONTH(D258)&amp;YEAR(D258)</f>
        <v>122019</v>
      </c>
      <c r="W258" s="80" t="str">
        <f t="shared" ref="W258:W321" si="17">_xlfn.IFS(G258&lt;-120,"Acima de 120 dias",G258&lt;=-90,"91 a 120 dias",G258&lt;=-61,"61 a 90 dias",G258&lt;=-31,"31 a 60 dias",G258&gt;=-30,"1 a 30 dias")</f>
        <v>1 a 30 dias</v>
      </c>
      <c r="X258" s="81" t="str">
        <f t="shared" si="15"/>
        <v>52021</v>
      </c>
      <c r="AA258"/>
    </row>
    <row r="259" spans="1:27" x14ac:dyDescent="0.3">
      <c r="A259" s="57">
        <v>44255</v>
      </c>
      <c r="B259">
        <v>29894663000189</v>
      </c>
      <c r="C259" t="s">
        <v>96</v>
      </c>
      <c r="D259" s="57">
        <v>43815</v>
      </c>
      <c r="E259">
        <v>177.86</v>
      </c>
      <c r="F259" s="57">
        <v>44081</v>
      </c>
      <c r="G259">
        <f t="shared" ref="G259:G322" si="18">F259-A259</f>
        <v>-174</v>
      </c>
      <c r="H259" s="57">
        <v>45968</v>
      </c>
      <c r="I259">
        <v>1652</v>
      </c>
      <c r="J259">
        <v>298159660</v>
      </c>
      <c r="K259">
        <v>72</v>
      </c>
      <c r="L259"/>
      <c r="M259"/>
      <c r="N259">
        <v>1.3599999999999999</v>
      </c>
      <c r="O259" s="83">
        <v>7932.21</v>
      </c>
      <c r="P259">
        <v>8047.4200000000019</v>
      </c>
      <c r="Q259">
        <v>1.6282129999999999</v>
      </c>
      <c r="R259">
        <v>8350.7199999999993</v>
      </c>
      <c r="S259">
        <v>1.6282129999999999</v>
      </c>
      <c r="T259" s="84">
        <v>7932.21</v>
      </c>
      <c r="U259" s="57">
        <v>44075</v>
      </c>
      <c r="V259" s="81" t="str">
        <f t="shared" si="16"/>
        <v>122019</v>
      </c>
      <c r="W259" s="80" t="str">
        <f t="shared" si="17"/>
        <v>Acima de 120 dias</v>
      </c>
      <c r="X259" s="81" t="str">
        <f t="shared" ref="X259:X322" si="19">MONTH(U259)&amp;YEAR(U259)</f>
        <v>92020</v>
      </c>
      <c r="AA259"/>
    </row>
    <row r="260" spans="1:27" x14ac:dyDescent="0.3">
      <c r="A260" s="57">
        <v>44255</v>
      </c>
      <c r="B260">
        <v>29894663000189</v>
      </c>
      <c r="C260" t="s">
        <v>96</v>
      </c>
      <c r="D260" s="57">
        <v>43843</v>
      </c>
      <c r="E260">
        <v>115</v>
      </c>
      <c r="F260" s="57">
        <v>44172</v>
      </c>
      <c r="G260">
        <f t="shared" si="18"/>
        <v>-83</v>
      </c>
      <c r="H260" s="57">
        <v>45999</v>
      </c>
      <c r="I260">
        <v>1683</v>
      </c>
      <c r="J260">
        <v>298164325</v>
      </c>
      <c r="K260">
        <v>72</v>
      </c>
      <c r="L260"/>
      <c r="M260"/>
      <c r="N260">
        <v>1.36</v>
      </c>
      <c r="O260" s="83">
        <v>4796.8999999999996</v>
      </c>
      <c r="P260">
        <v>5197.5599999999995</v>
      </c>
      <c r="Q260">
        <v>1.6624300000000001</v>
      </c>
      <c r="R260">
        <v>5108.54</v>
      </c>
      <c r="S260">
        <v>1.6624300000000001</v>
      </c>
      <c r="T260" s="84">
        <v>4796.8999999999996</v>
      </c>
      <c r="U260" s="57">
        <v>44166</v>
      </c>
      <c r="V260" s="81" t="str">
        <f t="shared" si="16"/>
        <v>12020</v>
      </c>
      <c r="W260" s="80" t="str">
        <f t="shared" si="17"/>
        <v>61 a 90 dias</v>
      </c>
      <c r="X260" s="81" t="str">
        <f t="shared" si="19"/>
        <v>122020</v>
      </c>
      <c r="AA260"/>
    </row>
    <row r="261" spans="1:27" x14ac:dyDescent="0.3">
      <c r="A261" s="57">
        <v>44255</v>
      </c>
      <c r="B261">
        <v>29894663000189</v>
      </c>
      <c r="C261" t="s">
        <v>96</v>
      </c>
      <c r="D261" s="57">
        <v>43873</v>
      </c>
      <c r="E261">
        <v>228</v>
      </c>
      <c r="F261" s="57">
        <v>44172</v>
      </c>
      <c r="G261">
        <f t="shared" si="18"/>
        <v>-83</v>
      </c>
      <c r="H261" s="57">
        <v>46029</v>
      </c>
      <c r="I261">
        <v>1713</v>
      </c>
      <c r="J261">
        <v>298173334</v>
      </c>
      <c r="K261">
        <v>72</v>
      </c>
      <c r="L261"/>
      <c r="M261"/>
      <c r="N261">
        <v>1.36</v>
      </c>
      <c r="O261" s="83">
        <v>9623.57</v>
      </c>
      <c r="P261">
        <v>10302.690000000004</v>
      </c>
      <c r="Q261">
        <v>1.6505860000000001</v>
      </c>
      <c r="R261">
        <v>10234.18</v>
      </c>
      <c r="S261">
        <v>1.6505860000000001</v>
      </c>
      <c r="T261" s="84">
        <v>9623.57</v>
      </c>
      <c r="U261" s="57">
        <v>44166</v>
      </c>
      <c r="V261" s="81" t="str">
        <f t="shared" si="16"/>
        <v>22020</v>
      </c>
      <c r="W261" s="80" t="str">
        <f t="shared" si="17"/>
        <v>61 a 90 dias</v>
      </c>
      <c r="X261" s="81" t="str">
        <f t="shared" si="19"/>
        <v>122020</v>
      </c>
      <c r="AA261"/>
    </row>
    <row r="262" spans="1:27" x14ac:dyDescent="0.3">
      <c r="A262" s="57">
        <v>44255</v>
      </c>
      <c r="B262">
        <v>29894663000189</v>
      </c>
      <c r="C262" t="s">
        <v>96</v>
      </c>
      <c r="D262" s="57">
        <v>43815</v>
      </c>
      <c r="E262">
        <v>110.58</v>
      </c>
      <c r="F262" s="57">
        <v>44323</v>
      </c>
      <c r="G262">
        <f t="shared" si="18"/>
        <v>68</v>
      </c>
      <c r="H262" s="57">
        <v>45937</v>
      </c>
      <c r="I262">
        <v>1621</v>
      </c>
      <c r="J262">
        <v>298252210</v>
      </c>
      <c r="K262">
        <v>72</v>
      </c>
      <c r="L262"/>
      <c r="M262"/>
      <c r="N262">
        <v>1.368428</v>
      </c>
      <c r="O262" s="83">
        <v>3930.94</v>
      </c>
      <c r="P262">
        <v>4948.9399999999996</v>
      </c>
      <c r="Q262">
        <v>1.7076070000000001</v>
      </c>
      <c r="R262">
        <v>4244.95</v>
      </c>
      <c r="S262">
        <v>1.7076070000000001</v>
      </c>
      <c r="T262" s="84">
        <v>3930.94</v>
      </c>
      <c r="U262" s="57">
        <v>44317</v>
      </c>
      <c r="V262" s="81" t="str">
        <f t="shared" si="16"/>
        <v>122019</v>
      </c>
      <c r="W262" s="80" t="str">
        <f t="shared" si="17"/>
        <v>1 a 30 dias</v>
      </c>
      <c r="X262" s="81" t="str">
        <f t="shared" si="19"/>
        <v>52021</v>
      </c>
      <c r="AA262"/>
    </row>
    <row r="263" spans="1:27" x14ac:dyDescent="0.3">
      <c r="A263" s="57">
        <v>44255</v>
      </c>
      <c r="B263">
        <v>29894663000189</v>
      </c>
      <c r="C263" t="s">
        <v>96</v>
      </c>
      <c r="D263" s="57">
        <v>43791</v>
      </c>
      <c r="E263">
        <v>150</v>
      </c>
      <c r="F263" s="57">
        <v>44081</v>
      </c>
      <c r="G263">
        <f t="shared" si="18"/>
        <v>-174</v>
      </c>
      <c r="H263" s="57">
        <v>45937</v>
      </c>
      <c r="I263">
        <v>1621</v>
      </c>
      <c r="J263">
        <v>298254703</v>
      </c>
      <c r="K263">
        <v>72</v>
      </c>
      <c r="L263"/>
      <c r="M263"/>
      <c r="N263">
        <v>1.3460000000000001</v>
      </c>
      <c r="O263" s="83">
        <v>6539.33</v>
      </c>
      <c r="P263">
        <v>6835.06</v>
      </c>
      <c r="Q263">
        <v>1.701608</v>
      </c>
      <c r="R263">
        <v>6989.75</v>
      </c>
      <c r="S263">
        <v>1.701608</v>
      </c>
      <c r="T263" s="84">
        <v>6539.33</v>
      </c>
      <c r="U263" s="57">
        <v>44075</v>
      </c>
      <c r="V263" s="81" t="str">
        <f t="shared" si="16"/>
        <v>112019</v>
      </c>
      <c r="W263" s="80" t="str">
        <f t="shared" si="17"/>
        <v>Acima de 120 dias</v>
      </c>
      <c r="X263" s="81" t="str">
        <f t="shared" si="19"/>
        <v>92020</v>
      </c>
      <c r="AA263"/>
    </row>
    <row r="264" spans="1:27" x14ac:dyDescent="0.3">
      <c r="A264" s="57">
        <v>44255</v>
      </c>
      <c r="B264">
        <v>29894663000189</v>
      </c>
      <c r="C264" t="s">
        <v>96</v>
      </c>
      <c r="D264" s="57">
        <v>43843</v>
      </c>
      <c r="E264">
        <v>289.43</v>
      </c>
      <c r="F264" s="57">
        <v>44142</v>
      </c>
      <c r="G264">
        <f t="shared" si="18"/>
        <v>-113</v>
      </c>
      <c r="H264" s="57">
        <v>45999</v>
      </c>
      <c r="I264">
        <v>1683</v>
      </c>
      <c r="J264">
        <v>298268404</v>
      </c>
      <c r="K264">
        <v>72</v>
      </c>
      <c r="L264"/>
      <c r="M264"/>
      <c r="N264">
        <v>1.36</v>
      </c>
      <c r="O264" s="83">
        <v>12426.43</v>
      </c>
      <c r="P264">
        <v>13081.07</v>
      </c>
      <c r="Q264">
        <v>1.636436</v>
      </c>
      <c r="R264">
        <v>13146.56</v>
      </c>
      <c r="S264">
        <v>1.636436</v>
      </c>
      <c r="T264" s="84">
        <v>12426.43</v>
      </c>
      <c r="U264" s="57">
        <v>44136</v>
      </c>
      <c r="V264" s="81" t="str">
        <f t="shared" si="16"/>
        <v>12020</v>
      </c>
      <c r="W264" s="80" t="str">
        <f t="shared" si="17"/>
        <v>91 a 120 dias</v>
      </c>
      <c r="X264" s="81" t="str">
        <f t="shared" si="19"/>
        <v>112020</v>
      </c>
      <c r="AA264"/>
    </row>
    <row r="265" spans="1:27" x14ac:dyDescent="0.3">
      <c r="A265" s="57">
        <v>44255</v>
      </c>
      <c r="B265">
        <v>29894663000189</v>
      </c>
      <c r="C265" t="s">
        <v>96</v>
      </c>
      <c r="D265" s="57">
        <v>43936</v>
      </c>
      <c r="E265">
        <v>802</v>
      </c>
      <c r="F265" s="57">
        <v>43958</v>
      </c>
      <c r="G265">
        <f t="shared" si="18"/>
        <v>-297</v>
      </c>
      <c r="H265" s="57">
        <v>46062</v>
      </c>
      <c r="I265">
        <v>1746</v>
      </c>
      <c r="J265">
        <v>298284897</v>
      </c>
      <c r="K265">
        <v>72</v>
      </c>
      <c r="L265"/>
      <c r="M265"/>
      <c r="N265">
        <v>1.3599999999999999</v>
      </c>
      <c r="O265" s="83">
        <v>39875.18</v>
      </c>
      <c r="P265">
        <v>35970.539999999986</v>
      </c>
      <c r="Q265">
        <v>1.636809</v>
      </c>
      <c r="R265">
        <v>41980.83</v>
      </c>
      <c r="S265">
        <v>1.636809</v>
      </c>
      <c r="T265" s="84">
        <v>39875.18</v>
      </c>
      <c r="U265" s="57">
        <v>43983</v>
      </c>
      <c r="V265" s="81" t="str">
        <f t="shared" si="16"/>
        <v>42020</v>
      </c>
      <c r="W265" s="80" t="str">
        <f t="shared" si="17"/>
        <v>Acima de 120 dias</v>
      </c>
      <c r="X265" s="81" t="str">
        <f t="shared" si="19"/>
        <v>62020</v>
      </c>
      <c r="AA265"/>
    </row>
    <row r="266" spans="1:27" x14ac:dyDescent="0.3">
      <c r="A266" s="57">
        <v>44255</v>
      </c>
      <c r="B266">
        <v>29894663000189</v>
      </c>
      <c r="C266" t="s">
        <v>96</v>
      </c>
      <c r="D266" s="57">
        <v>43815</v>
      </c>
      <c r="E266">
        <v>299.3</v>
      </c>
      <c r="F266" s="57">
        <v>43897</v>
      </c>
      <c r="G266">
        <f t="shared" si="18"/>
        <v>-358</v>
      </c>
      <c r="H266" s="57">
        <v>45968</v>
      </c>
      <c r="I266">
        <v>1652</v>
      </c>
      <c r="J266">
        <v>298361617</v>
      </c>
      <c r="K266">
        <v>72</v>
      </c>
      <c r="L266"/>
      <c r="M266"/>
      <c r="N266">
        <v>1.5129999999999999</v>
      </c>
      <c r="O266" s="83">
        <v>299.3</v>
      </c>
      <c r="P266">
        <v>12939.269999999999</v>
      </c>
      <c r="Q266">
        <v>2.0621040000000002</v>
      </c>
      <c r="R266">
        <v>299.3</v>
      </c>
      <c r="S266">
        <v>2.0621040000000002</v>
      </c>
      <c r="T266" s="84">
        <v>299.3</v>
      </c>
      <c r="U266" s="57">
        <v>44044</v>
      </c>
      <c r="V266" s="81" t="str">
        <f t="shared" si="16"/>
        <v>122019</v>
      </c>
      <c r="W266" s="80" t="str">
        <f t="shared" si="17"/>
        <v>Acima de 120 dias</v>
      </c>
      <c r="X266" s="81" t="str">
        <f t="shared" si="19"/>
        <v>82020</v>
      </c>
      <c r="AA266"/>
    </row>
    <row r="267" spans="1:27" x14ac:dyDescent="0.3">
      <c r="A267" s="57">
        <v>44255</v>
      </c>
      <c r="B267">
        <v>29894663000189</v>
      </c>
      <c r="C267" t="s">
        <v>96</v>
      </c>
      <c r="D267" s="57">
        <v>43815</v>
      </c>
      <c r="E267">
        <v>141.22999999999999</v>
      </c>
      <c r="F267" s="57">
        <v>43837</v>
      </c>
      <c r="G267">
        <f t="shared" si="18"/>
        <v>-418</v>
      </c>
      <c r="H267" s="57">
        <v>45968</v>
      </c>
      <c r="I267">
        <v>1652</v>
      </c>
      <c r="J267">
        <v>298463580</v>
      </c>
      <c r="K267">
        <v>72</v>
      </c>
      <c r="L267"/>
      <c r="M267"/>
      <c r="N267">
        <v>1.3599999999999999</v>
      </c>
      <c r="O267" s="83">
        <v>7361.78</v>
      </c>
      <c r="P267">
        <v>6390.1199999999981</v>
      </c>
      <c r="Q267">
        <v>1.6852879999999999</v>
      </c>
      <c r="R267">
        <v>7760.7</v>
      </c>
      <c r="S267">
        <v>1.6852879999999999</v>
      </c>
      <c r="T267" s="84">
        <v>7361.78</v>
      </c>
      <c r="U267" s="57">
        <v>43891</v>
      </c>
      <c r="V267" s="81" t="str">
        <f t="shared" si="16"/>
        <v>122019</v>
      </c>
      <c r="W267" s="80" t="str">
        <f t="shared" si="17"/>
        <v>Acima de 120 dias</v>
      </c>
      <c r="X267" s="81" t="str">
        <f t="shared" si="19"/>
        <v>32020</v>
      </c>
      <c r="AA267"/>
    </row>
    <row r="268" spans="1:27" x14ac:dyDescent="0.3">
      <c r="A268" s="57">
        <v>44255</v>
      </c>
      <c r="B268">
        <v>29894663000189</v>
      </c>
      <c r="C268" t="s">
        <v>96</v>
      </c>
      <c r="D268" s="57">
        <v>43903</v>
      </c>
      <c r="E268">
        <v>265</v>
      </c>
      <c r="F268" s="57">
        <v>44019</v>
      </c>
      <c r="G268">
        <f t="shared" si="18"/>
        <v>-236</v>
      </c>
      <c r="H268" s="57">
        <v>45999</v>
      </c>
      <c r="I268">
        <v>1683</v>
      </c>
      <c r="J268">
        <v>298473269</v>
      </c>
      <c r="K268">
        <v>72</v>
      </c>
      <c r="L268"/>
      <c r="M268"/>
      <c r="N268">
        <v>1.36</v>
      </c>
      <c r="O268" s="83">
        <v>12296.17</v>
      </c>
      <c r="P268">
        <v>11770.319999999998</v>
      </c>
      <c r="Q268">
        <v>1.6995690000000001</v>
      </c>
      <c r="R268">
        <v>13096.87</v>
      </c>
      <c r="S268">
        <v>1.6995690000000001</v>
      </c>
      <c r="T268" s="84">
        <v>12296.17</v>
      </c>
      <c r="U268" s="57">
        <v>44044</v>
      </c>
      <c r="V268" s="81" t="str">
        <f t="shared" si="16"/>
        <v>32020</v>
      </c>
      <c r="W268" s="80" t="str">
        <f t="shared" si="17"/>
        <v>Acima de 120 dias</v>
      </c>
      <c r="X268" s="81" t="str">
        <f t="shared" si="19"/>
        <v>82020</v>
      </c>
      <c r="AA268"/>
    </row>
    <row r="269" spans="1:27" x14ac:dyDescent="0.3">
      <c r="A269" s="57">
        <v>44255</v>
      </c>
      <c r="B269">
        <v>29894663000189</v>
      </c>
      <c r="C269" t="s">
        <v>96</v>
      </c>
      <c r="D269" s="57">
        <v>43873</v>
      </c>
      <c r="E269">
        <v>263</v>
      </c>
      <c r="F269" s="57">
        <v>43897</v>
      </c>
      <c r="G269">
        <f t="shared" si="18"/>
        <v>-358</v>
      </c>
      <c r="H269" s="57">
        <v>46029</v>
      </c>
      <c r="I269">
        <v>1713</v>
      </c>
      <c r="J269">
        <v>298479257</v>
      </c>
      <c r="K269">
        <v>72</v>
      </c>
      <c r="L269"/>
      <c r="M269"/>
      <c r="N269">
        <v>1.36</v>
      </c>
      <c r="O269" s="83">
        <v>13496.03</v>
      </c>
      <c r="P269">
        <v>11884.239999999998</v>
      </c>
      <c r="Q269">
        <v>1.638277</v>
      </c>
      <c r="R269">
        <v>14172.24</v>
      </c>
      <c r="S269">
        <v>1.638277</v>
      </c>
      <c r="T269" s="84">
        <v>13496.03</v>
      </c>
      <c r="U269" s="57">
        <v>43922</v>
      </c>
      <c r="V269" s="81" t="str">
        <f t="shared" si="16"/>
        <v>22020</v>
      </c>
      <c r="W269" s="80" t="str">
        <f t="shared" si="17"/>
        <v>Acima de 120 dias</v>
      </c>
      <c r="X269" s="81" t="str">
        <f t="shared" si="19"/>
        <v>42020</v>
      </c>
      <c r="AA269"/>
    </row>
    <row r="270" spans="1:27" x14ac:dyDescent="0.3">
      <c r="A270" s="57">
        <v>44255</v>
      </c>
      <c r="B270">
        <v>29894663000189</v>
      </c>
      <c r="C270" t="s">
        <v>96</v>
      </c>
      <c r="D270" s="57">
        <v>43873</v>
      </c>
      <c r="E270">
        <v>590.34</v>
      </c>
      <c r="F270" s="57">
        <v>44050</v>
      </c>
      <c r="G270">
        <f t="shared" si="18"/>
        <v>-205</v>
      </c>
      <c r="H270" s="57">
        <v>45999</v>
      </c>
      <c r="I270">
        <v>1683</v>
      </c>
      <c r="J270">
        <v>298570097</v>
      </c>
      <c r="K270">
        <v>72</v>
      </c>
      <c r="L270"/>
      <c r="M270"/>
      <c r="N270">
        <v>1.36</v>
      </c>
      <c r="O270" s="83">
        <v>27028.5</v>
      </c>
      <c r="P270">
        <v>26452.239999999994</v>
      </c>
      <c r="Q270">
        <v>1.653956</v>
      </c>
      <c r="R270">
        <v>28585.57</v>
      </c>
      <c r="S270">
        <v>1.653956</v>
      </c>
      <c r="T270" s="84">
        <v>27028.5</v>
      </c>
      <c r="U270" s="57">
        <v>44075</v>
      </c>
      <c r="V270" s="81" t="str">
        <f t="shared" si="16"/>
        <v>22020</v>
      </c>
      <c r="W270" s="80" t="str">
        <f t="shared" si="17"/>
        <v>Acima de 120 dias</v>
      </c>
      <c r="X270" s="81" t="str">
        <f t="shared" si="19"/>
        <v>92020</v>
      </c>
      <c r="AA270"/>
    </row>
    <row r="271" spans="1:27" x14ac:dyDescent="0.3">
      <c r="A271" s="57">
        <v>44255</v>
      </c>
      <c r="B271">
        <v>29894663000189</v>
      </c>
      <c r="C271" t="s">
        <v>96</v>
      </c>
      <c r="D271" s="57">
        <v>43873</v>
      </c>
      <c r="E271">
        <v>220</v>
      </c>
      <c r="F271" s="57">
        <v>43897</v>
      </c>
      <c r="G271">
        <f t="shared" si="18"/>
        <v>-358</v>
      </c>
      <c r="H271" s="57">
        <v>46029</v>
      </c>
      <c r="I271">
        <v>1713</v>
      </c>
      <c r="J271">
        <v>298581107</v>
      </c>
      <c r="K271">
        <v>72</v>
      </c>
      <c r="L271"/>
      <c r="M271"/>
      <c r="N271">
        <v>1.4950000000000001</v>
      </c>
      <c r="O271" s="83">
        <v>10554.77</v>
      </c>
      <c r="P271">
        <v>9547.9400000000023</v>
      </c>
      <c r="Q271">
        <v>2.0477020000000001</v>
      </c>
      <c r="R271">
        <v>11574.71</v>
      </c>
      <c r="S271">
        <v>2.0477020000000001</v>
      </c>
      <c r="T271" s="84">
        <v>10554.77</v>
      </c>
      <c r="U271" s="57">
        <v>43922</v>
      </c>
      <c r="V271" s="81" t="str">
        <f t="shared" si="16"/>
        <v>22020</v>
      </c>
      <c r="W271" s="80" t="str">
        <f t="shared" si="17"/>
        <v>Acima de 120 dias</v>
      </c>
      <c r="X271" s="81" t="str">
        <f t="shared" si="19"/>
        <v>42020</v>
      </c>
      <c r="AA271"/>
    </row>
    <row r="272" spans="1:27" x14ac:dyDescent="0.3">
      <c r="A272" s="57">
        <v>44255</v>
      </c>
      <c r="B272">
        <v>29894663000189</v>
      </c>
      <c r="C272" t="s">
        <v>96</v>
      </c>
      <c r="D272" s="57">
        <v>43903</v>
      </c>
      <c r="E272">
        <v>88.33</v>
      </c>
      <c r="F272" s="57">
        <v>44172</v>
      </c>
      <c r="G272">
        <f t="shared" si="18"/>
        <v>-83</v>
      </c>
      <c r="H272" s="57">
        <v>46029</v>
      </c>
      <c r="I272">
        <v>1713</v>
      </c>
      <c r="J272">
        <v>298582031</v>
      </c>
      <c r="K272">
        <v>72</v>
      </c>
      <c r="L272"/>
      <c r="M272"/>
      <c r="N272">
        <v>1.36</v>
      </c>
      <c r="O272" s="83">
        <v>3692.04</v>
      </c>
      <c r="P272">
        <v>3957.1399999999994</v>
      </c>
      <c r="Q272">
        <v>1.698064</v>
      </c>
      <c r="R272">
        <v>3964.86</v>
      </c>
      <c r="S272">
        <v>1.698064</v>
      </c>
      <c r="T272" s="84">
        <v>3692.04</v>
      </c>
      <c r="U272" s="57">
        <v>44197</v>
      </c>
      <c r="V272" s="81" t="str">
        <f t="shared" si="16"/>
        <v>32020</v>
      </c>
      <c r="W272" s="80" t="str">
        <f t="shared" si="17"/>
        <v>61 a 90 dias</v>
      </c>
      <c r="X272" s="81" t="str">
        <f t="shared" si="19"/>
        <v>12021</v>
      </c>
      <c r="AA272"/>
    </row>
    <row r="273" spans="1:27" x14ac:dyDescent="0.3">
      <c r="A273" s="57">
        <v>44255</v>
      </c>
      <c r="B273">
        <v>29894663000189</v>
      </c>
      <c r="C273" t="s">
        <v>96</v>
      </c>
      <c r="D273" s="57">
        <v>43791</v>
      </c>
      <c r="E273">
        <v>115.85</v>
      </c>
      <c r="F273" s="57">
        <v>44050</v>
      </c>
      <c r="G273">
        <f t="shared" si="18"/>
        <v>-205</v>
      </c>
      <c r="H273" s="57">
        <v>45937</v>
      </c>
      <c r="I273">
        <v>1621</v>
      </c>
      <c r="J273">
        <v>298654909</v>
      </c>
      <c r="K273">
        <v>72</v>
      </c>
      <c r="L273"/>
      <c r="M273"/>
      <c r="N273">
        <v>1.3460000000000001</v>
      </c>
      <c r="O273" s="83">
        <v>5176</v>
      </c>
      <c r="P273">
        <v>5278.9800000000023</v>
      </c>
      <c r="Q273">
        <v>1.6912199999999999</v>
      </c>
      <c r="R273">
        <v>5514.25</v>
      </c>
      <c r="S273">
        <v>1.6912199999999999</v>
      </c>
      <c r="T273" s="84">
        <v>5176</v>
      </c>
      <c r="U273" s="57">
        <v>44044</v>
      </c>
      <c r="V273" s="81" t="str">
        <f t="shared" si="16"/>
        <v>112019</v>
      </c>
      <c r="W273" s="80" t="str">
        <f t="shared" si="17"/>
        <v>Acima de 120 dias</v>
      </c>
      <c r="X273" s="81" t="str">
        <f t="shared" si="19"/>
        <v>82020</v>
      </c>
      <c r="AA273"/>
    </row>
    <row r="274" spans="1:27" x14ac:dyDescent="0.3">
      <c r="A274" s="57">
        <v>44255</v>
      </c>
      <c r="B274">
        <v>29894663000189</v>
      </c>
      <c r="C274" t="s">
        <v>96</v>
      </c>
      <c r="D274" s="57">
        <v>43815</v>
      </c>
      <c r="E274">
        <v>90.5</v>
      </c>
      <c r="F274" s="57">
        <v>44203</v>
      </c>
      <c r="G274">
        <f t="shared" si="18"/>
        <v>-52</v>
      </c>
      <c r="H274" s="57">
        <v>45968</v>
      </c>
      <c r="I274">
        <v>1652</v>
      </c>
      <c r="J274">
        <v>298656837</v>
      </c>
      <c r="K274">
        <v>72</v>
      </c>
      <c r="L274"/>
      <c r="M274"/>
      <c r="N274">
        <v>1.3599999999999999</v>
      </c>
      <c r="O274" s="83">
        <v>3672.92</v>
      </c>
      <c r="P274">
        <v>4094.8100000000009</v>
      </c>
      <c r="Q274">
        <v>1.629818</v>
      </c>
      <c r="R274">
        <v>3887.08</v>
      </c>
      <c r="S274">
        <v>1.629818</v>
      </c>
      <c r="T274" s="84">
        <v>3672.92</v>
      </c>
      <c r="U274" s="57">
        <v>44197</v>
      </c>
      <c r="V274" s="81" t="str">
        <f t="shared" si="16"/>
        <v>122019</v>
      </c>
      <c r="W274" s="80" t="str">
        <f t="shared" si="17"/>
        <v>31 a 60 dias</v>
      </c>
      <c r="X274" s="81" t="str">
        <f t="shared" si="19"/>
        <v>12021</v>
      </c>
      <c r="AA274"/>
    </row>
    <row r="275" spans="1:27" x14ac:dyDescent="0.3">
      <c r="A275" s="57">
        <v>44255</v>
      </c>
      <c r="B275">
        <v>29894663000189</v>
      </c>
      <c r="C275" t="s">
        <v>96</v>
      </c>
      <c r="D275" s="57">
        <v>43843</v>
      </c>
      <c r="E275">
        <v>556.29999999999995</v>
      </c>
      <c r="F275" s="57">
        <v>44172</v>
      </c>
      <c r="G275">
        <f t="shared" si="18"/>
        <v>-83</v>
      </c>
      <c r="H275" s="57">
        <v>44537</v>
      </c>
      <c r="I275">
        <v>221</v>
      </c>
      <c r="J275">
        <v>298674464</v>
      </c>
      <c r="K275">
        <v>24</v>
      </c>
      <c r="L275"/>
      <c r="M275"/>
      <c r="N275">
        <v>1.4949999999999999</v>
      </c>
      <c r="O275" s="83">
        <v>6929.51</v>
      </c>
      <c r="P275">
        <v>10763.16</v>
      </c>
      <c r="Q275">
        <v>2.0788890000000002</v>
      </c>
      <c r="R275">
        <v>7011.74</v>
      </c>
      <c r="S275">
        <v>2.0788890000000002</v>
      </c>
      <c r="T275" s="84">
        <v>6929.51</v>
      </c>
      <c r="U275" s="57">
        <v>44197</v>
      </c>
      <c r="V275" s="81" t="str">
        <f t="shared" si="16"/>
        <v>12020</v>
      </c>
      <c r="W275" s="80" t="str">
        <f t="shared" si="17"/>
        <v>61 a 90 dias</v>
      </c>
      <c r="X275" s="81" t="str">
        <f t="shared" si="19"/>
        <v>12021</v>
      </c>
      <c r="AA275"/>
    </row>
    <row r="276" spans="1:27" x14ac:dyDescent="0.3">
      <c r="A276" s="57">
        <v>44255</v>
      </c>
      <c r="B276">
        <v>29894663000189</v>
      </c>
      <c r="C276" t="s">
        <v>96</v>
      </c>
      <c r="D276" s="57">
        <v>43873</v>
      </c>
      <c r="E276">
        <v>190</v>
      </c>
      <c r="F276" s="57">
        <v>43989</v>
      </c>
      <c r="G276">
        <f t="shared" si="18"/>
        <v>-266</v>
      </c>
      <c r="H276" s="57">
        <v>46029</v>
      </c>
      <c r="I276">
        <v>1713</v>
      </c>
      <c r="J276">
        <v>298680613</v>
      </c>
      <c r="K276">
        <v>72</v>
      </c>
      <c r="L276"/>
      <c r="M276"/>
      <c r="N276">
        <v>1.36</v>
      </c>
      <c r="O276" s="83">
        <v>9086.2900000000009</v>
      </c>
      <c r="P276">
        <v>8585.5699999999979</v>
      </c>
      <c r="Q276">
        <v>1.695182</v>
      </c>
      <c r="R276">
        <v>9668.52</v>
      </c>
      <c r="S276">
        <v>1.695182</v>
      </c>
      <c r="T276" s="84">
        <v>9086.2900000000009</v>
      </c>
      <c r="U276" s="57">
        <v>44013</v>
      </c>
      <c r="V276" s="81" t="str">
        <f t="shared" si="16"/>
        <v>22020</v>
      </c>
      <c r="W276" s="80" t="str">
        <f t="shared" si="17"/>
        <v>Acima de 120 dias</v>
      </c>
      <c r="X276" s="81" t="str">
        <f t="shared" si="19"/>
        <v>72020</v>
      </c>
      <c r="AA276"/>
    </row>
    <row r="277" spans="1:27" x14ac:dyDescent="0.3">
      <c r="A277" s="57">
        <v>44255</v>
      </c>
      <c r="B277">
        <v>29894663000189</v>
      </c>
      <c r="C277" t="s">
        <v>96</v>
      </c>
      <c r="D277" s="57">
        <v>43873</v>
      </c>
      <c r="E277">
        <v>118</v>
      </c>
      <c r="F277" s="57">
        <v>44142</v>
      </c>
      <c r="G277">
        <f t="shared" si="18"/>
        <v>-113</v>
      </c>
      <c r="H277" s="57">
        <v>46029</v>
      </c>
      <c r="I277">
        <v>1713</v>
      </c>
      <c r="J277">
        <v>298781366</v>
      </c>
      <c r="K277">
        <v>72</v>
      </c>
      <c r="L277"/>
      <c r="M277"/>
      <c r="N277">
        <v>1.364485305516679</v>
      </c>
      <c r="O277" s="83">
        <v>5045.88</v>
      </c>
      <c r="P277">
        <v>5324.8700000000008</v>
      </c>
      <c r="Q277">
        <v>1.7022809999999999</v>
      </c>
      <c r="R277">
        <v>5409.52</v>
      </c>
      <c r="S277">
        <v>1.7022809999999999</v>
      </c>
      <c r="T277" s="84">
        <v>5045.88</v>
      </c>
      <c r="U277" s="57">
        <v>44136</v>
      </c>
      <c r="V277" s="81" t="str">
        <f t="shared" si="16"/>
        <v>22020</v>
      </c>
      <c r="W277" s="80" t="str">
        <f t="shared" si="17"/>
        <v>91 a 120 dias</v>
      </c>
      <c r="X277" s="81" t="str">
        <f t="shared" si="19"/>
        <v>112020</v>
      </c>
      <c r="AA277"/>
    </row>
    <row r="278" spans="1:27" x14ac:dyDescent="0.3">
      <c r="A278" s="57">
        <v>44255</v>
      </c>
      <c r="B278">
        <v>29894663000189</v>
      </c>
      <c r="C278" t="s">
        <v>96</v>
      </c>
      <c r="D278" s="57">
        <v>43815</v>
      </c>
      <c r="E278">
        <v>249.9</v>
      </c>
      <c r="F278" s="57">
        <v>43868</v>
      </c>
      <c r="G278">
        <f t="shared" si="18"/>
        <v>-387</v>
      </c>
      <c r="H278" s="57">
        <v>45937</v>
      </c>
      <c r="I278">
        <v>1621</v>
      </c>
      <c r="J278">
        <v>298849995</v>
      </c>
      <c r="K278">
        <v>72</v>
      </c>
      <c r="L278"/>
      <c r="M278"/>
      <c r="N278">
        <v>1.3599999999999999</v>
      </c>
      <c r="O278" s="83">
        <v>12848.02</v>
      </c>
      <c r="P278">
        <v>11212.160000000003</v>
      </c>
      <c r="Q278">
        <v>1.600217</v>
      </c>
      <c r="R278">
        <v>13362.96</v>
      </c>
      <c r="S278">
        <v>1.600217</v>
      </c>
      <c r="T278" s="84">
        <v>12848.02</v>
      </c>
      <c r="U278" s="57">
        <v>43862</v>
      </c>
      <c r="V278" s="81" t="str">
        <f t="shared" si="16"/>
        <v>122019</v>
      </c>
      <c r="W278" s="80" t="str">
        <f t="shared" si="17"/>
        <v>Acima de 120 dias</v>
      </c>
      <c r="X278" s="81" t="str">
        <f t="shared" si="19"/>
        <v>22020</v>
      </c>
      <c r="AA278"/>
    </row>
    <row r="279" spans="1:27" x14ac:dyDescent="0.3">
      <c r="A279" s="57">
        <v>44255</v>
      </c>
      <c r="B279">
        <v>29894663000189</v>
      </c>
      <c r="C279" t="s">
        <v>96</v>
      </c>
      <c r="D279" s="57">
        <v>43815</v>
      </c>
      <c r="E279">
        <v>153.33000000000001</v>
      </c>
      <c r="F279" s="57">
        <v>44234</v>
      </c>
      <c r="G279">
        <f t="shared" si="18"/>
        <v>-21</v>
      </c>
      <c r="H279" s="57">
        <v>45968</v>
      </c>
      <c r="I279">
        <v>1652</v>
      </c>
      <c r="J279">
        <v>298960704</v>
      </c>
      <c r="K279">
        <v>72</v>
      </c>
      <c r="L279"/>
      <c r="M279"/>
      <c r="N279">
        <v>1.3599999999999999</v>
      </c>
      <c r="O279" s="83">
        <v>6010.38</v>
      </c>
      <c r="P279">
        <v>6937.5600000000022</v>
      </c>
      <c r="Q279">
        <v>1.6763889999999999</v>
      </c>
      <c r="R279">
        <v>6432.3499999999995</v>
      </c>
      <c r="S279">
        <v>1.6763889999999999</v>
      </c>
      <c r="T279" s="84">
        <v>6010.38</v>
      </c>
      <c r="U279" s="57">
        <v>44256</v>
      </c>
      <c r="V279" s="81" t="str">
        <f t="shared" si="16"/>
        <v>122019</v>
      </c>
      <c r="W279" s="80" t="str">
        <f t="shared" si="17"/>
        <v>1 a 30 dias</v>
      </c>
      <c r="X279" s="81" t="str">
        <f t="shared" si="19"/>
        <v>32021</v>
      </c>
      <c r="AA279"/>
    </row>
    <row r="280" spans="1:27" x14ac:dyDescent="0.3">
      <c r="A280" s="57">
        <v>44255</v>
      </c>
      <c r="B280">
        <v>29894663000189</v>
      </c>
      <c r="C280" t="s">
        <v>96</v>
      </c>
      <c r="D280" s="57">
        <v>43873</v>
      </c>
      <c r="E280">
        <v>133.28</v>
      </c>
      <c r="F280" s="57">
        <v>44323</v>
      </c>
      <c r="G280">
        <f t="shared" si="18"/>
        <v>68</v>
      </c>
      <c r="H280" s="57">
        <v>46029</v>
      </c>
      <c r="I280">
        <v>1713</v>
      </c>
      <c r="J280">
        <v>298972832</v>
      </c>
      <c r="K280">
        <v>72</v>
      </c>
      <c r="L280"/>
      <c r="M280"/>
      <c r="N280">
        <v>1.36</v>
      </c>
      <c r="O280" s="83">
        <v>4954.8899999999994</v>
      </c>
      <c r="P280">
        <v>6022.5800000000017</v>
      </c>
      <c r="Q280">
        <v>1.6542600000000001</v>
      </c>
      <c r="R280">
        <v>5316.11</v>
      </c>
      <c r="S280">
        <v>1.6542600000000001</v>
      </c>
      <c r="T280" s="84">
        <v>4954.8899999999994</v>
      </c>
      <c r="U280" s="57">
        <v>44317</v>
      </c>
      <c r="V280" s="81" t="str">
        <f t="shared" si="16"/>
        <v>22020</v>
      </c>
      <c r="W280" s="80" t="str">
        <f t="shared" si="17"/>
        <v>1 a 30 dias</v>
      </c>
      <c r="X280" s="81" t="str">
        <f t="shared" si="19"/>
        <v>52021</v>
      </c>
      <c r="AA280"/>
    </row>
    <row r="281" spans="1:27" x14ac:dyDescent="0.3">
      <c r="A281" s="57">
        <v>44255</v>
      </c>
      <c r="B281">
        <v>29894663000189</v>
      </c>
      <c r="C281" t="s">
        <v>96</v>
      </c>
      <c r="D281" s="57">
        <v>43873</v>
      </c>
      <c r="E281">
        <v>200</v>
      </c>
      <c r="F281" s="57">
        <v>43897</v>
      </c>
      <c r="G281">
        <f t="shared" si="18"/>
        <v>-358</v>
      </c>
      <c r="H281" s="57">
        <v>46029</v>
      </c>
      <c r="I281">
        <v>1713</v>
      </c>
      <c r="J281">
        <v>298979421</v>
      </c>
      <c r="K281">
        <v>72</v>
      </c>
      <c r="L281"/>
      <c r="M281"/>
      <c r="N281">
        <v>1.3731117925696539</v>
      </c>
      <c r="O281" s="83">
        <v>10136.76</v>
      </c>
      <c r="P281">
        <v>9001.7399999999961</v>
      </c>
      <c r="Q281">
        <v>1.7113609999999999</v>
      </c>
      <c r="R281">
        <v>10752.09</v>
      </c>
      <c r="S281">
        <v>1.7113609999999999</v>
      </c>
      <c r="T281" s="84">
        <v>10136.76</v>
      </c>
      <c r="U281" s="57">
        <v>43891</v>
      </c>
      <c r="V281" s="81" t="str">
        <f t="shared" si="16"/>
        <v>22020</v>
      </c>
      <c r="W281" s="80" t="str">
        <f t="shared" si="17"/>
        <v>Acima de 120 dias</v>
      </c>
      <c r="X281" s="81" t="str">
        <f t="shared" si="19"/>
        <v>32020</v>
      </c>
      <c r="AA281"/>
    </row>
    <row r="282" spans="1:27" x14ac:dyDescent="0.3">
      <c r="A282" s="57">
        <v>44255</v>
      </c>
      <c r="B282">
        <v>29894663000189</v>
      </c>
      <c r="C282" t="s">
        <v>96</v>
      </c>
      <c r="D282" s="57">
        <v>43873</v>
      </c>
      <c r="E282">
        <v>359.45</v>
      </c>
      <c r="F282" s="57">
        <v>43928</v>
      </c>
      <c r="G282">
        <f t="shared" si="18"/>
        <v>-327</v>
      </c>
      <c r="H282" s="57">
        <v>46029</v>
      </c>
      <c r="I282">
        <v>1713</v>
      </c>
      <c r="J282">
        <v>298981249</v>
      </c>
      <c r="K282">
        <v>72</v>
      </c>
      <c r="L282"/>
      <c r="M282"/>
      <c r="N282">
        <v>1.5044757744453023</v>
      </c>
      <c r="O282" s="83">
        <v>16875.61</v>
      </c>
      <c r="P282">
        <v>15556.329999999996</v>
      </c>
      <c r="Q282">
        <v>2.0513560000000002</v>
      </c>
      <c r="R282">
        <v>18520.8</v>
      </c>
      <c r="S282">
        <v>2.0513560000000002</v>
      </c>
      <c r="T282" s="84">
        <v>16875.61</v>
      </c>
      <c r="U282" s="57">
        <v>43952</v>
      </c>
      <c r="V282" s="81" t="str">
        <f t="shared" si="16"/>
        <v>22020</v>
      </c>
      <c r="W282" s="80" t="str">
        <f t="shared" si="17"/>
        <v>Acima de 120 dias</v>
      </c>
      <c r="X282" s="81" t="str">
        <f t="shared" si="19"/>
        <v>52020</v>
      </c>
      <c r="AA282"/>
    </row>
    <row r="283" spans="1:27" x14ac:dyDescent="0.3">
      <c r="A283" s="57">
        <v>44255</v>
      </c>
      <c r="B283">
        <v>29894663000189</v>
      </c>
      <c r="C283" t="s">
        <v>96</v>
      </c>
      <c r="D283" s="57">
        <v>43873</v>
      </c>
      <c r="E283">
        <v>433.07</v>
      </c>
      <c r="F283" s="57">
        <v>44234</v>
      </c>
      <c r="G283">
        <f t="shared" si="18"/>
        <v>-21</v>
      </c>
      <c r="H283" s="57">
        <v>45999</v>
      </c>
      <c r="I283">
        <v>1683</v>
      </c>
      <c r="J283">
        <v>299063552</v>
      </c>
      <c r="K283">
        <v>72</v>
      </c>
      <c r="L283"/>
      <c r="M283"/>
      <c r="N283">
        <v>1.36</v>
      </c>
      <c r="O283" s="83">
        <v>17295.29</v>
      </c>
      <c r="P283">
        <v>19405.240000000002</v>
      </c>
      <c r="Q283">
        <v>1.6361540000000001</v>
      </c>
      <c r="R283">
        <v>18371.8</v>
      </c>
      <c r="S283">
        <v>1.6361540000000001</v>
      </c>
      <c r="T283" s="84">
        <v>17295.29</v>
      </c>
      <c r="U283" s="57">
        <v>44228</v>
      </c>
      <c r="V283" s="81" t="str">
        <f t="shared" si="16"/>
        <v>22020</v>
      </c>
      <c r="W283" s="80" t="str">
        <f t="shared" si="17"/>
        <v>1 a 30 dias</v>
      </c>
      <c r="X283" s="81" t="str">
        <f t="shared" si="19"/>
        <v>22021</v>
      </c>
      <c r="AA283"/>
    </row>
    <row r="284" spans="1:27" x14ac:dyDescent="0.3">
      <c r="A284" s="57">
        <v>44255</v>
      </c>
      <c r="B284">
        <v>29894663000189</v>
      </c>
      <c r="C284" t="s">
        <v>96</v>
      </c>
      <c r="D284" s="57">
        <v>43815</v>
      </c>
      <c r="E284">
        <v>340</v>
      </c>
      <c r="F284" s="57">
        <v>43837</v>
      </c>
      <c r="G284">
        <f t="shared" si="18"/>
        <v>-418</v>
      </c>
      <c r="H284" s="57">
        <v>45968</v>
      </c>
      <c r="I284">
        <v>1652</v>
      </c>
      <c r="J284">
        <v>299155875</v>
      </c>
      <c r="K284">
        <v>72</v>
      </c>
      <c r="L284"/>
      <c r="M284"/>
      <c r="N284">
        <v>1.3599999999999999</v>
      </c>
      <c r="O284" s="83">
        <v>17827.53</v>
      </c>
      <c r="P284">
        <v>15383.589999999997</v>
      </c>
      <c r="Q284">
        <v>1.647894</v>
      </c>
      <c r="R284">
        <v>18683.32</v>
      </c>
      <c r="S284">
        <v>1.647894</v>
      </c>
      <c r="T284" s="84">
        <v>17827.53</v>
      </c>
      <c r="U284" s="57">
        <v>43891</v>
      </c>
      <c r="V284" s="81" t="str">
        <f t="shared" si="16"/>
        <v>122019</v>
      </c>
      <c r="W284" s="80" t="str">
        <f t="shared" si="17"/>
        <v>Acima de 120 dias</v>
      </c>
      <c r="X284" s="81" t="str">
        <f t="shared" si="19"/>
        <v>32020</v>
      </c>
      <c r="AA284"/>
    </row>
    <row r="285" spans="1:27" x14ac:dyDescent="0.3">
      <c r="A285" s="57">
        <v>44255</v>
      </c>
      <c r="B285">
        <v>29894663000189</v>
      </c>
      <c r="C285" t="s">
        <v>96</v>
      </c>
      <c r="D285" s="57">
        <v>43815</v>
      </c>
      <c r="E285">
        <v>246.99</v>
      </c>
      <c r="F285" s="57">
        <v>43868</v>
      </c>
      <c r="G285">
        <f t="shared" si="18"/>
        <v>-387</v>
      </c>
      <c r="H285" s="57">
        <v>45968</v>
      </c>
      <c r="I285">
        <v>1652</v>
      </c>
      <c r="J285">
        <v>299158793</v>
      </c>
      <c r="K285">
        <v>72</v>
      </c>
      <c r="L285"/>
      <c r="M285"/>
      <c r="N285">
        <v>1.3599999999999999</v>
      </c>
      <c r="O285" s="83">
        <v>12710.51</v>
      </c>
      <c r="P285">
        <v>11175.300000000001</v>
      </c>
      <c r="Q285">
        <v>1.644606</v>
      </c>
      <c r="R285">
        <v>13325.35</v>
      </c>
      <c r="S285">
        <v>1.644606</v>
      </c>
      <c r="T285" s="84">
        <v>12710.51</v>
      </c>
      <c r="U285" s="57">
        <v>43862</v>
      </c>
      <c r="V285" s="81" t="str">
        <f t="shared" si="16"/>
        <v>122019</v>
      </c>
      <c r="W285" s="80" t="str">
        <f t="shared" si="17"/>
        <v>Acima de 120 dias</v>
      </c>
      <c r="X285" s="81" t="str">
        <f t="shared" si="19"/>
        <v>22020</v>
      </c>
      <c r="AA285"/>
    </row>
    <row r="286" spans="1:27" x14ac:dyDescent="0.3">
      <c r="A286" s="57">
        <v>44255</v>
      </c>
      <c r="B286">
        <v>29894663000189</v>
      </c>
      <c r="C286" t="s">
        <v>96</v>
      </c>
      <c r="D286" s="57">
        <v>43815</v>
      </c>
      <c r="E286">
        <v>100</v>
      </c>
      <c r="F286" s="57">
        <v>43897</v>
      </c>
      <c r="G286">
        <f t="shared" si="18"/>
        <v>-358</v>
      </c>
      <c r="H286" s="57">
        <v>45968</v>
      </c>
      <c r="I286">
        <v>1652</v>
      </c>
      <c r="J286">
        <v>299165148</v>
      </c>
      <c r="K286">
        <v>72</v>
      </c>
      <c r="L286"/>
      <c r="M286"/>
      <c r="N286">
        <v>1.3599999999999999</v>
      </c>
      <c r="O286" s="83">
        <v>5012.1000000000004</v>
      </c>
      <c r="P286">
        <v>4524.590000000002</v>
      </c>
      <c r="Q286">
        <v>1.6859</v>
      </c>
      <c r="R286">
        <v>5295.08</v>
      </c>
      <c r="S286">
        <v>1.6859</v>
      </c>
      <c r="T286" s="84">
        <v>5012.1000000000004</v>
      </c>
      <c r="U286" s="57">
        <v>43922</v>
      </c>
      <c r="V286" s="81" t="str">
        <f t="shared" si="16"/>
        <v>122019</v>
      </c>
      <c r="W286" s="80" t="str">
        <f t="shared" si="17"/>
        <v>Acima de 120 dias</v>
      </c>
      <c r="X286" s="81" t="str">
        <f t="shared" si="19"/>
        <v>42020</v>
      </c>
      <c r="AA286"/>
    </row>
    <row r="287" spans="1:27" x14ac:dyDescent="0.3">
      <c r="A287" s="57">
        <v>44255</v>
      </c>
      <c r="B287">
        <v>29894663000189</v>
      </c>
      <c r="C287" t="s">
        <v>96</v>
      </c>
      <c r="D287" s="57">
        <v>43843</v>
      </c>
      <c r="E287">
        <v>114.6</v>
      </c>
      <c r="F287" s="57">
        <v>44262</v>
      </c>
      <c r="G287">
        <f t="shared" si="18"/>
        <v>7</v>
      </c>
      <c r="H287" s="57">
        <v>45999</v>
      </c>
      <c r="I287">
        <v>1683</v>
      </c>
      <c r="J287">
        <v>299167912</v>
      </c>
      <c r="K287">
        <v>72</v>
      </c>
      <c r="L287"/>
      <c r="M287"/>
      <c r="N287">
        <v>1.36</v>
      </c>
      <c r="O287" s="83">
        <v>4476.3600000000006</v>
      </c>
      <c r="P287">
        <v>5179.4899999999989</v>
      </c>
      <c r="Q287">
        <v>1.6216660000000001</v>
      </c>
      <c r="R287">
        <v>4746.9800000000005</v>
      </c>
      <c r="S287">
        <v>1.6216660000000001</v>
      </c>
      <c r="T287" s="84">
        <v>4476.3600000000006</v>
      </c>
      <c r="U287" s="57">
        <v>44287</v>
      </c>
      <c r="V287" s="81" t="str">
        <f t="shared" si="16"/>
        <v>12020</v>
      </c>
      <c r="W287" s="80" t="str">
        <f t="shared" si="17"/>
        <v>1 a 30 dias</v>
      </c>
      <c r="X287" s="81" t="str">
        <f t="shared" si="19"/>
        <v>42021</v>
      </c>
      <c r="AA287"/>
    </row>
    <row r="288" spans="1:27" x14ac:dyDescent="0.3">
      <c r="A288" s="57">
        <v>44255</v>
      </c>
      <c r="B288">
        <v>29894663000189</v>
      </c>
      <c r="C288" t="s">
        <v>96</v>
      </c>
      <c r="D288" s="57">
        <v>43873</v>
      </c>
      <c r="E288">
        <v>263.89999999999998</v>
      </c>
      <c r="F288" s="57">
        <v>44019</v>
      </c>
      <c r="G288">
        <f t="shared" si="18"/>
        <v>-236</v>
      </c>
      <c r="H288" s="57">
        <v>46029</v>
      </c>
      <c r="I288">
        <v>1713</v>
      </c>
      <c r="J288">
        <v>299175714</v>
      </c>
      <c r="K288">
        <v>72</v>
      </c>
      <c r="L288"/>
      <c r="M288"/>
      <c r="N288">
        <v>1.36</v>
      </c>
      <c r="O288" s="83">
        <v>12497.42</v>
      </c>
      <c r="P288">
        <v>11924.939999999999</v>
      </c>
      <c r="Q288">
        <v>1.6336079999999999</v>
      </c>
      <c r="R288">
        <v>13165.14</v>
      </c>
      <c r="S288">
        <v>1.6336079999999999</v>
      </c>
      <c r="T288" s="84">
        <v>12497.42</v>
      </c>
      <c r="U288" s="57">
        <v>44044</v>
      </c>
      <c r="V288" s="81" t="str">
        <f t="shared" si="16"/>
        <v>22020</v>
      </c>
      <c r="W288" s="80" t="str">
        <f t="shared" si="17"/>
        <v>Acima de 120 dias</v>
      </c>
      <c r="X288" s="81" t="str">
        <f t="shared" si="19"/>
        <v>82020</v>
      </c>
      <c r="AA288"/>
    </row>
    <row r="289" spans="1:27" x14ac:dyDescent="0.3">
      <c r="A289" s="57">
        <v>44255</v>
      </c>
      <c r="B289">
        <v>29894663000189</v>
      </c>
      <c r="C289" t="s">
        <v>96</v>
      </c>
      <c r="D289" s="57">
        <v>43873</v>
      </c>
      <c r="E289">
        <v>239.85</v>
      </c>
      <c r="F289" s="57">
        <v>44234</v>
      </c>
      <c r="G289">
        <f t="shared" si="18"/>
        <v>-21</v>
      </c>
      <c r="H289" s="57">
        <v>46029</v>
      </c>
      <c r="I289">
        <v>1713</v>
      </c>
      <c r="J289">
        <v>299274480</v>
      </c>
      <c r="K289">
        <v>72</v>
      </c>
      <c r="L289"/>
      <c r="M289"/>
      <c r="N289">
        <v>1.36</v>
      </c>
      <c r="O289" s="83">
        <v>9576.43</v>
      </c>
      <c r="P289">
        <v>10838.180000000002</v>
      </c>
      <c r="Q289">
        <v>1.6830879999999999</v>
      </c>
      <c r="R289">
        <v>10286.379999999999</v>
      </c>
      <c r="S289">
        <v>1.6830879999999999</v>
      </c>
      <c r="T289" s="84">
        <v>9576.43</v>
      </c>
      <c r="U289" s="57">
        <v>44228</v>
      </c>
      <c r="V289" s="81" t="str">
        <f t="shared" si="16"/>
        <v>22020</v>
      </c>
      <c r="W289" s="80" t="str">
        <f t="shared" si="17"/>
        <v>1 a 30 dias</v>
      </c>
      <c r="X289" s="81" t="str">
        <f t="shared" si="19"/>
        <v>22021</v>
      </c>
      <c r="AA289"/>
    </row>
    <row r="290" spans="1:27" x14ac:dyDescent="0.3">
      <c r="A290" s="57">
        <v>44255</v>
      </c>
      <c r="B290">
        <v>29894663000189</v>
      </c>
      <c r="C290" t="s">
        <v>96</v>
      </c>
      <c r="D290" s="57">
        <v>43815</v>
      </c>
      <c r="E290">
        <v>241.04</v>
      </c>
      <c r="F290" s="57">
        <v>43868</v>
      </c>
      <c r="G290">
        <f t="shared" si="18"/>
        <v>-387</v>
      </c>
      <c r="H290" s="57">
        <v>45968</v>
      </c>
      <c r="I290">
        <v>1652</v>
      </c>
      <c r="J290">
        <v>299359031</v>
      </c>
      <c r="K290">
        <v>72</v>
      </c>
      <c r="L290"/>
      <c r="M290"/>
      <c r="N290">
        <v>1.3599999999999999</v>
      </c>
      <c r="O290" s="83">
        <v>12414.08</v>
      </c>
      <c r="P290">
        <v>10906.099999999999</v>
      </c>
      <c r="Q290">
        <v>1.6397040000000001</v>
      </c>
      <c r="R290">
        <v>13004.33</v>
      </c>
      <c r="S290">
        <v>1.6397040000000001</v>
      </c>
      <c r="T290" s="84">
        <v>12414.08</v>
      </c>
      <c r="U290" s="57">
        <v>43862</v>
      </c>
      <c r="V290" s="81" t="str">
        <f t="shared" si="16"/>
        <v>122019</v>
      </c>
      <c r="W290" s="80" t="str">
        <f t="shared" si="17"/>
        <v>Acima de 120 dias</v>
      </c>
      <c r="X290" s="81" t="str">
        <f t="shared" si="19"/>
        <v>22020</v>
      </c>
      <c r="AA290"/>
    </row>
    <row r="291" spans="1:27" x14ac:dyDescent="0.3">
      <c r="A291" s="57">
        <v>44255</v>
      </c>
      <c r="B291">
        <v>29894663000189</v>
      </c>
      <c r="C291" t="s">
        <v>96</v>
      </c>
      <c r="D291" s="57">
        <v>43815</v>
      </c>
      <c r="E291">
        <v>325.58</v>
      </c>
      <c r="F291" s="57">
        <v>43989</v>
      </c>
      <c r="G291">
        <f t="shared" si="18"/>
        <v>-266</v>
      </c>
      <c r="H291" s="57">
        <v>45968</v>
      </c>
      <c r="I291">
        <v>1652</v>
      </c>
      <c r="J291">
        <v>299359374</v>
      </c>
      <c r="K291">
        <v>72</v>
      </c>
      <c r="L291"/>
      <c r="M291"/>
      <c r="N291">
        <v>1.3599999999999999</v>
      </c>
      <c r="O291" s="83">
        <v>15475.970000000001</v>
      </c>
      <c r="P291">
        <v>14731.189999999997</v>
      </c>
      <c r="Q291">
        <v>1.635953</v>
      </c>
      <c r="R291">
        <v>16262.990000000002</v>
      </c>
      <c r="S291">
        <v>1.635953</v>
      </c>
      <c r="T291" s="84">
        <v>15475.970000000001</v>
      </c>
      <c r="U291" s="57">
        <v>44013</v>
      </c>
      <c r="V291" s="81" t="str">
        <f t="shared" si="16"/>
        <v>122019</v>
      </c>
      <c r="W291" s="80" t="str">
        <f t="shared" si="17"/>
        <v>Acima de 120 dias</v>
      </c>
      <c r="X291" s="81" t="str">
        <f t="shared" si="19"/>
        <v>72020</v>
      </c>
      <c r="AA291"/>
    </row>
    <row r="292" spans="1:27" x14ac:dyDescent="0.3">
      <c r="A292" s="57">
        <v>44255</v>
      </c>
      <c r="B292">
        <v>29894663000189</v>
      </c>
      <c r="C292" t="s">
        <v>96</v>
      </c>
      <c r="D292" s="57">
        <v>43791</v>
      </c>
      <c r="E292">
        <v>86.3</v>
      </c>
      <c r="F292" s="57">
        <v>44142</v>
      </c>
      <c r="G292">
        <f t="shared" si="18"/>
        <v>-113</v>
      </c>
      <c r="H292" s="57">
        <v>45937</v>
      </c>
      <c r="I292">
        <v>1621</v>
      </c>
      <c r="J292">
        <v>299450215</v>
      </c>
      <c r="K292">
        <v>72</v>
      </c>
      <c r="L292"/>
      <c r="M292"/>
      <c r="N292">
        <v>1.3460000000000001</v>
      </c>
      <c r="O292" s="83">
        <v>3660.21</v>
      </c>
      <c r="P292">
        <v>3932.4300000000007</v>
      </c>
      <c r="Q292">
        <v>1.6002019999999999</v>
      </c>
      <c r="R292">
        <v>3848.81</v>
      </c>
      <c r="S292">
        <v>1.6002019999999999</v>
      </c>
      <c r="T292" s="84">
        <v>3660.21</v>
      </c>
      <c r="U292" s="57">
        <v>44136</v>
      </c>
      <c r="V292" s="81" t="str">
        <f t="shared" si="16"/>
        <v>112019</v>
      </c>
      <c r="W292" s="80" t="str">
        <f t="shared" si="17"/>
        <v>91 a 120 dias</v>
      </c>
      <c r="X292" s="81" t="str">
        <f t="shared" si="19"/>
        <v>112020</v>
      </c>
      <c r="AA292"/>
    </row>
    <row r="293" spans="1:27" x14ac:dyDescent="0.3">
      <c r="A293" s="57">
        <v>44255</v>
      </c>
      <c r="B293">
        <v>29894663000189</v>
      </c>
      <c r="C293" t="s">
        <v>96</v>
      </c>
      <c r="D293" s="57">
        <v>43791</v>
      </c>
      <c r="E293">
        <v>135</v>
      </c>
      <c r="F293" s="57">
        <v>44111</v>
      </c>
      <c r="G293">
        <f t="shared" si="18"/>
        <v>-144</v>
      </c>
      <c r="H293" s="57">
        <v>45937</v>
      </c>
      <c r="I293">
        <v>1621</v>
      </c>
      <c r="J293">
        <v>299454637</v>
      </c>
      <c r="K293">
        <v>72</v>
      </c>
      <c r="L293"/>
      <c r="M293"/>
      <c r="N293">
        <v>1.3460000000000001</v>
      </c>
      <c r="O293" s="83">
        <v>5761.3</v>
      </c>
      <c r="P293">
        <v>6151.62</v>
      </c>
      <c r="Q293">
        <v>1.6914549999999999</v>
      </c>
      <c r="R293">
        <v>6155.75</v>
      </c>
      <c r="S293">
        <v>1.6914549999999999</v>
      </c>
      <c r="T293" s="84">
        <v>5761.3</v>
      </c>
      <c r="U293" s="57">
        <v>44105</v>
      </c>
      <c r="V293" s="81" t="str">
        <f t="shared" si="16"/>
        <v>112019</v>
      </c>
      <c r="W293" s="80" t="str">
        <f t="shared" si="17"/>
        <v>Acima de 120 dias</v>
      </c>
      <c r="X293" s="81" t="str">
        <f t="shared" si="19"/>
        <v>102020</v>
      </c>
      <c r="AA293"/>
    </row>
    <row r="294" spans="1:27" x14ac:dyDescent="0.3">
      <c r="A294" s="57">
        <v>44255</v>
      </c>
      <c r="B294">
        <v>29894663000189</v>
      </c>
      <c r="C294" t="s">
        <v>96</v>
      </c>
      <c r="D294" s="57">
        <v>43873</v>
      </c>
      <c r="E294">
        <v>169</v>
      </c>
      <c r="F294" s="57">
        <v>44019</v>
      </c>
      <c r="G294">
        <f t="shared" si="18"/>
        <v>-236</v>
      </c>
      <c r="H294" s="57">
        <v>45999</v>
      </c>
      <c r="I294">
        <v>1683</v>
      </c>
      <c r="J294">
        <v>299466845</v>
      </c>
      <c r="K294">
        <v>72</v>
      </c>
      <c r="L294"/>
      <c r="M294"/>
      <c r="N294">
        <v>1.36</v>
      </c>
      <c r="O294" s="83">
        <v>7952.13</v>
      </c>
      <c r="P294">
        <v>7572.66</v>
      </c>
      <c r="Q294">
        <v>1.622379</v>
      </c>
      <c r="R294">
        <v>8352.36</v>
      </c>
      <c r="S294">
        <v>1.622379</v>
      </c>
      <c r="T294" s="84">
        <v>7952.13</v>
      </c>
      <c r="U294" s="57">
        <v>44044</v>
      </c>
      <c r="V294" s="81" t="str">
        <f t="shared" si="16"/>
        <v>22020</v>
      </c>
      <c r="W294" s="80" t="str">
        <f t="shared" si="17"/>
        <v>Acima de 120 dias</v>
      </c>
      <c r="X294" s="81" t="str">
        <f t="shared" si="19"/>
        <v>82020</v>
      </c>
      <c r="AA294"/>
    </row>
    <row r="295" spans="1:27" x14ac:dyDescent="0.3">
      <c r="A295" s="57">
        <v>44255</v>
      </c>
      <c r="B295">
        <v>29894663000189</v>
      </c>
      <c r="C295" t="s">
        <v>96</v>
      </c>
      <c r="D295" s="57">
        <v>43873</v>
      </c>
      <c r="E295">
        <v>146</v>
      </c>
      <c r="F295" s="57">
        <v>44142</v>
      </c>
      <c r="G295">
        <f t="shared" si="18"/>
        <v>-113</v>
      </c>
      <c r="H295" s="57">
        <v>46029</v>
      </c>
      <c r="I295">
        <v>1713</v>
      </c>
      <c r="J295">
        <v>299481567</v>
      </c>
      <c r="K295">
        <v>72</v>
      </c>
      <c r="L295"/>
      <c r="M295"/>
      <c r="N295">
        <v>1.3648825906604152</v>
      </c>
      <c r="O295" s="83">
        <v>6242.76</v>
      </c>
      <c r="P295">
        <v>6587.58</v>
      </c>
      <c r="Q295">
        <v>1.7027030000000001</v>
      </c>
      <c r="R295">
        <v>6692.57</v>
      </c>
      <c r="S295">
        <v>1.7027030000000001</v>
      </c>
      <c r="T295" s="84">
        <v>6242.76</v>
      </c>
      <c r="U295" s="57">
        <v>44136</v>
      </c>
      <c r="V295" s="81" t="str">
        <f t="shared" si="16"/>
        <v>22020</v>
      </c>
      <c r="W295" s="80" t="str">
        <f t="shared" si="17"/>
        <v>91 a 120 dias</v>
      </c>
      <c r="X295" s="81" t="str">
        <f t="shared" si="19"/>
        <v>112020</v>
      </c>
      <c r="AA295"/>
    </row>
    <row r="296" spans="1:27" x14ac:dyDescent="0.3">
      <c r="A296" s="57">
        <v>44255</v>
      </c>
      <c r="B296">
        <v>29894663000189</v>
      </c>
      <c r="C296" t="s">
        <v>96</v>
      </c>
      <c r="D296" s="57">
        <v>43815</v>
      </c>
      <c r="E296">
        <v>139</v>
      </c>
      <c r="F296" s="57">
        <v>44111</v>
      </c>
      <c r="G296">
        <f t="shared" si="18"/>
        <v>-144</v>
      </c>
      <c r="H296" s="57">
        <v>45968</v>
      </c>
      <c r="I296">
        <v>1652</v>
      </c>
      <c r="J296">
        <v>299559285</v>
      </c>
      <c r="K296">
        <v>72</v>
      </c>
      <c r="L296"/>
      <c r="M296"/>
      <c r="N296">
        <v>1.3599999999999999</v>
      </c>
      <c r="O296" s="83">
        <v>6052.52</v>
      </c>
      <c r="P296">
        <v>6289.2</v>
      </c>
      <c r="Q296">
        <v>1.6347670000000001</v>
      </c>
      <c r="R296">
        <v>6387.2</v>
      </c>
      <c r="S296">
        <v>1.6347670000000001</v>
      </c>
      <c r="T296" s="84">
        <v>6052.52</v>
      </c>
      <c r="U296" s="57">
        <v>44136</v>
      </c>
      <c r="V296" s="81" t="str">
        <f t="shared" si="16"/>
        <v>122019</v>
      </c>
      <c r="W296" s="80" t="str">
        <f t="shared" si="17"/>
        <v>Acima de 120 dias</v>
      </c>
      <c r="X296" s="81" t="str">
        <f t="shared" si="19"/>
        <v>112020</v>
      </c>
      <c r="AA296"/>
    </row>
    <row r="297" spans="1:27" x14ac:dyDescent="0.3">
      <c r="A297" s="57">
        <v>44255</v>
      </c>
      <c r="B297">
        <v>29894663000189</v>
      </c>
      <c r="C297" t="s">
        <v>96</v>
      </c>
      <c r="D297" s="57">
        <v>43843</v>
      </c>
      <c r="E297">
        <v>200</v>
      </c>
      <c r="F297" s="57">
        <v>43868</v>
      </c>
      <c r="G297">
        <f t="shared" si="18"/>
        <v>-387</v>
      </c>
      <c r="H297" s="57">
        <v>45999</v>
      </c>
      <c r="I297">
        <v>1683</v>
      </c>
      <c r="J297">
        <v>299567151</v>
      </c>
      <c r="K297">
        <v>72</v>
      </c>
      <c r="L297"/>
      <c r="M297"/>
      <c r="N297">
        <v>1.36</v>
      </c>
      <c r="O297" s="83">
        <v>10388.459999999999</v>
      </c>
      <c r="P297">
        <v>9039.2499999999982</v>
      </c>
      <c r="Q297">
        <v>1.635464</v>
      </c>
      <c r="R297">
        <v>10884.46</v>
      </c>
      <c r="S297">
        <v>1.635464</v>
      </c>
      <c r="T297" s="84">
        <v>10388.459999999999</v>
      </c>
      <c r="U297" s="57">
        <v>43862</v>
      </c>
      <c r="V297" s="81" t="str">
        <f t="shared" si="16"/>
        <v>12020</v>
      </c>
      <c r="W297" s="80" t="str">
        <f t="shared" si="17"/>
        <v>Acima de 120 dias</v>
      </c>
      <c r="X297" s="81" t="str">
        <f t="shared" si="19"/>
        <v>22020</v>
      </c>
      <c r="AA297"/>
    </row>
    <row r="298" spans="1:27" x14ac:dyDescent="0.3">
      <c r="A298" s="57">
        <v>44255</v>
      </c>
      <c r="B298">
        <v>29894663000189</v>
      </c>
      <c r="C298" t="s">
        <v>96</v>
      </c>
      <c r="D298" s="57">
        <v>43843</v>
      </c>
      <c r="E298">
        <v>100.29</v>
      </c>
      <c r="F298" s="57">
        <v>44050</v>
      </c>
      <c r="G298">
        <f t="shared" si="18"/>
        <v>-205</v>
      </c>
      <c r="H298" s="57">
        <v>45999</v>
      </c>
      <c r="I298">
        <v>1683</v>
      </c>
      <c r="J298">
        <v>299568152</v>
      </c>
      <c r="K298">
        <v>72</v>
      </c>
      <c r="L298"/>
      <c r="M298"/>
      <c r="N298">
        <v>1.36</v>
      </c>
      <c r="O298" s="83">
        <v>4609.3999999999996</v>
      </c>
      <c r="P298">
        <v>4532.7100000000009</v>
      </c>
      <c r="Q298">
        <v>1.633356</v>
      </c>
      <c r="R298">
        <v>4856.26</v>
      </c>
      <c r="S298">
        <v>1.633356</v>
      </c>
      <c r="T298" s="84">
        <v>4609.3999999999996</v>
      </c>
      <c r="U298" s="57">
        <v>44044</v>
      </c>
      <c r="V298" s="81" t="str">
        <f t="shared" si="16"/>
        <v>12020</v>
      </c>
      <c r="W298" s="80" t="str">
        <f t="shared" si="17"/>
        <v>Acima de 120 dias</v>
      </c>
      <c r="X298" s="81" t="str">
        <f t="shared" si="19"/>
        <v>82020</v>
      </c>
      <c r="AA298"/>
    </row>
    <row r="299" spans="1:27" x14ac:dyDescent="0.3">
      <c r="A299" s="57">
        <v>44255</v>
      </c>
      <c r="B299">
        <v>29894663000189</v>
      </c>
      <c r="C299" t="s">
        <v>96</v>
      </c>
      <c r="D299" s="57">
        <v>43873</v>
      </c>
      <c r="E299">
        <v>281</v>
      </c>
      <c r="F299" s="57">
        <v>43958</v>
      </c>
      <c r="G299">
        <f t="shared" si="18"/>
        <v>-297</v>
      </c>
      <c r="H299" s="57">
        <v>45999</v>
      </c>
      <c r="I299">
        <v>1683</v>
      </c>
      <c r="J299">
        <v>299568211</v>
      </c>
      <c r="K299">
        <v>72</v>
      </c>
      <c r="L299"/>
      <c r="M299"/>
      <c r="N299">
        <v>1.36</v>
      </c>
      <c r="O299" s="83">
        <v>13758.38</v>
      </c>
      <c r="P299">
        <v>12591.13</v>
      </c>
      <c r="Q299">
        <v>1.633165</v>
      </c>
      <c r="R299">
        <v>14449.59</v>
      </c>
      <c r="S299">
        <v>1.633165</v>
      </c>
      <c r="T299" s="84">
        <v>13758.38</v>
      </c>
      <c r="U299" s="57">
        <v>44013</v>
      </c>
      <c r="V299" s="81" t="str">
        <f t="shared" si="16"/>
        <v>22020</v>
      </c>
      <c r="W299" s="80" t="str">
        <f t="shared" si="17"/>
        <v>Acima de 120 dias</v>
      </c>
      <c r="X299" s="81" t="str">
        <f t="shared" si="19"/>
        <v>72020</v>
      </c>
      <c r="AA299"/>
    </row>
    <row r="300" spans="1:27" x14ac:dyDescent="0.3">
      <c r="A300" s="57">
        <v>44255</v>
      </c>
      <c r="B300">
        <v>29894663000189</v>
      </c>
      <c r="C300" t="s">
        <v>96</v>
      </c>
      <c r="D300" s="57">
        <v>43873</v>
      </c>
      <c r="E300">
        <v>338.26</v>
      </c>
      <c r="F300" s="57">
        <v>43989</v>
      </c>
      <c r="G300">
        <f t="shared" si="18"/>
        <v>-266</v>
      </c>
      <c r="H300" s="57">
        <v>46029</v>
      </c>
      <c r="I300">
        <v>1713</v>
      </c>
      <c r="J300">
        <v>299579151</v>
      </c>
      <c r="K300">
        <v>72</v>
      </c>
      <c r="L300"/>
      <c r="M300"/>
      <c r="N300">
        <v>1.36</v>
      </c>
      <c r="O300" s="83">
        <v>16176.400000000001</v>
      </c>
      <c r="P300">
        <v>15285.040000000003</v>
      </c>
      <c r="Q300">
        <v>1.6951970000000001</v>
      </c>
      <c r="R300">
        <v>17213.03</v>
      </c>
      <c r="S300">
        <v>1.6951970000000001</v>
      </c>
      <c r="T300" s="84">
        <v>16176.400000000001</v>
      </c>
      <c r="U300" s="57">
        <v>44013</v>
      </c>
      <c r="V300" s="81" t="str">
        <f t="shared" si="16"/>
        <v>22020</v>
      </c>
      <c r="W300" s="80" t="str">
        <f t="shared" si="17"/>
        <v>Acima de 120 dias</v>
      </c>
      <c r="X300" s="81" t="str">
        <f t="shared" si="19"/>
        <v>72020</v>
      </c>
      <c r="AA300"/>
    </row>
    <row r="301" spans="1:27" x14ac:dyDescent="0.3">
      <c r="A301" s="57">
        <v>44255</v>
      </c>
      <c r="B301">
        <v>29894663000189</v>
      </c>
      <c r="C301" t="s">
        <v>96</v>
      </c>
      <c r="D301" s="57">
        <v>43815</v>
      </c>
      <c r="E301">
        <v>117</v>
      </c>
      <c r="F301" s="57">
        <v>44050</v>
      </c>
      <c r="G301">
        <f t="shared" si="18"/>
        <v>-205</v>
      </c>
      <c r="H301" s="57">
        <v>45937</v>
      </c>
      <c r="I301">
        <v>1621</v>
      </c>
      <c r="J301">
        <v>299653069</v>
      </c>
      <c r="K301">
        <v>72</v>
      </c>
      <c r="L301"/>
      <c r="M301"/>
      <c r="N301">
        <v>1.365955</v>
      </c>
      <c r="O301" s="83">
        <v>5214.58</v>
      </c>
      <c r="P301">
        <v>5240.09</v>
      </c>
      <c r="Q301">
        <v>1.705009</v>
      </c>
      <c r="R301">
        <v>5546.98</v>
      </c>
      <c r="S301">
        <v>1.705009</v>
      </c>
      <c r="T301" s="84">
        <v>5214.58</v>
      </c>
      <c r="U301" s="57">
        <v>44044</v>
      </c>
      <c r="V301" s="81" t="str">
        <f t="shared" si="16"/>
        <v>122019</v>
      </c>
      <c r="W301" s="80" t="str">
        <f t="shared" si="17"/>
        <v>Acima de 120 dias</v>
      </c>
      <c r="X301" s="81" t="str">
        <f t="shared" si="19"/>
        <v>82020</v>
      </c>
      <c r="AA301"/>
    </row>
    <row r="302" spans="1:27" x14ac:dyDescent="0.3">
      <c r="A302" s="57">
        <v>44255</v>
      </c>
      <c r="B302">
        <v>29894663000189</v>
      </c>
      <c r="C302" t="s">
        <v>96</v>
      </c>
      <c r="D302" s="57">
        <v>43843</v>
      </c>
      <c r="E302">
        <v>264</v>
      </c>
      <c r="F302" s="57">
        <v>44142</v>
      </c>
      <c r="G302">
        <f t="shared" si="18"/>
        <v>-113</v>
      </c>
      <c r="H302" s="57">
        <v>45999</v>
      </c>
      <c r="I302">
        <v>1683</v>
      </c>
      <c r="J302">
        <v>299664508</v>
      </c>
      <c r="K302">
        <v>72</v>
      </c>
      <c r="L302"/>
      <c r="M302"/>
      <c r="N302">
        <v>1.36</v>
      </c>
      <c r="O302" s="83">
        <v>11309.05</v>
      </c>
      <c r="P302">
        <v>11931.81</v>
      </c>
      <c r="Q302">
        <v>1.647807</v>
      </c>
      <c r="R302">
        <v>11991.46</v>
      </c>
      <c r="S302">
        <v>1.647807</v>
      </c>
      <c r="T302" s="84">
        <v>11309.05</v>
      </c>
      <c r="U302" s="57">
        <v>44166</v>
      </c>
      <c r="V302" s="81" t="str">
        <f t="shared" si="16"/>
        <v>12020</v>
      </c>
      <c r="W302" s="80" t="str">
        <f t="shared" si="17"/>
        <v>91 a 120 dias</v>
      </c>
      <c r="X302" s="81" t="str">
        <f t="shared" si="19"/>
        <v>122020</v>
      </c>
      <c r="AA302"/>
    </row>
    <row r="303" spans="1:27" x14ac:dyDescent="0.3">
      <c r="A303" s="57">
        <v>44255</v>
      </c>
      <c r="B303">
        <v>29894663000189</v>
      </c>
      <c r="C303" t="s">
        <v>96</v>
      </c>
      <c r="D303" s="57">
        <v>43873</v>
      </c>
      <c r="E303">
        <v>103.01</v>
      </c>
      <c r="F303" s="57">
        <v>44081</v>
      </c>
      <c r="G303">
        <f t="shared" si="18"/>
        <v>-174</v>
      </c>
      <c r="H303" s="57">
        <v>46029</v>
      </c>
      <c r="I303">
        <v>1713</v>
      </c>
      <c r="J303">
        <v>299676636</v>
      </c>
      <c r="K303">
        <v>72</v>
      </c>
      <c r="L303"/>
      <c r="M303"/>
      <c r="N303">
        <v>1.36</v>
      </c>
      <c r="O303" s="83">
        <v>4676.82</v>
      </c>
      <c r="P303">
        <v>4654.7500000000009</v>
      </c>
      <c r="Q303">
        <v>1.6285019999999999</v>
      </c>
      <c r="R303">
        <v>4932.83</v>
      </c>
      <c r="S303">
        <v>1.6285019999999999</v>
      </c>
      <c r="T303" s="84">
        <v>4676.82</v>
      </c>
      <c r="U303" s="57">
        <v>44105</v>
      </c>
      <c r="V303" s="81" t="str">
        <f t="shared" si="16"/>
        <v>22020</v>
      </c>
      <c r="W303" s="80" t="str">
        <f t="shared" si="17"/>
        <v>Acima de 120 dias</v>
      </c>
      <c r="X303" s="81" t="str">
        <f t="shared" si="19"/>
        <v>102020</v>
      </c>
      <c r="AA303"/>
    </row>
    <row r="304" spans="1:27" x14ac:dyDescent="0.3">
      <c r="A304" s="57">
        <v>44255</v>
      </c>
      <c r="B304">
        <v>29894663000189</v>
      </c>
      <c r="C304" t="s">
        <v>96</v>
      </c>
      <c r="D304" s="57">
        <v>43873</v>
      </c>
      <c r="E304">
        <v>127</v>
      </c>
      <c r="F304" s="57">
        <v>43989</v>
      </c>
      <c r="G304">
        <f t="shared" si="18"/>
        <v>-266</v>
      </c>
      <c r="H304" s="57">
        <v>46029</v>
      </c>
      <c r="I304">
        <v>1713</v>
      </c>
      <c r="J304">
        <v>299677535</v>
      </c>
      <c r="K304">
        <v>72</v>
      </c>
      <c r="L304"/>
      <c r="M304"/>
      <c r="N304">
        <v>1.36</v>
      </c>
      <c r="O304" s="83">
        <v>6141.37</v>
      </c>
      <c r="P304">
        <v>5738.8000000000011</v>
      </c>
      <c r="Q304">
        <v>1.6335789999999999</v>
      </c>
      <c r="R304">
        <v>6462.64</v>
      </c>
      <c r="S304">
        <v>1.6335789999999999</v>
      </c>
      <c r="T304" s="84">
        <v>6141.37</v>
      </c>
      <c r="U304" s="57">
        <v>44013</v>
      </c>
      <c r="V304" s="81" t="str">
        <f t="shared" si="16"/>
        <v>22020</v>
      </c>
      <c r="W304" s="80" t="str">
        <f t="shared" si="17"/>
        <v>Acima de 120 dias</v>
      </c>
      <c r="X304" s="81" t="str">
        <f t="shared" si="19"/>
        <v>72020</v>
      </c>
      <c r="AA304"/>
    </row>
    <row r="305" spans="1:27" x14ac:dyDescent="0.3">
      <c r="A305" s="57">
        <v>44255</v>
      </c>
      <c r="B305">
        <v>29894663000189</v>
      </c>
      <c r="C305" t="s">
        <v>96</v>
      </c>
      <c r="D305" s="57">
        <v>43873</v>
      </c>
      <c r="E305">
        <v>785.39</v>
      </c>
      <c r="F305" s="57">
        <v>44323</v>
      </c>
      <c r="G305">
        <f t="shared" si="18"/>
        <v>68</v>
      </c>
      <c r="H305" s="57">
        <v>46029</v>
      </c>
      <c r="I305">
        <v>1713</v>
      </c>
      <c r="J305">
        <v>299677551</v>
      </c>
      <c r="K305">
        <v>72</v>
      </c>
      <c r="L305"/>
      <c r="M305"/>
      <c r="N305">
        <v>1.36</v>
      </c>
      <c r="O305" s="83">
        <v>29339.14</v>
      </c>
      <c r="P305">
        <v>35489.679999999986</v>
      </c>
      <c r="Q305">
        <v>1.633683</v>
      </c>
      <c r="R305">
        <v>31326.77</v>
      </c>
      <c r="S305">
        <v>1.633683</v>
      </c>
      <c r="T305" s="84">
        <v>29339.14</v>
      </c>
      <c r="U305" s="57">
        <v>44317</v>
      </c>
      <c r="V305" s="81" t="str">
        <f t="shared" si="16"/>
        <v>22020</v>
      </c>
      <c r="W305" s="80" t="str">
        <f t="shared" si="17"/>
        <v>1 a 30 dias</v>
      </c>
      <c r="X305" s="81" t="str">
        <f t="shared" si="19"/>
        <v>52021</v>
      </c>
      <c r="AA305"/>
    </row>
    <row r="306" spans="1:27" x14ac:dyDescent="0.3">
      <c r="A306" s="57">
        <v>44255</v>
      </c>
      <c r="B306">
        <v>29894663000189</v>
      </c>
      <c r="C306" t="s">
        <v>96</v>
      </c>
      <c r="D306" s="57">
        <v>43843</v>
      </c>
      <c r="E306">
        <v>637.83000000000004</v>
      </c>
      <c r="F306" s="57">
        <v>44019</v>
      </c>
      <c r="G306">
        <f t="shared" si="18"/>
        <v>-236</v>
      </c>
      <c r="H306" s="57">
        <v>45999</v>
      </c>
      <c r="I306">
        <v>1683</v>
      </c>
      <c r="J306">
        <v>299867735</v>
      </c>
      <c r="K306">
        <v>72</v>
      </c>
      <c r="L306"/>
      <c r="M306"/>
      <c r="N306">
        <v>1.36</v>
      </c>
      <c r="O306" s="83">
        <v>30022.14</v>
      </c>
      <c r="P306">
        <v>28827.420000000002</v>
      </c>
      <c r="Q306">
        <v>1.6206970000000001</v>
      </c>
      <c r="R306">
        <v>31522.960000000003</v>
      </c>
      <c r="S306">
        <v>1.6206970000000001</v>
      </c>
      <c r="T306" s="84">
        <v>30022.14</v>
      </c>
      <c r="U306" s="57">
        <v>44075</v>
      </c>
      <c r="V306" s="81" t="str">
        <f t="shared" si="16"/>
        <v>12020</v>
      </c>
      <c r="W306" s="80" t="str">
        <f t="shared" si="17"/>
        <v>Acima de 120 dias</v>
      </c>
      <c r="X306" s="81" t="str">
        <f t="shared" si="19"/>
        <v>92020</v>
      </c>
      <c r="AA306"/>
    </row>
    <row r="307" spans="1:27" x14ac:dyDescent="0.3">
      <c r="A307" s="57">
        <v>44255</v>
      </c>
      <c r="B307">
        <v>29894663000189</v>
      </c>
      <c r="C307" t="s">
        <v>96</v>
      </c>
      <c r="D307" s="57">
        <v>43903</v>
      </c>
      <c r="E307">
        <v>286</v>
      </c>
      <c r="F307" s="57">
        <v>43958</v>
      </c>
      <c r="G307">
        <f t="shared" si="18"/>
        <v>-297</v>
      </c>
      <c r="H307" s="57">
        <v>46029</v>
      </c>
      <c r="I307">
        <v>1713</v>
      </c>
      <c r="J307">
        <v>299874240</v>
      </c>
      <c r="K307">
        <v>72</v>
      </c>
      <c r="L307"/>
      <c r="M307"/>
      <c r="N307">
        <v>1.36</v>
      </c>
      <c r="O307" s="83">
        <v>13973.43</v>
      </c>
      <c r="P307">
        <v>12812.780000000006</v>
      </c>
      <c r="Q307">
        <v>1.6910369999999999</v>
      </c>
      <c r="R307">
        <v>14839.61</v>
      </c>
      <c r="S307">
        <v>1.6910369999999999</v>
      </c>
      <c r="T307" s="84">
        <v>13973.43</v>
      </c>
      <c r="U307" s="57">
        <v>43983</v>
      </c>
      <c r="V307" s="81" t="str">
        <f t="shared" si="16"/>
        <v>32020</v>
      </c>
      <c r="W307" s="80" t="str">
        <f t="shared" si="17"/>
        <v>Acima de 120 dias</v>
      </c>
      <c r="X307" s="81" t="str">
        <f t="shared" si="19"/>
        <v>62020</v>
      </c>
      <c r="AA307"/>
    </row>
    <row r="308" spans="1:27" x14ac:dyDescent="0.3">
      <c r="A308" s="57">
        <v>44255</v>
      </c>
      <c r="B308">
        <v>29894663000189</v>
      </c>
      <c r="C308" t="s">
        <v>96</v>
      </c>
      <c r="D308" s="57">
        <v>43873</v>
      </c>
      <c r="E308">
        <v>92.45</v>
      </c>
      <c r="F308" s="57">
        <v>44019</v>
      </c>
      <c r="G308">
        <f t="shared" si="18"/>
        <v>-236</v>
      </c>
      <c r="H308" s="57">
        <v>46029</v>
      </c>
      <c r="I308">
        <v>1713</v>
      </c>
      <c r="J308">
        <v>299877446</v>
      </c>
      <c r="K308">
        <v>72</v>
      </c>
      <c r="L308"/>
      <c r="M308"/>
      <c r="N308">
        <v>1.36</v>
      </c>
      <c r="O308" s="83">
        <v>4385.78</v>
      </c>
      <c r="P308">
        <v>4177.5400000000009</v>
      </c>
      <c r="Q308">
        <v>1.624187</v>
      </c>
      <c r="R308">
        <v>4612.08</v>
      </c>
      <c r="S308">
        <v>1.624187</v>
      </c>
      <c r="T308" s="84">
        <v>4385.78</v>
      </c>
      <c r="U308" s="57">
        <v>44044</v>
      </c>
      <c r="V308" s="81" t="str">
        <f t="shared" si="16"/>
        <v>22020</v>
      </c>
      <c r="W308" s="80" t="str">
        <f t="shared" si="17"/>
        <v>Acima de 120 dias</v>
      </c>
      <c r="X308" s="81" t="str">
        <f t="shared" si="19"/>
        <v>82020</v>
      </c>
      <c r="AA308"/>
    </row>
    <row r="309" spans="1:27" x14ac:dyDescent="0.3">
      <c r="A309" s="57">
        <v>44255</v>
      </c>
      <c r="B309">
        <v>29894663000189</v>
      </c>
      <c r="C309" t="s">
        <v>96</v>
      </c>
      <c r="D309" s="57">
        <v>43815</v>
      </c>
      <c r="E309">
        <v>627.64</v>
      </c>
      <c r="F309" s="57">
        <v>44323</v>
      </c>
      <c r="G309">
        <f t="shared" si="18"/>
        <v>68</v>
      </c>
      <c r="H309" s="57">
        <v>45937</v>
      </c>
      <c r="I309">
        <v>1621</v>
      </c>
      <c r="J309">
        <v>299954117</v>
      </c>
      <c r="K309">
        <v>72</v>
      </c>
      <c r="L309"/>
      <c r="M309"/>
      <c r="N309">
        <v>1.3599999999999999</v>
      </c>
      <c r="O309" s="83">
        <v>22364.54</v>
      </c>
      <c r="P309">
        <v>28160.130000000008</v>
      </c>
      <c r="Q309">
        <v>1.6969110000000001</v>
      </c>
      <c r="R309">
        <v>24147.39</v>
      </c>
      <c r="S309">
        <v>1.6969110000000001</v>
      </c>
      <c r="T309" s="84">
        <v>22364.54</v>
      </c>
      <c r="U309" s="57">
        <v>44317</v>
      </c>
      <c r="V309" s="81" t="str">
        <f t="shared" si="16"/>
        <v>122019</v>
      </c>
      <c r="W309" s="80" t="str">
        <f t="shared" si="17"/>
        <v>1 a 30 dias</v>
      </c>
      <c r="X309" s="81" t="str">
        <f t="shared" si="19"/>
        <v>52021</v>
      </c>
      <c r="AA309"/>
    </row>
    <row r="310" spans="1:27" x14ac:dyDescent="0.3">
      <c r="A310" s="57">
        <v>44255</v>
      </c>
      <c r="B310">
        <v>29894663000189</v>
      </c>
      <c r="C310" t="s">
        <v>96</v>
      </c>
      <c r="D310" s="57">
        <v>43815</v>
      </c>
      <c r="E310">
        <v>224.89</v>
      </c>
      <c r="F310" s="57">
        <v>44262</v>
      </c>
      <c r="G310">
        <f t="shared" si="18"/>
        <v>7</v>
      </c>
      <c r="H310" s="57">
        <v>45968</v>
      </c>
      <c r="I310">
        <v>1652</v>
      </c>
      <c r="J310">
        <v>299963997</v>
      </c>
      <c r="K310">
        <v>72</v>
      </c>
      <c r="L310"/>
      <c r="M310"/>
      <c r="N310">
        <v>1.3599999999999999</v>
      </c>
      <c r="O310" s="83">
        <v>8574.5399999999991</v>
      </c>
      <c r="P310">
        <v>10175.389999999996</v>
      </c>
      <c r="Q310">
        <v>1.685125</v>
      </c>
      <c r="R310">
        <v>9209.4500000000007</v>
      </c>
      <c r="S310">
        <v>1.685125</v>
      </c>
      <c r="T310" s="84">
        <v>8574.5399999999991</v>
      </c>
      <c r="U310" s="57">
        <v>44256</v>
      </c>
      <c r="V310" s="81" t="str">
        <f t="shared" si="16"/>
        <v>122019</v>
      </c>
      <c r="W310" s="80" t="str">
        <f t="shared" si="17"/>
        <v>1 a 30 dias</v>
      </c>
      <c r="X310" s="81" t="str">
        <f t="shared" si="19"/>
        <v>32021</v>
      </c>
      <c r="AA310"/>
    </row>
    <row r="311" spans="1:27" x14ac:dyDescent="0.3">
      <c r="A311" s="57">
        <v>44255</v>
      </c>
      <c r="B311">
        <v>29894663000189</v>
      </c>
      <c r="C311" t="s">
        <v>96</v>
      </c>
      <c r="D311" s="57">
        <v>43873</v>
      </c>
      <c r="E311">
        <v>142</v>
      </c>
      <c r="F311" s="57">
        <v>44019</v>
      </c>
      <c r="G311">
        <f t="shared" si="18"/>
        <v>-236</v>
      </c>
      <c r="H311" s="57">
        <v>46029</v>
      </c>
      <c r="I311">
        <v>1713</v>
      </c>
      <c r="J311">
        <v>299980583</v>
      </c>
      <c r="K311">
        <v>72</v>
      </c>
      <c r="L311"/>
      <c r="M311"/>
      <c r="N311">
        <v>1.36</v>
      </c>
      <c r="O311" s="83">
        <v>6649.14</v>
      </c>
      <c r="P311">
        <v>6416.5900000000029</v>
      </c>
      <c r="Q311">
        <v>1.6949209999999999</v>
      </c>
      <c r="R311">
        <v>7083.94</v>
      </c>
      <c r="S311">
        <v>1.6949209999999999</v>
      </c>
      <c r="T311" s="84">
        <v>6649.14</v>
      </c>
      <c r="U311" s="57">
        <v>44013</v>
      </c>
      <c r="V311" s="81" t="str">
        <f t="shared" si="16"/>
        <v>22020</v>
      </c>
      <c r="W311" s="80" t="str">
        <f t="shared" si="17"/>
        <v>Acima de 120 dias</v>
      </c>
      <c r="X311" s="81" t="str">
        <f t="shared" si="19"/>
        <v>72020</v>
      </c>
      <c r="AA311"/>
    </row>
    <row r="312" spans="1:27" x14ac:dyDescent="0.3">
      <c r="A312" s="57">
        <v>44255</v>
      </c>
      <c r="B312">
        <v>29894663000189</v>
      </c>
      <c r="C312" t="s">
        <v>96</v>
      </c>
      <c r="D312" s="57">
        <v>43978</v>
      </c>
      <c r="E312">
        <v>313.5</v>
      </c>
      <c r="F312" s="57">
        <v>44081</v>
      </c>
      <c r="G312">
        <f t="shared" si="18"/>
        <v>-174</v>
      </c>
      <c r="H312" s="57">
        <v>46090</v>
      </c>
      <c r="I312">
        <v>1774</v>
      </c>
      <c r="J312">
        <v>300015558</v>
      </c>
      <c r="K312">
        <v>72</v>
      </c>
      <c r="L312"/>
      <c r="M312"/>
      <c r="N312">
        <v>1.5195844233563625</v>
      </c>
      <c r="O312" s="83">
        <v>13280.64</v>
      </c>
      <c r="P312">
        <v>13493.499999999998</v>
      </c>
      <c r="Q312">
        <v>2.0764399999999998</v>
      </c>
      <c r="R312">
        <v>14802.86</v>
      </c>
      <c r="S312">
        <v>2.0764399999999998</v>
      </c>
      <c r="T312" s="84">
        <v>13280.64</v>
      </c>
      <c r="U312" s="57">
        <v>44105</v>
      </c>
      <c r="V312" s="81" t="str">
        <f t="shared" si="16"/>
        <v>52020</v>
      </c>
      <c r="W312" s="80" t="str">
        <f t="shared" si="17"/>
        <v>Acima de 120 dias</v>
      </c>
      <c r="X312" s="81" t="str">
        <f t="shared" si="19"/>
        <v>102020</v>
      </c>
      <c r="AA312"/>
    </row>
    <row r="313" spans="1:27" x14ac:dyDescent="0.3">
      <c r="A313" s="57">
        <v>44255</v>
      </c>
      <c r="B313">
        <v>29894663000189</v>
      </c>
      <c r="C313" t="s">
        <v>96</v>
      </c>
      <c r="D313" s="57">
        <v>44040</v>
      </c>
      <c r="E313">
        <v>165.56</v>
      </c>
      <c r="F313" s="57">
        <v>44203</v>
      </c>
      <c r="G313">
        <f t="shared" si="18"/>
        <v>-52</v>
      </c>
      <c r="H313" s="57">
        <v>45026</v>
      </c>
      <c r="I313">
        <v>710</v>
      </c>
      <c r="J313">
        <v>300022219</v>
      </c>
      <c r="K313">
        <v>36</v>
      </c>
      <c r="L313"/>
      <c r="M313"/>
      <c r="N313">
        <v>1.3599999999999999</v>
      </c>
      <c r="O313" s="83">
        <v>3922.1400000000003</v>
      </c>
      <c r="P313">
        <v>4404.43</v>
      </c>
      <c r="Q313">
        <v>1.7922990000000001</v>
      </c>
      <c r="R313">
        <v>4076.4300000000003</v>
      </c>
      <c r="S313">
        <v>1.7922990000000001</v>
      </c>
      <c r="T313" s="84">
        <v>3922.1400000000003</v>
      </c>
      <c r="U313" s="57">
        <v>44197</v>
      </c>
      <c r="V313" s="81" t="str">
        <f t="shared" si="16"/>
        <v>72020</v>
      </c>
      <c r="W313" s="80" t="str">
        <f t="shared" si="17"/>
        <v>31 a 60 dias</v>
      </c>
      <c r="X313" s="81" t="str">
        <f t="shared" si="19"/>
        <v>12021</v>
      </c>
      <c r="AA313"/>
    </row>
    <row r="314" spans="1:27" x14ac:dyDescent="0.3">
      <c r="A314" s="57">
        <v>44255</v>
      </c>
      <c r="B314">
        <v>29894663000189</v>
      </c>
      <c r="C314" t="s">
        <v>96</v>
      </c>
      <c r="D314" s="57">
        <v>44001</v>
      </c>
      <c r="E314">
        <v>77.849999999999994</v>
      </c>
      <c r="F314" s="57">
        <v>44172</v>
      </c>
      <c r="G314">
        <f t="shared" si="18"/>
        <v>-83</v>
      </c>
      <c r="H314" s="57">
        <v>46514</v>
      </c>
      <c r="I314">
        <v>2198</v>
      </c>
      <c r="J314">
        <v>300030916</v>
      </c>
      <c r="K314">
        <v>84</v>
      </c>
      <c r="L314"/>
      <c r="M314"/>
      <c r="N314">
        <v>1.4331539675349625</v>
      </c>
      <c r="O314" s="83">
        <v>3596.68</v>
      </c>
      <c r="P314">
        <v>3758.8399999999997</v>
      </c>
      <c r="Q314">
        <v>1.777738</v>
      </c>
      <c r="R314">
        <v>3932.89</v>
      </c>
      <c r="S314">
        <v>1.777738</v>
      </c>
      <c r="T314" s="84">
        <v>3596.68</v>
      </c>
      <c r="U314" s="57">
        <v>44166</v>
      </c>
      <c r="V314" s="81" t="str">
        <f t="shared" si="16"/>
        <v>62020</v>
      </c>
      <c r="W314" s="80" t="str">
        <f t="shared" si="17"/>
        <v>61 a 90 dias</v>
      </c>
      <c r="X314" s="81" t="str">
        <f t="shared" si="19"/>
        <v>122020</v>
      </c>
      <c r="AA314"/>
    </row>
    <row r="315" spans="1:27" x14ac:dyDescent="0.3">
      <c r="A315" s="57">
        <v>44255</v>
      </c>
      <c r="B315">
        <v>29894663000189</v>
      </c>
      <c r="C315" t="s">
        <v>96</v>
      </c>
      <c r="D315" s="57">
        <v>44040</v>
      </c>
      <c r="E315">
        <v>62</v>
      </c>
      <c r="F315" s="57">
        <v>44323</v>
      </c>
      <c r="G315">
        <f t="shared" si="18"/>
        <v>68</v>
      </c>
      <c r="H315" s="57">
        <v>46545</v>
      </c>
      <c r="I315">
        <v>2229</v>
      </c>
      <c r="J315">
        <v>300043847</v>
      </c>
      <c r="K315">
        <v>84</v>
      </c>
      <c r="L315"/>
      <c r="M315"/>
      <c r="N315">
        <v>1.4311428109874056</v>
      </c>
      <c r="O315" s="83">
        <v>2570.5700000000002</v>
      </c>
      <c r="P315">
        <v>3007.7400000000002</v>
      </c>
      <c r="Q315">
        <v>1.778653</v>
      </c>
      <c r="R315">
        <v>2845.53</v>
      </c>
      <c r="S315">
        <v>1.778653</v>
      </c>
      <c r="T315" s="84">
        <v>2570.5700000000002</v>
      </c>
      <c r="U315" s="57">
        <v>44317</v>
      </c>
      <c r="V315" s="81" t="str">
        <f t="shared" si="16"/>
        <v>72020</v>
      </c>
      <c r="W315" s="80" t="str">
        <f t="shared" si="17"/>
        <v>1 a 30 dias</v>
      </c>
      <c r="X315" s="81" t="str">
        <f t="shared" si="19"/>
        <v>52021</v>
      </c>
      <c r="AA315"/>
    </row>
    <row r="316" spans="1:27" x14ac:dyDescent="0.3">
      <c r="A316" s="57">
        <v>44255</v>
      </c>
      <c r="B316">
        <v>29894663000189</v>
      </c>
      <c r="C316" t="s">
        <v>96</v>
      </c>
      <c r="D316" s="57">
        <v>44134</v>
      </c>
      <c r="E316">
        <v>52.25</v>
      </c>
      <c r="F316" s="57">
        <v>44323</v>
      </c>
      <c r="G316">
        <f t="shared" si="18"/>
        <v>68</v>
      </c>
      <c r="H316" s="57">
        <v>46699</v>
      </c>
      <c r="I316">
        <v>2383</v>
      </c>
      <c r="J316">
        <v>300053053</v>
      </c>
      <c r="K316">
        <v>84</v>
      </c>
      <c r="L316"/>
      <c r="M316"/>
      <c r="N316">
        <v>1.4118580000000001</v>
      </c>
      <c r="O316" s="83">
        <v>2253.85</v>
      </c>
      <c r="P316">
        <v>2534</v>
      </c>
      <c r="Q316">
        <v>1.7484120000000001</v>
      </c>
      <c r="R316">
        <v>2500.69</v>
      </c>
      <c r="S316">
        <v>1.7484120000000001</v>
      </c>
      <c r="T316" s="84">
        <v>2253.85</v>
      </c>
      <c r="U316" s="57">
        <v>44317</v>
      </c>
      <c r="V316" s="81" t="str">
        <f t="shared" si="16"/>
        <v>102020</v>
      </c>
      <c r="W316" s="80" t="str">
        <f t="shared" si="17"/>
        <v>1 a 30 dias</v>
      </c>
      <c r="X316" s="81" t="str">
        <f t="shared" si="19"/>
        <v>52021</v>
      </c>
      <c r="AA316"/>
    </row>
    <row r="317" spans="1:27" x14ac:dyDescent="0.3">
      <c r="A317" s="57">
        <v>44255</v>
      </c>
      <c r="B317">
        <v>29894663000189</v>
      </c>
      <c r="C317" t="s">
        <v>96</v>
      </c>
      <c r="D317" s="57">
        <v>44074</v>
      </c>
      <c r="E317">
        <v>638</v>
      </c>
      <c r="F317" s="57">
        <v>44081</v>
      </c>
      <c r="G317">
        <f t="shared" si="18"/>
        <v>-174</v>
      </c>
      <c r="H317" s="57">
        <v>45481</v>
      </c>
      <c r="I317">
        <v>1165</v>
      </c>
      <c r="J317">
        <v>300054809</v>
      </c>
      <c r="K317">
        <v>48</v>
      </c>
      <c r="L317"/>
      <c r="M317"/>
      <c r="N317">
        <v>1.3599999999999999</v>
      </c>
      <c r="O317" s="83">
        <v>23190.69</v>
      </c>
      <c r="P317">
        <v>22191.1</v>
      </c>
      <c r="Q317">
        <v>1.7842769999999999</v>
      </c>
      <c r="R317">
        <v>24539.43</v>
      </c>
      <c r="S317">
        <v>1.7842769999999999</v>
      </c>
      <c r="T317" s="84">
        <v>23190.69</v>
      </c>
      <c r="U317" s="57">
        <v>44105</v>
      </c>
      <c r="V317" s="81" t="str">
        <f t="shared" si="16"/>
        <v>82020</v>
      </c>
      <c r="W317" s="80" t="str">
        <f t="shared" si="17"/>
        <v>Acima de 120 dias</v>
      </c>
      <c r="X317" s="81" t="str">
        <f t="shared" si="19"/>
        <v>102020</v>
      </c>
      <c r="AA317"/>
    </row>
    <row r="318" spans="1:27" x14ac:dyDescent="0.3">
      <c r="A318" s="57">
        <v>44255</v>
      </c>
      <c r="B318">
        <v>29894663000189</v>
      </c>
      <c r="C318" t="s">
        <v>96</v>
      </c>
      <c r="D318" s="57">
        <v>44074</v>
      </c>
      <c r="E318">
        <v>100</v>
      </c>
      <c r="F318" s="57">
        <v>44293</v>
      </c>
      <c r="G318">
        <f t="shared" si="18"/>
        <v>38</v>
      </c>
      <c r="H318" s="57">
        <v>46575</v>
      </c>
      <c r="I318">
        <v>2259</v>
      </c>
      <c r="J318">
        <v>300057618</v>
      </c>
      <c r="K318">
        <v>84</v>
      </c>
      <c r="L318"/>
      <c r="M318"/>
      <c r="N318">
        <v>1.4363775225586639</v>
      </c>
      <c r="O318" s="83">
        <v>4265.9400000000005</v>
      </c>
      <c r="P318">
        <v>4850.8999999999996</v>
      </c>
      <c r="Q318">
        <v>1.784419</v>
      </c>
      <c r="R318">
        <v>4716.71</v>
      </c>
      <c r="S318">
        <v>1.784419</v>
      </c>
      <c r="T318" s="84">
        <v>4265.9400000000005</v>
      </c>
      <c r="U318" s="57">
        <v>44287</v>
      </c>
      <c r="V318" s="81" t="str">
        <f t="shared" si="16"/>
        <v>82020</v>
      </c>
      <c r="W318" s="80" t="str">
        <f t="shared" si="17"/>
        <v>1 a 30 dias</v>
      </c>
      <c r="X318" s="81" t="str">
        <f t="shared" si="19"/>
        <v>42021</v>
      </c>
      <c r="AA318"/>
    </row>
    <row r="319" spans="1:27" x14ac:dyDescent="0.3">
      <c r="A319" s="57">
        <v>44255</v>
      </c>
      <c r="B319">
        <v>29894663000189</v>
      </c>
      <c r="C319" t="s">
        <v>96</v>
      </c>
      <c r="D319" s="57">
        <v>44099</v>
      </c>
      <c r="E319">
        <v>58.09</v>
      </c>
      <c r="F319" s="57">
        <v>44234</v>
      </c>
      <c r="G319">
        <f t="shared" si="18"/>
        <v>-21</v>
      </c>
      <c r="H319" s="57">
        <v>46638</v>
      </c>
      <c r="I319">
        <v>2322</v>
      </c>
      <c r="J319">
        <v>300082125</v>
      </c>
      <c r="K319">
        <v>84</v>
      </c>
      <c r="L319"/>
      <c r="M319"/>
      <c r="N319">
        <v>1.4407460000000001</v>
      </c>
      <c r="O319" s="83">
        <v>2618.2400000000002</v>
      </c>
      <c r="P319">
        <v>2823.9199999999996</v>
      </c>
      <c r="Q319">
        <v>1.7927740000000001</v>
      </c>
      <c r="R319">
        <v>2891.4700000000003</v>
      </c>
      <c r="S319">
        <v>1.7927740000000001</v>
      </c>
      <c r="T319" s="84">
        <v>2618.2400000000002</v>
      </c>
      <c r="U319" s="57">
        <v>44228</v>
      </c>
      <c r="V319" s="81" t="str">
        <f t="shared" si="16"/>
        <v>92020</v>
      </c>
      <c r="W319" s="80" t="str">
        <f t="shared" si="17"/>
        <v>1 a 30 dias</v>
      </c>
      <c r="X319" s="81" t="str">
        <f t="shared" si="19"/>
        <v>22021</v>
      </c>
      <c r="AA319"/>
    </row>
    <row r="320" spans="1:27" x14ac:dyDescent="0.3">
      <c r="A320" s="57">
        <v>44255</v>
      </c>
      <c r="B320">
        <v>29894663000189</v>
      </c>
      <c r="C320" t="s">
        <v>96</v>
      </c>
      <c r="D320" s="57">
        <v>43936</v>
      </c>
      <c r="E320">
        <v>27.73</v>
      </c>
      <c r="F320" s="57">
        <v>43989</v>
      </c>
      <c r="G320">
        <f t="shared" si="18"/>
        <v>-266</v>
      </c>
      <c r="H320" s="57">
        <v>46090</v>
      </c>
      <c r="I320">
        <v>1774</v>
      </c>
      <c r="J320">
        <v>300112013</v>
      </c>
      <c r="K320">
        <v>72</v>
      </c>
      <c r="L320"/>
      <c r="M320"/>
      <c r="N320">
        <v>1.4949999999999999</v>
      </c>
      <c r="O320" s="83">
        <v>1265.05</v>
      </c>
      <c r="P320">
        <v>1204.78</v>
      </c>
      <c r="Q320">
        <v>2.0438700000000001</v>
      </c>
      <c r="R320">
        <v>1399.1299999999999</v>
      </c>
      <c r="S320">
        <v>2.0438700000000001</v>
      </c>
      <c r="T320" s="84">
        <v>1265.05</v>
      </c>
      <c r="U320" s="57">
        <v>44013</v>
      </c>
      <c r="V320" s="81" t="str">
        <f t="shared" si="16"/>
        <v>42020</v>
      </c>
      <c r="W320" s="80" t="str">
        <f t="shared" si="17"/>
        <v>Acima de 120 dias</v>
      </c>
      <c r="X320" s="81" t="str">
        <f t="shared" si="19"/>
        <v>72020</v>
      </c>
      <c r="AA320"/>
    </row>
    <row r="321" spans="1:27" x14ac:dyDescent="0.3">
      <c r="A321" s="57">
        <v>44255</v>
      </c>
      <c r="B321">
        <v>29894663000189</v>
      </c>
      <c r="C321" t="s">
        <v>96</v>
      </c>
      <c r="D321" s="57">
        <v>44040</v>
      </c>
      <c r="E321">
        <v>370.8</v>
      </c>
      <c r="F321" s="57">
        <v>44050</v>
      </c>
      <c r="G321">
        <f t="shared" si="18"/>
        <v>-205</v>
      </c>
      <c r="H321" s="57">
        <v>46545</v>
      </c>
      <c r="I321">
        <v>2229</v>
      </c>
      <c r="J321">
        <v>300134017</v>
      </c>
      <c r="K321">
        <v>84</v>
      </c>
      <c r="L321"/>
      <c r="M321"/>
      <c r="N321">
        <v>1.3599999999999999</v>
      </c>
      <c r="O321" s="83">
        <v>20895.05</v>
      </c>
      <c r="P321">
        <v>18421.509999999995</v>
      </c>
      <c r="Q321">
        <v>1.326926</v>
      </c>
      <c r="R321">
        <v>20723.63</v>
      </c>
      <c r="S321">
        <v>1.326926</v>
      </c>
      <c r="T321" s="84">
        <v>20895.05</v>
      </c>
      <c r="U321" s="57">
        <v>44075</v>
      </c>
      <c r="V321" s="81" t="str">
        <f t="shared" si="16"/>
        <v>72020</v>
      </c>
      <c r="W321" s="80" t="str">
        <f t="shared" si="17"/>
        <v>Acima de 120 dias</v>
      </c>
      <c r="X321" s="81" t="str">
        <f t="shared" si="19"/>
        <v>92020</v>
      </c>
      <c r="AA321"/>
    </row>
    <row r="322" spans="1:27" x14ac:dyDescent="0.3">
      <c r="A322" s="57">
        <v>44255</v>
      </c>
      <c r="B322">
        <v>29894663000189</v>
      </c>
      <c r="C322" t="s">
        <v>96</v>
      </c>
      <c r="D322" s="57">
        <v>43978</v>
      </c>
      <c r="E322">
        <v>100.02</v>
      </c>
      <c r="F322" s="57">
        <v>44234</v>
      </c>
      <c r="G322">
        <f t="shared" si="18"/>
        <v>-21</v>
      </c>
      <c r="H322" s="57">
        <v>46514</v>
      </c>
      <c r="I322">
        <v>2198</v>
      </c>
      <c r="J322">
        <v>300137760</v>
      </c>
      <c r="K322">
        <v>84</v>
      </c>
      <c r="L322"/>
      <c r="M322"/>
      <c r="N322">
        <v>1.4433980000000002</v>
      </c>
      <c r="O322" s="83">
        <v>4405.2300000000005</v>
      </c>
      <c r="P322">
        <v>4859.55</v>
      </c>
      <c r="Q322">
        <v>1.791228</v>
      </c>
      <c r="R322">
        <v>4839.01</v>
      </c>
      <c r="S322">
        <v>1.791228</v>
      </c>
      <c r="T322" s="84">
        <v>4405.2300000000005</v>
      </c>
      <c r="U322" s="57">
        <v>44228</v>
      </c>
      <c r="V322" s="81" t="str">
        <f t="shared" ref="V322:V385" si="20">MONTH(D322)&amp;YEAR(D322)</f>
        <v>52020</v>
      </c>
      <c r="W322" s="80" t="str">
        <f t="shared" ref="W322:W385" si="21">_xlfn.IFS(G322&lt;-120,"Acima de 120 dias",G322&lt;=-90,"91 a 120 dias",G322&lt;=-61,"61 a 90 dias",G322&lt;=-31,"31 a 60 dias",G322&gt;=-30,"1 a 30 dias")</f>
        <v>1 a 30 dias</v>
      </c>
      <c r="X322" s="81" t="str">
        <f t="shared" si="19"/>
        <v>22021</v>
      </c>
      <c r="AA322"/>
    </row>
    <row r="323" spans="1:27" x14ac:dyDescent="0.3">
      <c r="A323" s="57">
        <v>44255</v>
      </c>
      <c r="B323">
        <v>29894663000189</v>
      </c>
      <c r="C323" t="s">
        <v>96</v>
      </c>
      <c r="D323" s="57">
        <v>44001</v>
      </c>
      <c r="E323">
        <v>315</v>
      </c>
      <c r="F323" s="57">
        <v>44172</v>
      </c>
      <c r="G323">
        <f t="shared" ref="G323:G386" si="22">F323-A323</f>
        <v>-83</v>
      </c>
      <c r="H323" s="57">
        <v>45419</v>
      </c>
      <c r="I323">
        <v>1103</v>
      </c>
      <c r="J323">
        <v>300138054</v>
      </c>
      <c r="K323">
        <v>48</v>
      </c>
      <c r="L323"/>
      <c r="M323"/>
      <c r="N323">
        <v>1.3599999999999999</v>
      </c>
      <c r="O323" s="83">
        <v>10166.99</v>
      </c>
      <c r="P323">
        <v>10896.91</v>
      </c>
      <c r="Q323">
        <v>1.7959909999999999</v>
      </c>
      <c r="R323">
        <v>10793.47</v>
      </c>
      <c r="S323">
        <v>1.7959909999999999</v>
      </c>
      <c r="T323" s="84">
        <v>10166.99</v>
      </c>
      <c r="U323" s="57">
        <v>44166</v>
      </c>
      <c r="V323" s="81" t="str">
        <f t="shared" si="20"/>
        <v>62020</v>
      </c>
      <c r="W323" s="80" t="str">
        <f t="shared" si="21"/>
        <v>61 a 90 dias</v>
      </c>
      <c r="X323" s="81" t="str">
        <f t="shared" ref="X323:X386" si="23">MONTH(U323)&amp;YEAR(U323)</f>
        <v>122020</v>
      </c>
      <c r="AA323"/>
    </row>
    <row r="324" spans="1:27" x14ac:dyDescent="0.3">
      <c r="A324" s="57">
        <v>44255</v>
      </c>
      <c r="B324">
        <v>29894663000189</v>
      </c>
      <c r="C324" t="s">
        <v>96</v>
      </c>
      <c r="D324" s="57">
        <v>44040</v>
      </c>
      <c r="E324">
        <v>222.96</v>
      </c>
      <c r="F324" s="57">
        <v>44050</v>
      </c>
      <c r="G324">
        <f t="shared" si="22"/>
        <v>-205</v>
      </c>
      <c r="H324" s="57">
        <v>46575</v>
      </c>
      <c r="I324">
        <v>2259</v>
      </c>
      <c r="J324">
        <v>300143774</v>
      </c>
      <c r="K324">
        <v>84</v>
      </c>
      <c r="L324"/>
      <c r="M324"/>
      <c r="N324">
        <v>1.4059250000000001</v>
      </c>
      <c r="O324" s="83">
        <v>11382.45</v>
      </c>
      <c r="P324">
        <v>10975.979999999992</v>
      </c>
      <c r="Q324">
        <v>1.751722</v>
      </c>
      <c r="R324">
        <v>12395.460000000001</v>
      </c>
      <c r="S324">
        <v>1.751722</v>
      </c>
      <c r="T324" s="84">
        <v>11382.45</v>
      </c>
      <c r="U324" s="57">
        <v>44044</v>
      </c>
      <c r="V324" s="81" t="str">
        <f t="shared" si="20"/>
        <v>72020</v>
      </c>
      <c r="W324" s="80" t="str">
        <f t="shared" si="21"/>
        <v>Acima de 120 dias</v>
      </c>
      <c r="X324" s="81" t="str">
        <f t="shared" si="23"/>
        <v>82020</v>
      </c>
      <c r="AA324"/>
    </row>
    <row r="325" spans="1:27" x14ac:dyDescent="0.3">
      <c r="A325" s="57">
        <v>44255</v>
      </c>
      <c r="B325">
        <v>29894663000189</v>
      </c>
      <c r="C325" t="s">
        <v>96</v>
      </c>
      <c r="D325" s="57">
        <v>44074</v>
      </c>
      <c r="E325">
        <v>76.98</v>
      </c>
      <c r="F325" s="57">
        <v>44081</v>
      </c>
      <c r="G325">
        <f t="shared" si="22"/>
        <v>-174</v>
      </c>
      <c r="H325" s="57">
        <v>46608</v>
      </c>
      <c r="I325">
        <v>2292</v>
      </c>
      <c r="J325">
        <v>300164235</v>
      </c>
      <c r="K325">
        <v>84</v>
      </c>
      <c r="L325"/>
      <c r="M325"/>
      <c r="N325">
        <v>1.3844179999999999</v>
      </c>
      <c r="O325" s="83">
        <v>3895.26</v>
      </c>
      <c r="P325">
        <v>3823.4399999999991</v>
      </c>
      <c r="Q325">
        <v>1.728971</v>
      </c>
      <c r="R325">
        <v>4253.3900000000003</v>
      </c>
      <c r="S325">
        <v>1.728971</v>
      </c>
      <c r="T325" s="84">
        <v>3895.26</v>
      </c>
      <c r="U325" s="57">
        <v>44105</v>
      </c>
      <c r="V325" s="81" t="str">
        <f t="shared" si="20"/>
        <v>82020</v>
      </c>
      <c r="W325" s="80" t="str">
        <f t="shared" si="21"/>
        <v>Acima de 120 dias</v>
      </c>
      <c r="X325" s="81" t="str">
        <f t="shared" si="23"/>
        <v>102020</v>
      </c>
      <c r="AA325"/>
    </row>
    <row r="326" spans="1:27" x14ac:dyDescent="0.3">
      <c r="A326" s="57">
        <v>44255</v>
      </c>
      <c r="B326">
        <v>29894663000189</v>
      </c>
      <c r="C326" t="s">
        <v>96</v>
      </c>
      <c r="D326" s="57">
        <v>44099</v>
      </c>
      <c r="E326">
        <v>161</v>
      </c>
      <c r="F326" s="57">
        <v>44142</v>
      </c>
      <c r="G326">
        <f t="shared" si="22"/>
        <v>-113</v>
      </c>
      <c r="H326" s="57">
        <v>46638</v>
      </c>
      <c r="I326">
        <v>2322</v>
      </c>
      <c r="J326">
        <v>300177032</v>
      </c>
      <c r="K326">
        <v>84</v>
      </c>
      <c r="L326"/>
      <c r="M326"/>
      <c r="N326">
        <v>1.3599999999999999</v>
      </c>
      <c r="O326" s="83">
        <v>8428.7900000000009</v>
      </c>
      <c r="P326">
        <v>8043.1799999999985</v>
      </c>
      <c r="Q326">
        <v>1.4694609999999999</v>
      </c>
      <c r="R326">
        <v>8688.23</v>
      </c>
      <c r="S326">
        <v>1.4694609999999999</v>
      </c>
      <c r="T326" s="84">
        <v>8428.7900000000009</v>
      </c>
      <c r="U326" s="57">
        <v>44136</v>
      </c>
      <c r="V326" s="81" t="str">
        <f t="shared" si="20"/>
        <v>92020</v>
      </c>
      <c r="W326" s="80" t="str">
        <f t="shared" si="21"/>
        <v>91 a 120 dias</v>
      </c>
      <c r="X326" s="81" t="str">
        <f t="shared" si="23"/>
        <v>112020</v>
      </c>
      <c r="AA326"/>
    </row>
    <row r="327" spans="1:27" x14ac:dyDescent="0.3">
      <c r="A327" s="57">
        <v>44255</v>
      </c>
      <c r="B327">
        <v>29894663000189</v>
      </c>
      <c r="C327" t="s">
        <v>96</v>
      </c>
      <c r="D327" s="57">
        <v>44134</v>
      </c>
      <c r="E327">
        <v>209.16</v>
      </c>
      <c r="F327" s="57">
        <v>44234</v>
      </c>
      <c r="G327">
        <f t="shared" si="22"/>
        <v>-21</v>
      </c>
      <c r="H327" s="57">
        <v>46699</v>
      </c>
      <c r="I327">
        <v>2383</v>
      </c>
      <c r="J327">
        <v>300183862</v>
      </c>
      <c r="K327">
        <v>84</v>
      </c>
      <c r="L327"/>
      <c r="M327"/>
      <c r="N327">
        <v>1.439225</v>
      </c>
      <c r="O327" s="83">
        <v>9544.5</v>
      </c>
      <c r="P327">
        <v>10048.539999999995</v>
      </c>
      <c r="Q327">
        <v>1.7876620000000001</v>
      </c>
      <c r="R327">
        <v>10551.84</v>
      </c>
      <c r="S327">
        <v>1.7876620000000001</v>
      </c>
      <c r="T327" s="84">
        <v>9544.5</v>
      </c>
      <c r="U327" s="57">
        <v>44228</v>
      </c>
      <c r="V327" s="81" t="str">
        <f t="shared" si="20"/>
        <v>102020</v>
      </c>
      <c r="W327" s="80" t="str">
        <f t="shared" si="21"/>
        <v>1 a 30 dias</v>
      </c>
      <c r="X327" s="81" t="str">
        <f t="shared" si="23"/>
        <v>22021</v>
      </c>
      <c r="AA327"/>
    </row>
    <row r="328" spans="1:27" x14ac:dyDescent="0.3">
      <c r="A328" s="57">
        <v>44255</v>
      </c>
      <c r="B328">
        <v>29894663000189</v>
      </c>
      <c r="C328" t="s">
        <v>96</v>
      </c>
      <c r="D328" s="57">
        <v>43903</v>
      </c>
      <c r="E328">
        <v>238.72</v>
      </c>
      <c r="F328" s="57">
        <v>44262</v>
      </c>
      <c r="G328">
        <f t="shared" si="22"/>
        <v>7</v>
      </c>
      <c r="H328" s="57">
        <v>46062</v>
      </c>
      <c r="I328">
        <v>1746</v>
      </c>
      <c r="J328">
        <v>300207891</v>
      </c>
      <c r="K328">
        <v>72</v>
      </c>
      <c r="L328"/>
      <c r="M328"/>
      <c r="N328">
        <v>1.5064557703103709</v>
      </c>
      <c r="O328" s="83">
        <v>8652.06</v>
      </c>
      <c r="P328">
        <v>10323.059999999998</v>
      </c>
      <c r="Q328">
        <v>2.0531649999999999</v>
      </c>
      <c r="R328">
        <v>9770.5</v>
      </c>
      <c r="S328">
        <v>2.0531649999999999</v>
      </c>
      <c r="T328" s="84">
        <v>8652.06</v>
      </c>
      <c r="U328" s="57">
        <v>44256</v>
      </c>
      <c r="V328" s="81" t="str">
        <f t="shared" si="20"/>
        <v>32020</v>
      </c>
      <c r="W328" s="80" t="str">
        <f t="shared" si="21"/>
        <v>1 a 30 dias</v>
      </c>
      <c r="X328" s="81" t="str">
        <f t="shared" si="23"/>
        <v>32021</v>
      </c>
      <c r="AA328"/>
    </row>
    <row r="329" spans="1:27" x14ac:dyDescent="0.3">
      <c r="A329" s="57">
        <v>44255</v>
      </c>
      <c r="B329">
        <v>29894663000189</v>
      </c>
      <c r="C329" t="s">
        <v>96</v>
      </c>
      <c r="D329" s="57">
        <v>44074</v>
      </c>
      <c r="E329">
        <v>229</v>
      </c>
      <c r="F329" s="57">
        <v>44262</v>
      </c>
      <c r="G329">
        <f t="shared" si="22"/>
        <v>7</v>
      </c>
      <c r="H329" s="57">
        <v>46484</v>
      </c>
      <c r="I329">
        <v>2168</v>
      </c>
      <c r="J329">
        <v>300228630</v>
      </c>
      <c r="K329">
        <v>84</v>
      </c>
      <c r="L329"/>
      <c r="M329"/>
      <c r="N329">
        <v>1.4389199653627232</v>
      </c>
      <c r="O329" s="83">
        <v>9805.65</v>
      </c>
      <c r="P329">
        <v>10887.44</v>
      </c>
      <c r="Q329">
        <v>1.7868440000000001</v>
      </c>
      <c r="R329">
        <v>10783.11</v>
      </c>
      <c r="S329">
        <v>1.7868440000000001</v>
      </c>
      <c r="T329" s="84">
        <v>9805.65</v>
      </c>
      <c r="U329" s="57">
        <v>44287</v>
      </c>
      <c r="V329" s="81" t="str">
        <f t="shared" si="20"/>
        <v>82020</v>
      </c>
      <c r="W329" s="80" t="str">
        <f t="shared" si="21"/>
        <v>1 a 30 dias</v>
      </c>
      <c r="X329" s="81" t="str">
        <f t="shared" si="23"/>
        <v>42021</v>
      </c>
      <c r="AA329"/>
    </row>
    <row r="330" spans="1:27" x14ac:dyDescent="0.3">
      <c r="A330" s="57">
        <v>44255</v>
      </c>
      <c r="B330">
        <v>29894663000189</v>
      </c>
      <c r="C330" t="s">
        <v>96</v>
      </c>
      <c r="D330" s="57">
        <v>43978</v>
      </c>
      <c r="E330">
        <v>213.47</v>
      </c>
      <c r="F330" s="57">
        <v>44234</v>
      </c>
      <c r="G330">
        <f t="shared" si="22"/>
        <v>-21</v>
      </c>
      <c r="H330" s="57">
        <v>46514</v>
      </c>
      <c r="I330">
        <v>2198</v>
      </c>
      <c r="J330">
        <v>300234261</v>
      </c>
      <c r="K330">
        <v>84</v>
      </c>
      <c r="L330"/>
      <c r="M330"/>
      <c r="N330">
        <v>1.439206</v>
      </c>
      <c r="O330" s="83">
        <v>9413</v>
      </c>
      <c r="P330">
        <v>10386.179999999995</v>
      </c>
      <c r="Q330">
        <v>1.7867949999999999</v>
      </c>
      <c r="R330">
        <v>10339.859999999999</v>
      </c>
      <c r="S330">
        <v>1.7867949999999999</v>
      </c>
      <c r="T330" s="84">
        <v>9413</v>
      </c>
      <c r="U330" s="57">
        <v>44287</v>
      </c>
      <c r="V330" s="81" t="str">
        <f t="shared" si="20"/>
        <v>52020</v>
      </c>
      <c r="W330" s="80" t="str">
        <f t="shared" si="21"/>
        <v>1 a 30 dias</v>
      </c>
      <c r="X330" s="81" t="str">
        <f t="shared" si="23"/>
        <v>42021</v>
      </c>
      <c r="AA330"/>
    </row>
    <row r="331" spans="1:27" x14ac:dyDescent="0.3">
      <c r="A331" s="57">
        <v>44255</v>
      </c>
      <c r="B331">
        <v>29894663000189</v>
      </c>
      <c r="C331" t="s">
        <v>96</v>
      </c>
      <c r="D331" s="57">
        <v>43978</v>
      </c>
      <c r="E331">
        <v>126</v>
      </c>
      <c r="F331" s="57">
        <v>44172</v>
      </c>
      <c r="G331">
        <f t="shared" si="22"/>
        <v>-83</v>
      </c>
      <c r="H331" s="57">
        <v>46514</v>
      </c>
      <c r="I331">
        <v>2198</v>
      </c>
      <c r="J331">
        <v>300236034</v>
      </c>
      <c r="K331">
        <v>84</v>
      </c>
      <c r="L331"/>
      <c r="M331"/>
      <c r="N331">
        <v>1.4503649999999999</v>
      </c>
      <c r="O331" s="83">
        <v>5790.81</v>
      </c>
      <c r="P331">
        <v>6107.5100000000011</v>
      </c>
      <c r="Q331">
        <v>1.7986789999999999</v>
      </c>
      <c r="R331">
        <v>6336.2</v>
      </c>
      <c r="S331">
        <v>1.7986789999999999</v>
      </c>
      <c r="T331" s="84">
        <v>5790.81</v>
      </c>
      <c r="U331" s="57">
        <v>44197</v>
      </c>
      <c r="V331" s="81" t="str">
        <f t="shared" si="20"/>
        <v>52020</v>
      </c>
      <c r="W331" s="80" t="str">
        <f t="shared" si="21"/>
        <v>61 a 90 dias</v>
      </c>
      <c r="X331" s="81" t="str">
        <f t="shared" si="23"/>
        <v>12021</v>
      </c>
      <c r="AA331"/>
    </row>
    <row r="332" spans="1:27" x14ac:dyDescent="0.3">
      <c r="A332" s="57">
        <v>44255</v>
      </c>
      <c r="B332">
        <v>29894663000189</v>
      </c>
      <c r="C332" t="s">
        <v>96</v>
      </c>
      <c r="D332" s="57">
        <v>44040</v>
      </c>
      <c r="E332">
        <v>228</v>
      </c>
      <c r="F332" s="57">
        <v>44262</v>
      </c>
      <c r="G332">
        <f t="shared" si="22"/>
        <v>7</v>
      </c>
      <c r="H332" s="57">
        <v>46545</v>
      </c>
      <c r="I332">
        <v>2229</v>
      </c>
      <c r="J332">
        <v>300242326</v>
      </c>
      <c r="K332">
        <v>84</v>
      </c>
      <c r="L332"/>
      <c r="M332"/>
      <c r="N332">
        <v>1.4345582739396128</v>
      </c>
      <c r="O332" s="83">
        <v>9899.36</v>
      </c>
      <c r="P332">
        <v>11048.070000000003</v>
      </c>
      <c r="Q332">
        <v>1.7822990000000001</v>
      </c>
      <c r="R332">
        <v>10909.44</v>
      </c>
      <c r="S332">
        <v>1.7822990000000001</v>
      </c>
      <c r="T332" s="84">
        <v>9899.36</v>
      </c>
      <c r="U332" s="57">
        <v>44287</v>
      </c>
      <c r="V332" s="81" t="str">
        <f t="shared" si="20"/>
        <v>72020</v>
      </c>
      <c r="W332" s="80" t="str">
        <f t="shared" si="21"/>
        <v>1 a 30 dias</v>
      </c>
      <c r="X332" s="81" t="str">
        <f t="shared" si="23"/>
        <v>42021</v>
      </c>
      <c r="AA332"/>
    </row>
    <row r="333" spans="1:27" x14ac:dyDescent="0.3">
      <c r="A333" s="57">
        <v>44255</v>
      </c>
      <c r="B333">
        <v>29894663000189</v>
      </c>
      <c r="C333" t="s">
        <v>96</v>
      </c>
      <c r="D333" s="57">
        <v>44040</v>
      </c>
      <c r="E333">
        <v>313</v>
      </c>
      <c r="F333" s="57">
        <v>44293</v>
      </c>
      <c r="G333">
        <f t="shared" si="22"/>
        <v>38</v>
      </c>
      <c r="H333" s="57">
        <v>46545</v>
      </c>
      <c r="I333">
        <v>2229</v>
      </c>
      <c r="J333">
        <v>300244404</v>
      </c>
      <c r="K333">
        <v>84</v>
      </c>
      <c r="L333"/>
      <c r="M333"/>
      <c r="N333">
        <v>1.4455922184928507</v>
      </c>
      <c r="O333" s="83">
        <v>13233.68</v>
      </c>
      <c r="P333">
        <v>15111.360000000004</v>
      </c>
      <c r="Q333">
        <v>1.7940529999999999</v>
      </c>
      <c r="R333">
        <v>14616.28</v>
      </c>
      <c r="S333">
        <v>1.7940529999999999</v>
      </c>
      <c r="T333" s="84">
        <v>13233.68</v>
      </c>
      <c r="U333" s="57">
        <v>44287</v>
      </c>
      <c r="V333" s="81" t="str">
        <f t="shared" si="20"/>
        <v>72020</v>
      </c>
      <c r="W333" s="80" t="str">
        <f t="shared" si="21"/>
        <v>1 a 30 dias</v>
      </c>
      <c r="X333" s="81" t="str">
        <f t="shared" si="23"/>
        <v>42021</v>
      </c>
      <c r="AA333"/>
    </row>
    <row r="334" spans="1:27" x14ac:dyDescent="0.3">
      <c r="A334" s="57">
        <v>44255</v>
      </c>
      <c r="B334">
        <v>29894663000189</v>
      </c>
      <c r="C334" t="s">
        <v>96</v>
      </c>
      <c r="D334" s="57">
        <v>44040</v>
      </c>
      <c r="E334">
        <v>49.97</v>
      </c>
      <c r="F334" s="57">
        <v>44050</v>
      </c>
      <c r="G334">
        <f t="shared" si="22"/>
        <v>-205</v>
      </c>
      <c r="H334" s="57">
        <v>46545</v>
      </c>
      <c r="I334">
        <v>2229</v>
      </c>
      <c r="J334">
        <v>300244978</v>
      </c>
      <c r="K334">
        <v>84</v>
      </c>
      <c r="L334"/>
      <c r="M334"/>
      <c r="N334">
        <v>1.4463774676920642</v>
      </c>
      <c r="O334" s="83">
        <v>2509.64</v>
      </c>
      <c r="P334">
        <v>2411.8599999999992</v>
      </c>
      <c r="Q334">
        <v>1.798991</v>
      </c>
      <c r="R334">
        <v>2732.74</v>
      </c>
      <c r="S334">
        <v>1.798991</v>
      </c>
      <c r="T334" s="84">
        <v>2509.64</v>
      </c>
      <c r="U334" s="57">
        <v>44075</v>
      </c>
      <c r="V334" s="81" t="str">
        <f t="shared" si="20"/>
        <v>72020</v>
      </c>
      <c r="W334" s="80" t="str">
        <f t="shared" si="21"/>
        <v>Acima de 120 dias</v>
      </c>
      <c r="X334" s="81" t="str">
        <f t="shared" si="23"/>
        <v>92020</v>
      </c>
      <c r="AA334"/>
    </row>
    <row r="335" spans="1:27" x14ac:dyDescent="0.3">
      <c r="A335" s="57">
        <v>44255</v>
      </c>
      <c r="B335">
        <v>29894663000189</v>
      </c>
      <c r="C335" t="s">
        <v>96</v>
      </c>
      <c r="D335" s="57">
        <v>44040</v>
      </c>
      <c r="E335">
        <v>191</v>
      </c>
      <c r="F335" s="57">
        <v>44262</v>
      </c>
      <c r="G335">
        <f t="shared" si="22"/>
        <v>7</v>
      </c>
      <c r="H335" s="57">
        <v>45084</v>
      </c>
      <c r="I335">
        <v>768</v>
      </c>
      <c r="J335">
        <v>300250242</v>
      </c>
      <c r="K335">
        <v>36</v>
      </c>
      <c r="L335"/>
      <c r="M335"/>
      <c r="N335">
        <v>1.3599999999999999</v>
      </c>
      <c r="O335" s="83">
        <v>4389.6399999999994</v>
      </c>
      <c r="P335">
        <v>5321.5599999999986</v>
      </c>
      <c r="Q335">
        <v>1.790905</v>
      </c>
      <c r="R335">
        <v>4594.3999999999996</v>
      </c>
      <c r="S335">
        <v>1.790905</v>
      </c>
      <c r="T335" s="84">
        <v>4389.6399999999994</v>
      </c>
      <c r="U335" s="57">
        <v>44287</v>
      </c>
      <c r="V335" s="81" t="str">
        <f t="shared" si="20"/>
        <v>72020</v>
      </c>
      <c r="W335" s="80" t="str">
        <f t="shared" si="21"/>
        <v>1 a 30 dias</v>
      </c>
      <c r="X335" s="81" t="str">
        <f t="shared" si="23"/>
        <v>42021</v>
      </c>
      <c r="AA335"/>
    </row>
    <row r="336" spans="1:27" x14ac:dyDescent="0.3">
      <c r="A336" s="57">
        <v>44255</v>
      </c>
      <c r="B336">
        <v>29894663000189</v>
      </c>
      <c r="C336" t="s">
        <v>96</v>
      </c>
      <c r="D336" s="57">
        <v>44074</v>
      </c>
      <c r="E336">
        <v>209.52</v>
      </c>
      <c r="F336" s="57">
        <v>44234</v>
      </c>
      <c r="G336">
        <f t="shared" si="22"/>
        <v>-21</v>
      </c>
      <c r="H336" s="57">
        <v>46545</v>
      </c>
      <c r="I336">
        <v>2229</v>
      </c>
      <c r="J336">
        <v>300251272</v>
      </c>
      <c r="K336">
        <v>84</v>
      </c>
      <c r="L336"/>
      <c r="M336"/>
      <c r="N336">
        <v>1.4411438752026664</v>
      </c>
      <c r="O336" s="83">
        <v>9289.32</v>
      </c>
      <c r="P336">
        <v>10084.06</v>
      </c>
      <c r="Q336">
        <v>1.7892840000000001</v>
      </c>
      <c r="R336">
        <v>10215.82</v>
      </c>
      <c r="S336">
        <v>1.7892840000000001</v>
      </c>
      <c r="T336" s="84">
        <v>9289.32</v>
      </c>
      <c r="U336" s="57">
        <v>44228</v>
      </c>
      <c r="V336" s="81" t="str">
        <f t="shared" si="20"/>
        <v>82020</v>
      </c>
      <c r="W336" s="80" t="str">
        <f t="shared" si="21"/>
        <v>1 a 30 dias</v>
      </c>
      <c r="X336" s="81" t="str">
        <f t="shared" si="23"/>
        <v>22021</v>
      </c>
      <c r="AA336"/>
    </row>
    <row r="337" spans="1:27" x14ac:dyDescent="0.3">
      <c r="A337" s="57">
        <v>44255</v>
      </c>
      <c r="B337">
        <v>29894663000189</v>
      </c>
      <c r="C337" t="s">
        <v>96</v>
      </c>
      <c r="D337" s="57">
        <v>44134</v>
      </c>
      <c r="E337">
        <v>313.5</v>
      </c>
      <c r="F337" s="57">
        <v>44234</v>
      </c>
      <c r="G337">
        <f t="shared" si="22"/>
        <v>-21</v>
      </c>
      <c r="H337" s="57">
        <v>46728</v>
      </c>
      <c r="I337">
        <v>2412</v>
      </c>
      <c r="J337">
        <v>300299995</v>
      </c>
      <c r="K337">
        <v>84</v>
      </c>
      <c r="L337"/>
      <c r="M337"/>
      <c r="N337">
        <v>1.4487619999999999</v>
      </c>
      <c r="O337" s="83">
        <v>14342.25</v>
      </c>
      <c r="P337">
        <v>14794.480000000003</v>
      </c>
      <c r="Q337">
        <v>1.7974559999999999</v>
      </c>
      <c r="R337">
        <v>15870.25</v>
      </c>
      <c r="S337">
        <v>1.7974559999999999</v>
      </c>
      <c r="T337" s="84">
        <v>14342.25</v>
      </c>
      <c r="U337" s="57">
        <v>44228</v>
      </c>
      <c r="V337" s="81" t="str">
        <f t="shared" si="20"/>
        <v>102020</v>
      </c>
      <c r="W337" s="80" t="str">
        <f t="shared" si="21"/>
        <v>1 a 30 dias</v>
      </c>
      <c r="X337" s="81" t="str">
        <f t="shared" si="23"/>
        <v>22021</v>
      </c>
      <c r="AA337"/>
    </row>
    <row r="338" spans="1:27" x14ac:dyDescent="0.3">
      <c r="A338" s="57">
        <v>44255</v>
      </c>
      <c r="B338">
        <v>29894663000189</v>
      </c>
      <c r="C338" t="s">
        <v>96</v>
      </c>
      <c r="D338" s="57">
        <v>43978</v>
      </c>
      <c r="E338">
        <v>226.71</v>
      </c>
      <c r="F338" s="57">
        <v>44172</v>
      </c>
      <c r="G338">
        <f t="shared" si="22"/>
        <v>-83</v>
      </c>
      <c r="H338" s="57">
        <v>46514</v>
      </c>
      <c r="I338">
        <v>2198</v>
      </c>
      <c r="J338">
        <v>300331955</v>
      </c>
      <c r="K338">
        <v>84</v>
      </c>
      <c r="L338"/>
      <c r="M338"/>
      <c r="N338">
        <v>1.441675</v>
      </c>
      <c r="O338" s="83">
        <v>10216.679999999998</v>
      </c>
      <c r="P338">
        <v>11021.269999999999</v>
      </c>
      <c r="Q338">
        <v>1.7894479999999999</v>
      </c>
      <c r="R338">
        <v>11200.33</v>
      </c>
      <c r="S338">
        <v>1.7894479999999999</v>
      </c>
      <c r="T338" s="84">
        <v>10216.679999999998</v>
      </c>
      <c r="U338" s="57">
        <v>44287</v>
      </c>
      <c r="V338" s="81" t="str">
        <f t="shared" si="20"/>
        <v>52020</v>
      </c>
      <c r="W338" s="80" t="str">
        <f t="shared" si="21"/>
        <v>61 a 90 dias</v>
      </c>
      <c r="X338" s="81" t="str">
        <f t="shared" si="23"/>
        <v>42021</v>
      </c>
      <c r="AA338"/>
    </row>
    <row r="339" spans="1:27" x14ac:dyDescent="0.3">
      <c r="A339" s="57">
        <v>44255</v>
      </c>
      <c r="B339">
        <v>29894663000189</v>
      </c>
      <c r="C339" t="s">
        <v>96</v>
      </c>
      <c r="D339" s="57">
        <v>44001</v>
      </c>
      <c r="E339">
        <v>81.349999999999994</v>
      </c>
      <c r="F339" s="57">
        <v>44081</v>
      </c>
      <c r="G339">
        <f t="shared" si="22"/>
        <v>-174</v>
      </c>
      <c r="H339" s="57">
        <v>46514</v>
      </c>
      <c r="I339">
        <v>2198</v>
      </c>
      <c r="J339">
        <v>300338616</v>
      </c>
      <c r="K339">
        <v>84</v>
      </c>
      <c r="L339"/>
      <c r="M339"/>
      <c r="N339">
        <v>1.441138370687588</v>
      </c>
      <c r="O339" s="83">
        <v>3994.4100000000003</v>
      </c>
      <c r="P339">
        <v>3917.3100000000009</v>
      </c>
      <c r="Q339">
        <v>1.78624</v>
      </c>
      <c r="R339">
        <v>4344.99</v>
      </c>
      <c r="S339">
        <v>1.78624</v>
      </c>
      <c r="T339" s="84">
        <v>3994.4100000000003</v>
      </c>
      <c r="U339" s="57">
        <v>44105</v>
      </c>
      <c r="V339" s="81" t="str">
        <f t="shared" si="20"/>
        <v>62020</v>
      </c>
      <c r="W339" s="80" t="str">
        <f t="shared" si="21"/>
        <v>Acima de 120 dias</v>
      </c>
      <c r="X339" s="81" t="str">
        <f t="shared" si="23"/>
        <v>102020</v>
      </c>
      <c r="AA339"/>
    </row>
    <row r="340" spans="1:27" x14ac:dyDescent="0.3">
      <c r="A340" s="57">
        <v>44255</v>
      </c>
      <c r="B340">
        <v>29894663000189</v>
      </c>
      <c r="C340" t="s">
        <v>96</v>
      </c>
      <c r="D340" s="57">
        <v>44099</v>
      </c>
      <c r="E340">
        <v>217.1</v>
      </c>
      <c r="F340" s="57">
        <v>44234</v>
      </c>
      <c r="G340">
        <f t="shared" si="22"/>
        <v>-21</v>
      </c>
      <c r="H340" s="57">
        <v>46575</v>
      </c>
      <c r="I340">
        <v>2259</v>
      </c>
      <c r="J340">
        <v>300351365</v>
      </c>
      <c r="K340">
        <v>84</v>
      </c>
      <c r="L340"/>
      <c r="M340"/>
      <c r="N340">
        <v>1.391229</v>
      </c>
      <c r="O340" s="83">
        <v>9824.34</v>
      </c>
      <c r="P340">
        <v>10595.63</v>
      </c>
      <c r="Q340">
        <v>1.7352650000000001</v>
      </c>
      <c r="R340">
        <v>10812.449999999999</v>
      </c>
      <c r="S340">
        <v>1.7352650000000001</v>
      </c>
      <c r="T340" s="84">
        <v>9824.34</v>
      </c>
      <c r="U340" s="57">
        <v>44228</v>
      </c>
      <c r="V340" s="81" t="str">
        <f t="shared" si="20"/>
        <v>92020</v>
      </c>
      <c r="W340" s="80" t="str">
        <f t="shared" si="21"/>
        <v>1 a 30 dias</v>
      </c>
      <c r="X340" s="81" t="str">
        <f t="shared" si="23"/>
        <v>22021</v>
      </c>
      <c r="AA340"/>
    </row>
    <row r="341" spans="1:27" x14ac:dyDescent="0.3">
      <c r="A341" s="57">
        <v>44255</v>
      </c>
      <c r="B341">
        <v>29894663000189</v>
      </c>
      <c r="C341" t="s">
        <v>96</v>
      </c>
      <c r="D341" s="57">
        <v>44074</v>
      </c>
      <c r="E341">
        <v>258.24</v>
      </c>
      <c r="F341" s="57">
        <v>44262</v>
      </c>
      <c r="G341">
        <f t="shared" si="22"/>
        <v>7</v>
      </c>
      <c r="H341" s="57">
        <v>46608</v>
      </c>
      <c r="I341">
        <v>2292</v>
      </c>
      <c r="J341">
        <v>300361287</v>
      </c>
      <c r="K341">
        <v>84</v>
      </c>
      <c r="L341"/>
      <c r="M341"/>
      <c r="N341">
        <v>1.3599999999999999</v>
      </c>
      <c r="O341" s="83">
        <v>12917.64</v>
      </c>
      <c r="P341">
        <v>12932.559999999994</v>
      </c>
      <c r="Q341">
        <v>1.3315539999999999</v>
      </c>
      <c r="R341">
        <v>12811.51</v>
      </c>
      <c r="S341">
        <v>1.3315539999999999</v>
      </c>
      <c r="T341" s="84">
        <v>12917.64</v>
      </c>
      <c r="U341" s="57">
        <v>44287</v>
      </c>
      <c r="V341" s="81" t="str">
        <f t="shared" si="20"/>
        <v>82020</v>
      </c>
      <c r="W341" s="80" t="str">
        <f t="shared" si="21"/>
        <v>1 a 30 dias</v>
      </c>
      <c r="X341" s="81" t="str">
        <f t="shared" si="23"/>
        <v>42021</v>
      </c>
      <c r="AA341"/>
    </row>
    <row r="342" spans="1:27" x14ac:dyDescent="0.3">
      <c r="A342" s="57">
        <v>44255</v>
      </c>
      <c r="B342">
        <v>29894663000189</v>
      </c>
      <c r="C342" t="s">
        <v>96</v>
      </c>
      <c r="D342" s="57">
        <v>44074</v>
      </c>
      <c r="E342">
        <v>409.43</v>
      </c>
      <c r="F342" s="57">
        <v>44172</v>
      </c>
      <c r="G342">
        <f t="shared" si="22"/>
        <v>-83</v>
      </c>
      <c r="H342" s="57">
        <v>46608</v>
      </c>
      <c r="I342">
        <v>2292</v>
      </c>
      <c r="J342">
        <v>300363881</v>
      </c>
      <c r="K342">
        <v>84</v>
      </c>
      <c r="L342"/>
      <c r="M342"/>
      <c r="N342">
        <v>1.3599999999999999</v>
      </c>
      <c r="O342" s="83">
        <v>21638.879999999997</v>
      </c>
      <c r="P342">
        <v>20504.120000000006</v>
      </c>
      <c r="Q342">
        <v>1.3430219999999999</v>
      </c>
      <c r="R342">
        <v>21540.43</v>
      </c>
      <c r="S342">
        <v>1.3430219999999999</v>
      </c>
      <c r="T342" s="84">
        <v>21638.879999999997</v>
      </c>
      <c r="U342" s="57">
        <v>44166</v>
      </c>
      <c r="V342" s="81" t="str">
        <f t="shared" si="20"/>
        <v>82020</v>
      </c>
      <c r="W342" s="80" t="str">
        <f t="shared" si="21"/>
        <v>61 a 90 dias</v>
      </c>
      <c r="X342" s="81" t="str">
        <f t="shared" si="23"/>
        <v>122020</v>
      </c>
      <c r="AA342"/>
    </row>
    <row r="343" spans="1:27" x14ac:dyDescent="0.3">
      <c r="A343" s="57">
        <v>44255</v>
      </c>
      <c r="B343">
        <v>29894663000189</v>
      </c>
      <c r="C343" t="s">
        <v>96</v>
      </c>
      <c r="D343" s="57">
        <v>44074</v>
      </c>
      <c r="E343">
        <v>49</v>
      </c>
      <c r="F343" s="57">
        <v>44234</v>
      </c>
      <c r="G343">
        <f t="shared" si="22"/>
        <v>-21</v>
      </c>
      <c r="H343" s="57">
        <v>46608</v>
      </c>
      <c r="I343">
        <v>2292</v>
      </c>
      <c r="J343">
        <v>300365778</v>
      </c>
      <c r="K343">
        <v>84</v>
      </c>
      <c r="L343"/>
      <c r="M343"/>
      <c r="N343">
        <v>1.4462519999999999</v>
      </c>
      <c r="O343" s="83">
        <v>2192.41</v>
      </c>
      <c r="P343">
        <v>2383.7199999999993</v>
      </c>
      <c r="Q343">
        <v>1.7990060000000001</v>
      </c>
      <c r="R343">
        <v>2418.89</v>
      </c>
      <c r="S343">
        <v>1.7990060000000001</v>
      </c>
      <c r="T343" s="84">
        <v>2192.41</v>
      </c>
      <c r="U343" s="57">
        <v>44228</v>
      </c>
      <c r="V343" s="81" t="str">
        <f t="shared" si="20"/>
        <v>82020</v>
      </c>
      <c r="W343" s="80" t="str">
        <f t="shared" si="21"/>
        <v>1 a 30 dias</v>
      </c>
      <c r="X343" s="81" t="str">
        <f t="shared" si="23"/>
        <v>22021</v>
      </c>
      <c r="AA343"/>
    </row>
    <row r="344" spans="1:27" x14ac:dyDescent="0.3">
      <c r="A344" s="57">
        <v>44255</v>
      </c>
      <c r="B344">
        <v>29894663000189</v>
      </c>
      <c r="C344" t="s">
        <v>96</v>
      </c>
      <c r="D344" s="57">
        <v>44099</v>
      </c>
      <c r="E344">
        <v>313.5</v>
      </c>
      <c r="F344" s="57">
        <v>44262</v>
      </c>
      <c r="G344">
        <f t="shared" si="22"/>
        <v>7</v>
      </c>
      <c r="H344" s="57">
        <v>46608</v>
      </c>
      <c r="I344">
        <v>2292</v>
      </c>
      <c r="J344">
        <v>300367888</v>
      </c>
      <c r="K344">
        <v>84</v>
      </c>
      <c r="L344"/>
      <c r="M344"/>
      <c r="N344">
        <v>1.4319739999999999</v>
      </c>
      <c r="O344" s="83">
        <v>13789.79</v>
      </c>
      <c r="P344">
        <v>15190.77</v>
      </c>
      <c r="Q344">
        <v>1.778883</v>
      </c>
      <c r="R344">
        <v>15226.11</v>
      </c>
      <c r="S344">
        <v>1.778883</v>
      </c>
      <c r="T344" s="84">
        <v>13789.79</v>
      </c>
      <c r="U344" s="57">
        <v>44287</v>
      </c>
      <c r="V344" s="81" t="str">
        <f t="shared" si="20"/>
        <v>92020</v>
      </c>
      <c r="W344" s="80" t="str">
        <f t="shared" si="21"/>
        <v>1 a 30 dias</v>
      </c>
      <c r="X344" s="81" t="str">
        <f t="shared" si="23"/>
        <v>42021</v>
      </c>
      <c r="AA344"/>
    </row>
    <row r="345" spans="1:27" x14ac:dyDescent="0.3">
      <c r="A345" s="57">
        <v>44255</v>
      </c>
      <c r="B345">
        <v>29894663000189</v>
      </c>
      <c r="C345" t="s">
        <v>96</v>
      </c>
      <c r="D345" s="57">
        <v>44074</v>
      </c>
      <c r="E345">
        <v>88.1</v>
      </c>
      <c r="F345" s="57">
        <v>44081</v>
      </c>
      <c r="G345">
        <f t="shared" si="22"/>
        <v>-174</v>
      </c>
      <c r="H345" s="57">
        <v>46608</v>
      </c>
      <c r="I345">
        <v>2292</v>
      </c>
      <c r="J345">
        <v>300370883</v>
      </c>
      <c r="K345">
        <v>84</v>
      </c>
      <c r="L345"/>
      <c r="M345"/>
      <c r="N345">
        <v>1.4324699999999999</v>
      </c>
      <c r="O345" s="83">
        <v>4402.3899999999994</v>
      </c>
      <c r="P345">
        <v>4305.68</v>
      </c>
      <c r="Q345">
        <v>1.780233</v>
      </c>
      <c r="R345">
        <v>4806.8499999999995</v>
      </c>
      <c r="S345">
        <v>1.780233</v>
      </c>
      <c r="T345" s="84">
        <v>4402.3899999999994</v>
      </c>
      <c r="U345" s="57">
        <v>44105</v>
      </c>
      <c r="V345" s="81" t="str">
        <f t="shared" si="20"/>
        <v>82020</v>
      </c>
      <c r="W345" s="80" t="str">
        <f t="shared" si="21"/>
        <v>Acima de 120 dias</v>
      </c>
      <c r="X345" s="81" t="str">
        <f t="shared" si="23"/>
        <v>102020</v>
      </c>
      <c r="AA345"/>
    </row>
    <row r="346" spans="1:27" x14ac:dyDescent="0.3">
      <c r="A346" s="57">
        <v>44255</v>
      </c>
      <c r="B346">
        <v>29894663000189</v>
      </c>
      <c r="C346" t="s">
        <v>96</v>
      </c>
      <c r="D346" s="57">
        <v>44040</v>
      </c>
      <c r="E346">
        <v>42.47</v>
      </c>
      <c r="F346" s="57">
        <v>44262</v>
      </c>
      <c r="G346">
        <f t="shared" si="22"/>
        <v>7</v>
      </c>
      <c r="H346" s="57">
        <v>46119</v>
      </c>
      <c r="I346">
        <v>1803</v>
      </c>
      <c r="J346">
        <v>300421220</v>
      </c>
      <c r="K346">
        <v>72</v>
      </c>
      <c r="L346"/>
      <c r="M346"/>
      <c r="N346">
        <v>1.5000141676505341</v>
      </c>
      <c r="O346" s="83">
        <v>1563.41</v>
      </c>
      <c r="P346">
        <v>1824.4099999999996</v>
      </c>
      <c r="Q346">
        <v>2.0570369999999998</v>
      </c>
      <c r="R346">
        <v>1776</v>
      </c>
      <c r="S346">
        <v>2.0570369999999998</v>
      </c>
      <c r="T346" s="84">
        <v>1563.41</v>
      </c>
      <c r="U346" s="57">
        <v>44287</v>
      </c>
      <c r="V346" s="81" t="str">
        <f t="shared" si="20"/>
        <v>72020</v>
      </c>
      <c r="W346" s="80" t="str">
        <f t="shared" si="21"/>
        <v>1 a 30 dias</v>
      </c>
      <c r="X346" s="81" t="str">
        <f t="shared" si="23"/>
        <v>42021</v>
      </c>
      <c r="AA346"/>
    </row>
    <row r="347" spans="1:27" x14ac:dyDescent="0.3">
      <c r="A347" s="57">
        <v>44255</v>
      </c>
      <c r="B347">
        <v>29894663000189</v>
      </c>
      <c r="C347" t="s">
        <v>96</v>
      </c>
      <c r="D347" s="57">
        <v>44040</v>
      </c>
      <c r="E347">
        <v>151.19999999999999</v>
      </c>
      <c r="F347" s="57">
        <v>44081</v>
      </c>
      <c r="G347">
        <f t="shared" si="22"/>
        <v>-174</v>
      </c>
      <c r="H347" s="57">
        <v>46545</v>
      </c>
      <c r="I347">
        <v>2229</v>
      </c>
      <c r="J347">
        <v>300442339</v>
      </c>
      <c r="K347">
        <v>84</v>
      </c>
      <c r="L347"/>
      <c r="M347"/>
      <c r="N347">
        <v>1.4497555719472868</v>
      </c>
      <c r="O347" s="83">
        <v>7443.4000000000005</v>
      </c>
      <c r="P347">
        <v>7289.7300000000005</v>
      </c>
      <c r="Q347">
        <v>1.7984800000000001</v>
      </c>
      <c r="R347">
        <v>8110.4800000000005</v>
      </c>
      <c r="S347">
        <v>1.7984800000000001</v>
      </c>
      <c r="T347" s="84">
        <v>7443.4000000000005</v>
      </c>
      <c r="U347" s="57">
        <v>44105</v>
      </c>
      <c r="V347" s="81" t="str">
        <f t="shared" si="20"/>
        <v>72020</v>
      </c>
      <c r="W347" s="80" t="str">
        <f t="shared" si="21"/>
        <v>Acima de 120 dias</v>
      </c>
      <c r="X347" s="81" t="str">
        <f t="shared" si="23"/>
        <v>102020</v>
      </c>
      <c r="AA347"/>
    </row>
    <row r="348" spans="1:27" x14ac:dyDescent="0.3">
      <c r="A348" s="57">
        <v>44255</v>
      </c>
      <c r="B348">
        <v>29894663000189</v>
      </c>
      <c r="C348" t="s">
        <v>96</v>
      </c>
      <c r="D348" s="57">
        <v>44074</v>
      </c>
      <c r="E348">
        <v>118</v>
      </c>
      <c r="F348" s="57">
        <v>44323</v>
      </c>
      <c r="G348">
        <f t="shared" si="22"/>
        <v>68</v>
      </c>
      <c r="H348" s="57">
        <v>46575</v>
      </c>
      <c r="I348">
        <v>2259</v>
      </c>
      <c r="J348">
        <v>300452884</v>
      </c>
      <c r="K348">
        <v>84</v>
      </c>
      <c r="L348"/>
      <c r="M348"/>
      <c r="N348">
        <v>1.385418727640676</v>
      </c>
      <c r="O348" s="83">
        <v>4993.13</v>
      </c>
      <c r="P348">
        <v>5821.920000000001</v>
      </c>
      <c r="Q348">
        <v>1.7301299999999999</v>
      </c>
      <c r="R348">
        <v>5532.66</v>
      </c>
      <c r="S348">
        <v>1.7301299999999999</v>
      </c>
      <c r="T348" s="84">
        <v>4993.13</v>
      </c>
      <c r="U348" s="57">
        <v>44317</v>
      </c>
      <c r="V348" s="81" t="str">
        <f t="shared" si="20"/>
        <v>82020</v>
      </c>
      <c r="W348" s="80" t="str">
        <f t="shared" si="21"/>
        <v>1 a 30 dias</v>
      </c>
      <c r="X348" s="81" t="str">
        <f t="shared" si="23"/>
        <v>52021</v>
      </c>
      <c r="AA348"/>
    </row>
    <row r="349" spans="1:27" x14ac:dyDescent="0.3">
      <c r="A349" s="57">
        <v>44255</v>
      </c>
      <c r="B349">
        <v>29894663000189</v>
      </c>
      <c r="C349" t="s">
        <v>96</v>
      </c>
      <c r="D349" s="57">
        <v>44040</v>
      </c>
      <c r="E349">
        <v>297.36</v>
      </c>
      <c r="F349" s="57">
        <v>44323</v>
      </c>
      <c r="G349">
        <f t="shared" si="22"/>
        <v>68</v>
      </c>
      <c r="H349" s="57">
        <v>46575</v>
      </c>
      <c r="I349">
        <v>2259</v>
      </c>
      <c r="J349">
        <v>300456506</v>
      </c>
      <c r="K349">
        <v>84</v>
      </c>
      <c r="L349"/>
      <c r="M349"/>
      <c r="N349">
        <v>1.4352099999999999</v>
      </c>
      <c r="O349" s="83">
        <v>12392.83</v>
      </c>
      <c r="P349">
        <v>14495.080000000002</v>
      </c>
      <c r="Q349">
        <v>1.782926</v>
      </c>
      <c r="R349">
        <v>13733.07</v>
      </c>
      <c r="S349">
        <v>1.782926</v>
      </c>
      <c r="T349" s="84">
        <v>12392.83</v>
      </c>
      <c r="U349" s="57">
        <v>44317</v>
      </c>
      <c r="V349" s="81" t="str">
        <f t="shared" si="20"/>
        <v>72020</v>
      </c>
      <c r="W349" s="80" t="str">
        <f t="shared" si="21"/>
        <v>1 a 30 dias</v>
      </c>
      <c r="X349" s="81" t="str">
        <f t="shared" si="23"/>
        <v>52021</v>
      </c>
      <c r="AA349"/>
    </row>
    <row r="350" spans="1:27" x14ac:dyDescent="0.3">
      <c r="A350" s="57">
        <v>44255</v>
      </c>
      <c r="B350">
        <v>29894663000189</v>
      </c>
      <c r="C350" t="s">
        <v>96</v>
      </c>
      <c r="D350" s="57">
        <v>44099</v>
      </c>
      <c r="E350">
        <v>140.15</v>
      </c>
      <c r="F350" s="57">
        <v>44262</v>
      </c>
      <c r="G350">
        <f t="shared" si="22"/>
        <v>7</v>
      </c>
      <c r="H350" s="57">
        <v>46575</v>
      </c>
      <c r="I350">
        <v>2259</v>
      </c>
      <c r="J350">
        <v>300458852</v>
      </c>
      <c r="K350">
        <v>84</v>
      </c>
      <c r="L350"/>
      <c r="M350"/>
      <c r="N350">
        <v>1.4511150000000002</v>
      </c>
      <c r="O350" s="83">
        <v>6094.46</v>
      </c>
      <c r="P350">
        <v>6705.9400000000032</v>
      </c>
      <c r="Q350">
        <v>1.7990010000000001</v>
      </c>
      <c r="R350">
        <v>6721.8499999999995</v>
      </c>
      <c r="S350">
        <v>1.7990010000000001</v>
      </c>
      <c r="T350" s="84">
        <v>6094.46</v>
      </c>
      <c r="U350" s="57">
        <v>44256</v>
      </c>
      <c r="V350" s="81" t="str">
        <f t="shared" si="20"/>
        <v>92020</v>
      </c>
      <c r="W350" s="80" t="str">
        <f t="shared" si="21"/>
        <v>1 a 30 dias</v>
      </c>
      <c r="X350" s="81" t="str">
        <f t="shared" si="23"/>
        <v>32021</v>
      </c>
      <c r="AA350"/>
    </row>
    <row r="351" spans="1:27" x14ac:dyDescent="0.3">
      <c r="A351" s="57">
        <v>44255</v>
      </c>
      <c r="B351">
        <v>29894663000189</v>
      </c>
      <c r="C351" t="s">
        <v>96</v>
      </c>
      <c r="D351" s="57">
        <v>44040</v>
      </c>
      <c r="E351">
        <v>126.19</v>
      </c>
      <c r="F351" s="57">
        <v>44081</v>
      </c>
      <c r="G351">
        <f t="shared" si="22"/>
        <v>-174</v>
      </c>
      <c r="H351" s="57">
        <v>46608</v>
      </c>
      <c r="I351">
        <v>2292</v>
      </c>
      <c r="J351">
        <v>300464232</v>
      </c>
      <c r="K351">
        <v>84</v>
      </c>
      <c r="L351"/>
      <c r="M351"/>
      <c r="N351">
        <v>1.397696</v>
      </c>
      <c r="O351" s="83">
        <v>6379.91</v>
      </c>
      <c r="P351">
        <v>6142.2400000000016</v>
      </c>
      <c r="Q351">
        <v>1.7323850000000001</v>
      </c>
      <c r="R351">
        <v>6948.09</v>
      </c>
      <c r="S351">
        <v>1.7323850000000001</v>
      </c>
      <c r="T351" s="84">
        <v>6379.91</v>
      </c>
      <c r="U351" s="57">
        <v>44075</v>
      </c>
      <c r="V351" s="81" t="str">
        <f t="shared" si="20"/>
        <v>72020</v>
      </c>
      <c r="W351" s="80" t="str">
        <f t="shared" si="21"/>
        <v>Acima de 120 dias</v>
      </c>
      <c r="X351" s="81" t="str">
        <f t="shared" si="23"/>
        <v>92020</v>
      </c>
      <c r="AA351"/>
    </row>
    <row r="352" spans="1:27" x14ac:dyDescent="0.3">
      <c r="A352" s="57">
        <v>44255</v>
      </c>
      <c r="B352">
        <v>29894663000189</v>
      </c>
      <c r="C352" t="s">
        <v>96</v>
      </c>
      <c r="D352" s="57">
        <v>44040</v>
      </c>
      <c r="E352">
        <v>60.92</v>
      </c>
      <c r="F352" s="57">
        <v>44323</v>
      </c>
      <c r="G352">
        <f t="shared" si="22"/>
        <v>68</v>
      </c>
      <c r="H352" s="57">
        <v>46119</v>
      </c>
      <c r="I352">
        <v>1803</v>
      </c>
      <c r="J352">
        <v>300521997</v>
      </c>
      <c r="K352">
        <v>72</v>
      </c>
      <c r="L352"/>
      <c r="M352"/>
      <c r="N352">
        <v>1.4031164735724624</v>
      </c>
      <c r="O352" s="83">
        <v>2255.7600000000002</v>
      </c>
      <c r="P352">
        <v>2690.630000000001</v>
      </c>
      <c r="Q352">
        <v>1.7958000000000001</v>
      </c>
      <c r="R352">
        <v>2485.34</v>
      </c>
      <c r="S352">
        <v>1.7958000000000001</v>
      </c>
      <c r="T352" s="84">
        <v>2255.7600000000002</v>
      </c>
      <c r="U352" s="57">
        <v>44317</v>
      </c>
      <c r="V352" s="81" t="str">
        <f t="shared" si="20"/>
        <v>72020</v>
      </c>
      <c r="W352" s="80" t="str">
        <f t="shared" si="21"/>
        <v>1 a 30 dias</v>
      </c>
      <c r="X352" s="81" t="str">
        <f t="shared" si="23"/>
        <v>52021</v>
      </c>
      <c r="AA352"/>
    </row>
    <row r="353" spans="1:27" x14ac:dyDescent="0.3">
      <c r="A353" s="57">
        <v>44255</v>
      </c>
      <c r="B353">
        <v>29894663000189</v>
      </c>
      <c r="C353" t="s">
        <v>96</v>
      </c>
      <c r="D353" s="57">
        <v>44134</v>
      </c>
      <c r="E353">
        <v>52.15</v>
      </c>
      <c r="F353" s="57">
        <v>44323</v>
      </c>
      <c r="G353">
        <f t="shared" si="22"/>
        <v>68</v>
      </c>
      <c r="H353" s="57">
        <v>46667</v>
      </c>
      <c r="I353">
        <v>2351</v>
      </c>
      <c r="J353">
        <v>300525849</v>
      </c>
      <c r="K353">
        <v>84</v>
      </c>
      <c r="L353"/>
      <c r="M353"/>
      <c r="N353">
        <v>1.426121</v>
      </c>
      <c r="O353" s="83">
        <v>2215.52</v>
      </c>
      <c r="P353">
        <v>2553.0899999999983</v>
      </c>
      <c r="Q353">
        <v>1.7799069999999999</v>
      </c>
      <c r="R353">
        <v>2467.71</v>
      </c>
      <c r="S353">
        <v>1.7799069999999999</v>
      </c>
      <c r="T353" s="84">
        <v>2215.52</v>
      </c>
      <c r="U353" s="57">
        <v>44317</v>
      </c>
      <c r="V353" s="81" t="str">
        <f t="shared" si="20"/>
        <v>102020</v>
      </c>
      <c r="W353" s="80" t="str">
        <f t="shared" si="21"/>
        <v>1 a 30 dias</v>
      </c>
      <c r="X353" s="81" t="str">
        <f t="shared" si="23"/>
        <v>52021</v>
      </c>
      <c r="AA353"/>
    </row>
    <row r="354" spans="1:27" x14ac:dyDescent="0.3">
      <c r="A354" s="57">
        <v>44255</v>
      </c>
      <c r="B354">
        <v>29894663000189</v>
      </c>
      <c r="C354" t="s">
        <v>96</v>
      </c>
      <c r="D354" s="57">
        <v>44134</v>
      </c>
      <c r="E354">
        <v>140</v>
      </c>
      <c r="F354" s="57">
        <v>44323</v>
      </c>
      <c r="G354">
        <f t="shared" si="22"/>
        <v>68</v>
      </c>
      <c r="H354" s="57">
        <v>46699</v>
      </c>
      <c r="I354">
        <v>2383</v>
      </c>
      <c r="J354">
        <v>300527573</v>
      </c>
      <c r="K354">
        <v>84</v>
      </c>
      <c r="L354"/>
      <c r="M354"/>
      <c r="N354">
        <v>1.4101030000000001</v>
      </c>
      <c r="O354" s="83">
        <v>6042.43</v>
      </c>
      <c r="P354">
        <v>6793.8900000000012</v>
      </c>
      <c r="Q354">
        <v>1.7465390000000001</v>
      </c>
      <c r="R354">
        <v>6704.2</v>
      </c>
      <c r="S354">
        <v>1.7465390000000001</v>
      </c>
      <c r="T354" s="84">
        <v>6042.43</v>
      </c>
      <c r="U354" s="57">
        <v>44317</v>
      </c>
      <c r="V354" s="81" t="str">
        <f t="shared" si="20"/>
        <v>102020</v>
      </c>
      <c r="W354" s="80" t="str">
        <f t="shared" si="21"/>
        <v>1 a 30 dias</v>
      </c>
      <c r="X354" s="81" t="str">
        <f t="shared" si="23"/>
        <v>52021</v>
      </c>
      <c r="AA354"/>
    </row>
    <row r="355" spans="1:27" x14ac:dyDescent="0.3">
      <c r="A355" s="57">
        <v>44255</v>
      </c>
      <c r="B355">
        <v>29894663000189</v>
      </c>
      <c r="C355" t="s">
        <v>96</v>
      </c>
      <c r="D355" s="57">
        <v>44134</v>
      </c>
      <c r="E355">
        <v>52</v>
      </c>
      <c r="F355" s="57">
        <v>44262</v>
      </c>
      <c r="G355">
        <f t="shared" si="22"/>
        <v>7</v>
      </c>
      <c r="H355" s="57">
        <v>46699</v>
      </c>
      <c r="I355">
        <v>2383</v>
      </c>
      <c r="J355">
        <v>300533818</v>
      </c>
      <c r="K355">
        <v>84</v>
      </c>
      <c r="L355"/>
      <c r="M355"/>
      <c r="N355">
        <v>1.4182600000000001</v>
      </c>
      <c r="O355" s="83">
        <v>2342.41</v>
      </c>
      <c r="P355">
        <v>2516.2700000000009</v>
      </c>
      <c r="Q355">
        <v>1.7553650000000001</v>
      </c>
      <c r="R355">
        <v>2587.81</v>
      </c>
      <c r="S355">
        <v>1.7553650000000001</v>
      </c>
      <c r="T355" s="84">
        <v>2342.41</v>
      </c>
      <c r="U355" s="57">
        <v>44287</v>
      </c>
      <c r="V355" s="81" t="str">
        <f t="shared" si="20"/>
        <v>102020</v>
      </c>
      <c r="W355" s="80" t="str">
        <f t="shared" si="21"/>
        <v>1 a 30 dias</v>
      </c>
      <c r="X355" s="81" t="str">
        <f t="shared" si="23"/>
        <v>42021</v>
      </c>
      <c r="AA355"/>
    </row>
    <row r="356" spans="1:27" x14ac:dyDescent="0.3">
      <c r="A356" s="57">
        <v>44255</v>
      </c>
      <c r="B356">
        <v>29894663000189</v>
      </c>
      <c r="C356" t="s">
        <v>96</v>
      </c>
      <c r="D356" s="57">
        <v>43978</v>
      </c>
      <c r="E356">
        <v>235.76</v>
      </c>
      <c r="F356" s="57">
        <v>44354</v>
      </c>
      <c r="G356">
        <f t="shared" si="22"/>
        <v>99</v>
      </c>
      <c r="H356" s="57">
        <v>46545</v>
      </c>
      <c r="I356">
        <v>2229</v>
      </c>
      <c r="J356">
        <v>300537421</v>
      </c>
      <c r="K356">
        <v>84</v>
      </c>
      <c r="L356"/>
      <c r="M356"/>
      <c r="N356">
        <v>1.417165</v>
      </c>
      <c r="O356" s="83">
        <v>9611.26</v>
      </c>
      <c r="P356">
        <v>11392.330000000005</v>
      </c>
      <c r="Q356">
        <v>1.7527729999999999</v>
      </c>
      <c r="R356">
        <v>10629.96</v>
      </c>
      <c r="S356">
        <v>1.7527729999999999</v>
      </c>
      <c r="T356" s="84">
        <v>9611.26</v>
      </c>
      <c r="U356" s="57">
        <v>44317</v>
      </c>
      <c r="V356" s="81" t="str">
        <f t="shared" si="20"/>
        <v>52020</v>
      </c>
      <c r="W356" s="80" t="str">
        <f t="shared" si="21"/>
        <v>1 a 30 dias</v>
      </c>
      <c r="X356" s="81" t="str">
        <f t="shared" si="23"/>
        <v>52021</v>
      </c>
      <c r="AA356"/>
    </row>
    <row r="357" spans="1:27" x14ac:dyDescent="0.3">
      <c r="A357" s="57">
        <v>44255</v>
      </c>
      <c r="B357">
        <v>29894663000189</v>
      </c>
      <c r="C357" t="s">
        <v>96</v>
      </c>
      <c r="D357" s="57">
        <v>44074</v>
      </c>
      <c r="E357">
        <v>513.79999999999995</v>
      </c>
      <c r="F357" s="57">
        <v>44293</v>
      </c>
      <c r="G357">
        <f t="shared" si="22"/>
        <v>38</v>
      </c>
      <c r="H357" s="57">
        <v>46575</v>
      </c>
      <c r="I357">
        <v>2259</v>
      </c>
      <c r="J357">
        <v>300556957</v>
      </c>
      <c r="K357">
        <v>84</v>
      </c>
      <c r="L357"/>
      <c r="M357"/>
      <c r="N357">
        <v>1.440494680382822</v>
      </c>
      <c r="O357" s="83">
        <v>21890.94</v>
      </c>
      <c r="P357">
        <v>24890.100000000002</v>
      </c>
      <c r="Q357">
        <v>1.788832</v>
      </c>
      <c r="R357">
        <v>24204.82</v>
      </c>
      <c r="S357">
        <v>1.788832</v>
      </c>
      <c r="T357" s="84">
        <v>21890.94</v>
      </c>
      <c r="U357" s="57">
        <v>44287</v>
      </c>
      <c r="V357" s="81" t="str">
        <f t="shared" si="20"/>
        <v>82020</v>
      </c>
      <c r="W357" s="80" t="str">
        <f t="shared" si="21"/>
        <v>1 a 30 dias</v>
      </c>
      <c r="X357" s="81" t="str">
        <f t="shared" si="23"/>
        <v>42021</v>
      </c>
      <c r="AA357"/>
    </row>
    <row r="358" spans="1:27" x14ac:dyDescent="0.3">
      <c r="A358" s="57">
        <v>44255</v>
      </c>
      <c r="B358">
        <v>29894663000189</v>
      </c>
      <c r="C358" t="s">
        <v>96</v>
      </c>
      <c r="D358" s="57">
        <v>44074</v>
      </c>
      <c r="E358">
        <v>204.55</v>
      </c>
      <c r="F358" s="57">
        <v>44323</v>
      </c>
      <c r="G358">
        <f t="shared" si="22"/>
        <v>68</v>
      </c>
      <c r="H358" s="57">
        <v>46575</v>
      </c>
      <c r="I358">
        <v>2259</v>
      </c>
      <c r="J358">
        <v>300557121</v>
      </c>
      <c r="K358">
        <v>84</v>
      </c>
      <c r="L358"/>
      <c r="M358"/>
      <c r="N358">
        <v>1.4387962430374264</v>
      </c>
      <c r="O358" s="83">
        <v>8515.0299999999988</v>
      </c>
      <c r="P358">
        <v>9914.6099999999988</v>
      </c>
      <c r="Q358">
        <v>1.7870239999999999</v>
      </c>
      <c r="R358">
        <v>9436.5299999999988</v>
      </c>
      <c r="S358">
        <v>1.7870239999999999</v>
      </c>
      <c r="T358" s="84">
        <v>8515.0299999999988</v>
      </c>
      <c r="U358" s="57">
        <v>44317</v>
      </c>
      <c r="V358" s="81" t="str">
        <f t="shared" si="20"/>
        <v>82020</v>
      </c>
      <c r="W358" s="80" t="str">
        <f t="shared" si="21"/>
        <v>1 a 30 dias</v>
      </c>
      <c r="X358" s="81" t="str">
        <f t="shared" si="23"/>
        <v>52021</v>
      </c>
      <c r="AA358"/>
    </row>
    <row r="359" spans="1:27" x14ac:dyDescent="0.3">
      <c r="A359" s="57">
        <v>44255</v>
      </c>
      <c r="B359">
        <v>29894663000189</v>
      </c>
      <c r="C359" t="s">
        <v>96</v>
      </c>
      <c r="D359" s="57">
        <v>44099</v>
      </c>
      <c r="E359">
        <v>100.5</v>
      </c>
      <c r="F359" s="57">
        <v>44142</v>
      </c>
      <c r="G359">
        <f t="shared" si="22"/>
        <v>-113</v>
      </c>
      <c r="H359" s="57">
        <v>46608</v>
      </c>
      <c r="I359">
        <v>2292</v>
      </c>
      <c r="J359">
        <v>300565962</v>
      </c>
      <c r="K359">
        <v>84</v>
      </c>
      <c r="L359"/>
      <c r="M359"/>
      <c r="N359">
        <v>1.438766</v>
      </c>
      <c r="O359" s="83">
        <v>4813.8500000000004</v>
      </c>
      <c r="P359">
        <v>4858.7899999999981</v>
      </c>
      <c r="Q359">
        <v>1.786097</v>
      </c>
      <c r="R359">
        <v>5273.4</v>
      </c>
      <c r="S359">
        <v>1.786097</v>
      </c>
      <c r="T359" s="84">
        <v>4813.8500000000004</v>
      </c>
      <c r="U359" s="57">
        <v>44136</v>
      </c>
      <c r="V359" s="81" t="str">
        <f t="shared" si="20"/>
        <v>92020</v>
      </c>
      <c r="W359" s="80" t="str">
        <f t="shared" si="21"/>
        <v>91 a 120 dias</v>
      </c>
      <c r="X359" s="81" t="str">
        <f t="shared" si="23"/>
        <v>112020</v>
      </c>
      <c r="AA359"/>
    </row>
    <row r="360" spans="1:27" x14ac:dyDescent="0.3">
      <c r="A360" s="57">
        <v>44255</v>
      </c>
      <c r="B360">
        <v>29894663000189</v>
      </c>
      <c r="C360" t="s">
        <v>96</v>
      </c>
      <c r="D360" s="57">
        <v>44074</v>
      </c>
      <c r="E360">
        <v>155.97</v>
      </c>
      <c r="F360" s="57">
        <v>44172</v>
      </c>
      <c r="G360">
        <f t="shared" si="22"/>
        <v>-83</v>
      </c>
      <c r="H360" s="57">
        <v>44781</v>
      </c>
      <c r="I360">
        <v>465</v>
      </c>
      <c r="J360">
        <v>300574022</v>
      </c>
      <c r="K360">
        <v>24</v>
      </c>
      <c r="L360"/>
      <c r="M360"/>
      <c r="N360">
        <v>1.3599999999999999</v>
      </c>
      <c r="O360" s="83">
        <v>2969.83</v>
      </c>
      <c r="P360">
        <v>3201.9700000000007</v>
      </c>
      <c r="Q360">
        <v>1.798996</v>
      </c>
      <c r="R360">
        <v>3039.27</v>
      </c>
      <c r="S360">
        <v>1.798996</v>
      </c>
      <c r="T360" s="84">
        <v>2969.83</v>
      </c>
      <c r="U360" s="57">
        <v>44166</v>
      </c>
      <c r="V360" s="81" t="str">
        <f t="shared" si="20"/>
        <v>82020</v>
      </c>
      <c r="W360" s="80" t="str">
        <f t="shared" si="21"/>
        <v>61 a 90 dias</v>
      </c>
      <c r="X360" s="81" t="str">
        <f t="shared" si="23"/>
        <v>122020</v>
      </c>
      <c r="AA360"/>
    </row>
    <row r="361" spans="1:27" x14ac:dyDescent="0.3">
      <c r="A361" s="57">
        <v>44255</v>
      </c>
      <c r="B361">
        <v>29894663000189</v>
      </c>
      <c r="C361" t="s">
        <v>96</v>
      </c>
      <c r="D361" s="57">
        <v>44099</v>
      </c>
      <c r="E361">
        <v>170.9</v>
      </c>
      <c r="F361" s="57">
        <v>44234</v>
      </c>
      <c r="G361">
        <f t="shared" si="22"/>
        <v>-21</v>
      </c>
      <c r="H361" s="57">
        <v>46667</v>
      </c>
      <c r="I361">
        <v>2351</v>
      </c>
      <c r="J361">
        <v>300577242</v>
      </c>
      <c r="K361">
        <v>84</v>
      </c>
      <c r="L361"/>
      <c r="M361"/>
      <c r="N361">
        <v>1.3599999999999999</v>
      </c>
      <c r="O361" s="83">
        <v>8851.61</v>
      </c>
      <c r="P361">
        <v>8421.58</v>
      </c>
      <c r="Q361">
        <v>1.3280339999999999</v>
      </c>
      <c r="R361">
        <v>8769.43</v>
      </c>
      <c r="S361">
        <v>1.3280339999999999</v>
      </c>
      <c r="T361" s="84">
        <v>8851.61</v>
      </c>
      <c r="U361" s="57">
        <v>44256</v>
      </c>
      <c r="V361" s="81" t="str">
        <f t="shared" si="20"/>
        <v>92020</v>
      </c>
      <c r="W361" s="80" t="str">
        <f t="shared" si="21"/>
        <v>1 a 30 dias</v>
      </c>
      <c r="X361" s="81" t="str">
        <f t="shared" si="23"/>
        <v>32021</v>
      </c>
      <c r="AA361"/>
    </row>
    <row r="362" spans="1:27" x14ac:dyDescent="0.3">
      <c r="A362" s="57">
        <v>44255</v>
      </c>
      <c r="B362">
        <v>29894663000189</v>
      </c>
      <c r="C362" t="s">
        <v>96</v>
      </c>
      <c r="D362" s="57">
        <v>43903</v>
      </c>
      <c r="E362">
        <v>12.2</v>
      </c>
      <c r="F362" s="57">
        <v>44019</v>
      </c>
      <c r="G362">
        <f t="shared" si="22"/>
        <v>-236</v>
      </c>
      <c r="H362" s="57">
        <v>46062</v>
      </c>
      <c r="I362">
        <v>1746</v>
      </c>
      <c r="J362">
        <v>300603215</v>
      </c>
      <c r="K362">
        <v>72</v>
      </c>
      <c r="L362"/>
      <c r="M362"/>
      <c r="N362">
        <v>1.4950000000000001</v>
      </c>
      <c r="O362" s="83">
        <v>542.62</v>
      </c>
      <c r="P362">
        <v>529.37999999999988</v>
      </c>
      <c r="Q362">
        <v>2.022964</v>
      </c>
      <c r="R362">
        <v>598.25</v>
      </c>
      <c r="S362">
        <v>2.022964</v>
      </c>
      <c r="T362" s="84">
        <v>542.62</v>
      </c>
      <c r="U362" s="57">
        <v>44044</v>
      </c>
      <c r="V362" s="81" t="str">
        <f t="shared" si="20"/>
        <v>32020</v>
      </c>
      <c r="W362" s="80" t="str">
        <f t="shared" si="21"/>
        <v>Acima de 120 dias</v>
      </c>
      <c r="X362" s="81" t="str">
        <f t="shared" si="23"/>
        <v>82020</v>
      </c>
      <c r="AA362"/>
    </row>
    <row r="363" spans="1:27" x14ac:dyDescent="0.3">
      <c r="A363" s="57">
        <v>44255</v>
      </c>
      <c r="B363">
        <v>29894663000189</v>
      </c>
      <c r="C363" t="s">
        <v>96</v>
      </c>
      <c r="D363" s="57">
        <v>43903</v>
      </c>
      <c r="E363">
        <v>16.75</v>
      </c>
      <c r="F363" s="57">
        <v>44323</v>
      </c>
      <c r="G363">
        <f t="shared" si="22"/>
        <v>68</v>
      </c>
      <c r="H363" s="57">
        <v>46062</v>
      </c>
      <c r="I363">
        <v>1746</v>
      </c>
      <c r="J363">
        <v>300604440</v>
      </c>
      <c r="K363">
        <v>72</v>
      </c>
      <c r="L363"/>
      <c r="M363"/>
      <c r="N363">
        <v>1.4950000000000001</v>
      </c>
      <c r="O363" s="83">
        <v>575.48</v>
      </c>
      <c r="P363">
        <v>726.74999999999977</v>
      </c>
      <c r="Q363">
        <v>2.038484</v>
      </c>
      <c r="R363">
        <v>653.87</v>
      </c>
      <c r="S363">
        <v>2.038484</v>
      </c>
      <c r="T363" s="84">
        <v>575.48</v>
      </c>
      <c r="U363" s="57">
        <v>44317</v>
      </c>
      <c r="V363" s="81" t="str">
        <f t="shared" si="20"/>
        <v>32020</v>
      </c>
      <c r="W363" s="80" t="str">
        <f t="shared" si="21"/>
        <v>1 a 30 dias</v>
      </c>
      <c r="X363" s="81" t="str">
        <f t="shared" si="23"/>
        <v>52021</v>
      </c>
      <c r="AA363"/>
    </row>
    <row r="364" spans="1:27" x14ac:dyDescent="0.3">
      <c r="A364" s="57">
        <v>44255</v>
      </c>
      <c r="B364">
        <v>29894663000189</v>
      </c>
      <c r="C364" t="s">
        <v>96</v>
      </c>
      <c r="D364" s="57">
        <v>43936</v>
      </c>
      <c r="E364">
        <v>160.85</v>
      </c>
      <c r="F364" s="57">
        <v>44050</v>
      </c>
      <c r="G364">
        <f t="shared" si="22"/>
        <v>-205</v>
      </c>
      <c r="H364" s="57">
        <v>46090</v>
      </c>
      <c r="I364">
        <v>1774</v>
      </c>
      <c r="J364">
        <v>300615743</v>
      </c>
      <c r="K364">
        <v>72</v>
      </c>
      <c r="L364"/>
      <c r="M364"/>
      <c r="N364">
        <v>1.5198626744605421</v>
      </c>
      <c r="O364" s="83">
        <v>6984.47</v>
      </c>
      <c r="P364">
        <v>6937.1000000000022</v>
      </c>
      <c r="Q364">
        <v>2.0688520000000001</v>
      </c>
      <c r="R364">
        <v>7755.45</v>
      </c>
      <c r="S364">
        <v>2.0688520000000001</v>
      </c>
      <c r="T364" s="84">
        <v>6984.47</v>
      </c>
      <c r="U364" s="57">
        <v>44044</v>
      </c>
      <c r="V364" s="81" t="str">
        <f t="shared" si="20"/>
        <v>42020</v>
      </c>
      <c r="W364" s="80" t="str">
        <f t="shared" si="21"/>
        <v>Acima de 120 dias</v>
      </c>
      <c r="X364" s="81" t="str">
        <f t="shared" si="23"/>
        <v>82020</v>
      </c>
      <c r="AA364"/>
    </row>
    <row r="365" spans="1:27" x14ac:dyDescent="0.3">
      <c r="A365" s="57">
        <v>44255</v>
      </c>
      <c r="B365">
        <v>29894663000189</v>
      </c>
      <c r="C365" t="s">
        <v>96</v>
      </c>
      <c r="D365" s="57">
        <v>43936</v>
      </c>
      <c r="E365">
        <v>191</v>
      </c>
      <c r="F365" s="57">
        <v>44234</v>
      </c>
      <c r="G365">
        <f t="shared" si="22"/>
        <v>-21</v>
      </c>
      <c r="H365" s="57">
        <v>46090</v>
      </c>
      <c r="I365">
        <v>1774</v>
      </c>
      <c r="J365">
        <v>300617893</v>
      </c>
      <c r="K365">
        <v>72</v>
      </c>
      <c r="L365"/>
      <c r="M365"/>
      <c r="N365">
        <v>1.5086183807659506</v>
      </c>
      <c r="O365" s="83">
        <v>7165.35</v>
      </c>
      <c r="P365">
        <v>8264.7000000000007</v>
      </c>
      <c r="Q365">
        <v>2.0571670000000002</v>
      </c>
      <c r="R365">
        <v>8083.81</v>
      </c>
      <c r="S365">
        <v>2.0571670000000002</v>
      </c>
      <c r="T365" s="84">
        <v>7165.35</v>
      </c>
      <c r="U365" s="57">
        <v>44228</v>
      </c>
      <c r="V365" s="81" t="str">
        <f t="shared" si="20"/>
        <v>42020</v>
      </c>
      <c r="W365" s="80" t="str">
        <f t="shared" si="21"/>
        <v>1 a 30 dias</v>
      </c>
      <c r="X365" s="81" t="str">
        <f t="shared" si="23"/>
        <v>22021</v>
      </c>
      <c r="AA365"/>
    </row>
    <row r="366" spans="1:27" x14ac:dyDescent="0.3">
      <c r="A366" s="57">
        <v>44255</v>
      </c>
      <c r="B366">
        <v>29894663000189</v>
      </c>
      <c r="C366" t="s">
        <v>96</v>
      </c>
      <c r="D366" s="57">
        <v>43978</v>
      </c>
      <c r="E366">
        <v>84.93</v>
      </c>
      <c r="F366" s="57">
        <v>44111</v>
      </c>
      <c r="G366">
        <f t="shared" si="22"/>
        <v>-144</v>
      </c>
      <c r="H366" s="57">
        <v>46119</v>
      </c>
      <c r="I366">
        <v>1803</v>
      </c>
      <c r="J366">
        <v>300621269</v>
      </c>
      <c r="K366">
        <v>72</v>
      </c>
      <c r="L366"/>
      <c r="M366"/>
      <c r="N366">
        <v>1.4949999999999999</v>
      </c>
      <c r="O366" s="83">
        <v>3556.4</v>
      </c>
      <c r="P366">
        <v>3710.8999999999992</v>
      </c>
      <c r="Q366">
        <v>2.0493299999999999</v>
      </c>
      <c r="R366">
        <v>3980.46</v>
      </c>
      <c r="S366">
        <v>2.0493299999999999</v>
      </c>
      <c r="T366" s="84">
        <v>3556.4</v>
      </c>
      <c r="U366" s="57">
        <v>44105</v>
      </c>
      <c r="V366" s="81" t="str">
        <f t="shared" si="20"/>
        <v>52020</v>
      </c>
      <c r="W366" s="80" t="str">
        <f t="shared" si="21"/>
        <v>Acima de 120 dias</v>
      </c>
      <c r="X366" s="81" t="str">
        <f t="shared" si="23"/>
        <v>102020</v>
      </c>
      <c r="AA366"/>
    </row>
    <row r="367" spans="1:27" x14ac:dyDescent="0.3">
      <c r="A367" s="57">
        <v>44255</v>
      </c>
      <c r="B367">
        <v>29894663000189</v>
      </c>
      <c r="C367" t="s">
        <v>96</v>
      </c>
      <c r="D367" s="57">
        <v>43978</v>
      </c>
      <c r="E367">
        <v>375</v>
      </c>
      <c r="F367" s="57">
        <v>44081</v>
      </c>
      <c r="G367">
        <f t="shared" si="22"/>
        <v>-174</v>
      </c>
      <c r="H367" s="57">
        <v>46119</v>
      </c>
      <c r="I367">
        <v>1803</v>
      </c>
      <c r="J367">
        <v>300623597</v>
      </c>
      <c r="K367">
        <v>72</v>
      </c>
      <c r="L367"/>
      <c r="M367"/>
      <c r="N367">
        <v>1.4053792805796665</v>
      </c>
      <c r="O367" s="83">
        <v>16884.400000000001</v>
      </c>
      <c r="P367">
        <v>16821.959999999995</v>
      </c>
      <c r="Q367">
        <v>1.79616</v>
      </c>
      <c r="R367">
        <v>18290.02</v>
      </c>
      <c r="S367">
        <v>1.79616</v>
      </c>
      <c r="T367" s="84">
        <v>16884.400000000001</v>
      </c>
      <c r="U367" s="57">
        <v>44105</v>
      </c>
      <c r="V367" s="81" t="str">
        <f t="shared" si="20"/>
        <v>52020</v>
      </c>
      <c r="W367" s="80" t="str">
        <f t="shared" si="21"/>
        <v>Acima de 120 dias</v>
      </c>
      <c r="X367" s="81" t="str">
        <f t="shared" si="23"/>
        <v>102020</v>
      </c>
      <c r="AA367"/>
    </row>
    <row r="368" spans="1:27" x14ac:dyDescent="0.3">
      <c r="A368" s="57">
        <v>44255</v>
      </c>
      <c r="B368">
        <v>29894663000189</v>
      </c>
      <c r="C368" t="s">
        <v>96</v>
      </c>
      <c r="D368" s="57">
        <v>44134</v>
      </c>
      <c r="E368">
        <v>101.63</v>
      </c>
      <c r="F368" s="57">
        <v>44262</v>
      </c>
      <c r="G368">
        <f t="shared" si="22"/>
        <v>7</v>
      </c>
      <c r="H368" s="57">
        <v>46699</v>
      </c>
      <c r="I368">
        <v>2383</v>
      </c>
      <c r="J368">
        <v>300654551</v>
      </c>
      <c r="K368">
        <v>84</v>
      </c>
      <c r="L368"/>
      <c r="M368"/>
      <c r="N368">
        <v>1.4135520000000001</v>
      </c>
      <c r="O368" s="83">
        <v>4584.7800000000007</v>
      </c>
      <c r="P368">
        <v>4925.9599999999973</v>
      </c>
      <c r="Q368">
        <v>1.750194</v>
      </c>
      <c r="R368">
        <v>5064.7400000000007</v>
      </c>
      <c r="S368">
        <v>1.750194</v>
      </c>
      <c r="T368" s="84">
        <v>4584.7800000000007</v>
      </c>
      <c r="U368" s="57">
        <v>44287</v>
      </c>
      <c r="V368" s="81" t="str">
        <f t="shared" si="20"/>
        <v>102020</v>
      </c>
      <c r="W368" s="80" t="str">
        <f t="shared" si="21"/>
        <v>1 a 30 dias</v>
      </c>
      <c r="X368" s="81" t="str">
        <f t="shared" si="23"/>
        <v>42021</v>
      </c>
      <c r="AA368"/>
    </row>
    <row r="369" spans="1:27" x14ac:dyDescent="0.3">
      <c r="A369" s="57">
        <v>44255</v>
      </c>
      <c r="B369">
        <v>29894663000189</v>
      </c>
      <c r="C369" t="s">
        <v>96</v>
      </c>
      <c r="D369" s="57">
        <v>44074</v>
      </c>
      <c r="E369">
        <v>579</v>
      </c>
      <c r="F369" s="57">
        <v>44172</v>
      </c>
      <c r="G369">
        <f t="shared" si="22"/>
        <v>-83</v>
      </c>
      <c r="H369" s="57">
        <v>46575</v>
      </c>
      <c r="I369">
        <v>2259</v>
      </c>
      <c r="J369">
        <v>300655263</v>
      </c>
      <c r="K369">
        <v>84</v>
      </c>
      <c r="L369"/>
      <c r="M369"/>
      <c r="N369">
        <v>1.4317032632971098</v>
      </c>
      <c r="O369" s="83">
        <v>27049.78</v>
      </c>
      <c r="P369">
        <v>28130.420000000006</v>
      </c>
      <c r="Q369">
        <v>1.779452</v>
      </c>
      <c r="R369">
        <v>29663.42</v>
      </c>
      <c r="S369">
        <v>1.779452</v>
      </c>
      <c r="T369" s="84">
        <v>27049.78</v>
      </c>
      <c r="U369" s="57">
        <v>44166</v>
      </c>
      <c r="V369" s="81" t="str">
        <f t="shared" si="20"/>
        <v>82020</v>
      </c>
      <c r="W369" s="80" t="str">
        <f t="shared" si="21"/>
        <v>61 a 90 dias</v>
      </c>
      <c r="X369" s="81" t="str">
        <f t="shared" si="23"/>
        <v>122020</v>
      </c>
      <c r="AA369"/>
    </row>
    <row r="370" spans="1:27" x14ac:dyDescent="0.3">
      <c r="A370" s="57">
        <v>44255</v>
      </c>
      <c r="B370">
        <v>29894663000189</v>
      </c>
      <c r="C370" t="s">
        <v>96</v>
      </c>
      <c r="D370" s="57">
        <v>44074</v>
      </c>
      <c r="E370">
        <v>174.88</v>
      </c>
      <c r="F370" s="57">
        <v>44323</v>
      </c>
      <c r="G370">
        <f t="shared" si="22"/>
        <v>68</v>
      </c>
      <c r="H370" s="57">
        <v>46575</v>
      </c>
      <c r="I370">
        <v>2259</v>
      </c>
      <c r="J370">
        <v>300660247</v>
      </c>
      <c r="K370">
        <v>84</v>
      </c>
      <c r="L370"/>
      <c r="M370"/>
      <c r="N370">
        <v>1.4479234001435337</v>
      </c>
      <c r="O370" s="83">
        <v>7259.64</v>
      </c>
      <c r="P370">
        <v>8450.9500000000025</v>
      </c>
      <c r="Q370">
        <v>1.7967770000000001</v>
      </c>
      <c r="R370">
        <v>8045.52</v>
      </c>
      <c r="S370">
        <v>1.7967770000000001</v>
      </c>
      <c r="T370" s="84">
        <v>7259.64</v>
      </c>
      <c r="U370" s="57">
        <v>44317</v>
      </c>
      <c r="V370" s="81" t="str">
        <f t="shared" si="20"/>
        <v>82020</v>
      </c>
      <c r="W370" s="80" t="str">
        <f t="shared" si="21"/>
        <v>1 a 30 dias</v>
      </c>
      <c r="X370" s="81" t="str">
        <f t="shared" si="23"/>
        <v>52021</v>
      </c>
      <c r="AA370"/>
    </row>
    <row r="371" spans="1:27" x14ac:dyDescent="0.3">
      <c r="A371" s="57">
        <v>44255</v>
      </c>
      <c r="B371">
        <v>29894663000189</v>
      </c>
      <c r="C371" t="s">
        <v>96</v>
      </c>
      <c r="D371" s="57">
        <v>44099</v>
      </c>
      <c r="E371">
        <v>149.9</v>
      </c>
      <c r="F371" s="57">
        <v>44203</v>
      </c>
      <c r="G371">
        <f t="shared" si="22"/>
        <v>-52</v>
      </c>
      <c r="H371" s="57">
        <v>46241</v>
      </c>
      <c r="I371">
        <v>1925</v>
      </c>
      <c r="J371">
        <v>300662774</v>
      </c>
      <c r="K371">
        <v>72</v>
      </c>
      <c r="L371"/>
      <c r="M371"/>
      <c r="N371">
        <v>1.3599999999999999</v>
      </c>
      <c r="O371" s="83">
        <v>6445.2</v>
      </c>
      <c r="P371">
        <v>6813.1499999999978</v>
      </c>
      <c r="Q371">
        <v>1.7298450000000001</v>
      </c>
      <c r="R371">
        <v>7040.64</v>
      </c>
      <c r="S371">
        <v>1.7298450000000001</v>
      </c>
      <c r="T371" s="84">
        <v>6445.2</v>
      </c>
      <c r="U371" s="57">
        <v>44197</v>
      </c>
      <c r="V371" s="81" t="str">
        <f t="shared" si="20"/>
        <v>92020</v>
      </c>
      <c r="W371" s="80" t="str">
        <f t="shared" si="21"/>
        <v>31 a 60 dias</v>
      </c>
      <c r="X371" s="81" t="str">
        <f t="shared" si="23"/>
        <v>12021</v>
      </c>
      <c r="AA371"/>
    </row>
    <row r="372" spans="1:27" x14ac:dyDescent="0.3">
      <c r="A372" s="57">
        <v>44255</v>
      </c>
      <c r="B372">
        <v>29894663000189</v>
      </c>
      <c r="C372" t="s">
        <v>96</v>
      </c>
      <c r="D372" s="57">
        <v>44074</v>
      </c>
      <c r="E372">
        <v>162.96</v>
      </c>
      <c r="F372" s="57">
        <v>44234</v>
      </c>
      <c r="G372">
        <f t="shared" si="22"/>
        <v>-21</v>
      </c>
      <c r="H372" s="57">
        <v>46575</v>
      </c>
      <c r="I372">
        <v>2259</v>
      </c>
      <c r="J372">
        <v>300663089</v>
      </c>
      <c r="K372">
        <v>84</v>
      </c>
      <c r="L372"/>
      <c r="M372"/>
      <c r="N372">
        <v>1.4419019034770517</v>
      </c>
      <c r="O372" s="83">
        <v>7266.1900000000005</v>
      </c>
      <c r="P372">
        <v>7890.630000000001</v>
      </c>
      <c r="Q372">
        <v>1.790314</v>
      </c>
      <c r="R372">
        <v>7999.6500000000005</v>
      </c>
      <c r="S372">
        <v>1.790314</v>
      </c>
      <c r="T372" s="84">
        <v>7266.1900000000005</v>
      </c>
      <c r="U372" s="57">
        <v>44228</v>
      </c>
      <c r="V372" s="81" t="str">
        <f t="shared" si="20"/>
        <v>82020</v>
      </c>
      <c r="W372" s="80" t="str">
        <f t="shared" si="21"/>
        <v>1 a 30 dias</v>
      </c>
      <c r="X372" s="81" t="str">
        <f t="shared" si="23"/>
        <v>22021</v>
      </c>
      <c r="AA372"/>
    </row>
    <row r="373" spans="1:27" x14ac:dyDescent="0.3">
      <c r="A373" s="57">
        <v>44255</v>
      </c>
      <c r="B373">
        <v>29894663000189</v>
      </c>
      <c r="C373" t="s">
        <v>96</v>
      </c>
      <c r="D373" s="57">
        <v>44074</v>
      </c>
      <c r="E373">
        <v>131.66</v>
      </c>
      <c r="F373" s="57">
        <v>44111</v>
      </c>
      <c r="G373">
        <f t="shared" si="22"/>
        <v>-144</v>
      </c>
      <c r="H373" s="57">
        <v>46608</v>
      </c>
      <c r="I373">
        <v>2292</v>
      </c>
      <c r="J373">
        <v>300666739</v>
      </c>
      <c r="K373">
        <v>84</v>
      </c>
      <c r="L373"/>
      <c r="M373"/>
      <c r="N373">
        <v>1.3599999999999999</v>
      </c>
      <c r="O373" s="83">
        <v>6982.21</v>
      </c>
      <c r="P373">
        <v>6593.4999999999964</v>
      </c>
      <c r="Q373">
        <v>1.4690449999999999</v>
      </c>
      <c r="R373">
        <v>7190.07</v>
      </c>
      <c r="S373">
        <v>1.4690449999999999</v>
      </c>
      <c r="T373" s="84">
        <v>6982.21</v>
      </c>
      <c r="U373" s="57">
        <v>44105</v>
      </c>
      <c r="V373" s="81" t="str">
        <f t="shared" si="20"/>
        <v>82020</v>
      </c>
      <c r="W373" s="80" t="str">
        <f t="shared" si="21"/>
        <v>Acima de 120 dias</v>
      </c>
      <c r="X373" s="81" t="str">
        <f t="shared" si="23"/>
        <v>102020</v>
      </c>
      <c r="AA373"/>
    </row>
    <row r="374" spans="1:27" x14ac:dyDescent="0.3">
      <c r="A374" s="57">
        <v>44255</v>
      </c>
      <c r="B374">
        <v>29894663000189</v>
      </c>
      <c r="C374" t="s">
        <v>96</v>
      </c>
      <c r="D374" s="57">
        <v>44134</v>
      </c>
      <c r="E374">
        <v>515.54</v>
      </c>
      <c r="F374" s="57">
        <v>44203</v>
      </c>
      <c r="G374">
        <f t="shared" si="22"/>
        <v>-52</v>
      </c>
      <c r="H374" s="57">
        <v>46728</v>
      </c>
      <c r="I374">
        <v>2412</v>
      </c>
      <c r="J374">
        <v>300696540</v>
      </c>
      <c r="K374">
        <v>84</v>
      </c>
      <c r="L374"/>
      <c r="M374"/>
      <c r="N374">
        <v>1.439003</v>
      </c>
      <c r="O374" s="83">
        <v>24169.93</v>
      </c>
      <c r="P374">
        <v>24413.250000000007</v>
      </c>
      <c r="Q374">
        <v>1.7870779999999999</v>
      </c>
      <c r="R374">
        <v>26690.07</v>
      </c>
      <c r="S374">
        <v>1.7870779999999999</v>
      </c>
      <c r="T374" s="84">
        <v>24169.93</v>
      </c>
      <c r="U374" s="57">
        <v>44197</v>
      </c>
      <c r="V374" s="81" t="str">
        <f t="shared" si="20"/>
        <v>102020</v>
      </c>
      <c r="W374" s="80" t="str">
        <f t="shared" si="21"/>
        <v>31 a 60 dias</v>
      </c>
      <c r="X374" s="81" t="str">
        <f t="shared" si="23"/>
        <v>12021</v>
      </c>
      <c r="AA374"/>
    </row>
    <row r="375" spans="1:27" x14ac:dyDescent="0.3">
      <c r="A375" s="57">
        <v>44255</v>
      </c>
      <c r="B375">
        <v>29894663000189</v>
      </c>
      <c r="C375" t="s">
        <v>96</v>
      </c>
      <c r="D375" s="57">
        <v>43936</v>
      </c>
      <c r="E375">
        <v>408</v>
      </c>
      <c r="F375" s="57">
        <v>44293</v>
      </c>
      <c r="G375">
        <f t="shared" si="22"/>
        <v>38</v>
      </c>
      <c r="H375" s="57">
        <v>46090</v>
      </c>
      <c r="I375">
        <v>1774</v>
      </c>
      <c r="J375">
        <v>300711422</v>
      </c>
      <c r="K375">
        <v>72</v>
      </c>
      <c r="L375"/>
      <c r="M375"/>
      <c r="N375">
        <v>1.5210393928093946</v>
      </c>
      <c r="O375" s="83">
        <v>14448.2</v>
      </c>
      <c r="P375">
        <v>17589.95</v>
      </c>
      <c r="Q375">
        <v>2.070163</v>
      </c>
      <c r="R375">
        <v>16403.3</v>
      </c>
      <c r="S375">
        <v>2.070163</v>
      </c>
      <c r="T375" s="84">
        <v>14448.2</v>
      </c>
      <c r="U375" s="57">
        <v>44287</v>
      </c>
      <c r="V375" s="81" t="str">
        <f t="shared" si="20"/>
        <v>42020</v>
      </c>
      <c r="W375" s="80" t="str">
        <f t="shared" si="21"/>
        <v>1 a 30 dias</v>
      </c>
      <c r="X375" s="81" t="str">
        <f t="shared" si="23"/>
        <v>42021</v>
      </c>
      <c r="AA375"/>
    </row>
    <row r="376" spans="1:27" x14ac:dyDescent="0.3">
      <c r="A376" s="57">
        <v>44255</v>
      </c>
      <c r="B376">
        <v>29894663000189</v>
      </c>
      <c r="C376" t="s">
        <v>96</v>
      </c>
      <c r="D376" s="57">
        <v>44099</v>
      </c>
      <c r="E376">
        <v>161.9</v>
      </c>
      <c r="F376" s="57">
        <v>44203</v>
      </c>
      <c r="G376">
        <f t="shared" si="22"/>
        <v>-52</v>
      </c>
      <c r="H376" s="57">
        <v>46119</v>
      </c>
      <c r="I376">
        <v>1803</v>
      </c>
      <c r="J376">
        <v>300718995</v>
      </c>
      <c r="K376">
        <v>72</v>
      </c>
      <c r="L376"/>
      <c r="M376"/>
      <c r="N376">
        <v>1.3599999999999999</v>
      </c>
      <c r="O376" s="83">
        <v>6830.11</v>
      </c>
      <c r="P376">
        <v>7106.5600000000013</v>
      </c>
      <c r="Q376">
        <v>1.668523</v>
      </c>
      <c r="R376">
        <v>7324.95</v>
      </c>
      <c r="S376">
        <v>1.668523</v>
      </c>
      <c r="T376" s="84">
        <v>6830.11</v>
      </c>
      <c r="U376" s="57">
        <v>44197</v>
      </c>
      <c r="V376" s="81" t="str">
        <f t="shared" si="20"/>
        <v>92020</v>
      </c>
      <c r="W376" s="80" t="str">
        <f t="shared" si="21"/>
        <v>31 a 60 dias</v>
      </c>
      <c r="X376" s="81" t="str">
        <f t="shared" si="23"/>
        <v>12021</v>
      </c>
      <c r="AA376"/>
    </row>
    <row r="377" spans="1:27" x14ac:dyDescent="0.3">
      <c r="A377" s="57">
        <v>44255</v>
      </c>
      <c r="B377">
        <v>29894663000189</v>
      </c>
      <c r="C377" t="s">
        <v>96</v>
      </c>
      <c r="D377" s="57">
        <v>43978</v>
      </c>
      <c r="E377">
        <v>209</v>
      </c>
      <c r="F377" s="57">
        <v>44323</v>
      </c>
      <c r="G377">
        <f t="shared" si="22"/>
        <v>68</v>
      </c>
      <c r="H377" s="57">
        <v>46514</v>
      </c>
      <c r="I377">
        <v>2198</v>
      </c>
      <c r="J377">
        <v>300735729</v>
      </c>
      <c r="K377">
        <v>84</v>
      </c>
      <c r="L377"/>
      <c r="M377"/>
      <c r="N377">
        <v>1.443757</v>
      </c>
      <c r="O377" s="83">
        <v>8577.18</v>
      </c>
      <c r="P377">
        <v>10153.24</v>
      </c>
      <c r="Q377">
        <v>1.791641</v>
      </c>
      <c r="R377">
        <v>9483.6</v>
      </c>
      <c r="S377">
        <v>1.791641</v>
      </c>
      <c r="T377" s="84">
        <v>8577.18</v>
      </c>
      <c r="U377" s="57">
        <v>44317</v>
      </c>
      <c r="V377" s="81" t="str">
        <f t="shared" si="20"/>
        <v>52020</v>
      </c>
      <c r="W377" s="80" t="str">
        <f t="shared" si="21"/>
        <v>1 a 30 dias</v>
      </c>
      <c r="X377" s="81" t="str">
        <f t="shared" si="23"/>
        <v>52021</v>
      </c>
      <c r="AA377"/>
    </row>
    <row r="378" spans="1:27" x14ac:dyDescent="0.3">
      <c r="A378" s="57">
        <v>44255</v>
      </c>
      <c r="B378">
        <v>29894663000189</v>
      </c>
      <c r="C378" t="s">
        <v>96</v>
      </c>
      <c r="D378" s="57">
        <v>44074</v>
      </c>
      <c r="E378">
        <v>267</v>
      </c>
      <c r="F378" s="57">
        <v>44172</v>
      </c>
      <c r="G378">
        <f t="shared" si="22"/>
        <v>-83</v>
      </c>
      <c r="H378" s="57">
        <v>46608</v>
      </c>
      <c r="I378">
        <v>2292</v>
      </c>
      <c r="J378">
        <v>300741328</v>
      </c>
      <c r="K378">
        <v>84</v>
      </c>
      <c r="L378"/>
      <c r="M378"/>
      <c r="N378">
        <v>1.4138980000000001</v>
      </c>
      <c r="O378" s="83">
        <v>12605.67</v>
      </c>
      <c r="P378">
        <v>13130.500000000004</v>
      </c>
      <c r="Q378">
        <v>1.7604040000000001</v>
      </c>
      <c r="R378">
        <v>13837.7</v>
      </c>
      <c r="S378">
        <v>1.7604040000000001</v>
      </c>
      <c r="T378" s="84">
        <v>12605.67</v>
      </c>
      <c r="U378" s="57">
        <v>44166</v>
      </c>
      <c r="V378" s="81" t="str">
        <f t="shared" si="20"/>
        <v>82020</v>
      </c>
      <c r="W378" s="80" t="str">
        <f t="shared" si="21"/>
        <v>61 a 90 dias</v>
      </c>
      <c r="X378" s="81" t="str">
        <f t="shared" si="23"/>
        <v>122020</v>
      </c>
      <c r="AA378"/>
    </row>
    <row r="379" spans="1:27" x14ac:dyDescent="0.3">
      <c r="A379" s="57">
        <v>44255</v>
      </c>
      <c r="B379">
        <v>29894663000189</v>
      </c>
      <c r="C379" t="s">
        <v>96</v>
      </c>
      <c r="D379" s="57">
        <v>44040</v>
      </c>
      <c r="E379">
        <v>54.84</v>
      </c>
      <c r="F379" s="57">
        <v>44050</v>
      </c>
      <c r="G379">
        <f t="shared" si="22"/>
        <v>-205</v>
      </c>
      <c r="H379" s="57">
        <v>46545</v>
      </c>
      <c r="I379">
        <v>2229</v>
      </c>
      <c r="J379">
        <v>300743964</v>
      </c>
      <c r="K379">
        <v>84</v>
      </c>
      <c r="L379"/>
      <c r="M379"/>
      <c r="N379">
        <v>1.4367050411671225</v>
      </c>
      <c r="O379" s="83">
        <v>2760.37</v>
      </c>
      <c r="P379">
        <v>2655.4699999999984</v>
      </c>
      <c r="Q379">
        <v>1.789407</v>
      </c>
      <c r="R379">
        <v>3006.25</v>
      </c>
      <c r="S379">
        <v>1.789407</v>
      </c>
      <c r="T379" s="84">
        <v>2760.37</v>
      </c>
      <c r="U379" s="57">
        <v>44075</v>
      </c>
      <c r="V379" s="81" t="str">
        <f t="shared" si="20"/>
        <v>72020</v>
      </c>
      <c r="W379" s="80" t="str">
        <f t="shared" si="21"/>
        <v>Acima de 120 dias</v>
      </c>
      <c r="X379" s="81" t="str">
        <f t="shared" si="23"/>
        <v>92020</v>
      </c>
      <c r="AA379"/>
    </row>
    <row r="380" spans="1:27" x14ac:dyDescent="0.3">
      <c r="A380" s="57">
        <v>44255</v>
      </c>
      <c r="B380">
        <v>29894663000189</v>
      </c>
      <c r="C380" t="s">
        <v>96</v>
      </c>
      <c r="D380" s="57">
        <v>44040</v>
      </c>
      <c r="E380">
        <v>59</v>
      </c>
      <c r="F380" s="57">
        <v>44293</v>
      </c>
      <c r="G380">
        <f t="shared" si="22"/>
        <v>38</v>
      </c>
      <c r="H380" s="57">
        <v>46545</v>
      </c>
      <c r="I380">
        <v>2229</v>
      </c>
      <c r="J380">
        <v>300746264</v>
      </c>
      <c r="K380">
        <v>84</v>
      </c>
      <c r="L380"/>
      <c r="M380"/>
      <c r="N380">
        <v>1.4321025038598394</v>
      </c>
      <c r="O380" s="83">
        <v>2500.8200000000002</v>
      </c>
      <c r="P380">
        <v>2861.2200000000003</v>
      </c>
      <c r="Q380">
        <v>1.7849120000000001</v>
      </c>
      <c r="R380">
        <v>2766.04</v>
      </c>
      <c r="S380">
        <v>1.7849120000000001</v>
      </c>
      <c r="T380" s="84">
        <v>2500.8200000000002</v>
      </c>
      <c r="U380" s="57">
        <v>44287</v>
      </c>
      <c r="V380" s="81" t="str">
        <f t="shared" si="20"/>
        <v>72020</v>
      </c>
      <c r="W380" s="80" t="str">
        <f t="shared" si="21"/>
        <v>1 a 30 dias</v>
      </c>
      <c r="X380" s="81" t="str">
        <f t="shared" si="23"/>
        <v>42021</v>
      </c>
      <c r="AA380"/>
    </row>
    <row r="381" spans="1:27" x14ac:dyDescent="0.3">
      <c r="A381" s="57">
        <v>44255</v>
      </c>
      <c r="B381">
        <v>29894663000189</v>
      </c>
      <c r="C381" t="s">
        <v>96</v>
      </c>
      <c r="D381" s="57">
        <v>44074</v>
      </c>
      <c r="E381">
        <v>317.2</v>
      </c>
      <c r="F381" s="57">
        <v>44323</v>
      </c>
      <c r="G381">
        <f t="shared" si="22"/>
        <v>68</v>
      </c>
      <c r="H381" s="57">
        <v>45481</v>
      </c>
      <c r="I381">
        <v>1165</v>
      </c>
      <c r="J381">
        <v>300756727</v>
      </c>
      <c r="K381">
        <v>48</v>
      </c>
      <c r="L381"/>
      <c r="M381"/>
      <c r="N381">
        <v>1.3599999999999999</v>
      </c>
      <c r="O381" s="83">
        <v>8975.4700000000012</v>
      </c>
      <c r="P381">
        <v>11032.980000000003</v>
      </c>
      <c r="Q381">
        <v>1.795577</v>
      </c>
      <c r="R381">
        <v>9662.8900000000012</v>
      </c>
      <c r="S381">
        <v>1.795577</v>
      </c>
      <c r="T381" s="84">
        <v>8975.4700000000012</v>
      </c>
      <c r="U381" s="57">
        <v>44317</v>
      </c>
      <c r="V381" s="81" t="str">
        <f t="shared" si="20"/>
        <v>82020</v>
      </c>
      <c r="W381" s="80" t="str">
        <f t="shared" si="21"/>
        <v>1 a 30 dias</v>
      </c>
      <c r="X381" s="81" t="str">
        <f t="shared" si="23"/>
        <v>52021</v>
      </c>
      <c r="AA381"/>
    </row>
    <row r="382" spans="1:27" x14ac:dyDescent="0.3">
      <c r="A382" s="57">
        <v>44255</v>
      </c>
      <c r="B382">
        <v>29894663000189</v>
      </c>
      <c r="C382" t="s">
        <v>96</v>
      </c>
      <c r="D382" s="57">
        <v>44099</v>
      </c>
      <c r="E382">
        <v>311</v>
      </c>
      <c r="F382" s="57">
        <v>44323</v>
      </c>
      <c r="G382">
        <f t="shared" si="22"/>
        <v>68</v>
      </c>
      <c r="H382" s="57">
        <v>45481</v>
      </c>
      <c r="I382">
        <v>1165</v>
      </c>
      <c r="J382">
        <v>300758450</v>
      </c>
      <c r="K382">
        <v>48</v>
      </c>
      <c r="L382"/>
      <c r="M382"/>
      <c r="N382">
        <v>1.3599999999999999</v>
      </c>
      <c r="O382" s="83">
        <v>8824.81</v>
      </c>
      <c r="P382">
        <v>10626.31</v>
      </c>
      <c r="Q382">
        <v>1.7785960000000001</v>
      </c>
      <c r="R382">
        <v>9474.01</v>
      </c>
      <c r="S382">
        <v>1.7785960000000001</v>
      </c>
      <c r="T382" s="84">
        <v>8824.81</v>
      </c>
      <c r="U382" s="57">
        <v>44317</v>
      </c>
      <c r="V382" s="81" t="str">
        <f t="shared" si="20"/>
        <v>92020</v>
      </c>
      <c r="W382" s="80" t="str">
        <f t="shared" si="21"/>
        <v>1 a 30 dias</v>
      </c>
      <c r="X382" s="81" t="str">
        <f t="shared" si="23"/>
        <v>52021</v>
      </c>
      <c r="AA382"/>
    </row>
    <row r="383" spans="1:27" x14ac:dyDescent="0.3">
      <c r="A383" s="57">
        <v>44255</v>
      </c>
      <c r="B383">
        <v>29894663000189</v>
      </c>
      <c r="C383" t="s">
        <v>96</v>
      </c>
      <c r="D383" s="57">
        <v>43903</v>
      </c>
      <c r="E383">
        <v>210</v>
      </c>
      <c r="F383" s="57">
        <v>44323</v>
      </c>
      <c r="G383">
        <f t="shared" si="22"/>
        <v>68</v>
      </c>
      <c r="H383" s="57">
        <v>45329</v>
      </c>
      <c r="I383">
        <v>1013</v>
      </c>
      <c r="J383">
        <v>300801007</v>
      </c>
      <c r="K383">
        <v>48</v>
      </c>
      <c r="L383"/>
      <c r="M383"/>
      <c r="N383">
        <v>1.4949999999999999</v>
      </c>
      <c r="O383" s="83">
        <v>5195.26</v>
      </c>
      <c r="P383">
        <v>7038.239999999998</v>
      </c>
      <c r="Q383">
        <v>2.0529540000000002</v>
      </c>
      <c r="R383">
        <v>5639.47</v>
      </c>
      <c r="S383">
        <v>2.0529540000000002</v>
      </c>
      <c r="T383" s="84">
        <v>5195.26</v>
      </c>
      <c r="U383" s="57">
        <v>44317</v>
      </c>
      <c r="V383" s="81" t="str">
        <f t="shared" si="20"/>
        <v>32020</v>
      </c>
      <c r="W383" s="80" t="str">
        <f t="shared" si="21"/>
        <v>1 a 30 dias</v>
      </c>
      <c r="X383" s="81" t="str">
        <f t="shared" si="23"/>
        <v>52021</v>
      </c>
      <c r="AA383"/>
    </row>
    <row r="384" spans="1:27" x14ac:dyDescent="0.3">
      <c r="A384" s="57">
        <v>44255</v>
      </c>
      <c r="B384">
        <v>29894663000189</v>
      </c>
      <c r="C384" t="s">
        <v>96</v>
      </c>
      <c r="D384" s="57">
        <v>43903</v>
      </c>
      <c r="E384">
        <v>46</v>
      </c>
      <c r="F384" s="57">
        <v>44262</v>
      </c>
      <c r="G384">
        <f t="shared" si="22"/>
        <v>7</v>
      </c>
      <c r="H384" s="57">
        <v>46062</v>
      </c>
      <c r="I384">
        <v>1746</v>
      </c>
      <c r="J384">
        <v>300807297</v>
      </c>
      <c r="K384">
        <v>72</v>
      </c>
      <c r="L384"/>
      <c r="M384"/>
      <c r="N384">
        <v>1.4950000000000001</v>
      </c>
      <c r="O384" s="83">
        <v>1669.54</v>
      </c>
      <c r="P384">
        <v>1995.9199999999994</v>
      </c>
      <c r="Q384">
        <v>2.0465170000000001</v>
      </c>
      <c r="R384">
        <v>1887.68</v>
      </c>
      <c r="S384">
        <v>2.0465170000000001</v>
      </c>
      <c r="T384" s="84">
        <v>1669.54</v>
      </c>
      <c r="U384" s="57">
        <v>44287</v>
      </c>
      <c r="V384" s="81" t="str">
        <f t="shared" si="20"/>
        <v>32020</v>
      </c>
      <c r="W384" s="80" t="str">
        <f t="shared" si="21"/>
        <v>1 a 30 dias</v>
      </c>
      <c r="X384" s="81" t="str">
        <f t="shared" si="23"/>
        <v>42021</v>
      </c>
      <c r="AA384"/>
    </row>
    <row r="385" spans="1:27" x14ac:dyDescent="0.3">
      <c r="A385" s="57">
        <v>44255</v>
      </c>
      <c r="B385">
        <v>29894663000189</v>
      </c>
      <c r="C385" t="s">
        <v>96</v>
      </c>
      <c r="D385" s="57">
        <v>43978</v>
      </c>
      <c r="E385">
        <v>42.78</v>
      </c>
      <c r="F385" s="57">
        <v>44111</v>
      </c>
      <c r="G385">
        <f t="shared" si="22"/>
        <v>-144</v>
      </c>
      <c r="H385" s="57">
        <v>46119</v>
      </c>
      <c r="I385">
        <v>1803</v>
      </c>
      <c r="J385">
        <v>300819828</v>
      </c>
      <c r="K385">
        <v>72</v>
      </c>
      <c r="L385"/>
      <c r="M385"/>
      <c r="N385">
        <v>1.4949999999999999</v>
      </c>
      <c r="O385" s="83">
        <v>1797.81</v>
      </c>
      <c r="P385">
        <v>1869.2499999999998</v>
      </c>
      <c r="Q385">
        <v>2.0307770000000001</v>
      </c>
      <c r="R385">
        <v>2004.98</v>
      </c>
      <c r="S385">
        <v>2.0307770000000001</v>
      </c>
      <c r="T385" s="84">
        <v>1797.81</v>
      </c>
      <c r="U385" s="57">
        <v>44105</v>
      </c>
      <c r="V385" s="81" t="str">
        <f t="shared" si="20"/>
        <v>52020</v>
      </c>
      <c r="W385" s="80" t="str">
        <f t="shared" si="21"/>
        <v>Acima de 120 dias</v>
      </c>
      <c r="X385" s="81" t="str">
        <f t="shared" si="23"/>
        <v>102020</v>
      </c>
      <c r="AA385"/>
    </row>
    <row r="386" spans="1:27" x14ac:dyDescent="0.3">
      <c r="A386" s="57">
        <v>44255</v>
      </c>
      <c r="B386">
        <v>29894663000189</v>
      </c>
      <c r="C386" t="s">
        <v>96</v>
      </c>
      <c r="D386" s="57">
        <v>43978</v>
      </c>
      <c r="E386">
        <v>859.61</v>
      </c>
      <c r="F386" s="57">
        <v>44234</v>
      </c>
      <c r="G386">
        <f t="shared" si="22"/>
        <v>-21</v>
      </c>
      <c r="H386" s="57">
        <v>46119</v>
      </c>
      <c r="I386">
        <v>1803</v>
      </c>
      <c r="J386">
        <v>300821111</v>
      </c>
      <c r="K386">
        <v>72</v>
      </c>
      <c r="L386"/>
      <c r="M386"/>
      <c r="N386">
        <v>1.5079184341605034</v>
      </c>
      <c r="O386" s="83">
        <v>32454.71</v>
      </c>
      <c r="P386">
        <v>37418.640000000021</v>
      </c>
      <c r="Q386">
        <v>2.064095</v>
      </c>
      <c r="R386">
        <v>36739.270000000004</v>
      </c>
      <c r="S386">
        <v>2.064095</v>
      </c>
      <c r="T386" s="84">
        <v>32454.71</v>
      </c>
      <c r="U386" s="57">
        <v>44228</v>
      </c>
      <c r="V386" s="81" t="str">
        <f t="shared" ref="V386:V449" si="24">MONTH(D386)&amp;YEAR(D386)</f>
        <v>52020</v>
      </c>
      <c r="W386" s="80" t="str">
        <f t="shared" ref="W386:W449" si="25">_xlfn.IFS(G386&lt;-120,"Acima de 120 dias",G386&lt;=-90,"91 a 120 dias",G386&lt;=-61,"61 a 90 dias",G386&lt;=-31,"31 a 60 dias",G386&gt;=-30,"1 a 30 dias")</f>
        <v>1 a 30 dias</v>
      </c>
      <c r="X386" s="81" t="str">
        <f t="shared" si="23"/>
        <v>22021</v>
      </c>
      <c r="AA386"/>
    </row>
    <row r="387" spans="1:27" x14ac:dyDescent="0.3">
      <c r="A387" s="57">
        <v>44255</v>
      </c>
      <c r="B387">
        <v>29894663000189</v>
      </c>
      <c r="C387" t="s">
        <v>96</v>
      </c>
      <c r="D387" s="57">
        <v>44074</v>
      </c>
      <c r="E387">
        <v>52.24</v>
      </c>
      <c r="F387" s="57">
        <v>44323</v>
      </c>
      <c r="G387">
        <f t="shared" ref="G387:G450" si="26">F387-A387</f>
        <v>68</v>
      </c>
      <c r="H387" s="57">
        <v>46575</v>
      </c>
      <c r="I387">
        <v>2259</v>
      </c>
      <c r="J387">
        <v>300826435</v>
      </c>
      <c r="K387">
        <v>84</v>
      </c>
      <c r="L387"/>
      <c r="M387"/>
      <c r="N387">
        <v>1.4210706562192543</v>
      </c>
      <c r="O387" s="83">
        <v>2186.5299999999997</v>
      </c>
      <c r="P387">
        <v>2547.0100000000016</v>
      </c>
      <c r="Q387">
        <v>1.768087</v>
      </c>
      <c r="R387">
        <v>2422.9699999999998</v>
      </c>
      <c r="S387">
        <v>1.768087</v>
      </c>
      <c r="T387" s="84">
        <v>2186.5299999999997</v>
      </c>
      <c r="U387" s="57">
        <v>44317</v>
      </c>
      <c r="V387" s="81" t="str">
        <f t="shared" si="24"/>
        <v>82020</v>
      </c>
      <c r="W387" s="80" t="str">
        <f t="shared" si="25"/>
        <v>1 a 30 dias</v>
      </c>
      <c r="X387" s="81" t="str">
        <f t="shared" ref="X387:X450" si="27">MONTH(U387)&amp;YEAR(U387)</f>
        <v>52021</v>
      </c>
      <c r="AA387"/>
    </row>
    <row r="388" spans="1:27" x14ac:dyDescent="0.3">
      <c r="A388" s="57">
        <v>44255</v>
      </c>
      <c r="B388">
        <v>29894663000189</v>
      </c>
      <c r="C388" t="s">
        <v>96</v>
      </c>
      <c r="D388" s="57">
        <v>44074</v>
      </c>
      <c r="E388">
        <v>182.5</v>
      </c>
      <c r="F388" s="57">
        <v>44323</v>
      </c>
      <c r="G388">
        <f t="shared" si="26"/>
        <v>68</v>
      </c>
      <c r="H388" s="57">
        <v>46608</v>
      </c>
      <c r="I388">
        <v>2292</v>
      </c>
      <c r="J388">
        <v>300835096</v>
      </c>
      <c r="K388">
        <v>84</v>
      </c>
      <c r="L388"/>
      <c r="M388"/>
      <c r="N388">
        <v>1.415564</v>
      </c>
      <c r="O388" s="83">
        <v>7699.91</v>
      </c>
      <c r="P388">
        <v>8970.0000000000018</v>
      </c>
      <c r="Q388">
        <v>1.7621599999999999</v>
      </c>
      <c r="R388">
        <v>8541.51</v>
      </c>
      <c r="S388">
        <v>1.7621599999999999</v>
      </c>
      <c r="T388" s="84">
        <v>7699.91</v>
      </c>
      <c r="U388" s="57">
        <v>44317</v>
      </c>
      <c r="V388" s="81" t="str">
        <f t="shared" si="24"/>
        <v>82020</v>
      </c>
      <c r="W388" s="80" t="str">
        <f t="shared" si="25"/>
        <v>1 a 30 dias</v>
      </c>
      <c r="X388" s="81" t="str">
        <f t="shared" si="27"/>
        <v>52021</v>
      </c>
      <c r="AA388"/>
    </row>
    <row r="389" spans="1:27" x14ac:dyDescent="0.3">
      <c r="A389" s="57">
        <v>44255</v>
      </c>
      <c r="B389">
        <v>29894663000189</v>
      </c>
      <c r="C389" t="s">
        <v>96</v>
      </c>
      <c r="D389" s="57">
        <v>44040</v>
      </c>
      <c r="E389">
        <v>224</v>
      </c>
      <c r="F389" s="57">
        <v>44142</v>
      </c>
      <c r="G389">
        <f t="shared" si="26"/>
        <v>-113</v>
      </c>
      <c r="H389" s="57">
        <v>46514</v>
      </c>
      <c r="I389">
        <v>2198</v>
      </c>
      <c r="J389">
        <v>300837269</v>
      </c>
      <c r="K389">
        <v>84</v>
      </c>
      <c r="L389"/>
      <c r="M389"/>
      <c r="N389">
        <v>1.4446737820543014</v>
      </c>
      <c r="O389" s="83">
        <v>10533.76</v>
      </c>
      <c r="P389">
        <v>10750.21</v>
      </c>
      <c r="Q389">
        <v>1.792867</v>
      </c>
      <c r="R389">
        <v>11505.46</v>
      </c>
      <c r="S389">
        <v>1.792867</v>
      </c>
      <c r="T389" s="84">
        <v>10533.76</v>
      </c>
      <c r="U389" s="57">
        <v>44136</v>
      </c>
      <c r="V389" s="81" t="str">
        <f t="shared" si="24"/>
        <v>72020</v>
      </c>
      <c r="W389" s="80" t="str">
        <f t="shared" si="25"/>
        <v>91 a 120 dias</v>
      </c>
      <c r="X389" s="81" t="str">
        <f t="shared" si="27"/>
        <v>112020</v>
      </c>
      <c r="AA389"/>
    </row>
    <row r="390" spans="1:27" x14ac:dyDescent="0.3">
      <c r="A390" s="57">
        <v>44255</v>
      </c>
      <c r="B390">
        <v>29894663000189</v>
      </c>
      <c r="C390" t="s">
        <v>96</v>
      </c>
      <c r="D390" s="57">
        <v>44040</v>
      </c>
      <c r="E390">
        <v>290</v>
      </c>
      <c r="F390" s="57">
        <v>44050</v>
      </c>
      <c r="G390">
        <f t="shared" si="26"/>
        <v>-205</v>
      </c>
      <c r="H390" s="57">
        <v>46545</v>
      </c>
      <c r="I390">
        <v>2229</v>
      </c>
      <c r="J390">
        <v>300841432</v>
      </c>
      <c r="K390">
        <v>84</v>
      </c>
      <c r="L390"/>
      <c r="M390"/>
      <c r="N390">
        <v>1.4357492169126642</v>
      </c>
      <c r="O390" s="83">
        <v>14616.87</v>
      </c>
      <c r="P390">
        <v>14046.830000000005</v>
      </c>
      <c r="Q390">
        <v>1.7835799999999999</v>
      </c>
      <c r="R390">
        <v>15901.31</v>
      </c>
      <c r="S390">
        <v>1.7835799999999999</v>
      </c>
      <c r="T390" s="84">
        <v>14616.87</v>
      </c>
      <c r="U390" s="57">
        <v>44075</v>
      </c>
      <c r="V390" s="81" t="str">
        <f t="shared" si="24"/>
        <v>72020</v>
      </c>
      <c r="W390" s="80" t="str">
        <f t="shared" si="25"/>
        <v>Acima de 120 dias</v>
      </c>
      <c r="X390" s="81" t="str">
        <f t="shared" si="27"/>
        <v>92020</v>
      </c>
      <c r="AA390"/>
    </row>
    <row r="391" spans="1:27" x14ac:dyDescent="0.3">
      <c r="A391" s="57">
        <v>44255</v>
      </c>
      <c r="B391">
        <v>29894663000189</v>
      </c>
      <c r="C391" t="s">
        <v>96</v>
      </c>
      <c r="D391" s="57">
        <v>44040</v>
      </c>
      <c r="E391">
        <v>44</v>
      </c>
      <c r="F391" s="57">
        <v>44323</v>
      </c>
      <c r="G391">
        <f t="shared" si="26"/>
        <v>68</v>
      </c>
      <c r="H391" s="57">
        <v>46545</v>
      </c>
      <c r="I391">
        <v>2229</v>
      </c>
      <c r="J391">
        <v>300842596</v>
      </c>
      <c r="K391">
        <v>84</v>
      </c>
      <c r="L391"/>
      <c r="M391"/>
      <c r="N391">
        <v>1.424119315623593</v>
      </c>
      <c r="O391" s="83">
        <v>1824.99</v>
      </c>
      <c r="P391">
        <v>2139.5400000000004</v>
      </c>
      <c r="Q391">
        <v>1.7771650000000001</v>
      </c>
      <c r="R391">
        <v>2023.63</v>
      </c>
      <c r="S391">
        <v>1.7771650000000001</v>
      </c>
      <c r="T391" s="84">
        <v>1824.99</v>
      </c>
      <c r="U391" s="57">
        <v>44317</v>
      </c>
      <c r="V391" s="81" t="str">
        <f t="shared" si="24"/>
        <v>72020</v>
      </c>
      <c r="W391" s="80" t="str">
        <f t="shared" si="25"/>
        <v>1 a 30 dias</v>
      </c>
      <c r="X391" s="81" t="str">
        <f t="shared" si="27"/>
        <v>52021</v>
      </c>
      <c r="AA391"/>
    </row>
    <row r="392" spans="1:27" x14ac:dyDescent="0.3">
      <c r="A392" s="57">
        <v>44255</v>
      </c>
      <c r="B392">
        <v>29894663000189</v>
      </c>
      <c r="C392" t="s">
        <v>96</v>
      </c>
      <c r="D392" s="57">
        <v>44040</v>
      </c>
      <c r="E392">
        <v>134</v>
      </c>
      <c r="F392" s="57">
        <v>44262</v>
      </c>
      <c r="G392">
        <f t="shared" si="26"/>
        <v>7</v>
      </c>
      <c r="H392" s="57">
        <v>46545</v>
      </c>
      <c r="I392">
        <v>2229</v>
      </c>
      <c r="J392">
        <v>300937940</v>
      </c>
      <c r="K392">
        <v>84</v>
      </c>
      <c r="L392"/>
      <c r="M392"/>
      <c r="N392">
        <v>1.3599999999999999</v>
      </c>
      <c r="O392" s="83">
        <v>6332.58</v>
      </c>
      <c r="P392">
        <v>6657.1500000000005</v>
      </c>
      <c r="Q392">
        <v>1.477169</v>
      </c>
      <c r="R392">
        <v>6551.14</v>
      </c>
      <c r="S392">
        <v>1.477169</v>
      </c>
      <c r="T392" s="84">
        <v>6332.58</v>
      </c>
      <c r="U392" s="57">
        <v>44287</v>
      </c>
      <c r="V392" s="81" t="str">
        <f t="shared" si="24"/>
        <v>72020</v>
      </c>
      <c r="W392" s="80" t="str">
        <f t="shared" si="25"/>
        <v>1 a 30 dias</v>
      </c>
      <c r="X392" s="81" t="str">
        <f t="shared" si="27"/>
        <v>42021</v>
      </c>
      <c r="AA392"/>
    </row>
    <row r="393" spans="1:27" x14ac:dyDescent="0.3">
      <c r="A393" s="57">
        <v>44255</v>
      </c>
      <c r="B393">
        <v>29894663000189</v>
      </c>
      <c r="C393" t="s">
        <v>96</v>
      </c>
      <c r="D393" s="57">
        <v>44040</v>
      </c>
      <c r="E393">
        <v>221.76</v>
      </c>
      <c r="F393" s="57">
        <v>44262</v>
      </c>
      <c r="G393">
        <f t="shared" si="26"/>
        <v>7</v>
      </c>
      <c r="H393" s="57">
        <v>45817</v>
      </c>
      <c r="I393">
        <v>1501</v>
      </c>
      <c r="J393">
        <v>300946013</v>
      </c>
      <c r="K393">
        <v>60</v>
      </c>
      <c r="L393"/>
      <c r="M393"/>
      <c r="N393">
        <v>1.3599999999999999</v>
      </c>
      <c r="O393" s="83">
        <v>7827.74</v>
      </c>
      <c r="P393">
        <v>8992.1399999999976</v>
      </c>
      <c r="Q393">
        <v>1.7931010000000001</v>
      </c>
      <c r="R393">
        <v>8536.7100000000009</v>
      </c>
      <c r="S393">
        <v>1.7931010000000001</v>
      </c>
      <c r="T393" s="84">
        <v>7827.74</v>
      </c>
      <c r="U393" s="57">
        <v>44287</v>
      </c>
      <c r="V393" s="81" t="str">
        <f t="shared" si="24"/>
        <v>72020</v>
      </c>
      <c r="W393" s="80" t="str">
        <f t="shared" si="25"/>
        <v>1 a 30 dias</v>
      </c>
      <c r="X393" s="81" t="str">
        <f t="shared" si="27"/>
        <v>42021</v>
      </c>
      <c r="AA393"/>
    </row>
    <row r="394" spans="1:27" x14ac:dyDescent="0.3">
      <c r="A394" s="57">
        <v>44255</v>
      </c>
      <c r="B394">
        <v>29894663000189</v>
      </c>
      <c r="C394" t="s">
        <v>96</v>
      </c>
      <c r="D394" s="57">
        <v>44040</v>
      </c>
      <c r="E394">
        <v>121.5</v>
      </c>
      <c r="F394" s="57">
        <v>44323</v>
      </c>
      <c r="G394">
        <f t="shared" si="26"/>
        <v>68</v>
      </c>
      <c r="H394" s="57">
        <v>46545</v>
      </c>
      <c r="I394">
        <v>2229</v>
      </c>
      <c r="J394">
        <v>300947580</v>
      </c>
      <c r="K394">
        <v>84</v>
      </c>
      <c r="L394"/>
      <c r="M394"/>
      <c r="N394">
        <v>1.4379150393980091</v>
      </c>
      <c r="O394" s="83">
        <v>5027.12</v>
      </c>
      <c r="P394">
        <v>5880.8799999999992</v>
      </c>
      <c r="Q394">
        <v>1.785911</v>
      </c>
      <c r="R394">
        <v>5565.01</v>
      </c>
      <c r="S394">
        <v>1.785911</v>
      </c>
      <c r="T394" s="84">
        <v>5027.12</v>
      </c>
      <c r="U394" s="57">
        <v>44317</v>
      </c>
      <c r="V394" s="81" t="str">
        <f t="shared" si="24"/>
        <v>72020</v>
      </c>
      <c r="W394" s="80" t="str">
        <f t="shared" si="25"/>
        <v>1 a 30 dias</v>
      </c>
      <c r="X394" s="81" t="str">
        <f t="shared" si="27"/>
        <v>52021</v>
      </c>
      <c r="AA394"/>
    </row>
    <row r="395" spans="1:27" x14ac:dyDescent="0.3">
      <c r="A395" s="57">
        <v>44255</v>
      </c>
      <c r="B395">
        <v>29894663000189</v>
      </c>
      <c r="C395" t="s">
        <v>96</v>
      </c>
      <c r="D395" s="57">
        <v>44074</v>
      </c>
      <c r="E395">
        <v>120</v>
      </c>
      <c r="F395" s="57">
        <v>44111</v>
      </c>
      <c r="G395">
        <f t="shared" si="26"/>
        <v>-144</v>
      </c>
      <c r="H395" s="57">
        <v>46575</v>
      </c>
      <c r="I395">
        <v>2259</v>
      </c>
      <c r="J395">
        <v>300952182</v>
      </c>
      <c r="K395">
        <v>84</v>
      </c>
      <c r="L395"/>
      <c r="M395"/>
      <c r="N395">
        <v>1.3894779704923361</v>
      </c>
      <c r="O395" s="83">
        <v>5911.49</v>
      </c>
      <c r="P395">
        <v>5912.61</v>
      </c>
      <c r="Q395">
        <v>1.734407</v>
      </c>
      <c r="R395">
        <v>6459.44</v>
      </c>
      <c r="S395">
        <v>1.734407</v>
      </c>
      <c r="T395" s="84">
        <v>5911.49</v>
      </c>
      <c r="U395" s="57">
        <v>44105</v>
      </c>
      <c r="V395" s="81" t="str">
        <f t="shared" si="24"/>
        <v>82020</v>
      </c>
      <c r="W395" s="80" t="str">
        <f t="shared" si="25"/>
        <v>Acima de 120 dias</v>
      </c>
      <c r="X395" s="81" t="str">
        <f t="shared" si="27"/>
        <v>102020</v>
      </c>
      <c r="AA395"/>
    </row>
    <row r="396" spans="1:27" x14ac:dyDescent="0.3">
      <c r="A396" s="57">
        <v>44255</v>
      </c>
      <c r="B396">
        <v>29894663000189</v>
      </c>
      <c r="C396" t="s">
        <v>96</v>
      </c>
      <c r="D396" s="57">
        <v>44074</v>
      </c>
      <c r="E396">
        <v>228</v>
      </c>
      <c r="F396" s="57">
        <v>44172</v>
      </c>
      <c r="G396">
        <f t="shared" si="26"/>
        <v>-83</v>
      </c>
      <c r="H396" s="57">
        <v>44749</v>
      </c>
      <c r="I396">
        <v>433</v>
      </c>
      <c r="J396">
        <v>300958454</v>
      </c>
      <c r="K396">
        <v>24</v>
      </c>
      <c r="L396"/>
      <c r="M396"/>
      <c r="N396">
        <v>1.3599999999999999</v>
      </c>
      <c r="O396" s="83">
        <v>4170.4799999999996</v>
      </c>
      <c r="P396">
        <v>4514.87</v>
      </c>
      <c r="Q396">
        <v>1.7826900000000001</v>
      </c>
      <c r="R396">
        <v>4256.92</v>
      </c>
      <c r="S396">
        <v>1.7826900000000001</v>
      </c>
      <c r="T396" s="84">
        <v>4170.4799999999996</v>
      </c>
      <c r="U396" s="57">
        <v>44197</v>
      </c>
      <c r="V396" s="81" t="str">
        <f t="shared" si="24"/>
        <v>82020</v>
      </c>
      <c r="W396" s="80" t="str">
        <f t="shared" si="25"/>
        <v>61 a 90 dias</v>
      </c>
      <c r="X396" s="81" t="str">
        <f t="shared" si="27"/>
        <v>12021</v>
      </c>
      <c r="AA396"/>
    </row>
    <row r="397" spans="1:27" x14ac:dyDescent="0.3">
      <c r="A397" s="57">
        <v>44255</v>
      </c>
      <c r="B397">
        <v>29894663000189</v>
      </c>
      <c r="C397" t="s">
        <v>96</v>
      </c>
      <c r="D397" s="57">
        <v>44074</v>
      </c>
      <c r="E397">
        <v>103.94</v>
      </c>
      <c r="F397" s="57">
        <v>44172</v>
      </c>
      <c r="G397">
        <f t="shared" si="26"/>
        <v>-83</v>
      </c>
      <c r="H397" s="57">
        <v>46699</v>
      </c>
      <c r="I397">
        <v>2383</v>
      </c>
      <c r="J397">
        <v>300977041</v>
      </c>
      <c r="K397">
        <v>84</v>
      </c>
      <c r="L397"/>
      <c r="M397"/>
      <c r="N397">
        <v>1.3599999999999999</v>
      </c>
      <c r="O397" s="83">
        <v>5108.72</v>
      </c>
      <c r="P397">
        <v>4995.7600000000011</v>
      </c>
      <c r="Q397">
        <v>1.5979270000000001</v>
      </c>
      <c r="R397">
        <v>5473.1799999999994</v>
      </c>
      <c r="S397">
        <v>1.5979270000000001</v>
      </c>
      <c r="T397" s="84">
        <v>5108.72</v>
      </c>
      <c r="U397" s="57">
        <v>44228</v>
      </c>
      <c r="V397" s="81" t="str">
        <f t="shared" si="24"/>
        <v>82020</v>
      </c>
      <c r="W397" s="80" t="str">
        <f t="shared" si="25"/>
        <v>61 a 90 dias</v>
      </c>
      <c r="X397" s="81" t="str">
        <f t="shared" si="27"/>
        <v>22021</v>
      </c>
      <c r="AA397"/>
    </row>
    <row r="398" spans="1:27" x14ac:dyDescent="0.3">
      <c r="A398" s="57">
        <v>44255</v>
      </c>
      <c r="B398">
        <v>29894663000189</v>
      </c>
      <c r="C398" t="s">
        <v>96</v>
      </c>
      <c r="D398" s="57">
        <v>44001</v>
      </c>
      <c r="E398">
        <v>270</v>
      </c>
      <c r="F398" s="57">
        <v>44172</v>
      </c>
      <c r="G398">
        <f t="shared" si="26"/>
        <v>-83</v>
      </c>
      <c r="H398" s="57">
        <v>46514</v>
      </c>
      <c r="I398">
        <v>2198</v>
      </c>
      <c r="J398">
        <v>301034341</v>
      </c>
      <c r="K398">
        <v>84</v>
      </c>
      <c r="L398"/>
      <c r="M398"/>
      <c r="N398">
        <v>1.4416670084800183</v>
      </c>
      <c r="O398" s="83">
        <v>12445.73</v>
      </c>
      <c r="P398">
        <v>12999.240000000002</v>
      </c>
      <c r="Q398">
        <v>1.7867949999999999</v>
      </c>
      <c r="R398">
        <v>13609.08</v>
      </c>
      <c r="S398">
        <v>1.7867949999999999</v>
      </c>
      <c r="T398" s="84">
        <v>12445.73</v>
      </c>
      <c r="U398" s="57">
        <v>44197</v>
      </c>
      <c r="V398" s="81" t="str">
        <f t="shared" si="24"/>
        <v>62020</v>
      </c>
      <c r="W398" s="80" t="str">
        <f t="shared" si="25"/>
        <v>61 a 90 dias</v>
      </c>
      <c r="X398" s="81" t="str">
        <f t="shared" si="27"/>
        <v>12021</v>
      </c>
      <c r="AA398"/>
    </row>
    <row r="399" spans="1:27" x14ac:dyDescent="0.3">
      <c r="A399" s="57">
        <v>44255</v>
      </c>
      <c r="B399">
        <v>29894663000189</v>
      </c>
      <c r="C399" t="s">
        <v>96</v>
      </c>
      <c r="D399" s="57">
        <v>44074</v>
      </c>
      <c r="E399">
        <v>115.7</v>
      </c>
      <c r="F399" s="57">
        <v>44081</v>
      </c>
      <c r="G399">
        <f t="shared" si="26"/>
        <v>-174</v>
      </c>
      <c r="H399" s="57">
        <v>46575</v>
      </c>
      <c r="I399">
        <v>2259</v>
      </c>
      <c r="J399">
        <v>301055304</v>
      </c>
      <c r="K399">
        <v>84</v>
      </c>
      <c r="L399"/>
      <c r="M399"/>
      <c r="N399">
        <v>1.436738282707664</v>
      </c>
      <c r="O399" s="83">
        <v>5745.01</v>
      </c>
      <c r="P399">
        <v>5611.8299999999981</v>
      </c>
      <c r="Q399">
        <v>1.7847980000000001</v>
      </c>
      <c r="R399">
        <v>6266.52</v>
      </c>
      <c r="S399">
        <v>1.7847980000000001</v>
      </c>
      <c r="T399" s="84">
        <v>5745.01</v>
      </c>
      <c r="U399" s="57">
        <v>44105</v>
      </c>
      <c r="V399" s="81" t="str">
        <f t="shared" si="24"/>
        <v>82020</v>
      </c>
      <c r="W399" s="80" t="str">
        <f t="shared" si="25"/>
        <v>Acima de 120 dias</v>
      </c>
      <c r="X399" s="81" t="str">
        <f t="shared" si="27"/>
        <v>102020</v>
      </c>
      <c r="AA399"/>
    </row>
    <row r="400" spans="1:27" x14ac:dyDescent="0.3">
      <c r="A400" s="57">
        <v>44255</v>
      </c>
      <c r="B400">
        <v>29894663000189</v>
      </c>
      <c r="C400" t="s">
        <v>96</v>
      </c>
      <c r="D400" s="57">
        <v>44074</v>
      </c>
      <c r="E400">
        <v>188</v>
      </c>
      <c r="F400" s="57">
        <v>44172</v>
      </c>
      <c r="G400">
        <f t="shared" si="26"/>
        <v>-83</v>
      </c>
      <c r="H400" s="57">
        <v>46575</v>
      </c>
      <c r="I400">
        <v>2259</v>
      </c>
      <c r="J400">
        <v>301056373</v>
      </c>
      <c r="K400">
        <v>84</v>
      </c>
      <c r="L400"/>
      <c r="M400"/>
      <c r="N400">
        <v>1.429942369774152</v>
      </c>
      <c r="O400" s="83">
        <v>8787.35</v>
      </c>
      <c r="P400">
        <v>9139.2400000000016</v>
      </c>
      <c r="Q400">
        <v>1.777563</v>
      </c>
      <c r="R400">
        <v>9636.2999999999993</v>
      </c>
      <c r="S400">
        <v>1.777563</v>
      </c>
      <c r="T400" s="84">
        <v>8787.35</v>
      </c>
      <c r="U400" s="57">
        <v>44197</v>
      </c>
      <c r="V400" s="81" t="str">
        <f t="shared" si="24"/>
        <v>82020</v>
      </c>
      <c r="W400" s="80" t="str">
        <f t="shared" si="25"/>
        <v>61 a 90 dias</v>
      </c>
      <c r="X400" s="81" t="str">
        <f t="shared" si="27"/>
        <v>12021</v>
      </c>
      <c r="AA400"/>
    </row>
    <row r="401" spans="1:27" x14ac:dyDescent="0.3">
      <c r="A401" s="57">
        <v>44255</v>
      </c>
      <c r="B401">
        <v>29894663000189</v>
      </c>
      <c r="C401" t="s">
        <v>96</v>
      </c>
      <c r="D401" s="57">
        <v>44074</v>
      </c>
      <c r="E401">
        <v>577</v>
      </c>
      <c r="F401" s="57">
        <v>44111</v>
      </c>
      <c r="G401">
        <f t="shared" si="26"/>
        <v>-144</v>
      </c>
      <c r="H401" s="57">
        <v>46575</v>
      </c>
      <c r="I401">
        <v>2259</v>
      </c>
      <c r="J401">
        <v>301061259</v>
      </c>
      <c r="K401">
        <v>84</v>
      </c>
      <c r="L401"/>
      <c r="M401"/>
      <c r="N401">
        <v>1.4402845931515165</v>
      </c>
      <c r="O401" s="83">
        <v>28047.51</v>
      </c>
      <c r="P401">
        <v>27953.679999999993</v>
      </c>
      <c r="Q401">
        <v>1.788624</v>
      </c>
      <c r="R401">
        <v>30645.86</v>
      </c>
      <c r="S401">
        <v>1.788624</v>
      </c>
      <c r="T401" s="84">
        <v>28047.51</v>
      </c>
      <c r="U401" s="57">
        <v>44105</v>
      </c>
      <c r="V401" s="81" t="str">
        <f t="shared" si="24"/>
        <v>82020</v>
      </c>
      <c r="W401" s="80" t="str">
        <f t="shared" si="25"/>
        <v>Acima de 120 dias</v>
      </c>
      <c r="X401" s="81" t="str">
        <f t="shared" si="27"/>
        <v>102020</v>
      </c>
      <c r="AA401"/>
    </row>
    <row r="402" spans="1:27" x14ac:dyDescent="0.3">
      <c r="A402" s="57">
        <v>44255</v>
      </c>
      <c r="B402">
        <v>29894663000189</v>
      </c>
      <c r="C402" t="s">
        <v>96</v>
      </c>
      <c r="D402" s="57">
        <v>44099</v>
      </c>
      <c r="E402">
        <v>60.99</v>
      </c>
      <c r="F402" s="57">
        <v>44323</v>
      </c>
      <c r="G402">
        <f t="shared" si="26"/>
        <v>68</v>
      </c>
      <c r="H402" s="57">
        <v>46638</v>
      </c>
      <c r="I402">
        <v>2322</v>
      </c>
      <c r="J402">
        <v>301080601</v>
      </c>
      <c r="K402">
        <v>84</v>
      </c>
      <c r="L402"/>
      <c r="M402"/>
      <c r="N402">
        <v>1.447171</v>
      </c>
      <c r="O402" s="83">
        <v>2561.37</v>
      </c>
      <c r="P402">
        <v>2958.4099999999994</v>
      </c>
      <c r="Q402">
        <v>1.798994</v>
      </c>
      <c r="R402">
        <v>2847.16</v>
      </c>
      <c r="S402">
        <v>1.798994</v>
      </c>
      <c r="T402" s="84">
        <v>2561.37</v>
      </c>
      <c r="U402" s="57">
        <v>44317</v>
      </c>
      <c r="V402" s="81" t="str">
        <f t="shared" si="24"/>
        <v>92020</v>
      </c>
      <c r="W402" s="80" t="str">
        <f t="shared" si="25"/>
        <v>1 a 30 dias</v>
      </c>
      <c r="X402" s="81" t="str">
        <f t="shared" si="27"/>
        <v>52021</v>
      </c>
      <c r="AA402"/>
    </row>
    <row r="403" spans="1:27" x14ac:dyDescent="0.3">
      <c r="A403" s="57">
        <v>44255</v>
      </c>
      <c r="B403">
        <v>29894663000189</v>
      </c>
      <c r="C403" t="s">
        <v>96</v>
      </c>
      <c r="D403" s="57">
        <v>44099</v>
      </c>
      <c r="E403">
        <v>92.5</v>
      </c>
      <c r="F403" s="57">
        <v>44172</v>
      </c>
      <c r="G403">
        <f t="shared" si="26"/>
        <v>-83</v>
      </c>
      <c r="H403" s="57">
        <v>46699</v>
      </c>
      <c r="I403">
        <v>2383</v>
      </c>
      <c r="J403">
        <v>301084258</v>
      </c>
      <c r="K403">
        <v>84</v>
      </c>
      <c r="L403"/>
      <c r="M403"/>
      <c r="N403">
        <v>1.44153</v>
      </c>
      <c r="O403" s="83">
        <v>4405.5</v>
      </c>
      <c r="P403">
        <v>4366.8599999999997</v>
      </c>
      <c r="Q403">
        <v>1.788184</v>
      </c>
      <c r="R403">
        <v>4848.29</v>
      </c>
      <c r="S403">
        <v>1.788184</v>
      </c>
      <c r="T403" s="84">
        <v>4405.5</v>
      </c>
      <c r="U403" s="57">
        <v>44197</v>
      </c>
      <c r="V403" s="81" t="str">
        <f t="shared" si="24"/>
        <v>92020</v>
      </c>
      <c r="W403" s="80" t="str">
        <f t="shared" si="25"/>
        <v>61 a 90 dias</v>
      </c>
      <c r="X403" s="81" t="str">
        <f t="shared" si="27"/>
        <v>12021</v>
      </c>
      <c r="AA403"/>
    </row>
    <row r="404" spans="1:27" x14ac:dyDescent="0.3">
      <c r="A404" s="57">
        <v>44255</v>
      </c>
      <c r="B404">
        <v>29894663000189</v>
      </c>
      <c r="C404" t="s">
        <v>96</v>
      </c>
      <c r="D404" s="57">
        <v>44099</v>
      </c>
      <c r="E404">
        <v>399.42</v>
      </c>
      <c r="F404" s="57">
        <v>44354</v>
      </c>
      <c r="G404">
        <f t="shared" si="26"/>
        <v>99</v>
      </c>
      <c r="H404" s="57">
        <v>46728</v>
      </c>
      <c r="I404">
        <v>2412</v>
      </c>
      <c r="J404">
        <v>301087240</v>
      </c>
      <c r="K404">
        <v>84</v>
      </c>
      <c r="L404"/>
      <c r="M404"/>
      <c r="N404">
        <v>1.411108</v>
      </c>
      <c r="O404" s="83">
        <v>16893.009999999998</v>
      </c>
      <c r="P404">
        <v>18793.000000000004</v>
      </c>
      <c r="Q404">
        <v>1.7554000000000001</v>
      </c>
      <c r="R404">
        <v>18851.849999999999</v>
      </c>
      <c r="S404">
        <v>1.7554000000000001</v>
      </c>
      <c r="T404" s="84">
        <v>16893.009999999998</v>
      </c>
      <c r="U404" s="57">
        <v>44317</v>
      </c>
      <c r="V404" s="81" t="str">
        <f t="shared" si="24"/>
        <v>92020</v>
      </c>
      <c r="W404" s="80" t="str">
        <f t="shared" si="25"/>
        <v>1 a 30 dias</v>
      </c>
      <c r="X404" s="81" t="str">
        <f t="shared" si="27"/>
        <v>52021</v>
      </c>
      <c r="AA404"/>
    </row>
    <row r="405" spans="1:27" x14ac:dyDescent="0.3">
      <c r="A405" s="57">
        <v>44255</v>
      </c>
      <c r="B405">
        <v>29894663000189</v>
      </c>
      <c r="C405" t="s">
        <v>96</v>
      </c>
      <c r="D405" s="57">
        <v>43903</v>
      </c>
      <c r="E405">
        <v>12.2</v>
      </c>
      <c r="F405" s="57">
        <v>44203</v>
      </c>
      <c r="G405">
        <f t="shared" si="26"/>
        <v>-52</v>
      </c>
      <c r="H405" s="57">
        <v>46062</v>
      </c>
      <c r="I405">
        <v>1746</v>
      </c>
      <c r="J405">
        <v>301106762</v>
      </c>
      <c r="K405">
        <v>72</v>
      </c>
      <c r="L405"/>
      <c r="M405"/>
      <c r="N405">
        <v>1.4950000000000001</v>
      </c>
      <c r="O405" s="83">
        <v>467.87</v>
      </c>
      <c r="P405">
        <v>529.37999999999988</v>
      </c>
      <c r="Q405">
        <v>2.03952</v>
      </c>
      <c r="R405">
        <v>525.04999999999995</v>
      </c>
      <c r="S405">
        <v>2.03952</v>
      </c>
      <c r="T405" s="84">
        <v>467.87</v>
      </c>
      <c r="U405" s="57">
        <v>44197</v>
      </c>
      <c r="V405" s="81" t="str">
        <f t="shared" si="24"/>
        <v>32020</v>
      </c>
      <c r="W405" s="80" t="str">
        <f t="shared" si="25"/>
        <v>31 a 60 dias</v>
      </c>
      <c r="X405" s="81" t="str">
        <f t="shared" si="27"/>
        <v>12021</v>
      </c>
      <c r="AA405"/>
    </row>
    <row r="406" spans="1:27" x14ac:dyDescent="0.3">
      <c r="A406" s="57">
        <v>44255</v>
      </c>
      <c r="B406">
        <v>29894663000189</v>
      </c>
      <c r="C406" t="s">
        <v>96</v>
      </c>
      <c r="D406" s="57">
        <v>43903</v>
      </c>
      <c r="E406">
        <v>16.399999999999999</v>
      </c>
      <c r="F406" s="57">
        <v>44142</v>
      </c>
      <c r="G406">
        <f t="shared" si="26"/>
        <v>-113</v>
      </c>
      <c r="H406" s="57">
        <v>46062</v>
      </c>
      <c r="I406">
        <v>1746</v>
      </c>
      <c r="J406">
        <v>301106855</v>
      </c>
      <c r="K406">
        <v>72</v>
      </c>
      <c r="L406"/>
      <c r="M406"/>
      <c r="N406">
        <v>1.4950000000000001</v>
      </c>
      <c r="O406" s="83">
        <v>661.81</v>
      </c>
      <c r="P406">
        <v>711.59</v>
      </c>
      <c r="Q406">
        <v>2.0390739999999998</v>
      </c>
      <c r="R406">
        <v>738.6099999999999</v>
      </c>
      <c r="S406">
        <v>2.0390739999999998</v>
      </c>
      <c r="T406" s="84">
        <v>661.81</v>
      </c>
      <c r="U406" s="57">
        <v>44136</v>
      </c>
      <c r="V406" s="81" t="str">
        <f t="shared" si="24"/>
        <v>32020</v>
      </c>
      <c r="W406" s="80" t="str">
        <f t="shared" si="25"/>
        <v>91 a 120 dias</v>
      </c>
      <c r="X406" s="81" t="str">
        <f t="shared" si="27"/>
        <v>112020</v>
      </c>
      <c r="AA406"/>
    </row>
    <row r="407" spans="1:27" x14ac:dyDescent="0.3">
      <c r="A407" s="57">
        <v>44255</v>
      </c>
      <c r="B407">
        <v>29894663000189</v>
      </c>
      <c r="C407" t="s">
        <v>96</v>
      </c>
      <c r="D407" s="57">
        <v>43978</v>
      </c>
      <c r="E407">
        <v>198.85</v>
      </c>
      <c r="F407" s="57">
        <v>44142</v>
      </c>
      <c r="G407">
        <f t="shared" si="26"/>
        <v>-113</v>
      </c>
      <c r="H407" s="57">
        <v>46514</v>
      </c>
      <c r="I407">
        <v>2198</v>
      </c>
      <c r="J407">
        <v>301132143</v>
      </c>
      <c r="K407">
        <v>84</v>
      </c>
      <c r="L407"/>
      <c r="M407"/>
      <c r="N407">
        <v>1.45065</v>
      </c>
      <c r="O407" s="83">
        <v>9336.9700000000012</v>
      </c>
      <c r="P407">
        <v>9637.8900000000031</v>
      </c>
      <c r="Q407">
        <v>1.7989999999999999</v>
      </c>
      <c r="R407">
        <v>10197.730000000001</v>
      </c>
      <c r="S407">
        <v>1.7989999999999999</v>
      </c>
      <c r="T407" s="84">
        <v>9336.9700000000012</v>
      </c>
      <c r="U407" s="57">
        <v>44136</v>
      </c>
      <c r="V407" s="81" t="str">
        <f t="shared" si="24"/>
        <v>52020</v>
      </c>
      <c r="W407" s="80" t="str">
        <f t="shared" si="25"/>
        <v>91 a 120 dias</v>
      </c>
      <c r="X407" s="81" t="str">
        <f t="shared" si="27"/>
        <v>112020</v>
      </c>
      <c r="AA407"/>
    </row>
    <row r="408" spans="1:27" x14ac:dyDescent="0.3">
      <c r="A408" s="57">
        <v>44255</v>
      </c>
      <c r="B408">
        <v>29894663000189</v>
      </c>
      <c r="C408" t="s">
        <v>96</v>
      </c>
      <c r="D408" s="57">
        <v>44001</v>
      </c>
      <c r="E408">
        <v>157</v>
      </c>
      <c r="F408" s="57">
        <v>44234</v>
      </c>
      <c r="G408">
        <f t="shared" si="26"/>
        <v>-21</v>
      </c>
      <c r="H408" s="57">
        <v>46514</v>
      </c>
      <c r="I408">
        <v>2198</v>
      </c>
      <c r="J408">
        <v>301133148</v>
      </c>
      <c r="K408">
        <v>84</v>
      </c>
      <c r="L408"/>
      <c r="M408"/>
      <c r="N408">
        <v>1.4407466862754998</v>
      </c>
      <c r="O408" s="83">
        <v>6924.81</v>
      </c>
      <c r="P408">
        <v>7561.1100000000024</v>
      </c>
      <c r="Q408">
        <v>1.7857890000000001</v>
      </c>
      <c r="R408">
        <v>7601.36</v>
      </c>
      <c r="S408">
        <v>1.7857890000000001</v>
      </c>
      <c r="T408" s="84">
        <v>6924.81</v>
      </c>
      <c r="U408" s="57">
        <v>44228</v>
      </c>
      <c r="V408" s="81" t="str">
        <f t="shared" si="24"/>
        <v>62020</v>
      </c>
      <c r="W408" s="80" t="str">
        <f t="shared" si="25"/>
        <v>1 a 30 dias</v>
      </c>
      <c r="X408" s="81" t="str">
        <f t="shared" si="27"/>
        <v>22021</v>
      </c>
      <c r="AA408"/>
    </row>
    <row r="409" spans="1:27" x14ac:dyDescent="0.3">
      <c r="A409" s="57">
        <v>44255</v>
      </c>
      <c r="B409">
        <v>29894663000189</v>
      </c>
      <c r="C409" t="s">
        <v>96</v>
      </c>
      <c r="D409" s="57">
        <v>43978</v>
      </c>
      <c r="E409">
        <v>397.61</v>
      </c>
      <c r="F409" s="57">
        <v>44323</v>
      </c>
      <c r="G409">
        <f t="shared" si="26"/>
        <v>68</v>
      </c>
      <c r="H409" s="57">
        <v>46514</v>
      </c>
      <c r="I409">
        <v>2198</v>
      </c>
      <c r="J409">
        <v>301138102</v>
      </c>
      <c r="K409">
        <v>84</v>
      </c>
      <c r="L409"/>
      <c r="M409"/>
      <c r="N409">
        <v>1.443381</v>
      </c>
      <c r="O409" s="83">
        <v>16319.470000000001</v>
      </c>
      <c r="P409">
        <v>19318.310000000016</v>
      </c>
      <c r="Q409">
        <v>1.7912300000000001</v>
      </c>
      <c r="R409">
        <v>18043.920000000002</v>
      </c>
      <c r="S409">
        <v>1.7912300000000001</v>
      </c>
      <c r="T409" s="84">
        <v>16319.470000000001</v>
      </c>
      <c r="U409" s="57">
        <v>44317</v>
      </c>
      <c r="V409" s="81" t="str">
        <f t="shared" si="24"/>
        <v>52020</v>
      </c>
      <c r="W409" s="80" t="str">
        <f t="shared" si="25"/>
        <v>1 a 30 dias</v>
      </c>
      <c r="X409" s="81" t="str">
        <f t="shared" si="27"/>
        <v>52021</v>
      </c>
      <c r="AA409"/>
    </row>
    <row r="410" spans="1:27" x14ac:dyDescent="0.3">
      <c r="A410" s="57">
        <v>44255</v>
      </c>
      <c r="B410">
        <v>29894663000189</v>
      </c>
      <c r="C410" t="s">
        <v>96</v>
      </c>
      <c r="D410" s="57">
        <v>44040</v>
      </c>
      <c r="E410">
        <v>99.4</v>
      </c>
      <c r="F410" s="57">
        <v>44262</v>
      </c>
      <c r="G410">
        <f t="shared" si="26"/>
        <v>7</v>
      </c>
      <c r="H410" s="57">
        <v>46545</v>
      </c>
      <c r="I410">
        <v>2229</v>
      </c>
      <c r="J410">
        <v>301138302</v>
      </c>
      <c r="K410">
        <v>84</v>
      </c>
      <c r="L410"/>
      <c r="M410"/>
      <c r="N410">
        <v>1.4036550805997159</v>
      </c>
      <c r="O410" s="83">
        <v>4354.57</v>
      </c>
      <c r="P410">
        <v>4866.4700000000021</v>
      </c>
      <c r="Q410">
        <v>1.749358</v>
      </c>
      <c r="R410">
        <v>4798.59</v>
      </c>
      <c r="S410">
        <v>1.749358</v>
      </c>
      <c r="T410" s="84">
        <v>4354.57</v>
      </c>
      <c r="U410" s="57">
        <v>44287</v>
      </c>
      <c r="V410" s="81" t="str">
        <f t="shared" si="24"/>
        <v>72020</v>
      </c>
      <c r="W410" s="80" t="str">
        <f t="shared" si="25"/>
        <v>1 a 30 dias</v>
      </c>
      <c r="X410" s="81" t="str">
        <f t="shared" si="27"/>
        <v>42021</v>
      </c>
      <c r="AA410"/>
    </row>
    <row r="411" spans="1:27" x14ac:dyDescent="0.3">
      <c r="A411" s="57">
        <v>44255</v>
      </c>
      <c r="B411">
        <v>29894663000189</v>
      </c>
      <c r="C411" t="s">
        <v>96</v>
      </c>
      <c r="D411" s="57">
        <v>44040</v>
      </c>
      <c r="E411">
        <v>312.95</v>
      </c>
      <c r="F411" s="57">
        <v>44234</v>
      </c>
      <c r="G411">
        <f t="shared" si="26"/>
        <v>-21</v>
      </c>
      <c r="H411" s="57">
        <v>46545</v>
      </c>
      <c r="I411">
        <v>2229</v>
      </c>
      <c r="J411">
        <v>301144258</v>
      </c>
      <c r="K411">
        <v>84</v>
      </c>
      <c r="L411"/>
      <c r="M411"/>
      <c r="N411">
        <v>1.4361740029721251</v>
      </c>
      <c r="O411" s="83">
        <v>13894.439999999999</v>
      </c>
      <c r="P411">
        <v>15156.300000000008</v>
      </c>
      <c r="Q411">
        <v>1.7840199999999999</v>
      </c>
      <c r="R411">
        <v>15280.24</v>
      </c>
      <c r="S411">
        <v>1.7840199999999999</v>
      </c>
      <c r="T411" s="84">
        <v>13894.439999999999</v>
      </c>
      <c r="U411" s="57">
        <v>44256</v>
      </c>
      <c r="V411" s="81" t="str">
        <f t="shared" si="24"/>
        <v>72020</v>
      </c>
      <c r="W411" s="80" t="str">
        <f t="shared" si="25"/>
        <v>1 a 30 dias</v>
      </c>
      <c r="X411" s="81" t="str">
        <f t="shared" si="27"/>
        <v>32021</v>
      </c>
      <c r="AA411"/>
    </row>
    <row r="412" spans="1:27" x14ac:dyDescent="0.3">
      <c r="A412" s="57">
        <v>44255</v>
      </c>
      <c r="B412">
        <v>29894663000189</v>
      </c>
      <c r="C412" t="s">
        <v>96</v>
      </c>
      <c r="D412" s="57">
        <v>44074</v>
      </c>
      <c r="E412">
        <v>117.5</v>
      </c>
      <c r="F412" s="57">
        <v>44323</v>
      </c>
      <c r="G412">
        <f t="shared" si="26"/>
        <v>68</v>
      </c>
      <c r="H412" s="57">
        <v>46575</v>
      </c>
      <c r="I412">
        <v>2259</v>
      </c>
      <c r="J412">
        <v>301145460</v>
      </c>
      <c r="K412">
        <v>84</v>
      </c>
      <c r="L412"/>
      <c r="M412"/>
      <c r="N412">
        <v>1.4072249172402358</v>
      </c>
      <c r="O412" s="83">
        <v>4938.7</v>
      </c>
      <c r="P412">
        <v>5755.329999999999</v>
      </c>
      <c r="Q412">
        <v>1.753414</v>
      </c>
      <c r="R412">
        <v>5472.78</v>
      </c>
      <c r="S412">
        <v>1.753414</v>
      </c>
      <c r="T412" s="84">
        <v>4938.7</v>
      </c>
      <c r="U412" s="57">
        <v>44317</v>
      </c>
      <c r="V412" s="81" t="str">
        <f t="shared" si="24"/>
        <v>82020</v>
      </c>
      <c r="W412" s="80" t="str">
        <f t="shared" si="25"/>
        <v>1 a 30 dias</v>
      </c>
      <c r="X412" s="81" t="str">
        <f t="shared" si="27"/>
        <v>52021</v>
      </c>
      <c r="AA412"/>
    </row>
    <row r="413" spans="1:27" x14ac:dyDescent="0.3">
      <c r="A413" s="57">
        <v>44255</v>
      </c>
      <c r="B413">
        <v>29894663000189</v>
      </c>
      <c r="C413" t="s">
        <v>96</v>
      </c>
      <c r="D413" s="57">
        <v>44074</v>
      </c>
      <c r="E413">
        <v>57.08</v>
      </c>
      <c r="F413" s="57">
        <v>44234</v>
      </c>
      <c r="G413">
        <f t="shared" si="26"/>
        <v>-21</v>
      </c>
      <c r="H413" s="57">
        <v>46575</v>
      </c>
      <c r="I413">
        <v>2259</v>
      </c>
      <c r="J413">
        <v>301146242</v>
      </c>
      <c r="K413">
        <v>84</v>
      </c>
      <c r="L413"/>
      <c r="M413"/>
      <c r="N413">
        <v>1.3599999999999999</v>
      </c>
      <c r="O413" s="83">
        <v>2610.42</v>
      </c>
      <c r="P413">
        <v>2840.3400000000024</v>
      </c>
      <c r="Q413">
        <v>1.696226</v>
      </c>
      <c r="R413">
        <v>2868.3900000000003</v>
      </c>
      <c r="S413">
        <v>1.696226</v>
      </c>
      <c r="T413" s="84">
        <v>2610.42</v>
      </c>
      <c r="U413" s="57">
        <v>44228</v>
      </c>
      <c r="V413" s="81" t="str">
        <f t="shared" si="24"/>
        <v>82020</v>
      </c>
      <c r="W413" s="80" t="str">
        <f t="shared" si="25"/>
        <v>1 a 30 dias</v>
      </c>
      <c r="X413" s="81" t="str">
        <f t="shared" si="27"/>
        <v>22021</v>
      </c>
      <c r="AA413"/>
    </row>
    <row r="414" spans="1:27" x14ac:dyDescent="0.3">
      <c r="A414" s="57">
        <v>44255</v>
      </c>
      <c r="B414">
        <v>29894663000189</v>
      </c>
      <c r="C414" t="s">
        <v>96</v>
      </c>
      <c r="D414" s="57">
        <v>44099</v>
      </c>
      <c r="E414">
        <v>68.27</v>
      </c>
      <c r="F414" s="57">
        <v>44172</v>
      </c>
      <c r="G414">
        <f t="shared" si="26"/>
        <v>-83</v>
      </c>
      <c r="H414" s="57">
        <v>46638</v>
      </c>
      <c r="I414">
        <v>2322</v>
      </c>
      <c r="J414">
        <v>301161867</v>
      </c>
      <c r="K414">
        <v>84</v>
      </c>
      <c r="L414"/>
      <c r="M414"/>
      <c r="N414">
        <v>1.4250620000000001</v>
      </c>
      <c r="O414" s="83">
        <v>3231.67</v>
      </c>
      <c r="P414">
        <v>3336.2800000000016</v>
      </c>
      <c r="Q414">
        <v>1.771434</v>
      </c>
      <c r="R414">
        <v>3550.25</v>
      </c>
      <c r="S414">
        <v>1.771434</v>
      </c>
      <c r="T414" s="84">
        <v>3231.67</v>
      </c>
      <c r="U414" s="57">
        <v>44166</v>
      </c>
      <c r="V414" s="81" t="str">
        <f t="shared" si="24"/>
        <v>92020</v>
      </c>
      <c r="W414" s="80" t="str">
        <f t="shared" si="25"/>
        <v>61 a 90 dias</v>
      </c>
      <c r="X414" s="81" t="str">
        <f t="shared" si="27"/>
        <v>122020</v>
      </c>
      <c r="AA414"/>
    </row>
    <row r="415" spans="1:27" x14ac:dyDescent="0.3">
      <c r="A415" s="57">
        <v>44255</v>
      </c>
      <c r="B415">
        <v>29894663000189</v>
      </c>
      <c r="C415" t="s">
        <v>96</v>
      </c>
      <c r="D415" s="57">
        <v>44134</v>
      </c>
      <c r="E415">
        <v>393</v>
      </c>
      <c r="F415" s="57">
        <v>44323</v>
      </c>
      <c r="G415">
        <f t="shared" si="26"/>
        <v>68</v>
      </c>
      <c r="H415" s="57">
        <v>46638</v>
      </c>
      <c r="I415">
        <v>2322</v>
      </c>
      <c r="J415">
        <v>301176564</v>
      </c>
      <c r="K415">
        <v>84</v>
      </c>
      <c r="L415"/>
      <c r="M415"/>
      <c r="N415">
        <v>1.4055710000000001</v>
      </c>
      <c r="O415" s="83">
        <v>16731.32</v>
      </c>
      <c r="P415">
        <v>19252.420000000009</v>
      </c>
      <c r="Q415">
        <v>1.752407</v>
      </c>
      <c r="R415">
        <v>18584.05</v>
      </c>
      <c r="S415">
        <v>1.752407</v>
      </c>
      <c r="T415" s="84">
        <v>16731.32</v>
      </c>
      <c r="U415" s="57">
        <v>44317</v>
      </c>
      <c r="V415" s="81" t="str">
        <f t="shared" si="24"/>
        <v>102020</v>
      </c>
      <c r="W415" s="80" t="str">
        <f t="shared" si="25"/>
        <v>1 a 30 dias</v>
      </c>
      <c r="X415" s="81" t="str">
        <f t="shared" si="27"/>
        <v>52021</v>
      </c>
      <c r="AA415"/>
    </row>
    <row r="416" spans="1:27" x14ac:dyDescent="0.3">
      <c r="A416" s="57">
        <v>44255</v>
      </c>
      <c r="B416">
        <v>29894663000189</v>
      </c>
      <c r="C416" t="s">
        <v>96</v>
      </c>
      <c r="D416" s="57">
        <v>44099</v>
      </c>
      <c r="E416">
        <v>549.35</v>
      </c>
      <c r="F416" s="57">
        <v>44234</v>
      </c>
      <c r="G416">
        <f t="shared" si="26"/>
        <v>-21</v>
      </c>
      <c r="H416" s="57">
        <v>46638</v>
      </c>
      <c r="I416">
        <v>2322</v>
      </c>
      <c r="J416">
        <v>301178301</v>
      </c>
      <c r="K416">
        <v>84</v>
      </c>
      <c r="L416"/>
      <c r="M416"/>
      <c r="N416">
        <v>1.4126430000000001</v>
      </c>
      <c r="O416" s="83">
        <v>24995.57</v>
      </c>
      <c r="P416">
        <v>26958.9</v>
      </c>
      <c r="Q416">
        <v>1.7582089999999999</v>
      </c>
      <c r="R416">
        <v>27568.75</v>
      </c>
      <c r="S416">
        <v>1.7582089999999999</v>
      </c>
      <c r="T416" s="84">
        <v>24995.57</v>
      </c>
      <c r="U416" s="57">
        <v>44228</v>
      </c>
      <c r="V416" s="81" t="str">
        <f t="shared" si="24"/>
        <v>92020</v>
      </c>
      <c r="W416" s="80" t="str">
        <f t="shared" si="25"/>
        <v>1 a 30 dias</v>
      </c>
      <c r="X416" s="81" t="str">
        <f t="shared" si="27"/>
        <v>22021</v>
      </c>
      <c r="AA416"/>
    </row>
    <row r="417" spans="1:27" x14ac:dyDescent="0.3">
      <c r="A417" s="57">
        <v>44255</v>
      </c>
      <c r="B417">
        <v>29894663000189</v>
      </c>
      <c r="C417" t="s">
        <v>96</v>
      </c>
      <c r="D417" s="57">
        <v>44074</v>
      </c>
      <c r="E417">
        <v>119.71</v>
      </c>
      <c r="F417" s="57">
        <v>44323</v>
      </c>
      <c r="G417">
        <f t="shared" si="26"/>
        <v>68</v>
      </c>
      <c r="H417" s="57">
        <v>46638</v>
      </c>
      <c r="I417">
        <v>2322</v>
      </c>
      <c r="J417">
        <v>301182628</v>
      </c>
      <c r="K417">
        <v>84</v>
      </c>
      <c r="L417"/>
      <c r="M417"/>
      <c r="N417">
        <v>1.4484840000000001</v>
      </c>
      <c r="O417" s="83">
        <v>5045.6099999999997</v>
      </c>
      <c r="P417">
        <v>5735.1200000000017</v>
      </c>
      <c r="Q417">
        <v>1.7865740000000001</v>
      </c>
      <c r="R417">
        <v>5586.18</v>
      </c>
      <c r="S417">
        <v>1.7865740000000001</v>
      </c>
      <c r="T417" s="84">
        <v>5045.6099999999997</v>
      </c>
      <c r="U417" s="57">
        <v>44317</v>
      </c>
      <c r="V417" s="81" t="str">
        <f t="shared" si="24"/>
        <v>82020</v>
      </c>
      <c r="W417" s="80" t="str">
        <f t="shared" si="25"/>
        <v>1 a 30 dias</v>
      </c>
      <c r="X417" s="81" t="str">
        <f t="shared" si="27"/>
        <v>52021</v>
      </c>
      <c r="AA417"/>
    </row>
    <row r="418" spans="1:27" x14ac:dyDescent="0.3">
      <c r="A418" s="57">
        <v>44255</v>
      </c>
      <c r="B418">
        <v>29894663000189</v>
      </c>
      <c r="C418" t="s">
        <v>96</v>
      </c>
      <c r="D418" s="57">
        <v>44099</v>
      </c>
      <c r="E418">
        <v>238.85</v>
      </c>
      <c r="F418" s="57">
        <v>44172</v>
      </c>
      <c r="G418">
        <f t="shared" si="26"/>
        <v>-83</v>
      </c>
      <c r="H418" s="57">
        <v>46699</v>
      </c>
      <c r="I418">
        <v>2383</v>
      </c>
      <c r="J418">
        <v>301184118</v>
      </c>
      <c r="K418">
        <v>84</v>
      </c>
      <c r="L418"/>
      <c r="M418"/>
      <c r="N418">
        <v>1.443095</v>
      </c>
      <c r="O418" s="83">
        <v>11370.4</v>
      </c>
      <c r="P418">
        <v>11269.690000000002</v>
      </c>
      <c r="Q418">
        <v>1.7898829999999999</v>
      </c>
      <c r="R418">
        <v>12513.61</v>
      </c>
      <c r="S418">
        <v>1.7898829999999999</v>
      </c>
      <c r="T418" s="84">
        <v>11370.4</v>
      </c>
      <c r="U418" s="57">
        <v>44197</v>
      </c>
      <c r="V418" s="81" t="str">
        <f t="shared" si="24"/>
        <v>92020</v>
      </c>
      <c r="W418" s="80" t="str">
        <f t="shared" si="25"/>
        <v>61 a 90 dias</v>
      </c>
      <c r="X418" s="81" t="str">
        <f t="shared" si="27"/>
        <v>12021</v>
      </c>
      <c r="AA418"/>
    </row>
    <row r="419" spans="1:27" x14ac:dyDescent="0.3">
      <c r="A419" s="57">
        <v>44255</v>
      </c>
      <c r="B419">
        <v>29894663000189</v>
      </c>
      <c r="C419" t="s">
        <v>96</v>
      </c>
      <c r="D419" s="57">
        <v>43903</v>
      </c>
      <c r="E419">
        <v>20.45</v>
      </c>
      <c r="F419" s="57">
        <v>44050</v>
      </c>
      <c r="G419">
        <f t="shared" si="26"/>
        <v>-205</v>
      </c>
      <c r="H419" s="57">
        <v>46062</v>
      </c>
      <c r="I419">
        <v>1746</v>
      </c>
      <c r="J419">
        <v>301204172</v>
      </c>
      <c r="K419">
        <v>72</v>
      </c>
      <c r="L419"/>
      <c r="M419"/>
      <c r="N419">
        <v>1.4950000000000001</v>
      </c>
      <c r="O419" s="83">
        <v>889.21</v>
      </c>
      <c r="P419">
        <v>887.32000000000016</v>
      </c>
      <c r="Q419">
        <v>2.0226130000000002</v>
      </c>
      <c r="R419">
        <v>982.38</v>
      </c>
      <c r="S419">
        <v>2.0226130000000002</v>
      </c>
      <c r="T419" s="84">
        <v>889.21</v>
      </c>
      <c r="U419" s="57">
        <v>44044</v>
      </c>
      <c r="V419" s="81" t="str">
        <f t="shared" si="24"/>
        <v>32020</v>
      </c>
      <c r="W419" s="80" t="str">
        <f t="shared" si="25"/>
        <v>Acima de 120 dias</v>
      </c>
      <c r="X419" s="81" t="str">
        <f t="shared" si="27"/>
        <v>82020</v>
      </c>
      <c r="AA419"/>
    </row>
    <row r="420" spans="1:27" x14ac:dyDescent="0.3">
      <c r="A420" s="57">
        <v>44255</v>
      </c>
      <c r="B420">
        <v>29894663000189</v>
      </c>
      <c r="C420" t="s">
        <v>96</v>
      </c>
      <c r="D420" s="57">
        <v>44001</v>
      </c>
      <c r="E420">
        <v>96.55</v>
      </c>
      <c r="F420" s="57">
        <v>44081</v>
      </c>
      <c r="G420">
        <f t="shared" si="26"/>
        <v>-174</v>
      </c>
      <c r="H420" s="57">
        <v>46514</v>
      </c>
      <c r="I420">
        <v>2198</v>
      </c>
      <c r="J420">
        <v>301229975</v>
      </c>
      <c r="K420">
        <v>84</v>
      </c>
      <c r="L420"/>
      <c r="M420"/>
      <c r="N420">
        <v>1.433444245737179</v>
      </c>
      <c r="O420" s="83">
        <v>4749.95</v>
      </c>
      <c r="P420">
        <v>4661.2499999999991</v>
      </c>
      <c r="Q420">
        <v>1.7780309999999999</v>
      </c>
      <c r="R420">
        <v>5166.84</v>
      </c>
      <c r="S420">
        <v>1.7780309999999999</v>
      </c>
      <c r="T420" s="84">
        <v>4749.95</v>
      </c>
      <c r="U420" s="57">
        <v>44075</v>
      </c>
      <c r="V420" s="81" t="str">
        <f t="shared" si="24"/>
        <v>62020</v>
      </c>
      <c r="W420" s="80" t="str">
        <f t="shared" si="25"/>
        <v>Acima de 120 dias</v>
      </c>
      <c r="X420" s="81" t="str">
        <f t="shared" si="27"/>
        <v>92020</v>
      </c>
      <c r="AA420"/>
    </row>
    <row r="421" spans="1:27" x14ac:dyDescent="0.3">
      <c r="A421" s="57">
        <v>44255</v>
      </c>
      <c r="B421">
        <v>29894663000189</v>
      </c>
      <c r="C421" t="s">
        <v>96</v>
      </c>
      <c r="D421" s="57">
        <v>44001</v>
      </c>
      <c r="E421">
        <v>43.9</v>
      </c>
      <c r="F421" s="57">
        <v>44081</v>
      </c>
      <c r="G421">
        <f t="shared" si="26"/>
        <v>-174</v>
      </c>
      <c r="H421" s="57">
        <v>46514</v>
      </c>
      <c r="I421">
        <v>2198</v>
      </c>
      <c r="J421">
        <v>301232666</v>
      </c>
      <c r="K421">
        <v>84</v>
      </c>
      <c r="L421"/>
      <c r="M421"/>
      <c r="N421">
        <v>1.4334804238505776</v>
      </c>
      <c r="O421" s="83">
        <v>2157.17</v>
      </c>
      <c r="P421">
        <v>2119.3800000000006</v>
      </c>
      <c r="Q421">
        <v>1.7829969999999999</v>
      </c>
      <c r="R421">
        <v>2349.2400000000002</v>
      </c>
      <c r="S421">
        <v>1.7829969999999999</v>
      </c>
      <c r="T421" s="84">
        <v>2157.17</v>
      </c>
      <c r="U421" s="57">
        <v>44075</v>
      </c>
      <c r="V421" s="81" t="str">
        <f t="shared" si="24"/>
        <v>62020</v>
      </c>
      <c r="W421" s="80" t="str">
        <f t="shared" si="25"/>
        <v>Acima de 120 dias</v>
      </c>
      <c r="X421" s="81" t="str">
        <f t="shared" si="27"/>
        <v>92020</v>
      </c>
      <c r="AA421"/>
    </row>
    <row r="422" spans="1:27" x14ac:dyDescent="0.3">
      <c r="A422" s="57">
        <v>44255</v>
      </c>
      <c r="B422">
        <v>29894663000189</v>
      </c>
      <c r="C422" t="s">
        <v>96</v>
      </c>
      <c r="D422" s="57">
        <v>43978</v>
      </c>
      <c r="E422">
        <v>95.6</v>
      </c>
      <c r="F422" s="57">
        <v>44234</v>
      </c>
      <c r="G422">
        <f t="shared" si="26"/>
        <v>-21</v>
      </c>
      <c r="H422" s="57">
        <v>46514</v>
      </c>
      <c r="I422">
        <v>2198</v>
      </c>
      <c r="J422">
        <v>301233198</v>
      </c>
      <c r="K422">
        <v>84</v>
      </c>
      <c r="L422"/>
      <c r="M422"/>
      <c r="N422">
        <v>1.4506349999999999</v>
      </c>
      <c r="O422" s="83">
        <v>4202.09</v>
      </c>
      <c r="P422">
        <v>4633.57</v>
      </c>
      <c r="Q422">
        <v>1.7989980000000001</v>
      </c>
      <c r="R422">
        <v>4615.95</v>
      </c>
      <c r="S422">
        <v>1.7989980000000001</v>
      </c>
      <c r="T422" s="84">
        <v>4202.09</v>
      </c>
      <c r="U422" s="57">
        <v>44256</v>
      </c>
      <c r="V422" s="81" t="str">
        <f t="shared" si="24"/>
        <v>52020</v>
      </c>
      <c r="W422" s="80" t="str">
        <f t="shared" si="25"/>
        <v>1 a 30 dias</v>
      </c>
      <c r="X422" s="81" t="str">
        <f t="shared" si="27"/>
        <v>32021</v>
      </c>
      <c r="AA422"/>
    </row>
    <row r="423" spans="1:27" x14ac:dyDescent="0.3">
      <c r="A423" s="57">
        <v>44255</v>
      </c>
      <c r="B423">
        <v>29894663000189</v>
      </c>
      <c r="C423" t="s">
        <v>96</v>
      </c>
      <c r="D423" s="57">
        <v>44001</v>
      </c>
      <c r="E423">
        <v>50.37</v>
      </c>
      <c r="F423" s="57">
        <v>44050</v>
      </c>
      <c r="G423">
        <f t="shared" si="26"/>
        <v>-205</v>
      </c>
      <c r="H423" s="57">
        <v>46514</v>
      </c>
      <c r="I423">
        <v>2198</v>
      </c>
      <c r="J423">
        <v>301237538</v>
      </c>
      <c r="K423">
        <v>84</v>
      </c>
      <c r="L423"/>
      <c r="M423"/>
      <c r="N423">
        <v>1.4339144334743765</v>
      </c>
      <c r="O423" s="83">
        <v>2525.0499999999997</v>
      </c>
      <c r="P423">
        <v>2431.41</v>
      </c>
      <c r="Q423">
        <v>1.7837479999999999</v>
      </c>
      <c r="R423">
        <v>2745.64</v>
      </c>
      <c r="S423">
        <v>1.7837479999999999</v>
      </c>
      <c r="T423" s="84">
        <v>2525.0499999999997</v>
      </c>
      <c r="U423" s="57">
        <v>44075</v>
      </c>
      <c r="V423" s="81" t="str">
        <f t="shared" si="24"/>
        <v>62020</v>
      </c>
      <c r="W423" s="80" t="str">
        <f t="shared" si="25"/>
        <v>Acima de 120 dias</v>
      </c>
      <c r="X423" s="81" t="str">
        <f t="shared" si="27"/>
        <v>92020</v>
      </c>
      <c r="AA423"/>
    </row>
    <row r="424" spans="1:27" x14ac:dyDescent="0.3">
      <c r="A424" s="57">
        <v>44255</v>
      </c>
      <c r="B424">
        <v>29894663000189</v>
      </c>
      <c r="C424" t="s">
        <v>96</v>
      </c>
      <c r="D424" s="57">
        <v>44074</v>
      </c>
      <c r="E424">
        <v>48.2</v>
      </c>
      <c r="F424" s="57">
        <v>44234</v>
      </c>
      <c r="G424">
        <f t="shared" si="26"/>
        <v>-21</v>
      </c>
      <c r="H424" s="57">
        <v>46545</v>
      </c>
      <c r="I424">
        <v>2229</v>
      </c>
      <c r="J424">
        <v>301246874</v>
      </c>
      <c r="K424">
        <v>84</v>
      </c>
      <c r="L424"/>
      <c r="M424"/>
      <c r="N424">
        <v>1.434499165275462</v>
      </c>
      <c r="O424" s="83">
        <v>2138.2000000000003</v>
      </c>
      <c r="P424">
        <v>2324.9100000000008</v>
      </c>
      <c r="Q424">
        <v>1.787223</v>
      </c>
      <c r="R424">
        <v>2354.52</v>
      </c>
      <c r="S424">
        <v>1.787223</v>
      </c>
      <c r="T424" s="84">
        <v>2138.2000000000003</v>
      </c>
      <c r="U424" s="57">
        <v>44228</v>
      </c>
      <c r="V424" s="81" t="str">
        <f t="shared" si="24"/>
        <v>82020</v>
      </c>
      <c r="W424" s="80" t="str">
        <f t="shared" si="25"/>
        <v>1 a 30 dias</v>
      </c>
      <c r="X424" s="81" t="str">
        <f t="shared" si="27"/>
        <v>22021</v>
      </c>
      <c r="AA424"/>
    </row>
    <row r="425" spans="1:27" x14ac:dyDescent="0.3">
      <c r="A425" s="57">
        <v>44255</v>
      </c>
      <c r="B425">
        <v>29894663000189</v>
      </c>
      <c r="C425" t="s">
        <v>96</v>
      </c>
      <c r="D425" s="57">
        <v>43936</v>
      </c>
      <c r="E425">
        <v>33.57</v>
      </c>
      <c r="F425" s="57">
        <v>44019</v>
      </c>
      <c r="G425">
        <f t="shared" si="26"/>
        <v>-236</v>
      </c>
      <c r="H425" s="57">
        <v>46090</v>
      </c>
      <c r="I425">
        <v>1774</v>
      </c>
      <c r="J425">
        <v>301309559</v>
      </c>
      <c r="K425">
        <v>72</v>
      </c>
      <c r="L425"/>
      <c r="M425"/>
      <c r="N425">
        <v>1.4949999999999999</v>
      </c>
      <c r="O425" s="83">
        <v>1500.07</v>
      </c>
      <c r="P425">
        <v>1458.4899999999998</v>
      </c>
      <c r="Q425">
        <v>2.0357699999999999</v>
      </c>
      <c r="R425">
        <v>1660.24</v>
      </c>
      <c r="S425">
        <v>2.0357699999999999</v>
      </c>
      <c r="T425" s="84">
        <v>1500.07</v>
      </c>
      <c r="U425" s="57">
        <v>44044</v>
      </c>
      <c r="V425" s="81" t="str">
        <f t="shared" si="24"/>
        <v>42020</v>
      </c>
      <c r="W425" s="80" t="str">
        <f t="shared" si="25"/>
        <v>Acima de 120 dias</v>
      </c>
      <c r="X425" s="81" t="str">
        <f t="shared" si="27"/>
        <v>82020</v>
      </c>
      <c r="AA425"/>
    </row>
    <row r="426" spans="1:27" x14ac:dyDescent="0.3">
      <c r="A426" s="57">
        <v>44255</v>
      </c>
      <c r="B426">
        <v>29894663000189</v>
      </c>
      <c r="C426" t="s">
        <v>96</v>
      </c>
      <c r="D426" s="57">
        <v>43978</v>
      </c>
      <c r="E426">
        <v>246.1</v>
      </c>
      <c r="F426" s="57">
        <v>44323</v>
      </c>
      <c r="G426">
        <f t="shared" si="26"/>
        <v>68</v>
      </c>
      <c r="H426" s="57">
        <v>46514</v>
      </c>
      <c r="I426">
        <v>2198</v>
      </c>
      <c r="J426">
        <v>301330004</v>
      </c>
      <c r="K426">
        <v>84</v>
      </c>
      <c r="L426"/>
      <c r="M426"/>
      <c r="N426">
        <v>1.447743</v>
      </c>
      <c r="O426" s="83">
        <v>10087.73</v>
      </c>
      <c r="P426">
        <v>11939.619999999999</v>
      </c>
      <c r="Q426">
        <v>1.7958940000000001</v>
      </c>
      <c r="R426">
        <v>11153.86</v>
      </c>
      <c r="S426">
        <v>1.7958940000000001</v>
      </c>
      <c r="T426" s="84">
        <v>10087.73</v>
      </c>
      <c r="U426" s="57">
        <v>44317</v>
      </c>
      <c r="V426" s="81" t="str">
        <f t="shared" si="24"/>
        <v>52020</v>
      </c>
      <c r="W426" s="80" t="str">
        <f t="shared" si="25"/>
        <v>1 a 30 dias</v>
      </c>
      <c r="X426" s="81" t="str">
        <f t="shared" si="27"/>
        <v>52021</v>
      </c>
      <c r="AA426"/>
    </row>
    <row r="427" spans="1:27" x14ac:dyDescent="0.3">
      <c r="A427" s="57">
        <v>44255</v>
      </c>
      <c r="B427">
        <v>29894663000189</v>
      </c>
      <c r="C427" t="s">
        <v>96</v>
      </c>
      <c r="D427" s="57">
        <v>44040</v>
      </c>
      <c r="E427">
        <v>127</v>
      </c>
      <c r="F427" s="57">
        <v>44172</v>
      </c>
      <c r="G427">
        <f t="shared" si="26"/>
        <v>-83</v>
      </c>
      <c r="H427" s="57">
        <v>46545</v>
      </c>
      <c r="I427">
        <v>2229</v>
      </c>
      <c r="J427">
        <v>301335046</v>
      </c>
      <c r="K427">
        <v>84</v>
      </c>
      <c r="L427"/>
      <c r="M427"/>
      <c r="N427">
        <v>1.4080692042517633</v>
      </c>
      <c r="O427" s="83">
        <v>5937.47</v>
      </c>
      <c r="P427">
        <v>6208.5699999999988</v>
      </c>
      <c r="Q427">
        <v>1.7541020000000001</v>
      </c>
      <c r="R427">
        <v>6504.22</v>
      </c>
      <c r="S427">
        <v>1.7541020000000001</v>
      </c>
      <c r="T427" s="84">
        <v>5937.47</v>
      </c>
      <c r="U427" s="57">
        <v>44166</v>
      </c>
      <c r="V427" s="81" t="str">
        <f t="shared" si="24"/>
        <v>72020</v>
      </c>
      <c r="W427" s="80" t="str">
        <f t="shared" si="25"/>
        <v>61 a 90 dias</v>
      </c>
      <c r="X427" s="81" t="str">
        <f t="shared" si="27"/>
        <v>122020</v>
      </c>
      <c r="AA427"/>
    </row>
    <row r="428" spans="1:27" x14ac:dyDescent="0.3">
      <c r="A428" s="57">
        <v>44255</v>
      </c>
      <c r="B428">
        <v>29894663000189</v>
      </c>
      <c r="C428" t="s">
        <v>96</v>
      </c>
      <c r="D428" s="57">
        <v>44074</v>
      </c>
      <c r="E428">
        <v>449.55</v>
      </c>
      <c r="F428" s="57">
        <v>44323</v>
      </c>
      <c r="G428">
        <f t="shared" si="26"/>
        <v>68</v>
      </c>
      <c r="H428" s="57">
        <v>46514</v>
      </c>
      <c r="I428">
        <v>2198</v>
      </c>
      <c r="J428">
        <v>301338043</v>
      </c>
      <c r="K428">
        <v>84</v>
      </c>
      <c r="L428"/>
      <c r="M428"/>
      <c r="N428">
        <v>1.4428757489181883</v>
      </c>
      <c r="O428" s="83">
        <v>18451.259999999998</v>
      </c>
      <c r="P428">
        <v>21486.160000000003</v>
      </c>
      <c r="Q428">
        <v>1.7912300000000001</v>
      </c>
      <c r="R428">
        <v>20404.09</v>
      </c>
      <c r="S428">
        <v>1.7912300000000001</v>
      </c>
      <c r="T428" s="84">
        <v>18451.259999999998</v>
      </c>
      <c r="U428" s="57">
        <v>44317</v>
      </c>
      <c r="V428" s="81" t="str">
        <f t="shared" si="24"/>
        <v>82020</v>
      </c>
      <c r="W428" s="80" t="str">
        <f t="shared" si="25"/>
        <v>1 a 30 dias</v>
      </c>
      <c r="X428" s="81" t="str">
        <f t="shared" si="27"/>
        <v>52021</v>
      </c>
      <c r="AA428"/>
    </row>
    <row r="429" spans="1:27" x14ac:dyDescent="0.3">
      <c r="A429" s="57">
        <v>44255</v>
      </c>
      <c r="B429">
        <v>29894663000189</v>
      </c>
      <c r="C429" t="s">
        <v>96</v>
      </c>
      <c r="D429" s="57">
        <v>44040</v>
      </c>
      <c r="E429">
        <v>62.44</v>
      </c>
      <c r="F429" s="57">
        <v>44262</v>
      </c>
      <c r="G429">
        <f t="shared" si="26"/>
        <v>7</v>
      </c>
      <c r="H429" s="57">
        <v>46545</v>
      </c>
      <c r="I429">
        <v>2229</v>
      </c>
      <c r="J429">
        <v>301343299</v>
      </c>
      <c r="K429">
        <v>84</v>
      </c>
      <c r="L429"/>
      <c r="M429"/>
      <c r="N429">
        <v>1.4229302566576285</v>
      </c>
      <c r="O429" s="83">
        <v>2720.03</v>
      </c>
      <c r="P429">
        <v>3037.38</v>
      </c>
      <c r="Q429">
        <v>1.770044</v>
      </c>
      <c r="R429">
        <v>2997.6400000000003</v>
      </c>
      <c r="S429">
        <v>1.770044</v>
      </c>
      <c r="T429" s="84">
        <v>2720.03</v>
      </c>
      <c r="U429" s="57">
        <v>44287</v>
      </c>
      <c r="V429" s="81" t="str">
        <f t="shared" si="24"/>
        <v>72020</v>
      </c>
      <c r="W429" s="80" t="str">
        <f t="shared" si="25"/>
        <v>1 a 30 dias</v>
      </c>
      <c r="X429" s="81" t="str">
        <f t="shared" si="27"/>
        <v>42021</v>
      </c>
      <c r="AA429"/>
    </row>
    <row r="430" spans="1:27" x14ac:dyDescent="0.3">
      <c r="A430" s="57">
        <v>44255</v>
      </c>
      <c r="B430">
        <v>29894663000189</v>
      </c>
      <c r="C430" t="s">
        <v>96</v>
      </c>
      <c r="D430" s="57">
        <v>44040</v>
      </c>
      <c r="E430">
        <v>250.3</v>
      </c>
      <c r="F430" s="57">
        <v>44111</v>
      </c>
      <c r="G430">
        <f t="shared" si="26"/>
        <v>-144</v>
      </c>
      <c r="H430" s="57">
        <v>46545</v>
      </c>
      <c r="I430">
        <v>2229</v>
      </c>
      <c r="J430">
        <v>301343589</v>
      </c>
      <c r="K430">
        <v>84</v>
      </c>
      <c r="L430"/>
      <c r="M430"/>
      <c r="N430">
        <v>1.4323455137155765</v>
      </c>
      <c r="O430" s="83">
        <v>12126</v>
      </c>
      <c r="P430">
        <v>12137.629999999996</v>
      </c>
      <c r="Q430">
        <v>1.7799370000000001</v>
      </c>
      <c r="R430">
        <v>13235.59</v>
      </c>
      <c r="S430">
        <v>1.7799370000000001</v>
      </c>
      <c r="T430" s="84">
        <v>12126</v>
      </c>
      <c r="U430" s="57">
        <v>44136</v>
      </c>
      <c r="V430" s="81" t="str">
        <f t="shared" si="24"/>
        <v>72020</v>
      </c>
      <c r="W430" s="80" t="str">
        <f t="shared" si="25"/>
        <v>Acima de 120 dias</v>
      </c>
      <c r="X430" s="81" t="str">
        <f t="shared" si="27"/>
        <v>112020</v>
      </c>
      <c r="AA430"/>
    </row>
    <row r="431" spans="1:27" x14ac:dyDescent="0.3">
      <c r="A431" s="57">
        <v>44255</v>
      </c>
      <c r="B431">
        <v>29894663000189</v>
      </c>
      <c r="C431" t="s">
        <v>96</v>
      </c>
      <c r="D431" s="57">
        <v>44099</v>
      </c>
      <c r="E431">
        <v>123.09</v>
      </c>
      <c r="F431" s="57">
        <v>44293</v>
      </c>
      <c r="G431">
        <f t="shared" si="26"/>
        <v>38</v>
      </c>
      <c r="H431" s="57">
        <v>46638</v>
      </c>
      <c r="I431">
        <v>2322</v>
      </c>
      <c r="J431">
        <v>301378508</v>
      </c>
      <c r="K431">
        <v>84</v>
      </c>
      <c r="L431"/>
      <c r="M431"/>
      <c r="N431">
        <v>1.3599999999999999</v>
      </c>
      <c r="O431" s="83">
        <v>5931.55</v>
      </c>
      <c r="P431">
        <v>6149.3800000000019</v>
      </c>
      <c r="Q431">
        <v>1.41154</v>
      </c>
      <c r="R431">
        <v>6027</v>
      </c>
      <c r="S431">
        <v>1.41154</v>
      </c>
      <c r="T431" s="84">
        <v>5931.55</v>
      </c>
      <c r="U431" s="57">
        <v>44287</v>
      </c>
      <c r="V431" s="81" t="str">
        <f t="shared" si="24"/>
        <v>92020</v>
      </c>
      <c r="W431" s="80" t="str">
        <f t="shared" si="25"/>
        <v>1 a 30 dias</v>
      </c>
      <c r="X431" s="81" t="str">
        <f t="shared" si="27"/>
        <v>42021</v>
      </c>
      <c r="AA431"/>
    </row>
    <row r="432" spans="1:27" x14ac:dyDescent="0.3">
      <c r="A432" s="57">
        <v>44255</v>
      </c>
      <c r="B432">
        <v>29894663000189</v>
      </c>
      <c r="C432" t="s">
        <v>96</v>
      </c>
      <c r="D432" s="57">
        <v>44134</v>
      </c>
      <c r="E432">
        <v>250</v>
      </c>
      <c r="F432" s="57">
        <v>44172</v>
      </c>
      <c r="G432">
        <f t="shared" si="26"/>
        <v>-83</v>
      </c>
      <c r="H432" s="57">
        <v>46667</v>
      </c>
      <c r="I432">
        <v>2351</v>
      </c>
      <c r="J432">
        <v>301396449</v>
      </c>
      <c r="K432">
        <v>84</v>
      </c>
      <c r="L432"/>
      <c r="M432"/>
      <c r="N432">
        <v>1.4401219999999999</v>
      </c>
      <c r="O432" s="83">
        <v>11842.07</v>
      </c>
      <c r="P432">
        <v>12182.049999999996</v>
      </c>
      <c r="Q432">
        <v>1.7891779999999999</v>
      </c>
      <c r="R432">
        <v>13028.06</v>
      </c>
      <c r="S432">
        <v>1.7891779999999999</v>
      </c>
      <c r="T432" s="84">
        <v>11842.07</v>
      </c>
      <c r="U432" s="57">
        <v>44166</v>
      </c>
      <c r="V432" s="81" t="str">
        <f t="shared" si="24"/>
        <v>102020</v>
      </c>
      <c r="W432" s="80" t="str">
        <f t="shared" si="25"/>
        <v>61 a 90 dias</v>
      </c>
      <c r="X432" s="81" t="str">
        <f t="shared" si="27"/>
        <v>122020</v>
      </c>
      <c r="AA432"/>
    </row>
    <row r="433" spans="1:27" x14ac:dyDescent="0.3">
      <c r="A433" s="57">
        <v>44255</v>
      </c>
      <c r="B433">
        <v>29894663000189</v>
      </c>
      <c r="C433" t="s">
        <v>96</v>
      </c>
      <c r="D433" s="57">
        <v>43978</v>
      </c>
      <c r="E433">
        <v>269.10000000000002</v>
      </c>
      <c r="F433" s="57">
        <v>43989</v>
      </c>
      <c r="G433">
        <f t="shared" si="26"/>
        <v>-266</v>
      </c>
      <c r="H433" s="57">
        <v>46119</v>
      </c>
      <c r="I433">
        <v>1803</v>
      </c>
      <c r="J433">
        <v>301413560</v>
      </c>
      <c r="K433">
        <v>72</v>
      </c>
      <c r="L433"/>
      <c r="M433"/>
      <c r="N433">
        <v>1.3599999999999999</v>
      </c>
      <c r="O433" s="83">
        <v>13121.87</v>
      </c>
      <c r="P433">
        <v>12234.880000000003</v>
      </c>
      <c r="Q433">
        <v>1.607475</v>
      </c>
      <c r="R433">
        <v>13789.75</v>
      </c>
      <c r="S433">
        <v>1.607475</v>
      </c>
      <c r="T433" s="84">
        <v>13121.87</v>
      </c>
      <c r="U433" s="57">
        <v>44228</v>
      </c>
      <c r="V433" s="81" t="str">
        <f t="shared" si="24"/>
        <v>52020</v>
      </c>
      <c r="W433" s="80" t="str">
        <f t="shared" si="25"/>
        <v>Acima de 120 dias</v>
      </c>
      <c r="X433" s="81" t="str">
        <f t="shared" si="27"/>
        <v>22021</v>
      </c>
      <c r="AA433"/>
    </row>
    <row r="434" spans="1:27" x14ac:dyDescent="0.3">
      <c r="A434" s="57">
        <v>44255</v>
      </c>
      <c r="B434">
        <v>29894663000189</v>
      </c>
      <c r="C434" t="s">
        <v>96</v>
      </c>
      <c r="D434" s="57">
        <v>43978</v>
      </c>
      <c r="E434">
        <v>397</v>
      </c>
      <c r="F434" s="57">
        <v>43989</v>
      </c>
      <c r="G434">
        <f t="shared" si="26"/>
        <v>-266</v>
      </c>
      <c r="H434" s="57">
        <v>46119</v>
      </c>
      <c r="I434">
        <v>1803</v>
      </c>
      <c r="J434">
        <v>301420164</v>
      </c>
      <c r="K434">
        <v>72</v>
      </c>
      <c r="L434"/>
      <c r="M434"/>
      <c r="N434">
        <v>1.4961159640568564</v>
      </c>
      <c r="O434" s="83">
        <v>18204.120000000003</v>
      </c>
      <c r="P434">
        <v>17340.810000000001</v>
      </c>
      <c r="Q434">
        <v>2.0518320000000001</v>
      </c>
      <c r="R434">
        <v>20189.989999999998</v>
      </c>
      <c r="S434">
        <v>2.0518320000000001</v>
      </c>
      <c r="T434" s="84">
        <v>18204.120000000003</v>
      </c>
      <c r="U434" s="57">
        <v>44317</v>
      </c>
      <c r="V434" s="81" t="str">
        <f t="shared" si="24"/>
        <v>52020</v>
      </c>
      <c r="W434" s="80" t="str">
        <f t="shared" si="25"/>
        <v>Acima de 120 dias</v>
      </c>
      <c r="X434" s="81" t="str">
        <f t="shared" si="27"/>
        <v>52021</v>
      </c>
      <c r="AA434"/>
    </row>
    <row r="435" spans="1:27" x14ac:dyDescent="0.3">
      <c r="A435" s="57">
        <v>44255</v>
      </c>
      <c r="B435">
        <v>29894663000189</v>
      </c>
      <c r="C435" t="s">
        <v>96</v>
      </c>
      <c r="D435" s="57">
        <v>43978</v>
      </c>
      <c r="E435">
        <v>43.7</v>
      </c>
      <c r="F435" s="57">
        <v>44262</v>
      </c>
      <c r="G435">
        <f t="shared" si="26"/>
        <v>7</v>
      </c>
      <c r="H435" s="57">
        <v>46119</v>
      </c>
      <c r="I435">
        <v>1803</v>
      </c>
      <c r="J435">
        <v>301420800</v>
      </c>
      <c r="K435">
        <v>72</v>
      </c>
      <c r="L435"/>
      <c r="M435"/>
      <c r="N435">
        <v>1.4961333554303402</v>
      </c>
      <c r="O435" s="83">
        <v>1610.56</v>
      </c>
      <c r="P435">
        <v>1908.7599999999998</v>
      </c>
      <c r="Q435">
        <v>2.0518420000000002</v>
      </c>
      <c r="R435">
        <v>1829.1</v>
      </c>
      <c r="S435">
        <v>2.0518420000000002</v>
      </c>
      <c r="T435" s="84">
        <v>1610.56</v>
      </c>
      <c r="U435" s="57">
        <v>44256</v>
      </c>
      <c r="V435" s="81" t="str">
        <f t="shared" si="24"/>
        <v>52020</v>
      </c>
      <c r="W435" s="80" t="str">
        <f t="shared" si="25"/>
        <v>1 a 30 dias</v>
      </c>
      <c r="X435" s="81" t="str">
        <f t="shared" si="27"/>
        <v>32021</v>
      </c>
      <c r="AA435"/>
    </row>
    <row r="436" spans="1:27" x14ac:dyDescent="0.3">
      <c r="A436" s="57">
        <v>44255</v>
      </c>
      <c r="B436">
        <v>29894663000189</v>
      </c>
      <c r="C436" t="s">
        <v>96</v>
      </c>
      <c r="D436" s="57">
        <v>44040</v>
      </c>
      <c r="E436">
        <v>167.5</v>
      </c>
      <c r="F436" s="57">
        <v>44262</v>
      </c>
      <c r="G436">
        <f t="shared" si="26"/>
        <v>7</v>
      </c>
      <c r="H436" s="57">
        <v>46545</v>
      </c>
      <c r="I436">
        <v>2229</v>
      </c>
      <c r="J436">
        <v>301444075</v>
      </c>
      <c r="K436">
        <v>84</v>
      </c>
      <c r="L436"/>
      <c r="M436"/>
      <c r="N436">
        <v>1.4167462223459157</v>
      </c>
      <c r="O436" s="83">
        <v>7310.07</v>
      </c>
      <c r="P436">
        <v>8164.7299999999987</v>
      </c>
      <c r="Q436">
        <v>1.763339</v>
      </c>
      <c r="R436">
        <v>8055.73</v>
      </c>
      <c r="S436">
        <v>1.763339</v>
      </c>
      <c r="T436" s="84">
        <v>7310.07</v>
      </c>
      <c r="U436" s="57">
        <v>44287</v>
      </c>
      <c r="V436" s="81" t="str">
        <f t="shared" si="24"/>
        <v>72020</v>
      </c>
      <c r="W436" s="80" t="str">
        <f t="shared" si="25"/>
        <v>1 a 30 dias</v>
      </c>
      <c r="X436" s="81" t="str">
        <f t="shared" si="27"/>
        <v>42021</v>
      </c>
      <c r="AA436"/>
    </row>
    <row r="437" spans="1:27" x14ac:dyDescent="0.3">
      <c r="A437" s="57">
        <v>44255</v>
      </c>
      <c r="B437">
        <v>29894663000189</v>
      </c>
      <c r="C437" t="s">
        <v>96</v>
      </c>
      <c r="D437" s="57">
        <v>44074</v>
      </c>
      <c r="E437">
        <v>313.5</v>
      </c>
      <c r="F437" s="57">
        <v>44234</v>
      </c>
      <c r="G437">
        <f t="shared" si="26"/>
        <v>-21</v>
      </c>
      <c r="H437" s="57">
        <v>46545</v>
      </c>
      <c r="I437">
        <v>2229</v>
      </c>
      <c r="J437">
        <v>301448575</v>
      </c>
      <c r="K437">
        <v>84</v>
      </c>
      <c r="L437"/>
      <c r="M437"/>
      <c r="N437">
        <v>1.4390521544322861</v>
      </c>
      <c r="O437" s="83">
        <v>13907.53</v>
      </c>
      <c r="P437">
        <v>15098.920000000006</v>
      </c>
      <c r="Q437">
        <v>1.7870980000000001</v>
      </c>
      <c r="R437">
        <v>15294.67</v>
      </c>
      <c r="S437">
        <v>1.7870980000000001</v>
      </c>
      <c r="T437" s="84">
        <v>13907.53</v>
      </c>
      <c r="U437" s="57">
        <v>44228</v>
      </c>
      <c r="V437" s="81" t="str">
        <f t="shared" si="24"/>
        <v>82020</v>
      </c>
      <c r="W437" s="80" t="str">
        <f t="shared" si="25"/>
        <v>1 a 30 dias</v>
      </c>
      <c r="X437" s="81" t="str">
        <f t="shared" si="27"/>
        <v>22021</v>
      </c>
      <c r="AA437"/>
    </row>
    <row r="438" spans="1:27" x14ac:dyDescent="0.3">
      <c r="A438" s="57">
        <v>44255</v>
      </c>
      <c r="B438">
        <v>29894663000189</v>
      </c>
      <c r="C438" t="s">
        <v>96</v>
      </c>
      <c r="D438" s="57">
        <v>44074</v>
      </c>
      <c r="E438">
        <v>104</v>
      </c>
      <c r="F438" s="57">
        <v>44081</v>
      </c>
      <c r="G438">
        <f t="shared" si="26"/>
        <v>-174</v>
      </c>
      <c r="H438" s="57">
        <v>46575</v>
      </c>
      <c r="I438">
        <v>2259</v>
      </c>
      <c r="J438">
        <v>301453699</v>
      </c>
      <c r="K438">
        <v>84</v>
      </c>
      <c r="L438"/>
      <c r="M438"/>
      <c r="N438">
        <v>1.433453408606888</v>
      </c>
      <c r="O438" s="83">
        <v>5168.37</v>
      </c>
      <c r="P438">
        <v>5049.8599999999997</v>
      </c>
      <c r="Q438">
        <v>1.781296</v>
      </c>
      <c r="R438">
        <v>5637.63</v>
      </c>
      <c r="S438">
        <v>1.781296</v>
      </c>
      <c r="T438" s="84">
        <v>5168.37</v>
      </c>
      <c r="U438" s="57">
        <v>44105</v>
      </c>
      <c r="V438" s="81" t="str">
        <f t="shared" si="24"/>
        <v>82020</v>
      </c>
      <c r="W438" s="80" t="str">
        <f t="shared" si="25"/>
        <v>Acima de 120 dias</v>
      </c>
      <c r="X438" s="81" t="str">
        <f t="shared" si="27"/>
        <v>102020</v>
      </c>
      <c r="AA438"/>
    </row>
    <row r="439" spans="1:27" x14ac:dyDescent="0.3">
      <c r="A439" s="57">
        <v>44255</v>
      </c>
      <c r="B439">
        <v>29894663000189</v>
      </c>
      <c r="C439" t="s">
        <v>96</v>
      </c>
      <c r="D439" s="57">
        <v>44099</v>
      </c>
      <c r="E439">
        <v>160</v>
      </c>
      <c r="F439" s="57">
        <v>44323</v>
      </c>
      <c r="G439">
        <f t="shared" si="26"/>
        <v>68</v>
      </c>
      <c r="H439" s="57">
        <v>45876</v>
      </c>
      <c r="I439">
        <v>1560</v>
      </c>
      <c r="J439">
        <v>301463200</v>
      </c>
      <c r="K439">
        <v>60</v>
      </c>
      <c r="L439"/>
      <c r="M439"/>
      <c r="N439">
        <v>1.3599999999999999</v>
      </c>
      <c r="O439" s="83">
        <v>5540.14</v>
      </c>
      <c r="P439">
        <v>6482.4900000000016</v>
      </c>
      <c r="Q439">
        <v>1.72227</v>
      </c>
      <c r="R439">
        <v>5999.66</v>
      </c>
      <c r="S439">
        <v>1.72227</v>
      </c>
      <c r="T439" s="84">
        <v>5540.14</v>
      </c>
      <c r="U439" s="57">
        <v>44317</v>
      </c>
      <c r="V439" s="81" t="str">
        <f t="shared" si="24"/>
        <v>92020</v>
      </c>
      <c r="W439" s="80" t="str">
        <f t="shared" si="25"/>
        <v>1 a 30 dias</v>
      </c>
      <c r="X439" s="81" t="str">
        <f t="shared" si="27"/>
        <v>52021</v>
      </c>
      <c r="AA439"/>
    </row>
    <row r="440" spans="1:27" x14ac:dyDescent="0.3">
      <c r="A440" s="57">
        <v>44255</v>
      </c>
      <c r="B440">
        <v>29894663000189</v>
      </c>
      <c r="C440" t="s">
        <v>96</v>
      </c>
      <c r="D440" s="57">
        <v>44074</v>
      </c>
      <c r="E440">
        <v>106.23</v>
      </c>
      <c r="F440" s="57">
        <v>44262</v>
      </c>
      <c r="G440">
        <f t="shared" si="26"/>
        <v>7</v>
      </c>
      <c r="H440" s="57">
        <v>46608</v>
      </c>
      <c r="I440">
        <v>2292</v>
      </c>
      <c r="J440">
        <v>301465554</v>
      </c>
      <c r="K440">
        <v>84</v>
      </c>
      <c r="L440"/>
      <c r="M440"/>
      <c r="N440">
        <v>1.4495750000000001</v>
      </c>
      <c r="O440" s="83">
        <v>4647.54</v>
      </c>
      <c r="P440">
        <v>5162.21</v>
      </c>
      <c r="Q440">
        <v>1.798438</v>
      </c>
      <c r="R440">
        <v>5132.8499999999995</v>
      </c>
      <c r="S440">
        <v>1.798438</v>
      </c>
      <c r="T440" s="84">
        <v>4647.54</v>
      </c>
      <c r="U440" s="57">
        <v>44287</v>
      </c>
      <c r="V440" s="81" t="str">
        <f t="shared" si="24"/>
        <v>82020</v>
      </c>
      <c r="W440" s="80" t="str">
        <f t="shared" si="25"/>
        <v>1 a 30 dias</v>
      </c>
      <c r="X440" s="81" t="str">
        <f t="shared" si="27"/>
        <v>42021</v>
      </c>
      <c r="AA440"/>
    </row>
    <row r="441" spans="1:27" x14ac:dyDescent="0.3">
      <c r="A441" s="57">
        <v>44255</v>
      </c>
      <c r="B441">
        <v>29894663000189</v>
      </c>
      <c r="C441" t="s">
        <v>96</v>
      </c>
      <c r="D441" s="57">
        <v>44074</v>
      </c>
      <c r="E441">
        <v>117.9</v>
      </c>
      <c r="F441" s="57">
        <v>44262</v>
      </c>
      <c r="G441">
        <f t="shared" si="26"/>
        <v>7</v>
      </c>
      <c r="H441" s="57">
        <v>46608</v>
      </c>
      <c r="I441">
        <v>2292</v>
      </c>
      <c r="J441">
        <v>301466505</v>
      </c>
      <c r="K441">
        <v>84</v>
      </c>
      <c r="L441"/>
      <c r="M441"/>
      <c r="N441">
        <v>1.437227</v>
      </c>
      <c r="O441" s="83">
        <v>5176.84</v>
      </c>
      <c r="P441">
        <v>5752.9699999999993</v>
      </c>
      <c r="Q441">
        <v>1.785315</v>
      </c>
      <c r="R441">
        <v>5717.37</v>
      </c>
      <c r="S441">
        <v>1.785315</v>
      </c>
      <c r="T441" s="84">
        <v>5176.84</v>
      </c>
      <c r="U441" s="57">
        <v>44287</v>
      </c>
      <c r="V441" s="81" t="str">
        <f t="shared" si="24"/>
        <v>82020</v>
      </c>
      <c r="W441" s="80" t="str">
        <f t="shared" si="25"/>
        <v>1 a 30 dias</v>
      </c>
      <c r="X441" s="81" t="str">
        <f t="shared" si="27"/>
        <v>42021</v>
      </c>
      <c r="AA441"/>
    </row>
    <row r="442" spans="1:27" x14ac:dyDescent="0.3">
      <c r="A442" s="57">
        <v>44255</v>
      </c>
      <c r="B442">
        <v>29894663000189</v>
      </c>
      <c r="C442" t="s">
        <v>96</v>
      </c>
      <c r="D442" s="57">
        <v>44074</v>
      </c>
      <c r="E442">
        <v>201.5</v>
      </c>
      <c r="F442" s="57">
        <v>44234</v>
      </c>
      <c r="G442">
        <f t="shared" si="26"/>
        <v>-21</v>
      </c>
      <c r="H442" s="57">
        <v>46608</v>
      </c>
      <c r="I442">
        <v>2292</v>
      </c>
      <c r="J442">
        <v>301467675</v>
      </c>
      <c r="K442">
        <v>84</v>
      </c>
      <c r="L442"/>
      <c r="M442"/>
      <c r="N442">
        <v>1.432903</v>
      </c>
      <c r="O442" s="83">
        <v>9060.3700000000008</v>
      </c>
      <c r="P442">
        <v>9846.4800000000014</v>
      </c>
      <c r="Q442">
        <v>1.780664</v>
      </c>
      <c r="R442">
        <v>9985.2900000000009</v>
      </c>
      <c r="S442">
        <v>1.780664</v>
      </c>
      <c r="T442" s="84">
        <v>9060.3700000000008</v>
      </c>
      <c r="U442" s="57">
        <v>44228</v>
      </c>
      <c r="V442" s="81" t="str">
        <f t="shared" si="24"/>
        <v>82020</v>
      </c>
      <c r="W442" s="80" t="str">
        <f t="shared" si="25"/>
        <v>1 a 30 dias</v>
      </c>
      <c r="X442" s="81" t="str">
        <f t="shared" si="27"/>
        <v>22021</v>
      </c>
      <c r="AA442"/>
    </row>
    <row r="443" spans="1:27" x14ac:dyDescent="0.3">
      <c r="A443" s="57">
        <v>44255</v>
      </c>
      <c r="B443">
        <v>29894663000189</v>
      </c>
      <c r="C443" t="s">
        <v>96</v>
      </c>
      <c r="D443" s="57">
        <v>43936</v>
      </c>
      <c r="E443">
        <v>359</v>
      </c>
      <c r="F443" s="57">
        <v>44050</v>
      </c>
      <c r="G443">
        <f t="shared" si="26"/>
        <v>-205</v>
      </c>
      <c r="H443" s="57">
        <v>44992</v>
      </c>
      <c r="I443">
        <v>676</v>
      </c>
      <c r="J443">
        <v>301511542</v>
      </c>
      <c r="K443">
        <v>36</v>
      </c>
      <c r="L443"/>
      <c r="M443"/>
      <c r="N443">
        <v>1.3599999999999999</v>
      </c>
      <c r="O443" s="83">
        <v>10087.41</v>
      </c>
      <c r="P443">
        <v>9945.58</v>
      </c>
      <c r="Q443">
        <v>1.756184</v>
      </c>
      <c r="R443">
        <v>10371.92</v>
      </c>
      <c r="S443">
        <v>1.756184</v>
      </c>
      <c r="T443" s="84">
        <v>10087.41</v>
      </c>
      <c r="U443" s="57">
        <v>44044</v>
      </c>
      <c r="V443" s="81" t="str">
        <f t="shared" si="24"/>
        <v>42020</v>
      </c>
      <c r="W443" s="80" t="str">
        <f t="shared" si="25"/>
        <v>Acima de 120 dias</v>
      </c>
      <c r="X443" s="81" t="str">
        <f t="shared" si="27"/>
        <v>82020</v>
      </c>
      <c r="AA443"/>
    </row>
    <row r="444" spans="1:27" x14ac:dyDescent="0.3">
      <c r="A444" s="57">
        <v>44255</v>
      </c>
      <c r="B444">
        <v>29894663000189</v>
      </c>
      <c r="C444" t="s">
        <v>96</v>
      </c>
      <c r="D444" s="57">
        <v>43978</v>
      </c>
      <c r="E444">
        <v>210.5</v>
      </c>
      <c r="F444" s="57">
        <v>44019</v>
      </c>
      <c r="G444">
        <f t="shared" si="26"/>
        <v>-236</v>
      </c>
      <c r="H444" s="57">
        <v>46514</v>
      </c>
      <c r="I444">
        <v>2198</v>
      </c>
      <c r="J444">
        <v>301537827</v>
      </c>
      <c r="K444">
        <v>84</v>
      </c>
      <c r="L444"/>
      <c r="M444"/>
      <c r="N444">
        <v>1.398752</v>
      </c>
      <c r="O444" s="83">
        <v>10861.18</v>
      </c>
      <c r="P444">
        <v>10382.239999999998</v>
      </c>
      <c r="Q444">
        <v>1.74366</v>
      </c>
      <c r="R444">
        <v>11785</v>
      </c>
      <c r="S444">
        <v>1.74366</v>
      </c>
      <c r="T444" s="84">
        <v>10861.18</v>
      </c>
      <c r="U444" s="57">
        <v>44044</v>
      </c>
      <c r="V444" s="81" t="str">
        <f t="shared" si="24"/>
        <v>52020</v>
      </c>
      <c r="W444" s="80" t="str">
        <f t="shared" si="25"/>
        <v>Acima de 120 dias</v>
      </c>
      <c r="X444" s="81" t="str">
        <f t="shared" si="27"/>
        <v>82020</v>
      </c>
      <c r="AA444"/>
    </row>
    <row r="445" spans="1:27" x14ac:dyDescent="0.3">
      <c r="A445" s="57">
        <v>44255</v>
      </c>
      <c r="B445">
        <v>29894663000189</v>
      </c>
      <c r="C445" t="s">
        <v>96</v>
      </c>
      <c r="D445" s="57">
        <v>44001</v>
      </c>
      <c r="E445">
        <v>62.57</v>
      </c>
      <c r="F445" s="57">
        <v>44142</v>
      </c>
      <c r="G445">
        <f t="shared" si="26"/>
        <v>-113</v>
      </c>
      <c r="H445" s="57">
        <v>46514</v>
      </c>
      <c r="I445">
        <v>2198</v>
      </c>
      <c r="J445">
        <v>301538331</v>
      </c>
      <c r="K445">
        <v>84</v>
      </c>
      <c r="L445"/>
      <c r="M445"/>
      <c r="N445">
        <v>1.4339698185895393</v>
      </c>
      <c r="O445" s="83">
        <v>2952.74</v>
      </c>
      <c r="P445">
        <v>3020.2299999999991</v>
      </c>
      <c r="Q445">
        <v>1.7784899999999999</v>
      </c>
      <c r="R445">
        <v>3222.87</v>
      </c>
      <c r="S445">
        <v>1.7784899999999999</v>
      </c>
      <c r="T445" s="84">
        <v>2952.74</v>
      </c>
      <c r="U445" s="57">
        <v>44136</v>
      </c>
      <c r="V445" s="81" t="str">
        <f t="shared" si="24"/>
        <v>62020</v>
      </c>
      <c r="W445" s="80" t="str">
        <f t="shared" si="25"/>
        <v>91 a 120 dias</v>
      </c>
      <c r="X445" s="81" t="str">
        <f t="shared" si="27"/>
        <v>112020</v>
      </c>
      <c r="AA445"/>
    </row>
    <row r="446" spans="1:27" x14ac:dyDescent="0.3">
      <c r="A446" s="57">
        <v>44255</v>
      </c>
      <c r="B446">
        <v>29894663000189</v>
      </c>
      <c r="C446" t="s">
        <v>96</v>
      </c>
      <c r="D446" s="57">
        <v>44099</v>
      </c>
      <c r="E446">
        <v>227.66</v>
      </c>
      <c r="F446" s="57">
        <v>44293</v>
      </c>
      <c r="G446">
        <f t="shared" si="26"/>
        <v>38</v>
      </c>
      <c r="H446" s="57">
        <v>46638</v>
      </c>
      <c r="I446">
        <v>2322</v>
      </c>
      <c r="J446">
        <v>301581510</v>
      </c>
      <c r="K446">
        <v>84</v>
      </c>
      <c r="L446"/>
      <c r="M446"/>
      <c r="N446">
        <v>1.3599999999999999</v>
      </c>
      <c r="O446" s="83">
        <v>11098.32</v>
      </c>
      <c r="P446">
        <v>11373.359999999999</v>
      </c>
      <c r="Q446">
        <v>1.3735729999999999</v>
      </c>
      <c r="R446">
        <v>11147.19</v>
      </c>
      <c r="S446">
        <v>1.3735729999999999</v>
      </c>
      <c r="T446" s="84">
        <v>11098.32</v>
      </c>
      <c r="U446" s="57">
        <v>44287</v>
      </c>
      <c r="V446" s="81" t="str">
        <f t="shared" si="24"/>
        <v>92020</v>
      </c>
      <c r="W446" s="80" t="str">
        <f t="shared" si="25"/>
        <v>1 a 30 dias</v>
      </c>
      <c r="X446" s="81" t="str">
        <f t="shared" si="27"/>
        <v>42021</v>
      </c>
      <c r="AA446"/>
    </row>
    <row r="447" spans="1:27" x14ac:dyDescent="0.3">
      <c r="A447" s="57">
        <v>44255</v>
      </c>
      <c r="B447">
        <v>29894663000189</v>
      </c>
      <c r="C447" t="s">
        <v>96</v>
      </c>
      <c r="D447" s="57">
        <v>43936</v>
      </c>
      <c r="E447">
        <v>1063</v>
      </c>
      <c r="F447" s="57">
        <v>44323</v>
      </c>
      <c r="G447">
        <f t="shared" si="26"/>
        <v>68</v>
      </c>
      <c r="H447" s="57">
        <v>46090</v>
      </c>
      <c r="I447">
        <v>1774</v>
      </c>
      <c r="J447">
        <v>301616005</v>
      </c>
      <c r="K447">
        <v>72</v>
      </c>
      <c r="L447"/>
      <c r="M447"/>
      <c r="N447">
        <v>1.5149295880082265</v>
      </c>
      <c r="O447" s="83">
        <v>36634.33</v>
      </c>
      <c r="P447">
        <v>45911.35</v>
      </c>
      <c r="Q447">
        <v>2.0636890000000001</v>
      </c>
      <c r="R447">
        <v>41736.42</v>
      </c>
      <c r="S447">
        <v>2.0636890000000001</v>
      </c>
      <c r="T447" s="84">
        <v>36634.33</v>
      </c>
      <c r="U447" s="57">
        <v>44317</v>
      </c>
      <c r="V447" s="81" t="str">
        <f t="shared" si="24"/>
        <v>42020</v>
      </c>
      <c r="W447" s="80" t="str">
        <f t="shared" si="25"/>
        <v>1 a 30 dias</v>
      </c>
      <c r="X447" s="81" t="str">
        <f t="shared" si="27"/>
        <v>52021</v>
      </c>
      <c r="AA447"/>
    </row>
    <row r="448" spans="1:27" x14ac:dyDescent="0.3">
      <c r="A448" s="57">
        <v>44255</v>
      </c>
      <c r="B448">
        <v>29894663000189</v>
      </c>
      <c r="C448" t="s">
        <v>96</v>
      </c>
      <c r="D448" s="57">
        <v>44040</v>
      </c>
      <c r="E448">
        <v>50.27</v>
      </c>
      <c r="F448" s="57">
        <v>44234</v>
      </c>
      <c r="G448">
        <f t="shared" si="26"/>
        <v>-21</v>
      </c>
      <c r="H448" s="57">
        <v>46119</v>
      </c>
      <c r="I448">
        <v>1803</v>
      </c>
      <c r="J448">
        <v>301621527</v>
      </c>
      <c r="K448">
        <v>72</v>
      </c>
      <c r="L448"/>
      <c r="M448"/>
      <c r="N448">
        <v>1.5130000000000001</v>
      </c>
      <c r="O448" s="83">
        <v>1897.9299999999998</v>
      </c>
      <c r="P448">
        <v>2151.5300000000007</v>
      </c>
      <c r="Q448">
        <v>2.0640580000000002</v>
      </c>
      <c r="R448">
        <v>2145.9700000000003</v>
      </c>
      <c r="S448">
        <v>2.0640580000000002</v>
      </c>
      <c r="T448" s="84">
        <v>1897.9299999999998</v>
      </c>
      <c r="U448" s="57">
        <v>44228</v>
      </c>
      <c r="V448" s="81" t="str">
        <f t="shared" si="24"/>
        <v>72020</v>
      </c>
      <c r="W448" s="80" t="str">
        <f t="shared" si="25"/>
        <v>1 a 30 dias</v>
      </c>
      <c r="X448" s="81" t="str">
        <f t="shared" si="27"/>
        <v>22021</v>
      </c>
      <c r="AA448"/>
    </row>
    <row r="449" spans="1:27" x14ac:dyDescent="0.3">
      <c r="A449" s="57">
        <v>44255</v>
      </c>
      <c r="B449">
        <v>29894663000189</v>
      </c>
      <c r="C449" t="s">
        <v>96</v>
      </c>
      <c r="D449" s="57">
        <v>43978</v>
      </c>
      <c r="E449">
        <v>66.7</v>
      </c>
      <c r="F449" s="57">
        <v>44262</v>
      </c>
      <c r="G449">
        <f t="shared" si="26"/>
        <v>7</v>
      </c>
      <c r="H449" s="57">
        <v>46484</v>
      </c>
      <c r="I449">
        <v>2168</v>
      </c>
      <c r="J449">
        <v>301625761</v>
      </c>
      <c r="K449">
        <v>84</v>
      </c>
      <c r="L449"/>
      <c r="M449"/>
      <c r="N449">
        <v>1.4355043044588276</v>
      </c>
      <c r="O449" s="83">
        <v>2855.23</v>
      </c>
      <c r="P449">
        <v>3229.2700000000018</v>
      </c>
      <c r="Q449">
        <v>1.787925</v>
      </c>
      <c r="R449">
        <v>3143.74</v>
      </c>
      <c r="S449">
        <v>1.787925</v>
      </c>
      <c r="T449" s="84">
        <v>2855.23</v>
      </c>
      <c r="U449" s="57">
        <v>44287</v>
      </c>
      <c r="V449" s="81" t="str">
        <f t="shared" si="24"/>
        <v>52020</v>
      </c>
      <c r="W449" s="80" t="str">
        <f t="shared" si="25"/>
        <v>1 a 30 dias</v>
      </c>
      <c r="X449" s="81" t="str">
        <f t="shared" si="27"/>
        <v>42021</v>
      </c>
      <c r="AA449"/>
    </row>
    <row r="450" spans="1:27" x14ac:dyDescent="0.3">
      <c r="A450" s="57">
        <v>44255</v>
      </c>
      <c r="B450">
        <v>29894663000189</v>
      </c>
      <c r="C450" t="s">
        <v>96</v>
      </c>
      <c r="D450" s="57">
        <v>44134</v>
      </c>
      <c r="E450">
        <v>110</v>
      </c>
      <c r="F450" s="57">
        <v>44323</v>
      </c>
      <c r="G450">
        <f t="shared" si="26"/>
        <v>68</v>
      </c>
      <c r="H450" s="57">
        <v>46699</v>
      </c>
      <c r="I450">
        <v>2383</v>
      </c>
      <c r="J450">
        <v>301626841</v>
      </c>
      <c r="K450">
        <v>84</v>
      </c>
      <c r="L450"/>
      <c r="M450"/>
      <c r="N450">
        <v>1.40347</v>
      </c>
      <c r="O450" s="83">
        <v>4757.63</v>
      </c>
      <c r="P450">
        <v>5350.340000000002</v>
      </c>
      <c r="Q450">
        <v>1.739492</v>
      </c>
      <c r="R450">
        <v>5278.72</v>
      </c>
      <c r="S450">
        <v>1.739492</v>
      </c>
      <c r="T450" s="84">
        <v>4757.63</v>
      </c>
      <c r="U450" s="57">
        <v>44317</v>
      </c>
      <c r="V450" s="81" t="str">
        <f t="shared" ref="V450:V513" si="28">MONTH(D450)&amp;YEAR(D450)</f>
        <v>102020</v>
      </c>
      <c r="W450" s="80" t="str">
        <f t="shared" ref="W450:W513" si="29">_xlfn.IFS(G450&lt;-120,"Acima de 120 dias",G450&lt;=-90,"91 a 120 dias",G450&lt;=-61,"61 a 90 dias",G450&lt;=-31,"31 a 60 dias",G450&gt;=-30,"1 a 30 dias")</f>
        <v>1 a 30 dias</v>
      </c>
      <c r="X450" s="81" t="str">
        <f t="shared" si="27"/>
        <v>52021</v>
      </c>
      <c r="AA450"/>
    </row>
    <row r="451" spans="1:27" x14ac:dyDescent="0.3">
      <c r="A451" s="57">
        <v>44255</v>
      </c>
      <c r="B451">
        <v>29894663000189</v>
      </c>
      <c r="C451" t="s">
        <v>96</v>
      </c>
      <c r="D451" s="57">
        <v>44001</v>
      </c>
      <c r="E451">
        <v>507</v>
      </c>
      <c r="F451" s="57">
        <v>44142</v>
      </c>
      <c r="G451">
        <f t="shared" ref="G451:G514" si="30">F451-A451</f>
        <v>-113</v>
      </c>
      <c r="H451" s="57">
        <v>46514</v>
      </c>
      <c r="I451">
        <v>2198</v>
      </c>
      <c r="J451">
        <v>301628759</v>
      </c>
      <c r="K451">
        <v>84</v>
      </c>
      <c r="L451"/>
      <c r="M451"/>
      <c r="N451">
        <v>1.4069183980065725</v>
      </c>
      <c r="O451" s="83">
        <v>24095.22</v>
      </c>
      <c r="P451">
        <v>24696.170000000002</v>
      </c>
      <c r="Q451">
        <v>1.749795</v>
      </c>
      <c r="R451">
        <v>26300.13</v>
      </c>
      <c r="S451">
        <v>1.749795</v>
      </c>
      <c r="T451" s="84">
        <v>24095.22</v>
      </c>
      <c r="U451" s="57">
        <v>44136</v>
      </c>
      <c r="V451" s="81" t="str">
        <f t="shared" si="28"/>
        <v>62020</v>
      </c>
      <c r="W451" s="80" t="str">
        <f t="shared" si="29"/>
        <v>91 a 120 dias</v>
      </c>
      <c r="X451" s="81" t="str">
        <f t="shared" ref="X451:X514" si="31">MONTH(U451)&amp;YEAR(U451)</f>
        <v>112020</v>
      </c>
      <c r="AA451"/>
    </row>
    <row r="452" spans="1:27" x14ac:dyDescent="0.3">
      <c r="A452" s="57">
        <v>44255</v>
      </c>
      <c r="B452">
        <v>29894663000189</v>
      </c>
      <c r="C452" t="s">
        <v>96</v>
      </c>
      <c r="D452" s="57">
        <v>44134</v>
      </c>
      <c r="E452">
        <v>52</v>
      </c>
      <c r="F452" s="57">
        <v>44323</v>
      </c>
      <c r="G452">
        <f t="shared" si="30"/>
        <v>68</v>
      </c>
      <c r="H452" s="57">
        <v>46699</v>
      </c>
      <c r="I452">
        <v>2383</v>
      </c>
      <c r="J452">
        <v>301629274</v>
      </c>
      <c r="K452">
        <v>84</v>
      </c>
      <c r="L452"/>
      <c r="M452"/>
      <c r="N452">
        <v>1.3980269999999999</v>
      </c>
      <c r="O452" s="83">
        <v>2253.04</v>
      </c>
      <c r="P452">
        <v>2534.0400000000013</v>
      </c>
      <c r="Q452">
        <v>1.7336450000000001</v>
      </c>
      <c r="R452">
        <v>2499.6999999999998</v>
      </c>
      <c r="S452">
        <v>1.7336450000000001</v>
      </c>
      <c r="T452" s="84">
        <v>2253.04</v>
      </c>
      <c r="U452" s="57">
        <v>44317</v>
      </c>
      <c r="V452" s="81" t="str">
        <f t="shared" si="28"/>
        <v>102020</v>
      </c>
      <c r="W452" s="80" t="str">
        <f t="shared" si="29"/>
        <v>1 a 30 dias</v>
      </c>
      <c r="X452" s="81" t="str">
        <f t="shared" si="31"/>
        <v>52021</v>
      </c>
      <c r="AA452"/>
    </row>
    <row r="453" spans="1:27" x14ac:dyDescent="0.3">
      <c r="A453" s="57">
        <v>44255</v>
      </c>
      <c r="B453">
        <v>29894663000189</v>
      </c>
      <c r="C453" t="s">
        <v>96</v>
      </c>
      <c r="D453" s="57">
        <v>43978</v>
      </c>
      <c r="E453">
        <v>130.08000000000001</v>
      </c>
      <c r="F453" s="57">
        <v>43989</v>
      </c>
      <c r="G453">
        <f t="shared" si="30"/>
        <v>-266</v>
      </c>
      <c r="H453" s="57">
        <v>46514</v>
      </c>
      <c r="I453">
        <v>2198</v>
      </c>
      <c r="J453">
        <v>301634755</v>
      </c>
      <c r="K453">
        <v>84</v>
      </c>
      <c r="L453"/>
      <c r="M453"/>
      <c r="N453">
        <v>1.3599999999999999</v>
      </c>
      <c r="O453" s="83">
        <v>6918.26</v>
      </c>
      <c r="P453">
        <v>6500.6299999999992</v>
      </c>
      <c r="Q453">
        <v>1.694221</v>
      </c>
      <c r="R453">
        <v>7482.3</v>
      </c>
      <c r="S453">
        <v>1.694221</v>
      </c>
      <c r="T453" s="84">
        <v>6918.26</v>
      </c>
      <c r="U453" s="57">
        <v>43983</v>
      </c>
      <c r="V453" s="81" t="str">
        <f t="shared" si="28"/>
        <v>52020</v>
      </c>
      <c r="W453" s="80" t="str">
        <f t="shared" si="29"/>
        <v>Acima de 120 dias</v>
      </c>
      <c r="X453" s="81" t="str">
        <f t="shared" si="31"/>
        <v>62020</v>
      </c>
      <c r="AA453"/>
    </row>
    <row r="454" spans="1:27" x14ac:dyDescent="0.3">
      <c r="A454" s="57">
        <v>44255</v>
      </c>
      <c r="B454">
        <v>29894663000189</v>
      </c>
      <c r="C454" t="s">
        <v>96</v>
      </c>
      <c r="D454" s="57">
        <v>44074</v>
      </c>
      <c r="E454">
        <v>132.1</v>
      </c>
      <c r="F454" s="57">
        <v>44323</v>
      </c>
      <c r="G454">
        <f t="shared" si="30"/>
        <v>68</v>
      </c>
      <c r="H454" s="57">
        <v>46608</v>
      </c>
      <c r="I454">
        <v>2292</v>
      </c>
      <c r="J454">
        <v>301665042</v>
      </c>
      <c r="K454">
        <v>84</v>
      </c>
      <c r="L454"/>
      <c r="M454"/>
      <c r="N454">
        <v>1.433176</v>
      </c>
      <c r="O454" s="83">
        <v>5542.9500000000007</v>
      </c>
      <c r="P454">
        <v>6454.59</v>
      </c>
      <c r="Q454">
        <v>1.7810319999999999</v>
      </c>
      <c r="R454">
        <v>6149.4500000000007</v>
      </c>
      <c r="S454">
        <v>1.7810319999999999</v>
      </c>
      <c r="T454" s="84">
        <v>5542.9500000000007</v>
      </c>
      <c r="U454" s="57">
        <v>44317</v>
      </c>
      <c r="V454" s="81" t="str">
        <f t="shared" si="28"/>
        <v>82020</v>
      </c>
      <c r="W454" s="80" t="str">
        <f t="shared" si="29"/>
        <v>1 a 30 dias</v>
      </c>
      <c r="X454" s="81" t="str">
        <f t="shared" si="31"/>
        <v>52021</v>
      </c>
      <c r="AA454"/>
    </row>
    <row r="455" spans="1:27" x14ac:dyDescent="0.3">
      <c r="A455" s="57">
        <v>44255</v>
      </c>
      <c r="B455">
        <v>29894663000189</v>
      </c>
      <c r="C455" t="s">
        <v>96</v>
      </c>
      <c r="D455" s="57">
        <v>44074</v>
      </c>
      <c r="E455">
        <v>131</v>
      </c>
      <c r="F455" s="57">
        <v>44172</v>
      </c>
      <c r="G455">
        <f t="shared" si="30"/>
        <v>-83</v>
      </c>
      <c r="H455" s="57">
        <v>46608</v>
      </c>
      <c r="I455">
        <v>2292</v>
      </c>
      <c r="J455">
        <v>301665673</v>
      </c>
      <c r="K455">
        <v>84</v>
      </c>
      <c r="L455"/>
      <c r="M455"/>
      <c r="N455">
        <v>1.4442649999999999</v>
      </c>
      <c r="O455" s="83">
        <v>6133.19</v>
      </c>
      <c r="P455">
        <v>6377.170000000001</v>
      </c>
      <c r="Q455">
        <v>1.7927660000000001</v>
      </c>
      <c r="R455">
        <v>6732.56</v>
      </c>
      <c r="S455">
        <v>1.7927660000000001</v>
      </c>
      <c r="T455" s="84">
        <v>6133.19</v>
      </c>
      <c r="U455" s="57">
        <v>44166</v>
      </c>
      <c r="V455" s="81" t="str">
        <f t="shared" si="28"/>
        <v>82020</v>
      </c>
      <c r="W455" s="80" t="str">
        <f t="shared" si="29"/>
        <v>61 a 90 dias</v>
      </c>
      <c r="X455" s="81" t="str">
        <f t="shared" si="31"/>
        <v>122020</v>
      </c>
      <c r="AA455"/>
    </row>
    <row r="456" spans="1:27" x14ac:dyDescent="0.3">
      <c r="A456" s="57">
        <v>44255</v>
      </c>
      <c r="B456">
        <v>29894663000189</v>
      </c>
      <c r="C456" t="s">
        <v>96</v>
      </c>
      <c r="D456" s="57">
        <v>43936</v>
      </c>
      <c r="E456">
        <v>16.7</v>
      </c>
      <c r="F456" s="57">
        <v>43989</v>
      </c>
      <c r="G456">
        <f t="shared" si="30"/>
        <v>-266</v>
      </c>
      <c r="H456" s="57">
        <v>46090</v>
      </c>
      <c r="I456">
        <v>1774</v>
      </c>
      <c r="J456">
        <v>301716233</v>
      </c>
      <c r="K456">
        <v>72</v>
      </c>
      <c r="L456"/>
      <c r="M456"/>
      <c r="N456">
        <v>1.4949999999999999</v>
      </c>
      <c r="O456" s="83">
        <v>762.31999999999994</v>
      </c>
      <c r="P456">
        <v>725.54</v>
      </c>
      <c r="Q456">
        <v>2.0405289999999998</v>
      </c>
      <c r="R456">
        <v>842.6</v>
      </c>
      <c r="S456">
        <v>2.0405289999999998</v>
      </c>
      <c r="T456" s="84">
        <v>762.31999999999994</v>
      </c>
      <c r="U456" s="57">
        <v>43983</v>
      </c>
      <c r="V456" s="81" t="str">
        <f t="shared" si="28"/>
        <v>42020</v>
      </c>
      <c r="W456" s="80" t="str">
        <f t="shared" si="29"/>
        <v>Acima de 120 dias</v>
      </c>
      <c r="X456" s="81" t="str">
        <f t="shared" si="31"/>
        <v>62020</v>
      </c>
      <c r="AA456"/>
    </row>
    <row r="457" spans="1:27" x14ac:dyDescent="0.3">
      <c r="A457" s="57">
        <v>44255</v>
      </c>
      <c r="B457">
        <v>29894663000189</v>
      </c>
      <c r="C457" t="s">
        <v>96</v>
      </c>
      <c r="D457" s="57">
        <v>43978</v>
      </c>
      <c r="E457">
        <v>59.63</v>
      </c>
      <c r="F457" s="57">
        <v>44234</v>
      </c>
      <c r="G457">
        <f t="shared" si="30"/>
        <v>-21</v>
      </c>
      <c r="H457" s="57">
        <v>46119</v>
      </c>
      <c r="I457">
        <v>1803</v>
      </c>
      <c r="J457">
        <v>301720788</v>
      </c>
      <c r="K457">
        <v>72</v>
      </c>
      <c r="L457"/>
      <c r="M457"/>
      <c r="N457">
        <v>1.5031205989477936</v>
      </c>
      <c r="O457" s="83">
        <v>2253.71</v>
      </c>
      <c r="P457">
        <v>2599.3199999999997</v>
      </c>
      <c r="Q457">
        <v>2.0591110000000001</v>
      </c>
      <c r="R457">
        <v>2551.36</v>
      </c>
      <c r="S457">
        <v>2.0591110000000001</v>
      </c>
      <c r="T457" s="84">
        <v>2253.71</v>
      </c>
      <c r="U457" s="57">
        <v>44228</v>
      </c>
      <c r="V457" s="81" t="str">
        <f t="shared" si="28"/>
        <v>52020</v>
      </c>
      <c r="W457" s="80" t="str">
        <f t="shared" si="29"/>
        <v>1 a 30 dias</v>
      </c>
      <c r="X457" s="81" t="str">
        <f t="shared" si="31"/>
        <v>22021</v>
      </c>
      <c r="AA457"/>
    </row>
    <row r="458" spans="1:27" x14ac:dyDescent="0.3">
      <c r="A458" s="57">
        <v>44255</v>
      </c>
      <c r="B458">
        <v>29894663000189</v>
      </c>
      <c r="C458" t="s">
        <v>96</v>
      </c>
      <c r="D458" s="57">
        <v>44001</v>
      </c>
      <c r="E458">
        <v>313.5</v>
      </c>
      <c r="F458" s="57">
        <v>44081</v>
      </c>
      <c r="G458">
        <f t="shared" si="30"/>
        <v>-174</v>
      </c>
      <c r="H458" s="57">
        <v>46119</v>
      </c>
      <c r="I458">
        <v>1803</v>
      </c>
      <c r="J458">
        <v>301722623</v>
      </c>
      <c r="K458">
        <v>72</v>
      </c>
      <c r="L458"/>
      <c r="M458"/>
      <c r="N458">
        <v>1.4032509342242407</v>
      </c>
      <c r="O458" s="83">
        <v>14129.5</v>
      </c>
      <c r="P458">
        <v>13908.009999999997</v>
      </c>
      <c r="Q458">
        <v>1.791058</v>
      </c>
      <c r="R458">
        <v>15297.32</v>
      </c>
      <c r="S458">
        <v>1.791058</v>
      </c>
      <c r="T458" s="84">
        <v>14129.5</v>
      </c>
      <c r="U458" s="57">
        <v>44075</v>
      </c>
      <c r="V458" s="81" t="str">
        <f t="shared" si="28"/>
        <v>62020</v>
      </c>
      <c r="W458" s="80" t="str">
        <f t="shared" si="29"/>
        <v>Acima de 120 dias</v>
      </c>
      <c r="X458" s="81" t="str">
        <f t="shared" si="31"/>
        <v>92020</v>
      </c>
      <c r="AA458"/>
    </row>
    <row r="459" spans="1:27" x14ac:dyDescent="0.3">
      <c r="A459" s="57">
        <v>44255</v>
      </c>
      <c r="B459">
        <v>29894663000189</v>
      </c>
      <c r="C459" t="s">
        <v>96</v>
      </c>
      <c r="D459" s="57">
        <v>43978</v>
      </c>
      <c r="E459">
        <v>122.96</v>
      </c>
      <c r="F459" s="57">
        <v>44111</v>
      </c>
      <c r="G459">
        <f t="shared" si="30"/>
        <v>-144</v>
      </c>
      <c r="H459" s="57">
        <v>46484</v>
      </c>
      <c r="I459">
        <v>2168</v>
      </c>
      <c r="J459">
        <v>301727413</v>
      </c>
      <c r="K459">
        <v>84</v>
      </c>
      <c r="L459"/>
      <c r="M459"/>
      <c r="N459">
        <v>1.4330163451390638</v>
      </c>
      <c r="O459" s="83">
        <v>5889.06</v>
      </c>
      <c r="P459">
        <v>5957.9799999999977</v>
      </c>
      <c r="Q459">
        <v>1.780295</v>
      </c>
      <c r="R459">
        <v>6414.31</v>
      </c>
      <c r="S459">
        <v>1.780295</v>
      </c>
      <c r="T459" s="84">
        <v>5889.06</v>
      </c>
      <c r="U459" s="57">
        <v>44105</v>
      </c>
      <c r="V459" s="81" t="str">
        <f t="shared" si="28"/>
        <v>52020</v>
      </c>
      <c r="W459" s="80" t="str">
        <f t="shared" si="29"/>
        <v>Acima de 120 dias</v>
      </c>
      <c r="X459" s="81" t="str">
        <f t="shared" si="31"/>
        <v>102020</v>
      </c>
      <c r="AA459"/>
    </row>
    <row r="460" spans="1:27" x14ac:dyDescent="0.3">
      <c r="A460" s="57">
        <v>44255</v>
      </c>
      <c r="B460">
        <v>29894663000189</v>
      </c>
      <c r="C460" t="s">
        <v>96</v>
      </c>
      <c r="D460" s="57">
        <v>43978</v>
      </c>
      <c r="E460">
        <v>234.15</v>
      </c>
      <c r="F460" s="57">
        <v>44262</v>
      </c>
      <c r="G460">
        <f t="shared" si="30"/>
        <v>7</v>
      </c>
      <c r="H460" s="57">
        <v>46514</v>
      </c>
      <c r="I460">
        <v>2198</v>
      </c>
      <c r="J460">
        <v>301731790</v>
      </c>
      <c r="K460">
        <v>84</v>
      </c>
      <c r="L460"/>
      <c r="M460"/>
      <c r="N460">
        <v>1.441711</v>
      </c>
      <c r="O460" s="83">
        <v>10083.69</v>
      </c>
      <c r="P460">
        <v>11382.810000000001</v>
      </c>
      <c r="Q460">
        <v>1.7894479999999999</v>
      </c>
      <c r="R460">
        <v>11099.52</v>
      </c>
      <c r="S460">
        <v>1.7894479999999999</v>
      </c>
      <c r="T460" s="84">
        <v>10083.69</v>
      </c>
      <c r="U460" s="57">
        <v>44287</v>
      </c>
      <c r="V460" s="81" t="str">
        <f t="shared" si="28"/>
        <v>52020</v>
      </c>
      <c r="W460" s="80" t="str">
        <f t="shared" si="29"/>
        <v>1 a 30 dias</v>
      </c>
      <c r="X460" s="81" t="str">
        <f t="shared" si="31"/>
        <v>42021</v>
      </c>
      <c r="AA460"/>
    </row>
    <row r="461" spans="1:27" x14ac:dyDescent="0.3">
      <c r="A461" s="57">
        <v>44255</v>
      </c>
      <c r="B461">
        <v>29894663000189</v>
      </c>
      <c r="C461" t="s">
        <v>96</v>
      </c>
      <c r="D461" s="57">
        <v>44040</v>
      </c>
      <c r="E461">
        <v>380.25</v>
      </c>
      <c r="F461" s="57">
        <v>44172</v>
      </c>
      <c r="G461">
        <f t="shared" si="30"/>
        <v>-83</v>
      </c>
      <c r="H461" s="57">
        <v>46545</v>
      </c>
      <c r="I461">
        <v>2229</v>
      </c>
      <c r="J461">
        <v>301734967</v>
      </c>
      <c r="K461">
        <v>84</v>
      </c>
      <c r="L461"/>
      <c r="M461"/>
      <c r="N461">
        <v>1.3599999999999999</v>
      </c>
      <c r="O461" s="83">
        <v>19390.45</v>
      </c>
      <c r="P461">
        <v>18890.989999999998</v>
      </c>
      <c r="Q461">
        <v>1.423216</v>
      </c>
      <c r="R461">
        <v>19730.79</v>
      </c>
      <c r="S461">
        <v>1.423216</v>
      </c>
      <c r="T461" s="84">
        <v>19390.45</v>
      </c>
      <c r="U461" s="57">
        <v>44166</v>
      </c>
      <c r="V461" s="81" t="str">
        <f t="shared" si="28"/>
        <v>72020</v>
      </c>
      <c r="W461" s="80" t="str">
        <f t="shared" si="29"/>
        <v>61 a 90 dias</v>
      </c>
      <c r="X461" s="81" t="str">
        <f t="shared" si="31"/>
        <v>122020</v>
      </c>
      <c r="AA461"/>
    </row>
    <row r="462" spans="1:27" x14ac:dyDescent="0.3">
      <c r="A462" s="57">
        <v>44255</v>
      </c>
      <c r="B462">
        <v>29894663000189</v>
      </c>
      <c r="C462" t="s">
        <v>96</v>
      </c>
      <c r="D462" s="57">
        <v>44040</v>
      </c>
      <c r="E462">
        <v>50</v>
      </c>
      <c r="F462" s="57">
        <v>44172</v>
      </c>
      <c r="G462">
        <f t="shared" si="30"/>
        <v>-83</v>
      </c>
      <c r="H462" s="57">
        <v>46545</v>
      </c>
      <c r="I462">
        <v>2229</v>
      </c>
      <c r="J462">
        <v>301741377</v>
      </c>
      <c r="K462">
        <v>84</v>
      </c>
      <c r="L462"/>
      <c r="M462"/>
      <c r="N462">
        <v>1.43882283495761</v>
      </c>
      <c r="O462" s="83">
        <v>2315.4499999999998</v>
      </c>
      <c r="P462">
        <v>2419.3700000000017</v>
      </c>
      <c r="Q462">
        <v>1.7915110000000001</v>
      </c>
      <c r="R462">
        <v>2539.5300000000002</v>
      </c>
      <c r="S462">
        <v>1.7915110000000001</v>
      </c>
      <c r="T462" s="84">
        <v>2315.4499999999998</v>
      </c>
      <c r="U462" s="57">
        <v>44197</v>
      </c>
      <c r="V462" s="81" t="str">
        <f t="shared" si="28"/>
        <v>72020</v>
      </c>
      <c r="W462" s="80" t="str">
        <f t="shared" si="29"/>
        <v>61 a 90 dias</v>
      </c>
      <c r="X462" s="81" t="str">
        <f t="shared" si="31"/>
        <v>12021</v>
      </c>
      <c r="AA462"/>
    </row>
    <row r="463" spans="1:27" x14ac:dyDescent="0.3">
      <c r="A463" s="57">
        <v>44255</v>
      </c>
      <c r="B463">
        <v>29894663000189</v>
      </c>
      <c r="C463" t="s">
        <v>96</v>
      </c>
      <c r="D463" s="57">
        <v>44040</v>
      </c>
      <c r="E463">
        <v>123</v>
      </c>
      <c r="F463" s="57">
        <v>44323</v>
      </c>
      <c r="G463">
        <f t="shared" si="30"/>
        <v>68</v>
      </c>
      <c r="H463" s="57">
        <v>46545</v>
      </c>
      <c r="I463">
        <v>2229</v>
      </c>
      <c r="J463">
        <v>301742551</v>
      </c>
      <c r="K463">
        <v>84</v>
      </c>
      <c r="L463"/>
      <c r="M463"/>
      <c r="N463">
        <v>1.4321754361820265</v>
      </c>
      <c r="O463" s="83">
        <v>5098.1099999999997</v>
      </c>
      <c r="P463">
        <v>5964.84</v>
      </c>
      <c r="Q463">
        <v>1.7797419999999999</v>
      </c>
      <c r="R463">
        <v>5643.37</v>
      </c>
      <c r="S463">
        <v>1.7797419999999999</v>
      </c>
      <c r="T463" s="84">
        <v>5098.1099999999997</v>
      </c>
      <c r="U463" s="57">
        <v>44317</v>
      </c>
      <c r="V463" s="81" t="str">
        <f t="shared" si="28"/>
        <v>72020</v>
      </c>
      <c r="W463" s="80" t="str">
        <f t="shared" si="29"/>
        <v>1 a 30 dias</v>
      </c>
      <c r="X463" s="81" t="str">
        <f t="shared" si="31"/>
        <v>52021</v>
      </c>
      <c r="AA463"/>
    </row>
    <row r="464" spans="1:27" x14ac:dyDescent="0.3">
      <c r="A464" s="57">
        <v>44255</v>
      </c>
      <c r="B464">
        <v>29894663000189</v>
      </c>
      <c r="C464" t="s">
        <v>96</v>
      </c>
      <c r="D464" s="57">
        <v>44040</v>
      </c>
      <c r="E464">
        <v>117.5</v>
      </c>
      <c r="F464" s="57">
        <v>44142</v>
      </c>
      <c r="G464">
        <f t="shared" si="30"/>
        <v>-113</v>
      </c>
      <c r="H464" s="57">
        <v>46545</v>
      </c>
      <c r="I464">
        <v>2229</v>
      </c>
      <c r="J464">
        <v>301744986</v>
      </c>
      <c r="K464">
        <v>84</v>
      </c>
      <c r="L464"/>
      <c r="M464"/>
      <c r="N464">
        <v>1.4392460835011323</v>
      </c>
      <c r="O464" s="83">
        <v>5564.74</v>
      </c>
      <c r="P464">
        <v>5684.7300000000014</v>
      </c>
      <c r="Q464">
        <v>1.787312</v>
      </c>
      <c r="R464">
        <v>6084.61</v>
      </c>
      <c r="S464">
        <v>1.787312</v>
      </c>
      <c r="T464" s="84">
        <v>5564.74</v>
      </c>
      <c r="U464" s="57">
        <v>44136</v>
      </c>
      <c r="V464" s="81" t="str">
        <f t="shared" si="28"/>
        <v>72020</v>
      </c>
      <c r="W464" s="80" t="str">
        <f t="shared" si="29"/>
        <v>91 a 120 dias</v>
      </c>
      <c r="X464" s="81" t="str">
        <f t="shared" si="31"/>
        <v>112020</v>
      </c>
      <c r="AA464"/>
    </row>
    <row r="465" spans="1:27" x14ac:dyDescent="0.3">
      <c r="A465" s="57">
        <v>44255</v>
      </c>
      <c r="B465">
        <v>29894663000189</v>
      </c>
      <c r="C465" t="s">
        <v>96</v>
      </c>
      <c r="D465" s="57">
        <v>44099</v>
      </c>
      <c r="E465">
        <v>93.9</v>
      </c>
      <c r="F465" s="57">
        <v>44203</v>
      </c>
      <c r="G465">
        <f t="shared" si="30"/>
        <v>-52</v>
      </c>
      <c r="H465" s="57">
        <v>46638</v>
      </c>
      <c r="I465">
        <v>2322</v>
      </c>
      <c r="J465">
        <v>301782128</v>
      </c>
      <c r="K465">
        <v>84</v>
      </c>
      <c r="L465"/>
      <c r="M465"/>
      <c r="N465">
        <v>1.3599999999999999</v>
      </c>
      <c r="O465" s="83">
        <v>4736.96</v>
      </c>
      <c r="P465">
        <v>4690.9800000000005</v>
      </c>
      <c r="Q465">
        <v>1.4628049999999999</v>
      </c>
      <c r="R465">
        <v>4879.4399999999996</v>
      </c>
      <c r="S465">
        <v>1.4628049999999999</v>
      </c>
      <c r="T465" s="84">
        <v>4736.96</v>
      </c>
      <c r="U465" s="57">
        <v>44228</v>
      </c>
      <c r="V465" s="81" t="str">
        <f t="shared" si="28"/>
        <v>92020</v>
      </c>
      <c r="W465" s="80" t="str">
        <f t="shared" si="29"/>
        <v>31 a 60 dias</v>
      </c>
      <c r="X465" s="81" t="str">
        <f t="shared" si="31"/>
        <v>22021</v>
      </c>
      <c r="AA465"/>
    </row>
    <row r="466" spans="1:27" x14ac:dyDescent="0.3">
      <c r="A466" s="57">
        <v>44255</v>
      </c>
      <c r="B466">
        <v>29894663000189</v>
      </c>
      <c r="C466" t="s">
        <v>96</v>
      </c>
      <c r="D466" s="57">
        <v>44040</v>
      </c>
      <c r="E466">
        <v>80.31</v>
      </c>
      <c r="F466" s="57">
        <v>44172</v>
      </c>
      <c r="G466">
        <f t="shared" si="30"/>
        <v>-83</v>
      </c>
      <c r="H466" s="57">
        <v>46545</v>
      </c>
      <c r="I466">
        <v>2229</v>
      </c>
      <c r="J466">
        <v>301835485</v>
      </c>
      <c r="K466">
        <v>84</v>
      </c>
      <c r="L466"/>
      <c r="M466"/>
      <c r="N466">
        <v>1.3599999999999999</v>
      </c>
      <c r="O466" s="83">
        <v>4167.5999999999995</v>
      </c>
      <c r="P466">
        <v>3989.8399999999988</v>
      </c>
      <c r="Q466">
        <v>1.358889</v>
      </c>
      <c r="R466">
        <v>4167.21</v>
      </c>
      <c r="S466">
        <v>1.358889</v>
      </c>
      <c r="T466" s="84">
        <v>4167.5999999999995</v>
      </c>
      <c r="U466" s="57">
        <v>44166</v>
      </c>
      <c r="V466" s="81" t="str">
        <f t="shared" si="28"/>
        <v>72020</v>
      </c>
      <c r="W466" s="80" t="str">
        <f t="shared" si="29"/>
        <v>61 a 90 dias</v>
      </c>
      <c r="X466" s="81" t="str">
        <f t="shared" si="31"/>
        <v>122020</v>
      </c>
      <c r="AA466"/>
    </row>
    <row r="467" spans="1:27" x14ac:dyDescent="0.3">
      <c r="A467" s="57">
        <v>44255</v>
      </c>
      <c r="B467">
        <v>29894663000189</v>
      </c>
      <c r="C467" t="s">
        <v>96</v>
      </c>
      <c r="D467" s="57">
        <v>43978</v>
      </c>
      <c r="E467">
        <v>196.37</v>
      </c>
      <c r="F467" s="57">
        <v>44142</v>
      </c>
      <c r="G467">
        <f t="shared" si="30"/>
        <v>-113</v>
      </c>
      <c r="H467" s="57">
        <v>46545</v>
      </c>
      <c r="I467">
        <v>2229</v>
      </c>
      <c r="J467">
        <v>301841791</v>
      </c>
      <c r="K467">
        <v>84</v>
      </c>
      <c r="L467"/>
      <c r="M467"/>
      <c r="N467">
        <v>1.4486159999999999</v>
      </c>
      <c r="O467" s="83">
        <v>9302.69</v>
      </c>
      <c r="P467">
        <v>9386.25</v>
      </c>
      <c r="Q467">
        <v>1.7861400000000001</v>
      </c>
      <c r="R467">
        <v>10143.700000000001</v>
      </c>
      <c r="S467">
        <v>1.7861400000000001</v>
      </c>
      <c r="T467" s="84">
        <v>9302.69</v>
      </c>
      <c r="U467" s="57">
        <v>44136</v>
      </c>
      <c r="V467" s="81" t="str">
        <f t="shared" si="28"/>
        <v>52020</v>
      </c>
      <c r="W467" s="80" t="str">
        <f t="shared" si="29"/>
        <v>91 a 120 dias</v>
      </c>
      <c r="X467" s="81" t="str">
        <f t="shared" si="31"/>
        <v>112020</v>
      </c>
      <c r="AA467"/>
    </row>
    <row r="468" spans="1:27" x14ac:dyDescent="0.3">
      <c r="A468" s="57">
        <v>44255</v>
      </c>
      <c r="B468">
        <v>29894663000189</v>
      </c>
      <c r="C468" t="s">
        <v>96</v>
      </c>
      <c r="D468" s="57">
        <v>44040</v>
      </c>
      <c r="E468">
        <v>590</v>
      </c>
      <c r="F468" s="57">
        <v>44172</v>
      </c>
      <c r="G468">
        <f t="shared" si="30"/>
        <v>-83</v>
      </c>
      <c r="H468" s="57">
        <v>46545</v>
      </c>
      <c r="I468">
        <v>2229</v>
      </c>
      <c r="J468">
        <v>301842983</v>
      </c>
      <c r="K468">
        <v>84</v>
      </c>
      <c r="L468"/>
      <c r="M468"/>
      <c r="N468">
        <v>1.450229063258891</v>
      </c>
      <c r="O468" s="83">
        <v>27271.32</v>
      </c>
      <c r="P468">
        <v>28440.950000000004</v>
      </c>
      <c r="Q468">
        <v>1.7990010000000001</v>
      </c>
      <c r="R468">
        <v>29874.1</v>
      </c>
      <c r="S468">
        <v>1.7990010000000001</v>
      </c>
      <c r="T468" s="84">
        <v>27271.32</v>
      </c>
      <c r="U468" s="57">
        <v>44166</v>
      </c>
      <c r="V468" s="81" t="str">
        <f t="shared" si="28"/>
        <v>72020</v>
      </c>
      <c r="W468" s="80" t="str">
        <f t="shared" si="29"/>
        <v>61 a 90 dias</v>
      </c>
      <c r="X468" s="81" t="str">
        <f t="shared" si="31"/>
        <v>122020</v>
      </c>
      <c r="AA468"/>
    </row>
    <row r="469" spans="1:27" x14ac:dyDescent="0.3">
      <c r="A469" s="57">
        <v>44255</v>
      </c>
      <c r="B469">
        <v>29894663000189</v>
      </c>
      <c r="C469" t="s">
        <v>96</v>
      </c>
      <c r="D469" s="57">
        <v>44040</v>
      </c>
      <c r="E469">
        <v>115</v>
      </c>
      <c r="F469" s="57">
        <v>44050</v>
      </c>
      <c r="G469">
        <f t="shared" si="30"/>
        <v>-205</v>
      </c>
      <c r="H469" s="57">
        <v>46545</v>
      </c>
      <c r="I469">
        <v>2229</v>
      </c>
      <c r="J469">
        <v>301844133</v>
      </c>
      <c r="K469">
        <v>84</v>
      </c>
      <c r="L469"/>
      <c r="M469"/>
      <c r="N469">
        <v>1.3599999999999999</v>
      </c>
      <c r="O469" s="83">
        <v>5962.22</v>
      </c>
      <c r="P469">
        <v>5713.2699999999995</v>
      </c>
      <c r="Q469">
        <v>1.6640010000000001</v>
      </c>
      <c r="R469">
        <v>6427.23</v>
      </c>
      <c r="S469">
        <v>1.6640010000000001</v>
      </c>
      <c r="T469" s="84">
        <v>5962.22</v>
      </c>
      <c r="U469" s="57">
        <v>44075</v>
      </c>
      <c r="V469" s="81" t="str">
        <f t="shared" si="28"/>
        <v>72020</v>
      </c>
      <c r="W469" s="80" t="str">
        <f t="shared" si="29"/>
        <v>Acima de 120 dias</v>
      </c>
      <c r="X469" s="81" t="str">
        <f t="shared" si="31"/>
        <v>92020</v>
      </c>
      <c r="AA469"/>
    </row>
    <row r="470" spans="1:27" x14ac:dyDescent="0.3">
      <c r="A470" s="57">
        <v>44255</v>
      </c>
      <c r="B470">
        <v>29894663000189</v>
      </c>
      <c r="C470" t="s">
        <v>96</v>
      </c>
      <c r="D470" s="57">
        <v>44040</v>
      </c>
      <c r="E470">
        <v>313.39999999999998</v>
      </c>
      <c r="F470" s="57">
        <v>44050</v>
      </c>
      <c r="G470">
        <f t="shared" si="30"/>
        <v>-205</v>
      </c>
      <c r="H470" s="57">
        <v>46545</v>
      </c>
      <c r="I470">
        <v>2229</v>
      </c>
      <c r="J470">
        <v>301850392</v>
      </c>
      <c r="K470">
        <v>84</v>
      </c>
      <c r="L470"/>
      <c r="M470"/>
      <c r="N470">
        <v>1.4358111406920586</v>
      </c>
      <c r="O470" s="83">
        <v>15796.03</v>
      </c>
      <c r="P470">
        <v>15179.950000000006</v>
      </c>
      <c r="Q470">
        <v>1.78363</v>
      </c>
      <c r="R470">
        <v>17184.09</v>
      </c>
      <c r="S470">
        <v>1.78363</v>
      </c>
      <c r="T470" s="84">
        <v>15796.03</v>
      </c>
      <c r="U470" s="57">
        <v>44075</v>
      </c>
      <c r="V470" s="81" t="str">
        <f t="shared" si="28"/>
        <v>72020</v>
      </c>
      <c r="W470" s="80" t="str">
        <f t="shared" si="29"/>
        <v>Acima de 120 dias</v>
      </c>
      <c r="X470" s="81" t="str">
        <f t="shared" si="31"/>
        <v>92020</v>
      </c>
      <c r="AA470"/>
    </row>
    <row r="471" spans="1:27" x14ac:dyDescent="0.3">
      <c r="A471" s="57">
        <v>44255</v>
      </c>
      <c r="B471">
        <v>29894663000189</v>
      </c>
      <c r="C471" t="s">
        <v>96</v>
      </c>
      <c r="D471" s="57">
        <v>44074</v>
      </c>
      <c r="E471">
        <v>309.33</v>
      </c>
      <c r="F471" s="57">
        <v>44323</v>
      </c>
      <c r="G471">
        <f t="shared" si="30"/>
        <v>68</v>
      </c>
      <c r="H471" s="57">
        <v>46575</v>
      </c>
      <c r="I471">
        <v>2259</v>
      </c>
      <c r="J471">
        <v>301850485</v>
      </c>
      <c r="K471">
        <v>84</v>
      </c>
      <c r="L471"/>
      <c r="M471"/>
      <c r="N471">
        <v>1.3599999999999999</v>
      </c>
      <c r="O471" s="83">
        <v>14408.15</v>
      </c>
      <c r="P471">
        <v>15392.34</v>
      </c>
      <c r="Q471">
        <v>1.406298</v>
      </c>
      <c r="R471">
        <v>14616.59</v>
      </c>
      <c r="S471">
        <v>1.406298</v>
      </c>
      <c r="T471" s="84">
        <v>14408.15</v>
      </c>
      <c r="U471" s="57">
        <v>44317</v>
      </c>
      <c r="V471" s="81" t="str">
        <f t="shared" si="28"/>
        <v>82020</v>
      </c>
      <c r="W471" s="80" t="str">
        <f t="shared" si="29"/>
        <v>1 a 30 dias</v>
      </c>
      <c r="X471" s="81" t="str">
        <f t="shared" si="31"/>
        <v>52021</v>
      </c>
      <c r="AA471"/>
    </row>
    <row r="472" spans="1:27" x14ac:dyDescent="0.3">
      <c r="A472" s="57">
        <v>44255</v>
      </c>
      <c r="B472">
        <v>29894663000189</v>
      </c>
      <c r="C472" t="s">
        <v>96</v>
      </c>
      <c r="D472" s="57">
        <v>44134</v>
      </c>
      <c r="E472">
        <v>52</v>
      </c>
      <c r="F472" s="57">
        <v>44262</v>
      </c>
      <c r="G472">
        <f t="shared" si="30"/>
        <v>7</v>
      </c>
      <c r="H472" s="57">
        <v>46699</v>
      </c>
      <c r="I472">
        <v>2383</v>
      </c>
      <c r="J472">
        <v>301854065</v>
      </c>
      <c r="K472">
        <v>84</v>
      </c>
      <c r="L472"/>
      <c r="M472"/>
      <c r="N472">
        <v>1.4182600000000001</v>
      </c>
      <c r="O472" s="83">
        <v>2342.41</v>
      </c>
      <c r="P472">
        <v>2516.2700000000009</v>
      </c>
      <c r="Q472">
        <v>1.7553650000000001</v>
      </c>
      <c r="R472">
        <v>2587.81</v>
      </c>
      <c r="S472">
        <v>1.7553650000000001</v>
      </c>
      <c r="T472" s="84">
        <v>2342.41</v>
      </c>
      <c r="U472" s="57">
        <v>44287</v>
      </c>
      <c r="V472" s="81" t="str">
        <f t="shared" si="28"/>
        <v>102020</v>
      </c>
      <c r="W472" s="80" t="str">
        <f t="shared" si="29"/>
        <v>1 a 30 dias</v>
      </c>
      <c r="X472" s="81" t="str">
        <f t="shared" si="31"/>
        <v>42021</v>
      </c>
      <c r="AA472"/>
    </row>
    <row r="473" spans="1:27" x14ac:dyDescent="0.3">
      <c r="A473" s="57">
        <v>44255</v>
      </c>
      <c r="B473">
        <v>29894663000189</v>
      </c>
      <c r="C473" t="s">
        <v>96</v>
      </c>
      <c r="D473" s="57">
        <v>44074</v>
      </c>
      <c r="E473">
        <v>232.25</v>
      </c>
      <c r="F473" s="57">
        <v>44111</v>
      </c>
      <c r="G473">
        <f t="shared" si="30"/>
        <v>-144</v>
      </c>
      <c r="H473" s="57">
        <v>46608</v>
      </c>
      <c r="I473">
        <v>2292</v>
      </c>
      <c r="J473">
        <v>301859021</v>
      </c>
      <c r="K473">
        <v>84</v>
      </c>
      <c r="L473"/>
      <c r="M473"/>
      <c r="N473">
        <v>1.3599999999999999</v>
      </c>
      <c r="O473" s="83">
        <v>12744.94</v>
      </c>
      <c r="P473">
        <v>11631.000000000002</v>
      </c>
      <c r="Q473">
        <v>1.3413649999999999</v>
      </c>
      <c r="R473">
        <v>12683.36</v>
      </c>
      <c r="S473">
        <v>1.3413649999999999</v>
      </c>
      <c r="T473" s="84">
        <v>12744.94</v>
      </c>
      <c r="U473" s="57">
        <v>44105</v>
      </c>
      <c r="V473" s="81" t="str">
        <f t="shared" si="28"/>
        <v>82020</v>
      </c>
      <c r="W473" s="80" t="str">
        <f t="shared" si="29"/>
        <v>Acima de 120 dias</v>
      </c>
      <c r="X473" s="81" t="str">
        <f t="shared" si="31"/>
        <v>102020</v>
      </c>
      <c r="AA473"/>
    </row>
    <row r="474" spans="1:27" x14ac:dyDescent="0.3">
      <c r="A474" s="57">
        <v>44255</v>
      </c>
      <c r="B474">
        <v>29894663000189</v>
      </c>
      <c r="C474" t="s">
        <v>96</v>
      </c>
      <c r="D474" s="57">
        <v>44099</v>
      </c>
      <c r="E474">
        <v>271</v>
      </c>
      <c r="F474" s="57">
        <v>44234</v>
      </c>
      <c r="G474">
        <f t="shared" si="30"/>
        <v>-21</v>
      </c>
      <c r="H474" s="57">
        <v>46608</v>
      </c>
      <c r="I474">
        <v>2292</v>
      </c>
      <c r="J474">
        <v>301870511</v>
      </c>
      <c r="K474">
        <v>84</v>
      </c>
      <c r="L474"/>
      <c r="M474"/>
      <c r="N474">
        <v>1.447422</v>
      </c>
      <c r="O474" s="83">
        <v>12137.46</v>
      </c>
      <c r="P474">
        <v>13064.129999999997</v>
      </c>
      <c r="Q474">
        <v>1.7953170000000001</v>
      </c>
      <c r="R474">
        <v>13373.47</v>
      </c>
      <c r="S474">
        <v>1.7953170000000001</v>
      </c>
      <c r="T474" s="84">
        <v>12137.46</v>
      </c>
      <c r="U474" s="57">
        <v>44228</v>
      </c>
      <c r="V474" s="81" t="str">
        <f t="shared" si="28"/>
        <v>92020</v>
      </c>
      <c r="W474" s="80" t="str">
        <f t="shared" si="29"/>
        <v>1 a 30 dias</v>
      </c>
      <c r="X474" s="81" t="str">
        <f t="shared" si="31"/>
        <v>22021</v>
      </c>
      <c r="AA474"/>
    </row>
    <row r="475" spans="1:27" x14ac:dyDescent="0.3">
      <c r="A475" s="57">
        <v>44255</v>
      </c>
      <c r="B475">
        <v>29894663000189</v>
      </c>
      <c r="C475" t="s">
        <v>96</v>
      </c>
      <c r="D475" s="57">
        <v>43978</v>
      </c>
      <c r="E475">
        <v>313.10000000000002</v>
      </c>
      <c r="F475" s="57">
        <v>44172</v>
      </c>
      <c r="G475">
        <f t="shared" si="30"/>
        <v>-83</v>
      </c>
      <c r="H475" s="57">
        <v>46119</v>
      </c>
      <c r="I475">
        <v>1803</v>
      </c>
      <c r="J475">
        <v>301924767</v>
      </c>
      <c r="K475">
        <v>72</v>
      </c>
      <c r="L475"/>
      <c r="M475"/>
      <c r="N475">
        <v>1.397790088088759</v>
      </c>
      <c r="O475" s="83">
        <v>13180.630000000001</v>
      </c>
      <c r="P475">
        <v>14076.750000000007</v>
      </c>
      <c r="Q475">
        <v>1.7880670000000001</v>
      </c>
      <c r="R475">
        <v>14356.12</v>
      </c>
      <c r="S475">
        <v>1.7880670000000001</v>
      </c>
      <c r="T475" s="84">
        <v>13180.630000000001</v>
      </c>
      <c r="U475" s="57">
        <v>44166</v>
      </c>
      <c r="V475" s="81" t="str">
        <f t="shared" si="28"/>
        <v>52020</v>
      </c>
      <c r="W475" s="80" t="str">
        <f t="shared" si="29"/>
        <v>61 a 90 dias</v>
      </c>
      <c r="X475" s="81" t="str">
        <f t="shared" si="31"/>
        <v>122020</v>
      </c>
      <c r="AA475"/>
    </row>
    <row r="476" spans="1:27" x14ac:dyDescent="0.3">
      <c r="A476" s="57">
        <v>44255</v>
      </c>
      <c r="B476">
        <v>29894663000189</v>
      </c>
      <c r="C476" t="s">
        <v>96</v>
      </c>
      <c r="D476" s="57">
        <v>44099</v>
      </c>
      <c r="E476">
        <v>52.15</v>
      </c>
      <c r="F476" s="57">
        <v>44142</v>
      </c>
      <c r="G476">
        <f t="shared" si="30"/>
        <v>-113</v>
      </c>
      <c r="H476" s="57">
        <v>46638</v>
      </c>
      <c r="I476">
        <v>2322</v>
      </c>
      <c r="J476">
        <v>301933585</v>
      </c>
      <c r="K476">
        <v>84</v>
      </c>
      <c r="L476"/>
      <c r="M476"/>
      <c r="N476">
        <v>1.4262330000000001</v>
      </c>
      <c r="O476" s="83">
        <v>2516.19</v>
      </c>
      <c r="P476">
        <v>2547.5999999999985</v>
      </c>
      <c r="Q476">
        <v>1.778435</v>
      </c>
      <c r="R476">
        <v>2763.2400000000002</v>
      </c>
      <c r="S476">
        <v>1.778435</v>
      </c>
      <c r="T476" s="84">
        <v>2516.19</v>
      </c>
      <c r="U476" s="57">
        <v>44136</v>
      </c>
      <c r="V476" s="81" t="str">
        <f t="shared" si="28"/>
        <v>92020</v>
      </c>
      <c r="W476" s="80" t="str">
        <f t="shared" si="29"/>
        <v>91 a 120 dias</v>
      </c>
      <c r="X476" s="81" t="str">
        <f t="shared" si="31"/>
        <v>112020</v>
      </c>
      <c r="AA476"/>
    </row>
    <row r="477" spans="1:27" x14ac:dyDescent="0.3">
      <c r="A477" s="57">
        <v>44255</v>
      </c>
      <c r="B477">
        <v>29894663000189</v>
      </c>
      <c r="C477" t="s">
        <v>96</v>
      </c>
      <c r="D477" s="57">
        <v>44040</v>
      </c>
      <c r="E477">
        <v>294.56</v>
      </c>
      <c r="F477" s="57">
        <v>44234</v>
      </c>
      <c r="G477">
        <f t="shared" si="30"/>
        <v>-21</v>
      </c>
      <c r="H477" s="57">
        <v>46545</v>
      </c>
      <c r="I477">
        <v>2229</v>
      </c>
      <c r="J477">
        <v>301936493</v>
      </c>
      <c r="K477">
        <v>84</v>
      </c>
      <c r="L477"/>
      <c r="M477"/>
      <c r="N477">
        <v>1.3599999999999999</v>
      </c>
      <c r="O477" s="83">
        <v>14429.66</v>
      </c>
      <c r="P477">
        <v>14633.840000000006</v>
      </c>
      <c r="Q477">
        <v>1.42371</v>
      </c>
      <c r="R477">
        <v>14695.32</v>
      </c>
      <c r="S477">
        <v>1.42371</v>
      </c>
      <c r="T477" s="84">
        <v>14429.66</v>
      </c>
      <c r="U477" s="57">
        <v>44228</v>
      </c>
      <c r="V477" s="81" t="str">
        <f t="shared" si="28"/>
        <v>72020</v>
      </c>
      <c r="W477" s="80" t="str">
        <f t="shared" si="29"/>
        <v>1 a 30 dias</v>
      </c>
      <c r="X477" s="81" t="str">
        <f t="shared" si="31"/>
        <v>22021</v>
      </c>
      <c r="AA477"/>
    </row>
    <row r="478" spans="1:27" x14ac:dyDescent="0.3">
      <c r="A478" s="57">
        <v>44255</v>
      </c>
      <c r="B478">
        <v>29894663000189</v>
      </c>
      <c r="C478" t="s">
        <v>96</v>
      </c>
      <c r="D478" s="57">
        <v>44134</v>
      </c>
      <c r="E478">
        <v>52</v>
      </c>
      <c r="F478" s="57">
        <v>44323</v>
      </c>
      <c r="G478">
        <f t="shared" si="30"/>
        <v>68</v>
      </c>
      <c r="H478" s="57">
        <v>46699</v>
      </c>
      <c r="I478">
        <v>2383</v>
      </c>
      <c r="J478">
        <v>301936914</v>
      </c>
      <c r="K478">
        <v>84</v>
      </c>
      <c r="L478"/>
      <c r="M478"/>
      <c r="N478">
        <v>1.4117950000000001</v>
      </c>
      <c r="O478" s="83">
        <v>2243.1</v>
      </c>
      <c r="P478">
        <v>2521.9400000000005</v>
      </c>
      <c r="Q478">
        <v>1.748407</v>
      </c>
      <c r="R478">
        <v>2488.8000000000002</v>
      </c>
      <c r="S478">
        <v>1.748407</v>
      </c>
      <c r="T478" s="84">
        <v>2243.1</v>
      </c>
      <c r="U478" s="57">
        <v>44317</v>
      </c>
      <c r="V478" s="81" t="str">
        <f t="shared" si="28"/>
        <v>102020</v>
      </c>
      <c r="W478" s="80" t="str">
        <f t="shared" si="29"/>
        <v>1 a 30 dias</v>
      </c>
      <c r="X478" s="81" t="str">
        <f t="shared" si="31"/>
        <v>52021</v>
      </c>
      <c r="AA478"/>
    </row>
    <row r="479" spans="1:27" x14ac:dyDescent="0.3">
      <c r="A479" s="57">
        <v>44255</v>
      </c>
      <c r="B479">
        <v>29894663000189</v>
      </c>
      <c r="C479" t="s">
        <v>96</v>
      </c>
      <c r="D479" s="57">
        <v>43978</v>
      </c>
      <c r="E479">
        <v>140.36000000000001</v>
      </c>
      <c r="F479" s="57">
        <v>44262</v>
      </c>
      <c r="G479">
        <f t="shared" si="30"/>
        <v>7</v>
      </c>
      <c r="H479" s="57">
        <v>46545</v>
      </c>
      <c r="I479">
        <v>2229</v>
      </c>
      <c r="J479">
        <v>301938364</v>
      </c>
      <c r="K479">
        <v>84</v>
      </c>
      <c r="L479"/>
      <c r="M479"/>
      <c r="N479">
        <v>1.3599999999999999</v>
      </c>
      <c r="O479" s="83">
        <v>6501.59</v>
      </c>
      <c r="P479">
        <v>6918.93</v>
      </c>
      <c r="Q479">
        <v>1.54792</v>
      </c>
      <c r="R479">
        <v>6862.04</v>
      </c>
      <c r="S479">
        <v>1.54792</v>
      </c>
      <c r="T479" s="84">
        <v>6501.59</v>
      </c>
      <c r="U479" s="57">
        <v>44228</v>
      </c>
      <c r="V479" s="81" t="str">
        <f t="shared" si="28"/>
        <v>52020</v>
      </c>
      <c r="W479" s="80" t="str">
        <f t="shared" si="29"/>
        <v>1 a 30 dias</v>
      </c>
      <c r="X479" s="81" t="str">
        <f t="shared" si="31"/>
        <v>22021</v>
      </c>
      <c r="AA479"/>
    </row>
    <row r="480" spans="1:27" x14ac:dyDescent="0.3">
      <c r="A480" s="57">
        <v>44255</v>
      </c>
      <c r="B480">
        <v>29894663000189</v>
      </c>
      <c r="C480" t="s">
        <v>96</v>
      </c>
      <c r="D480" s="57">
        <v>44074</v>
      </c>
      <c r="E480">
        <v>428.54</v>
      </c>
      <c r="F480" s="57">
        <v>44262</v>
      </c>
      <c r="G480">
        <f t="shared" si="30"/>
        <v>7</v>
      </c>
      <c r="H480" s="57">
        <v>46638</v>
      </c>
      <c r="I480">
        <v>2322</v>
      </c>
      <c r="J480">
        <v>301973042</v>
      </c>
      <c r="K480">
        <v>84</v>
      </c>
      <c r="L480"/>
      <c r="M480"/>
      <c r="N480">
        <v>1.41947</v>
      </c>
      <c r="O480" s="83">
        <v>19083.39</v>
      </c>
      <c r="P480">
        <v>20736.939999999995</v>
      </c>
      <c r="Q480">
        <v>1.75576</v>
      </c>
      <c r="R480">
        <v>21034.7</v>
      </c>
      <c r="S480">
        <v>1.75576</v>
      </c>
      <c r="T480" s="84">
        <v>19083.39</v>
      </c>
      <c r="U480" s="57">
        <v>44287</v>
      </c>
      <c r="V480" s="81" t="str">
        <f t="shared" si="28"/>
        <v>82020</v>
      </c>
      <c r="W480" s="80" t="str">
        <f t="shared" si="29"/>
        <v>1 a 30 dias</v>
      </c>
      <c r="X480" s="81" t="str">
        <f t="shared" si="31"/>
        <v>42021</v>
      </c>
      <c r="AA480"/>
    </row>
    <row r="481" spans="1:27" x14ac:dyDescent="0.3">
      <c r="A481" s="57">
        <v>44255</v>
      </c>
      <c r="B481">
        <v>29894663000189</v>
      </c>
      <c r="C481" t="s">
        <v>96</v>
      </c>
      <c r="D481" s="57">
        <v>44099</v>
      </c>
      <c r="E481">
        <v>301.14</v>
      </c>
      <c r="F481" s="57">
        <v>44262</v>
      </c>
      <c r="G481">
        <f t="shared" si="30"/>
        <v>7</v>
      </c>
      <c r="H481" s="57">
        <v>46638</v>
      </c>
      <c r="I481">
        <v>2322</v>
      </c>
      <c r="J481">
        <v>301988762</v>
      </c>
      <c r="K481">
        <v>84</v>
      </c>
      <c r="L481"/>
      <c r="M481"/>
      <c r="N481">
        <v>1.4324319999999999</v>
      </c>
      <c r="O481" s="83">
        <v>13321.960000000001</v>
      </c>
      <c r="P481">
        <v>14680.040000000003</v>
      </c>
      <c r="Q481">
        <v>1.7793209999999999</v>
      </c>
      <c r="R481">
        <v>14724.58</v>
      </c>
      <c r="S481">
        <v>1.7793209999999999</v>
      </c>
      <c r="T481" s="84">
        <v>13321.960000000001</v>
      </c>
      <c r="U481" s="57">
        <v>44287</v>
      </c>
      <c r="V481" s="81" t="str">
        <f t="shared" si="28"/>
        <v>92020</v>
      </c>
      <c r="W481" s="80" t="str">
        <f t="shared" si="29"/>
        <v>1 a 30 dias</v>
      </c>
      <c r="X481" s="81" t="str">
        <f t="shared" si="31"/>
        <v>42021</v>
      </c>
      <c r="AA481"/>
    </row>
    <row r="482" spans="1:27" x14ac:dyDescent="0.3">
      <c r="A482" s="57">
        <v>44255</v>
      </c>
      <c r="B482">
        <v>29894663000189</v>
      </c>
      <c r="C482" t="s">
        <v>96</v>
      </c>
      <c r="D482" s="57">
        <v>43978</v>
      </c>
      <c r="E482">
        <v>50</v>
      </c>
      <c r="F482" s="57">
        <v>44172</v>
      </c>
      <c r="G482">
        <f t="shared" si="30"/>
        <v>-83</v>
      </c>
      <c r="H482" s="57">
        <v>46484</v>
      </c>
      <c r="I482">
        <v>2168</v>
      </c>
      <c r="J482">
        <v>302026649</v>
      </c>
      <c r="K482">
        <v>84</v>
      </c>
      <c r="L482"/>
      <c r="M482"/>
      <c r="N482">
        <v>1.4336128266033257</v>
      </c>
      <c r="O482" s="83">
        <v>2291.48</v>
      </c>
      <c r="P482">
        <v>2422.3200000000006</v>
      </c>
      <c r="Q482">
        <v>1.7859799999999999</v>
      </c>
      <c r="R482">
        <v>2507.9499999999998</v>
      </c>
      <c r="S482">
        <v>1.7859799999999999</v>
      </c>
      <c r="T482" s="84">
        <v>2291.48</v>
      </c>
      <c r="U482" s="57">
        <v>44197</v>
      </c>
      <c r="V482" s="81" t="str">
        <f t="shared" si="28"/>
        <v>52020</v>
      </c>
      <c r="W482" s="80" t="str">
        <f t="shared" si="29"/>
        <v>61 a 90 dias</v>
      </c>
      <c r="X482" s="81" t="str">
        <f t="shared" si="31"/>
        <v>12021</v>
      </c>
      <c r="AA482"/>
    </row>
    <row r="483" spans="1:27" x14ac:dyDescent="0.3">
      <c r="A483" s="57">
        <v>44255</v>
      </c>
      <c r="B483">
        <v>29894663000189</v>
      </c>
      <c r="C483" t="s">
        <v>96</v>
      </c>
      <c r="D483" s="57">
        <v>44001</v>
      </c>
      <c r="E483">
        <v>43.09</v>
      </c>
      <c r="F483" s="57">
        <v>44142</v>
      </c>
      <c r="G483">
        <f t="shared" si="30"/>
        <v>-113</v>
      </c>
      <c r="H483" s="57">
        <v>46514</v>
      </c>
      <c r="I483">
        <v>2198</v>
      </c>
      <c r="J483">
        <v>302033066</v>
      </c>
      <c r="K483">
        <v>84</v>
      </c>
      <c r="L483"/>
      <c r="M483"/>
      <c r="N483">
        <v>1.4362759882869685</v>
      </c>
      <c r="O483" s="83">
        <v>2029.83</v>
      </c>
      <c r="P483">
        <v>2078.3500000000004</v>
      </c>
      <c r="Q483">
        <v>1.7857860000000001</v>
      </c>
      <c r="R483">
        <v>2218.1</v>
      </c>
      <c r="S483">
        <v>1.7857860000000001</v>
      </c>
      <c r="T483" s="84">
        <v>2029.83</v>
      </c>
      <c r="U483" s="57">
        <v>44136</v>
      </c>
      <c r="V483" s="81" t="str">
        <f t="shared" si="28"/>
        <v>62020</v>
      </c>
      <c r="W483" s="80" t="str">
        <f t="shared" si="29"/>
        <v>91 a 120 dias</v>
      </c>
      <c r="X483" s="81" t="str">
        <f t="shared" si="31"/>
        <v>112020</v>
      </c>
      <c r="AA483"/>
    </row>
    <row r="484" spans="1:27" x14ac:dyDescent="0.3">
      <c r="A484" s="57">
        <v>44255</v>
      </c>
      <c r="B484">
        <v>29894663000189</v>
      </c>
      <c r="C484" t="s">
        <v>96</v>
      </c>
      <c r="D484" s="57">
        <v>43978</v>
      </c>
      <c r="E484">
        <v>161.72999999999999</v>
      </c>
      <c r="F484" s="57">
        <v>44019</v>
      </c>
      <c r="G484">
        <f t="shared" si="30"/>
        <v>-236</v>
      </c>
      <c r="H484" s="57">
        <v>46514</v>
      </c>
      <c r="I484">
        <v>2198</v>
      </c>
      <c r="J484">
        <v>302034365</v>
      </c>
      <c r="K484">
        <v>84</v>
      </c>
      <c r="L484"/>
      <c r="M484"/>
      <c r="N484">
        <v>1.3599999999999999</v>
      </c>
      <c r="O484" s="83">
        <v>8636.9500000000007</v>
      </c>
      <c r="P484">
        <v>8082.34</v>
      </c>
      <c r="Q484">
        <v>1.5949500000000001</v>
      </c>
      <c r="R484">
        <v>9141.1200000000008</v>
      </c>
      <c r="S484">
        <v>1.5949500000000001</v>
      </c>
      <c r="T484" s="84">
        <v>8636.9500000000007</v>
      </c>
      <c r="U484" s="57">
        <v>44044</v>
      </c>
      <c r="V484" s="81" t="str">
        <f t="shared" si="28"/>
        <v>52020</v>
      </c>
      <c r="W484" s="80" t="str">
        <f t="shared" si="29"/>
        <v>Acima de 120 dias</v>
      </c>
      <c r="X484" s="81" t="str">
        <f t="shared" si="31"/>
        <v>82020</v>
      </c>
      <c r="AA484"/>
    </row>
    <row r="485" spans="1:27" x14ac:dyDescent="0.3">
      <c r="A485" s="57">
        <v>44255</v>
      </c>
      <c r="B485">
        <v>29894663000189</v>
      </c>
      <c r="C485" t="s">
        <v>96</v>
      </c>
      <c r="D485" s="57">
        <v>44040</v>
      </c>
      <c r="E485">
        <v>1053</v>
      </c>
      <c r="F485" s="57">
        <v>44172</v>
      </c>
      <c r="G485">
        <f t="shared" si="30"/>
        <v>-83</v>
      </c>
      <c r="H485" s="57">
        <v>46514</v>
      </c>
      <c r="I485">
        <v>2198</v>
      </c>
      <c r="J485">
        <v>302036147</v>
      </c>
      <c r="K485">
        <v>84</v>
      </c>
      <c r="L485"/>
      <c r="M485"/>
      <c r="N485">
        <v>1.4364170668454512</v>
      </c>
      <c r="O485" s="83">
        <v>48571.64</v>
      </c>
      <c r="P485">
        <v>50672.99000000002</v>
      </c>
      <c r="Q485">
        <v>1.7840720000000001</v>
      </c>
      <c r="R485">
        <v>53149.68</v>
      </c>
      <c r="S485">
        <v>1.7840720000000001</v>
      </c>
      <c r="T485" s="84">
        <v>48571.64</v>
      </c>
      <c r="U485" s="57">
        <v>44197</v>
      </c>
      <c r="V485" s="81" t="str">
        <f t="shared" si="28"/>
        <v>72020</v>
      </c>
      <c r="W485" s="80" t="str">
        <f t="shared" si="29"/>
        <v>61 a 90 dias</v>
      </c>
      <c r="X485" s="81" t="str">
        <f t="shared" si="31"/>
        <v>12021</v>
      </c>
      <c r="AA485"/>
    </row>
    <row r="486" spans="1:27" x14ac:dyDescent="0.3">
      <c r="A486" s="57">
        <v>44255</v>
      </c>
      <c r="B486">
        <v>29894663000189</v>
      </c>
      <c r="C486" t="s">
        <v>96</v>
      </c>
      <c r="D486" s="57">
        <v>44040</v>
      </c>
      <c r="E486">
        <v>325.76</v>
      </c>
      <c r="F486" s="57">
        <v>44142</v>
      </c>
      <c r="G486">
        <f t="shared" si="30"/>
        <v>-113</v>
      </c>
      <c r="H486" s="57">
        <v>46575</v>
      </c>
      <c r="I486">
        <v>2259</v>
      </c>
      <c r="J486">
        <v>302055307</v>
      </c>
      <c r="K486">
        <v>84</v>
      </c>
      <c r="L486"/>
      <c r="M486"/>
      <c r="N486">
        <v>1.391302</v>
      </c>
      <c r="O486" s="83">
        <v>15715.18</v>
      </c>
      <c r="P486">
        <v>16116.030000000002</v>
      </c>
      <c r="Q486">
        <v>1.7361169999999999</v>
      </c>
      <c r="R486">
        <v>17201.100000000002</v>
      </c>
      <c r="S486">
        <v>1.7361169999999999</v>
      </c>
      <c r="T486" s="84">
        <v>15715.18</v>
      </c>
      <c r="U486" s="57">
        <v>44136</v>
      </c>
      <c r="V486" s="81" t="str">
        <f t="shared" si="28"/>
        <v>72020</v>
      </c>
      <c r="W486" s="80" t="str">
        <f t="shared" si="29"/>
        <v>91 a 120 dias</v>
      </c>
      <c r="X486" s="81" t="str">
        <f t="shared" si="31"/>
        <v>112020</v>
      </c>
      <c r="AA486"/>
    </row>
    <row r="487" spans="1:27" x14ac:dyDescent="0.3">
      <c r="A487" s="57">
        <v>44255</v>
      </c>
      <c r="B487">
        <v>29894663000189</v>
      </c>
      <c r="C487" t="s">
        <v>96</v>
      </c>
      <c r="D487" s="57">
        <v>44074</v>
      </c>
      <c r="E487">
        <v>109</v>
      </c>
      <c r="F487" s="57">
        <v>44172</v>
      </c>
      <c r="G487">
        <f t="shared" si="30"/>
        <v>-83</v>
      </c>
      <c r="H487" s="57">
        <v>46608</v>
      </c>
      <c r="I487">
        <v>2292</v>
      </c>
      <c r="J487">
        <v>302067261</v>
      </c>
      <c r="K487">
        <v>84</v>
      </c>
      <c r="L487"/>
      <c r="M487"/>
      <c r="N487">
        <v>1.439433</v>
      </c>
      <c r="O487" s="83">
        <v>5110</v>
      </c>
      <c r="P487">
        <v>5314.79</v>
      </c>
      <c r="Q487">
        <v>1.787617</v>
      </c>
      <c r="R487">
        <v>5609.34</v>
      </c>
      <c r="S487">
        <v>1.787617</v>
      </c>
      <c r="T487" s="84">
        <v>5110</v>
      </c>
      <c r="U487" s="57">
        <v>44197</v>
      </c>
      <c r="V487" s="81" t="str">
        <f t="shared" si="28"/>
        <v>82020</v>
      </c>
      <c r="W487" s="80" t="str">
        <f t="shared" si="29"/>
        <v>61 a 90 dias</v>
      </c>
      <c r="X487" s="81" t="str">
        <f t="shared" si="31"/>
        <v>12021</v>
      </c>
      <c r="AA487"/>
    </row>
    <row r="488" spans="1:27" x14ac:dyDescent="0.3">
      <c r="A488" s="57">
        <v>44255</v>
      </c>
      <c r="B488">
        <v>29894663000189</v>
      </c>
      <c r="C488" t="s">
        <v>96</v>
      </c>
      <c r="D488" s="57">
        <v>44099</v>
      </c>
      <c r="E488">
        <v>106</v>
      </c>
      <c r="F488" s="57">
        <v>44234</v>
      </c>
      <c r="G488">
        <f t="shared" si="30"/>
        <v>-21</v>
      </c>
      <c r="H488" s="57">
        <v>46638</v>
      </c>
      <c r="I488">
        <v>2322</v>
      </c>
      <c r="J488">
        <v>302083967</v>
      </c>
      <c r="K488">
        <v>84</v>
      </c>
      <c r="L488"/>
      <c r="M488"/>
      <c r="N488">
        <v>1.4509029999999998</v>
      </c>
      <c r="O488" s="83">
        <v>4769.6099999999997</v>
      </c>
      <c r="P488">
        <v>5135.3799999999983</v>
      </c>
      <c r="Q488">
        <v>1.7990010000000001</v>
      </c>
      <c r="R488">
        <v>5260.72</v>
      </c>
      <c r="S488">
        <v>1.7990010000000001</v>
      </c>
      <c r="T488" s="84">
        <v>4769.6099999999997</v>
      </c>
      <c r="U488" s="57">
        <v>44256</v>
      </c>
      <c r="V488" s="81" t="str">
        <f t="shared" si="28"/>
        <v>92020</v>
      </c>
      <c r="W488" s="80" t="str">
        <f t="shared" si="29"/>
        <v>1 a 30 dias</v>
      </c>
      <c r="X488" s="81" t="str">
        <f t="shared" si="31"/>
        <v>32021</v>
      </c>
      <c r="AA488"/>
    </row>
    <row r="489" spans="1:27" x14ac:dyDescent="0.3">
      <c r="A489" s="57">
        <v>44255</v>
      </c>
      <c r="B489">
        <v>29894663000189</v>
      </c>
      <c r="C489" t="s">
        <v>96</v>
      </c>
      <c r="D489" s="57">
        <v>44134</v>
      </c>
      <c r="E489">
        <v>273.89</v>
      </c>
      <c r="F489" s="57">
        <v>44323</v>
      </c>
      <c r="G489">
        <f t="shared" si="30"/>
        <v>68</v>
      </c>
      <c r="H489" s="57">
        <v>46638</v>
      </c>
      <c r="I489">
        <v>2322</v>
      </c>
      <c r="J489">
        <v>302091508</v>
      </c>
      <c r="K489">
        <v>84</v>
      </c>
      <c r="L489"/>
      <c r="M489"/>
      <c r="N489">
        <v>1.4427000000000001</v>
      </c>
      <c r="O489" s="83">
        <v>11526.09</v>
      </c>
      <c r="P489">
        <v>13252.980000000001</v>
      </c>
      <c r="Q489">
        <v>1.791925</v>
      </c>
      <c r="R489">
        <v>12803.699999999999</v>
      </c>
      <c r="S489">
        <v>1.791925</v>
      </c>
      <c r="T489" s="84">
        <v>11526.09</v>
      </c>
      <c r="U489" s="57">
        <v>44317</v>
      </c>
      <c r="V489" s="81" t="str">
        <f t="shared" si="28"/>
        <v>102020</v>
      </c>
      <c r="W489" s="80" t="str">
        <f t="shared" si="29"/>
        <v>1 a 30 dias</v>
      </c>
      <c r="X489" s="81" t="str">
        <f t="shared" si="31"/>
        <v>52021</v>
      </c>
      <c r="AA489"/>
    </row>
    <row r="490" spans="1:27" x14ac:dyDescent="0.3">
      <c r="A490" s="57">
        <v>44255</v>
      </c>
      <c r="B490">
        <v>29894663000189</v>
      </c>
      <c r="C490" t="s">
        <v>96</v>
      </c>
      <c r="D490" s="57">
        <v>43978</v>
      </c>
      <c r="E490">
        <v>49.6</v>
      </c>
      <c r="F490" s="57">
        <v>44203</v>
      </c>
      <c r="G490">
        <f t="shared" si="30"/>
        <v>-52</v>
      </c>
      <c r="H490" s="57">
        <v>46119</v>
      </c>
      <c r="I490">
        <v>1803</v>
      </c>
      <c r="J490">
        <v>302117972</v>
      </c>
      <c r="K490">
        <v>72</v>
      </c>
      <c r="L490"/>
      <c r="M490"/>
      <c r="N490">
        <v>1.4949999999999999</v>
      </c>
      <c r="O490" s="83">
        <v>1954.03</v>
      </c>
      <c r="P490">
        <v>2167.1899999999996</v>
      </c>
      <c r="Q490">
        <v>1.9858499999999999</v>
      </c>
      <c r="R490">
        <v>2175.84</v>
      </c>
      <c r="S490">
        <v>1.9858499999999999</v>
      </c>
      <c r="T490" s="84">
        <v>1954.03</v>
      </c>
      <c r="U490" s="57">
        <v>44197</v>
      </c>
      <c r="V490" s="81" t="str">
        <f t="shared" si="28"/>
        <v>52020</v>
      </c>
      <c r="W490" s="80" t="str">
        <f t="shared" si="29"/>
        <v>31 a 60 dias</v>
      </c>
      <c r="X490" s="81" t="str">
        <f t="shared" si="31"/>
        <v>12021</v>
      </c>
      <c r="AA490"/>
    </row>
    <row r="491" spans="1:27" x14ac:dyDescent="0.3">
      <c r="A491" s="57">
        <v>44255</v>
      </c>
      <c r="B491">
        <v>29894663000189</v>
      </c>
      <c r="C491" t="s">
        <v>96</v>
      </c>
      <c r="D491" s="57">
        <v>44099</v>
      </c>
      <c r="E491">
        <v>204.99</v>
      </c>
      <c r="F491" s="57">
        <v>44323</v>
      </c>
      <c r="G491">
        <f t="shared" si="30"/>
        <v>68</v>
      </c>
      <c r="H491" s="57">
        <v>46514</v>
      </c>
      <c r="I491">
        <v>2198</v>
      </c>
      <c r="J491">
        <v>302133782</v>
      </c>
      <c r="K491">
        <v>84</v>
      </c>
      <c r="L491"/>
      <c r="M491"/>
      <c r="N491">
        <v>1.3599999999999999</v>
      </c>
      <c r="O491" s="83">
        <v>8890.25</v>
      </c>
      <c r="P491">
        <v>9973.909999999998</v>
      </c>
      <c r="Q491">
        <v>1.5976509999999999</v>
      </c>
      <c r="R491">
        <v>9536.2899999999991</v>
      </c>
      <c r="S491">
        <v>1.5976509999999999</v>
      </c>
      <c r="T491" s="84">
        <v>8890.25</v>
      </c>
      <c r="U491" s="57">
        <v>44317</v>
      </c>
      <c r="V491" s="81" t="str">
        <f t="shared" si="28"/>
        <v>92020</v>
      </c>
      <c r="W491" s="80" t="str">
        <f t="shared" si="29"/>
        <v>1 a 30 dias</v>
      </c>
      <c r="X491" s="81" t="str">
        <f t="shared" si="31"/>
        <v>52021</v>
      </c>
      <c r="AA491"/>
    </row>
    <row r="492" spans="1:27" x14ac:dyDescent="0.3">
      <c r="A492" s="57">
        <v>44255</v>
      </c>
      <c r="B492">
        <v>29894663000189</v>
      </c>
      <c r="C492" t="s">
        <v>96</v>
      </c>
      <c r="D492" s="57">
        <v>44040</v>
      </c>
      <c r="E492">
        <v>486.2</v>
      </c>
      <c r="F492" s="57">
        <v>44050</v>
      </c>
      <c r="G492">
        <f t="shared" si="30"/>
        <v>-205</v>
      </c>
      <c r="H492" s="57">
        <v>46514</v>
      </c>
      <c r="I492">
        <v>2198</v>
      </c>
      <c r="J492">
        <v>302133913</v>
      </c>
      <c r="K492">
        <v>84</v>
      </c>
      <c r="L492"/>
      <c r="M492"/>
      <c r="N492">
        <v>1.4401881094050333</v>
      </c>
      <c r="O492" s="83">
        <v>23862.75</v>
      </c>
      <c r="P492">
        <v>23368.180000000004</v>
      </c>
      <c r="Q492">
        <v>1.788097</v>
      </c>
      <c r="R492">
        <v>25974.66</v>
      </c>
      <c r="S492">
        <v>1.788097</v>
      </c>
      <c r="T492" s="84">
        <v>23862.75</v>
      </c>
      <c r="U492" s="57">
        <v>44228</v>
      </c>
      <c r="V492" s="81" t="str">
        <f t="shared" si="28"/>
        <v>72020</v>
      </c>
      <c r="W492" s="80" t="str">
        <f t="shared" si="29"/>
        <v>Acima de 120 dias</v>
      </c>
      <c r="X492" s="81" t="str">
        <f t="shared" si="31"/>
        <v>22021</v>
      </c>
      <c r="AA492"/>
    </row>
    <row r="493" spans="1:27" x14ac:dyDescent="0.3">
      <c r="A493" s="57">
        <v>44255</v>
      </c>
      <c r="B493">
        <v>29894663000189</v>
      </c>
      <c r="C493" t="s">
        <v>96</v>
      </c>
      <c r="D493" s="57">
        <v>44001</v>
      </c>
      <c r="E493">
        <v>281</v>
      </c>
      <c r="F493" s="57">
        <v>44323</v>
      </c>
      <c r="G493">
        <f t="shared" si="30"/>
        <v>68</v>
      </c>
      <c r="H493" s="57">
        <v>46545</v>
      </c>
      <c r="I493">
        <v>2229</v>
      </c>
      <c r="J493">
        <v>302144552</v>
      </c>
      <c r="K493">
        <v>84</v>
      </c>
      <c r="L493"/>
      <c r="M493"/>
      <c r="N493">
        <v>1.4519489999999999</v>
      </c>
      <c r="O493" s="83">
        <v>11587.79</v>
      </c>
      <c r="P493">
        <v>13565.149999999994</v>
      </c>
      <c r="Q493">
        <v>1.7976970000000001</v>
      </c>
      <c r="R493">
        <v>12816.57</v>
      </c>
      <c r="S493">
        <v>1.7976970000000001</v>
      </c>
      <c r="T493" s="84">
        <v>11587.79</v>
      </c>
      <c r="U493" s="57">
        <v>44317</v>
      </c>
      <c r="V493" s="81" t="str">
        <f t="shared" si="28"/>
        <v>62020</v>
      </c>
      <c r="W493" s="80" t="str">
        <f t="shared" si="29"/>
        <v>1 a 30 dias</v>
      </c>
      <c r="X493" s="81" t="str">
        <f t="shared" si="31"/>
        <v>52021</v>
      </c>
      <c r="AA493"/>
    </row>
    <row r="494" spans="1:27" x14ac:dyDescent="0.3">
      <c r="A494" s="57">
        <v>44255</v>
      </c>
      <c r="B494">
        <v>29894663000189</v>
      </c>
      <c r="C494" t="s">
        <v>96</v>
      </c>
      <c r="D494" s="57">
        <v>44074</v>
      </c>
      <c r="E494">
        <v>185</v>
      </c>
      <c r="F494" s="57">
        <v>44234</v>
      </c>
      <c r="G494">
        <f t="shared" si="30"/>
        <v>-21</v>
      </c>
      <c r="H494" s="57">
        <v>46545</v>
      </c>
      <c r="I494">
        <v>2229</v>
      </c>
      <c r="J494">
        <v>302145176</v>
      </c>
      <c r="K494">
        <v>84</v>
      </c>
      <c r="L494"/>
      <c r="M494"/>
      <c r="N494">
        <v>1.3599999999999999</v>
      </c>
      <c r="O494" s="83">
        <v>8516.57</v>
      </c>
      <c r="P494">
        <v>9145.64</v>
      </c>
      <c r="Q494">
        <v>1.648692</v>
      </c>
      <c r="R494">
        <v>9229.4500000000007</v>
      </c>
      <c r="S494">
        <v>1.648692</v>
      </c>
      <c r="T494" s="84">
        <v>8516.57</v>
      </c>
      <c r="U494" s="57">
        <v>44228</v>
      </c>
      <c r="V494" s="81" t="str">
        <f t="shared" si="28"/>
        <v>82020</v>
      </c>
      <c r="W494" s="80" t="str">
        <f t="shared" si="29"/>
        <v>1 a 30 dias</v>
      </c>
      <c r="X494" s="81" t="str">
        <f t="shared" si="31"/>
        <v>22021</v>
      </c>
      <c r="AA494"/>
    </row>
    <row r="495" spans="1:27" x14ac:dyDescent="0.3">
      <c r="A495" s="57">
        <v>44255</v>
      </c>
      <c r="B495">
        <v>29894663000189</v>
      </c>
      <c r="C495" t="s">
        <v>96</v>
      </c>
      <c r="D495" s="57">
        <v>44074</v>
      </c>
      <c r="E495">
        <v>114.93</v>
      </c>
      <c r="F495" s="57">
        <v>44081</v>
      </c>
      <c r="G495">
        <f t="shared" si="30"/>
        <v>-174</v>
      </c>
      <c r="H495" s="57">
        <v>46575</v>
      </c>
      <c r="I495">
        <v>2259</v>
      </c>
      <c r="J495">
        <v>302149473</v>
      </c>
      <c r="K495">
        <v>84</v>
      </c>
      <c r="L495"/>
      <c r="M495"/>
      <c r="N495">
        <v>1.4259103060490803</v>
      </c>
      <c r="O495" s="83">
        <v>5722.62</v>
      </c>
      <c r="P495">
        <v>5594.5200000000023</v>
      </c>
      <c r="Q495">
        <v>1.773309</v>
      </c>
      <c r="R495">
        <v>6242.22</v>
      </c>
      <c r="S495">
        <v>1.773309</v>
      </c>
      <c r="T495" s="84">
        <v>5722.62</v>
      </c>
      <c r="U495" s="57">
        <v>44105</v>
      </c>
      <c r="V495" s="81" t="str">
        <f t="shared" si="28"/>
        <v>82020</v>
      </c>
      <c r="W495" s="80" t="str">
        <f t="shared" si="29"/>
        <v>Acima de 120 dias</v>
      </c>
      <c r="X495" s="81" t="str">
        <f t="shared" si="31"/>
        <v>102020</v>
      </c>
      <c r="AA495"/>
    </row>
    <row r="496" spans="1:27" x14ac:dyDescent="0.3">
      <c r="A496" s="57">
        <v>44255</v>
      </c>
      <c r="B496">
        <v>29894663000189</v>
      </c>
      <c r="C496" t="s">
        <v>96</v>
      </c>
      <c r="D496" s="57">
        <v>44074</v>
      </c>
      <c r="E496">
        <v>95.16</v>
      </c>
      <c r="F496" s="57">
        <v>44234</v>
      </c>
      <c r="G496">
        <f t="shared" si="30"/>
        <v>-21</v>
      </c>
      <c r="H496" s="57">
        <v>45481</v>
      </c>
      <c r="I496">
        <v>1165</v>
      </c>
      <c r="J496">
        <v>302156640</v>
      </c>
      <c r="K496">
        <v>48</v>
      </c>
      <c r="L496"/>
      <c r="M496"/>
      <c r="N496">
        <v>1.3599999999999999</v>
      </c>
      <c r="O496" s="83">
        <v>2985.44</v>
      </c>
      <c r="P496">
        <v>3309.9</v>
      </c>
      <c r="Q496">
        <v>1.7791980000000001</v>
      </c>
      <c r="R496">
        <v>3184.3599999999997</v>
      </c>
      <c r="S496">
        <v>1.7791980000000001</v>
      </c>
      <c r="T496" s="84">
        <v>2985.44</v>
      </c>
      <c r="U496" s="57">
        <v>44228</v>
      </c>
      <c r="V496" s="81" t="str">
        <f t="shared" si="28"/>
        <v>82020</v>
      </c>
      <c r="W496" s="80" t="str">
        <f t="shared" si="29"/>
        <v>1 a 30 dias</v>
      </c>
      <c r="X496" s="81" t="str">
        <f t="shared" si="31"/>
        <v>22021</v>
      </c>
      <c r="AA496"/>
    </row>
    <row r="497" spans="1:27" x14ac:dyDescent="0.3">
      <c r="A497" s="57">
        <v>44255</v>
      </c>
      <c r="B497">
        <v>29894663000189</v>
      </c>
      <c r="C497" t="s">
        <v>96</v>
      </c>
      <c r="D497" s="57">
        <v>44074</v>
      </c>
      <c r="E497">
        <v>586</v>
      </c>
      <c r="F497" s="57">
        <v>44323</v>
      </c>
      <c r="G497">
        <f t="shared" si="30"/>
        <v>68</v>
      </c>
      <c r="H497" s="57">
        <v>46608</v>
      </c>
      <c r="I497">
        <v>2292</v>
      </c>
      <c r="J497">
        <v>302158308</v>
      </c>
      <c r="K497">
        <v>84</v>
      </c>
      <c r="L497"/>
      <c r="M497"/>
      <c r="N497">
        <v>1.3599999999999999</v>
      </c>
      <c r="O497" s="83">
        <v>26614.23</v>
      </c>
      <c r="P497">
        <v>29346.739999999987</v>
      </c>
      <c r="Q497">
        <v>1.513447</v>
      </c>
      <c r="R497">
        <v>27899.96</v>
      </c>
      <c r="S497">
        <v>1.513447</v>
      </c>
      <c r="T497" s="84">
        <v>26614.23</v>
      </c>
      <c r="U497" s="57">
        <v>44317</v>
      </c>
      <c r="V497" s="81" t="str">
        <f t="shared" si="28"/>
        <v>82020</v>
      </c>
      <c r="W497" s="80" t="str">
        <f t="shared" si="29"/>
        <v>1 a 30 dias</v>
      </c>
      <c r="X497" s="81" t="str">
        <f t="shared" si="31"/>
        <v>52021</v>
      </c>
      <c r="AA497"/>
    </row>
    <row r="498" spans="1:27" x14ac:dyDescent="0.3">
      <c r="A498" s="57">
        <v>44255</v>
      </c>
      <c r="B498">
        <v>29894663000189</v>
      </c>
      <c r="C498" t="s">
        <v>96</v>
      </c>
      <c r="D498" s="57">
        <v>44074</v>
      </c>
      <c r="E498">
        <v>211.47</v>
      </c>
      <c r="F498" s="57">
        <v>44172</v>
      </c>
      <c r="G498">
        <f t="shared" si="30"/>
        <v>-83</v>
      </c>
      <c r="H498" s="57">
        <v>46608</v>
      </c>
      <c r="I498">
        <v>2292</v>
      </c>
      <c r="J498">
        <v>302158313</v>
      </c>
      <c r="K498">
        <v>84</v>
      </c>
      <c r="L498"/>
      <c r="M498"/>
      <c r="N498">
        <v>1.3599999999999999</v>
      </c>
      <c r="O498" s="83">
        <v>10657.13</v>
      </c>
      <c r="P498">
        <v>10590.419999999998</v>
      </c>
      <c r="Q498">
        <v>1.5149980000000001</v>
      </c>
      <c r="R498">
        <v>11125.6</v>
      </c>
      <c r="S498">
        <v>1.5149980000000001</v>
      </c>
      <c r="T498" s="84">
        <v>10657.13</v>
      </c>
      <c r="U498" s="57">
        <v>44166</v>
      </c>
      <c r="V498" s="81" t="str">
        <f t="shared" si="28"/>
        <v>82020</v>
      </c>
      <c r="W498" s="80" t="str">
        <f t="shared" si="29"/>
        <v>61 a 90 dias</v>
      </c>
      <c r="X498" s="81" t="str">
        <f t="shared" si="31"/>
        <v>122020</v>
      </c>
      <c r="AA498"/>
    </row>
    <row r="499" spans="1:27" x14ac:dyDescent="0.3">
      <c r="A499" s="57">
        <v>44255</v>
      </c>
      <c r="B499">
        <v>29894663000189</v>
      </c>
      <c r="C499" t="s">
        <v>96</v>
      </c>
      <c r="D499" s="57">
        <v>44074</v>
      </c>
      <c r="E499">
        <v>117.25</v>
      </c>
      <c r="F499" s="57">
        <v>44234</v>
      </c>
      <c r="G499">
        <f t="shared" si="30"/>
        <v>-21</v>
      </c>
      <c r="H499" s="57">
        <v>46575</v>
      </c>
      <c r="I499">
        <v>2259</v>
      </c>
      <c r="J499">
        <v>302161848</v>
      </c>
      <c r="K499">
        <v>84</v>
      </c>
      <c r="L499"/>
      <c r="M499"/>
      <c r="N499">
        <v>1.4461110564914588</v>
      </c>
      <c r="O499" s="83">
        <v>5221.78</v>
      </c>
      <c r="P499">
        <v>5669.4000000000015</v>
      </c>
      <c r="Q499">
        <v>1.794829</v>
      </c>
      <c r="R499">
        <v>5748.89</v>
      </c>
      <c r="S499">
        <v>1.794829</v>
      </c>
      <c r="T499" s="84">
        <v>5221.78</v>
      </c>
      <c r="U499" s="57">
        <v>44228</v>
      </c>
      <c r="V499" s="81" t="str">
        <f t="shared" si="28"/>
        <v>82020</v>
      </c>
      <c r="W499" s="80" t="str">
        <f t="shared" si="29"/>
        <v>1 a 30 dias</v>
      </c>
      <c r="X499" s="81" t="str">
        <f t="shared" si="31"/>
        <v>22021</v>
      </c>
      <c r="AA499"/>
    </row>
    <row r="500" spans="1:27" x14ac:dyDescent="0.3">
      <c r="A500" s="57">
        <v>44255</v>
      </c>
      <c r="B500">
        <v>29894663000189</v>
      </c>
      <c r="C500" t="s">
        <v>96</v>
      </c>
      <c r="D500" s="57">
        <v>44099</v>
      </c>
      <c r="E500">
        <v>343.22</v>
      </c>
      <c r="F500" s="57">
        <v>44142</v>
      </c>
      <c r="G500">
        <f t="shared" si="30"/>
        <v>-113</v>
      </c>
      <c r="H500" s="57">
        <v>46608</v>
      </c>
      <c r="I500">
        <v>2292</v>
      </c>
      <c r="J500">
        <v>302165026</v>
      </c>
      <c r="K500">
        <v>84</v>
      </c>
      <c r="L500"/>
      <c r="M500"/>
      <c r="N500">
        <v>1.4340169999999999</v>
      </c>
      <c r="O500" s="83">
        <v>16461.05</v>
      </c>
      <c r="P500">
        <v>16619.590000000004</v>
      </c>
      <c r="Q500">
        <v>1.781034</v>
      </c>
      <c r="R500">
        <v>18032.400000000001</v>
      </c>
      <c r="S500">
        <v>1.781034</v>
      </c>
      <c r="T500" s="84">
        <v>16461.05</v>
      </c>
      <c r="U500" s="57">
        <v>44136</v>
      </c>
      <c r="V500" s="81" t="str">
        <f t="shared" si="28"/>
        <v>92020</v>
      </c>
      <c r="W500" s="80" t="str">
        <f t="shared" si="29"/>
        <v>91 a 120 dias</v>
      </c>
      <c r="X500" s="81" t="str">
        <f t="shared" si="31"/>
        <v>112020</v>
      </c>
      <c r="AA500"/>
    </row>
    <row r="501" spans="1:27" x14ac:dyDescent="0.3">
      <c r="A501" s="57">
        <v>44255</v>
      </c>
      <c r="B501">
        <v>29894663000189</v>
      </c>
      <c r="C501" t="s">
        <v>96</v>
      </c>
      <c r="D501" s="57">
        <v>44099</v>
      </c>
      <c r="E501">
        <v>88.75</v>
      </c>
      <c r="F501" s="57">
        <v>44323</v>
      </c>
      <c r="G501">
        <f t="shared" si="30"/>
        <v>68</v>
      </c>
      <c r="H501" s="57">
        <v>46699</v>
      </c>
      <c r="I501">
        <v>2383</v>
      </c>
      <c r="J501">
        <v>302188620</v>
      </c>
      <c r="K501">
        <v>84</v>
      </c>
      <c r="L501"/>
      <c r="M501"/>
      <c r="N501">
        <v>1.445654</v>
      </c>
      <c r="O501" s="83">
        <v>3778.13</v>
      </c>
      <c r="P501">
        <v>4183.6899999999996</v>
      </c>
      <c r="Q501">
        <v>1.7925880000000001</v>
      </c>
      <c r="R501">
        <v>4202.5200000000004</v>
      </c>
      <c r="S501">
        <v>1.7925880000000001</v>
      </c>
      <c r="T501" s="84">
        <v>3778.13</v>
      </c>
      <c r="U501" s="57">
        <v>44317</v>
      </c>
      <c r="V501" s="81" t="str">
        <f t="shared" si="28"/>
        <v>92020</v>
      </c>
      <c r="W501" s="80" t="str">
        <f t="shared" si="29"/>
        <v>1 a 30 dias</v>
      </c>
      <c r="X501" s="81" t="str">
        <f t="shared" si="31"/>
        <v>52021</v>
      </c>
      <c r="AA501"/>
    </row>
    <row r="502" spans="1:27" x14ac:dyDescent="0.3">
      <c r="A502" s="57">
        <v>44255</v>
      </c>
      <c r="B502">
        <v>29894663000189</v>
      </c>
      <c r="C502" t="s">
        <v>96</v>
      </c>
      <c r="D502" s="57">
        <v>44134</v>
      </c>
      <c r="E502">
        <v>50.5</v>
      </c>
      <c r="F502" s="57">
        <v>44234</v>
      </c>
      <c r="G502">
        <f t="shared" si="30"/>
        <v>-21</v>
      </c>
      <c r="H502" s="57">
        <v>46699</v>
      </c>
      <c r="I502">
        <v>2383</v>
      </c>
      <c r="J502">
        <v>302192895</v>
      </c>
      <c r="K502">
        <v>84</v>
      </c>
      <c r="L502"/>
      <c r="M502"/>
      <c r="N502">
        <v>1.4056139999999999</v>
      </c>
      <c r="O502" s="83">
        <v>2334.16</v>
      </c>
      <c r="P502">
        <v>2454.4699999999989</v>
      </c>
      <c r="Q502">
        <v>1.7418169999999999</v>
      </c>
      <c r="R502">
        <v>2573.2600000000002</v>
      </c>
      <c r="S502">
        <v>1.7418169999999999</v>
      </c>
      <c r="T502" s="84">
        <v>2334.16</v>
      </c>
      <c r="U502" s="57">
        <v>44228</v>
      </c>
      <c r="V502" s="81" t="str">
        <f t="shared" si="28"/>
        <v>102020</v>
      </c>
      <c r="W502" s="80" t="str">
        <f t="shared" si="29"/>
        <v>1 a 30 dias</v>
      </c>
      <c r="X502" s="81" t="str">
        <f t="shared" si="31"/>
        <v>22021</v>
      </c>
      <c r="AA502"/>
    </row>
    <row r="503" spans="1:27" x14ac:dyDescent="0.3">
      <c r="A503" s="57">
        <v>44255</v>
      </c>
      <c r="B503">
        <v>29894663000189</v>
      </c>
      <c r="C503" t="s">
        <v>96</v>
      </c>
      <c r="D503" s="57">
        <v>43978</v>
      </c>
      <c r="E503">
        <v>242</v>
      </c>
      <c r="F503" s="57">
        <v>44050</v>
      </c>
      <c r="G503">
        <f t="shared" si="30"/>
        <v>-205</v>
      </c>
      <c r="H503" s="57">
        <v>46514</v>
      </c>
      <c r="I503">
        <v>2198</v>
      </c>
      <c r="J503">
        <v>302233582</v>
      </c>
      <c r="K503">
        <v>84</v>
      </c>
      <c r="L503"/>
      <c r="M503"/>
      <c r="N503">
        <v>1.450197</v>
      </c>
      <c r="O503" s="83">
        <v>12090.41</v>
      </c>
      <c r="P503">
        <v>11731.020000000004</v>
      </c>
      <c r="Q503">
        <v>1.7984880000000001</v>
      </c>
      <c r="R503">
        <v>13138.11</v>
      </c>
      <c r="S503">
        <v>1.7984880000000001</v>
      </c>
      <c r="T503" s="84">
        <v>12090.41</v>
      </c>
      <c r="U503" s="57">
        <v>44075</v>
      </c>
      <c r="V503" s="81" t="str">
        <f t="shared" si="28"/>
        <v>52020</v>
      </c>
      <c r="W503" s="80" t="str">
        <f t="shared" si="29"/>
        <v>Acima de 120 dias</v>
      </c>
      <c r="X503" s="81" t="str">
        <f t="shared" si="31"/>
        <v>92020</v>
      </c>
      <c r="AA503"/>
    </row>
    <row r="504" spans="1:27" x14ac:dyDescent="0.3">
      <c r="A504" s="57">
        <v>44255</v>
      </c>
      <c r="B504">
        <v>29894663000189</v>
      </c>
      <c r="C504" t="s">
        <v>96</v>
      </c>
      <c r="D504" s="57">
        <v>44074</v>
      </c>
      <c r="E504">
        <v>283.05</v>
      </c>
      <c r="F504" s="57">
        <v>44111</v>
      </c>
      <c r="G504">
        <f t="shared" si="30"/>
        <v>-144</v>
      </c>
      <c r="H504" s="57">
        <v>45084</v>
      </c>
      <c r="I504">
        <v>768</v>
      </c>
      <c r="J504">
        <v>302249282</v>
      </c>
      <c r="K504">
        <v>36</v>
      </c>
      <c r="L504"/>
      <c r="M504"/>
      <c r="N504">
        <v>1.3599999999999999</v>
      </c>
      <c r="O504" s="83">
        <v>7915.3899999999994</v>
      </c>
      <c r="P504">
        <v>7721.7800000000007</v>
      </c>
      <c r="Q504">
        <v>1.7983450000000001</v>
      </c>
      <c r="R504">
        <v>8223.84</v>
      </c>
      <c r="S504">
        <v>1.7983450000000001</v>
      </c>
      <c r="T504" s="84">
        <v>7915.3899999999994</v>
      </c>
      <c r="U504" s="57">
        <v>44105</v>
      </c>
      <c r="V504" s="81" t="str">
        <f t="shared" si="28"/>
        <v>82020</v>
      </c>
      <c r="W504" s="80" t="str">
        <f t="shared" si="29"/>
        <v>Acima de 120 dias</v>
      </c>
      <c r="X504" s="81" t="str">
        <f t="shared" si="31"/>
        <v>102020</v>
      </c>
      <c r="AA504"/>
    </row>
    <row r="505" spans="1:27" x14ac:dyDescent="0.3">
      <c r="A505" s="57">
        <v>44255</v>
      </c>
      <c r="B505">
        <v>29894663000189</v>
      </c>
      <c r="C505" t="s">
        <v>96</v>
      </c>
      <c r="D505" s="57">
        <v>44040</v>
      </c>
      <c r="E505">
        <v>229.59</v>
      </c>
      <c r="F505" s="57">
        <v>44142</v>
      </c>
      <c r="G505">
        <f t="shared" si="30"/>
        <v>-113</v>
      </c>
      <c r="H505" s="57">
        <v>46181</v>
      </c>
      <c r="I505">
        <v>1865</v>
      </c>
      <c r="J505">
        <v>302249806</v>
      </c>
      <c r="K505">
        <v>72</v>
      </c>
      <c r="L505"/>
      <c r="M505"/>
      <c r="N505">
        <v>1.3954447095104694</v>
      </c>
      <c r="O505" s="83">
        <v>10053.82</v>
      </c>
      <c r="P505">
        <v>10334.77</v>
      </c>
      <c r="Q505">
        <v>1.786087</v>
      </c>
      <c r="R505">
        <v>10958.66</v>
      </c>
      <c r="S505">
        <v>1.786087</v>
      </c>
      <c r="T505" s="84">
        <v>10053.82</v>
      </c>
      <c r="U505" s="57">
        <v>44136</v>
      </c>
      <c r="V505" s="81" t="str">
        <f t="shared" si="28"/>
        <v>72020</v>
      </c>
      <c r="W505" s="80" t="str">
        <f t="shared" si="29"/>
        <v>91 a 120 dias</v>
      </c>
      <c r="X505" s="81" t="str">
        <f t="shared" si="31"/>
        <v>112020</v>
      </c>
      <c r="AA505"/>
    </row>
    <row r="506" spans="1:27" x14ac:dyDescent="0.3">
      <c r="A506" s="57">
        <v>44255</v>
      </c>
      <c r="B506">
        <v>29894663000189</v>
      </c>
      <c r="C506" t="s">
        <v>96</v>
      </c>
      <c r="D506" s="57">
        <v>44074</v>
      </c>
      <c r="E506">
        <v>430.31</v>
      </c>
      <c r="F506" s="57">
        <v>44323</v>
      </c>
      <c r="G506">
        <f t="shared" si="30"/>
        <v>68</v>
      </c>
      <c r="H506" s="57">
        <v>46608</v>
      </c>
      <c r="I506">
        <v>2292</v>
      </c>
      <c r="J506">
        <v>302269083</v>
      </c>
      <c r="K506">
        <v>84</v>
      </c>
      <c r="L506"/>
      <c r="M506"/>
      <c r="N506">
        <v>1.3599999999999999</v>
      </c>
      <c r="O506" s="83">
        <v>19266.740000000002</v>
      </c>
      <c r="P506">
        <v>21549.82</v>
      </c>
      <c r="Q506">
        <v>1.5608379999999999</v>
      </c>
      <c r="R506">
        <v>20487.420000000002</v>
      </c>
      <c r="S506">
        <v>1.5608379999999999</v>
      </c>
      <c r="T506" s="84">
        <v>19266.740000000002</v>
      </c>
      <c r="U506" s="57">
        <v>44317</v>
      </c>
      <c r="V506" s="81" t="str">
        <f t="shared" si="28"/>
        <v>82020</v>
      </c>
      <c r="W506" s="80" t="str">
        <f t="shared" si="29"/>
        <v>1 a 30 dias</v>
      </c>
      <c r="X506" s="81" t="str">
        <f t="shared" si="31"/>
        <v>52021</v>
      </c>
      <c r="AA506"/>
    </row>
    <row r="507" spans="1:27" x14ac:dyDescent="0.3">
      <c r="A507" s="57">
        <v>44255</v>
      </c>
      <c r="B507">
        <v>29894663000189</v>
      </c>
      <c r="C507" t="s">
        <v>96</v>
      </c>
      <c r="D507" s="57">
        <v>44099</v>
      </c>
      <c r="E507">
        <v>144</v>
      </c>
      <c r="F507" s="57">
        <v>44262</v>
      </c>
      <c r="G507">
        <f t="shared" si="30"/>
        <v>7</v>
      </c>
      <c r="H507" s="57">
        <v>46638</v>
      </c>
      <c r="I507">
        <v>2322</v>
      </c>
      <c r="J507">
        <v>302282967</v>
      </c>
      <c r="K507">
        <v>84</v>
      </c>
      <c r="L507"/>
      <c r="M507"/>
      <c r="N507">
        <v>1.4375550000000001</v>
      </c>
      <c r="O507" s="83">
        <v>6360.7</v>
      </c>
      <c r="P507">
        <v>7007.66</v>
      </c>
      <c r="Q507">
        <v>1.7847789999999999</v>
      </c>
      <c r="R507">
        <v>7030.37</v>
      </c>
      <c r="S507">
        <v>1.7847789999999999</v>
      </c>
      <c r="T507" s="84">
        <v>6360.7</v>
      </c>
      <c r="U507" s="57">
        <v>44287</v>
      </c>
      <c r="V507" s="81" t="str">
        <f t="shared" si="28"/>
        <v>92020</v>
      </c>
      <c r="W507" s="80" t="str">
        <f t="shared" si="29"/>
        <v>1 a 30 dias</v>
      </c>
      <c r="X507" s="81" t="str">
        <f t="shared" si="31"/>
        <v>42021</v>
      </c>
      <c r="AA507"/>
    </row>
    <row r="508" spans="1:27" x14ac:dyDescent="0.3">
      <c r="A508" s="57">
        <v>44255</v>
      </c>
      <c r="B508">
        <v>29894663000189</v>
      </c>
      <c r="C508" t="s">
        <v>96</v>
      </c>
      <c r="D508" s="57">
        <v>44134</v>
      </c>
      <c r="E508">
        <v>52.15</v>
      </c>
      <c r="F508" s="57">
        <v>44293</v>
      </c>
      <c r="G508">
        <f t="shared" si="30"/>
        <v>38</v>
      </c>
      <c r="H508" s="57">
        <v>46699</v>
      </c>
      <c r="I508">
        <v>2383</v>
      </c>
      <c r="J508">
        <v>302326861</v>
      </c>
      <c r="K508">
        <v>84</v>
      </c>
      <c r="L508"/>
      <c r="M508"/>
      <c r="N508">
        <v>1.413705</v>
      </c>
      <c r="O508" s="83">
        <v>2300.42</v>
      </c>
      <c r="P508">
        <v>2527.6099999999992</v>
      </c>
      <c r="Q508">
        <v>1.7502230000000001</v>
      </c>
      <c r="R508">
        <v>2546.65</v>
      </c>
      <c r="S508">
        <v>1.7502230000000001</v>
      </c>
      <c r="T508" s="84">
        <v>2300.42</v>
      </c>
      <c r="U508" s="57">
        <v>44287</v>
      </c>
      <c r="V508" s="81" t="str">
        <f t="shared" si="28"/>
        <v>102020</v>
      </c>
      <c r="W508" s="80" t="str">
        <f t="shared" si="29"/>
        <v>1 a 30 dias</v>
      </c>
      <c r="X508" s="81" t="str">
        <f t="shared" si="31"/>
        <v>42021</v>
      </c>
      <c r="AA508"/>
    </row>
    <row r="509" spans="1:27" x14ac:dyDescent="0.3">
      <c r="A509" s="57">
        <v>44255</v>
      </c>
      <c r="B509">
        <v>29894663000189</v>
      </c>
      <c r="C509" t="s">
        <v>96</v>
      </c>
      <c r="D509" s="57">
        <v>44040</v>
      </c>
      <c r="E509">
        <v>195.98</v>
      </c>
      <c r="F509" s="57">
        <v>44050</v>
      </c>
      <c r="G509">
        <f t="shared" si="30"/>
        <v>-205</v>
      </c>
      <c r="H509" s="57">
        <v>46575</v>
      </c>
      <c r="I509">
        <v>2259</v>
      </c>
      <c r="J509">
        <v>302344264</v>
      </c>
      <c r="K509">
        <v>84</v>
      </c>
      <c r="L509"/>
      <c r="M509"/>
      <c r="N509">
        <v>1.405921</v>
      </c>
      <c r="O509" s="83">
        <v>10005.119999999999</v>
      </c>
      <c r="P509">
        <v>9647.7800000000025</v>
      </c>
      <c r="Q509">
        <v>1.7517240000000001</v>
      </c>
      <c r="R509">
        <v>10895.57</v>
      </c>
      <c r="S509">
        <v>1.7517240000000001</v>
      </c>
      <c r="T509" s="84">
        <v>10005.119999999999</v>
      </c>
      <c r="U509" s="57">
        <v>44044</v>
      </c>
      <c r="V509" s="81" t="str">
        <f t="shared" si="28"/>
        <v>72020</v>
      </c>
      <c r="W509" s="80" t="str">
        <f t="shared" si="29"/>
        <v>Acima de 120 dias</v>
      </c>
      <c r="X509" s="81" t="str">
        <f t="shared" si="31"/>
        <v>82020</v>
      </c>
      <c r="AA509"/>
    </row>
    <row r="510" spans="1:27" x14ac:dyDescent="0.3">
      <c r="A510" s="57">
        <v>44255</v>
      </c>
      <c r="B510">
        <v>29894663000189</v>
      </c>
      <c r="C510" t="s">
        <v>96</v>
      </c>
      <c r="D510" s="57">
        <v>44040</v>
      </c>
      <c r="E510">
        <v>136.1</v>
      </c>
      <c r="F510" s="57">
        <v>44172</v>
      </c>
      <c r="G510">
        <f t="shared" si="30"/>
        <v>-83</v>
      </c>
      <c r="H510" s="57">
        <v>46545</v>
      </c>
      <c r="I510">
        <v>2229</v>
      </c>
      <c r="J510">
        <v>302345588</v>
      </c>
      <c r="K510">
        <v>84</v>
      </c>
      <c r="L510"/>
      <c r="M510"/>
      <c r="N510">
        <v>1.4443357107495696</v>
      </c>
      <c r="O510" s="83">
        <v>6300.7400000000007</v>
      </c>
      <c r="P510">
        <v>6573.57</v>
      </c>
      <c r="Q510">
        <v>1.792743</v>
      </c>
      <c r="R510">
        <v>6902.2000000000007</v>
      </c>
      <c r="S510">
        <v>1.792743</v>
      </c>
      <c r="T510" s="84">
        <v>6300.7400000000007</v>
      </c>
      <c r="U510" s="57">
        <v>44197</v>
      </c>
      <c r="V510" s="81" t="str">
        <f t="shared" si="28"/>
        <v>72020</v>
      </c>
      <c r="W510" s="80" t="str">
        <f t="shared" si="29"/>
        <v>61 a 90 dias</v>
      </c>
      <c r="X510" s="81" t="str">
        <f t="shared" si="31"/>
        <v>12021</v>
      </c>
      <c r="AA510"/>
    </row>
    <row r="511" spans="1:27" x14ac:dyDescent="0.3">
      <c r="A511" s="57">
        <v>44255</v>
      </c>
      <c r="B511">
        <v>29894663000189</v>
      </c>
      <c r="C511" t="s">
        <v>96</v>
      </c>
      <c r="D511" s="57">
        <v>44074</v>
      </c>
      <c r="E511">
        <v>55.3</v>
      </c>
      <c r="F511" s="57">
        <v>44262</v>
      </c>
      <c r="G511">
        <f t="shared" si="30"/>
        <v>7</v>
      </c>
      <c r="H511" s="57">
        <v>46575</v>
      </c>
      <c r="I511">
        <v>2259</v>
      </c>
      <c r="J511">
        <v>302359785</v>
      </c>
      <c r="K511">
        <v>84</v>
      </c>
      <c r="L511"/>
      <c r="M511"/>
      <c r="N511">
        <v>1.4295766669053935</v>
      </c>
      <c r="O511" s="83">
        <v>2415.65</v>
      </c>
      <c r="P511">
        <v>2688.6299999999987</v>
      </c>
      <c r="Q511">
        <v>1.782489</v>
      </c>
      <c r="R511">
        <v>2668.9</v>
      </c>
      <c r="S511">
        <v>1.782489</v>
      </c>
      <c r="T511" s="84">
        <v>2415.65</v>
      </c>
      <c r="U511" s="57">
        <v>44256</v>
      </c>
      <c r="V511" s="81" t="str">
        <f t="shared" si="28"/>
        <v>82020</v>
      </c>
      <c r="W511" s="80" t="str">
        <f t="shared" si="29"/>
        <v>1 a 30 dias</v>
      </c>
      <c r="X511" s="81" t="str">
        <f t="shared" si="31"/>
        <v>32021</v>
      </c>
      <c r="AA511"/>
    </row>
    <row r="512" spans="1:27" x14ac:dyDescent="0.3">
      <c r="A512" s="57">
        <v>44255</v>
      </c>
      <c r="B512">
        <v>29894663000189</v>
      </c>
      <c r="C512" t="s">
        <v>96</v>
      </c>
      <c r="D512" s="57">
        <v>44074</v>
      </c>
      <c r="E512">
        <v>382.13</v>
      </c>
      <c r="F512" s="57">
        <v>44172</v>
      </c>
      <c r="G512">
        <f t="shared" si="30"/>
        <v>-83</v>
      </c>
      <c r="H512" s="57">
        <v>46638</v>
      </c>
      <c r="I512">
        <v>2322</v>
      </c>
      <c r="J512">
        <v>302369856</v>
      </c>
      <c r="K512">
        <v>84</v>
      </c>
      <c r="L512"/>
      <c r="M512"/>
      <c r="N512">
        <v>1.3599999999999999</v>
      </c>
      <c r="O512" s="83">
        <v>19958.91</v>
      </c>
      <c r="P512">
        <v>18876.690000000002</v>
      </c>
      <c r="Q512">
        <v>1.40869</v>
      </c>
      <c r="R512">
        <v>20239.16</v>
      </c>
      <c r="S512">
        <v>1.40869</v>
      </c>
      <c r="T512" s="84">
        <v>19958.91</v>
      </c>
      <c r="U512" s="57">
        <v>44166</v>
      </c>
      <c r="V512" s="81" t="str">
        <f t="shared" si="28"/>
        <v>82020</v>
      </c>
      <c r="W512" s="80" t="str">
        <f t="shared" si="29"/>
        <v>61 a 90 dias</v>
      </c>
      <c r="X512" s="81" t="str">
        <f t="shared" si="31"/>
        <v>122020</v>
      </c>
      <c r="AA512"/>
    </row>
    <row r="513" spans="1:27" x14ac:dyDescent="0.3">
      <c r="A513" s="57">
        <v>44255</v>
      </c>
      <c r="B513">
        <v>29894663000189</v>
      </c>
      <c r="C513" t="s">
        <v>96</v>
      </c>
      <c r="D513" s="57">
        <v>44134</v>
      </c>
      <c r="E513">
        <v>398.08</v>
      </c>
      <c r="F513" s="57">
        <v>44172</v>
      </c>
      <c r="G513">
        <f t="shared" si="30"/>
        <v>-83</v>
      </c>
      <c r="H513" s="57">
        <v>46667</v>
      </c>
      <c r="I513">
        <v>2351</v>
      </c>
      <c r="J513">
        <v>302373288</v>
      </c>
      <c r="K513">
        <v>84</v>
      </c>
      <c r="L513"/>
      <c r="M513"/>
      <c r="N513">
        <v>1.411394</v>
      </c>
      <c r="O513" s="83">
        <v>19009.72</v>
      </c>
      <c r="P513">
        <v>19585.45</v>
      </c>
      <c r="Q513">
        <v>1.7585139999999999</v>
      </c>
      <c r="R513">
        <v>20914.13</v>
      </c>
      <c r="S513">
        <v>1.7585139999999999</v>
      </c>
      <c r="T513" s="84">
        <v>19009.72</v>
      </c>
      <c r="U513" s="57">
        <v>44166</v>
      </c>
      <c r="V513" s="81" t="str">
        <f t="shared" si="28"/>
        <v>102020</v>
      </c>
      <c r="W513" s="80" t="str">
        <f t="shared" si="29"/>
        <v>61 a 90 dias</v>
      </c>
      <c r="X513" s="81" t="str">
        <f t="shared" si="31"/>
        <v>122020</v>
      </c>
      <c r="AA513"/>
    </row>
    <row r="514" spans="1:27" x14ac:dyDescent="0.3">
      <c r="A514" s="57">
        <v>44255</v>
      </c>
      <c r="B514">
        <v>29894663000189</v>
      </c>
      <c r="C514" t="s">
        <v>96</v>
      </c>
      <c r="D514" s="57">
        <v>44074</v>
      </c>
      <c r="E514">
        <v>67</v>
      </c>
      <c r="F514" s="57">
        <v>44172</v>
      </c>
      <c r="G514">
        <f t="shared" si="30"/>
        <v>-83</v>
      </c>
      <c r="H514" s="57">
        <v>46608</v>
      </c>
      <c r="I514">
        <v>2292</v>
      </c>
      <c r="J514">
        <v>302374436</v>
      </c>
      <c r="K514">
        <v>84</v>
      </c>
      <c r="L514"/>
      <c r="M514"/>
      <c r="N514">
        <v>1.4375789999999999</v>
      </c>
      <c r="O514" s="83">
        <v>3142.57</v>
      </c>
      <c r="P514">
        <v>3268.8800000000006</v>
      </c>
      <c r="Q514">
        <v>1.7856810000000001</v>
      </c>
      <c r="R514">
        <v>3449.7</v>
      </c>
      <c r="S514">
        <v>1.7856810000000001</v>
      </c>
      <c r="T514" s="84">
        <v>3142.57</v>
      </c>
      <c r="U514" s="57">
        <v>44166</v>
      </c>
      <c r="V514" s="81" t="str">
        <f t="shared" ref="V514:V577" si="32">MONTH(D514)&amp;YEAR(D514)</f>
        <v>82020</v>
      </c>
      <c r="W514" s="80" t="str">
        <f t="shared" ref="W514:W577" si="33">_xlfn.IFS(G514&lt;-120,"Acima de 120 dias",G514&lt;=-90,"91 a 120 dias",G514&lt;=-61,"61 a 90 dias",G514&lt;=-31,"31 a 60 dias",G514&gt;=-30,"1 a 30 dias")</f>
        <v>61 a 90 dias</v>
      </c>
      <c r="X514" s="81" t="str">
        <f t="shared" si="31"/>
        <v>122020</v>
      </c>
      <c r="AA514"/>
    </row>
    <row r="515" spans="1:27" x14ac:dyDescent="0.3">
      <c r="A515" s="57">
        <v>44255</v>
      </c>
      <c r="B515">
        <v>29894663000189</v>
      </c>
      <c r="C515" t="s">
        <v>96</v>
      </c>
      <c r="D515" s="57">
        <v>44134</v>
      </c>
      <c r="E515">
        <v>313.39999999999998</v>
      </c>
      <c r="F515" s="57">
        <v>44234</v>
      </c>
      <c r="G515">
        <f t="shared" ref="G515:G578" si="34">F515-A515</f>
        <v>-21</v>
      </c>
      <c r="H515" s="57">
        <v>46638</v>
      </c>
      <c r="I515">
        <v>2322</v>
      </c>
      <c r="J515">
        <v>302378221</v>
      </c>
      <c r="K515">
        <v>84</v>
      </c>
      <c r="L515"/>
      <c r="M515"/>
      <c r="N515">
        <v>1.3994740000000001</v>
      </c>
      <c r="O515" s="83">
        <v>14308.11</v>
      </c>
      <c r="P515">
        <v>15384.230000000005</v>
      </c>
      <c r="Q515">
        <v>1.745911</v>
      </c>
      <c r="R515">
        <v>15788.36</v>
      </c>
      <c r="S515">
        <v>1.745911</v>
      </c>
      <c r="T515" s="84">
        <v>14308.11</v>
      </c>
      <c r="U515" s="57">
        <v>44228</v>
      </c>
      <c r="V515" s="81" t="str">
        <f t="shared" si="32"/>
        <v>102020</v>
      </c>
      <c r="W515" s="80" t="str">
        <f t="shared" si="33"/>
        <v>1 a 30 dias</v>
      </c>
      <c r="X515" s="81" t="str">
        <f t="shared" ref="X515:X578" si="35">MONTH(U515)&amp;YEAR(U515)</f>
        <v>22021</v>
      </c>
      <c r="AA515"/>
    </row>
    <row r="516" spans="1:27" x14ac:dyDescent="0.3">
      <c r="A516" s="57">
        <v>44255</v>
      </c>
      <c r="B516">
        <v>29894663000189</v>
      </c>
      <c r="C516" t="s">
        <v>96</v>
      </c>
      <c r="D516" s="57">
        <v>44138</v>
      </c>
      <c r="E516">
        <v>299</v>
      </c>
      <c r="F516" s="57">
        <v>44293</v>
      </c>
      <c r="G516">
        <f t="shared" si="34"/>
        <v>38</v>
      </c>
      <c r="H516" s="57">
        <v>46638</v>
      </c>
      <c r="I516">
        <v>2322</v>
      </c>
      <c r="J516">
        <v>302382457</v>
      </c>
      <c r="K516">
        <v>84</v>
      </c>
      <c r="L516"/>
      <c r="M516"/>
      <c r="N516">
        <v>1.443468</v>
      </c>
      <c r="O516" s="83">
        <v>12878.8</v>
      </c>
      <c r="P516">
        <v>14492.04</v>
      </c>
      <c r="Q516">
        <v>1.792775</v>
      </c>
      <c r="R516">
        <v>14273.2</v>
      </c>
      <c r="S516">
        <v>1.792775</v>
      </c>
      <c r="T516" s="84">
        <v>12878.8</v>
      </c>
      <c r="U516" s="57">
        <v>44287</v>
      </c>
      <c r="V516" s="81" t="str">
        <f t="shared" si="32"/>
        <v>112020</v>
      </c>
      <c r="W516" s="80" t="str">
        <f t="shared" si="33"/>
        <v>1 a 30 dias</v>
      </c>
      <c r="X516" s="81" t="str">
        <f t="shared" si="35"/>
        <v>42021</v>
      </c>
      <c r="AA516"/>
    </row>
    <row r="517" spans="1:27" x14ac:dyDescent="0.3">
      <c r="A517" s="57">
        <v>44255</v>
      </c>
      <c r="B517">
        <v>29894663000189</v>
      </c>
      <c r="C517" t="s">
        <v>96</v>
      </c>
      <c r="D517" s="57">
        <v>43978</v>
      </c>
      <c r="E517">
        <v>111.74</v>
      </c>
      <c r="F517" s="57">
        <v>44323</v>
      </c>
      <c r="G517">
        <f t="shared" si="34"/>
        <v>68</v>
      </c>
      <c r="H517" s="57">
        <v>46484</v>
      </c>
      <c r="I517">
        <v>2168</v>
      </c>
      <c r="J517">
        <v>302425872</v>
      </c>
      <c r="K517">
        <v>84</v>
      </c>
      <c r="L517"/>
      <c r="M517"/>
      <c r="N517">
        <v>1.4367098341330313</v>
      </c>
      <c r="O517" s="83">
        <v>4564.51</v>
      </c>
      <c r="P517">
        <v>5407.7300000000005</v>
      </c>
      <c r="Q517">
        <v>1.784179</v>
      </c>
      <c r="R517">
        <v>5041.41</v>
      </c>
      <c r="S517">
        <v>1.784179</v>
      </c>
      <c r="T517" s="84">
        <v>4564.51</v>
      </c>
      <c r="U517" s="57">
        <v>44317</v>
      </c>
      <c r="V517" s="81" t="str">
        <f t="shared" si="32"/>
        <v>52020</v>
      </c>
      <c r="W517" s="80" t="str">
        <f t="shared" si="33"/>
        <v>1 a 30 dias</v>
      </c>
      <c r="X517" s="81" t="str">
        <f t="shared" si="35"/>
        <v>52021</v>
      </c>
      <c r="AA517"/>
    </row>
    <row r="518" spans="1:27" x14ac:dyDescent="0.3">
      <c r="A518" s="57">
        <v>44255</v>
      </c>
      <c r="B518">
        <v>29894663000189</v>
      </c>
      <c r="C518" t="s">
        <v>96</v>
      </c>
      <c r="D518" s="57">
        <v>43978</v>
      </c>
      <c r="E518">
        <v>178.93</v>
      </c>
      <c r="F518" s="57">
        <v>43989</v>
      </c>
      <c r="G518">
        <f t="shared" si="34"/>
        <v>-266</v>
      </c>
      <c r="H518" s="57">
        <v>46514</v>
      </c>
      <c r="I518">
        <v>2198</v>
      </c>
      <c r="J518">
        <v>302434797</v>
      </c>
      <c r="K518">
        <v>84</v>
      </c>
      <c r="L518"/>
      <c r="M518"/>
      <c r="N518">
        <v>1.390225</v>
      </c>
      <c r="O518" s="83">
        <v>9430.51</v>
      </c>
      <c r="P518">
        <v>8850.6299999999974</v>
      </c>
      <c r="Q518">
        <v>1.7345360000000001</v>
      </c>
      <c r="R518">
        <v>10217.369999999999</v>
      </c>
      <c r="S518">
        <v>1.7345360000000001</v>
      </c>
      <c r="T518" s="84">
        <v>9430.51</v>
      </c>
      <c r="U518" s="57">
        <v>43983</v>
      </c>
      <c r="V518" s="81" t="str">
        <f t="shared" si="32"/>
        <v>52020</v>
      </c>
      <c r="W518" s="80" t="str">
        <f t="shared" si="33"/>
        <v>Acima de 120 dias</v>
      </c>
      <c r="X518" s="81" t="str">
        <f t="shared" si="35"/>
        <v>62020</v>
      </c>
      <c r="AA518"/>
    </row>
    <row r="519" spans="1:27" x14ac:dyDescent="0.3">
      <c r="A519" s="57">
        <v>44255</v>
      </c>
      <c r="B519">
        <v>29894663000189</v>
      </c>
      <c r="C519" t="s">
        <v>96</v>
      </c>
      <c r="D519" s="57">
        <v>44074</v>
      </c>
      <c r="E519">
        <v>284.64999999999998</v>
      </c>
      <c r="F519" s="57">
        <v>44081</v>
      </c>
      <c r="G519">
        <f t="shared" si="34"/>
        <v>-174</v>
      </c>
      <c r="H519" s="57">
        <v>46514</v>
      </c>
      <c r="I519">
        <v>2198</v>
      </c>
      <c r="J519">
        <v>302435630</v>
      </c>
      <c r="K519">
        <v>84</v>
      </c>
      <c r="L519"/>
      <c r="M519"/>
      <c r="N519">
        <v>1.3961200403525258</v>
      </c>
      <c r="O519" s="83">
        <v>14125.16</v>
      </c>
      <c r="P519">
        <v>13813.660000000002</v>
      </c>
      <c r="Q519">
        <v>1.7414940000000001</v>
      </c>
      <c r="R519">
        <v>15377.28</v>
      </c>
      <c r="S519">
        <v>1.7414940000000001</v>
      </c>
      <c r="T519" s="84">
        <v>14125.16</v>
      </c>
      <c r="U519" s="57">
        <v>44105</v>
      </c>
      <c r="V519" s="81" t="str">
        <f t="shared" si="32"/>
        <v>82020</v>
      </c>
      <c r="W519" s="80" t="str">
        <f t="shared" si="33"/>
        <v>Acima de 120 dias</v>
      </c>
      <c r="X519" s="81" t="str">
        <f t="shared" si="35"/>
        <v>102020</v>
      </c>
      <c r="AA519"/>
    </row>
    <row r="520" spans="1:27" x14ac:dyDescent="0.3">
      <c r="A520" s="57">
        <v>44255</v>
      </c>
      <c r="B520">
        <v>29894663000189</v>
      </c>
      <c r="C520" t="s">
        <v>96</v>
      </c>
      <c r="D520" s="57">
        <v>44074</v>
      </c>
      <c r="E520">
        <v>263.89999999999998</v>
      </c>
      <c r="F520" s="57">
        <v>44142</v>
      </c>
      <c r="G520">
        <f t="shared" si="34"/>
        <v>-113</v>
      </c>
      <c r="H520" s="57">
        <v>46545</v>
      </c>
      <c r="I520">
        <v>2229</v>
      </c>
      <c r="J520">
        <v>302449025</v>
      </c>
      <c r="K520">
        <v>84</v>
      </c>
      <c r="L520"/>
      <c r="M520"/>
      <c r="N520">
        <v>1.4499033070392526</v>
      </c>
      <c r="O520" s="83">
        <v>12463.08</v>
      </c>
      <c r="P520">
        <v>12664.970000000005</v>
      </c>
      <c r="Q520">
        <v>1.798624</v>
      </c>
      <c r="R520">
        <v>13627.4</v>
      </c>
      <c r="S520">
        <v>1.798624</v>
      </c>
      <c r="T520" s="84">
        <v>12463.08</v>
      </c>
      <c r="U520" s="57">
        <v>44136</v>
      </c>
      <c r="V520" s="81" t="str">
        <f t="shared" si="32"/>
        <v>82020</v>
      </c>
      <c r="W520" s="80" t="str">
        <f t="shared" si="33"/>
        <v>91 a 120 dias</v>
      </c>
      <c r="X520" s="81" t="str">
        <f t="shared" si="35"/>
        <v>112020</v>
      </c>
      <c r="AA520"/>
    </row>
    <row r="521" spans="1:27" x14ac:dyDescent="0.3">
      <c r="A521" s="57">
        <v>44255</v>
      </c>
      <c r="B521">
        <v>29894663000189</v>
      </c>
      <c r="C521" t="s">
        <v>96</v>
      </c>
      <c r="D521" s="57">
        <v>44074</v>
      </c>
      <c r="E521">
        <v>265.08999999999997</v>
      </c>
      <c r="F521" s="57">
        <v>44142</v>
      </c>
      <c r="G521">
        <f t="shared" si="34"/>
        <v>-113</v>
      </c>
      <c r="H521" s="57">
        <v>46608</v>
      </c>
      <c r="I521">
        <v>2292</v>
      </c>
      <c r="J521">
        <v>302467367</v>
      </c>
      <c r="K521">
        <v>84</v>
      </c>
      <c r="L521"/>
      <c r="M521"/>
      <c r="N521">
        <v>1.4343600000000001</v>
      </c>
      <c r="O521" s="83">
        <v>12710.14</v>
      </c>
      <c r="P521">
        <v>12947.530000000002</v>
      </c>
      <c r="Q521">
        <v>1.782246</v>
      </c>
      <c r="R521">
        <v>13926.220000000001</v>
      </c>
      <c r="S521">
        <v>1.782246</v>
      </c>
      <c r="T521" s="84">
        <v>12710.14</v>
      </c>
      <c r="U521" s="57">
        <v>44136</v>
      </c>
      <c r="V521" s="81" t="str">
        <f t="shared" si="32"/>
        <v>82020</v>
      </c>
      <c r="W521" s="80" t="str">
        <f t="shared" si="33"/>
        <v>91 a 120 dias</v>
      </c>
      <c r="X521" s="81" t="str">
        <f t="shared" si="35"/>
        <v>112020</v>
      </c>
      <c r="AA521"/>
    </row>
    <row r="522" spans="1:27" x14ac:dyDescent="0.3">
      <c r="A522" s="57">
        <v>44255</v>
      </c>
      <c r="B522">
        <v>29894663000189</v>
      </c>
      <c r="C522" t="s">
        <v>96</v>
      </c>
      <c r="D522" s="57">
        <v>44138</v>
      </c>
      <c r="E522">
        <v>294.81</v>
      </c>
      <c r="F522" s="57">
        <v>44234</v>
      </c>
      <c r="G522">
        <f t="shared" si="34"/>
        <v>-21</v>
      </c>
      <c r="H522" s="57">
        <v>46608</v>
      </c>
      <c r="I522">
        <v>2292</v>
      </c>
      <c r="J522">
        <v>302472781</v>
      </c>
      <c r="K522">
        <v>84</v>
      </c>
      <c r="L522"/>
      <c r="M522"/>
      <c r="N522">
        <v>1.449527</v>
      </c>
      <c r="O522" s="83">
        <v>13190.77</v>
      </c>
      <c r="P522">
        <v>14171.480000000005</v>
      </c>
      <c r="Q522">
        <v>1.7990010000000001</v>
      </c>
      <c r="R522">
        <v>14539.78</v>
      </c>
      <c r="S522">
        <v>1.7990010000000001</v>
      </c>
      <c r="T522" s="84">
        <v>13190.77</v>
      </c>
      <c r="U522" s="57">
        <v>44228</v>
      </c>
      <c r="V522" s="81" t="str">
        <f t="shared" si="32"/>
        <v>112020</v>
      </c>
      <c r="W522" s="80" t="str">
        <f t="shared" si="33"/>
        <v>1 a 30 dias</v>
      </c>
      <c r="X522" s="81" t="str">
        <f t="shared" si="35"/>
        <v>22021</v>
      </c>
      <c r="AA522"/>
    </row>
    <row r="523" spans="1:27" x14ac:dyDescent="0.3">
      <c r="A523" s="57">
        <v>44255</v>
      </c>
      <c r="B523">
        <v>29894663000189</v>
      </c>
      <c r="C523" t="s">
        <v>96</v>
      </c>
      <c r="D523" s="57">
        <v>44074</v>
      </c>
      <c r="E523">
        <v>200</v>
      </c>
      <c r="F523" s="57">
        <v>45023</v>
      </c>
      <c r="G523">
        <f t="shared" si="34"/>
        <v>768</v>
      </c>
      <c r="H523" s="57">
        <v>46667</v>
      </c>
      <c r="I523">
        <v>2351</v>
      </c>
      <c r="J523">
        <v>302473883</v>
      </c>
      <c r="K523">
        <v>84</v>
      </c>
      <c r="L523"/>
      <c r="M523"/>
      <c r="N523">
        <v>1.442642</v>
      </c>
      <c r="O523" s="83">
        <v>4592.62</v>
      </c>
      <c r="P523">
        <v>9462.4199999999964</v>
      </c>
      <c r="Q523">
        <v>1.7902199999999999</v>
      </c>
      <c r="R523">
        <v>5383.07</v>
      </c>
      <c r="S523">
        <v>1.7902199999999999</v>
      </c>
      <c r="T523" s="84">
        <v>4592.62</v>
      </c>
      <c r="U523" s="57">
        <v>44287</v>
      </c>
      <c r="V523" s="81" t="str">
        <f t="shared" si="32"/>
        <v>82020</v>
      </c>
      <c r="W523" s="80" t="str">
        <f t="shared" si="33"/>
        <v>1 a 30 dias</v>
      </c>
      <c r="X523" s="81" t="str">
        <f t="shared" si="35"/>
        <v>42021</v>
      </c>
      <c r="AA523"/>
    </row>
    <row r="524" spans="1:27" x14ac:dyDescent="0.3">
      <c r="A524" s="57">
        <v>44255</v>
      </c>
      <c r="B524">
        <v>29894663000189</v>
      </c>
      <c r="C524" t="s">
        <v>96</v>
      </c>
      <c r="D524" s="57">
        <v>44134</v>
      </c>
      <c r="E524">
        <v>309</v>
      </c>
      <c r="F524" s="57">
        <v>44293</v>
      </c>
      <c r="G524">
        <f t="shared" si="34"/>
        <v>38</v>
      </c>
      <c r="H524" s="57">
        <v>46363</v>
      </c>
      <c r="I524">
        <v>2047</v>
      </c>
      <c r="J524">
        <v>302495504</v>
      </c>
      <c r="K524">
        <v>72</v>
      </c>
      <c r="L524"/>
      <c r="M524"/>
      <c r="N524">
        <v>1.3969640000000001</v>
      </c>
      <c r="O524" s="83">
        <v>12575.63</v>
      </c>
      <c r="P524">
        <v>13644.629999999996</v>
      </c>
      <c r="Q524">
        <v>1.7842659999999999</v>
      </c>
      <c r="R524">
        <v>13948.18</v>
      </c>
      <c r="S524">
        <v>1.7842659999999999</v>
      </c>
      <c r="T524" s="84">
        <v>12575.63</v>
      </c>
      <c r="U524" s="57">
        <v>44287</v>
      </c>
      <c r="V524" s="81" t="str">
        <f t="shared" si="32"/>
        <v>102020</v>
      </c>
      <c r="W524" s="80" t="str">
        <f t="shared" si="33"/>
        <v>1 a 30 dias</v>
      </c>
      <c r="X524" s="81" t="str">
        <f t="shared" si="35"/>
        <v>42021</v>
      </c>
      <c r="AA524"/>
    </row>
    <row r="525" spans="1:27" x14ac:dyDescent="0.3">
      <c r="A525" s="57">
        <v>44255</v>
      </c>
      <c r="B525">
        <v>29894663000189</v>
      </c>
      <c r="C525" t="s">
        <v>96</v>
      </c>
      <c r="D525" s="57">
        <v>43903</v>
      </c>
      <c r="E525">
        <v>13</v>
      </c>
      <c r="F525" s="57">
        <v>44262</v>
      </c>
      <c r="G525">
        <f t="shared" si="34"/>
        <v>7</v>
      </c>
      <c r="H525" s="57">
        <v>46062</v>
      </c>
      <c r="I525">
        <v>1746</v>
      </c>
      <c r="J525">
        <v>302506857</v>
      </c>
      <c r="K525">
        <v>72</v>
      </c>
      <c r="L525"/>
      <c r="M525"/>
      <c r="N525">
        <v>1.4950000000000001</v>
      </c>
      <c r="O525" s="83">
        <v>472.67</v>
      </c>
      <c r="P525">
        <v>564.06000000000006</v>
      </c>
      <c r="Q525">
        <v>2.0384500000000001</v>
      </c>
      <c r="R525">
        <v>533.51</v>
      </c>
      <c r="S525">
        <v>2.0384500000000001</v>
      </c>
      <c r="T525" s="84">
        <v>472.67</v>
      </c>
      <c r="U525" s="57">
        <v>44287</v>
      </c>
      <c r="V525" s="81" t="str">
        <f t="shared" si="32"/>
        <v>32020</v>
      </c>
      <c r="W525" s="80" t="str">
        <f t="shared" si="33"/>
        <v>1 a 30 dias</v>
      </c>
      <c r="X525" s="81" t="str">
        <f t="shared" si="35"/>
        <v>42021</v>
      </c>
      <c r="AA525"/>
    </row>
    <row r="526" spans="1:27" x14ac:dyDescent="0.3">
      <c r="A526" s="57">
        <v>44255</v>
      </c>
      <c r="B526">
        <v>29894663000189</v>
      </c>
      <c r="C526" t="s">
        <v>96</v>
      </c>
      <c r="D526" s="57">
        <v>43936</v>
      </c>
      <c r="E526">
        <v>79.63</v>
      </c>
      <c r="F526" s="57">
        <v>44323</v>
      </c>
      <c r="G526">
        <f t="shared" si="34"/>
        <v>68</v>
      </c>
      <c r="H526" s="57">
        <v>46090</v>
      </c>
      <c r="I526">
        <v>1774</v>
      </c>
      <c r="J526">
        <v>302515818</v>
      </c>
      <c r="K526">
        <v>72</v>
      </c>
      <c r="L526"/>
      <c r="M526"/>
      <c r="N526">
        <v>1.4949999999999999</v>
      </c>
      <c r="O526" s="83">
        <v>2857.54</v>
      </c>
      <c r="P526">
        <v>3459.5099999999993</v>
      </c>
      <c r="Q526">
        <v>1.8891199999999999</v>
      </c>
      <c r="R526">
        <v>3141.84</v>
      </c>
      <c r="S526">
        <v>1.8891199999999999</v>
      </c>
      <c r="T526" s="84">
        <v>2857.54</v>
      </c>
      <c r="U526" s="57">
        <v>44317</v>
      </c>
      <c r="V526" s="81" t="str">
        <f t="shared" si="32"/>
        <v>42020</v>
      </c>
      <c r="W526" s="80" t="str">
        <f t="shared" si="33"/>
        <v>1 a 30 dias</v>
      </c>
      <c r="X526" s="81" t="str">
        <f t="shared" si="35"/>
        <v>52021</v>
      </c>
      <c r="AA526"/>
    </row>
    <row r="527" spans="1:27" x14ac:dyDescent="0.3">
      <c r="A527" s="57">
        <v>44255</v>
      </c>
      <c r="B527">
        <v>29894663000189</v>
      </c>
      <c r="C527" t="s">
        <v>96</v>
      </c>
      <c r="D527" s="57">
        <v>43978</v>
      </c>
      <c r="E527">
        <v>41.7</v>
      </c>
      <c r="F527" s="57">
        <v>44142</v>
      </c>
      <c r="G527">
        <f t="shared" si="34"/>
        <v>-113</v>
      </c>
      <c r="H527" s="57">
        <v>46484</v>
      </c>
      <c r="I527">
        <v>2168</v>
      </c>
      <c r="J527">
        <v>302523932</v>
      </c>
      <c r="K527">
        <v>84</v>
      </c>
      <c r="L527"/>
      <c r="M527"/>
      <c r="N527">
        <v>1.4318177760896422</v>
      </c>
      <c r="O527" s="83">
        <v>1953.58</v>
      </c>
      <c r="P527">
        <v>2021.3900000000006</v>
      </c>
      <c r="Q527">
        <v>1.7843230000000001</v>
      </c>
      <c r="R527">
        <v>2134.2800000000002</v>
      </c>
      <c r="S527">
        <v>1.7843230000000001</v>
      </c>
      <c r="T527" s="84">
        <v>1953.58</v>
      </c>
      <c r="U527" s="57">
        <v>44136</v>
      </c>
      <c r="V527" s="81" t="str">
        <f t="shared" si="32"/>
        <v>52020</v>
      </c>
      <c r="W527" s="80" t="str">
        <f t="shared" si="33"/>
        <v>91 a 120 dias</v>
      </c>
      <c r="X527" s="81" t="str">
        <f t="shared" si="35"/>
        <v>112020</v>
      </c>
      <c r="AA527"/>
    </row>
    <row r="528" spans="1:27" x14ac:dyDescent="0.3">
      <c r="A528" s="57">
        <v>44255</v>
      </c>
      <c r="B528">
        <v>29894663000189</v>
      </c>
      <c r="C528" t="s">
        <v>96</v>
      </c>
      <c r="D528" s="57">
        <v>44074</v>
      </c>
      <c r="E528">
        <v>313.24</v>
      </c>
      <c r="F528" s="57">
        <v>44234</v>
      </c>
      <c r="G528">
        <f t="shared" si="34"/>
        <v>-21</v>
      </c>
      <c r="H528" s="57">
        <v>46484</v>
      </c>
      <c r="I528">
        <v>2168</v>
      </c>
      <c r="J528">
        <v>302525457</v>
      </c>
      <c r="K528">
        <v>84</v>
      </c>
      <c r="L528"/>
      <c r="M528"/>
      <c r="N528">
        <v>1.4405464857187724</v>
      </c>
      <c r="O528" s="83">
        <v>13719.91</v>
      </c>
      <c r="P528">
        <v>14884.720000000001</v>
      </c>
      <c r="Q528">
        <v>1.788592</v>
      </c>
      <c r="R528">
        <v>15056.29</v>
      </c>
      <c r="S528">
        <v>1.788592</v>
      </c>
      <c r="T528" s="84">
        <v>13719.91</v>
      </c>
      <c r="U528" s="57">
        <v>44228</v>
      </c>
      <c r="V528" s="81" t="str">
        <f t="shared" si="32"/>
        <v>82020</v>
      </c>
      <c r="W528" s="80" t="str">
        <f t="shared" si="33"/>
        <v>1 a 30 dias</v>
      </c>
      <c r="X528" s="81" t="str">
        <f t="shared" si="35"/>
        <v>22021</v>
      </c>
      <c r="AA528"/>
    </row>
    <row r="529" spans="1:27" x14ac:dyDescent="0.3">
      <c r="A529" s="57">
        <v>44255</v>
      </c>
      <c r="B529">
        <v>29894663000189</v>
      </c>
      <c r="C529" t="s">
        <v>96</v>
      </c>
      <c r="D529" s="57">
        <v>44040</v>
      </c>
      <c r="E529">
        <v>85</v>
      </c>
      <c r="F529" s="57">
        <v>44234</v>
      </c>
      <c r="G529">
        <f t="shared" si="34"/>
        <v>-21</v>
      </c>
      <c r="H529" s="57">
        <v>46545</v>
      </c>
      <c r="I529">
        <v>2229</v>
      </c>
      <c r="J529">
        <v>302526112</v>
      </c>
      <c r="K529">
        <v>84</v>
      </c>
      <c r="L529"/>
      <c r="M529"/>
      <c r="N529">
        <v>1.4298595858820502</v>
      </c>
      <c r="O529" s="83">
        <v>3780.54</v>
      </c>
      <c r="P529">
        <v>4125.2599999999984</v>
      </c>
      <c r="Q529">
        <v>1.777301</v>
      </c>
      <c r="R529">
        <v>4157.62</v>
      </c>
      <c r="S529">
        <v>1.777301</v>
      </c>
      <c r="T529" s="84">
        <v>3780.54</v>
      </c>
      <c r="U529" s="57">
        <v>44228</v>
      </c>
      <c r="V529" s="81" t="str">
        <f t="shared" si="32"/>
        <v>72020</v>
      </c>
      <c r="W529" s="80" t="str">
        <f t="shared" si="33"/>
        <v>1 a 30 dias</v>
      </c>
      <c r="X529" s="81" t="str">
        <f t="shared" si="35"/>
        <v>22021</v>
      </c>
      <c r="AA529"/>
    </row>
    <row r="530" spans="1:27" x14ac:dyDescent="0.3">
      <c r="A530" s="57">
        <v>44255</v>
      </c>
      <c r="B530">
        <v>29894663000189</v>
      </c>
      <c r="C530" t="s">
        <v>96</v>
      </c>
      <c r="D530" s="57">
        <v>44134</v>
      </c>
      <c r="E530">
        <v>52.15</v>
      </c>
      <c r="F530" s="57">
        <v>44172</v>
      </c>
      <c r="G530">
        <f t="shared" si="34"/>
        <v>-83</v>
      </c>
      <c r="H530" s="57">
        <v>46699</v>
      </c>
      <c r="I530">
        <v>2383</v>
      </c>
      <c r="J530">
        <v>302533742</v>
      </c>
      <c r="K530">
        <v>84</v>
      </c>
      <c r="L530"/>
      <c r="M530"/>
      <c r="N530">
        <v>1.4156930000000001</v>
      </c>
      <c r="O530" s="83">
        <v>2507.5</v>
      </c>
      <c r="P530">
        <v>2525.8100000000009</v>
      </c>
      <c r="Q530">
        <v>1.752534</v>
      </c>
      <c r="R530">
        <v>2753.7000000000003</v>
      </c>
      <c r="S530">
        <v>1.752534</v>
      </c>
      <c r="T530" s="84">
        <v>2507.5</v>
      </c>
      <c r="U530" s="57">
        <v>44197</v>
      </c>
      <c r="V530" s="81" t="str">
        <f t="shared" si="32"/>
        <v>102020</v>
      </c>
      <c r="W530" s="80" t="str">
        <f t="shared" si="33"/>
        <v>61 a 90 dias</v>
      </c>
      <c r="X530" s="81" t="str">
        <f t="shared" si="35"/>
        <v>12021</v>
      </c>
      <c r="AA530"/>
    </row>
    <row r="531" spans="1:27" x14ac:dyDescent="0.3">
      <c r="A531" s="57">
        <v>44255</v>
      </c>
      <c r="B531">
        <v>29894663000189</v>
      </c>
      <c r="C531" t="s">
        <v>96</v>
      </c>
      <c r="D531" s="57">
        <v>44040</v>
      </c>
      <c r="E531">
        <v>130.25</v>
      </c>
      <c r="F531" s="57">
        <v>44234</v>
      </c>
      <c r="G531">
        <f t="shared" si="34"/>
        <v>-21</v>
      </c>
      <c r="H531" s="57">
        <v>46545</v>
      </c>
      <c r="I531">
        <v>2229</v>
      </c>
      <c r="J531">
        <v>302533850</v>
      </c>
      <c r="K531">
        <v>84</v>
      </c>
      <c r="L531"/>
      <c r="M531"/>
      <c r="N531">
        <v>1.3599999999999999</v>
      </c>
      <c r="O531" s="83">
        <v>6212.7</v>
      </c>
      <c r="P531">
        <v>6470.8499999999985</v>
      </c>
      <c r="Q531">
        <v>1.5191079999999999</v>
      </c>
      <c r="R531">
        <v>6498.08</v>
      </c>
      <c r="S531">
        <v>1.5191079999999999</v>
      </c>
      <c r="T531" s="84">
        <v>6212.7</v>
      </c>
      <c r="U531" s="57">
        <v>44287</v>
      </c>
      <c r="V531" s="81" t="str">
        <f t="shared" si="32"/>
        <v>72020</v>
      </c>
      <c r="W531" s="80" t="str">
        <f t="shared" si="33"/>
        <v>1 a 30 dias</v>
      </c>
      <c r="X531" s="81" t="str">
        <f t="shared" si="35"/>
        <v>42021</v>
      </c>
      <c r="AA531"/>
    </row>
    <row r="532" spans="1:27" x14ac:dyDescent="0.3">
      <c r="A532" s="57">
        <v>44255</v>
      </c>
      <c r="B532">
        <v>29894663000189</v>
      </c>
      <c r="C532" t="s">
        <v>96</v>
      </c>
      <c r="D532" s="57">
        <v>44040</v>
      </c>
      <c r="E532">
        <v>188.01</v>
      </c>
      <c r="F532" s="57">
        <v>44323</v>
      </c>
      <c r="G532">
        <f t="shared" si="34"/>
        <v>68</v>
      </c>
      <c r="H532" s="57">
        <v>46545</v>
      </c>
      <c r="I532">
        <v>2229</v>
      </c>
      <c r="J532">
        <v>302535560</v>
      </c>
      <c r="K532">
        <v>84</v>
      </c>
      <c r="L532"/>
      <c r="M532"/>
      <c r="N532">
        <v>1.4091110055939617</v>
      </c>
      <c r="O532" s="83">
        <v>7847.25</v>
      </c>
      <c r="P532">
        <v>9187.8599999999988</v>
      </c>
      <c r="Q532">
        <v>1.7551939999999999</v>
      </c>
      <c r="R532">
        <v>8685.99</v>
      </c>
      <c r="S532">
        <v>1.7551939999999999</v>
      </c>
      <c r="T532" s="84">
        <v>7847.25</v>
      </c>
      <c r="U532" s="57">
        <v>44317</v>
      </c>
      <c r="V532" s="81" t="str">
        <f t="shared" si="32"/>
        <v>72020</v>
      </c>
      <c r="W532" s="80" t="str">
        <f t="shared" si="33"/>
        <v>1 a 30 dias</v>
      </c>
      <c r="X532" s="81" t="str">
        <f t="shared" si="35"/>
        <v>52021</v>
      </c>
      <c r="AA532"/>
    </row>
    <row r="533" spans="1:27" x14ac:dyDescent="0.3">
      <c r="A533" s="57">
        <v>44255</v>
      </c>
      <c r="B533">
        <v>29894663000189</v>
      </c>
      <c r="C533" t="s">
        <v>96</v>
      </c>
      <c r="D533" s="57">
        <v>44074</v>
      </c>
      <c r="E533">
        <v>54.6</v>
      </c>
      <c r="F533" s="57">
        <v>44323</v>
      </c>
      <c r="G533">
        <f t="shared" si="34"/>
        <v>68</v>
      </c>
      <c r="H533" s="57">
        <v>46514</v>
      </c>
      <c r="I533">
        <v>2198</v>
      </c>
      <c r="J533">
        <v>302537003</v>
      </c>
      <c r="K533">
        <v>84</v>
      </c>
      <c r="L533"/>
      <c r="M533"/>
      <c r="N533">
        <v>1.4467053371206477</v>
      </c>
      <c r="O533" s="83">
        <v>2236</v>
      </c>
      <c r="P533">
        <v>2606.369999999999</v>
      </c>
      <c r="Q533">
        <v>1.7991999999999999</v>
      </c>
      <c r="R533">
        <v>2475.38</v>
      </c>
      <c r="S533">
        <v>1.7991999999999999</v>
      </c>
      <c r="T533" s="84">
        <v>2236</v>
      </c>
      <c r="U533" s="57">
        <v>44317</v>
      </c>
      <c r="V533" s="81" t="str">
        <f t="shared" si="32"/>
        <v>82020</v>
      </c>
      <c r="W533" s="80" t="str">
        <f t="shared" si="33"/>
        <v>1 a 30 dias</v>
      </c>
      <c r="X533" s="81" t="str">
        <f t="shared" si="35"/>
        <v>52021</v>
      </c>
      <c r="AA533"/>
    </row>
    <row r="534" spans="1:27" x14ac:dyDescent="0.3">
      <c r="A534" s="57">
        <v>44255</v>
      </c>
      <c r="B534">
        <v>29894663000189</v>
      </c>
      <c r="C534" t="s">
        <v>96</v>
      </c>
      <c r="D534" s="57">
        <v>44074</v>
      </c>
      <c r="E534">
        <v>126.96</v>
      </c>
      <c r="F534" s="57">
        <v>44172</v>
      </c>
      <c r="G534">
        <f t="shared" si="34"/>
        <v>-83</v>
      </c>
      <c r="H534" s="57">
        <v>46608</v>
      </c>
      <c r="I534">
        <v>2292</v>
      </c>
      <c r="J534">
        <v>302559743</v>
      </c>
      <c r="K534">
        <v>84</v>
      </c>
      <c r="L534"/>
      <c r="M534"/>
      <c r="N534">
        <v>1.404053</v>
      </c>
      <c r="O534" s="83">
        <v>6010.42</v>
      </c>
      <c r="P534">
        <v>6264.3599999999988</v>
      </c>
      <c r="Q534">
        <v>1.749903</v>
      </c>
      <c r="R534">
        <v>6597.91</v>
      </c>
      <c r="S534">
        <v>1.749903</v>
      </c>
      <c r="T534" s="84">
        <v>6010.42</v>
      </c>
      <c r="U534" s="57">
        <v>44197</v>
      </c>
      <c r="V534" s="81" t="str">
        <f t="shared" si="32"/>
        <v>82020</v>
      </c>
      <c r="W534" s="80" t="str">
        <f t="shared" si="33"/>
        <v>61 a 90 dias</v>
      </c>
      <c r="X534" s="81" t="str">
        <f t="shared" si="35"/>
        <v>12021</v>
      </c>
      <c r="AA534"/>
    </row>
    <row r="535" spans="1:27" x14ac:dyDescent="0.3">
      <c r="A535" s="57">
        <v>44255</v>
      </c>
      <c r="B535">
        <v>29894663000189</v>
      </c>
      <c r="C535" t="s">
        <v>96</v>
      </c>
      <c r="D535" s="57">
        <v>44074</v>
      </c>
      <c r="E535">
        <v>472</v>
      </c>
      <c r="F535" s="57">
        <v>44234</v>
      </c>
      <c r="G535">
        <f t="shared" si="34"/>
        <v>-21</v>
      </c>
      <c r="H535" s="57">
        <v>46608</v>
      </c>
      <c r="I535">
        <v>2292</v>
      </c>
      <c r="J535">
        <v>302565651</v>
      </c>
      <c r="K535">
        <v>84</v>
      </c>
      <c r="L535"/>
      <c r="M535"/>
      <c r="N535">
        <v>1.4325060000000001</v>
      </c>
      <c r="O535" s="83">
        <v>21225.68</v>
      </c>
      <c r="P535">
        <v>23067.66</v>
      </c>
      <c r="Q535">
        <v>1.780257</v>
      </c>
      <c r="R535">
        <v>23392.61</v>
      </c>
      <c r="S535">
        <v>1.780257</v>
      </c>
      <c r="T535" s="84">
        <v>21225.68</v>
      </c>
      <c r="U535" s="57">
        <v>44228</v>
      </c>
      <c r="V535" s="81" t="str">
        <f t="shared" si="32"/>
        <v>82020</v>
      </c>
      <c r="W535" s="80" t="str">
        <f t="shared" si="33"/>
        <v>1 a 30 dias</v>
      </c>
      <c r="X535" s="81" t="str">
        <f t="shared" si="35"/>
        <v>22021</v>
      </c>
      <c r="AA535"/>
    </row>
    <row r="536" spans="1:27" x14ac:dyDescent="0.3">
      <c r="A536" s="57">
        <v>44255</v>
      </c>
      <c r="B536">
        <v>29894663000189</v>
      </c>
      <c r="C536" t="s">
        <v>96</v>
      </c>
      <c r="D536" s="57">
        <v>44074</v>
      </c>
      <c r="E536">
        <v>141</v>
      </c>
      <c r="F536" s="57">
        <v>44323</v>
      </c>
      <c r="G536">
        <f t="shared" si="34"/>
        <v>68</v>
      </c>
      <c r="H536" s="57">
        <v>46699</v>
      </c>
      <c r="I536">
        <v>2383</v>
      </c>
      <c r="J536">
        <v>302584065</v>
      </c>
      <c r="K536">
        <v>84</v>
      </c>
      <c r="L536"/>
      <c r="M536"/>
      <c r="N536">
        <v>1.438059</v>
      </c>
      <c r="O536" s="83">
        <v>6016.38</v>
      </c>
      <c r="P536">
        <v>6585.89</v>
      </c>
      <c r="Q536">
        <v>1.7847919999999999</v>
      </c>
      <c r="R536">
        <v>6692.73</v>
      </c>
      <c r="S536">
        <v>1.7847919999999999</v>
      </c>
      <c r="T536" s="84">
        <v>6016.38</v>
      </c>
      <c r="U536" s="57">
        <v>44317</v>
      </c>
      <c r="V536" s="81" t="str">
        <f t="shared" si="32"/>
        <v>82020</v>
      </c>
      <c r="W536" s="80" t="str">
        <f t="shared" si="33"/>
        <v>1 a 30 dias</v>
      </c>
      <c r="X536" s="81" t="str">
        <f t="shared" si="35"/>
        <v>52021</v>
      </c>
      <c r="AA536"/>
    </row>
    <row r="537" spans="1:27" x14ac:dyDescent="0.3">
      <c r="A537" s="57">
        <v>44255</v>
      </c>
      <c r="B537">
        <v>29894663000189</v>
      </c>
      <c r="C537" t="s">
        <v>96</v>
      </c>
      <c r="D537" s="57">
        <v>44134</v>
      </c>
      <c r="E537">
        <v>49.52</v>
      </c>
      <c r="F537" s="57">
        <v>44203</v>
      </c>
      <c r="G537">
        <f t="shared" si="34"/>
        <v>-52</v>
      </c>
      <c r="H537" s="57">
        <v>46728</v>
      </c>
      <c r="I537">
        <v>2412</v>
      </c>
      <c r="J537">
        <v>302589104</v>
      </c>
      <c r="K537">
        <v>84</v>
      </c>
      <c r="L537"/>
      <c r="M537"/>
      <c r="N537">
        <v>1.4177979999999999</v>
      </c>
      <c r="O537" s="83">
        <v>2336.0899999999997</v>
      </c>
      <c r="P537">
        <v>2362.7200000000003</v>
      </c>
      <c r="Q537">
        <v>1.764548</v>
      </c>
      <c r="R537">
        <v>2579.7799999999997</v>
      </c>
      <c r="S537">
        <v>1.764548</v>
      </c>
      <c r="T537" s="84">
        <v>2336.0899999999997</v>
      </c>
      <c r="U537" s="57">
        <v>44197</v>
      </c>
      <c r="V537" s="81" t="str">
        <f t="shared" si="32"/>
        <v>102020</v>
      </c>
      <c r="W537" s="80" t="str">
        <f t="shared" si="33"/>
        <v>31 a 60 dias</v>
      </c>
      <c r="X537" s="81" t="str">
        <f t="shared" si="35"/>
        <v>12021</v>
      </c>
      <c r="AA537"/>
    </row>
    <row r="538" spans="1:27" x14ac:dyDescent="0.3">
      <c r="A538" s="57">
        <v>44255</v>
      </c>
      <c r="B538">
        <v>29894663000189</v>
      </c>
      <c r="C538" t="s">
        <v>96</v>
      </c>
      <c r="D538" s="57">
        <v>44134</v>
      </c>
      <c r="E538">
        <v>235.3</v>
      </c>
      <c r="F538" s="57">
        <v>44323</v>
      </c>
      <c r="G538">
        <f t="shared" si="34"/>
        <v>68</v>
      </c>
      <c r="H538" s="57">
        <v>46728</v>
      </c>
      <c r="I538">
        <v>2412</v>
      </c>
      <c r="J538">
        <v>302593780</v>
      </c>
      <c r="K538">
        <v>84</v>
      </c>
      <c r="L538"/>
      <c r="M538"/>
      <c r="N538">
        <v>1.397359</v>
      </c>
      <c r="O538" s="83">
        <v>10225.929999999998</v>
      </c>
      <c r="P538">
        <v>11308.829999999998</v>
      </c>
      <c r="Q538">
        <v>1.7428170000000001</v>
      </c>
      <c r="R538">
        <v>11391.09</v>
      </c>
      <c r="S538">
        <v>1.7428170000000001</v>
      </c>
      <c r="T538" s="84">
        <v>10225.929999999998</v>
      </c>
      <c r="U538" s="57">
        <v>44317</v>
      </c>
      <c r="V538" s="81" t="str">
        <f t="shared" si="32"/>
        <v>102020</v>
      </c>
      <c r="W538" s="80" t="str">
        <f t="shared" si="33"/>
        <v>1 a 30 dias</v>
      </c>
      <c r="X538" s="81" t="str">
        <f t="shared" si="35"/>
        <v>52021</v>
      </c>
      <c r="AA538"/>
    </row>
    <row r="539" spans="1:27" x14ac:dyDescent="0.3">
      <c r="A539" s="57">
        <v>44255</v>
      </c>
      <c r="B539">
        <v>29894663000189</v>
      </c>
      <c r="C539" t="s">
        <v>96</v>
      </c>
      <c r="D539" s="57">
        <v>43936</v>
      </c>
      <c r="E539">
        <v>375.76</v>
      </c>
      <c r="F539" s="57">
        <v>44323</v>
      </c>
      <c r="G539">
        <f t="shared" si="34"/>
        <v>68</v>
      </c>
      <c r="H539" s="57">
        <v>45723</v>
      </c>
      <c r="I539">
        <v>1407</v>
      </c>
      <c r="J539">
        <v>302613000</v>
      </c>
      <c r="K539">
        <v>60</v>
      </c>
      <c r="L539"/>
      <c r="M539"/>
      <c r="N539">
        <v>1.4949999999999999</v>
      </c>
      <c r="O539" s="83">
        <v>11421.04</v>
      </c>
      <c r="P539">
        <v>14634.589999999997</v>
      </c>
      <c r="Q539">
        <v>2.0651440000000001</v>
      </c>
      <c r="R539">
        <v>12774.12</v>
      </c>
      <c r="S539">
        <v>2.0651440000000001</v>
      </c>
      <c r="T539" s="84">
        <v>11421.04</v>
      </c>
      <c r="U539" s="57">
        <v>44317</v>
      </c>
      <c r="V539" s="81" t="str">
        <f t="shared" si="32"/>
        <v>42020</v>
      </c>
      <c r="W539" s="80" t="str">
        <f t="shared" si="33"/>
        <v>1 a 30 dias</v>
      </c>
      <c r="X539" s="81" t="str">
        <f t="shared" si="35"/>
        <v>52021</v>
      </c>
      <c r="AA539"/>
    </row>
    <row r="540" spans="1:27" x14ac:dyDescent="0.3">
      <c r="A540" s="57">
        <v>44255</v>
      </c>
      <c r="B540">
        <v>29894663000189</v>
      </c>
      <c r="C540" t="s">
        <v>96</v>
      </c>
      <c r="D540" s="57">
        <v>43978</v>
      </c>
      <c r="E540">
        <v>101.9</v>
      </c>
      <c r="F540" s="57">
        <v>44050</v>
      </c>
      <c r="G540">
        <f t="shared" si="34"/>
        <v>-205</v>
      </c>
      <c r="H540" s="57">
        <v>46119</v>
      </c>
      <c r="I540">
        <v>1803</v>
      </c>
      <c r="J540">
        <v>302614423</v>
      </c>
      <c r="K540">
        <v>72</v>
      </c>
      <c r="L540"/>
      <c r="M540"/>
      <c r="N540">
        <v>1.3599999999999999</v>
      </c>
      <c r="O540" s="83">
        <v>4869.7</v>
      </c>
      <c r="P540">
        <v>4632.9800000000014</v>
      </c>
      <c r="Q540">
        <v>1.604654</v>
      </c>
      <c r="R540">
        <v>5119.8999999999996</v>
      </c>
      <c r="S540">
        <v>1.604654</v>
      </c>
      <c r="T540" s="84">
        <v>4869.7</v>
      </c>
      <c r="U540" s="57">
        <v>44075</v>
      </c>
      <c r="V540" s="81" t="str">
        <f t="shared" si="32"/>
        <v>52020</v>
      </c>
      <c r="W540" s="80" t="str">
        <f t="shared" si="33"/>
        <v>Acima de 120 dias</v>
      </c>
      <c r="X540" s="81" t="str">
        <f t="shared" si="35"/>
        <v>92020</v>
      </c>
      <c r="AA540"/>
    </row>
    <row r="541" spans="1:27" x14ac:dyDescent="0.3">
      <c r="A541" s="57">
        <v>44255</v>
      </c>
      <c r="B541">
        <v>29894663000189</v>
      </c>
      <c r="C541" t="s">
        <v>96</v>
      </c>
      <c r="D541" s="57">
        <v>44099</v>
      </c>
      <c r="E541">
        <v>50</v>
      </c>
      <c r="F541" s="57">
        <v>44172</v>
      </c>
      <c r="G541">
        <f t="shared" si="34"/>
        <v>-83</v>
      </c>
      <c r="H541" s="57">
        <v>46638</v>
      </c>
      <c r="I541">
        <v>2322</v>
      </c>
      <c r="J541">
        <v>302625295</v>
      </c>
      <c r="K541">
        <v>84</v>
      </c>
      <c r="L541"/>
      <c r="M541"/>
      <c r="N541">
        <v>1.4438249999999999</v>
      </c>
      <c r="O541" s="83">
        <v>2351.84</v>
      </c>
      <c r="P541">
        <v>2428.0599999999986</v>
      </c>
      <c r="Q541">
        <v>1.7957369999999999</v>
      </c>
      <c r="R541">
        <v>2586.58</v>
      </c>
      <c r="S541">
        <v>1.7957369999999999</v>
      </c>
      <c r="T541" s="84">
        <v>2351.84</v>
      </c>
      <c r="U541" s="57">
        <v>44197</v>
      </c>
      <c r="V541" s="81" t="str">
        <f t="shared" si="32"/>
        <v>92020</v>
      </c>
      <c r="W541" s="80" t="str">
        <f t="shared" si="33"/>
        <v>61 a 90 dias</v>
      </c>
      <c r="X541" s="81" t="str">
        <f t="shared" si="35"/>
        <v>12021</v>
      </c>
      <c r="AA541"/>
    </row>
    <row r="542" spans="1:27" x14ac:dyDescent="0.3">
      <c r="A542" s="57">
        <v>44255</v>
      </c>
      <c r="B542">
        <v>29894663000189</v>
      </c>
      <c r="C542" t="s">
        <v>96</v>
      </c>
      <c r="D542" s="57">
        <v>44040</v>
      </c>
      <c r="E542">
        <v>83.5</v>
      </c>
      <c r="F542" s="57">
        <v>44234</v>
      </c>
      <c r="G542">
        <f t="shared" si="34"/>
        <v>-21</v>
      </c>
      <c r="H542" s="57">
        <v>46514</v>
      </c>
      <c r="I542">
        <v>2198</v>
      </c>
      <c r="J542">
        <v>302629341</v>
      </c>
      <c r="K542">
        <v>84</v>
      </c>
      <c r="L542"/>
      <c r="M542"/>
      <c r="N542">
        <v>1.3947789791491452</v>
      </c>
      <c r="O542" s="83">
        <v>3727.66</v>
      </c>
      <c r="P542">
        <v>4073.9100000000008</v>
      </c>
      <c r="Q542">
        <v>1.739778</v>
      </c>
      <c r="R542">
        <v>4094.87</v>
      </c>
      <c r="S542">
        <v>1.739778</v>
      </c>
      <c r="T542" s="84">
        <v>3727.66</v>
      </c>
      <c r="U542" s="57">
        <v>44228</v>
      </c>
      <c r="V542" s="81" t="str">
        <f t="shared" si="32"/>
        <v>72020</v>
      </c>
      <c r="W542" s="80" t="str">
        <f t="shared" si="33"/>
        <v>1 a 30 dias</v>
      </c>
      <c r="X542" s="81" t="str">
        <f t="shared" si="35"/>
        <v>22021</v>
      </c>
      <c r="AA542"/>
    </row>
    <row r="543" spans="1:27" x14ac:dyDescent="0.3">
      <c r="A543" s="57">
        <v>44255</v>
      </c>
      <c r="B543">
        <v>29894663000189</v>
      </c>
      <c r="C543" t="s">
        <v>96</v>
      </c>
      <c r="D543" s="57">
        <v>44099</v>
      </c>
      <c r="E543">
        <v>132</v>
      </c>
      <c r="F543" s="57">
        <v>44234</v>
      </c>
      <c r="G543">
        <f t="shared" si="34"/>
        <v>-21</v>
      </c>
      <c r="H543" s="57">
        <v>46638</v>
      </c>
      <c r="I543">
        <v>2322</v>
      </c>
      <c r="J543">
        <v>302630565</v>
      </c>
      <c r="K543">
        <v>84</v>
      </c>
      <c r="L543"/>
      <c r="M543"/>
      <c r="N543">
        <v>1.430644</v>
      </c>
      <c r="O543" s="83">
        <v>5974.61</v>
      </c>
      <c r="P543">
        <v>6438.659999999998</v>
      </c>
      <c r="Q543">
        <v>1.7774239999999999</v>
      </c>
      <c r="R543">
        <v>6589.69</v>
      </c>
      <c r="S543">
        <v>1.7774239999999999</v>
      </c>
      <c r="T543" s="84">
        <v>5974.61</v>
      </c>
      <c r="U543" s="57">
        <v>44287</v>
      </c>
      <c r="V543" s="81" t="str">
        <f t="shared" si="32"/>
        <v>92020</v>
      </c>
      <c r="W543" s="80" t="str">
        <f t="shared" si="33"/>
        <v>1 a 30 dias</v>
      </c>
      <c r="X543" s="81" t="str">
        <f t="shared" si="35"/>
        <v>42021</v>
      </c>
      <c r="AA543"/>
    </row>
    <row r="544" spans="1:27" x14ac:dyDescent="0.3">
      <c r="A544" s="57">
        <v>44255</v>
      </c>
      <c r="B544">
        <v>29894663000189</v>
      </c>
      <c r="C544" t="s">
        <v>96</v>
      </c>
      <c r="D544" s="57">
        <v>44001</v>
      </c>
      <c r="E544">
        <v>162.5</v>
      </c>
      <c r="F544" s="57">
        <v>44323</v>
      </c>
      <c r="G544">
        <f t="shared" si="34"/>
        <v>68</v>
      </c>
      <c r="H544" s="57">
        <v>46545</v>
      </c>
      <c r="I544">
        <v>2229</v>
      </c>
      <c r="J544">
        <v>302642723</v>
      </c>
      <c r="K544">
        <v>84</v>
      </c>
      <c r="L544"/>
      <c r="M544"/>
      <c r="N544">
        <v>1.4360029999999999</v>
      </c>
      <c r="O544" s="83">
        <v>6733.33</v>
      </c>
      <c r="P544">
        <v>7886.9600000000028</v>
      </c>
      <c r="Q544">
        <v>1.780729</v>
      </c>
      <c r="R544">
        <v>7447.13</v>
      </c>
      <c r="S544">
        <v>1.780729</v>
      </c>
      <c r="T544" s="84">
        <v>6733.33</v>
      </c>
      <c r="U544" s="57">
        <v>44317</v>
      </c>
      <c r="V544" s="81" t="str">
        <f t="shared" si="32"/>
        <v>62020</v>
      </c>
      <c r="W544" s="80" t="str">
        <f t="shared" si="33"/>
        <v>1 a 30 dias</v>
      </c>
      <c r="X544" s="81" t="str">
        <f t="shared" si="35"/>
        <v>52021</v>
      </c>
      <c r="AA544"/>
    </row>
    <row r="545" spans="1:27" x14ac:dyDescent="0.3">
      <c r="A545" s="57">
        <v>44255</v>
      </c>
      <c r="B545">
        <v>29894663000189</v>
      </c>
      <c r="C545" t="s">
        <v>96</v>
      </c>
      <c r="D545" s="57">
        <v>44074</v>
      </c>
      <c r="E545">
        <v>142.41</v>
      </c>
      <c r="F545" s="57">
        <v>44172</v>
      </c>
      <c r="G545">
        <f t="shared" si="34"/>
        <v>-83</v>
      </c>
      <c r="H545" s="57">
        <v>46608</v>
      </c>
      <c r="I545">
        <v>2292</v>
      </c>
      <c r="J545">
        <v>302659331</v>
      </c>
      <c r="K545">
        <v>84</v>
      </c>
      <c r="L545"/>
      <c r="M545"/>
      <c r="N545">
        <v>1.3599999999999999</v>
      </c>
      <c r="O545" s="83">
        <v>7007.44</v>
      </c>
      <c r="P545">
        <v>7131.8600000000042</v>
      </c>
      <c r="Q545">
        <v>1.603497</v>
      </c>
      <c r="R545">
        <v>7492.35</v>
      </c>
      <c r="S545">
        <v>1.603497</v>
      </c>
      <c r="T545" s="84">
        <v>7007.44</v>
      </c>
      <c r="U545" s="57">
        <v>44197</v>
      </c>
      <c r="V545" s="81" t="str">
        <f t="shared" si="32"/>
        <v>82020</v>
      </c>
      <c r="W545" s="80" t="str">
        <f t="shared" si="33"/>
        <v>61 a 90 dias</v>
      </c>
      <c r="X545" s="81" t="str">
        <f t="shared" si="35"/>
        <v>12021</v>
      </c>
      <c r="AA545"/>
    </row>
    <row r="546" spans="1:27" x14ac:dyDescent="0.3">
      <c r="A546" s="57">
        <v>44255</v>
      </c>
      <c r="B546">
        <v>29894663000189</v>
      </c>
      <c r="C546" t="s">
        <v>96</v>
      </c>
      <c r="D546" s="57">
        <v>44074</v>
      </c>
      <c r="E546">
        <v>45.55</v>
      </c>
      <c r="F546" s="57">
        <v>44262</v>
      </c>
      <c r="G546">
        <f t="shared" si="34"/>
        <v>7</v>
      </c>
      <c r="H546" s="57">
        <v>46608</v>
      </c>
      <c r="I546">
        <v>2292</v>
      </c>
      <c r="J546">
        <v>302665207</v>
      </c>
      <c r="K546">
        <v>84</v>
      </c>
      <c r="L546"/>
      <c r="M546"/>
      <c r="N546">
        <v>1.3599999999999999</v>
      </c>
      <c r="O546" s="83">
        <v>2065.02</v>
      </c>
      <c r="P546">
        <v>2281.1300000000006</v>
      </c>
      <c r="Q546">
        <v>1.6706490000000001</v>
      </c>
      <c r="R546">
        <v>2259.79</v>
      </c>
      <c r="S546">
        <v>1.6706490000000001</v>
      </c>
      <c r="T546" s="84">
        <v>2065.02</v>
      </c>
      <c r="U546" s="57">
        <v>44287</v>
      </c>
      <c r="V546" s="81" t="str">
        <f t="shared" si="32"/>
        <v>82020</v>
      </c>
      <c r="W546" s="80" t="str">
        <f t="shared" si="33"/>
        <v>1 a 30 dias</v>
      </c>
      <c r="X546" s="81" t="str">
        <f t="shared" si="35"/>
        <v>42021</v>
      </c>
      <c r="AA546"/>
    </row>
    <row r="547" spans="1:27" x14ac:dyDescent="0.3">
      <c r="A547" s="57">
        <v>44255</v>
      </c>
      <c r="B547">
        <v>29894663000189</v>
      </c>
      <c r="C547" t="s">
        <v>96</v>
      </c>
      <c r="D547" s="57">
        <v>44074</v>
      </c>
      <c r="E547">
        <v>49.35</v>
      </c>
      <c r="F547" s="57">
        <v>44323</v>
      </c>
      <c r="G547">
        <f t="shared" si="34"/>
        <v>68</v>
      </c>
      <c r="H547" s="57">
        <v>46638</v>
      </c>
      <c r="I547">
        <v>2322</v>
      </c>
      <c r="J547">
        <v>302670689</v>
      </c>
      <c r="K547">
        <v>84</v>
      </c>
      <c r="L547"/>
      <c r="M547"/>
      <c r="N547">
        <v>1.4189770000000002</v>
      </c>
      <c r="O547" s="83">
        <v>2095.2199999999998</v>
      </c>
      <c r="P547">
        <v>2388.4700000000007</v>
      </c>
      <c r="Q547">
        <v>1.7617339999999999</v>
      </c>
      <c r="R547">
        <v>2323.9899999999998</v>
      </c>
      <c r="S547">
        <v>1.7617339999999999</v>
      </c>
      <c r="T547" s="84">
        <v>2095.2199999999998</v>
      </c>
      <c r="U547" s="57">
        <v>44317</v>
      </c>
      <c r="V547" s="81" t="str">
        <f t="shared" si="32"/>
        <v>82020</v>
      </c>
      <c r="W547" s="80" t="str">
        <f t="shared" si="33"/>
        <v>1 a 30 dias</v>
      </c>
      <c r="X547" s="81" t="str">
        <f t="shared" si="35"/>
        <v>52021</v>
      </c>
      <c r="AA547"/>
    </row>
    <row r="548" spans="1:27" x14ac:dyDescent="0.3">
      <c r="A548" s="57">
        <v>44255</v>
      </c>
      <c r="B548">
        <v>29894663000189</v>
      </c>
      <c r="C548" t="s">
        <v>96</v>
      </c>
      <c r="D548" s="57">
        <v>44099</v>
      </c>
      <c r="E548">
        <v>313.5</v>
      </c>
      <c r="F548" s="57">
        <v>44172</v>
      </c>
      <c r="G548">
        <f t="shared" si="34"/>
        <v>-83</v>
      </c>
      <c r="H548" s="57">
        <v>46638</v>
      </c>
      <c r="I548">
        <v>2322</v>
      </c>
      <c r="J548">
        <v>302689458</v>
      </c>
      <c r="K548">
        <v>84</v>
      </c>
      <c r="L548"/>
      <c r="M548"/>
      <c r="N548">
        <v>1.441405</v>
      </c>
      <c r="O548" s="83">
        <v>14772.37</v>
      </c>
      <c r="P548">
        <v>15236.599999999997</v>
      </c>
      <c r="Q548">
        <v>1.788897</v>
      </c>
      <c r="R548">
        <v>16228.69</v>
      </c>
      <c r="S548">
        <v>1.788897</v>
      </c>
      <c r="T548" s="84">
        <v>14772.37</v>
      </c>
      <c r="U548" s="57">
        <v>44197</v>
      </c>
      <c r="V548" s="81" t="str">
        <f t="shared" si="32"/>
        <v>92020</v>
      </c>
      <c r="W548" s="80" t="str">
        <f t="shared" si="33"/>
        <v>61 a 90 dias</v>
      </c>
      <c r="X548" s="81" t="str">
        <f t="shared" si="35"/>
        <v>12021</v>
      </c>
      <c r="AA548"/>
    </row>
    <row r="549" spans="1:27" x14ac:dyDescent="0.3">
      <c r="A549" s="57">
        <v>44255</v>
      </c>
      <c r="B549">
        <v>29894663000189</v>
      </c>
      <c r="C549" t="s">
        <v>96</v>
      </c>
      <c r="D549" s="57">
        <v>43903</v>
      </c>
      <c r="E549">
        <v>398.95</v>
      </c>
      <c r="F549" s="57">
        <v>44081</v>
      </c>
      <c r="G549">
        <f t="shared" si="34"/>
        <v>-174</v>
      </c>
      <c r="H549" s="57">
        <v>46029</v>
      </c>
      <c r="I549">
        <v>1713</v>
      </c>
      <c r="J549">
        <v>302700180</v>
      </c>
      <c r="K549">
        <v>72</v>
      </c>
      <c r="L549"/>
      <c r="M549"/>
      <c r="N549">
        <v>1.5171538423928312</v>
      </c>
      <c r="O549" s="83">
        <v>16695.95</v>
      </c>
      <c r="P549">
        <v>17062.519999999997</v>
      </c>
      <c r="Q549">
        <v>2.0643590000000001</v>
      </c>
      <c r="R549">
        <v>18514.97</v>
      </c>
      <c r="S549">
        <v>2.0643590000000001</v>
      </c>
      <c r="T549" s="84">
        <v>16695.95</v>
      </c>
      <c r="U549" s="57">
        <v>44105</v>
      </c>
      <c r="V549" s="81" t="str">
        <f t="shared" si="32"/>
        <v>32020</v>
      </c>
      <c r="W549" s="80" t="str">
        <f t="shared" si="33"/>
        <v>Acima de 120 dias</v>
      </c>
      <c r="X549" s="81" t="str">
        <f t="shared" si="35"/>
        <v>102020</v>
      </c>
      <c r="AA549"/>
    </row>
    <row r="550" spans="1:27" x14ac:dyDescent="0.3">
      <c r="A550" s="57">
        <v>44255</v>
      </c>
      <c r="B550">
        <v>29894663000189</v>
      </c>
      <c r="C550" t="s">
        <v>96</v>
      </c>
      <c r="D550" s="57">
        <v>43936</v>
      </c>
      <c r="E550">
        <v>51.33</v>
      </c>
      <c r="F550" s="57">
        <v>44323</v>
      </c>
      <c r="G550">
        <f t="shared" si="34"/>
        <v>68</v>
      </c>
      <c r="H550" s="57">
        <v>46090</v>
      </c>
      <c r="I550">
        <v>1774</v>
      </c>
      <c r="J550">
        <v>302713329</v>
      </c>
      <c r="K550">
        <v>72</v>
      </c>
      <c r="L550"/>
      <c r="M550"/>
      <c r="N550">
        <v>1.5130000000000001</v>
      </c>
      <c r="O550" s="83">
        <v>1772.48</v>
      </c>
      <c r="P550">
        <v>2218.1800000000007</v>
      </c>
      <c r="Q550">
        <v>2.05505</v>
      </c>
      <c r="R550">
        <v>2016.35</v>
      </c>
      <c r="S550">
        <v>2.05505</v>
      </c>
      <c r="T550" s="84">
        <v>1772.48</v>
      </c>
      <c r="U550" s="57">
        <v>44317</v>
      </c>
      <c r="V550" s="81" t="str">
        <f t="shared" si="32"/>
        <v>42020</v>
      </c>
      <c r="W550" s="80" t="str">
        <f t="shared" si="33"/>
        <v>1 a 30 dias</v>
      </c>
      <c r="X550" s="81" t="str">
        <f t="shared" si="35"/>
        <v>52021</v>
      </c>
      <c r="AA550"/>
    </row>
    <row r="551" spans="1:27" x14ac:dyDescent="0.3">
      <c r="A551" s="57">
        <v>44255</v>
      </c>
      <c r="B551">
        <v>29894663000189</v>
      </c>
      <c r="C551" t="s">
        <v>96</v>
      </c>
      <c r="D551" s="57">
        <v>44001</v>
      </c>
      <c r="E551">
        <v>22.22</v>
      </c>
      <c r="F551" s="57">
        <v>44142</v>
      </c>
      <c r="G551">
        <f t="shared" si="34"/>
        <v>-113</v>
      </c>
      <c r="H551" s="57">
        <v>46119</v>
      </c>
      <c r="I551">
        <v>1803</v>
      </c>
      <c r="J551">
        <v>302721728</v>
      </c>
      <c r="K551">
        <v>72</v>
      </c>
      <c r="L551"/>
      <c r="M551"/>
      <c r="N551">
        <v>1.396642778390295</v>
      </c>
      <c r="O551" s="83">
        <v>956.91</v>
      </c>
      <c r="P551">
        <v>987.68000000000029</v>
      </c>
      <c r="Q551">
        <v>1.791609</v>
      </c>
      <c r="R551">
        <v>1041.29</v>
      </c>
      <c r="S551">
        <v>1.791609</v>
      </c>
      <c r="T551" s="84">
        <v>956.91</v>
      </c>
      <c r="U551" s="57">
        <v>44136</v>
      </c>
      <c r="V551" s="81" t="str">
        <f t="shared" si="32"/>
        <v>62020</v>
      </c>
      <c r="W551" s="80" t="str">
        <f t="shared" si="33"/>
        <v>91 a 120 dias</v>
      </c>
      <c r="X551" s="81" t="str">
        <f t="shared" si="35"/>
        <v>112020</v>
      </c>
      <c r="AA551"/>
    </row>
    <row r="552" spans="1:27" x14ac:dyDescent="0.3">
      <c r="A552" s="57">
        <v>44255</v>
      </c>
      <c r="B552">
        <v>29894663000189</v>
      </c>
      <c r="C552" t="s">
        <v>96</v>
      </c>
      <c r="D552" s="57">
        <v>44040</v>
      </c>
      <c r="E552">
        <v>285.25</v>
      </c>
      <c r="F552" s="57">
        <v>44234</v>
      </c>
      <c r="G552">
        <f t="shared" si="34"/>
        <v>-21</v>
      </c>
      <c r="H552" s="57">
        <v>46608</v>
      </c>
      <c r="I552">
        <v>2292</v>
      </c>
      <c r="J552">
        <v>302764843</v>
      </c>
      <c r="K552">
        <v>84</v>
      </c>
      <c r="L552"/>
      <c r="M552"/>
      <c r="N552">
        <v>1.3599999999999999</v>
      </c>
      <c r="O552" s="83">
        <v>13362.07</v>
      </c>
      <c r="P552">
        <v>14068.210000000001</v>
      </c>
      <c r="Q552">
        <v>1.6312629999999999</v>
      </c>
      <c r="R552">
        <v>14436.74</v>
      </c>
      <c r="S552">
        <v>1.6312629999999999</v>
      </c>
      <c r="T552" s="84">
        <v>13362.07</v>
      </c>
      <c r="U552" s="57">
        <v>44228</v>
      </c>
      <c r="V552" s="81" t="str">
        <f t="shared" si="32"/>
        <v>72020</v>
      </c>
      <c r="W552" s="80" t="str">
        <f t="shared" si="33"/>
        <v>1 a 30 dias</v>
      </c>
      <c r="X552" s="81" t="str">
        <f t="shared" si="35"/>
        <v>22021</v>
      </c>
      <c r="AA552"/>
    </row>
    <row r="553" spans="1:27" x14ac:dyDescent="0.3">
      <c r="A553" s="57">
        <v>44255</v>
      </c>
      <c r="B553">
        <v>29894663000189</v>
      </c>
      <c r="C553" t="s">
        <v>96</v>
      </c>
      <c r="D553" s="57">
        <v>44074</v>
      </c>
      <c r="E553">
        <v>180</v>
      </c>
      <c r="F553" s="57">
        <v>44323</v>
      </c>
      <c r="G553">
        <f t="shared" si="34"/>
        <v>68</v>
      </c>
      <c r="H553" s="57">
        <v>45876</v>
      </c>
      <c r="I553">
        <v>1560</v>
      </c>
      <c r="J553">
        <v>302766691</v>
      </c>
      <c r="K553">
        <v>60</v>
      </c>
      <c r="L553"/>
      <c r="M553"/>
      <c r="N553">
        <v>1.3599999999999999</v>
      </c>
      <c r="O553" s="83">
        <v>6147.06</v>
      </c>
      <c r="P553">
        <v>7390.5399999999981</v>
      </c>
      <c r="Q553">
        <v>1.786775</v>
      </c>
      <c r="R553">
        <v>6749.66</v>
      </c>
      <c r="S553">
        <v>1.786775</v>
      </c>
      <c r="T553" s="84">
        <v>6147.06</v>
      </c>
      <c r="U553" s="57">
        <v>44317</v>
      </c>
      <c r="V553" s="81" t="str">
        <f t="shared" si="32"/>
        <v>82020</v>
      </c>
      <c r="W553" s="80" t="str">
        <f t="shared" si="33"/>
        <v>1 a 30 dias</v>
      </c>
      <c r="X553" s="81" t="str">
        <f t="shared" si="35"/>
        <v>52021</v>
      </c>
      <c r="AA553"/>
    </row>
    <row r="554" spans="1:27" x14ac:dyDescent="0.3">
      <c r="A554" s="57">
        <v>44255</v>
      </c>
      <c r="B554">
        <v>29894663000189</v>
      </c>
      <c r="C554" t="s">
        <v>96</v>
      </c>
      <c r="D554" s="57">
        <v>43936</v>
      </c>
      <c r="E554">
        <v>263.8</v>
      </c>
      <c r="F554" s="57">
        <v>44323</v>
      </c>
      <c r="G554">
        <f t="shared" si="34"/>
        <v>68</v>
      </c>
      <c r="H554" s="57">
        <v>46090</v>
      </c>
      <c r="I554">
        <v>1774</v>
      </c>
      <c r="J554">
        <v>302810395</v>
      </c>
      <c r="K554">
        <v>72</v>
      </c>
      <c r="L554"/>
      <c r="M554"/>
      <c r="N554">
        <v>1.3599999999999999</v>
      </c>
      <c r="O554" s="83">
        <v>9942.6299999999992</v>
      </c>
      <c r="P554">
        <v>11931.75</v>
      </c>
      <c r="Q554">
        <v>1.6822189999999999</v>
      </c>
      <c r="R554">
        <v>10762.429999999998</v>
      </c>
      <c r="S554">
        <v>1.6822189999999999</v>
      </c>
      <c r="T554" s="84">
        <v>9942.6299999999992</v>
      </c>
      <c r="U554" s="57">
        <v>44317</v>
      </c>
      <c r="V554" s="81" t="str">
        <f t="shared" si="32"/>
        <v>42020</v>
      </c>
      <c r="W554" s="80" t="str">
        <f t="shared" si="33"/>
        <v>1 a 30 dias</v>
      </c>
      <c r="X554" s="81" t="str">
        <f t="shared" si="35"/>
        <v>52021</v>
      </c>
      <c r="AA554"/>
    </row>
    <row r="555" spans="1:27" x14ac:dyDescent="0.3">
      <c r="A555" s="57">
        <v>44255</v>
      </c>
      <c r="B555">
        <v>29894663000189</v>
      </c>
      <c r="C555" t="s">
        <v>96</v>
      </c>
      <c r="D555" s="57">
        <v>44001</v>
      </c>
      <c r="E555">
        <v>56.87</v>
      </c>
      <c r="F555" s="57">
        <v>44262</v>
      </c>
      <c r="G555">
        <f t="shared" si="34"/>
        <v>7</v>
      </c>
      <c r="H555" s="57">
        <v>46090</v>
      </c>
      <c r="I555">
        <v>1774</v>
      </c>
      <c r="J555">
        <v>302816410</v>
      </c>
      <c r="K555">
        <v>72</v>
      </c>
      <c r="L555"/>
      <c r="M555"/>
      <c r="N555">
        <v>1.5130000000000001</v>
      </c>
      <c r="O555" s="83">
        <v>2073.71</v>
      </c>
      <c r="P555">
        <v>2423.6399999999994</v>
      </c>
      <c r="Q555">
        <v>2.0635789999999998</v>
      </c>
      <c r="R555">
        <v>2347.6800000000003</v>
      </c>
      <c r="S555">
        <v>2.0635789999999998</v>
      </c>
      <c r="T555" s="84">
        <v>2073.71</v>
      </c>
      <c r="U555" s="57">
        <v>44256</v>
      </c>
      <c r="V555" s="81" t="str">
        <f t="shared" si="32"/>
        <v>62020</v>
      </c>
      <c r="W555" s="80" t="str">
        <f t="shared" si="33"/>
        <v>1 a 30 dias</v>
      </c>
      <c r="X555" s="81" t="str">
        <f t="shared" si="35"/>
        <v>32021</v>
      </c>
      <c r="AA555"/>
    </row>
    <row r="556" spans="1:27" x14ac:dyDescent="0.3">
      <c r="A556" s="57">
        <v>44255</v>
      </c>
      <c r="B556">
        <v>29894663000189</v>
      </c>
      <c r="C556" t="s">
        <v>96</v>
      </c>
      <c r="D556" s="57">
        <v>43978</v>
      </c>
      <c r="E556">
        <v>82.45</v>
      </c>
      <c r="F556" s="57">
        <v>44323</v>
      </c>
      <c r="G556">
        <f t="shared" si="34"/>
        <v>68</v>
      </c>
      <c r="H556" s="57">
        <v>46119</v>
      </c>
      <c r="I556">
        <v>1803</v>
      </c>
      <c r="J556">
        <v>302818414</v>
      </c>
      <c r="K556">
        <v>72</v>
      </c>
      <c r="L556"/>
      <c r="M556"/>
      <c r="N556">
        <v>1.3599999999999999</v>
      </c>
      <c r="O556" s="83">
        <v>3243.1299999999997</v>
      </c>
      <c r="P556">
        <v>3748.68</v>
      </c>
      <c r="Q556">
        <v>1.5480769999999999</v>
      </c>
      <c r="R556">
        <v>3400.54</v>
      </c>
      <c r="S556">
        <v>1.5480769999999999</v>
      </c>
      <c r="T556" s="84">
        <v>3243.1299999999997</v>
      </c>
      <c r="U556" s="57">
        <v>44317</v>
      </c>
      <c r="V556" s="81" t="str">
        <f t="shared" si="32"/>
        <v>52020</v>
      </c>
      <c r="W556" s="80" t="str">
        <f t="shared" si="33"/>
        <v>1 a 30 dias</v>
      </c>
      <c r="X556" s="81" t="str">
        <f t="shared" si="35"/>
        <v>52021</v>
      </c>
      <c r="AA556"/>
    </row>
    <row r="557" spans="1:27" x14ac:dyDescent="0.3">
      <c r="A557" s="57">
        <v>44255</v>
      </c>
      <c r="B557">
        <v>29894663000189</v>
      </c>
      <c r="C557" t="s">
        <v>96</v>
      </c>
      <c r="D557" s="57">
        <v>43978</v>
      </c>
      <c r="E557">
        <v>79.150000000000006</v>
      </c>
      <c r="F557" s="57">
        <v>44081</v>
      </c>
      <c r="G557">
        <f t="shared" si="34"/>
        <v>-174</v>
      </c>
      <c r="H557" s="57">
        <v>46119</v>
      </c>
      <c r="I557">
        <v>1803</v>
      </c>
      <c r="J557">
        <v>302822892</v>
      </c>
      <c r="K557">
        <v>72</v>
      </c>
      <c r="L557"/>
      <c r="M557"/>
      <c r="N557">
        <v>1.4072216541211415</v>
      </c>
      <c r="O557" s="83">
        <v>3562.3199999999997</v>
      </c>
      <c r="P557">
        <v>3548.6100000000019</v>
      </c>
      <c r="Q557">
        <v>1.798144</v>
      </c>
      <c r="R557">
        <v>3858.89</v>
      </c>
      <c r="S557">
        <v>1.798144</v>
      </c>
      <c r="T557" s="84">
        <v>3562.3199999999997</v>
      </c>
      <c r="U557" s="57">
        <v>44105</v>
      </c>
      <c r="V557" s="81" t="str">
        <f t="shared" si="32"/>
        <v>52020</v>
      </c>
      <c r="W557" s="80" t="str">
        <f t="shared" si="33"/>
        <v>Acima de 120 dias</v>
      </c>
      <c r="X557" s="81" t="str">
        <f t="shared" si="35"/>
        <v>102020</v>
      </c>
      <c r="AA557"/>
    </row>
    <row r="558" spans="1:27" x14ac:dyDescent="0.3">
      <c r="A558" s="57">
        <v>44255</v>
      </c>
      <c r="B558">
        <v>29894663000189</v>
      </c>
      <c r="C558" t="s">
        <v>96</v>
      </c>
      <c r="D558" s="57">
        <v>44134</v>
      </c>
      <c r="E558">
        <v>100.08</v>
      </c>
      <c r="F558" s="57">
        <v>44234</v>
      </c>
      <c r="G558">
        <f t="shared" si="34"/>
        <v>-21</v>
      </c>
      <c r="H558" s="57">
        <v>46699</v>
      </c>
      <c r="I558">
        <v>2383</v>
      </c>
      <c r="J558">
        <v>302828643</v>
      </c>
      <c r="K558">
        <v>84</v>
      </c>
      <c r="L558"/>
      <c r="M558"/>
      <c r="N558">
        <v>1.4012560000000001</v>
      </c>
      <c r="O558" s="83">
        <v>4631.96</v>
      </c>
      <c r="P558">
        <v>4871.57</v>
      </c>
      <c r="Q558">
        <v>1.737115</v>
      </c>
      <c r="R558">
        <v>5106.32</v>
      </c>
      <c r="S558">
        <v>1.737115</v>
      </c>
      <c r="T558" s="84">
        <v>4631.96</v>
      </c>
      <c r="U558" s="57">
        <v>44228</v>
      </c>
      <c r="V558" s="81" t="str">
        <f t="shared" si="32"/>
        <v>102020</v>
      </c>
      <c r="W558" s="80" t="str">
        <f t="shared" si="33"/>
        <v>1 a 30 dias</v>
      </c>
      <c r="X558" s="81" t="str">
        <f t="shared" si="35"/>
        <v>22021</v>
      </c>
      <c r="AA558"/>
    </row>
    <row r="559" spans="1:27" x14ac:dyDescent="0.3">
      <c r="A559" s="57">
        <v>44255</v>
      </c>
      <c r="B559">
        <v>29894663000189</v>
      </c>
      <c r="C559" t="s">
        <v>96</v>
      </c>
      <c r="D559" s="57">
        <v>44001</v>
      </c>
      <c r="E559">
        <v>313.5</v>
      </c>
      <c r="F559" s="57">
        <v>44262</v>
      </c>
      <c r="G559">
        <f t="shared" si="34"/>
        <v>7</v>
      </c>
      <c r="H559" s="57">
        <v>46514</v>
      </c>
      <c r="I559">
        <v>2198</v>
      </c>
      <c r="J559">
        <v>302831269</v>
      </c>
      <c r="K559">
        <v>84</v>
      </c>
      <c r="L559"/>
      <c r="M559"/>
      <c r="N559">
        <v>1.4465918409247336</v>
      </c>
      <c r="O559" s="83">
        <v>13491.52</v>
      </c>
      <c r="P559">
        <v>15068.74</v>
      </c>
      <c r="Q559">
        <v>1.7920290000000001</v>
      </c>
      <c r="R559">
        <v>14840.4</v>
      </c>
      <c r="S559">
        <v>1.7920290000000001</v>
      </c>
      <c r="T559" s="84">
        <v>13491.52</v>
      </c>
      <c r="U559" s="57">
        <v>44256</v>
      </c>
      <c r="V559" s="81" t="str">
        <f t="shared" si="32"/>
        <v>62020</v>
      </c>
      <c r="W559" s="80" t="str">
        <f t="shared" si="33"/>
        <v>1 a 30 dias</v>
      </c>
      <c r="X559" s="81" t="str">
        <f t="shared" si="35"/>
        <v>32021</v>
      </c>
      <c r="AA559"/>
    </row>
    <row r="560" spans="1:27" x14ac:dyDescent="0.3">
      <c r="A560" s="57">
        <v>44255</v>
      </c>
      <c r="B560">
        <v>29894663000189</v>
      </c>
      <c r="C560" t="s">
        <v>96</v>
      </c>
      <c r="D560" s="57">
        <v>44134</v>
      </c>
      <c r="E560">
        <v>71</v>
      </c>
      <c r="F560" s="57">
        <v>44323</v>
      </c>
      <c r="G560">
        <f t="shared" si="34"/>
        <v>68</v>
      </c>
      <c r="H560" s="57">
        <v>46699</v>
      </c>
      <c r="I560">
        <v>2383</v>
      </c>
      <c r="J560">
        <v>302833637</v>
      </c>
      <c r="K560">
        <v>84</v>
      </c>
      <c r="L560"/>
      <c r="M560"/>
      <c r="N560">
        <v>1.422067</v>
      </c>
      <c r="O560" s="83">
        <v>3052.74</v>
      </c>
      <c r="P560">
        <v>3431.2500000000005</v>
      </c>
      <c r="Q560">
        <v>1.759185</v>
      </c>
      <c r="R560">
        <v>3387.22</v>
      </c>
      <c r="S560">
        <v>1.759185</v>
      </c>
      <c r="T560" s="84">
        <v>3052.74</v>
      </c>
      <c r="U560" s="57">
        <v>44317</v>
      </c>
      <c r="V560" s="81" t="str">
        <f t="shared" si="32"/>
        <v>102020</v>
      </c>
      <c r="W560" s="80" t="str">
        <f t="shared" si="33"/>
        <v>1 a 30 dias</v>
      </c>
      <c r="X560" s="81" t="str">
        <f t="shared" si="35"/>
        <v>52021</v>
      </c>
      <c r="AA560"/>
    </row>
    <row r="561" spans="1:27" x14ac:dyDescent="0.3">
      <c r="A561" s="57">
        <v>44255</v>
      </c>
      <c r="B561">
        <v>29894663000189</v>
      </c>
      <c r="C561" t="s">
        <v>96</v>
      </c>
      <c r="D561" s="57">
        <v>44040</v>
      </c>
      <c r="E561">
        <v>311.75</v>
      </c>
      <c r="F561" s="57">
        <v>44142</v>
      </c>
      <c r="G561">
        <f t="shared" si="34"/>
        <v>-113</v>
      </c>
      <c r="H561" s="57">
        <v>46545</v>
      </c>
      <c r="I561">
        <v>2229</v>
      </c>
      <c r="J561">
        <v>302834952</v>
      </c>
      <c r="K561">
        <v>84</v>
      </c>
      <c r="L561"/>
      <c r="M561"/>
      <c r="N561">
        <v>1.3599999999999999</v>
      </c>
      <c r="O561" s="83">
        <v>15412.11</v>
      </c>
      <c r="P561">
        <v>15487.899999999996</v>
      </c>
      <c r="Q561">
        <v>1.6166609999999999</v>
      </c>
      <c r="R561">
        <v>16488.18</v>
      </c>
      <c r="S561">
        <v>1.6166609999999999</v>
      </c>
      <c r="T561" s="84">
        <v>15412.11</v>
      </c>
      <c r="U561" s="57">
        <v>44166</v>
      </c>
      <c r="V561" s="81" t="str">
        <f t="shared" si="32"/>
        <v>72020</v>
      </c>
      <c r="W561" s="80" t="str">
        <f t="shared" si="33"/>
        <v>91 a 120 dias</v>
      </c>
      <c r="X561" s="81" t="str">
        <f t="shared" si="35"/>
        <v>122020</v>
      </c>
      <c r="AA561"/>
    </row>
    <row r="562" spans="1:27" x14ac:dyDescent="0.3">
      <c r="A562" s="57">
        <v>44255</v>
      </c>
      <c r="B562">
        <v>29894663000189</v>
      </c>
      <c r="C562" t="s">
        <v>96</v>
      </c>
      <c r="D562" s="57">
        <v>44040</v>
      </c>
      <c r="E562">
        <v>236.43</v>
      </c>
      <c r="F562" s="57">
        <v>44050</v>
      </c>
      <c r="G562">
        <f t="shared" si="34"/>
        <v>-205</v>
      </c>
      <c r="H562" s="57">
        <v>46545</v>
      </c>
      <c r="I562">
        <v>2229</v>
      </c>
      <c r="J562">
        <v>302840668</v>
      </c>
      <c r="K562">
        <v>84</v>
      </c>
      <c r="L562"/>
      <c r="M562"/>
      <c r="N562">
        <v>1.4393676721565838</v>
      </c>
      <c r="O562" s="83">
        <v>11906.130000000001</v>
      </c>
      <c r="P562">
        <v>11438.29</v>
      </c>
      <c r="Q562">
        <v>1.7874209999999999</v>
      </c>
      <c r="R562">
        <v>12952.21</v>
      </c>
      <c r="S562">
        <v>1.7874209999999999</v>
      </c>
      <c r="T562" s="84">
        <v>11906.130000000001</v>
      </c>
      <c r="U562" s="57">
        <v>44075</v>
      </c>
      <c r="V562" s="81" t="str">
        <f t="shared" si="32"/>
        <v>72020</v>
      </c>
      <c r="W562" s="80" t="str">
        <f t="shared" si="33"/>
        <v>Acima de 120 dias</v>
      </c>
      <c r="X562" s="81" t="str">
        <f t="shared" si="35"/>
        <v>92020</v>
      </c>
      <c r="AA562"/>
    </row>
    <row r="563" spans="1:27" x14ac:dyDescent="0.3">
      <c r="A563" s="57">
        <v>44255</v>
      </c>
      <c r="B563">
        <v>29894663000189</v>
      </c>
      <c r="C563" t="s">
        <v>96</v>
      </c>
      <c r="D563" s="57">
        <v>44099</v>
      </c>
      <c r="E563">
        <v>51</v>
      </c>
      <c r="F563" s="57">
        <v>44262</v>
      </c>
      <c r="G563">
        <f t="shared" si="34"/>
        <v>7</v>
      </c>
      <c r="H563" s="57">
        <v>46667</v>
      </c>
      <c r="I563">
        <v>2351</v>
      </c>
      <c r="J563">
        <v>302842836</v>
      </c>
      <c r="K563">
        <v>84</v>
      </c>
      <c r="L563"/>
      <c r="M563"/>
      <c r="N563">
        <v>1.4205080000000001</v>
      </c>
      <c r="O563" s="83">
        <v>2279.87</v>
      </c>
      <c r="P563">
        <v>2460.6800000000003</v>
      </c>
      <c r="Q563">
        <v>1.762418</v>
      </c>
      <c r="R563">
        <v>2519.56</v>
      </c>
      <c r="S563">
        <v>1.762418</v>
      </c>
      <c r="T563" s="84">
        <v>2279.87</v>
      </c>
      <c r="U563" s="57">
        <v>44287</v>
      </c>
      <c r="V563" s="81" t="str">
        <f t="shared" si="32"/>
        <v>92020</v>
      </c>
      <c r="W563" s="80" t="str">
        <f t="shared" si="33"/>
        <v>1 a 30 dias</v>
      </c>
      <c r="X563" s="81" t="str">
        <f t="shared" si="35"/>
        <v>42021</v>
      </c>
      <c r="AA563"/>
    </row>
    <row r="564" spans="1:27" x14ac:dyDescent="0.3">
      <c r="A564" s="57">
        <v>44255</v>
      </c>
      <c r="B564">
        <v>29894663000189</v>
      </c>
      <c r="C564" t="s">
        <v>96</v>
      </c>
      <c r="D564" s="57">
        <v>44134</v>
      </c>
      <c r="E564">
        <v>73.900000000000006</v>
      </c>
      <c r="F564" s="57">
        <v>44262</v>
      </c>
      <c r="G564">
        <f t="shared" si="34"/>
        <v>7</v>
      </c>
      <c r="H564" s="57">
        <v>46638</v>
      </c>
      <c r="I564">
        <v>2322</v>
      </c>
      <c r="J564">
        <v>302852646</v>
      </c>
      <c r="K564">
        <v>84</v>
      </c>
      <c r="L564"/>
      <c r="M564"/>
      <c r="N564">
        <v>1.412723</v>
      </c>
      <c r="O564" s="83">
        <v>3286.93</v>
      </c>
      <c r="P564">
        <v>3611.62</v>
      </c>
      <c r="Q564">
        <v>1.759981</v>
      </c>
      <c r="R564">
        <v>3634.6499999999996</v>
      </c>
      <c r="S564">
        <v>1.759981</v>
      </c>
      <c r="T564" s="84">
        <v>3286.93</v>
      </c>
      <c r="U564" s="57">
        <v>44287</v>
      </c>
      <c r="V564" s="81" t="str">
        <f t="shared" si="32"/>
        <v>102020</v>
      </c>
      <c r="W564" s="80" t="str">
        <f t="shared" si="33"/>
        <v>1 a 30 dias</v>
      </c>
      <c r="X564" s="81" t="str">
        <f t="shared" si="35"/>
        <v>42021</v>
      </c>
      <c r="AA564"/>
    </row>
    <row r="565" spans="1:27" x14ac:dyDescent="0.3">
      <c r="A565" s="57">
        <v>44255</v>
      </c>
      <c r="B565">
        <v>29894663000189</v>
      </c>
      <c r="C565" t="s">
        <v>96</v>
      </c>
      <c r="D565" s="57">
        <v>44074</v>
      </c>
      <c r="E565">
        <v>35.15</v>
      </c>
      <c r="F565" s="57">
        <v>44234</v>
      </c>
      <c r="G565">
        <f t="shared" si="34"/>
        <v>-21</v>
      </c>
      <c r="H565" s="57">
        <v>46608</v>
      </c>
      <c r="I565">
        <v>2292</v>
      </c>
      <c r="J565">
        <v>302859040</v>
      </c>
      <c r="K565">
        <v>84</v>
      </c>
      <c r="L565"/>
      <c r="M565"/>
      <c r="N565">
        <v>1.4349050000000001</v>
      </c>
      <c r="O565" s="83">
        <v>1577.48</v>
      </c>
      <c r="P565">
        <v>1716.4599999999994</v>
      </c>
      <c r="Q565">
        <v>1.787892</v>
      </c>
      <c r="R565">
        <v>1740.85</v>
      </c>
      <c r="S565">
        <v>1.787892</v>
      </c>
      <c r="T565" s="84">
        <v>1577.48</v>
      </c>
      <c r="U565" s="57">
        <v>44228</v>
      </c>
      <c r="V565" s="81" t="str">
        <f t="shared" si="32"/>
        <v>82020</v>
      </c>
      <c r="W565" s="80" t="str">
        <f t="shared" si="33"/>
        <v>1 a 30 dias</v>
      </c>
      <c r="X565" s="81" t="str">
        <f t="shared" si="35"/>
        <v>22021</v>
      </c>
      <c r="AA565"/>
    </row>
    <row r="566" spans="1:27" x14ac:dyDescent="0.3">
      <c r="A566" s="57">
        <v>44255</v>
      </c>
      <c r="B566">
        <v>29894663000189</v>
      </c>
      <c r="C566" t="s">
        <v>96</v>
      </c>
      <c r="D566" s="57">
        <v>44099</v>
      </c>
      <c r="E566">
        <v>257.85000000000002</v>
      </c>
      <c r="F566" s="57">
        <v>44172</v>
      </c>
      <c r="G566">
        <f t="shared" si="34"/>
        <v>-83</v>
      </c>
      <c r="H566" s="57">
        <v>46638</v>
      </c>
      <c r="I566">
        <v>2322</v>
      </c>
      <c r="J566">
        <v>302880544</v>
      </c>
      <c r="K566">
        <v>84</v>
      </c>
      <c r="L566"/>
      <c r="M566"/>
      <c r="N566">
        <v>1.4455119999999999</v>
      </c>
      <c r="O566" s="83">
        <v>12136.2</v>
      </c>
      <c r="P566">
        <v>12514.65</v>
      </c>
      <c r="Q566">
        <v>1.7932589999999999</v>
      </c>
      <c r="R566">
        <v>13332.6</v>
      </c>
      <c r="S566">
        <v>1.7932589999999999</v>
      </c>
      <c r="T566" s="84">
        <v>12136.2</v>
      </c>
      <c r="U566" s="57">
        <v>44197</v>
      </c>
      <c r="V566" s="81" t="str">
        <f t="shared" si="32"/>
        <v>92020</v>
      </c>
      <c r="W566" s="80" t="str">
        <f t="shared" si="33"/>
        <v>61 a 90 dias</v>
      </c>
      <c r="X566" s="81" t="str">
        <f t="shared" si="35"/>
        <v>12021</v>
      </c>
      <c r="AA566"/>
    </row>
    <row r="567" spans="1:27" x14ac:dyDescent="0.3">
      <c r="A567" s="57">
        <v>44255</v>
      </c>
      <c r="B567">
        <v>29894663000189</v>
      </c>
      <c r="C567" t="s">
        <v>96</v>
      </c>
      <c r="D567" s="57">
        <v>43903</v>
      </c>
      <c r="E567">
        <v>808</v>
      </c>
      <c r="F567" s="57">
        <v>44050</v>
      </c>
      <c r="G567">
        <f t="shared" si="34"/>
        <v>-205</v>
      </c>
      <c r="H567" s="57">
        <v>46062</v>
      </c>
      <c r="I567">
        <v>1746</v>
      </c>
      <c r="J567">
        <v>302908132</v>
      </c>
      <c r="K567">
        <v>72</v>
      </c>
      <c r="L567"/>
      <c r="M567"/>
      <c r="N567">
        <v>1.5064412430248679</v>
      </c>
      <c r="O567" s="83">
        <v>34940.770000000004</v>
      </c>
      <c r="P567">
        <v>34940.85</v>
      </c>
      <c r="Q567">
        <v>2.0531640000000002</v>
      </c>
      <c r="R567">
        <v>38726.589999999997</v>
      </c>
      <c r="S567">
        <v>2.0531640000000002</v>
      </c>
      <c r="T567" s="84">
        <v>34940.770000000004</v>
      </c>
      <c r="U567" s="57">
        <v>44044</v>
      </c>
      <c r="V567" s="81" t="str">
        <f t="shared" si="32"/>
        <v>32020</v>
      </c>
      <c r="W567" s="80" t="str">
        <f t="shared" si="33"/>
        <v>Acima de 120 dias</v>
      </c>
      <c r="X567" s="81" t="str">
        <f t="shared" si="35"/>
        <v>82020</v>
      </c>
      <c r="AA567"/>
    </row>
    <row r="568" spans="1:27" x14ac:dyDescent="0.3">
      <c r="A568" s="57">
        <v>44255</v>
      </c>
      <c r="B568">
        <v>29894663000189</v>
      </c>
      <c r="C568" t="s">
        <v>96</v>
      </c>
      <c r="D568" s="57">
        <v>43978</v>
      </c>
      <c r="E568">
        <v>36.9</v>
      </c>
      <c r="F568" s="57">
        <v>44172</v>
      </c>
      <c r="G568">
        <f t="shared" si="34"/>
        <v>-83</v>
      </c>
      <c r="H568" s="57">
        <v>46119</v>
      </c>
      <c r="I568">
        <v>1803</v>
      </c>
      <c r="J568">
        <v>302922246</v>
      </c>
      <c r="K568">
        <v>72</v>
      </c>
      <c r="L568"/>
      <c r="M568"/>
      <c r="N568">
        <v>1.393988881621975</v>
      </c>
      <c r="O568" s="83">
        <v>36.9</v>
      </c>
      <c r="P568">
        <v>1660.8500000000006</v>
      </c>
      <c r="Q568">
        <v>1.7917989999999999</v>
      </c>
      <c r="R568">
        <v>36.9</v>
      </c>
      <c r="S568">
        <v>1.7917989999999999</v>
      </c>
      <c r="T568" s="84">
        <v>36.9</v>
      </c>
      <c r="U568" s="57">
        <v>44197</v>
      </c>
      <c r="V568" s="81" t="str">
        <f t="shared" si="32"/>
        <v>52020</v>
      </c>
      <c r="W568" s="80" t="str">
        <f t="shared" si="33"/>
        <v>61 a 90 dias</v>
      </c>
      <c r="X568" s="81" t="str">
        <f t="shared" si="35"/>
        <v>12021</v>
      </c>
      <c r="AA568"/>
    </row>
    <row r="569" spans="1:27" x14ac:dyDescent="0.3">
      <c r="A569" s="57">
        <v>44255</v>
      </c>
      <c r="B569">
        <v>29894663000189</v>
      </c>
      <c r="C569" t="s">
        <v>96</v>
      </c>
      <c r="D569" s="57">
        <v>44134</v>
      </c>
      <c r="E569">
        <v>50</v>
      </c>
      <c r="F569" s="57">
        <v>44172</v>
      </c>
      <c r="G569">
        <f t="shared" si="34"/>
        <v>-83</v>
      </c>
      <c r="H569" s="57">
        <v>46699</v>
      </c>
      <c r="I569">
        <v>2383</v>
      </c>
      <c r="J569">
        <v>302933907</v>
      </c>
      <c r="K569">
        <v>84</v>
      </c>
      <c r="L569"/>
      <c r="M569"/>
      <c r="N569">
        <v>1.4118489999999999</v>
      </c>
      <c r="O569" s="83">
        <v>2406.8000000000002</v>
      </c>
      <c r="P569">
        <v>2424.8699999999994</v>
      </c>
      <c r="Q569">
        <v>1.7484120000000001</v>
      </c>
      <c r="R569">
        <v>2643.05</v>
      </c>
      <c r="S569">
        <v>1.7484120000000001</v>
      </c>
      <c r="T569" s="84">
        <v>2406.8000000000002</v>
      </c>
      <c r="U569" s="57">
        <v>44197</v>
      </c>
      <c r="V569" s="81" t="str">
        <f t="shared" si="32"/>
        <v>102020</v>
      </c>
      <c r="W569" s="80" t="str">
        <f t="shared" si="33"/>
        <v>61 a 90 dias</v>
      </c>
      <c r="X569" s="81" t="str">
        <f t="shared" si="35"/>
        <v>12021</v>
      </c>
      <c r="AA569"/>
    </row>
    <row r="570" spans="1:27" x14ac:dyDescent="0.3">
      <c r="A570" s="57">
        <v>44255</v>
      </c>
      <c r="B570">
        <v>29894663000189</v>
      </c>
      <c r="C570" t="s">
        <v>96</v>
      </c>
      <c r="D570" s="57">
        <v>44099</v>
      </c>
      <c r="E570">
        <v>255.6</v>
      </c>
      <c r="F570" s="57">
        <v>44234</v>
      </c>
      <c r="G570">
        <f t="shared" si="34"/>
        <v>-21</v>
      </c>
      <c r="H570" s="57">
        <v>46575</v>
      </c>
      <c r="I570">
        <v>2259</v>
      </c>
      <c r="J570">
        <v>302947312</v>
      </c>
      <c r="K570">
        <v>84</v>
      </c>
      <c r="L570"/>
      <c r="M570"/>
      <c r="N570">
        <v>1.3599999999999999</v>
      </c>
      <c r="O570" s="83">
        <v>12647.48</v>
      </c>
      <c r="P570">
        <v>12605.120000000004</v>
      </c>
      <c r="Q570">
        <v>1.4131880000000001</v>
      </c>
      <c r="R570">
        <v>12844.51</v>
      </c>
      <c r="S570">
        <v>1.4131880000000001</v>
      </c>
      <c r="T570" s="84">
        <v>12647.48</v>
      </c>
      <c r="U570" s="57">
        <v>44228</v>
      </c>
      <c r="V570" s="81" t="str">
        <f t="shared" si="32"/>
        <v>92020</v>
      </c>
      <c r="W570" s="80" t="str">
        <f t="shared" si="33"/>
        <v>1 a 30 dias</v>
      </c>
      <c r="X570" s="81" t="str">
        <f t="shared" si="35"/>
        <v>22021</v>
      </c>
      <c r="AA570"/>
    </row>
    <row r="571" spans="1:27" x14ac:dyDescent="0.3">
      <c r="A571" s="57">
        <v>44255</v>
      </c>
      <c r="B571">
        <v>29894663000189</v>
      </c>
      <c r="C571" t="s">
        <v>96</v>
      </c>
      <c r="D571" s="57">
        <v>44040</v>
      </c>
      <c r="E571">
        <v>400.18</v>
      </c>
      <c r="F571" s="57">
        <v>44234</v>
      </c>
      <c r="G571">
        <f t="shared" si="34"/>
        <v>-21</v>
      </c>
      <c r="H571" s="57">
        <v>46575</v>
      </c>
      <c r="I571">
        <v>2259</v>
      </c>
      <c r="J571">
        <v>302957539</v>
      </c>
      <c r="K571">
        <v>84</v>
      </c>
      <c r="L571"/>
      <c r="M571"/>
      <c r="N571">
        <v>1.4433980000000002</v>
      </c>
      <c r="O571" s="83">
        <v>17836.98</v>
      </c>
      <c r="P571">
        <v>19453.610000000004</v>
      </c>
      <c r="Q571">
        <v>1.7916620000000001</v>
      </c>
      <c r="R571">
        <v>19636.39</v>
      </c>
      <c r="S571">
        <v>1.7916620000000001</v>
      </c>
      <c r="T571" s="84">
        <v>17836.98</v>
      </c>
      <c r="U571" s="57">
        <v>44228</v>
      </c>
      <c r="V571" s="81" t="str">
        <f t="shared" si="32"/>
        <v>72020</v>
      </c>
      <c r="W571" s="80" t="str">
        <f t="shared" si="33"/>
        <v>1 a 30 dias</v>
      </c>
      <c r="X571" s="81" t="str">
        <f t="shared" si="35"/>
        <v>22021</v>
      </c>
      <c r="AA571"/>
    </row>
    <row r="572" spans="1:27" x14ac:dyDescent="0.3">
      <c r="A572" s="57">
        <v>44255</v>
      </c>
      <c r="B572">
        <v>29894663000189</v>
      </c>
      <c r="C572" t="s">
        <v>96</v>
      </c>
      <c r="D572" s="57">
        <v>44099</v>
      </c>
      <c r="E572">
        <v>48.62</v>
      </c>
      <c r="F572" s="57">
        <v>44234</v>
      </c>
      <c r="G572">
        <f t="shared" si="34"/>
        <v>-21</v>
      </c>
      <c r="H572" s="57">
        <v>46699</v>
      </c>
      <c r="I572">
        <v>2383</v>
      </c>
      <c r="J572">
        <v>302986935</v>
      </c>
      <c r="K572">
        <v>84</v>
      </c>
      <c r="L572"/>
      <c r="M572"/>
      <c r="N572">
        <v>1.434596</v>
      </c>
      <c r="O572" s="83">
        <v>2219.67</v>
      </c>
      <c r="P572">
        <v>2301.0100000000002</v>
      </c>
      <c r="Q572">
        <v>1.7860339999999999</v>
      </c>
      <c r="R572">
        <v>2456.1799999999998</v>
      </c>
      <c r="S572">
        <v>1.7860339999999999</v>
      </c>
      <c r="T572" s="84">
        <v>2219.67</v>
      </c>
      <c r="U572" s="57">
        <v>44228</v>
      </c>
      <c r="V572" s="81" t="str">
        <f t="shared" si="32"/>
        <v>92020</v>
      </c>
      <c r="W572" s="80" t="str">
        <f t="shared" si="33"/>
        <v>1 a 30 dias</v>
      </c>
      <c r="X572" s="81" t="str">
        <f t="shared" si="35"/>
        <v>22021</v>
      </c>
      <c r="AA572"/>
    </row>
    <row r="573" spans="1:27" x14ac:dyDescent="0.3">
      <c r="A573" s="57">
        <v>44255</v>
      </c>
      <c r="B573">
        <v>29894663000189</v>
      </c>
      <c r="C573" t="s">
        <v>96</v>
      </c>
      <c r="D573" s="57">
        <v>44001</v>
      </c>
      <c r="E573">
        <v>115.17</v>
      </c>
      <c r="F573" s="57">
        <v>44019</v>
      </c>
      <c r="G573">
        <f t="shared" si="34"/>
        <v>-236</v>
      </c>
      <c r="H573" s="57">
        <v>45054</v>
      </c>
      <c r="I573">
        <v>738</v>
      </c>
      <c r="J573">
        <v>303035916</v>
      </c>
      <c r="K573">
        <v>36</v>
      </c>
      <c r="L573"/>
      <c r="M573"/>
      <c r="N573">
        <v>1.3599999999999999</v>
      </c>
      <c r="O573" s="83">
        <v>3494.93</v>
      </c>
      <c r="P573">
        <v>3196.4900000000002</v>
      </c>
      <c r="Q573">
        <v>1.7898339999999999</v>
      </c>
      <c r="R573">
        <v>3609.81</v>
      </c>
      <c r="S573">
        <v>1.7898339999999999</v>
      </c>
      <c r="T573" s="84">
        <v>3494.93</v>
      </c>
      <c r="U573" s="57">
        <v>44075</v>
      </c>
      <c r="V573" s="81" t="str">
        <f t="shared" si="32"/>
        <v>62020</v>
      </c>
      <c r="W573" s="80" t="str">
        <f t="shared" si="33"/>
        <v>Acima de 120 dias</v>
      </c>
      <c r="X573" s="81" t="str">
        <f t="shared" si="35"/>
        <v>92020</v>
      </c>
      <c r="AA573"/>
    </row>
    <row r="574" spans="1:27" x14ac:dyDescent="0.3">
      <c r="A574" s="57">
        <v>44255</v>
      </c>
      <c r="B574">
        <v>29894663000189</v>
      </c>
      <c r="C574" t="s">
        <v>96</v>
      </c>
      <c r="D574" s="57">
        <v>44040</v>
      </c>
      <c r="E574">
        <v>286</v>
      </c>
      <c r="F574" s="57">
        <v>44234</v>
      </c>
      <c r="G574">
        <f t="shared" si="34"/>
        <v>-21</v>
      </c>
      <c r="H574" s="57">
        <v>46514</v>
      </c>
      <c r="I574">
        <v>2198</v>
      </c>
      <c r="J574">
        <v>303037623</v>
      </c>
      <c r="K574">
        <v>84</v>
      </c>
      <c r="L574"/>
      <c r="M574"/>
      <c r="N574">
        <v>1.4446798526165225</v>
      </c>
      <c r="O574" s="83">
        <v>12591.34</v>
      </c>
      <c r="P574">
        <v>13725.659999999996</v>
      </c>
      <c r="Q574">
        <v>1.79287</v>
      </c>
      <c r="R574">
        <v>13831.98</v>
      </c>
      <c r="S574">
        <v>1.79287</v>
      </c>
      <c r="T574" s="84">
        <v>12591.34</v>
      </c>
      <c r="U574" s="57">
        <v>44228</v>
      </c>
      <c r="V574" s="81" t="str">
        <f t="shared" si="32"/>
        <v>72020</v>
      </c>
      <c r="W574" s="80" t="str">
        <f t="shared" si="33"/>
        <v>1 a 30 dias</v>
      </c>
      <c r="X574" s="81" t="str">
        <f t="shared" si="35"/>
        <v>22021</v>
      </c>
      <c r="AA574"/>
    </row>
    <row r="575" spans="1:27" x14ac:dyDescent="0.3">
      <c r="A575" s="57">
        <v>44255</v>
      </c>
      <c r="B575">
        <v>29894663000189</v>
      </c>
      <c r="C575" t="s">
        <v>96</v>
      </c>
      <c r="D575" s="57">
        <v>44074</v>
      </c>
      <c r="E575">
        <v>276.77</v>
      </c>
      <c r="F575" s="57">
        <v>44234</v>
      </c>
      <c r="G575">
        <f t="shared" si="34"/>
        <v>-21</v>
      </c>
      <c r="H575" s="57">
        <v>46575</v>
      </c>
      <c r="I575">
        <v>2259</v>
      </c>
      <c r="J575">
        <v>303049234</v>
      </c>
      <c r="K575">
        <v>84</v>
      </c>
      <c r="L575"/>
      <c r="M575"/>
      <c r="N575">
        <v>1.3599999999999999</v>
      </c>
      <c r="O575" s="83">
        <v>13993.24</v>
      </c>
      <c r="P575">
        <v>13772.110000000004</v>
      </c>
      <c r="Q575">
        <v>1.3381479999999999</v>
      </c>
      <c r="R575">
        <v>13908.41</v>
      </c>
      <c r="S575">
        <v>1.3381479999999999</v>
      </c>
      <c r="T575" s="84">
        <v>13993.24</v>
      </c>
      <c r="U575" s="57">
        <v>44228</v>
      </c>
      <c r="V575" s="81" t="str">
        <f t="shared" si="32"/>
        <v>82020</v>
      </c>
      <c r="W575" s="80" t="str">
        <f t="shared" si="33"/>
        <v>1 a 30 dias</v>
      </c>
      <c r="X575" s="81" t="str">
        <f t="shared" si="35"/>
        <v>22021</v>
      </c>
      <c r="AA575"/>
    </row>
    <row r="576" spans="1:27" x14ac:dyDescent="0.3">
      <c r="A576" s="57">
        <v>44255</v>
      </c>
      <c r="B576">
        <v>29894663000189</v>
      </c>
      <c r="C576" t="s">
        <v>96</v>
      </c>
      <c r="D576" s="57">
        <v>44074</v>
      </c>
      <c r="E576">
        <v>47.84</v>
      </c>
      <c r="F576" s="57">
        <v>44142</v>
      </c>
      <c r="G576">
        <f t="shared" si="34"/>
        <v>-113</v>
      </c>
      <c r="H576" s="57">
        <v>46608</v>
      </c>
      <c r="I576">
        <v>2292</v>
      </c>
      <c r="J576">
        <v>303072262</v>
      </c>
      <c r="K576">
        <v>84</v>
      </c>
      <c r="L576"/>
      <c r="M576"/>
      <c r="N576">
        <v>1.4360140000000001</v>
      </c>
      <c r="O576" s="83">
        <v>2289.88</v>
      </c>
      <c r="P576">
        <v>2335.3200000000011</v>
      </c>
      <c r="Q576">
        <v>1.788961</v>
      </c>
      <c r="R576">
        <v>2512.1</v>
      </c>
      <c r="S576">
        <v>1.788961</v>
      </c>
      <c r="T576" s="84">
        <v>2289.88</v>
      </c>
      <c r="U576" s="57">
        <v>44136</v>
      </c>
      <c r="V576" s="81" t="str">
        <f t="shared" si="32"/>
        <v>82020</v>
      </c>
      <c r="W576" s="80" t="str">
        <f t="shared" si="33"/>
        <v>91 a 120 dias</v>
      </c>
      <c r="X576" s="81" t="str">
        <f t="shared" si="35"/>
        <v>112020</v>
      </c>
      <c r="AA576"/>
    </row>
    <row r="577" spans="1:27" x14ac:dyDescent="0.3">
      <c r="A577" s="57">
        <v>44255</v>
      </c>
      <c r="B577">
        <v>29894663000189</v>
      </c>
      <c r="C577" t="s">
        <v>96</v>
      </c>
      <c r="D577" s="57">
        <v>44001</v>
      </c>
      <c r="E577">
        <v>230.88</v>
      </c>
      <c r="F577" s="57">
        <v>44203</v>
      </c>
      <c r="G577">
        <f t="shared" si="34"/>
        <v>-52</v>
      </c>
      <c r="H577" s="57">
        <v>45054</v>
      </c>
      <c r="I577">
        <v>738</v>
      </c>
      <c r="J577">
        <v>303134690</v>
      </c>
      <c r="K577">
        <v>36</v>
      </c>
      <c r="L577"/>
      <c r="M577"/>
      <c r="N577">
        <v>1.3599999999999999</v>
      </c>
      <c r="O577" s="83">
        <v>5621.0599999999995</v>
      </c>
      <c r="P577">
        <v>6407.9599999999982</v>
      </c>
      <c r="Q577">
        <v>1.789701</v>
      </c>
      <c r="R577">
        <v>5851.27</v>
      </c>
      <c r="S577">
        <v>1.789701</v>
      </c>
      <c r="T577" s="84">
        <v>5621.0599999999995</v>
      </c>
      <c r="U577" s="57">
        <v>44197</v>
      </c>
      <c r="V577" s="81" t="str">
        <f t="shared" si="32"/>
        <v>62020</v>
      </c>
      <c r="W577" s="80" t="str">
        <f t="shared" si="33"/>
        <v>31 a 60 dias</v>
      </c>
      <c r="X577" s="81" t="str">
        <f t="shared" si="35"/>
        <v>12021</v>
      </c>
      <c r="AA577"/>
    </row>
    <row r="578" spans="1:27" x14ac:dyDescent="0.3">
      <c r="A578" s="57">
        <v>44255</v>
      </c>
      <c r="B578">
        <v>29894663000189</v>
      </c>
      <c r="C578" t="s">
        <v>96</v>
      </c>
      <c r="D578" s="57">
        <v>44134</v>
      </c>
      <c r="E578">
        <v>46.86</v>
      </c>
      <c r="F578" s="57">
        <v>44323</v>
      </c>
      <c r="G578">
        <f t="shared" si="34"/>
        <v>68</v>
      </c>
      <c r="H578" s="57">
        <v>46699</v>
      </c>
      <c r="I578">
        <v>2383</v>
      </c>
      <c r="J578">
        <v>303135944</v>
      </c>
      <c r="K578">
        <v>84</v>
      </c>
      <c r="L578"/>
      <c r="M578"/>
      <c r="N578">
        <v>1.4201139999999999</v>
      </c>
      <c r="O578" s="83">
        <v>2016.04</v>
      </c>
      <c r="P578">
        <v>2266.130000000001</v>
      </c>
      <c r="Q578">
        <v>1.7571619999999999</v>
      </c>
      <c r="R578">
        <v>2236.8900000000003</v>
      </c>
      <c r="S578">
        <v>1.7571619999999999</v>
      </c>
      <c r="T578" s="84">
        <v>2016.04</v>
      </c>
      <c r="U578" s="57">
        <v>44317</v>
      </c>
      <c r="V578" s="81" t="str">
        <f t="shared" ref="V578:V641" si="36">MONTH(D578)&amp;YEAR(D578)</f>
        <v>102020</v>
      </c>
      <c r="W578" s="80" t="str">
        <f t="shared" ref="W578:W641" si="37">_xlfn.IFS(G578&lt;-120,"Acima de 120 dias",G578&lt;=-90,"91 a 120 dias",G578&lt;=-61,"61 a 90 dias",G578&lt;=-31,"31 a 60 dias",G578&gt;=-30,"1 a 30 dias")</f>
        <v>1 a 30 dias</v>
      </c>
      <c r="X578" s="81" t="str">
        <f t="shared" si="35"/>
        <v>52021</v>
      </c>
      <c r="AA578"/>
    </row>
    <row r="579" spans="1:27" x14ac:dyDescent="0.3">
      <c r="A579" s="57">
        <v>44255</v>
      </c>
      <c r="B579">
        <v>29894663000189</v>
      </c>
      <c r="C579" t="s">
        <v>96</v>
      </c>
      <c r="D579" s="57">
        <v>44134</v>
      </c>
      <c r="E579">
        <v>52.25</v>
      </c>
      <c r="F579" s="57">
        <v>44262</v>
      </c>
      <c r="G579">
        <f t="shared" ref="G579:G642" si="38">F579-A579</f>
        <v>7</v>
      </c>
      <c r="H579" s="57">
        <v>45968</v>
      </c>
      <c r="I579">
        <v>1652</v>
      </c>
      <c r="J579">
        <v>303136458</v>
      </c>
      <c r="K579">
        <v>60</v>
      </c>
      <c r="L579"/>
      <c r="M579"/>
      <c r="N579">
        <v>1.3599999999999999</v>
      </c>
      <c r="O579" s="83">
        <v>1965.98</v>
      </c>
      <c r="P579">
        <v>2115.3899999999994</v>
      </c>
      <c r="Q579">
        <v>1.7470380000000001</v>
      </c>
      <c r="R579">
        <v>2139.71</v>
      </c>
      <c r="S579">
        <v>1.7470380000000001</v>
      </c>
      <c r="T579" s="84">
        <v>1965.98</v>
      </c>
      <c r="U579" s="57">
        <v>44287</v>
      </c>
      <c r="V579" s="81" t="str">
        <f t="shared" si="36"/>
        <v>102020</v>
      </c>
      <c r="W579" s="80" t="str">
        <f t="shared" si="37"/>
        <v>1 a 30 dias</v>
      </c>
      <c r="X579" s="81" t="str">
        <f t="shared" ref="X579:X642" si="39">MONTH(U579)&amp;YEAR(U579)</f>
        <v>42021</v>
      </c>
      <c r="AA579"/>
    </row>
    <row r="580" spans="1:27" x14ac:dyDescent="0.3">
      <c r="A580" s="57">
        <v>44255</v>
      </c>
      <c r="B580">
        <v>29894663000189</v>
      </c>
      <c r="C580" t="s">
        <v>96</v>
      </c>
      <c r="D580" s="57">
        <v>44040</v>
      </c>
      <c r="E580">
        <v>275</v>
      </c>
      <c r="F580" s="57">
        <v>44323</v>
      </c>
      <c r="G580">
        <f t="shared" si="38"/>
        <v>68</v>
      </c>
      <c r="H580" s="57">
        <v>46545</v>
      </c>
      <c r="I580">
        <v>2229</v>
      </c>
      <c r="J580">
        <v>303151132</v>
      </c>
      <c r="K580">
        <v>84</v>
      </c>
      <c r="L580"/>
      <c r="M580"/>
      <c r="N580">
        <v>1.441112722612633</v>
      </c>
      <c r="O580" s="83">
        <v>11367.49</v>
      </c>
      <c r="P580">
        <v>13296.540000000003</v>
      </c>
      <c r="Q580">
        <v>1.789285</v>
      </c>
      <c r="R580">
        <v>12583.6</v>
      </c>
      <c r="S580">
        <v>1.789285</v>
      </c>
      <c r="T580" s="84">
        <v>11367.49</v>
      </c>
      <c r="U580" s="57">
        <v>44317</v>
      </c>
      <c r="V580" s="81" t="str">
        <f t="shared" si="36"/>
        <v>72020</v>
      </c>
      <c r="W580" s="80" t="str">
        <f t="shared" si="37"/>
        <v>1 a 30 dias</v>
      </c>
      <c r="X580" s="81" t="str">
        <f t="shared" si="39"/>
        <v>52021</v>
      </c>
      <c r="AA580"/>
    </row>
    <row r="581" spans="1:27" x14ac:dyDescent="0.3">
      <c r="A581" s="57">
        <v>44255</v>
      </c>
      <c r="B581">
        <v>29894663000189</v>
      </c>
      <c r="C581" t="s">
        <v>96</v>
      </c>
      <c r="D581" s="57">
        <v>44074</v>
      </c>
      <c r="E581">
        <v>63.43</v>
      </c>
      <c r="F581" s="57">
        <v>44262</v>
      </c>
      <c r="G581">
        <f t="shared" si="38"/>
        <v>7</v>
      </c>
      <c r="H581" s="57">
        <v>46608</v>
      </c>
      <c r="I581">
        <v>2292</v>
      </c>
      <c r="J581">
        <v>303165697</v>
      </c>
      <c r="K581">
        <v>84</v>
      </c>
      <c r="L581"/>
      <c r="M581"/>
      <c r="N581">
        <v>1.44618</v>
      </c>
      <c r="O581" s="83">
        <v>2774.6</v>
      </c>
      <c r="P581">
        <v>3085.84</v>
      </c>
      <c r="Q581">
        <v>1.7989980000000001</v>
      </c>
      <c r="R581">
        <v>3067.88</v>
      </c>
      <c r="S581">
        <v>1.7989980000000001</v>
      </c>
      <c r="T581" s="84">
        <v>2774.6</v>
      </c>
      <c r="U581" s="57">
        <v>44287</v>
      </c>
      <c r="V581" s="81" t="str">
        <f t="shared" si="36"/>
        <v>82020</v>
      </c>
      <c r="W581" s="80" t="str">
        <f t="shared" si="37"/>
        <v>1 a 30 dias</v>
      </c>
      <c r="X581" s="81" t="str">
        <f t="shared" si="39"/>
        <v>42021</v>
      </c>
      <c r="AA581"/>
    </row>
    <row r="582" spans="1:27" x14ac:dyDescent="0.3">
      <c r="A582" s="57">
        <v>44255</v>
      </c>
      <c r="B582">
        <v>29894663000189</v>
      </c>
      <c r="C582" t="s">
        <v>96</v>
      </c>
      <c r="D582" s="57">
        <v>44134</v>
      </c>
      <c r="E582">
        <v>313.5</v>
      </c>
      <c r="F582" s="57">
        <v>44293</v>
      </c>
      <c r="G582">
        <f t="shared" si="38"/>
        <v>38</v>
      </c>
      <c r="H582" s="57">
        <v>46667</v>
      </c>
      <c r="I582">
        <v>2351</v>
      </c>
      <c r="J582">
        <v>303198439</v>
      </c>
      <c r="K582">
        <v>84</v>
      </c>
      <c r="L582"/>
      <c r="M582"/>
      <c r="N582">
        <v>1.4452049999999999</v>
      </c>
      <c r="O582" s="83">
        <v>13574.79</v>
      </c>
      <c r="P582">
        <v>15250.37</v>
      </c>
      <c r="Q582">
        <v>1.794565</v>
      </c>
      <c r="R582">
        <v>15059.9</v>
      </c>
      <c r="S582">
        <v>1.794565</v>
      </c>
      <c r="T582" s="84">
        <v>13574.79</v>
      </c>
      <c r="U582" s="57">
        <v>44287</v>
      </c>
      <c r="V582" s="81" t="str">
        <f t="shared" si="36"/>
        <v>102020</v>
      </c>
      <c r="W582" s="80" t="str">
        <f t="shared" si="37"/>
        <v>1 a 30 dias</v>
      </c>
      <c r="X582" s="81" t="str">
        <f t="shared" si="39"/>
        <v>42021</v>
      </c>
      <c r="AA582"/>
    </row>
    <row r="583" spans="1:27" x14ac:dyDescent="0.3">
      <c r="A583" s="57">
        <v>44255</v>
      </c>
      <c r="B583">
        <v>29894663000189</v>
      </c>
      <c r="C583" t="s">
        <v>96</v>
      </c>
      <c r="D583" s="57">
        <v>43936</v>
      </c>
      <c r="E583">
        <v>12.3</v>
      </c>
      <c r="F583" s="57">
        <v>44142</v>
      </c>
      <c r="G583">
        <f t="shared" si="38"/>
        <v>-113</v>
      </c>
      <c r="H583" s="57">
        <v>46090</v>
      </c>
      <c r="I583">
        <v>1774</v>
      </c>
      <c r="J583">
        <v>303203309</v>
      </c>
      <c r="K583">
        <v>72</v>
      </c>
      <c r="L583"/>
      <c r="M583"/>
      <c r="N583">
        <v>1.4949999999999999</v>
      </c>
      <c r="O583" s="83">
        <v>500.58000000000004</v>
      </c>
      <c r="P583">
        <v>534.41</v>
      </c>
      <c r="Q583">
        <v>2.0339589999999999</v>
      </c>
      <c r="R583">
        <v>559.11</v>
      </c>
      <c r="S583">
        <v>2.0339589999999999</v>
      </c>
      <c r="T583" s="84">
        <v>500.58000000000004</v>
      </c>
      <c r="U583" s="57">
        <v>44136</v>
      </c>
      <c r="V583" s="81" t="str">
        <f t="shared" si="36"/>
        <v>42020</v>
      </c>
      <c r="W583" s="80" t="str">
        <f t="shared" si="37"/>
        <v>91 a 120 dias</v>
      </c>
      <c r="X583" s="81" t="str">
        <f t="shared" si="39"/>
        <v>112020</v>
      </c>
      <c r="AA583"/>
    </row>
    <row r="584" spans="1:27" x14ac:dyDescent="0.3">
      <c r="A584" s="57">
        <v>44255</v>
      </c>
      <c r="B584">
        <v>29894663000189</v>
      </c>
      <c r="C584" t="s">
        <v>96</v>
      </c>
      <c r="D584" s="57">
        <v>43903</v>
      </c>
      <c r="E584">
        <v>22.54</v>
      </c>
      <c r="F584" s="57">
        <v>44142</v>
      </c>
      <c r="G584">
        <f t="shared" si="38"/>
        <v>-113</v>
      </c>
      <c r="H584" s="57">
        <v>46062</v>
      </c>
      <c r="I584">
        <v>1746</v>
      </c>
      <c r="J584">
        <v>303208413</v>
      </c>
      <c r="K584">
        <v>72</v>
      </c>
      <c r="L584"/>
      <c r="M584"/>
      <c r="N584">
        <v>1.4950000000000001</v>
      </c>
      <c r="O584" s="83">
        <v>909.54</v>
      </c>
      <c r="P584">
        <v>977.99999999999989</v>
      </c>
      <c r="Q584">
        <v>2.0390839999999999</v>
      </c>
      <c r="R584">
        <v>1015.11</v>
      </c>
      <c r="S584">
        <v>2.0390839999999999</v>
      </c>
      <c r="T584" s="84">
        <v>909.54</v>
      </c>
      <c r="U584" s="57">
        <v>44136</v>
      </c>
      <c r="V584" s="81" t="str">
        <f t="shared" si="36"/>
        <v>32020</v>
      </c>
      <c r="W584" s="80" t="str">
        <f t="shared" si="37"/>
        <v>91 a 120 dias</v>
      </c>
      <c r="X584" s="81" t="str">
        <f t="shared" si="39"/>
        <v>112020</v>
      </c>
      <c r="AA584"/>
    </row>
    <row r="585" spans="1:27" x14ac:dyDescent="0.3">
      <c r="A585" s="57">
        <v>44255</v>
      </c>
      <c r="B585">
        <v>29894663000189</v>
      </c>
      <c r="C585" t="s">
        <v>96</v>
      </c>
      <c r="D585" s="57">
        <v>44040</v>
      </c>
      <c r="E585">
        <v>101.3</v>
      </c>
      <c r="F585" s="57">
        <v>44142</v>
      </c>
      <c r="G585">
        <f t="shared" si="38"/>
        <v>-113</v>
      </c>
      <c r="H585" s="57">
        <v>46090</v>
      </c>
      <c r="I585">
        <v>1774</v>
      </c>
      <c r="J585">
        <v>303214804</v>
      </c>
      <c r="K585">
        <v>72</v>
      </c>
      <c r="L585"/>
      <c r="M585"/>
      <c r="N585">
        <v>1.5130000000000001</v>
      </c>
      <c r="O585" s="83">
        <v>4096.79</v>
      </c>
      <c r="P585">
        <v>4299.8</v>
      </c>
      <c r="Q585">
        <v>2.0663360000000002</v>
      </c>
      <c r="R585">
        <v>4586.9800000000005</v>
      </c>
      <c r="S585">
        <v>2.0663360000000002</v>
      </c>
      <c r="T585" s="84">
        <v>4096.79</v>
      </c>
      <c r="U585" s="57">
        <v>44136</v>
      </c>
      <c r="V585" s="81" t="str">
        <f t="shared" si="36"/>
        <v>72020</v>
      </c>
      <c r="W585" s="80" t="str">
        <f t="shared" si="37"/>
        <v>91 a 120 dias</v>
      </c>
      <c r="X585" s="81" t="str">
        <f t="shared" si="39"/>
        <v>112020</v>
      </c>
      <c r="AA585"/>
    </row>
    <row r="586" spans="1:27" x14ac:dyDescent="0.3">
      <c r="A586" s="57">
        <v>44255</v>
      </c>
      <c r="B586">
        <v>29894663000189</v>
      </c>
      <c r="C586" t="s">
        <v>96</v>
      </c>
      <c r="D586" s="57">
        <v>43978</v>
      </c>
      <c r="E586">
        <v>365.25</v>
      </c>
      <c r="F586" s="57">
        <v>44293</v>
      </c>
      <c r="G586">
        <f t="shared" si="38"/>
        <v>38</v>
      </c>
      <c r="H586" s="57">
        <v>46484</v>
      </c>
      <c r="I586">
        <v>2168</v>
      </c>
      <c r="J586">
        <v>303226049</v>
      </c>
      <c r="K586">
        <v>84</v>
      </c>
      <c r="L586"/>
      <c r="M586"/>
      <c r="N586">
        <v>1.3925742910592573</v>
      </c>
      <c r="O586" s="83">
        <v>15482.63</v>
      </c>
      <c r="P586">
        <v>17938.990000000002</v>
      </c>
      <c r="Q586">
        <v>1.737139</v>
      </c>
      <c r="R586">
        <v>17059.129999999997</v>
      </c>
      <c r="S586">
        <v>1.737139</v>
      </c>
      <c r="T586" s="84">
        <v>15482.63</v>
      </c>
      <c r="U586" s="57">
        <v>44287</v>
      </c>
      <c r="V586" s="81" t="str">
        <f t="shared" si="36"/>
        <v>52020</v>
      </c>
      <c r="W586" s="80" t="str">
        <f t="shared" si="37"/>
        <v>1 a 30 dias</v>
      </c>
      <c r="X586" s="81" t="str">
        <f t="shared" si="39"/>
        <v>42021</v>
      </c>
      <c r="AA586"/>
    </row>
    <row r="587" spans="1:27" x14ac:dyDescent="0.3">
      <c r="A587" s="57">
        <v>44255</v>
      </c>
      <c r="B587">
        <v>29894663000189</v>
      </c>
      <c r="C587" t="s">
        <v>96</v>
      </c>
      <c r="D587" s="57">
        <v>44040</v>
      </c>
      <c r="E587">
        <v>202.04</v>
      </c>
      <c r="F587" s="57">
        <v>44172</v>
      </c>
      <c r="G587">
        <f t="shared" si="38"/>
        <v>-83</v>
      </c>
      <c r="H587" s="57">
        <v>46545</v>
      </c>
      <c r="I587">
        <v>2229</v>
      </c>
      <c r="J587">
        <v>303240806</v>
      </c>
      <c r="K587">
        <v>84</v>
      </c>
      <c r="L587"/>
      <c r="M587"/>
      <c r="N587">
        <v>1.3599999999999999</v>
      </c>
      <c r="O587" s="83">
        <v>10334.14</v>
      </c>
      <c r="P587">
        <v>10037.449999999993</v>
      </c>
      <c r="Q587">
        <v>1.412002</v>
      </c>
      <c r="R587">
        <v>10483.67</v>
      </c>
      <c r="S587">
        <v>1.412002</v>
      </c>
      <c r="T587" s="84">
        <v>10334.14</v>
      </c>
      <c r="U587" s="57">
        <v>44197</v>
      </c>
      <c r="V587" s="81" t="str">
        <f t="shared" si="36"/>
        <v>72020</v>
      </c>
      <c r="W587" s="80" t="str">
        <f t="shared" si="37"/>
        <v>61 a 90 dias</v>
      </c>
      <c r="X587" s="81" t="str">
        <f t="shared" si="39"/>
        <v>12021</v>
      </c>
      <c r="AA587"/>
    </row>
    <row r="588" spans="1:27" x14ac:dyDescent="0.3">
      <c r="A588" s="57">
        <v>44255</v>
      </c>
      <c r="B588">
        <v>29894663000189</v>
      </c>
      <c r="C588" t="s">
        <v>96</v>
      </c>
      <c r="D588" s="57">
        <v>44040</v>
      </c>
      <c r="E588">
        <v>158.6</v>
      </c>
      <c r="F588" s="57">
        <v>44172</v>
      </c>
      <c r="G588">
        <f t="shared" si="38"/>
        <v>-83</v>
      </c>
      <c r="H588" s="57">
        <v>45450</v>
      </c>
      <c r="I588">
        <v>1134</v>
      </c>
      <c r="J588">
        <v>303244855</v>
      </c>
      <c r="K588">
        <v>48</v>
      </c>
      <c r="L588"/>
      <c r="M588"/>
      <c r="N588">
        <v>1.3599999999999999</v>
      </c>
      <c r="O588" s="83">
        <v>5201.84</v>
      </c>
      <c r="P588">
        <v>5507.6500000000005</v>
      </c>
      <c r="Q588">
        <v>1.794041</v>
      </c>
      <c r="R588">
        <v>5530.09</v>
      </c>
      <c r="S588">
        <v>1.794041</v>
      </c>
      <c r="T588" s="84">
        <v>5201.84</v>
      </c>
      <c r="U588" s="57">
        <v>44136</v>
      </c>
      <c r="V588" s="81" t="str">
        <f t="shared" si="36"/>
        <v>72020</v>
      </c>
      <c r="W588" s="80" t="str">
        <f t="shared" si="37"/>
        <v>61 a 90 dias</v>
      </c>
      <c r="X588" s="81" t="str">
        <f t="shared" si="39"/>
        <v>112020</v>
      </c>
      <c r="AA588"/>
    </row>
    <row r="589" spans="1:27" x14ac:dyDescent="0.3">
      <c r="A589" s="57">
        <v>44255</v>
      </c>
      <c r="B589">
        <v>29894663000189</v>
      </c>
      <c r="C589" t="s">
        <v>96</v>
      </c>
      <c r="D589" s="57">
        <v>44074</v>
      </c>
      <c r="E589">
        <v>353</v>
      </c>
      <c r="F589" s="57">
        <v>44323</v>
      </c>
      <c r="G589">
        <f t="shared" si="38"/>
        <v>68</v>
      </c>
      <c r="H589" s="57">
        <v>45450</v>
      </c>
      <c r="I589">
        <v>1134</v>
      </c>
      <c r="J589">
        <v>303244955</v>
      </c>
      <c r="K589">
        <v>48</v>
      </c>
      <c r="L589"/>
      <c r="M589"/>
      <c r="N589">
        <v>1.3599999999999999</v>
      </c>
      <c r="O589" s="83">
        <v>9812.82</v>
      </c>
      <c r="P589">
        <v>12090.789999999999</v>
      </c>
      <c r="Q589">
        <v>1.794046</v>
      </c>
      <c r="R589">
        <v>10543.44</v>
      </c>
      <c r="S589">
        <v>1.794046</v>
      </c>
      <c r="T589" s="84">
        <v>9812.82</v>
      </c>
      <c r="U589" s="57">
        <v>44317</v>
      </c>
      <c r="V589" s="81" t="str">
        <f t="shared" si="36"/>
        <v>82020</v>
      </c>
      <c r="W589" s="80" t="str">
        <f t="shared" si="37"/>
        <v>1 a 30 dias</v>
      </c>
      <c r="X589" s="81" t="str">
        <f t="shared" si="39"/>
        <v>52021</v>
      </c>
      <c r="AA589"/>
    </row>
    <row r="590" spans="1:27" x14ac:dyDescent="0.3">
      <c r="A590" s="57">
        <v>44255</v>
      </c>
      <c r="B590">
        <v>29894663000189</v>
      </c>
      <c r="C590" t="s">
        <v>96</v>
      </c>
      <c r="D590" s="57">
        <v>44099</v>
      </c>
      <c r="E590">
        <v>469</v>
      </c>
      <c r="F590" s="57">
        <v>44323</v>
      </c>
      <c r="G590">
        <f t="shared" si="38"/>
        <v>68</v>
      </c>
      <c r="H590" s="57">
        <v>46608</v>
      </c>
      <c r="I590">
        <v>2292</v>
      </c>
      <c r="J590">
        <v>303263573</v>
      </c>
      <c r="K590">
        <v>84</v>
      </c>
      <c r="L590"/>
      <c r="M590"/>
      <c r="N590">
        <v>1.3599999999999999</v>
      </c>
      <c r="O590" s="83">
        <v>20840.349999999999</v>
      </c>
      <c r="P590">
        <v>23280.679999999997</v>
      </c>
      <c r="Q590">
        <v>1.586201</v>
      </c>
      <c r="R590">
        <v>22329.5</v>
      </c>
      <c r="S590">
        <v>1.586201</v>
      </c>
      <c r="T590" s="84">
        <v>20840.349999999999</v>
      </c>
      <c r="U590" s="57">
        <v>44317</v>
      </c>
      <c r="V590" s="81" t="str">
        <f t="shared" si="36"/>
        <v>92020</v>
      </c>
      <c r="W590" s="80" t="str">
        <f t="shared" si="37"/>
        <v>1 a 30 dias</v>
      </c>
      <c r="X590" s="81" t="str">
        <f t="shared" si="39"/>
        <v>52021</v>
      </c>
      <c r="AA590"/>
    </row>
    <row r="591" spans="1:27" x14ac:dyDescent="0.3">
      <c r="A591" s="57">
        <v>44255</v>
      </c>
      <c r="B591">
        <v>29894663000189</v>
      </c>
      <c r="C591" t="s">
        <v>96</v>
      </c>
      <c r="D591" s="57">
        <v>44074</v>
      </c>
      <c r="E591">
        <v>66.55</v>
      </c>
      <c r="F591" s="57">
        <v>44172</v>
      </c>
      <c r="G591">
        <f t="shared" si="38"/>
        <v>-83</v>
      </c>
      <c r="H591" s="57">
        <v>46608</v>
      </c>
      <c r="I591">
        <v>2292</v>
      </c>
      <c r="J591">
        <v>303269287</v>
      </c>
      <c r="K591">
        <v>84</v>
      </c>
      <c r="L591"/>
      <c r="M591"/>
      <c r="N591">
        <v>1.4380949999999999</v>
      </c>
      <c r="O591" s="83">
        <v>3121.05</v>
      </c>
      <c r="P591">
        <v>3246.3799999999992</v>
      </c>
      <c r="Q591">
        <v>1.7862480000000001</v>
      </c>
      <c r="R591">
        <v>3426.04</v>
      </c>
      <c r="S591">
        <v>1.7862480000000001</v>
      </c>
      <c r="T591" s="84">
        <v>3121.05</v>
      </c>
      <c r="U591" s="57">
        <v>44197</v>
      </c>
      <c r="V591" s="81" t="str">
        <f t="shared" si="36"/>
        <v>82020</v>
      </c>
      <c r="W591" s="80" t="str">
        <f t="shared" si="37"/>
        <v>61 a 90 dias</v>
      </c>
      <c r="X591" s="81" t="str">
        <f t="shared" si="39"/>
        <v>12021</v>
      </c>
      <c r="AA591"/>
    </row>
    <row r="592" spans="1:27" x14ac:dyDescent="0.3">
      <c r="A592" s="57">
        <v>44255</v>
      </c>
      <c r="B592">
        <v>29894663000189</v>
      </c>
      <c r="C592" t="s">
        <v>96</v>
      </c>
      <c r="D592" s="57">
        <v>43903</v>
      </c>
      <c r="E592">
        <v>25.51</v>
      </c>
      <c r="F592" s="57">
        <v>43989</v>
      </c>
      <c r="G592">
        <f t="shared" si="38"/>
        <v>-266</v>
      </c>
      <c r="H592" s="57">
        <v>46062</v>
      </c>
      <c r="I592">
        <v>1746</v>
      </c>
      <c r="J592">
        <v>303308524</v>
      </c>
      <c r="K592">
        <v>72</v>
      </c>
      <c r="L592"/>
      <c r="M592"/>
      <c r="N592">
        <v>1.4950000000000001</v>
      </c>
      <c r="O592" s="83">
        <v>1157.98</v>
      </c>
      <c r="P592">
        <v>1106.8899999999996</v>
      </c>
      <c r="Q592">
        <v>2.0338599999999998</v>
      </c>
      <c r="R592">
        <v>1276.4099999999999</v>
      </c>
      <c r="S592">
        <v>2.0338599999999998</v>
      </c>
      <c r="T592" s="84">
        <v>1157.98</v>
      </c>
      <c r="U592" s="57">
        <v>44013</v>
      </c>
      <c r="V592" s="81" t="str">
        <f t="shared" si="36"/>
        <v>32020</v>
      </c>
      <c r="W592" s="80" t="str">
        <f t="shared" si="37"/>
        <v>Acima de 120 dias</v>
      </c>
      <c r="X592" s="81" t="str">
        <f t="shared" si="39"/>
        <v>72020</v>
      </c>
      <c r="AA592"/>
    </row>
    <row r="593" spans="1:27" x14ac:dyDescent="0.3">
      <c r="A593" s="57">
        <v>44255</v>
      </c>
      <c r="B593">
        <v>29894663000189</v>
      </c>
      <c r="C593" t="s">
        <v>96</v>
      </c>
      <c r="D593" s="57">
        <v>44001</v>
      </c>
      <c r="E593">
        <v>59.38</v>
      </c>
      <c r="F593" s="57">
        <v>44262</v>
      </c>
      <c r="G593">
        <f t="shared" si="38"/>
        <v>7</v>
      </c>
      <c r="H593" s="57">
        <v>46514</v>
      </c>
      <c r="I593">
        <v>2198</v>
      </c>
      <c r="J593">
        <v>303331255</v>
      </c>
      <c r="K593">
        <v>84</v>
      </c>
      <c r="L593"/>
      <c r="M593"/>
      <c r="N593">
        <v>1.3599999999999999</v>
      </c>
      <c r="O593" s="83">
        <v>2694.19</v>
      </c>
      <c r="P593">
        <v>2938.6699999999992</v>
      </c>
      <c r="Q593">
        <v>1.597451</v>
      </c>
      <c r="R593">
        <v>2881.1</v>
      </c>
      <c r="S593">
        <v>1.597451</v>
      </c>
      <c r="T593" s="84">
        <v>2694.19</v>
      </c>
      <c r="U593" s="57">
        <v>44317</v>
      </c>
      <c r="V593" s="81" t="str">
        <f t="shared" si="36"/>
        <v>62020</v>
      </c>
      <c r="W593" s="80" t="str">
        <f t="shared" si="37"/>
        <v>1 a 30 dias</v>
      </c>
      <c r="X593" s="81" t="str">
        <f t="shared" si="39"/>
        <v>52021</v>
      </c>
      <c r="AA593"/>
    </row>
    <row r="594" spans="1:27" x14ac:dyDescent="0.3">
      <c r="A594" s="57">
        <v>44255</v>
      </c>
      <c r="B594">
        <v>29894663000189</v>
      </c>
      <c r="C594" t="s">
        <v>96</v>
      </c>
      <c r="D594" s="57">
        <v>44040</v>
      </c>
      <c r="E594">
        <v>86</v>
      </c>
      <c r="F594" s="57">
        <v>44293</v>
      </c>
      <c r="G594">
        <f t="shared" si="38"/>
        <v>38</v>
      </c>
      <c r="H594" s="57">
        <v>46545</v>
      </c>
      <c r="I594">
        <v>2229</v>
      </c>
      <c r="J594">
        <v>303337553</v>
      </c>
      <c r="K594">
        <v>84</v>
      </c>
      <c r="L594"/>
      <c r="M594"/>
      <c r="N594">
        <v>1.3599999999999999</v>
      </c>
      <c r="O594" s="83">
        <v>3978.2</v>
      </c>
      <c r="P594">
        <v>4272.5399999999981</v>
      </c>
      <c r="Q594">
        <v>1.47719</v>
      </c>
      <c r="R594">
        <v>4118.45</v>
      </c>
      <c r="S594">
        <v>1.47719</v>
      </c>
      <c r="T594" s="84">
        <v>3978.2</v>
      </c>
      <c r="U594" s="57">
        <v>44287</v>
      </c>
      <c r="V594" s="81" t="str">
        <f t="shared" si="36"/>
        <v>72020</v>
      </c>
      <c r="W594" s="80" t="str">
        <f t="shared" si="37"/>
        <v>1 a 30 dias</v>
      </c>
      <c r="X594" s="81" t="str">
        <f t="shared" si="39"/>
        <v>42021</v>
      </c>
      <c r="AA594"/>
    </row>
    <row r="595" spans="1:27" x14ac:dyDescent="0.3">
      <c r="A595" s="57">
        <v>44255</v>
      </c>
      <c r="B595">
        <v>29894663000189</v>
      </c>
      <c r="C595" t="s">
        <v>96</v>
      </c>
      <c r="D595" s="57">
        <v>43978</v>
      </c>
      <c r="E595">
        <v>109.1</v>
      </c>
      <c r="F595" s="57">
        <v>44050</v>
      </c>
      <c r="G595">
        <f t="shared" si="38"/>
        <v>-205</v>
      </c>
      <c r="H595" s="57">
        <v>46545</v>
      </c>
      <c r="I595">
        <v>2229</v>
      </c>
      <c r="J595">
        <v>303339104</v>
      </c>
      <c r="K595">
        <v>84</v>
      </c>
      <c r="L595"/>
      <c r="M595"/>
      <c r="N595">
        <v>1.408712</v>
      </c>
      <c r="O595" s="83">
        <v>5550.41</v>
      </c>
      <c r="P595">
        <v>5287.41</v>
      </c>
      <c r="Q595">
        <v>1.7437579999999999</v>
      </c>
      <c r="R595">
        <v>6022.84</v>
      </c>
      <c r="S595">
        <v>1.7437579999999999</v>
      </c>
      <c r="T595" s="84">
        <v>5550.41</v>
      </c>
      <c r="U595" s="57">
        <v>44075</v>
      </c>
      <c r="V595" s="81" t="str">
        <f t="shared" si="36"/>
        <v>52020</v>
      </c>
      <c r="W595" s="80" t="str">
        <f t="shared" si="37"/>
        <v>Acima de 120 dias</v>
      </c>
      <c r="X595" s="81" t="str">
        <f t="shared" si="39"/>
        <v>92020</v>
      </c>
      <c r="AA595"/>
    </row>
    <row r="596" spans="1:27" x14ac:dyDescent="0.3">
      <c r="A596" s="57">
        <v>44255</v>
      </c>
      <c r="B596">
        <v>29894663000189</v>
      </c>
      <c r="C596" t="s">
        <v>96</v>
      </c>
      <c r="D596" s="57">
        <v>44040</v>
      </c>
      <c r="E596">
        <v>540</v>
      </c>
      <c r="F596" s="57">
        <v>44323</v>
      </c>
      <c r="G596">
        <f t="shared" si="38"/>
        <v>68</v>
      </c>
      <c r="H596" s="57">
        <v>46545</v>
      </c>
      <c r="I596">
        <v>2229</v>
      </c>
      <c r="J596">
        <v>303349890</v>
      </c>
      <c r="K596">
        <v>84</v>
      </c>
      <c r="L596"/>
      <c r="M596"/>
      <c r="N596">
        <v>1.4375125444377259</v>
      </c>
      <c r="O596" s="83">
        <v>22345.919999999998</v>
      </c>
      <c r="P596">
        <v>26140.789999999997</v>
      </c>
      <c r="Q596">
        <v>1.785452</v>
      </c>
      <c r="R596">
        <v>24736.23</v>
      </c>
      <c r="S596">
        <v>1.785452</v>
      </c>
      <c r="T596" s="84">
        <v>22345.919999999998</v>
      </c>
      <c r="U596" s="57">
        <v>44317</v>
      </c>
      <c r="V596" s="81" t="str">
        <f t="shared" si="36"/>
        <v>72020</v>
      </c>
      <c r="W596" s="80" t="str">
        <f t="shared" si="37"/>
        <v>1 a 30 dias</v>
      </c>
      <c r="X596" s="81" t="str">
        <f t="shared" si="39"/>
        <v>52021</v>
      </c>
      <c r="AA596"/>
    </row>
    <row r="597" spans="1:27" x14ac:dyDescent="0.3">
      <c r="A597" s="57">
        <v>44255</v>
      </c>
      <c r="B597">
        <v>29894663000189</v>
      </c>
      <c r="C597" t="s">
        <v>96</v>
      </c>
      <c r="D597" s="57">
        <v>44074</v>
      </c>
      <c r="E597">
        <v>62.25</v>
      </c>
      <c r="F597" s="57">
        <v>44081</v>
      </c>
      <c r="G597">
        <f t="shared" si="38"/>
        <v>-174</v>
      </c>
      <c r="H597" s="57">
        <v>46575</v>
      </c>
      <c r="I597">
        <v>2259</v>
      </c>
      <c r="J597">
        <v>303357031</v>
      </c>
      <c r="K597">
        <v>84</v>
      </c>
      <c r="L597"/>
      <c r="M597"/>
      <c r="N597">
        <v>1.434102342158861</v>
      </c>
      <c r="O597" s="83">
        <v>3089.38</v>
      </c>
      <c r="P597">
        <v>3021.97</v>
      </c>
      <c r="Q597">
        <v>1.787023</v>
      </c>
      <c r="R597">
        <v>3373.86</v>
      </c>
      <c r="S597">
        <v>1.787023</v>
      </c>
      <c r="T597" s="84">
        <v>3089.38</v>
      </c>
      <c r="U597" s="57">
        <v>44105</v>
      </c>
      <c r="V597" s="81" t="str">
        <f t="shared" si="36"/>
        <v>82020</v>
      </c>
      <c r="W597" s="80" t="str">
        <f t="shared" si="37"/>
        <v>Acima de 120 dias</v>
      </c>
      <c r="X597" s="81" t="str">
        <f t="shared" si="39"/>
        <v>102020</v>
      </c>
      <c r="AA597"/>
    </row>
    <row r="598" spans="1:27" x14ac:dyDescent="0.3">
      <c r="A598" s="57">
        <v>44255</v>
      </c>
      <c r="B598">
        <v>29894663000189</v>
      </c>
      <c r="C598" t="s">
        <v>96</v>
      </c>
      <c r="D598" s="57">
        <v>44074</v>
      </c>
      <c r="E598">
        <v>225</v>
      </c>
      <c r="F598" s="57">
        <v>44323</v>
      </c>
      <c r="G598">
        <f t="shared" si="38"/>
        <v>68</v>
      </c>
      <c r="H598" s="57">
        <v>46608</v>
      </c>
      <c r="I598">
        <v>2292</v>
      </c>
      <c r="J598">
        <v>303369220</v>
      </c>
      <c r="K598">
        <v>84</v>
      </c>
      <c r="L598"/>
      <c r="M598"/>
      <c r="N598">
        <v>1.4466299999999999</v>
      </c>
      <c r="O598" s="83">
        <v>9402.24</v>
      </c>
      <c r="P598">
        <v>10944.449999999997</v>
      </c>
      <c r="Q598">
        <v>1.7953170000000001</v>
      </c>
      <c r="R598">
        <v>10431.02</v>
      </c>
      <c r="S598">
        <v>1.7953170000000001</v>
      </c>
      <c r="T598" s="84">
        <v>9402.24</v>
      </c>
      <c r="U598" s="57">
        <v>44317</v>
      </c>
      <c r="V598" s="81" t="str">
        <f t="shared" si="36"/>
        <v>82020</v>
      </c>
      <c r="W598" s="80" t="str">
        <f t="shared" si="37"/>
        <v>1 a 30 dias</v>
      </c>
      <c r="X598" s="81" t="str">
        <f t="shared" si="39"/>
        <v>52021</v>
      </c>
      <c r="AA598"/>
    </row>
    <row r="599" spans="1:27" x14ac:dyDescent="0.3">
      <c r="A599" s="57">
        <v>44255</v>
      </c>
      <c r="B599">
        <v>29894663000189</v>
      </c>
      <c r="C599" t="s">
        <v>96</v>
      </c>
      <c r="D599" s="57">
        <v>44099</v>
      </c>
      <c r="E599">
        <v>91.04</v>
      </c>
      <c r="F599" s="57">
        <v>44234</v>
      </c>
      <c r="G599">
        <f t="shared" si="38"/>
        <v>-21</v>
      </c>
      <c r="H599" s="57">
        <v>46699</v>
      </c>
      <c r="I599">
        <v>2383</v>
      </c>
      <c r="J599">
        <v>303387912</v>
      </c>
      <c r="K599">
        <v>84</v>
      </c>
      <c r="L599"/>
      <c r="M599"/>
      <c r="N599">
        <v>1.436375</v>
      </c>
      <c r="O599" s="83">
        <v>4160</v>
      </c>
      <c r="P599">
        <v>4305.8499999999995</v>
      </c>
      <c r="Q599">
        <v>1.782815</v>
      </c>
      <c r="R599">
        <v>4596.7299999999996</v>
      </c>
      <c r="S599">
        <v>1.782815</v>
      </c>
      <c r="T599" s="84">
        <v>4160</v>
      </c>
      <c r="U599" s="57">
        <v>44228</v>
      </c>
      <c r="V599" s="81" t="str">
        <f t="shared" si="36"/>
        <v>92020</v>
      </c>
      <c r="W599" s="80" t="str">
        <f t="shared" si="37"/>
        <v>1 a 30 dias</v>
      </c>
      <c r="X599" s="81" t="str">
        <f t="shared" si="39"/>
        <v>22021</v>
      </c>
      <c r="AA599"/>
    </row>
    <row r="600" spans="1:27" x14ac:dyDescent="0.3">
      <c r="A600" s="57">
        <v>44255</v>
      </c>
      <c r="B600">
        <v>29894663000189</v>
      </c>
      <c r="C600" t="s">
        <v>96</v>
      </c>
      <c r="D600" s="57">
        <v>44134</v>
      </c>
      <c r="E600">
        <v>206</v>
      </c>
      <c r="F600" s="57">
        <v>44323</v>
      </c>
      <c r="G600">
        <f t="shared" si="38"/>
        <v>68</v>
      </c>
      <c r="H600" s="57">
        <v>46699</v>
      </c>
      <c r="I600">
        <v>2383</v>
      </c>
      <c r="J600">
        <v>303392737</v>
      </c>
      <c r="K600">
        <v>84</v>
      </c>
      <c r="L600"/>
      <c r="M600"/>
      <c r="N600">
        <v>1.4405080000000001</v>
      </c>
      <c r="O600" s="83">
        <v>8778.9599999999991</v>
      </c>
      <c r="P600">
        <v>9892.3199999999979</v>
      </c>
      <c r="Q600">
        <v>1.7889839999999999</v>
      </c>
      <c r="R600">
        <v>9770.58</v>
      </c>
      <c r="S600">
        <v>1.7889839999999999</v>
      </c>
      <c r="T600" s="84">
        <v>8778.9599999999991</v>
      </c>
      <c r="U600" s="57">
        <v>44317</v>
      </c>
      <c r="V600" s="81" t="str">
        <f t="shared" si="36"/>
        <v>102020</v>
      </c>
      <c r="W600" s="80" t="str">
        <f t="shared" si="37"/>
        <v>1 a 30 dias</v>
      </c>
      <c r="X600" s="81" t="str">
        <f t="shared" si="39"/>
        <v>52021</v>
      </c>
      <c r="AA600"/>
    </row>
    <row r="601" spans="1:27" x14ac:dyDescent="0.3">
      <c r="A601" s="57">
        <v>44255</v>
      </c>
      <c r="B601">
        <v>29894663000189</v>
      </c>
      <c r="C601" t="s">
        <v>96</v>
      </c>
      <c r="D601" s="57">
        <v>43903</v>
      </c>
      <c r="E601">
        <v>136</v>
      </c>
      <c r="F601" s="57">
        <v>43928</v>
      </c>
      <c r="G601">
        <f t="shared" si="38"/>
        <v>-327</v>
      </c>
      <c r="H601" s="57">
        <v>46062</v>
      </c>
      <c r="I601">
        <v>1746</v>
      </c>
      <c r="J601">
        <v>303401042</v>
      </c>
      <c r="K601">
        <v>72</v>
      </c>
      <c r="L601"/>
      <c r="M601"/>
      <c r="N601">
        <v>1.36</v>
      </c>
      <c r="O601" s="83">
        <v>6841.65</v>
      </c>
      <c r="P601">
        <v>6144.2500000000018</v>
      </c>
      <c r="Q601">
        <v>1.6832320000000001</v>
      </c>
      <c r="R601">
        <v>7254.96</v>
      </c>
      <c r="S601">
        <v>1.6832320000000001</v>
      </c>
      <c r="T601" s="84">
        <v>6841.65</v>
      </c>
      <c r="U601" s="57">
        <v>43922</v>
      </c>
      <c r="V601" s="81" t="str">
        <f t="shared" si="36"/>
        <v>32020</v>
      </c>
      <c r="W601" s="80" t="str">
        <f t="shared" si="37"/>
        <v>Acima de 120 dias</v>
      </c>
      <c r="X601" s="81" t="str">
        <f t="shared" si="39"/>
        <v>42020</v>
      </c>
      <c r="AA601"/>
    </row>
    <row r="602" spans="1:27" x14ac:dyDescent="0.3">
      <c r="A602" s="57">
        <v>44255</v>
      </c>
      <c r="B602">
        <v>29894663000189</v>
      </c>
      <c r="C602" t="s">
        <v>96</v>
      </c>
      <c r="D602" s="57">
        <v>43978</v>
      </c>
      <c r="E602">
        <v>431.76</v>
      </c>
      <c r="F602" s="57">
        <v>43989</v>
      </c>
      <c r="G602">
        <f t="shared" si="38"/>
        <v>-266</v>
      </c>
      <c r="H602" s="57">
        <v>45754</v>
      </c>
      <c r="I602">
        <v>1438</v>
      </c>
      <c r="J602">
        <v>303421161</v>
      </c>
      <c r="K602">
        <v>60</v>
      </c>
      <c r="L602"/>
      <c r="M602"/>
      <c r="N602">
        <v>1.4949999999999999</v>
      </c>
      <c r="O602" s="83">
        <v>18076.36</v>
      </c>
      <c r="P602">
        <v>16911.900000000001</v>
      </c>
      <c r="Q602">
        <v>2.0494210000000002</v>
      </c>
      <c r="R602">
        <v>19640.41</v>
      </c>
      <c r="S602">
        <v>2.0494210000000002</v>
      </c>
      <c r="T602" s="84">
        <v>18076.36</v>
      </c>
      <c r="U602" s="57">
        <v>44013</v>
      </c>
      <c r="V602" s="81" t="str">
        <f t="shared" si="36"/>
        <v>52020</v>
      </c>
      <c r="W602" s="80" t="str">
        <f t="shared" si="37"/>
        <v>Acima de 120 dias</v>
      </c>
      <c r="X602" s="81" t="str">
        <f t="shared" si="39"/>
        <v>72020</v>
      </c>
      <c r="AA602"/>
    </row>
    <row r="603" spans="1:27" x14ac:dyDescent="0.3">
      <c r="A603" s="57">
        <v>44255</v>
      </c>
      <c r="B603">
        <v>29894663000189</v>
      </c>
      <c r="C603" t="s">
        <v>96</v>
      </c>
      <c r="D603" s="57">
        <v>43978</v>
      </c>
      <c r="E603">
        <v>250</v>
      </c>
      <c r="F603" s="57">
        <v>44111</v>
      </c>
      <c r="G603">
        <f t="shared" si="38"/>
        <v>-144</v>
      </c>
      <c r="H603" s="57">
        <v>46119</v>
      </c>
      <c r="I603">
        <v>1803</v>
      </c>
      <c r="J603">
        <v>303423150</v>
      </c>
      <c r="K603">
        <v>72</v>
      </c>
      <c r="L603"/>
      <c r="M603"/>
      <c r="N603">
        <v>1.4045574734397068</v>
      </c>
      <c r="O603" s="83">
        <v>11008.09</v>
      </c>
      <c r="P603">
        <v>11217.339999999998</v>
      </c>
      <c r="Q603">
        <v>1.795277</v>
      </c>
      <c r="R603">
        <v>11945.46</v>
      </c>
      <c r="S603">
        <v>1.795277</v>
      </c>
      <c r="T603" s="84">
        <v>11008.09</v>
      </c>
      <c r="U603" s="57">
        <v>44105</v>
      </c>
      <c r="V603" s="81" t="str">
        <f t="shared" si="36"/>
        <v>52020</v>
      </c>
      <c r="W603" s="80" t="str">
        <f t="shared" si="37"/>
        <v>Acima de 120 dias</v>
      </c>
      <c r="X603" s="81" t="str">
        <f t="shared" si="39"/>
        <v>102020</v>
      </c>
      <c r="AA603"/>
    </row>
    <row r="604" spans="1:27" x14ac:dyDescent="0.3">
      <c r="A604" s="57">
        <v>44255</v>
      </c>
      <c r="B604">
        <v>29894663000189</v>
      </c>
      <c r="C604" t="s">
        <v>96</v>
      </c>
      <c r="D604" s="57">
        <v>44040</v>
      </c>
      <c r="E604">
        <v>48.7</v>
      </c>
      <c r="F604" s="57">
        <v>44050</v>
      </c>
      <c r="G604">
        <f t="shared" si="38"/>
        <v>-205</v>
      </c>
      <c r="H604" s="57">
        <v>46545</v>
      </c>
      <c r="I604">
        <v>2229</v>
      </c>
      <c r="J604">
        <v>303443069</v>
      </c>
      <c r="K604">
        <v>84</v>
      </c>
      <c r="L604"/>
      <c r="M604"/>
      <c r="N604">
        <v>1.4242532530904324</v>
      </c>
      <c r="O604" s="83">
        <v>2458.2600000000002</v>
      </c>
      <c r="P604">
        <v>2367.9300000000017</v>
      </c>
      <c r="Q604">
        <v>1.777172</v>
      </c>
      <c r="R604">
        <v>2678.02</v>
      </c>
      <c r="S604">
        <v>1.777172</v>
      </c>
      <c r="T604" s="84">
        <v>2458.2600000000002</v>
      </c>
      <c r="U604" s="57">
        <v>44075</v>
      </c>
      <c r="V604" s="81" t="str">
        <f t="shared" si="36"/>
        <v>72020</v>
      </c>
      <c r="W604" s="80" t="str">
        <f t="shared" si="37"/>
        <v>Acima de 120 dias</v>
      </c>
      <c r="X604" s="81" t="str">
        <f t="shared" si="39"/>
        <v>92020</v>
      </c>
      <c r="AA604"/>
    </row>
    <row r="605" spans="1:27" x14ac:dyDescent="0.3">
      <c r="A605" s="57">
        <v>44255</v>
      </c>
      <c r="B605">
        <v>29894663000189</v>
      </c>
      <c r="C605" t="s">
        <v>96</v>
      </c>
      <c r="D605" s="57">
        <v>44040</v>
      </c>
      <c r="E605">
        <v>254.5</v>
      </c>
      <c r="F605" s="57">
        <v>44323</v>
      </c>
      <c r="G605">
        <f t="shared" si="38"/>
        <v>68</v>
      </c>
      <c r="H605" s="57">
        <v>46575</v>
      </c>
      <c r="I605">
        <v>2259</v>
      </c>
      <c r="J605">
        <v>303453109</v>
      </c>
      <c r="K605">
        <v>84</v>
      </c>
      <c r="L605"/>
      <c r="M605"/>
      <c r="N605">
        <v>1.3873</v>
      </c>
      <c r="O605" s="83">
        <v>10763.82</v>
      </c>
      <c r="P605">
        <v>12607.7</v>
      </c>
      <c r="Q605">
        <v>1.7318340000000001</v>
      </c>
      <c r="R605">
        <v>11925.86</v>
      </c>
      <c r="S605">
        <v>1.7318340000000001</v>
      </c>
      <c r="T605" s="84">
        <v>10763.82</v>
      </c>
      <c r="U605" s="57">
        <v>44317</v>
      </c>
      <c r="V605" s="81" t="str">
        <f t="shared" si="36"/>
        <v>72020</v>
      </c>
      <c r="W605" s="80" t="str">
        <f t="shared" si="37"/>
        <v>1 a 30 dias</v>
      </c>
      <c r="X605" s="81" t="str">
        <f t="shared" si="39"/>
        <v>52021</v>
      </c>
      <c r="AA605"/>
    </row>
    <row r="606" spans="1:27" x14ac:dyDescent="0.3">
      <c r="A606" s="57">
        <v>44255</v>
      </c>
      <c r="B606">
        <v>29894663000189</v>
      </c>
      <c r="C606" t="s">
        <v>96</v>
      </c>
      <c r="D606" s="57">
        <v>44074</v>
      </c>
      <c r="E606">
        <v>50</v>
      </c>
      <c r="F606" s="57">
        <v>44234</v>
      </c>
      <c r="G606">
        <f t="shared" si="38"/>
        <v>-21</v>
      </c>
      <c r="H606" s="57">
        <v>46575</v>
      </c>
      <c r="I606">
        <v>2259</v>
      </c>
      <c r="J606">
        <v>303458258</v>
      </c>
      <c r="K606">
        <v>84</v>
      </c>
      <c r="L606"/>
      <c r="M606"/>
      <c r="N606">
        <v>1.4246409281697943</v>
      </c>
      <c r="O606" s="83">
        <v>2236.92</v>
      </c>
      <c r="P606">
        <v>2434.9300000000003</v>
      </c>
      <c r="Q606">
        <v>1.7777350000000001</v>
      </c>
      <c r="R606">
        <v>2466.5500000000002</v>
      </c>
      <c r="S606">
        <v>1.7777350000000001</v>
      </c>
      <c r="T606" s="84">
        <v>2236.92</v>
      </c>
      <c r="U606" s="57">
        <v>44228</v>
      </c>
      <c r="V606" s="81" t="str">
        <f t="shared" si="36"/>
        <v>82020</v>
      </c>
      <c r="W606" s="80" t="str">
        <f t="shared" si="37"/>
        <v>1 a 30 dias</v>
      </c>
      <c r="X606" s="81" t="str">
        <f t="shared" si="39"/>
        <v>22021</v>
      </c>
      <c r="AA606"/>
    </row>
    <row r="607" spans="1:27" x14ac:dyDescent="0.3">
      <c r="A607" s="57">
        <v>44255</v>
      </c>
      <c r="B607">
        <v>29894663000189</v>
      </c>
      <c r="C607" t="s">
        <v>96</v>
      </c>
      <c r="D607" s="57">
        <v>44074</v>
      </c>
      <c r="E607">
        <v>46.4</v>
      </c>
      <c r="F607" s="57">
        <v>44172</v>
      </c>
      <c r="G607">
        <f t="shared" si="38"/>
        <v>-83</v>
      </c>
      <c r="H607" s="57">
        <v>46608</v>
      </c>
      <c r="I607">
        <v>2292</v>
      </c>
      <c r="J607">
        <v>303476670</v>
      </c>
      <c r="K607">
        <v>84</v>
      </c>
      <c r="L607"/>
      <c r="M607"/>
      <c r="N607">
        <v>1.432391</v>
      </c>
      <c r="O607" s="83">
        <v>2176.5</v>
      </c>
      <c r="P607">
        <v>2267.7999999999997</v>
      </c>
      <c r="Q607">
        <v>1.7853570000000001</v>
      </c>
      <c r="R607">
        <v>2392.48</v>
      </c>
      <c r="S607">
        <v>1.7853570000000001</v>
      </c>
      <c r="T607" s="84">
        <v>2176.5</v>
      </c>
      <c r="U607" s="57">
        <v>44166</v>
      </c>
      <c r="V607" s="81" t="str">
        <f t="shared" si="36"/>
        <v>82020</v>
      </c>
      <c r="W607" s="80" t="str">
        <f t="shared" si="37"/>
        <v>61 a 90 dias</v>
      </c>
      <c r="X607" s="81" t="str">
        <f t="shared" si="39"/>
        <v>122020</v>
      </c>
      <c r="AA607"/>
    </row>
    <row r="608" spans="1:27" x14ac:dyDescent="0.3">
      <c r="A608" s="57">
        <v>44255</v>
      </c>
      <c r="B608">
        <v>29894663000189</v>
      </c>
      <c r="C608" t="s">
        <v>96</v>
      </c>
      <c r="D608" s="57">
        <v>44099</v>
      </c>
      <c r="E608">
        <v>226.8</v>
      </c>
      <c r="F608" s="57">
        <v>44323</v>
      </c>
      <c r="G608">
        <f t="shared" si="38"/>
        <v>68</v>
      </c>
      <c r="H608" s="57">
        <v>46638</v>
      </c>
      <c r="I608">
        <v>2322</v>
      </c>
      <c r="J608">
        <v>303488616</v>
      </c>
      <c r="K608">
        <v>84</v>
      </c>
      <c r="L608"/>
      <c r="M608"/>
      <c r="N608">
        <v>1.4439029999999999</v>
      </c>
      <c r="O608" s="83">
        <v>9545.5399999999991</v>
      </c>
      <c r="P608">
        <v>11013.499999999996</v>
      </c>
      <c r="Q608">
        <v>1.791544</v>
      </c>
      <c r="R608">
        <v>10598.4</v>
      </c>
      <c r="S608">
        <v>1.791544</v>
      </c>
      <c r="T608" s="84">
        <v>9545.5399999999991</v>
      </c>
      <c r="U608" s="57">
        <v>44317</v>
      </c>
      <c r="V608" s="81" t="str">
        <f t="shared" si="36"/>
        <v>92020</v>
      </c>
      <c r="W608" s="80" t="str">
        <f t="shared" si="37"/>
        <v>1 a 30 dias</v>
      </c>
      <c r="X608" s="81" t="str">
        <f t="shared" si="39"/>
        <v>52021</v>
      </c>
      <c r="AA608"/>
    </row>
    <row r="609" spans="1:27" x14ac:dyDescent="0.3">
      <c r="A609" s="57">
        <v>44255</v>
      </c>
      <c r="B609">
        <v>29894663000189</v>
      </c>
      <c r="C609" t="s">
        <v>96</v>
      </c>
      <c r="D609" s="57">
        <v>44134</v>
      </c>
      <c r="E609">
        <v>175.99</v>
      </c>
      <c r="F609" s="57">
        <v>44262</v>
      </c>
      <c r="G609">
        <f t="shared" si="38"/>
        <v>7</v>
      </c>
      <c r="H609" s="57">
        <v>46699</v>
      </c>
      <c r="I609">
        <v>2383</v>
      </c>
      <c r="J609">
        <v>303533912</v>
      </c>
      <c r="K609">
        <v>84</v>
      </c>
      <c r="L609"/>
      <c r="M609"/>
      <c r="N609">
        <v>1.420048</v>
      </c>
      <c r="O609" s="83">
        <v>7923.67</v>
      </c>
      <c r="P609">
        <v>8511.0499999999956</v>
      </c>
      <c r="Q609">
        <v>1.7571239999999999</v>
      </c>
      <c r="R609">
        <v>8753.2099999999991</v>
      </c>
      <c r="S609">
        <v>1.7571239999999999</v>
      </c>
      <c r="T609" s="84">
        <v>7923.67</v>
      </c>
      <c r="U609" s="57">
        <v>44256</v>
      </c>
      <c r="V609" s="81" t="str">
        <f t="shared" si="36"/>
        <v>102020</v>
      </c>
      <c r="W609" s="80" t="str">
        <f t="shared" si="37"/>
        <v>1 a 30 dias</v>
      </c>
      <c r="X609" s="81" t="str">
        <f t="shared" si="39"/>
        <v>32021</v>
      </c>
      <c r="AA609"/>
    </row>
    <row r="610" spans="1:27" x14ac:dyDescent="0.3">
      <c r="A610" s="57">
        <v>44255</v>
      </c>
      <c r="B610">
        <v>29894663000189</v>
      </c>
      <c r="C610" t="s">
        <v>96</v>
      </c>
      <c r="D610" s="57">
        <v>44040</v>
      </c>
      <c r="E610">
        <v>100</v>
      </c>
      <c r="F610" s="57">
        <v>44172</v>
      </c>
      <c r="G610">
        <f t="shared" si="38"/>
        <v>-83</v>
      </c>
      <c r="H610" s="57">
        <v>46514</v>
      </c>
      <c r="I610">
        <v>2198</v>
      </c>
      <c r="J610">
        <v>303536931</v>
      </c>
      <c r="K610">
        <v>84</v>
      </c>
      <c r="L610"/>
      <c r="M610"/>
      <c r="N610">
        <v>1.4398616177471775</v>
      </c>
      <c r="O610" s="83">
        <v>4608.46</v>
      </c>
      <c r="P610">
        <v>4806.7500000000009</v>
      </c>
      <c r="Q610">
        <v>1.7877000000000001</v>
      </c>
      <c r="R610">
        <v>5042.8500000000004</v>
      </c>
      <c r="S610">
        <v>1.7877000000000001</v>
      </c>
      <c r="T610" s="84">
        <v>4608.46</v>
      </c>
      <c r="U610" s="57">
        <v>44197</v>
      </c>
      <c r="V610" s="81" t="str">
        <f t="shared" si="36"/>
        <v>72020</v>
      </c>
      <c r="W610" s="80" t="str">
        <f t="shared" si="37"/>
        <v>61 a 90 dias</v>
      </c>
      <c r="X610" s="81" t="str">
        <f t="shared" si="39"/>
        <v>12021</v>
      </c>
      <c r="AA610"/>
    </row>
    <row r="611" spans="1:27" x14ac:dyDescent="0.3">
      <c r="A611" s="57">
        <v>44255</v>
      </c>
      <c r="B611">
        <v>29894663000189</v>
      </c>
      <c r="C611" t="s">
        <v>96</v>
      </c>
      <c r="D611" s="57">
        <v>44074</v>
      </c>
      <c r="E611">
        <v>368.99</v>
      </c>
      <c r="F611" s="57">
        <v>44081</v>
      </c>
      <c r="G611">
        <f t="shared" si="38"/>
        <v>-174</v>
      </c>
      <c r="H611" s="57">
        <v>46545</v>
      </c>
      <c r="I611">
        <v>2229</v>
      </c>
      <c r="J611">
        <v>303544885</v>
      </c>
      <c r="K611">
        <v>84</v>
      </c>
      <c r="L611"/>
      <c r="M611"/>
      <c r="N611">
        <v>1.4490551700097281</v>
      </c>
      <c r="O611" s="83">
        <v>18168.23</v>
      </c>
      <c r="P611">
        <v>17713.319999999989</v>
      </c>
      <c r="Q611">
        <v>1.797698</v>
      </c>
      <c r="R611">
        <v>19796.329999999998</v>
      </c>
      <c r="S611">
        <v>1.797698</v>
      </c>
      <c r="T611" s="84">
        <v>18168.23</v>
      </c>
      <c r="U611" s="57">
        <v>44105</v>
      </c>
      <c r="V611" s="81" t="str">
        <f t="shared" si="36"/>
        <v>82020</v>
      </c>
      <c r="W611" s="80" t="str">
        <f t="shared" si="37"/>
        <v>Acima de 120 dias</v>
      </c>
      <c r="X611" s="81" t="str">
        <f t="shared" si="39"/>
        <v>102020</v>
      </c>
      <c r="AA611"/>
    </row>
    <row r="612" spans="1:27" x14ac:dyDescent="0.3">
      <c r="A612" s="57">
        <v>44255</v>
      </c>
      <c r="B612">
        <v>29894663000189</v>
      </c>
      <c r="C612" t="s">
        <v>96</v>
      </c>
      <c r="D612" s="57">
        <v>44134</v>
      </c>
      <c r="E612">
        <v>106</v>
      </c>
      <c r="F612" s="57">
        <v>44323</v>
      </c>
      <c r="G612">
        <f t="shared" si="38"/>
        <v>68</v>
      </c>
      <c r="H612" s="57">
        <v>46699</v>
      </c>
      <c r="I612">
        <v>2383</v>
      </c>
      <c r="J612">
        <v>303546569</v>
      </c>
      <c r="K612">
        <v>84</v>
      </c>
      <c r="L612"/>
      <c r="M612"/>
      <c r="N612">
        <v>1.4067939999999999</v>
      </c>
      <c r="O612" s="83">
        <v>4579.66</v>
      </c>
      <c r="P612">
        <v>5149.7899999999954</v>
      </c>
      <c r="Q612">
        <v>1.7430589999999999</v>
      </c>
      <c r="R612">
        <v>5081.37</v>
      </c>
      <c r="S612">
        <v>1.7430589999999999</v>
      </c>
      <c r="T612" s="84">
        <v>4579.66</v>
      </c>
      <c r="U612" s="57">
        <v>44317</v>
      </c>
      <c r="V612" s="81" t="str">
        <f t="shared" si="36"/>
        <v>102020</v>
      </c>
      <c r="W612" s="80" t="str">
        <f t="shared" si="37"/>
        <v>1 a 30 dias</v>
      </c>
      <c r="X612" s="81" t="str">
        <f t="shared" si="39"/>
        <v>52021</v>
      </c>
      <c r="AA612"/>
    </row>
    <row r="613" spans="1:27" x14ac:dyDescent="0.3">
      <c r="A613" s="57">
        <v>44255</v>
      </c>
      <c r="B613">
        <v>29894663000189</v>
      </c>
      <c r="C613" t="s">
        <v>96</v>
      </c>
      <c r="D613" s="57">
        <v>44074</v>
      </c>
      <c r="E613">
        <v>75</v>
      </c>
      <c r="F613" s="57">
        <v>44081</v>
      </c>
      <c r="G613">
        <f t="shared" si="38"/>
        <v>-174</v>
      </c>
      <c r="H613" s="57">
        <v>46545</v>
      </c>
      <c r="I613">
        <v>2229</v>
      </c>
      <c r="J613">
        <v>303551615</v>
      </c>
      <c r="K613">
        <v>84</v>
      </c>
      <c r="L613"/>
      <c r="M613"/>
      <c r="N613">
        <v>1.4404227964829524</v>
      </c>
      <c r="O613" s="83">
        <v>3696.97</v>
      </c>
      <c r="P613">
        <v>3610.58</v>
      </c>
      <c r="Q613">
        <v>1.792967</v>
      </c>
      <c r="R613">
        <v>4032.59</v>
      </c>
      <c r="S613">
        <v>1.792967</v>
      </c>
      <c r="T613" s="84">
        <v>3696.97</v>
      </c>
      <c r="U613" s="57">
        <v>44105</v>
      </c>
      <c r="V613" s="81" t="str">
        <f t="shared" si="36"/>
        <v>82020</v>
      </c>
      <c r="W613" s="80" t="str">
        <f t="shared" si="37"/>
        <v>Acima de 120 dias</v>
      </c>
      <c r="X613" s="81" t="str">
        <f t="shared" si="39"/>
        <v>102020</v>
      </c>
      <c r="AA613"/>
    </row>
    <row r="614" spans="1:27" x14ac:dyDescent="0.3">
      <c r="A614" s="57">
        <v>44255</v>
      </c>
      <c r="B614">
        <v>29894663000189</v>
      </c>
      <c r="C614" t="s">
        <v>96</v>
      </c>
      <c r="D614" s="57">
        <v>44074</v>
      </c>
      <c r="E614">
        <v>117.85</v>
      </c>
      <c r="F614" s="57">
        <v>44172</v>
      </c>
      <c r="G614">
        <f t="shared" si="38"/>
        <v>-83</v>
      </c>
      <c r="H614" s="57">
        <v>46575</v>
      </c>
      <c r="I614">
        <v>2259</v>
      </c>
      <c r="J614">
        <v>303555757</v>
      </c>
      <c r="K614">
        <v>84</v>
      </c>
      <c r="L614"/>
      <c r="M614"/>
      <c r="N614">
        <v>1.431696109717681</v>
      </c>
      <c r="O614" s="83">
        <v>5505.76</v>
      </c>
      <c r="P614">
        <v>5725.6900000000005</v>
      </c>
      <c r="Q614">
        <v>1.7794490000000001</v>
      </c>
      <c r="R614">
        <v>6037.7000000000007</v>
      </c>
      <c r="S614">
        <v>1.7794490000000001</v>
      </c>
      <c r="T614" s="84">
        <v>5505.76</v>
      </c>
      <c r="U614" s="57">
        <v>44197</v>
      </c>
      <c r="V614" s="81" t="str">
        <f t="shared" si="36"/>
        <v>82020</v>
      </c>
      <c r="W614" s="80" t="str">
        <f t="shared" si="37"/>
        <v>61 a 90 dias</v>
      </c>
      <c r="X614" s="81" t="str">
        <f t="shared" si="39"/>
        <v>12021</v>
      </c>
      <c r="AA614"/>
    </row>
    <row r="615" spans="1:27" x14ac:dyDescent="0.3">
      <c r="A615" s="57">
        <v>44255</v>
      </c>
      <c r="B615">
        <v>29894663000189</v>
      </c>
      <c r="C615" t="s">
        <v>96</v>
      </c>
      <c r="D615" s="57">
        <v>44074</v>
      </c>
      <c r="E615">
        <v>145.38</v>
      </c>
      <c r="F615" s="57">
        <v>44142</v>
      </c>
      <c r="G615">
        <f t="shared" si="38"/>
        <v>-113</v>
      </c>
      <c r="H615" s="57">
        <v>46575</v>
      </c>
      <c r="I615">
        <v>2259</v>
      </c>
      <c r="J615">
        <v>303561113</v>
      </c>
      <c r="K615">
        <v>84</v>
      </c>
      <c r="L615"/>
      <c r="M615"/>
      <c r="N615">
        <v>1.4427964375300679</v>
      </c>
      <c r="O615" s="83">
        <v>6916.8</v>
      </c>
      <c r="P615">
        <v>7037.3100000000022</v>
      </c>
      <c r="Q615">
        <v>1.7912650000000001</v>
      </c>
      <c r="R615">
        <v>7571.05</v>
      </c>
      <c r="S615">
        <v>1.7912650000000001</v>
      </c>
      <c r="T615" s="84">
        <v>6916.8</v>
      </c>
      <c r="U615" s="57">
        <v>44136</v>
      </c>
      <c r="V615" s="81" t="str">
        <f t="shared" si="36"/>
        <v>82020</v>
      </c>
      <c r="W615" s="80" t="str">
        <f t="shared" si="37"/>
        <v>91 a 120 dias</v>
      </c>
      <c r="X615" s="81" t="str">
        <f t="shared" si="39"/>
        <v>112020</v>
      </c>
      <c r="AA615"/>
    </row>
    <row r="616" spans="1:27" x14ac:dyDescent="0.3">
      <c r="A616" s="57">
        <v>44255</v>
      </c>
      <c r="B616">
        <v>29894663000189</v>
      </c>
      <c r="C616" t="s">
        <v>96</v>
      </c>
      <c r="D616" s="57">
        <v>44074</v>
      </c>
      <c r="E616">
        <v>151.15</v>
      </c>
      <c r="F616" s="57">
        <v>44323</v>
      </c>
      <c r="G616">
        <f t="shared" si="38"/>
        <v>68</v>
      </c>
      <c r="H616" s="57">
        <v>46608</v>
      </c>
      <c r="I616">
        <v>2292</v>
      </c>
      <c r="J616">
        <v>303567732</v>
      </c>
      <c r="K616">
        <v>84</v>
      </c>
      <c r="L616"/>
      <c r="M616"/>
      <c r="N616">
        <v>1.3599999999999999</v>
      </c>
      <c r="O616" s="83">
        <v>7146.5999999999995</v>
      </c>
      <c r="P616">
        <v>7569.5999999999985</v>
      </c>
      <c r="Q616">
        <v>1.3816930000000001</v>
      </c>
      <c r="R616">
        <v>7196.3799999999992</v>
      </c>
      <c r="S616">
        <v>1.3816930000000001</v>
      </c>
      <c r="T616" s="84">
        <v>7146.5999999999995</v>
      </c>
      <c r="U616" s="57">
        <v>44317</v>
      </c>
      <c r="V616" s="81" t="str">
        <f t="shared" si="36"/>
        <v>82020</v>
      </c>
      <c r="W616" s="80" t="str">
        <f t="shared" si="37"/>
        <v>1 a 30 dias</v>
      </c>
      <c r="X616" s="81" t="str">
        <f t="shared" si="39"/>
        <v>52021</v>
      </c>
      <c r="AA616"/>
    </row>
    <row r="617" spans="1:27" x14ac:dyDescent="0.3">
      <c r="A617" s="57">
        <v>44255</v>
      </c>
      <c r="B617">
        <v>29894663000189</v>
      </c>
      <c r="C617" t="s">
        <v>96</v>
      </c>
      <c r="D617" s="57">
        <v>44099</v>
      </c>
      <c r="E617">
        <v>133.56</v>
      </c>
      <c r="F617" s="57">
        <v>44172</v>
      </c>
      <c r="G617">
        <f t="shared" si="38"/>
        <v>-83</v>
      </c>
      <c r="H617" s="57">
        <v>46638</v>
      </c>
      <c r="I617">
        <v>2322</v>
      </c>
      <c r="J617">
        <v>303568401</v>
      </c>
      <c r="K617">
        <v>84</v>
      </c>
      <c r="L617"/>
      <c r="M617"/>
      <c r="N617">
        <v>1.3599999999999999</v>
      </c>
      <c r="O617" s="83">
        <v>6553.03</v>
      </c>
      <c r="P617">
        <v>6672.3200000000052</v>
      </c>
      <c r="Q617">
        <v>1.6362909999999999</v>
      </c>
      <c r="R617">
        <v>7073.9299999999994</v>
      </c>
      <c r="S617">
        <v>1.6362909999999999</v>
      </c>
      <c r="T617" s="84">
        <v>6553.03</v>
      </c>
      <c r="U617" s="57">
        <v>44197</v>
      </c>
      <c r="V617" s="81" t="str">
        <f t="shared" si="36"/>
        <v>92020</v>
      </c>
      <c r="W617" s="80" t="str">
        <f t="shared" si="37"/>
        <v>61 a 90 dias</v>
      </c>
      <c r="X617" s="81" t="str">
        <f t="shared" si="39"/>
        <v>12021</v>
      </c>
      <c r="AA617"/>
    </row>
    <row r="618" spans="1:27" x14ac:dyDescent="0.3">
      <c r="A618" s="57">
        <v>44255</v>
      </c>
      <c r="B618">
        <v>29894663000189</v>
      </c>
      <c r="C618" t="s">
        <v>96</v>
      </c>
      <c r="D618" s="57">
        <v>44134</v>
      </c>
      <c r="E618">
        <v>43.6</v>
      </c>
      <c r="F618" s="57">
        <v>44262</v>
      </c>
      <c r="G618">
        <f t="shared" si="38"/>
        <v>7</v>
      </c>
      <c r="H618" s="57">
        <v>46667</v>
      </c>
      <c r="I618">
        <v>2351</v>
      </c>
      <c r="J618">
        <v>303579126</v>
      </c>
      <c r="K618">
        <v>84</v>
      </c>
      <c r="L618"/>
      <c r="M618"/>
      <c r="N618">
        <v>1.3599999999999999</v>
      </c>
      <c r="O618" s="83">
        <v>2024.71</v>
      </c>
      <c r="P618">
        <v>2182.62</v>
      </c>
      <c r="Q618">
        <v>1.629432</v>
      </c>
      <c r="R618">
        <v>2193.6800000000003</v>
      </c>
      <c r="S618">
        <v>1.629432</v>
      </c>
      <c r="T618" s="84">
        <v>2024.71</v>
      </c>
      <c r="U618" s="57">
        <v>44287</v>
      </c>
      <c r="V618" s="81" t="str">
        <f t="shared" si="36"/>
        <v>102020</v>
      </c>
      <c r="W618" s="80" t="str">
        <f t="shared" si="37"/>
        <v>1 a 30 dias</v>
      </c>
      <c r="X618" s="81" t="str">
        <f t="shared" si="39"/>
        <v>42021</v>
      </c>
      <c r="AA618"/>
    </row>
    <row r="619" spans="1:27" x14ac:dyDescent="0.3">
      <c r="A619" s="57">
        <v>44255</v>
      </c>
      <c r="B619">
        <v>29894663000189</v>
      </c>
      <c r="C619" t="s">
        <v>96</v>
      </c>
      <c r="D619" s="57">
        <v>44099</v>
      </c>
      <c r="E619">
        <v>159.82</v>
      </c>
      <c r="F619" s="57">
        <v>44172</v>
      </c>
      <c r="G619">
        <f t="shared" si="38"/>
        <v>-83</v>
      </c>
      <c r="H619" s="57">
        <v>46638</v>
      </c>
      <c r="I619">
        <v>2322</v>
      </c>
      <c r="J619">
        <v>303589828</v>
      </c>
      <c r="K619">
        <v>84</v>
      </c>
      <c r="L619"/>
      <c r="M619"/>
      <c r="N619">
        <v>1.4426700000000001</v>
      </c>
      <c r="O619" s="83">
        <v>7528.18</v>
      </c>
      <c r="P619">
        <v>7764.1700000000019</v>
      </c>
      <c r="Q619">
        <v>1.790219</v>
      </c>
      <c r="R619">
        <v>8270.3599999999988</v>
      </c>
      <c r="S619">
        <v>1.790219</v>
      </c>
      <c r="T619" s="84">
        <v>7528.18</v>
      </c>
      <c r="U619" s="57">
        <v>44166</v>
      </c>
      <c r="V619" s="81" t="str">
        <f t="shared" si="36"/>
        <v>92020</v>
      </c>
      <c r="W619" s="80" t="str">
        <f t="shared" si="37"/>
        <v>61 a 90 dias</v>
      </c>
      <c r="X619" s="81" t="str">
        <f t="shared" si="39"/>
        <v>122020</v>
      </c>
      <c r="AA619"/>
    </row>
    <row r="620" spans="1:27" x14ac:dyDescent="0.3">
      <c r="A620" s="57">
        <v>44255</v>
      </c>
      <c r="B620">
        <v>29894663000189</v>
      </c>
      <c r="C620" t="s">
        <v>96</v>
      </c>
      <c r="D620" s="57">
        <v>44134</v>
      </c>
      <c r="E620">
        <v>350.47</v>
      </c>
      <c r="F620" s="57">
        <v>44323</v>
      </c>
      <c r="G620">
        <f t="shared" si="38"/>
        <v>68</v>
      </c>
      <c r="H620" s="57">
        <v>46728</v>
      </c>
      <c r="I620">
        <v>2412</v>
      </c>
      <c r="J620">
        <v>303597789</v>
      </c>
      <c r="K620">
        <v>84</v>
      </c>
      <c r="L620"/>
      <c r="M620"/>
      <c r="N620">
        <v>1.4378930000000001</v>
      </c>
      <c r="O620" s="83">
        <v>15034.34</v>
      </c>
      <c r="P620">
        <v>16602.910000000003</v>
      </c>
      <c r="Q620">
        <v>1.7859050000000001</v>
      </c>
      <c r="R620">
        <v>16748.330000000002</v>
      </c>
      <c r="S620">
        <v>1.7859050000000001</v>
      </c>
      <c r="T620" s="84">
        <v>15034.34</v>
      </c>
      <c r="U620" s="57">
        <v>44317</v>
      </c>
      <c r="V620" s="81" t="str">
        <f t="shared" si="36"/>
        <v>102020</v>
      </c>
      <c r="W620" s="80" t="str">
        <f t="shared" si="37"/>
        <v>1 a 30 dias</v>
      </c>
      <c r="X620" s="81" t="str">
        <f t="shared" si="39"/>
        <v>52021</v>
      </c>
      <c r="AA620"/>
    </row>
    <row r="621" spans="1:27" x14ac:dyDescent="0.3">
      <c r="A621" s="57">
        <v>44255</v>
      </c>
      <c r="B621">
        <v>29894663000189</v>
      </c>
      <c r="C621" t="s">
        <v>96</v>
      </c>
      <c r="D621" s="57">
        <v>44134</v>
      </c>
      <c r="E621">
        <v>63</v>
      </c>
      <c r="F621" s="57">
        <v>44262</v>
      </c>
      <c r="G621">
        <f t="shared" si="38"/>
        <v>7</v>
      </c>
      <c r="H621" s="57">
        <v>46699</v>
      </c>
      <c r="I621">
        <v>2383</v>
      </c>
      <c r="J621">
        <v>303627010</v>
      </c>
      <c r="K621">
        <v>84</v>
      </c>
      <c r="L621"/>
      <c r="M621"/>
      <c r="N621">
        <v>1.4036659999999999</v>
      </c>
      <c r="O621" s="83">
        <v>2850.7</v>
      </c>
      <c r="P621">
        <v>3064.09</v>
      </c>
      <c r="Q621">
        <v>1.7396149999999999</v>
      </c>
      <c r="R621">
        <v>3149.1</v>
      </c>
      <c r="S621">
        <v>1.7396149999999999</v>
      </c>
      <c r="T621" s="84">
        <v>2850.7</v>
      </c>
      <c r="U621" s="57">
        <v>44256</v>
      </c>
      <c r="V621" s="81" t="str">
        <f t="shared" si="36"/>
        <v>102020</v>
      </c>
      <c r="W621" s="80" t="str">
        <f t="shared" si="37"/>
        <v>1 a 30 dias</v>
      </c>
      <c r="X621" s="81" t="str">
        <f t="shared" si="39"/>
        <v>32021</v>
      </c>
      <c r="AA621"/>
    </row>
    <row r="622" spans="1:27" x14ac:dyDescent="0.3">
      <c r="A622" s="57">
        <v>44255</v>
      </c>
      <c r="B622">
        <v>29894663000189</v>
      </c>
      <c r="C622" t="s">
        <v>96</v>
      </c>
      <c r="D622" s="57">
        <v>44134</v>
      </c>
      <c r="E622">
        <v>52.15</v>
      </c>
      <c r="F622" s="57">
        <v>44262</v>
      </c>
      <c r="G622">
        <f t="shared" si="38"/>
        <v>7</v>
      </c>
      <c r="H622" s="57">
        <v>46699</v>
      </c>
      <c r="I622">
        <v>2383</v>
      </c>
      <c r="J622">
        <v>303638452</v>
      </c>
      <c r="K622">
        <v>84</v>
      </c>
      <c r="L622"/>
      <c r="M622"/>
      <c r="N622">
        <v>1.4141650000000001</v>
      </c>
      <c r="O622" s="83">
        <v>2352.1099999999997</v>
      </c>
      <c r="P622">
        <v>2527.12</v>
      </c>
      <c r="Q622">
        <v>1.7508680000000001</v>
      </c>
      <c r="R622">
        <v>2598.4899999999998</v>
      </c>
      <c r="S622">
        <v>1.7508680000000001</v>
      </c>
      <c r="T622" s="84">
        <v>2352.1099999999997</v>
      </c>
      <c r="U622" s="57">
        <v>44256</v>
      </c>
      <c r="V622" s="81" t="str">
        <f t="shared" si="36"/>
        <v>102020</v>
      </c>
      <c r="W622" s="80" t="str">
        <f t="shared" si="37"/>
        <v>1 a 30 dias</v>
      </c>
      <c r="X622" s="81" t="str">
        <f t="shared" si="39"/>
        <v>32021</v>
      </c>
      <c r="AA622"/>
    </row>
    <row r="623" spans="1:27" x14ac:dyDescent="0.3">
      <c r="A623" s="57">
        <v>44255</v>
      </c>
      <c r="B623">
        <v>29894663000189</v>
      </c>
      <c r="C623" t="s">
        <v>96</v>
      </c>
      <c r="D623" s="57">
        <v>44001</v>
      </c>
      <c r="E623">
        <v>317.70999999999998</v>
      </c>
      <c r="F623" s="57">
        <v>44323</v>
      </c>
      <c r="G623">
        <f t="shared" si="38"/>
        <v>68</v>
      </c>
      <c r="H623" s="57">
        <v>46545</v>
      </c>
      <c r="I623">
        <v>2229</v>
      </c>
      <c r="J623">
        <v>303642819</v>
      </c>
      <c r="K623">
        <v>84</v>
      </c>
      <c r="L623"/>
      <c r="M623"/>
      <c r="N623">
        <v>1.440831</v>
      </c>
      <c r="O623" s="83">
        <v>13145.72</v>
      </c>
      <c r="P623">
        <v>15394.96</v>
      </c>
      <c r="Q623">
        <v>1.785868</v>
      </c>
      <c r="R623">
        <v>14539.21</v>
      </c>
      <c r="S623">
        <v>1.785868</v>
      </c>
      <c r="T623" s="84">
        <v>13145.72</v>
      </c>
      <c r="U623" s="57">
        <v>44317</v>
      </c>
      <c r="V623" s="81" t="str">
        <f t="shared" si="36"/>
        <v>62020</v>
      </c>
      <c r="W623" s="80" t="str">
        <f t="shared" si="37"/>
        <v>1 a 30 dias</v>
      </c>
      <c r="X623" s="81" t="str">
        <f t="shared" si="39"/>
        <v>52021</v>
      </c>
      <c r="AA623"/>
    </row>
    <row r="624" spans="1:27" x14ac:dyDescent="0.3">
      <c r="A624" s="57">
        <v>44255</v>
      </c>
      <c r="B624">
        <v>29894663000189</v>
      </c>
      <c r="C624" t="s">
        <v>96</v>
      </c>
      <c r="D624" s="57">
        <v>44074</v>
      </c>
      <c r="E624">
        <v>120.97</v>
      </c>
      <c r="F624" s="57">
        <v>44142</v>
      </c>
      <c r="G624">
        <f t="shared" si="38"/>
        <v>-113</v>
      </c>
      <c r="H624" s="57">
        <v>46608</v>
      </c>
      <c r="I624">
        <v>2292</v>
      </c>
      <c r="J624">
        <v>303673396</v>
      </c>
      <c r="K624">
        <v>84</v>
      </c>
      <c r="L624"/>
      <c r="M624"/>
      <c r="N624">
        <v>1.4394260000000001</v>
      </c>
      <c r="O624" s="83">
        <v>5792.14</v>
      </c>
      <c r="P624">
        <v>5898.4600000000028</v>
      </c>
      <c r="Q624">
        <v>1.787647</v>
      </c>
      <c r="R624">
        <v>6346.32</v>
      </c>
      <c r="S624">
        <v>1.787647</v>
      </c>
      <c r="T624" s="84">
        <v>5792.14</v>
      </c>
      <c r="U624" s="57">
        <v>44136</v>
      </c>
      <c r="V624" s="81" t="str">
        <f t="shared" si="36"/>
        <v>82020</v>
      </c>
      <c r="W624" s="80" t="str">
        <f t="shared" si="37"/>
        <v>91 a 120 dias</v>
      </c>
      <c r="X624" s="81" t="str">
        <f t="shared" si="39"/>
        <v>112020</v>
      </c>
      <c r="AA624"/>
    </row>
    <row r="625" spans="1:27" x14ac:dyDescent="0.3">
      <c r="A625" s="57">
        <v>44255</v>
      </c>
      <c r="B625">
        <v>29894663000189</v>
      </c>
      <c r="C625" t="s">
        <v>96</v>
      </c>
      <c r="D625" s="57">
        <v>44134</v>
      </c>
      <c r="E625">
        <v>120.35</v>
      </c>
      <c r="F625" s="57">
        <v>44293</v>
      </c>
      <c r="G625">
        <f t="shared" si="38"/>
        <v>38</v>
      </c>
      <c r="H625" s="57">
        <v>46667</v>
      </c>
      <c r="I625">
        <v>2351</v>
      </c>
      <c r="J625">
        <v>303674253</v>
      </c>
      <c r="K625">
        <v>84</v>
      </c>
      <c r="L625"/>
      <c r="M625"/>
      <c r="N625">
        <v>1.3599999999999999</v>
      </c>
      <c r="O625" s="83">
        <v>5680.04</v>
      </c>
      <c r="P625">
        <v>6024.760000000002</v>
      </c>
      <c r="Q625">
        <v>1.502594</v>
      </c>
      <c r="R625">
        <v>5934.7699999999995</v>
      </c>
      <c r="S625">
        <v>1.502594</v>
      </c>
      <c r="T625" s="84">
        <v>5680.04</v>
      </c>
      <c r="U625" s="57">
        <v>44287</v>
      </c>
      <c r="V625" s="81" t="str">
        <f t="shared" si="36"/>
        <v>102020</v>
      </c>
      <c r="W625" s="80" t="str">
        <f t="shared" si="37"/>
        <v>1 a 30 dias</v>
      </c>
      <c r="X625" s="81" t="str">
        <f t="shared" si="39"/>
        <v>42021</v>
      </c>
      <c r="AA625"/>
    </row>
    <row r="626" spans="1:27" x14ac:dyDescent="0.3">
      <c r="A626" s="57">
        <v>44255</v>
      </c>
      <c r="B626">
        <v>29894663000189</v>
      </c>
      <c r="C626" t="s">
        <v>96</v>
      </c>
      <c r="D626" s="57">
        <v>44099</v>
      </c>
      <c r="E626">
        <v>236.2</v>
      </c>
      <c r="F626" s="57">
        <v>44323</v>
      </c>
      <c r="G626">
        <f t="shared" si="38"/>
        <v>68</v>
      </c>
      <c r="H626" s="57">
        <v>46699</v>
      </c>
      <c r="I626">
        <v>2383</v>
      </c>
      <c r="J626">
        <v>303679629</v>
      </c>
      <c r="K626">
        <v>84</v>
      </c>
      <c r="L626"/>
      <c r="M626"/>
      <c r="N626">
        <v>1.361011</v>
      </c>
      <c r="O626" s="83">
        <v>10330.150000000001</v>
      </c>
      <c r="P626">
        <v>11477.09</v>
      </c>
      <c r="Q626">
        <v>1.7025699999999999</v>
      </c>
      <c r="R626">
        <v>11488.980000000001</v>
      </c>
      <c r="S626">
        <v>1.7025699999999999</v>
      </c>
      <c r="T626" s="84">
        <v>10330.150000000001</v>
      </c>
      <c r="U626" s="57">
        <v>44317</v>
      </c>
      <c r="V626" s="81" t="str">
        <f t="shared" si="36"/>
        <v>92020</v>
      </c>
      <c r="W626" s="80" t="str">
        <f t="shared" si="37"/>
        <v>1 a 30 dias</v>
      </c>
      <c r="X626" s="81" t="str">
        <f t="shared" si="39"/>
        <v>52021</v>
      </c>
      <c r="AA626"/>
    </row>
    <row r="627" spans="1:27" x14ac:dyDescent="0.3">
      <c r="A627" s="57">
        <v>44255</v>
      </c>
      <c r="B627">
        <v>29894663000189</v>
      </c>
      <c r="C627" t="s">
        <v>96</v>
      </c>
      <c r="D627" s="57">
        <v>44099</v>
      </c>
      <c r="E627">
        <v>313.5</v>
      </c>
      <c r="F627" s="57">
        <v>44203</v>
      </c>
      <c r="G627">
        <f t="shared" si="38"/>
        <v>-52</v>
      </c>
      <c r="H627" s="57">
        <v>46273</v>
      </c>
      <c r="I627">
        <v>1957</v>
      </c>
      <c r="J627">
        <v>303687042</v>
      </c>
      <c r="K627">
        <v>72</v>
      </c>
      <c r="L627"/>
      <c r="M627"/>
      <c r="N627">
        <v>1.3599999999999999</v>
      </c>
      <c r="O627" s="83">
        <v>13719.19</v>
      </c>
      <c r="P627">
        <v>14366.839999999997</v>
      </c>
      <c r="Q627">
        <v>1.6873229999999999</v>
      </c>
      <c r="R627">
        <v>14855.37</v>
      </c>
      <c r="S627">
        <v>1.6873229999999999</v>
      </c>
      <c r="T627" s="84">
        <v>13719.19</v>
      </c>
      <c r="U627" s="57">
        <v>44197</v>
      </c>
      <c r="V627" s="81" t="str">
        <f t="shared" si="36"/>
        <v>92020</v>
      </c>
      <c r="W627" s="80" t="str">
        <f t="shared" si="37"/>
        <v>31 a 60 dias</v>
      </c>
      <c r="X627" s="81" t="str">
        <f t="shared" si="39"/>
        <v>12021</v>
      </c>
      <c r="AA627"/>
    </row>
    <row r="628" spans="1:27" x14ac:dyDescent="0.3">
      <c r="A628" s="57">
        <v>44255</v>
      </c>
      <c r="B628">
        <v>29894663000189</v>
      </c>
      <c r="C628" t="s">
        <v>96</v>
      </c>
      <c r="D628" s="57">
        <v>43903</v>
      </c>
      <c r="E628">
        <v>217</v>
      </c>
      <c r="F628" s="57">
        <v>44019</v>
      </c>
      <c r="G628">
        <f t="shared" si="38"/>
        <v>-236</v>
      </c>
      <c r="H628" s="57">
        <v>46062</v>
      </c>
      <c r="I628">
        <v>1746</v>
      </c>
      <c r="J628">
        <v>303700487</v>
      </c>
      <c r="K628">
        <v>72</v>
      </c>
      <c r="L628"/>
      <c r="M628"/>
      <c r="N628">
        <v>1.36</v>
      </c>
      <c r="O628" s="83">
        <v>10340.24</v>
      </c>
      <c r="P628">
        <v>9803.7300000000032</v>
      </c>
      <c r="Q628">
        <v>1.6445240000000001</v>
      </c>
      <c r="R628">
        <v>10924.89</v>
      </c>
      <c r="S628">
        <v>1.6445240000000001</v>
      </c>
      <c r="T628" s="84">
        <v>10340.24</v>
      </c>
      <c r="U628" s="57">
        <v>44044</v>
      </c>
      <c r="V628" s="81" t="str">
        <f t="shared" si="36"/>
        <v>32020</v>
      </c>
      <c r="W628" s="80" t="str">
        <f t="shared" si="37"/>
        <v>Acima de 120 dias</v>
      </c>
      <c r="X628" s="81" t="str">
        <f t="shared" si="39"/>
        <v>82020</v>
      </c>
      <c r="AA628"/>
    </row>
    <row r="629" spans="1:27" x14ac:dyDescent="0.3">
      <c r="A629" s="57">
        <v>44255</v>
      </c>
      <c r="B629">
        <v>29894663000189</v>
      </c>
      <c r="C629" t="s">
        <v>96</v>
      </c>
      <c r="D629" s="57">
        <v>43903</v>
      </c>
      <c r="E629">
        <v>24.14</v>
      </c>
      <c r="F629" s="57">
        <v>43989</v>
      </c>
      <c r="G629">
        <f t="shared" si="38"/>
        <v>-266</v>
      </c>
      <c r="H629" s="57">
        <v>46062</v>
      </c>
      <c r="I629">
        <v>1746</v>
      </c>
      <c r="J629">
        <v>303705630</v>
      </c>
      <c r="K629">
        <v>72</v>
      </c>
      <c r="L629"/>
      <c r="M629"/>
      <c r="N629">
        <v>1.4950000000000001</v>
      </c>
      <c r="O629" s="83">
        <v>1095.93</v>
      </c>
      <c r="P629">
        <v>1047.4000000000001</v>
      </c>
      <c r="Q629">
        <v>2.033207</v>
      </c>
      <c r="R629">
        <v>1207.8900000000001</v>
      </c>
      <c r="S629">
        <v>2.033207</v>
      </c>
      <c r="T629" s="84">
        <v>1095.93</v>
      </c>
      <c r="U629" s="57">
        <v>43983</v>
      </c>
      <c r="V629" s="81" t="str">
        <f t="shared" si="36"/>
        <v>32020</v>
      </c>
      <c r="W629" s="80" t="str">
        <f t="shared" si="37"/>
        <v>Acima de 120 dias</v>
      </c>
      <c r="X629" s="81" t="str">
        <f t="shared" si="39"/>
        <v>62020</v>
      </c>
      <c r="AA629"/>
    </row>
    <row r="630" spans="1:27" x14ac:dyDescent="0.3">
      <c r="A630" s="57">
        <v>44255</v>
      </c>
      <c r="B630">
        <v>29894663000189</v>
      </c>
      <c r="C630" t="s">
        <v>96</v>
      </c>
      <c r="D630" s="57">
        <v>43936</v>
      </c>
      <c r="E630">
        <v>510</v>
      </c>
      <c r="F630" s="57">
        <v>44081</v>
      </c>
      <c r="G630">
        <f t="shared" si="38"/>
        <v>-174</v>
      </c>
      <c r="H630" s="57">
        <v>46090</v>
      </c>
      <c r="I630">
        <v>1774</v>
      </c>
      <c r="J630">
        <v>303716534</v>
      </c>
      <c r="K630">
        <v>72</v>
      </c>
      <c r="L630"/>
      <c r="M630"/>
      <c r="N630">
        <v>1.4418645444319871</v>
      </c>
      <c r="O630" s="83">
        <v>22837.53</v>
      </c>
      <c r="P630">
        <v>22508.86</v>
      </c>
      <c r="Q630">
        <v>1.7846880000000001</v>
      </c>
      <c r="R630">
        <v>24467.66</v>
      </c>
      <c r="S630">
        <v>1.7846880000000001</v>
      </c>
      <c r="T630" s="84">
        <v>22837.53</v>
      </c>
      <c r="U630" s="57">
        <v>44105</v>
      </c>
      <c r="V630" s="81" t="str">
        <f t="shared" si="36"/>
        <v>42020</v>
      </c>
      <c r="W630" s="80" t="str">
        <f t="shared" si="37"/>
        <v>Acima de 120 dias</v>
      </c>
      <c r="X630" s="81" t="str">
        <f t="shared" si="39"/>
        <v>102020</v>
      </c>
      <c r="AA630"/>
    </row>
    <row r="631" spans="1:27" x14ac:dyDescent="0.3">
      <c r="A631" s="57">
        <v>44255</v>
      </c>
      <c r="B631">
        <v>29894663000189</v>
      </c>
      <c r="C631" t="s">
        <v>96</v>
      </c>
      <c r="D631" s="57">
        <v>43978</v>
      </c>
      <c r="E631">
        <v>18</v>
      </c>
      <c r="F631" s="57">
        <v>44172</v>
      </c>
      <c r="G631">
        <f t="shared" si="38"/>
        <v>-83</v>
      </c>
      <c r="H631" s="57">
        <v>46119</v>
      </c>
      <c r="I631">
        <v>1803</v>
      </c>
      <c r="J631">
        <v>303719045</v>
      </c>
      <c r="K631">
        <v>72</v>
      </c>
      <c r="L631"/>
      <c r="M631"/>
      <c r="N631">
        <v>1.4949999999999999</v>
      </c>
      <c r="O631" s="83">
        <v>719.23</v>
      </c>
      <c r="P631">
        <v>786.5100000000001</v>
      </c>
      <c r="Q631">
        <v>2.0392869999999998</v>
      </c>
      <c r="R631">
        <v>807.66</v>
      </c>
      <c r="S631">
        <v>2.0392869999999998</v>
      </c>
      <c r="T631" s="84">
        <v>719.23</v>
      </c>
      <c r="U631" s="57">
        <v>44166</v>
      </c>
      <c r="V631" s="81" t="str">
        <f t="shared" si="36"/>
        <v>52020</v>
      </c>
      <c r="W631" s="80" t="str">
        <f t="shared" si="37"/>
        <v>61 a 90 dias</v>
      </c>
      <c r="X631" s="81" t="str">
        <f t="shared" si="39"/>
        <v>122020</v>
      </c>
      <c r="AA631"/>
    </row>
    <row r="632" spans="1:27" x14ac:dyDescent="0.3">
      <c r="A632" s="57">
        <v>44255</v>
      </c>
      <c r="B632">
        <v>29894663000189</v>
      </c>
      <c r="C632" t="s">
        <v>96</v>
      </c>
      <c r="D632" s="57">
        <v>43978</v>
      </c>
      <c r="E632">
        <v>100.01</v>
      </c>
      <c r="F632" s="57">
        <v>44234</v>
      </c>
      <c r="G632">
        <f t="shared" si="38"/>
        <v>-21</v>
      </c>
      <c r="H632" s="57">
        <v>46514</v>
      </c>
      <c r="I632">
        <v>2198</v>
      </c>
      <c r="J632">
        <v>303738033</v>
      </c>
      <c r="K632">
        <v>84</v>
      </c>
      <c r="L632"/>
      <c r="M632"/>
      <c r="N632">
        <v>1.4433770000000001</v>
      </c>
      <c r="O632" s="83">
        <v>4404.8100000000004</v>
      </c>
      <c r="P632">
        <v>4859.1399999999985</v>
      </c>
      <c r="Q632">
        <v>1.7912269999999999</v>
      </c>
      <c r="R632">
        <v>4838.53</v>
      </c>
      <c r="S632">
        <v>1.7912269999999999</v>
      </c>
      <c r="T632" s="84">
        <v>4404.8100000000004</v>
      </c>
      <c r="U632" s="57">
        <v>44228</v>
      </c>
      <c r="V632" s="81" t="str">
        <f t="shared" si="36"/>
        <v>52020</v>
      </c>
      <c r="W632" s="80" t="str">
        <f t="shared" si="37"/>
        <v>1 a 30 dias</v>
      </c>
      <c r="X632" s="81" t="str">
        <f t="shared" si="39"/>
        <v>22021</v>
      </c>
      <c r="AA632"/>
    </row>
    <row r="633" spans="1:27" x14ac:dyDescent="0.3">
      <c r="A633" s="57">
        <v>44255</v>
      </c>
      <c r="B633">
        <v>29894663000189</v>
      </c>
      <c r="C633" t="s">
        <v>96</v>
      </c>
      <c r="D633" s="57">
        <v>44074</v>
      </c>
      <c r="E633">
        <v>63</v>
      </c>
      <c r="F633" s="57">
        <v>44203</v>
      </c>
      <c r="G633">
        <f t="shared" si="38"/>
        <v>-52</v>
      </c>
      <c r="H633" s="57">
        <v>46575</v>
      </c>
      <c r="I633">
        <v>2259</v>
      </c>
      <c r="J633">
        <v>303757848</v>
      </c>
      <c r="K633">
        <v>84</v>
      </c>
      <c r="L633"/>
      <c r="M633"/>
      <c r="N633">
        <v>1.4312995585840311</v>
      </c>
      <c r="O633" s="83">
        <v>2880.53</v>
      </c>
      <c r="P633">
        <v>3061.2299999999987</v>
      </c>
      <c r="Q633">
        <v>1.779034</v>
      </c>
      <c r="R633">
        <v>3164.98</v>
      </c>
      <c r="S633">
        <v>1.779034</v>
      </c>
      <c r="T633" s="84">
        <v>2880.53</v>
      </c>
      <c r="U633" s="57">
        <v>44197</v>
      </c>
      <c r="V633" s="81" t="str">
        <f t="shared" si="36"/>
        <v>82020</v>
      </c>
      <c r="W633" s="80" t="str">
        <f t="shared" si="37"/>
        <v>31 a 60 dias</v>
      </c>
      <c r="X633" s="81" t="str">
        <f t="shared" si="39"/>
        <v>12021</v>
      </c>
      <c r="AA633"/>
    </row>
    <row r="634" spans="1:27" x14ac:dyDescent="0.3">
      <c r="A634" s="57">
        <v>44255</v>
      </c>
      <c r="B634">
        <v>29894663000189</v>
      </c>
      <c r="C634" t="s">
        <v>96</v>
      </c>
      <c r="D634" s="57">
        <v>44074</v>
      </c>
      <c r="E634">
        <v>108.17</v>
      </c>
      <c r="F634" s="57">
        <v>44323</v>
      </c>
      <c r="G634">
        <f t="shared" si="38"/>
        <v>68</v>
      </c>
      <c r="H634" s="57">
        <v>46608</v>
      </c>
      <c r="I634">
        <v>2292</v>
      </c>
      <c r="J634">
        <v>303760486</v>
      </c>
      <c r="K634">
        <v>84</v>
      </c>
      <c r="L634"/>
      <c r="M634"/>
      <c r="N634">
        <v>1.3599999999999999</v>
      </c>
      <c r="O634" s="83">
        <v>5001.1099999999997</v>
      </c>
      <c r="P634">
        <v>5417.1500000000015</v>
      </c>
      <c r="Q634">
        <v>1.4547399999999999</v>
      </c>
      <c r="R634">
        <v>5150.05</v>
      </c>
      <c r="S634">
        <v>1.4547399999999999</v>
      </c>
      <c r="T634" s="84">
        <v>5001.1099999999997</v>
      </c>
      <c r="U634" s="57">
        <v>44317</v>
      </c>
      <c r="V634" s="81" t="str">
        <f t="shared" si="36"/>
        <v>82020</v>
      </c>
      <c r="W634" s="80" t="str">
        <f t="shared" si="37"/>
        <v>1 a 30 dias</v>
      </c>
      <c r="X634" s="81" t="str">
        <f t="shared" si="39"/>
        <v>52021</v>
      </c>
      <c r="AA634"/>
    </row>
    <row r="635" spans="1:27" x14ac:dyDescent="0.3">
      <c r="A635" s="57">
        <v>44255</v>
      </c>
      <c r="B635">
        <v>29894663000189</v>
      </c>
      <c r="C635" t="s">
        <v>96</v>
      </c>
      <c r="D635" s="57">
        <v>44074</v>
      </c>
      <c r="E635">
        <v>242.17</v>
      </c>
      <c r="F635" s="57">
        <v>44323</v>
      </c>
      <c r="G635">
        <f t="shared" si="38"/>
        <v>68</v>
      </c>
      <c r="H635" s="57">
        <v>46638</v>
      </c>
      <c r="I635">
        <v>2322</v>
      </c>
      <c r="J635">
        <v>303767121</v>
      </c>
      <c r="K635">
        <v>84</v>
      </c>
      <c r="L635"/>
      <c r="M635"/>
      <c r="N635">
        <v>1.3599999999999999</v>
      </c>
      <c r="O635" s="83">
        <v>11118.59</v>
      </c>
      <c r="P635">
        <v>11962.860000000002</v>
      </c>
      <c r="Q635">
        <v>1.500516</v>
      </c>
      <c r="R635">
        <v>11615.54</v>
      </c>
      <c r="S635">
        <v>1.500516</v>
      </c>
      <c r="T635" s="84">
        <v>11118.59</v>
      </c>
      <c r="U635" s="57">
        <v>44317</v>
      </c>
      <c r="V635" s="81" t="str">
        <f t="shared" si="36"/>
        <v>82020</v>
      </c>
      <c r="W635" s="80" t="str">
        <f t="shared" si="37"/>
        <v>1 a 30 dias</v>
      </c>
      <c r="X635" s="81" t="str">
        <f t="shared" si="39"/>
        <v>52021</v>
      </c>
      <c r="AA635"/>
    </row>
    <row r="636" spans="1:27" x14ac:dyDescent="0.3">
      <c r="A636" s="57">
        <v>44255</v>
      </c>
      <c r="B636">
        <v>29894663000189</v>
      </c>
      <c r="C636" t="s">
        <v>96</v>
      </c>
      <c r="D636" s="57">
        <v>44074</v>
      </c>
      <c r="E636">
        <v>77.47</v>
      </c>
      <c r="F636" s="57">
        <v>44142</v>
      </c>
      <c r="G636">
        <f t="shared" si="38"/>
        <v>-113</v>
      </c>
      <c r="H636" s="57">
        <v>46608</v>
      </c>
      <c r="I636">
        <v>2292</v>
      </c>
      <c r="J636">
        <v>303768427</v>
      </c>
      <c r="K636">
        <v>84</v>
      </c>
      <c r="L636"/>
      <c r="M636"/>
      <c r="N636">
        <v>1.440572</v>
      </c>
      <c r="O636" s="83">
        <v>3708.18</v>
      </c>
      <c r="P636">
        <v>3775.9400000000014</v>
      </c>
      <c r="Q636">
        <v>1.7888500000000001</v>
      </c>
      <c r="R636">
        <v>4062.96</v>
      </c>
      <c r="S636">
        <v>1.7888500000000001</v>
      </c>
      <c r="T636" s="84">
        <v>3708.18</v>
      </c>
      <c r="U636" s="57">
        <v>44136</v>
      </c>
      <c r="V636" s="81" t="str">
        <f t="shared" si="36"/>
        <v>82020</v>
      </c>
      <c r="W636" s="80" t="str">
        <f t="shared" si="37"/>
        <v>91 a 120 dias</v>
      </c>
      <c r="X636" s="81" t="str">
        <f t="shared" si="39"/>
        <v>112020</v>
      </c>
      <c r="AA636"/>
    </row>
    <row r="637" spans="1:27" x14ac:dyDescent="0.3">
      <c r="A637" s="57">
        <v>44255</v>
      </c>
      <c r="B637">
        <v>29894663000189</v>
      </c>
      <c r="C637" t="s">
        <v>96</v>
      </c>
      <c r="D637" s="57">
        <v>44074</v>
      </c>
      <c r="E637">
        <v>313.5</v>
      </c>
      <c r="F637" s="57">
        <v>44323</v>
      </c>
      <c r="G637">
        <f t="shared" si="38"/>
        <v>68</v>
      </c>
      <c r="H637" s="57">
        <v>46638</v>
      </c>
      <c r="I637">
        <v>2322</v>
      </c>
      <c r="J637">
        <v>303776093</v>
      </c>
      <c r="K637">
        <v>84</v>
      </c>
      <c r="L637"/>
      <c r="M637"/>
      <c r="N637">
        <v>1.4081239999999999</v>
      </c>
      <c r="O637" s="83">
        <v>13380.85</v>
      </c>
      <c r="P637">
        <v>15229.760000000004</v>
      </c>
      <c r="Q637">
        <v>1.7437</v>
      </c>
      <c r="R637">
        <v>14813.05</v>
      </c>
      <c r="S637">
        <v>1.7437</v>
      </c>
      <c r="T637" s="84">
        <v>13380.85</v>
      </c>
      <c r="U637" s="57">
        <v>44317</v>
      </c>
      <c r="V637" s="81" t="str">
        <f t="shared" si="36"/>
        <v>82020</v>
      </c>
      <c r="W637" s="80" t="str">
        <f t="shared" si="37"/>
        <v>1 a 30 dias</v>
      </c>
      <c r="X637" s="81" t="str">
        <f t="shared" si="39"/>
        <v>52021</v>
      </c>
      <c r="AA637"/>
    </row>
    <row r="638" spans="1:27" x14ac:dyDescent="0.3">
      <c r="A638" s="57">
        <v>44255</v>
      </c>
      <c r="B638">
        <v>29894663000189</v>
      </c>
      <c r="C638" t="s">
        <v>96</v>
      </c>
      <c r="D638" s="57">
        <v>44099</v>
      </c>
      <c r="E638">
        <v>70.08</v>
      </c>
      <c r="F638" s="57">
        <v>44323</v>
      </c>
      <c r="G638">
        <f t="shared" si="38"/>
        <v>68</v>
      </c>
      <c r="H638" s="57">
        <v>46699</v>
      </c>
      <c r="I638">
        <v>2383</v>
      </c>
      <c r="J638">
        <v>303789009</v>
      </c>
      <c r="K638">
        <v>84</v>
      </c>
      <c r="L638"/>
      <c r="M638"/>
      <c r="N638">
        <v>1.447929</v>
      </c>
      <c r="O638" s="83">
        <v>2977.69</v>
      </c>
      <c r="P638">
        <v>3300.9099999999989</v>
      </c>
      <c r="Q638">
        <v>1.7989999999999999</v>
      </c>
      <c r="R638">
        <v>3316.15</v>
      </c>
      <c r="S638">
        <v>1.7989999999999999</v>
      </c>
      <c r="T638" s="84">
        <v>2977.69</v>
      </c>
      <c r="U638" s="57">
        <v>44317</v>
      </c>
      <c r="V638" s="81" t="str">
        <f t="shared" si="36"/>
        <v>92020</v>
      </c>
      <c r="W638" s="80" t="str">
        <f t="shared" si="37"/>
        <v>1 a 30 dias</v>
      </c>
      <c r="X638" s="81" t="str">
        <f t="shared" si="39"/>
        <v>52021</v>
      </c>
      <c r="AA638"/>
    </row>
    <row r="639" spans="1:27" x14ac:dyDescent="0.3">
      <c r="A639" s="57">
        <v>44255</v>
      </c>
      <c r="B639">
        <v>29894663000189</v>
      </c>
      <c r="C639" t="s">
        <v>96</v>
      </c>
      <c r="D639" s="57">
        <v>44074</v>
      </c>
      <c r="E639">
        <v>88.83</v>
      </c>
      <c r="F639" s="57">
        <v>44323</v>
      </c>
      <c r="G639">
        <f t="shared" si="38"/>
        <v>68</v>
      </c>
      <c r="H639" s="57">
        <v>46575</v>
      </c>
      <c r="I639">
        <v>2259</v>
      </c>
      <c r="J639">
        <v>303859608</v>
      </c>
      <c r="K639">
        <v>84</v>
      </c>
      <c r="L639"/>
      <c r="M639"/>
      <c r="N639">
        <v>1.4418991834378181</v>
      </c>
      <c r="O639" s="83">
        <v>3694.41</v>
      </c>
      <c r="P639">
        <v>4301.2300000000014</v>
      </c>
      <c r="Q639">
        <v>1.7902530000000001</v>
      </c>
      <c r="R639">
        <v>4094.19</v>
      </c>
      <c r="S639">
        <v>1.7902530000000001</v>
      </c>
      <c r="T639" s="84">
        <v>3694.41</v>
      </c>
      <c r="U639" s="57">
        <v>44317</v>
      </c>
      <c r="V639" s="81" t="str">
        <f t="shared" si="36"/>
        <v>82020</v>
      </c>
      <c r="W639" s="80" t="str">
        <f t="shared" si="37"/>
        <v>1 a 30 dias</v>
      </c>
      <c r="X639" s="81" t="str">
        <f t="shared" si="39"/>
        <v>52021</v>
      </c>
      <c r="AA639"/>
    </row>
    <row r="640" spans="1:27" x14ac:dyDescent="0.3">
      <c r="A640" s="57">
        <v>44255</v>
      </c>
      <c r="B640">
        <v>29894663000189</v>
      </c>
      <c r="C640" t="s">
        <v>96</v>
      </c>
      <c r="D640" s="57">
        <v>43978</v>
      </c>
      <c r="E640">
        <v>58</v>
      </c>
      <c r="F640" s="57">
        <v>44323</v>
      </c>
      <c r="G640">
        <f t="shared" si="38"/>
        <v>68</v>
      </c>
      <c r="H640" s="57">
        <v>46119</v>
      </c>
      <c r="I640">
        <v>1803</v>
      </c>
      <c r="J640">
        <v>303920823</v>
      </c>
      <c r="K640">
        <v>72</v>
      </c>
      <c r="L640"/>
      <c r="M640"/>
      <c r="N640">
        <v>1.4949999999999999</v>
      </c>
      <c r="O640" s="83">
        <v>2036.1</v>
      </c>
      <c r="P640">
        <v>2534.21</v>
      </c>
      <c r="Q640">
        <v>2.0209929999999998</v>
      </c>
      <c r="R640">
        <v>2312.3000000000002</v>
      </c>
      <c r="S640">
        <v>2.0209929999999998</v>
      </c>
      <c r="T640" s="84">
        <v>2036.1</v>
      </c>
      <c r="U640" s="57">
        <v>44317</v>
      </c>
      <c r="V640" s="81" t="str">
        <f t="shared" si="36"/>
        <v>52020</v>
      </c>
      <c r="W640" s="80" t="str">
        <f t="shared" si="37"/>
        <v>1 a 30 dias</v>
      </c>
      <c r="X640" s="81" t="str">
        <f t="shared" si="39"/>
        <v>52021</v>
      </c>
      <c r="AA640"/>
    </row>
    <row r="641" spans="1:27" x14ac:dyDescent="0.3">
      <c r="A641" s="57">
        <v>44255</v>
      </c>
      <c r="B641">
        <v>29894663000189</v>
      </c>
      <c r="C641" t="s">
        <v>96</v>
      </c>
      <c r="D641" s="57">
        <v>44001</v>
      </c>
      <c r="E641">
        <v>328.14</v>
      </c>
      <c r="F641" s="57">
        <v>44111</v>
      </c>
      <c r="G641">
        <f t="shared" si="38"/>
        <v>-144</v>
      </c>
      <c r="H641" s="57">
        <v>46545</v>
      </c>
      <c r="I641">
        <v>2229</v>
      </c>
      <c r="J641">
        <v>303944161</v>
      </c>
      <c r="K641">
        <v>84</v>
      </c>
      <c r="L641"/>
      <c r="M641"/>
      <c r="N641">
        <v>1.4531530000000001</v>
      </c>
      <c r="O641" s="83">
        <v>15823.73</v>
      </c>
      <c r="P641">
        <v>15834.36</v>
      </c>
      <c r="Q641">
        <v>1.7989999999999999</v>
      </c>
      <c r="R641">
        <v>17258.3</v>
      </c>
      <c r="S641">
        <v>1.7989999999999999</v>
      </c>
      <c r="T641" s="84">
        <v>15823.73</v>
      </c>
      <c r="U641" s="57">
        <v>44105</v>
      </c>
      <c r="V641" s="81" t="str">
        <f t="shared" si="36"/>
        <v>62020</v>
      </c>
      <c r="W641" s="80" t="str">
        <f t="shared" si="37"/>
        <v>Acima de 120 dias</v>
      </c>
      <c r="X641" s="81" t="str">
        <f t="shared" si="39"/>
        <v>102020</v>
      </c>
      <c r="AA641"/>
    </row>
    <row r="642" spans="1:27" x14ac:dyDescent="0.3">
      <c r="A642" s="57">
        <v>44255</v>
      </c>
      <c r="B642">
        <v>29894663000189</v>
      </c>
      <c r="C642" t="s">
        <v>96</v>
      </c>
      <c r="D642" s="57">
        <v>44001</v>
      </c>
      <c r="E642">
        <v>699</v>
      </c>
      <c r="F642" s="57">
        <v>44019</v>
      </c>
      <c r="G642">
        <f t="shared" si="38"/>
        <v>-236</v>
      </c>
      <c r="H642" s="57">
        <v>46545</v>
      </c>
      <c r="I642">
        <v>2229</v>
      </c>
      <c r="J642">
        <v>303945121</v>
      </c>
      <c r="K642">
        <v>84</v>
      </c>
      <c r="L642"/>
      <c r="M642"/>
      <c r="N642">
        <v>1.4531640000000001</v>
      </c>
      <c r="O642" s="83">
        <v>35804.54</v>
      </c>
      <c r="P642">
        <v>33730.01</v>
      </c>
      <c r="Q642">
        <v>1.7990010000000001</v>
      </c>
      <c r="R642">
        <v>38860.369999999995</v>
      </c>
      <c r="S642">
        <v>1.7990010000000001</v>
      </c>
      <c r="T642" s="84">
        <v>35804.54</v>
      </c>
      <c r="U642" s="57">
        <v>44044</v>
      </c>
      <c r="V642" s="81" t="str">
        <f t="shared" ref="V642:V705" si="40">MONTH(D642)&amp;YEAR(D642)</f>
        <v>62020</v>
      </c>
      <c r="W642" s="80" t="str">
        <f t="shared" ref="W642:W705" si="41">_xlfn.IFS(G642&lt;-120,"Acima de 120 dias",G642&lt;=-90,"91 a 120 dias",G642&lt;=-61,"61 a 90 dias",G642&lt;=-31,"31 a 60 dias",G642&gt;=-30,"1 a 30 dias")</f>
        <v>Acima de 120 dias</v>
      </c>
      <c r="X642" s="81" t="str">
        <f t="shared" si="39"/>
        <v>82020</v>
      </c>
      <c r="AA642"/>
    </row>
    <row r="643" spans="1:27" x14ac:dyDescent="0.3">
      <c r="A643" s="57">
        <v>44255</v>
      </c>
      <c r="B643">
        <v>29894663000189</v>
      </c>
      <c r="C643" t="s">
        <v>96</v>
      </c>
      <c r="D643" s="57">
        <v>44040</v>
      </c>
      <c r="E643">
        <v>280.45</v>
      </c>
      <c r="F643" s="57">
        <v>44172</v>
      </c>
      <c r="G643">
        <f t="shared" ref="G643:G706" si="42">F643-A643</f>
        <v>-83</v>
      </c>
      <c r="H643" s="57">
        <v>46545</v>
      </c>
      <c r="I643">
        <v>2229</v>
      </c>
      <c r="J643">
        <v>303948042</v>
      </c>
      <c r="K643">
        <v>84</v>
      </c>
      <c r="L643"/>
      <c r="M643"/>
      <c r="N643">
        <v>1.4388975544575096</v>
      </c>
      <c r="O643" s="83">
        <v>13002.69</v>
      </c>
      <c r="P643">
        <v>13570.009999999997</v>
      </c>
      <c r="Q643">
        <v>1.786913</v>
      </c>
      <c r="R643">
        <v>14243.710000000001</v>
      </c>
      <c r="S643">
        <v>1.786913</v>
      </c>
      <c r="T643" s="84">
        <v>13002.69</v>
      </c>
      <c r="U643" s="57">
        <v>44166</v>
      </c>
      <c r="V643" s="81" t="str">
        <f t="shared" si="40"/>
        <v>72020</v>
      </c>
      <c r="W643" s="80" t="str">
        <f t="shared" si="41"/>
        <v>61 a 90 dias</v>
      </c>
      <c r="X643" s="81" t="str">
        <f t="shared" ref="X643:X706" si="43">MONTH(U643)&amp;YEAR(U643)</f>
        <v>122020</v>
      </c>
      <c r="AA643"/>
    </row>
    <row r="644" spans="1:27" x14ac:dyDescent="0.3">
      <c r="A644" s="57">
        <v>44255</v>
      </c>
      <c r="B644">
        <v>29894663000189</v>
      </c>
      <c r="C644" t="s">
        <v>96</v>
      </c>
      <c r="D644" s="57">
        <v>44074</v>
      </c>
      <c r="E644">
        <v>77.989999999999995</v>
      </c>
      <c r="F644" s="57">
        <v>44142</v>
      </c>
      <c r="G644">
        <f t="shared" si="42"/>
        <v>-113</v>
      </c>
      <c r="H644" s="57">
        <v>46575</v>
      </c>
      <c r="I644">
        <v>2259</v>
      </c>
      <c r="J644">
        <v>303955517</v>
      </c>
      <c r="K644">
        <v>84</v>
      </c>
      <c r="L644"/>
      <c r="M644"/>
      <c r="N644">
        <v>1.4316821262419224</v>
      </c>
      <c r="O644" s="83">
        <v>3721.52</v>
      </c>
      <c r="P644">
        <v>3789.1</v>
      </c>
      <c r="Q644">
        <v>1.7794449999999999</v>
      </c>
      <c r="R644">
        <v>4073.58</v>
      </c>
      <c r="S644">
        <v>1.7794449999999999</v>
      </c>
      <c r="T644" s="84">
        <v>3721.52</v>
      </c>
      <c r="U644" s="57">
        <v>44136</v>
      </c>
      <c r="V644" s="81" t="str">
        <f t="shared" si="40"/>
        <v>82020</v>
      </c>
      <c r="W644" s="80" t="str">
        <f t="shared" si="41"/>
        <v>91 a 120 dias</v>
      </c>
      <c r="X644" s="81" t="str">
        <f t="shared" si="43"/>
        <v>112020</v>
      </c>
      <c r="AA644"/>
    </row>
    <row r="645" spans="1:27" x14ac:dyDescent="0.3">
      <c r="A645" s="57">
        <v>44255</v>
      </c>
      <c r="B645">
        <v>29894663000189</v>
      </c>
      <c r="C645" t="s">
        <v>96</v>
      </c>
      <c r="D645" s="57">
        <v>43936</v>
      </c>
      <c r="E645">
        <v>226.32</v>
      </c>
      <c r="F645" s="57">
        <v>44172</v>
      </c>
      <c r="G645">
        <f t="shared" si="42"/>
        <v>-83</v>
      </c>
      <c r="H645" s="57">
        <v>46090</v>
      </c>
      <c r="I645">
        <v>1774</v>
      </c>
      <c r="J645">
        <v>304012340</v>
      </c>
      <c r="K645">
        <v>72</v>
      </c>
      <c r="L645"/>
      <c r="M645"/>
      <c r="N645">
        <v>1.5130000000000001</v>
      </c>
      <c r="O645" s="83">
        <v>8933.07</v>
      </c>
      <c r="P645">
        <v>9780.369999999999</v>
      </c>
      <c r="Q645">
        <v>2.062681</v>
      </c>
      <c r="R645">
        <v>10021.75</v>
      </c>
      <c r="S645">
        <v>2.062681</v>
      </c>
      <c r="T645" s="84">
        <v>8933.07</v>
      </c>
      <c r="U645" s="57">
        <v>44166</v>
      </c>
      <c r="V645" s="81" t="str">
        <f t="shared" si="40"/>
        <v>42020</v>
      </c>
      <c r="W645" s="80" t="str">
        <f t="shared" si="41"/>
        <v>61 a 90 dias</v>
      </c>
      <c r="X645" s="81" t="str">
        <f t="shared" si="43"/>
        <v>122020</v>
      </c>
      <c r="AA645"/>
    </row>
    <row r="646" spans="1:27" x14ac:dyDescent="0.3">
      <c r="A646" s="57">
        <v>44255</v>
      </c>
      <c r="B646">
        <v>29894663000189</v>
      </c>
      <c r="C646" t="s">
        <v>96</v>
      </c>
      <c r="D646" s="57">
        <v>43978</v>
      </c>
      <c r="E646">
        <v>158.80000000000001</v>
      </c>
      <c r="F646" s="57">
        <v>44142</v>
      </c>
      <c r="G646">
        <f t="shared" si="42"/>
        <v>-113</v>
      </c>
      <c r="H646" s="57">
        <v>46119</v>
      </c>
      <c r="I646">
        <v>1803</v>
      </c>
      <c r="J646">
        <v>304018780</v>
      </c>
      <c r="K646">
        <v>72</v>
      </c>
      <c r="L646"/>
      <c r="M646"/>
      <c r="N646">
        <v>1.5032492476974977</v>
      </c>
      <c r="O646" s="83">
        <v>6478.1100000000006</v>
      </c>
      <c r="P646">
        <v>6921.9000000000005</v>
      </c>
      <c r="Q646">
        <v>2.0592199999999998</v>
      </c>
      <c r="R646">
        <v>7270.77</v>
      </c>
      <c r="S646">
        <v>2.0592199999999998</v>
      </c>
      <c r="T646" s="84">
        <v>6478.1100000000006</v>
      </c>
      <c r="U646" s="57">
        <v>44136</v>
      </c>
      <c r="V646" s="81" t="str">
        <f t="shared" si="40"/>
        <v>52020</v>
      </c>
      <c r="W646" s="80" t="str">
        <f t="shared" si="41"/>
        <v>91 a 120 dias</v>
      </c>
      <c r="X646" s="81" t="str">
        <f t="shared" si="43"/>
        <v>112020</v>
      </c>
      <c r="AA646"/>
    </row>
    <row r="647" spans="1:27" x14ac:dyDescent="0.3">
      <c r="A647" s="57">
        <v>44255</v>
      </c>
      <c r="B647">
        <v>29894663000189</v>
      </c>
      <c r="C647" t="s">
        <v>96</v>
      </c>
      <c r="D647" s="57">
        <v>44040</v>
      </c>
      <c r="E647">
        <v>313.48</v>
      </c>
      <c r="F647" s="57">
        <v>44323</v>
      </c>
      <c r="G647">
        <f t="shared" si="42"/>
        <v>68</v>
      </c>
      <c r="H647" s="57">
        <v>46119</v>
      </c>
      <c r="I647">
        <v>1803</v>
      </c>
      <c r="J647">
        <v>304022674</v>
      </c>
      <c r="K647">
        <v>72</v>
      </c>
      <c r="L647"/>
      <c r="M647"/>
      <c r="N647">
        <v>1.3985714642226164</v>
      </c>
      <c r="O647" s="83">
        <v>11620.779999999999</v>
      </c>
      <c r="P647">
        <v>13863.530000000002</v>
      </c>
      <c r="Q647">
        <v>1.7910509999999999</v>
      </c>
      <c r="R647">
        <v>12803.66</v>
      </c>
      <c r="S647">
        <v>1.7910509999999999</v>
      </c>
      <c r="T647" s="84">
        <v>11620.779999999999</v>
      </c>
      <c r="U647" s="57">
        <v>44317</v>
      </c>
      <c r="V647" s="81" t="str">
        <f t="shared" si="40"/>
        <v>72020</v>
      </c>
      <c r="W647" s="80" t="str">
        <f t="shared" si="41"/>
        <v>1 a 30 dias</v>
      </c>
      <c r="X647" s="81" t="str">
        <f t="shared" si="43"/>
        <v>52021</v>
      </c>
      <c r="AA647"/>
    </row>
    <row r="648" spans="1:27" x14ac:dyDescent="0.3">
      <c r="A648" s="57">
        <v>44255</v>
      </c>
      <c r="B648">
        <v>29894663000189</v>
      </c>
      <c r="C648" t="s">
        <v>96</v>
      </c>
      <c r="D648" s="57">
        <v>44074</v>
      </c>
      <c r="E648">
        <v>230</v>
      </c>
      <c r="F648" s="57">
        <v>44172</v>
      </c>
      <c r="G648">
        <f t="shared" si="42"/>
        <v>-83</v>
      </c>
      <c r="H648" s="57">
        <v>46545</v>
      </c>
      <c r="I648">
        <v>2229</v>
      </c>
      <c r="J648">
        <v>304035932</v>
      </c>
      <c r="K648">
        <v>84</v>
      </c>
      <c r="L648"/>
      <c r="M648"/>
      <c r="N648">
        <v>1.3599999999999999</v>
      </c>
      <c r="O648" s="83">
        <v>12022.44</v>
      </c>
      <c r="P648">
        <v>11370.300000000005</v>
      </c>
      <c r="Q648">
        <v>1.3324959999999999</v>
      </c>
      <c r="R648">
        <v>11934.47</v>
      </c>
      <c r="S648">
        <v>1.3324959999999999</v>
      </c>
      <c r="T648" s="84">
        <v>12022.44</v>
      </c>
      <c r="U648" s="57">
        <v>44166</v>
      </c>
      <c r="V648" s="81" t="str">
        <f t="shared" si="40"/>
        <v>82020</v>
      </c>
      <c r="W648" s="80" t="str">
        <f t="shared" si="41"/>
        <v>61 a 90 dias</v>
      </c>
      <c r="X648" s="81" t="str">
        <f t="shared" si="43"/>
        <v>122020</v>
      </c>
      <c r="AA648"/>
    </row>
    <row r="649" spans="1:27" x14ac:dyDescent="0.3">
      <c r="A649" s="57">
        <v>44255</v>
      </c>
      <c r="B649">
        <v>29894663000189</v>
      </c>
      <c r="C649" t="s">
        <v>96</v>
      </c>
      <c r="D649" s="57">
        <v>44001</v>
      </c>
      <c r="E649">
        <v>295</v>
      </c>
      <c r="F649" s="57">
        <v>44172</v>
      </c>
      <c r="G649">
        <f t="shared" si="42"/>
        <v>-83</v>
      </c>
      <c r="H649" s="57">
        <v>46545</v>
      </c>
      <c r="I649">
        <v>2229</v>
      </c>
      <c r="J649">
        <v>304042072</v>
      </c>
      <c r="K649">
        <v>84</v>
      </c>
      <c r="L649"/>
      <c r="M649"/>
      <c r="N649">
        <v>1.4420360000000001</v>
      </c>
      <c r="O649" s="83">
        <v>13676.52</v>
      </c>
      <c r="P649">
        <v>14288.73</v>
      </c>
      <c r="Q649">
        <v>1.78715</v>
      </c>
      <c r="R649">
        <v>14970.07</v>
      </c>
      <c r="S649">
        <v>1.78715</v>
      </c>
      <c r="T649" s="84">
        <v>13676.52</v>
      </c>
      <c r="U649" s="57">
        <v>44197</v>
      </c>
      <c r="V649" s="81" t="str">
        <f t="shared" si="40"/>
        <v>62020</v>
      </c>
      <c r="W649" s="80" t="str">
        <f t="shared" si="41"/>
        <v>61 a 90 dias</v>
      </c>
      <c r="X649" s="81" t="str">
        <f t="shared" si="43"/>
        <v>12021</v>
      </c>
      <c r="AA649"/>
    </row>
    <row r="650" spans="1:27" x14ac:dyDescent="0.3">
      <c r="A650" s="57">
        <v>44255</v>
      </c>
      <c r="B650">
        <v>29894663000189</v>
      </c>
      <c r="C650" t="s">
        <v>96</v>
      </c>
      <c r="D650" s="57">
        <v>44074</v>
      </c>
      <c r="E650">
        <v>397.55</v>
      </c>
      <c r="F650" s="57">
        <v>44142</v>
      </c>
      <c r="G650">
        <f t="shared" si="42"/>
        <v>-113</v>
      </c>
      <c r="H650" s="57">
        <v>46545</v>
      </c>
      <c r="I650">
        <v>2229</v>
      </c>
      <c r="J650">
        <v>304045149</v>
      </c>
      <c r="K650">
        <v>84</v>
      </c>
      <c r="L650"/>
      <c r="M650"/>
      <c r="N650">
        <v>1.4443805564596275</v>
      </c>
      <c r="O650" s="83">
        <v>18802.29</v>
      </c>
      <c r="P650">
        <v>19113.600000000002</v>
      </c>
      <c r="Q650">
        <v>1.7927470000000001</v>
      </c>
      <c r="R650">
        <v>20558.87</v>
      </c>
      <c r="S650">
        <v>1.7927470000000001</v>
      </c>
      <c r="T650" s="84">
        <v>18802.29</v>
      </c>
      <c r="U650" s="57">
        <v>44136</v>
      </c>
      <c r="V650" s="81" t="str">
        <f t="shared" si="40"/>
        <v>82020</v>
      </c>
      <c r="W650" s="80" t="str">
        <f t="shared" si="41"/>
        <v>91 a 120 dias</v>
      </c>
      <c r="X650" s="81" t="str">
        <f t="shared" si="43"/>
        <v>112020</v>
      </c>
      <c r="AA650"/>
    </row>
    <row r="651" spans="1:27" x14ac:dyDescent="0.3">
      <c r="A651" s="57">
        <v>44255</v>
      </c>
      <c r="B651">
        <v>29894663000189</v>
      </c>
      <c r="C651" t="s">
        <v>96</v>
      </c>
      <c r="D651" s="57">
        <v>44074</v>
      </c>
      <c r="E651">
        <v>47.28</v>
      </c>
      <c r="F651" s="57">
        <v>44323</v>
      </c>
      <c r="G651">
        <f t="shared" si="42"/>
        <v>68</v>
      </c>
      <c r="H651" s="57">
        <v>46575</v>
      </c>
      <c r="I651">
        <v>2259</v>
      </c>
      <c r="J651">
        <v>304053780</v>
      </c>
      <c r="K651">
        <v>84</v>
      </c>
      <c r="L651"/>
      <c r="M651"/>
      <c r="N651">
        <v>1.4299598390207091</v>
      </c>
      <c r="O651" s="83">
        <v>1970.45</v>
      </c>
      <c r="P651">
        <v>2298.3599999999992</v>
      </c>
      <c r="Q651">
        <v>1.783074</v>
      </c>
      <c r="R651">
        <v>2187.02</v>
      </c>
      <c r="S651">
        <v>1.783074</v>
      </c>
      <c r="T651" s="84">
        <v>1970.45</v>
      </c>
      <c r="U651" s="57">
        <v>44317</v>
      </c>
      <c r="V651" s="81" t="str">
        <f t="shared" si="40"/>
        <v>82020</v>
      </c>
      <c r="W651" s="80" t="str">
        <f t="shared" si="41"/>
        <v>1 a 30 dias</v>
      </c>
      <c r="X651" s="81" t="str">
        <f t="shared" si="43"/>
        <v>52021</v>
      </c>
      <c r="AA651"/>
    </row>
    <row r="652" spans="1:27" x14ac:dyDescent="0.3">
      <c r="A652" s="57">
        <v>44255</v>
      </c>
      <c r="B652">
        <v>29894663000189</v>
      </c>
      <c r="C652" t="s">
        <v>96</v>
      </c>
      <c r="D652" s="57">
        <v>44134</v>
      </c>
      <c r="E652">
        <v>61.23</v>
      </c>
      <c r="F652" s="57">
        <v>44323</v>
      </c>
      <c r="G652">
        <f t="shared" si="42"/>
        <v>68</v>
      </c>
      <c r="H652" s="57">
        <v>46699</v>
      </c>
      <c r="I652">
        <v>2383</v>
      </c>
      <c r="J652">
        <v>304056939</v>
      </c>
      <c r="K652">
        <v>84</v>
      </c>
      <c r="L652"/>
      <c r="M652"/>
      <c r="N652">
        <v>1.415008</v>
      </c>
      <c r="O652" s="83">
        <v>2638.62</v>
      </c>
      <c r="P652">
        <v>2966.3599999999983</v>
      </c>
      <c r="Q652">
        <v>1.751701</v>
      </c>
      <c r="R652">
        <v>2927.6</v>
      </c>
      <c r="S652">
        <v>1.751701</v>
      </c>
      <c r="T652" s="84">
        <v>2638.62</v>
      </c>
      <c r="U652" s="57">
        <v>44317</v>
      </c>
      <c r="V652" s="81" t="str">
        <f t="shared" si="40"/>
        <v>102020</v>
      </c>
      <c r="W652" s="80" t="str">
        <f t="shared" si="41"/>
        <v>1 a 30 dias</v>
      </c>
      <c r="X652" s="81" t="str">
        <f t="shared" si="43"/>
        <v>52021</v>
      </c>
      <c r="AA652"/>
    </row>
    <row r="653" spans="1:27" x14ac:dyDescent="0.3">
      <c r="A653" s="57">
        <v>44255</v>
      </c>
      <c r="B653">
        <v>29894663000189</v>
      </c>
      <c r="C653" t="s">
        <v>96</v>
      </c>
      <c r="D653" s="57">
        <v>44074</v>
      </c>
      <c r="E653">
        <v>75</v>
      </c>
      <c r="F653" s="57">
        <v>44234</v>
      </c>
      <c r="G653">
        <f t="shared" si="42"/>
        <v>-21</v>
      </c>
      <c r="H653" s="57">
        <v>46575</v>
      </c>
      <c r="I653">
        <v>2259</v>
      </c>
      <c r="J653">
        <v>304059153</v>
      </c>
      <c r="K653">
        <v>84</v>
      </c>
      <c r="L653"/>
      <c r="M653"/>
      <c r="N653">
        <v>1.4394428451556345</v>
      </c>
      <c r="O653" s="83">
        <v>3346.46</v>
      </c>
      <c r="P653">
        <v>3634.51</v>
      </c>
      <c r="Q653">
        <v>1.787728</v>
      </c>
      <c r="R653">
        <v>3684.29</v>
      </c>
      <c r="S653">
        <v>1.787728</v>
      </c>
      <c r="T653" s="84">
        <v>3346.46</v>
      </c>
      <c r="U653" s="57">
        <v>44228</v>
      </c>
      <c r="V653" s="81" t="str">
        <f t="shared" si="40"/>
        <v>82020</v>
      </c>
      <c r="W653" s="80" t="str">
        <f t="shared" si="41"/>
        <v>1 a 30 dias</v>
      </c>
      <c r="X653" s="81" t="str">
        <f t="shared" si="43"/>
        <v>22021</v>
      </c>
      <c r="AA653"/>
    </row>
    <row r="654" spans="1:27" x14ac:dyDescent="0.3">
      <c r="A654" s="57">
        <v>44255</v>
      </c>
      <c r="B654">
        <v>29894663000189</v>
      </c>
      <c r="C654" t="s">
        <v>96</v>
      </c>
      <c r="D654" s="57">
        <v>44099</v>
      </c>
      <c r="E654">
        <v>61</v>
      </c>
      <c r="F654" s="57">
        <v>44323</v>
      </c>
      <c r="G654">
        <f t="shared" si="42"/>
        <v>68</v>
      </c>
      <c r="H654" s="57">
        <v>46608</v>
      </c>
      <c r="I654">
        <v>2292</v>
      </c>
      <c r="J654">
        <v>304067924</v>
      </c>
      <c r="K654">
        <v>84</v>
      </c>
      <c r="L654"/>
      <c r="M654"/>
      <c r="N654">
        <v>1.431897</v>
      </c>
      <c r="O654" s="83">
        <v>2561.1999999999998</v>
      </c>
      <c r="P654">
        <v>2955.8799999999987</v>
      </c>
      <c r="Q654">
        <v>1.778877</v>
      </c>
      <c r="R654">
        <v>2840.7</v>
      </c>
      <c r="S654">
        <v>1.778877</v>
      </c>
      <c r="T654" s="84">
        <v>2561.1999999999998</v>
      </c>
      <c r="U654" s="57">
        <v>44317</v>
      </c>
      <c r="V654" s="81" t="str">
        <f t="shared" si="40"/>
        <v>92020</v>
      </c>
      <c r="W654" s="80" t="str">
        <f t="shared" si="41"/>
        <v>1 a 30 dias</v>
      </c>
      <c r="X654" s="81" t="str">
        <f t="shared" si="43"/>
        <v>52021</v>
      </c>
      <c r="AA654"/>
    </row>
    <row r="655" spans="1:27" x14ac:dyDescent="0.3">
      <c r="A655" s="57">
        <v>44255</v>
      </c>
      <c r="B655">
        <v>29894663000189</v>
      </c>
      <c r="C655" t="s">
        <v>96</v>
      </c>
      <c r="D655" s="57">
        <v>44074</v>
      </c>
      <c r="E655">
        <v>280</v>
      </c>
      <c r="F655" s="57">
        <v>44262</v>
      </c>
      <c r="G655">
        <f t="shared" si="42"/>
        <v>7</v>
      </c>
      <c r="H655" s="57">
        <v>46699</v>
      </c>
      <c r="I655">
        <v>2383</v>
      </c>
      <c r="J655">
        <v>304075665</v>
      </c>
      <c r="K655">
        <v>84</v>
      </c>
      <c r="L655"/>
      <c r="M655"/>
      <c r="N655">
        <v>1.3599999999999999</v>
      </c>
      <c r="O655" s="83">
        <v>13333.7</v>
      </c>
      <c r="P655">
        <v>13457.9</v>
      </c>
      <c r="Q655">
        <v>1.5643359999999999</v>
      </c>
      <c r="R655">
        <v>14183.81</v>
      </c>
      <c r="S655">
        <v>1.5643359999999999</v>
      </c>
      <c r="T655" s="84">
        <v>13333.7</v>
      </c>
      <c r="U655" s="57">
        <v>44287</v>
      </c>
      <c r="V655" s="81" t="str">
        <f t="shared" si="40"/>
        <v>82020</v>
      </c>
      <c r="W655" s="80" t="str">
        <f t="shared" si="41"/>
        <v>1 a 30 dias</v>
      </c>
      <c r="X655" s="81" t="str">
        <f t="shared" si="43"/>
        <v>42021</v>
      </c>
      <c r="AA655"/>
    </row>
    <row r="656" spans="1:27" x14ac:dyDescent="0.3">
      <c r="A656" s="57">
        <v>44255</v>
      </c>
      <c r="B656">
        <v>29894663000189</v>
      </c>
      <c r="C656" t="s">
        <v>96</v>
      </c>
      <c r="D656" s="57">
        <v>44074</v>
      </c>
      <c r="E656">
        <v>163.5</v>
      </c>
      <c r="F656" s="57">
        <v>44172</v>
      </c>
      <c r="G656">
        <f t="shared" si="42"/>
        <v>-83</v>
      </c>
      <c r="H656" s="57">
        <v>46638</v>
      </c>
      <c r="I656">
        <v>2322</v>
      </c>
      <c r="J656">
        <v>304082874</v>
      </c>
      <c r="K656">
        <v>84</v>
      </c>
      <c r="L656"/>
      <c r="M656"/>
      <c r="N656">
        <v>1.4518869999999999</v>
      </c>
      <c r="O656" s="83">
        <v>7701.6</v>
      </c>
      <c r="P656">
        <v>7823.9000000000005</v>
      </c>
      <c r="Q656">
        <v>1.790184</v>
      </c>
      <c r="R656">
        <v>8439.1</v>
      </c>
      <c r="S656">
        <v>1.790184</v>
      </c>
      <c r="T656" s="84">
        <v>7701.6</v>
      </c>
      <c r="U656" s="57">
        <v>44197</v>
      </c>
      <c r="V656" s="81" t="str">
        <f t="shared" si="40"/>
        <v>82020</v>
      </c>
      <c r="W656" s="80" t="str">
        <f t="shared" si="41"/>
        <v>61 a 90 dias</v>
      </c>
      <c r="X656" s="81" t="str">
        <f t="shared" si="43"/>
        <v>12021</v>
      </c>
      <c r="AA656"/>
    </row>
    <row r="657" spans="1:27" x14ac:dyDescent="0.3">
      <c r="A657" s="57">
        <v>44255</v>
      </c>
      <c r="B657">
        <v>29894663000189</v>
      </c>
      <c r="C657" t="s">
        <v>96</v>
      </c>
      <c r="D657" s="57">
        <v>44138</v>
      </c>
      <c r="E657">
        <v>897.39</v>
      </c>
      <c r="F657" s="57">
        <v>44323</v>
      </c>
      <c r="G657">
        <f t="shared" si="42"/>
        <v>68</v>
      </c>
      <c r="H657" s="57">
        <v>46667</v>
      </c>
      <c r="I657">
        <v>2351</v>
      </c>
      <c r="J657">
        <v>304095413</v>
      </c>
      <c r="K657">
        <v>84</v>
      </c>
      <c r="L657"/>
      <c r="M657"/>
      <c r="N657">
        <v>1.3599999999999999</v>
      </c>
      <c r="O657" s="83">
        <v>44578.58</v>
      </c>
      <c r="P657">
        <v>45004.840000000011</v>
      </c>
      <c r="Q657">
        <v>1.2718940000000001</v>
      </c>
      <c r="R657">
        <v>43355.519999999997</v>
      </c>
      <c r="S657">
        <v>1.2718940000000001</v>
      </c>
      <c r="T657" s="84">
        <v>44578.58</v>
      </c>
      <c r="U657" s="57">
        <v>44317</v>
      </c>
      <c r="V657" s="81" t="str">
        <f t="shared" si="40"/>
        <v>112020</v>
      </c>
      <c r="W657" s="80" t="str">
        <f t="shared" si="41"/>
        <v>1 a 30 dias</v>
      </c>
      <c r="X657" s="81" t="str">
        <f t="shared" si="43"/>
        <v>52021</v>
      </c>
      <c r="AA657"/>
    </row>
    <row r="658" spans="1:27" x14ac:dyDescent="0.3">
      <c r="A658" s="57">
        <v>44255</v>
      </c>
      <c r="B658">
        <v>29894663000189</v>
      </c>
      <c r="C658" t="s">
        <v>96</v>
      </c>
      <c r="D658" s="57">
        <v>43978</v>
      </c>
      <c r="E658">
        <v>249.29</v>
      </c>
      <c r="F658" s="57">
        <v>43989</v>
      </c>
      <c r="G658">
        <f t="shared" si="42"/>
        <v>-266</v>
      </c>
      <c r="H658" s="57">
        <v>46119</v>
      </c>
      <c r="I658">
        <v>1803</v>
      </c>
      <c r="J658">
        <v>304121325</v>
      </c>
      <c r="K658">
        <v>72</v>
      </c>
      <c r="L658"/>
      <c r="M658"/>
      <c r="N658">
        <v>1.3599999999999999</v>
      </c>
      <c r="O658" s="83">
        <v>12305.81</v>
      </c>
      <c r="P658">
        <v>11334.200000000003</v>
      </c>
      <c r="Q658">
        <v>1.6496360000000001</v>
      </c>
      <c r="R658">
        <v>13023.869999999999</v>
      </c>
      <c r="S658">
        <v>1.6496360000000001</v>
      </c>
      <c r="T658" s="84">
        <v>12305.81</v>
      </c>
      <c r="U658" s="57">
        <v>44044</v>
      </c>
      <c r="V658" s="81" t="str">
        <f t="shared" si="40"/>
        <v>52020</v>
      </c>
      <c r="W658" s="80" t="str">
        <f t="shared" si="41"/>
        <v>Acima de 120 dias</v>
      </c>
      <c r="X658" s="81" t="str">
        <f t="shared" si="43"/>
        <v>82020</v>
      </c>
      <c r="AA658"/>
    </row>
    <row r="659" spans="1:27" x14ac:dyDescent="0.3">
      <c r="A659" s="57">
        <v>44255</v>
      </c>
      <c r="B659">
        <v>29894663000189</v>
      </c>
      <c r="C659" t="s">
        <v>96</v>
      </c>
      <c r="D659" s="57">
        <v>44001</v>
      </c>
      <c r="E659">
        <v>536.79</v>
      </c>
      <c r="F659" s="57">
        <v>44019</v>
      </c>
      <c r="G659">
        <f t="shared" si="42"/>
        <v>-236</v>
      </c>
      <c r="H659" s="57">
        <v>46514</v>
      </c>
      <c r="I659">
        <v>2198</v>
      </c>
      <c r="J659">
        <v>304130813</v>
      </c>
      <c r="K659">
        <v>84</v>
      </c>
      <c r="L659"/>
      <c r="M659"/>
      <c r="N659">
        <v>1.4478067090607614</v>
      </c>
      <c r="O659" s="83">
        <v>27387.17</v>
      </c>
      <c r="P659">
        <v>25790.839999999993</v>
      </c>
      <c r="Q659">
        <v>1.793318</v>
      </c>
      <c r="R659">
        <v>29696.129999999997</v>
      </c>
      <c r="S659">
        <v>1.793318</v>
      </c>
      <c r="T659" s="84">
        <v>27387.17</v>
      </c>
      <c r="U659" s="57">
        <v>44044</v>
      </c>
      <c r="V659" s="81" t="str">
        <f t="shared" si="40"/>
        <v>62020</v>
      </c>
      <c r="W659" s="80" t="str">
        <f t="shared" si="41"/>
        <v>Acima de 120 dias</v>
      </c>
      <c r="X659" s="81" t="str">
        <f t="shared" si="43"/>
        <v>82020</v>
      </c>
      <c r="AA659"/>
    </row>
    <row r="660" spans="1:27" x14ac:dyDescent="0.3">
      <c r="A660" s="57">
        <v>44255</v>
      </c>
      <c r="B660">
        <v>29894663000189</v>
      </c>
      <c r="C660" t="s">
        <v>96</v>
      </c>
      <c r="D660" s="57">
        <v>44134</v>
      </c>
      <c r="E660">
        <v>52.25</v>
      </c>
      <c r="F660" s="57">
        <v>44293</v>
      </c>
      <c r="G660">
        <f t="shared" si="42"/>
        <v>38</v>
      </c>
      <c r="H660" s="57">
        <v>46699</v>
      </c>
      <c r="I660">
        <v>2383</v>
      </c>
      <c r="J660">
        <v>304131629</v>
      </c>
      <c r="K660">
        <v>84</v>
      </c>
      <c r="L660"/>
      <c r="M660"/>
      <c r="N660">
        <v>1.420015</v>
      </c>
      <c r="O660" s="83">
        <v>2300.2800000000002</v>
      </c>
      <c r="P660">
        <v>2526.9000000000015</v>
      </c>
      <c r="Q660">
        <v>1.7571209999999999</v>
      </c>
      <c r="R660">
        <v>2546.5100000000002</v>
      </c>
      <c r="S660">
        <v>1.7571209999999999</v>
      </c>
      <c r="T660" s="84">
        <v>2300.2800000000002</v>
      </c>
      <c r="U660" s="57">
        <v>44287</v>
      </c>
      <c r="V660" s="81" t="str">
        <f t="shared" si="40"/>
        <v>102020</v>
      </c>
      <c r="W660" s="80" t="str">
        <f t="shared" si="41"/>
        <v>1 a 30 dias</v>
      </c>
      <c r="X660" s="81" t="str">
        <f t="shared" si="43"/>
        <v>42021</v>
      </c>
      <c r="AA660"/>
    </row>
    <row r="661" spans="1:27" x14ac:dyDescent="0.3">
      <c r="A661" s="57">
        <v>44255</v>
      </c>
      <c r="B661">
        <v>29894663000189</v>
      </c>
      <c r="C661" t="s">
        <v>96</v>
      </c>
      <c r="D661" s="57">
        <v>44040</v>
      </c>
      <c r="E661">
        <v>972</v>
      </c>
      <c r="F661" s="57">
        <v>44111</v>
      </c>
      <c r="G661">
        <f t="shared" si="42"/>
        <v>-144</v>
      </c>
      <c r="H661" s="57">
        <v>46149</v>
      </c>
      <c r="I661">
        <v>1833</v>
      </c>
      <c r="J661">
        <v>304139881</v>
      </c>
      <c r="K661">
        <v>72</v>
      </c>
      <c r="L661"/>
      <c r="M661"/>
      <c r="N661">
        <v>1.398163426223594</v>
      </c>
      <c r="O661" s="83">
        <v>43179.74</v>
      </c>
      <c r="P661">
        <v>43357.54</v>
      </c>
      <c r="Q661">
        <v>1.7896160000000001</v>
      </c>
      <c r="R661">
        <v>46926.23</v>
      </c>
      <c r="S661">
        <v>1.7896160000000001</v>
      </c>
      <c r="T661" s="84">
        <v>43179.74</v>
      </c>
      <c r="U661" s="57">
        <v>44105</v>
      </c>
      <c r="V661" s="81" t="str">
        <f t="shared" si="40"/>
        <v>72020</v>
      </c>
      <c r="W661" s="80" t="str">
        <f t="shared" si="41"/>
        <v>Acima de 120 dias</v>
      </c>
      <c r="X661" s="81" t="str">
        <f t="shared" si="43"/>
        <v>102020</v>
      </c>
      <c r="AA661"/>
    </row>
    <row r="662" spans="1:27" x14ac:dyDescent="0.3">
      <c r="A662" s="57">
        <v>44255</v>
      </c>
      <c r="B662">
        <v>29894663000189</v>
      </c>
      <c r="C662" t="s">
        <v>96</v>
      </c>
      <c r="D662" s="57">
        <v>44099</v>
      </c>
      <c r="E662">
        <v>282.89999999999998</v>
      </c>
      <c r="F662" s="57">
        <v>44323</v>
      </c>
      <c r="G662">
        <f t="shared" si="42"/>
        <v>68</v>
      </c>
      <c r="H662" s="57">
        <v>46608</v>
      </c>
      <c r="I662">
        <v>2292</v>
      </c>
      <c r="J662">
        <v>304163572</v>
      </c>
      <c r="K662">
        <v>84</v>
      </c>
      <c r="L662"/>
      <c r="M662"/>
      <c r="N662">
        <v>1.390368</v>
      </c>
      <c r="O662" s="83">
        <v>12032.18</v>
      </c>
      <c r="P662">
        <v>13900.120000000003</v>
      </c>
      <c r="Q662">
        <v>1.7345269999999999</v>
      </c>
      <c r="R662">
        <v>13343.41</v>
      </c>
      <c r="S662">
        <v>1.7345269999999999</v>
      </c>
      <c r="T662" s="84">
        <v>12032.18</v>
      </c>
      <c r="U662" s="57">
        <v>44317</v>
      </c>
      <c r="V662" s="81" t="str">
        <f t="shared" si="40"/>
        <v>92020</v>
      </c>
      <c r="W662" s="80" t="str">
        <f t="shared" si="41"/>
        <v>1 a 30 dias</v>
      </c>
      <c r="X662" s="81" t="str">
        <f t="shared" si="43"/>
        <v>52021</v>
      </c>
      <c r="AA662"/>
    </row>
    <row r="663" spans="1:27" x14ac:dyDescent="0.3">
      <c r="A663" s="57">
        <v>44255</v>
      </c>
      <c r="B663">
        <v>29894663000189</v>
      </c>
      <c r="C663" t="s">
        <v>96</v>
      </c>
      <c r="D663" s="57">
        <v>44099</v>
      </c>
      <c r="E663">
        <v>208.7</v>
      </c>
      <c r="F663" s="57">
        <v>44323</v>
      </c>
      <c r="G663">
        <f t="shared" si="42"/>
        <v>68</v>
      </c>
      <c r="H663" s="57">
        <v>46638</v>
      </c>
      <c r="I663">
        <v>2322</v>
      </c>
      <c r="J663">
        <v>304173948</v>
      </c>
      <c r="K663">
        <v>84</v>
      </c>
      <c r="L663"/>
      <c r="M663"/>
      <c r="N663">
        <v>1.3599999999999999</v>
      </c>
      <c r="O663" s="83">
        <v>9236.77</v>
      </c>
      <c r="P663">
        <v>10426.18</v>
      </c>
      <c r="Q663">
        <v>1.6216189999999999</v>
      </c>
      <c r="R663">
        <v>10010.140000000001</v>
      </c>
      <c r="S663">
        <v>1.6216189999999999</v>
      </c>
      <c r="T663" s="84">
        <v>9236.77</v>
      </c>
      <c r="U663" s="57">
        <v>44317</v>
      </c>
      <c r="V663" s="81" t="str">
        <f t="shared" si="40"/>
        <v>92020</v>
      </c>
      <c r="W663" s="80" t="str">
        <f t="shared" si="41"/>
        <v>1 a 30 dias</v>
      </c>
      <c r="X663" s="81" t="str">
        <f t="shared" si="43"/>
        <v>52021</v>
      </c>
      <c r="AA663"/>
    </row>
    <row r="664" spans="1:27" x14ac:dyDescent="0.3">
      <c r="A664" s="57">
        <v>44255</v>
      </c>
      <c r="B664">
        <v>29894663000189</v>
      </c>
      <c r="C664" t="s">
        <v>96</v>
      </c>
      <c r="D664" s="57">
        <v>43978</v>
      </c>
      <c r="E664">
        <v>229.99</v>
      </c>
      <c r="F664" s="57">
        <v>44323</v>
      </c>
      <c r="G664">
        <f t="shared" si="42"/>
        <v>68</v>
      </c>
      <c r="H664" s="57">
        <v>46119</v>
      </c>
      <c r="I664">
        <v>1803</v>
      </c>
      <c r="J664">
        <v>304213890</v>
      </c>
      <c r="K664">
        <v>72</v>
      </c>
      <c r="L664"/>
      <c r="M664"/>
      <c r="N664">
        <v>1.3599999999999999</v>
      </c>
      <c r="O664" s="83">
        <v>8857.58</v>
      </c>
      <c r="P664">
        <v>10456.74</v>
      </c>
      <c r="Q664">
        <v>1.6337889999999999</v>
      </c>
      <c r="R664">
        <v>9485.69</v>
      </c>
      <c r="S664">
        <v>1.6337889999999999</v>
      </c>
      <c r="T664" s="84">
        <v>8857.58</v>
      </c>
      <c r="U664" s="57">
        <v>44317</v>
      </c>
      <c r="V664" s="81" t="str">
        <f t="shared" si="40"/>
        <v>52020</v>
      </c>
      <c r="W664" s="80" t="str">
        <f t="shared" si="41"/>
        <v>1 a 30 dias</v>
      </c>
      <c r="X664" s="81" t="str">
        <f t="shared" si="43"/>
        <v>52021</v>
      </c>
      <c r="AA664"/>
    </row>
    <row r="665" spans="1:27" x14ac:dyDescent="0.3">
      <c r="A665" s="57">
        <v>44255</v>
      </c>
      <c r="B665">
        <v>29894663000189</v>
      </c>
      <c r="C665" t="s">
        <v>96</v>
      </c>
      <c r="D665" s="57">
        <v>44001</v>
      </c>
      <c r="E665">
        <v>140.18</v>
      </c>
      <c r="F665" s="57">
        <v>44172</v>
      </c>
      <c r="G665">
        <f t="shared" si="42"/>
        <v>-83</v>
      </c>
      <c r="H665" s="57">
        <v>46514</v>
      </c>
      <c r="I665">
        <v>2198</v>
      </c>
      <c r="J665">
        <v>304226536</v>
      </c>
      <c r="K665">
        <v>84</v>
      </c>
      <c r="L665"/>
      <c r="M665"/>
      <c r="N665">
        <v>1.4155609437120844</v>
      </c>
      <c r="O665" s="83">
        <v>6506.87</v>
      </c>
      <c r="P665">
        <v>6808.4100000000017</v>
      </c>
      <c r="Q665">
        <v>1.758985</v>
      </c>
      <c r="R665">
        <v>7115.04</v>
      </c>
      <c r="S665">
        <v>1.758985</v>
      </c>
      <c r="T665" s="84">
        <v>6506.87</v>
      </c>
      <c r="U665" s="57">
        <v>44166</v>
      </c>
      <c r="V665" s="81" t="str">
        <f t="shared" si="40"/>
        <v>62020</v>
      </c>
      <c r="W665" s="80" t="str">
        <f t="shared" si="41"/>
        <v>61 a 90 dias</v>
      </c>
      <c r="X665" s="81" t="str">
        <f t="shared" si="43"/>
        <v>122020</v>
      </c>
      <c r="AA665"/>
    </row>
    <row r="666" spans="1:27" x14ac:dyDescent="0.3">
      <c r="A666" s="57">
        <v>44255</v>
      </c>
      <c r="B666">
        <v>29894663000189</v>
      </c>
      <c r="C666" t="s">
        <v>96</v>
      </c>
      <c r="D666" s="57">
        <v>43978</v>
      </c>
      <c r="E666">
        <v>81.31</v>
      </c>
      <c r="F666" s="57">
        <v>44019</v>
      </c>
      <c r="G666">
        <f t="shared" si="42"/>
        <v>-236</v>
      </c>
      <c r="H666" s="57">
        <v>46514</v>
      </c>
      <c r="I666">
        <v>2198</v>
      </c>
      <c r="J666">
        <v>304230937</v>
      </c>
      <c r="K666">
        <v>84</v>
      </c>
      <c r="L666"/>
      <c r="M666"/>
      <c r="N666">
        <v>1.3599999999999999</v>
      </c>
      <c r="O666" s="83">
        <v>4293.47</v>
      </c>
      <c r="P666">
        <v>4063.440000000001</v>
      </c>
      <c r="Q666">
        <v>1.643221</v>
      </c>
      <c r="R666">
        <v>4595.68</v>
      </c>
      <c r="S666">
        <v>1.643221</v>
      </c>
      <c r="T666" s="84">
        <v>4293.47</v>
      </c>
      <c r="U666" s="57">
        <v>44013</v>
      </c>
      <c r="V666" s="81" t="str">
        <f t="shared" si="40"/>
        <v>52020</v>
      </c>
      <c r="W666" s="80" t="str">
        <f t="shared" si="41"/>
        <v>Acima de 120 dias</v>
      </c>
      <c r="X666" s="81" t="str">
        <f t="shared" si="43"/>
        <v>72020</v>
      </c>
      <c r="AA666"/>
    </row>
    <row r="667" spans="1:27" x14ac:dyDescent="0.3">
      <c r="A667" s="57">
        <v>44255</v>
      </c>
      <c r="B667">
        <v>29894663000189</v>
      </c>
      <c r="C667" t="s">
        <v>96</v>
      </c>
      <c r="D667" s="57">
        <v>43978</v>
      </c>
      <c r="E667">
        <v>859.15</v>
      </c>
      <c r="F667" s="57">
        <v>44142</v>
      </c>
      <c r="G667">
        <f t="shared" si="42"/>
        <v>-113</v>
      </c>
      <c r="H667" s="57">
        <v>46514</v>
      </c>
      <c r="I667">
        <v>2198</v>
      </c>
      <c r="J667">
        <v>304233238</v>
      </c>
      <c r="K667">
        <v>84</v>
      </c>
      <c r="L667"/>
      <c r="M667"/>
      <c r="N667">
        <v>1.440712</v>
      </c>
      <c r="O667" s="83">
        <v>40446.26</v>
      </c>
      <c r="P667">
        <v>41780.219999999979</v>
      </c>
      <c r="Q667">
        <v>1.7883849999999999</v>
      </c>
      <c r="R667">
        <v>44174.780000000006</v>
      </c>
      <c r="S667">
        <v>1.7883849999999999</v>
      </c>
      <c r="T667" s="84">
        <v>40446.26</v>
      </c>
      <c r="U667" s="57">
        <v>44136</v>
      </c>
      <c r="V667" s="81" t="str">
        <f t="shared" si="40"/>
        <v>52020</v>
      </c>
      <c r="W667" s="80" t="str">
        <f t="shared" si="41"/>
        <v>91 a 120 dias</v>
      </c>
      <c r="X667" s="81" t="str">
        <f t="shared" si="43"/>
        <v>112020</v>
      </c>
      <c r="AA667"/>
    </row>
    <row r="668" spans="1:27" x14ac:dyDescent="0.3">
      <c r="A668" s="57">
        <v>44255</v>
      </c>
      <c r="B668">
        <v>29894663000189</v>
      </c>
      <c r="C668" t="s">
        <v>96</v>
      </c>
      <c r="D668" s="57">
        <v>44001</v>
      </c>
      <c r="E668">
        <v>48.25</v>
      </c>
      <c r="F668" s="57">
        <v>44323</v>
      </c>
      <c r="G668">
        <f t="shared" si="42"/>
        <v>68</v>
      </c>
      <c r="H668" s="57">
        <v>46514</v>
      </c>
      <c r="I668">
        <v>2198</v>
      </c>
      <c r="J668">
        <v>304236854</v>
      </c>
      <c r="K668">
        <v>84</v>
      </c>
      <c r="L668"/>
      <c r="M668"/>
      <c r="N668">
        <v>1.4330032701111832</v>
      </c>
      <c r="O668" s="83">
        <v>1985.12</v>
      </c>
      <c r="P668">
        <v>2329.73</v>
      </c>
      <c r="Q668">
        <v>1.7827519999999999</v>
      </c>
      <c r="R668">
        <v>2196.35</v>
      </c>
      <c r="S668">
        <v>1.7827519999999999</v>
      </c>
      <c r="T668" s="84">
        <v>1985.12</v>
      </c>
      <c r="U668" s="57">
        <v>44317</v>
      </c>
      <c r="V668" s="81" t="str">
        <f t="shared" si="40"/>
        <v>62020</v>
      </c>
      <c r="W668" s="80" t="str">
        <f t="shared" si="41"/>
        <v>1 a 30 dias</v>
      </c>
      <c r="X668" s="81" t="str">
        <f t="shared" si="43"/>
        <v>52021</v>
      </c>
      <c r="AA668"/>
    </row>
    <row r="669" spans="1:27" x14ac:dyDescent="0.3">
      <c r="A669" s="57">
        <v>44255</v>
      </c>
      <c r="B669">
        <v>29894663000189</v>
      </c>
      <c r="C669" t="s">
        <v>96</v>
      </c>
      <c r="D669" s="57">
        <v>44040</v>
      </c>
      <c r="E669">
        <v>192.75</v>
      </c>
      <c r="F669" s="57">
        <v>44234</v>
      </c>
      <c r="G669">
        <f t="shared" si="42"/>
        <v>-21</v>
      </c>
      <c r="H669" s="57">
        <v>45084</v>
      </c>
      <c r="I669">
        <v>768</v>
      </c>
      <c r="J669">
        <v>304244292</v>
      </c>
      <c r="K669">
        <v>36</v>
      </c>
      <c r="L669"/>
      <c r="M669"/>
      <c r="N669">
        <v>1.3599999999999999</v>
      </c>
      <c r="O669" s="83">
        <v>4626.8600000000006</v>
      </c>
      <c r="P669">
        <v>5370.37</v>
      </c>
      <c r="Q669">
        <v>1.78166</v>
      </c>
      <c r="R669">
        <v>4829.2299999999996</v>
      </c>
      <c r="S669">
        <v>1.78166</v>
      </c>
      <c r="T669" s="84">
        <v>4626.8600000000006</v>
      </c>
      <c r="U669" s="57">
        <v>44228</v>
      </c>
      <c r="V669" s="81" t="str">
        <f t="shared" si="40"/>
        <v>72020</v>
      </c>
      <c r="W669" s="80" t="str">
        <f t="shared" si="41"/>
        <v>1 a 30 dias</v>
      </c>
      <c r="X669" s="81" t="str">
        <f t="shared" si="43"/>
        <v>22021</v>
      </c>
      <c r="AA669"/>
    </row>
    <row r="670" spans="1:27" x14ac:dyDescent="0.3">
      <c r="A670" s="57">
        <v>44255</v>
      </c>
      <c r="B670">
        <v>29894663000189</v>
      </c>
      <c r="C670" t="s">
        <v>96</v>
      </c>
      <c r="D670" s="57">
        <v>44074</v>
      </c>
      <c r="E670">
        <v>123.64</v>
      </c>
      <c r="F670" s="57">
        <v>44293</v>
      </c>
      <c r="G670">
        <f t="shared" si="42"/>
        <v>38</v>
      </c>
      <c r="H670" s="57">
        <v>46575</v>
      </c>
      <c r="I670">
        <v>2259</v>
      </c>
      <c r="J670">
        <v>304249668</v>
      </c>
      <c r="K670">
        <v>84</v>
      </c>
      <c r="L670"/>
      <c r="M670"/>
      <c r="N670">
        <v>1.3599999999999999</v>
      </c>
      <c r="O670" s="83">
        <v>5446.36</v>
      </c>
      <c r="P670">
        <v>6152.3500000000013</v>
      </c>
      <c r="Q670">
        <v>1.670806</v>
      </c>
      <c r="R670">
        <v>5965.92</v>
      </c>
      <c r="S670">
        <v>1.670806</v>
      </c>
      <c r="T670" s="84">
        <v>5446.36</v>
      </c>
      <c r="U670" s="57">
        <v>44287</v>
      </c>
      <c r="V670" s="81" t="str">
        <f t="shared" si="40"/>
        <v>82020</v>
      </c>
      <c r="W670" s="80" t="str">
        <f t="shared" si="41"/>
        <v>1 a 30 dias</v>
      </c>
      <c r="X670" s="81" t="str">
        <f t="shared" si="43"/>
        <v>42021</v>
      </c>
      <c r="AA670"/>
    </row>
    <row r="671" spans="1:27" x14ac:dyDescent="0.3">
      <c r="A671" s="57">
        <v>44255</v>
      </c>
      <c r="B671">
        <v>29894663000189</v>
      </c>
      <c r="C671" t="s">
        <v>96</v>
      </c>
      <c r="D671" s="57">
        <v>44074</v>
      </c>
      <c r="E671">
        <v>139.36000000000001</v>
      </c>
      <c r="F671" s="57">
        <v>44203</v>
      </c>
      <c r="G671">
        <f t="shared" si="42"/>
        <v>-52</v>
      </c>
      <c r="H671" s="57">
        <v>46638</v>
      </c>
      <c r="I671">
        <v>2322</v>
      </c>
      <c r="J671">
        <v>304254706</v>
      </c>
      <c r="K671">
        <v>84</v>
      </c>
      <c r="L671"/>
      <c r="M671"/>
      <c r="N671">
        <v>1.4198529999999998</v>
      </c>
      <c r="O671" s="83">
        <v>6483.85</v>
      </c>
      <c r="P671">
        <v>6742.7100000000019</v>
      </c>
      <c r="Q671">
        <v>1.756165</v>
      </c>
      <c r="R671">
        <v>7118.33</v>
      </c>
      <c r="S671">
        <v>1.756165</v>
      </c>
      <c r="T671" s="84">
        <v>6483.85</v>
      </c>
      <c r="U671" s="57">
        <v>44197</v>
      </c>
      <c r="V671" s="81" t="str">
        <f t="shared" si="40"/>
        <v>82020</v>
      </c>
      <c r="W671" s="80" t="str">
        <f t="shared" si="41"/>
        <v>31 a 60 dias</v>
      </c>
      <c r="X671" s="81" t="str">
        <f t="shared" si="43"/>
        <v>12021</v>
      </c>
      <c r="AA671"/>
    </row>
    <row r="672" spans="1:27" x14ac:dyDescent="0.3">
      <c r="A672" s="57">
        <v>44255</v>
      </c>
      <c r="B672">
        <v>29894663000189</v>
      </c>
      <c r="C672" t="s">
        <v>96</v>
      </c>
      <c r="D672" s="57">
        <v>44074</v>
      </c>
      <c r="E672">
        <v>295.73</v>
      </c>
      <c r="F672" s="57">
        <v>44081</v>
      </c>
      <c r="G672">
        <f t="shared" si="42"/>
        <v>-174</v>
      </c>
      <c r="H672" s="57">
        <v>46608</v>
      </c>
      <c r="I672">
        <v>2292</v>
      </c>
      <c r="J672">
        <v>304263848</v>
      </c>
      <c r="K672">
        <v>84</v>
      </c>
      <c r="L672"/>
      <c r="M672"/>
      <c r="N672">
        <v>1.3599999999999999</v>
      </c>
      <c r="O672" s="83">
        <v>16460.850000000002</v>
      </c>
      <c r="P672">
        <v>14810.050000000001</v>
      </c>
      <c r="Q672">
        <v>1.355823</v>
      </c>
      <c r="R672">
        <v>16445.810000000001</v>
      </c>
      <c r="S672">
        <v>1.355823</v>
      </c>
      <c r="T672" s="84">
        <v>16460.850000000002</v>
      </c>
      <c r="U672" s="57">
        <v>44105</v>
      </c>
      <c r="V672" s="81" t="str">
        <f t="shared" si="40"/>
        <v>82020</v>
      </c>
      <c r="W672" s="80" t="str">
        <f t="shared" si="41"/>
        <v>Acima de 120 dias</v>
      </c>
      <c r="X672" s="81" t="str">
        <f t="shared" si="43"/>
        <v>102020</v>
      </c>
      <c r="AA672"/>
    </row>
    <row r="673" spans="1:27" x14ac:dyDescent="0.3">
      <c r="A673" s="57">
        <v>44255</v>
      </c>
      <c r="B673">
        <v>29894663000189</v>
      </c>
      <c r="C673" t="s">
        <v>96</v>
      </c>
      <c r="D673" s="57">
        <v>44074</v>
      </c>
      <c r="E673">
        <v>61.34</v>
      </c>
      <c r="F673" s="57">
        <v>44172</v>
      </c>
      <c r="G673">
        <f t="shared" si="42"/>
        <v>-83</v>
      </c>
      <c r="H673" s="57">
        <v>46608</v>
      </c>
      <c r="I673">
        <v>2292</v>
      </c>
      <c r="J673">
        <v>304267246</v>
      </c>
      <c r="K673">
        <v>84</v>
      </c>
      <c r="L673"/>
      <c r="M673"/>
      <c r="N673">
        <v>1.4277690000000001</v>
      </c>
      <c r="O673" s="83">
        <v>2884.94</v>
      </c>
      <c r="P673">
        <v>3002.55</v>
      </c>
      <c r="Q673">
        <v>1.7751809999999999</v>
      </c>
      <c r="R673">
        <v>3166.86</v>
      </c>
      <c r="S673">
        <v>1.7751809999999999</v>
      </c>
      <c r="T673" s="84">
        <v>2884.94</v>
      </c>
      <c r="U673" s="57">
        <v>44166</v>
      </c>
      <c r="V673" s="81" t="str">
        <f t="shared" si="40"/>
        <v>82020</v>
      </c>
      <c r="W673" s="80" t="str">
        <f t="shared" si="41"/>
        <v>61 a 90 dias</v>
      </c>
      <c r="X673" s="81" t="str">
        <f t="shared" si="43"/>
        <v>122020</v>
      </c>
      <c r="AA673"/>
    </row>
    <row r="674" spans="1:27" x14ac:dyDescent="0.3">
      <c r="A674" s="57">
        <v>44255</v>
      </c>
      <c r="B674">
        <v>29894663000189</v>
      </c>
      <c r="C674" t="s">
        <v>96</v>
      </c>
      <c r="D674" s="57">
        <v>44074</v>
      </c>
      <c r="E674">
        <v>68.8</v>
      </c>
      <c r="F674" s="57">
        <v>44172</v>
      </c>
      <c r="G674">
        <f t="shared" si="42"/>
        <v>-83</v>
      </c>
      <c r="H674" s="57">
        <v>46638</v>
      </c>
      <c r="I674">
        <v>2322</v>
      </c>
      <c r="J674">
        <v>304270431</v>
      </c>
      <c r="K674">
        <v>84</v>
      </c>
      <c r="L674"/>
      <c r="M674"/>
      <c r="N674">
        <v>1.3599999999999999</v>
      </c>
      <c r="O674" s="83">
        <v>3485.36</v>
      </c>
      <c r="P674">
        <v>3398.6400000000008</v>
      </c>
      <c r="Q674">
        <v>1.5186170000000001</v>
      </c>
      <c r="R674">
        <v>3643.96</v>
      </c>
      <c r="S674">
        <v>1.5186170000000001</v>
      </c>
      <c r="T674" s="84">
        <v>3485.36</v>
      </c>
      <c r="U674" s="57">
        <v>44166</v>
      </c>
      <c r="V674" s="81" t="str">
        <f t="shared" si="40"/>
        <v>82020</v>
      </c>
      <c r="W674" s="80" t="str">
        <f t="shared" si="41"/>
        <v>61 a 90 dias</v>
      </c>
      <c r="X674" s="81" t="str">
        <f t="shared" si="43"/>
        <v>122020</v>
      </c>
      <c r="AA674"/>
    </row>
    <row r="675" spans="1:27" x14ac:dyDescent="0.3">
      <c r="A675" s="57">
        <v>44255</v>
      </c>
      <c r="B675">
        <v>29894663000189</v>
      </c>
      <c r="C675" t="s">
        <v>96</v>
      </c>
      <c r="D675" s="57">
        <v>44099</v>
      </c>
      <c r="E675">
        <v>263.55</v>
      </c>
      <c r="F675" s="57">
        <v>44262</v>
      </c>
      <c r="G675">
        <f t="shared" si="42"/>
        <v>7</v>
      </c>
      <c r="H675" s="57">
        <v>46638</v>
      </c>
      <c r="I675">
        <v>2322</v>
      </c>
      <c r="J675">
        <v>304284031</v>
      </c>
      <c r="K675">
        <v>84</v>
      </c>
      <c r="L675"/>
      <c r="M675"/>
      <c r="N675">
        <v>1.443117</v>
      </c>
      <c r="O675" s="83">
        <v>11622.05</v>
      </c>
      <c r="P675">
        <v>12801.5</v>
      </c>
      <c r="Q675">
        <v>1.7906899999999999</v>
      </c>
      <c r="R675">
        <v>12845.83</v>
      </c>
      <c r="S675">
        <v>1.7906899999999999</v>
      </c>
      <c r="T675" s="84">
        <v>11622.05</v>
      </c>
      <c r="U675" s="57">
        <v>44256</v>
      </c>
      <c r="V675" s="81" t="str">
        <f t="shared" si="40"/>
        <v>92020</v>
      </c>
      <c r="W675" s="80" t="str">
        <f t="shared" si="41"/>
        <v>1 a 30 dias</v>
      </c>
      <c r="X675" s="81" t="str">
        <f t="shared" si="43"/>
        <v>32021</v>
      </c>
      <c r="AA675"/>
    </row>
    <row r="676" spans="1:27" x14ac:dyDescent="0.3">
      <c r="A676" s="57">
        <v>44255</v>
      </c>
      <c r="B676">
        <v>29894663000189</v>
      </c>
      <c r="C676" t="s">
        <v>96</v>
      </c>
      <c r="D676" s="57">
        <v>43978</v>
      </c>
      <c r="E676">
        <v>136.5</v>
      </c>
      <c r="F676" s="57">
        <v>44019</v>
      </c>
      <c r="G676">
        <f t="shared" si="42"/>
        <v>-236</v>
      </c>
      <c r="H676" s="57">
        <v>46119</v>
      </c>
      <c r="I676">
        <v>1803</v>
      </c>
      <c r="J676">
        <v>304323395</v>
      </c>
      <c r="K676">
        <v>72</v>
      </c>
      <c r="L676"/>
      <c r="M676"/>
      <c r="N676">
        <v>1.3599999999999999</v>
      </c>
      <c r="O676" s="83">
        <v>6594.03</v>
      </c>
      <c r="P676">
        <v>6206.08</v>
      </c>
      <c r="Q676">
        <v>1.655583</v>
      </c>
      <c r="R676">
        <v>6994.74</v>
      </c>
      <c r="S676">
        <v>1.655583</v>
      </c>
      <c r="T676" s="84">
        <v>6594.03</v>
      </c>
      <c r="U676" s="57">
        <v>44044</v>
      </c>
      <c r="V676" s="81" t="str">
        <f t="shared" si="40"/>
        <v>52020</v>
      </c>
      <c r="W676" s="80" t="str">
        <f t="shared" si="41"/>
        <v>Acima de 120 dias</v>
      </c>
      <c r="X676" s="81" t="str">
        <f t="shared" si="43"/>
        <v>82020</v>
      </c>
      <c r="AA676"/>
    </row>
    <row r="677" spans="1:27" x14ac:dyDescent="0.3">
      <c r="A677" s="57">
        <v>44255</v>
      </c>
      <c r="B677">
        <v>29894663000189</v>
      </c>
      <c r="C677" t="s">
        <v>96</v>
      </c>
      <c r="D677" s="57">
        <v>44001</v>
      </c>
      <c r="E677">
        <v>140.4</v>
      </c>
      <c r="F677" s="57">
        <v>44172</v>
      </c>
      <c r="G677">
        <f t="shared" si="42"/>
        <v>-83</v>
      </c>
      <c r="H677" s="57">
        <v>46514</v>
      </c>
      <c r="I677">
        <v>2198</v>
      </c>
      <c r="J677">
        <v>304331693</v>
      </c>
      <c r="K677">
        <v>84</v>
      </c>
      <c r="L677"/>
      <c r="M677"/>
      <c r="N677">
        <v>1.4531667555701513</v>
      </c>
      <c r="O677" s="83">
        <v>6452.0599999999995</v>
      </c>
      <c r="P677">
        <v>6733.66</v>
      </c>
      <c r="Q677">
        <v>1.798996</v>
      </c>
      <c r="R677">
        <v>7055.11</v>
      </c>
      <c r="S677">
        <v>1.798996</v>
      </c>
      <c r="T677" s="84">
        <v>6452.0599999999995</v>
      </c>
      <c r="U677" s="57">
        <v>44166</v>
      </c>
      <c r="V677" s="81" t="str">
        <f t="shared" si="40"/>
        <v>62020</v>
      </c>
      <c r="W677" s="80" t="str">
        <f t="shared" si="41"/>
        <v>61 a 90 dias</v>
      </c>
      <c r="X677" s="81" t="str">
        <f t="shared" si="43"/>
        <v>122020</v>
      </c>
      <c r="AA677"/>
    </row>
    <row r="678" spans="1:27" x14ac:dyDescent="0.3">
      <c r="A678" s="57">
        <v>44255</v>
      </c>
      <c r="B678">
        <v>29894663000189</v>
      </c>
      <c r="C678" t="s">
        <v>96</v>
      </c>
      <c r="D678" s="57">
        <v>44001</v>
      </c>
      <c r="E678">
        <v>224.48</v>
      </c>
      <c r="F678" s="57">
        <v>44050</v>
      </c>
      <c r="G678">
        <f t="shared" si="42"/>
        <v>-205</v>
      </c>
      <c r="H678" s="57">
        <v>46545</v>
      </c>
      <c r="I678">
        <v>2229</v>
      </c>
      <c r="J678">
        <v>304344816</v>
      </c>
      <c r="K678">
        <v>84</v>
      </c>
      <c r="L678"/>
      <c r="M678"/>
      <c r="N678">
        <v>1.453157</v>
      </c>
      <c r="O678" s="83">
        <v>11273.93</v>
      </c>
      <c r="P678">
        <v>10832.27</v>
      </c>
      <c r="Q678">
        <v>1.798997</v>
      </c>
      <c r="R678">
        <v>12255.310000000001</v>
      </c>
      <c r="S678">
        <v>1.798997</v>
      </c>
      <c r="T678" s="84">
        <v>11273.93</v>
      </c>
      <c r="U678" s="57">
        <v>44044</v>
      </c>
      <c r="V678" s="81" t="str">
        <f t="shared" si="40"/>
        <v>62020</v>
      </c>
      <c r="W678" s="80" t="str">
        <f t="shared" si="41"/>
        <v>Acima de 120 dias</v>
      </c>
      <c r="X678" s="81" t="str">
        <f t="shared" si="43"/>
        <v>82020</v>
      </c>
      <c r="AA678"/>
    </row>
    <row r="679" spans="1:27" x14ac:dyDescent="0.3">
      <c r="A679" s="57">
        <v>44255</v>
      </c>
      <c r="B679">
        <v>29894663000189</v>
      </c>
      <c r="C679" t="s">
        <v>96</v>
      </c>
      <c r="D679" s="57">
        <v>44040</v>
      </c>
      <c r="E679">
        <v>203.36</v>
      </c>
      <c r="F679" s="57">
        <v>44111</v>
      </c>
      <c r="G679">
        <f t="shared" si="42"/>
        <v>-144</v>
      </c>
      <c r="H679" s="57">
        <v>46575</v>
      </c>
      <c r="I679">
        <v>2259</v>
      </c>
      <c r="J679">
        <v>304355962</v>
      </c>
      <c r="K679">
        <v>84</v>
      </c>
      <c r="L679"/>
      <c r="M679"/>
      <c r="N679">
        <v>1.4400580000000001</v>
      </c>
      <c r="O679" s="83">
        <v>9886.3100000000013</v>
      </c>
      <c r="P679">
        <v>9896.8599999999988</v>
      </c>
      <c r="Q679">
        <v>1.7881089999999999</v>
      </c>
      <c r="R679">
        <v>10801.599999999999</v>
      </c>
      <c r="S679">
        <v>1.7881089999999999</v>
      </c>
      <c r="T679" s="84">
        <v>9886.3100000000013</v>
      </c>
      <c r="U679" s="57">
        <v>44136</v>
      </c>
      <c r="V679" s="81" t="str">
        <f t="shared" si="40"/>
        <v>72020</v>
      </c>
      <c r="W679" s="80" t="str">
        <f t="shared" si="41"/>
        <v>Acima de 120 dias</v>
      </c>
      <c r="X679" s="81" t="str">
        <f t="shared" si="43"/>
        <v>112020</v>
      </c>
      <c r="AA679"/>
    </row>
    <row r="680" spans="1:27" x14ac:dyDescent="0.3">
      <c r="A680" s="57">
        <v>44255</v>
      </c>
      <c r="B680">
        <v>29894663000189</v>
      </c>
      <c r="C680" t="s">
        <v>96</v>
      </c>
      <c r="D680" s="57">
        <v>44040</v>
      </c>
      <c r="E680">
        <v>358</v>
      </c>
      <c r="F680" s="57">
        <v>44172</v>
      </c>
      <c r="G680">
        <f t="shared" si="42"/>
        <v>-83</v>
      </c>
      <c r="H680" s="57">
        <v>46608</v>
      </c>
      <c r="I680">
        <v>2292</v>
      </c>
      <c r="J680">
        <v>304366041</v>
      </c>
      <c r="K680">
        <v>84</v>
      </c>
      <c r="L680"/>
      <c r="M680"/>
      <c r="N680">
        <v>1.3599999999999999</v>
      </c>
      <c r="O680" s="83">
        <v>17690.690000000002</v>
      </c>
      <c r="P680">
        <v>17656.180000000004</v>
      </c>
      <c r="Q680">
        <v>1.587685</v>
      </c>
      <c r="R680">
        <v>18834.650000000001</v>
      </c>
      <c r="S680">
        <v>1.587685</v>
      </c>
      <c r="T680" s="84">
        <v>17690.690000000002</v>
      </c>
      <c r="U680" s="57">
        <v>44166</v>
      </c>
      <c r="V680" s="81" t="str">
        <f t="shared" si="40"/>
        <v>72020</v>
      </c>
      <c r="W680" s="80" t="str">
        <f t="shared" si="41"/>
        <v>61 a 90 dias</v>
      </c>
      <c r="X680" s="81" t="str">
        <f t="shared" si="43"/>
        <v>122020</v>
      </c>
      <c r="AA680"/>
    </row>
    <row r="681" spans="1:27" x14ac:dyDescent="0.3">
      <c r="A681" s="57">
        <v>44255</v>
      </c>
      <c r="B681">
        <v>29894663000189</v>
      </c>
      <c r="C681" t="s">
        <v>96</v>
      </c>
      <c r="D681" s="57">
        <v>44134</v>
      </c>
      <c r="E681">
        <v>240.93</v>
      </c>
      <c r="F681" s="57">
        <v>44323</v>
      </c>
      <c r="G681">
        <f t="shared" si="42"/>
        <v>68</v>
      </c>
      <c r="H681" s="57">
        <v>46667</v>
      </c>
      <c r="I681">
        <v>2351</v>
      </c>
      <c r="J681">
        <v>304395375</v>
      </c>
      <c r="K681">
        <v>84</v>
      </c>
      <c r="L681"/>
      <c r="M681"/>
      <c r="N681">
        <v>1.3599999999999999</v>
      </c>
      <c r="O681" s="83">
        <v>11594.79</v>
      </c>
      <c r="P681">
        <v>12061.049999999996</v>
      </c>
      <c r="Q681">
        <v>1.3716170000000001</v>
      </c>
      <c r="R681">
        <v>11640.04</v>
      </c>
      <c r="S681">
        <v>1.3716170000000001</v>
      </c>
      <c r="T681" s="84">
        <v>11594.79</v>
      </c>
      <c r="U681" s="57">
        <v>44317</v>
      </c>
      <c r="V681" s="81" t="str">
        <f t="shared" si="40"/>
        <v>102020</v>
      </c>
      <c r="W681" s="80" t="str">
        <f t="shared" si="41"/>
        <v>1 a 30 dias</v>
      </c>
      <c r="X681" s="81" t="str">
        <f t="shared" si="43"/>
        <v>52021</v>
      </c>
      <c r="AA681"/>
    </row>
    <row r="682" spans="1:27" x14ac:dyDescent="0.3">
      <c r="A682" s="57">
        <v>44255</v>
      </c>
      <c r="B682">
        <v>29894663000189</v>
      </c>
      <c r="C682" t="s">
        <v>96</v>
      </c>
      <c r="D682" s="57">
        <v>43936</v>
      </c>
      <c r="E682">
        <v>12.4</v>
      </c>
      <c r="F682" s="57">
        <v>44262</v>
      </c>
      <c r="G682">
        <f t="shared" si="42"/>
        <v>7</v>
      </c>
      <c r="H682" s="57">
        <v>46090</v>
      </c>
      <c r="I682">
        <v>1774</v>
      </c>
      <c r="J682">
        <v>304411962</v>
      </c>
      <c r="K682">
        <v>72</v>
      </c>
      <c r="L682"/>
      <c r="M682"/>
      <c r="N682">
        <v>1.4949999999999999</v>
      </c>
      <c r="O682" s="83">
        <v>454.83</v>
      </c>
      <c r="P682">
        <v>538.70000000000016</v>
      </c>
      <c r="Q682">
        <v>2.0367160000000002</v>
      </c>
      <c r="R682">
        <v>514.06000000000006</v>
      </c>
      <c r="S682">
        <v>2.0367160000000002</v>
      </c>
      <c r="T682" s="84">
        <v>454.83</v>
      </c>
      <c r="U682" s="57">
        <v>44256</v>
      </c>
      <c r="V682" s="81" t="str">
        <f t="shared" si="40"/>
        <v>42020</v>
      </c>
      <c r="W682" s="80" t="str">
        <f t="shared" si="41"/>
        <v>1 a 30 dias</v>
      </c>
      <c r="X682" s="81" t="str">
        <f t="shared" si="43"/>
        <v>32021</v>
      </c>
      <c r="AA682"/>
    </row>
    <row r="683" spans="1:27" x14ac:dyDescent="0.3">
      <c r="A683" s="57">
        <v>44255</v>
      </c>
      <c r="B683">
        <v>29894663000189</v>
      </c>
      <c r="C683" t="s">
        <v>96</v>
      </c>
      <c r="D683" s="57">
        <v>43978</v>
      </c>
      <c r="E683">
        <v>284.89</v>
      </c>
      <c r="F683" s="57">
        <v>44019</v>
      </c>
      <c r="G683">
        <f t="shared" si="42"/>
        <v>-236</v>
      </c>
      <c r="H683" s="57">
        <v>46119</v>
      </c>
      <c r="I683">
        <v>1803</v>
      </c>
      <c r="J683">
        <v>304414408</v>
      </c>
      <c r="K683">
        <v>72</v>
      </c>
      <c r="L683"/>
      <c r="M683"/>
      <c r="N683">
        <v>1.3599999999999999</v>
      </c>
      <c r="O683" s="83">
        <v>13898.259999999998</v>
      </c>
      <c r="P683">
        <v>12952.799999999996</v>
      </c>
      <c r="Q683">
        <v>1.6051230000000001</v>
      </c>
      <c r="R683">
        <v>14598.849999999999</v>
      </c>
      <c r="S683">
        <v>1.6051230000000001</v>
      </c>
      <c r="T683" s="84">
        <v>13898.259999999998</v>
      </c>
      <c r="U683" s="57">
        <v>44044</v>
      </c>
      <c r="V683" s="81" t="str">
        <f t="shared" si="40"/>
        <v>52020</v>
      </c>
      <c r="W683" s="80" t="str">
        <f t="shared" si="41"/>
        <v>Acima de 120 dias</v>
      </c>
      <c r="X683" s="81" t="str">
        <f t="shared" si="43"/>
        <v>82020</v>
      </c>
      <c r="AA683"/>
    </row>
    <row r="684" spans="1:27" x14ac:dyDescent="0.3">
      <c r="A684" s="57">
        <v>44255</v>
      </c>
      <c r="B684">
        <v>29894663000189</v>
      </c>
      <c r="C684" t="s">
        <v>96</v>
      </c>
      <c r="D684" s="57">
        <v>44074</v>
      </c>
      <c r="E684">
        <v>94.27</v>
      </c>
      <c r="F684" s="57">
        <v>44081</v>
      </c>
      <c r="G684">
        <f t="shared" si="42"/>
        <v>-174</v>
      </c>
      <c r="H684" s="57">
        <v>46514</v>
      </c>
      <c r="I684">
        <v>2198</v>
      </c>
      <c r="J684">
        <v>304436024</v>
      </c>
      <c r="K684">
        <v>84</v>
      </c>
      <c r="L684"/>
      <c r="M684"/>
      <c r="N684">
        <v>1.4395766505455894</v>
      </c>
      <c r="O684" s="83">
        <v>4627.21</v>
      </c>
      <c r="P684">
        <v>4510.4599999999982</v>
      </c>
      <c r="Q684">
        <v>1.787701</v>
      </c>
      <c r="R684">
        <v>5037.04</v>
      </c>
      <c r="S684">
        <v>1.787701</v>
      </c>
      <c r="T684" s="84">
        <v>4627.21</v>
      </c>
      <c r="U684" s="57">
        <v>44105</v>
      </c>
      <c r="V684" s="81" t="str">
        <f t="shared" si="40"/>
        <v>82020</v>
      </c>
      <c r="W684" s="80" t="str">
        <f t="shared" si="41"/>
        <v>Acima de 120 dias</v>
      </c>
      <c r="X684" s="81" t="str">
        <f t="shared" si="43"/>
        <v>102020</v>
      </c>
      <c r="AA684"/>
    </row>
    <row r="685" spans="1:27" x14ac:dyDescent="0.3">
      <c r="A685" s="57">
        <v>44255</v>
      </c>
      <c r="B685">
        <v>29894663000189</v>
      </c>
      <c r="C685" t="s">
        <v>96</v>
      </c>
      <c r="D685" s="57">
        <v>44074</v>
      </c>
      <c r="E685">
        <v>159.82</v>
      </c>
      <c r="F685" s="57">
        <v>44142</v>
      </c>
      <c r="G685">
        <f t="shared" si="42"/>
        <v>-113</v>
      </c>
      <c r="H685" s="57">
        <v>46545</v>
      </c>
      <c r="I685">
        <v>2229</v>
      </c>
      <c r="J685">
        <v>304442161</v>
      </c>
      <c r="K685">
        <v>84</v>
      </c>
      <c r="L685"/>
      <c r="M685"/>
      <c r="N685">
        <v>1.4502527552450961</v>
      </c>
      <c r="O685" s="83">
        <v>7547.16</v>
      </c>
      <c r="P685">
        <v>7669.1200000000008</v>
      </c>
      <c r="Q685">
        <v>1.798996</v>
      </c>
      <c r="R685">
        <v>8252.1200000000008</v>
      </c>
      <c r="S685">
        <v>1.798996</v>
      </c>
      <c r="T685" s="84">
        <v>7547.16</v>
      </c>
      <c r="U685" s="57">
        <v>44197</v>
      </c>
      <c r="V685" s="81" t="str">
        <f t="shared" si="40"/>
        <v>82020</v>
      </c>
      <c r="W685" s="80" t="str">
        <f t="shared" si="41"/>
        <v>91 a 120 dias</v>
      </c>
      <c r="X685" s="81" t="str">
        <f t="shared" si="43"/>
        <v>12021</v>
      </c>
      <c r="AA685"/>
    </row>
    <row r="686" spans="1:27" x14ac:dyDescent="0.3">
      <c r="A686" s="57">
        <v>44255</v>
      </c>
      <c r="B686">
        <v>29894663000189</v>
      </c>
      <c r="C686" t="s">
        <v>96</v>
      </c>
      <c r="D686" s="57">
        <v>44099</v>
      </c>
      <c r="E686">
        <v>49.19</v>
      </c>
      <c r="F686" s="57">
        <v>44262</v>
      </c>
      <c r="G686">
        <f t="shared" si="42"/>
        <v>7</v>
      </c>
      <c r="H686" s="57">
        <v>46575</v>
      </c>
      <c r="I686">
        <v>2259</v>
      </c>
      <c r="J686">
        <v>304451199</v>
      </c>
      <c r="K686">
        <v>84</v>
      </c>
      <c r="L686"/>
      <c r="M686"/>
      <c r="N686">
        <v>1.3599999999999999</v>
      </c>
      <c r="O686" s="83">
        <v>2200.21</v>
      </c>
      <c r="P686">
        <v>2425.83</v>
      </c>
      <c r="Q686">
        <v>1.696442</v>
      </c>
      <c r="R686">
        <v>2422.7000000000003</v>
      </c>
      <c r="S686">
        <v>1.696442</v>
      </c>
      <c r="T686" s="84">
        <v>2200.21</v>
      </c>
      <c r="U686" s="57">
        <v>44287</v>
      </c>
      <c r="V686" s="81" t="str">
        <f t="shared" si="40"/>
        <v>92020</v>
      </c>
      <c r="W686" s="80" t="str">
        <f t="shared" si="41"/>
        <v>1 a 30 dias</v>
      </c>
      <c r="X686" s="81" t="str">
        <f t="shared" si="43"/>
        <v>42021</v>
      </c>
      <c r="AA686"/>
    </row>
    <row r="687" spans="1:27" x14ac:dyDescent="0.3">
      <c r="A687" s="57">
        <v>44255</v>
      </c>
      <c r="B687">
        <v>29894663000189</v>
      </c>
      <c r="C687" t="s">
        <v>96</v>
      </c>
      <c r="D687" s="57">
        <v>44074</v>
      </c>
      <c r="E687">
        <v>313</v>
      </c>
      <c r="F687" s="57">
        <v>44323</v>
      </c>
      <c r="G687">
        <f t="shared" si="42"/>
        <v>68</v>
      </c>
      <c r="H687" s="57">
        <v>46575</v>
      </c>
      <c r="I687">
        <v>2259</v>
      </c>
      <c r="J687">
        <v>304458256</v>
      </c>
      <c r="K687">
        <v>84</v>
      </c>
      <c r="L687"/>
      <c r="M687"/>
      <c r="N687">
        <v>1.435142120148224</v>
      </c>
      <c r="O687" s="83">
        <v>13044.19</v>
      </c>
      <c r="P687">
        <v>15189.599999999999</v>
      </c>
      <c r="Q687">
        <v>1.783121</v>
      </c>
      <c r="R687">
        <v>14455.67</v>
      </c>
      <c r="S687">
        <v>1.783121</v>
      </c>
      <c r="T687" s="84">
        <v>13044.19</v>
      </c>
      <c r="U687" s="57">
        <v>44317</v>
      </c>
      <c r="V687" s="81" t="str">
        <f t="shared" si="40"/>
        <v>82020</v>
      </c>
      <c r="W687" s="80" t="str">
        <f t="shared" si="41"/>
        <v>1 a 30 dias</v>
      </c>
      <c r="X687" s="81" t="str">
        <f t="shared" si="43"/>
        <v>52021</v>
      </c>
      <c r="AA687"/>
    </row>
    <row r="688" spans="1:27" x14ac:dyDescent="0.3">
      <c r="A688" s="57">
        <v>44255</v>
      </c>
      <c r="B688">
        <v>29894663000189</v>
      </c>
      <c r="C688" t="s">
        <v>96</v>
      </c>
      <c r="D688" s="57">
        <v>44074</v>
      </c>
      <c r="E688">
        <v>143.9</v>
      </c>
      <c r="F688" s="57">
        <v>44262</v>
      </c>
      <c r="G688">
        <f t="shared" si="42"/>
        <v>7</v>
      </c>
      <c r="H688" s="57">
        <v>46608</v>
      </c>
      <c r="I688">
        <v>2292</v>
      </c>
      <c r="J688">
        <v>304467127</v>
      </c>
      <c r="K688">
        <v>84</v>
      </c>
      <c r="L688"/>
      <c r="M688"/>
      <c r="N688">
        <v>1.4444570000000001</v>
      </c>
      <c r="O688" s="83">
        <v>6305.07</v>
      </c>
      <c r="P688">
        <v>7004.6500000000015</v>
      </c>
      <c r="Q688">
        <v>1.7930200000000001</v>
      </c>
      <c r="R688">
        <v>6963.4</v>
      </c>
      <c r="S688">
        <v>1.7930200000000001</v>
      </c>
      <c r="T688" s="84">
        <v>6305.07</v>
      </c>
      <c r="U688" s="57">
        <v>44256</v>
      </c>
      <c r="V688" s="81" t="str">
        <f t="shared" si="40"/>
        <v>82020</v>
      </c>
      <c r="W688" s="80" t="str">
        <f t="shared" si="41"/>
        <v>1 a 30 dias</v>
      </c>
      <c r="X688" s="81" t="str">
        <f t="shared" si="43"/>
        <v>32021</v>
      </c>
      <c r="AA688"/>
    </row>
    <row r="689" spans="1:27" x14ac:dyDescent="0.3">
      <c r="A689" s="57">
        <v>44255</v>
      </c>
      <c r="B689">
        <v>29894663000189</v>
      </c>
      <c r="C689" t="s">
        <v>96</v>
      </c>
      <c r="D689" s="57">
        <v>44099</v>
      </c>
      <c r="E689">
        <v>197.84</v>
      </c>
      <c r="F689" s="57">
        <v>44323</v>
      </c>
      <c r="G689">
        <f t="shared" si="42"/>
        <v>68</v>
      </c>
      <c r="H689" s="57">
        <v>46638</v>
      </c>
      <c r="I689">
        <v>2322</v>
      </c>
      <c r="J689">
        <v>304473443</v>
      </c>
      <c r="K689">
        <v>84</v>
      </c>
      <c r="L689"/>
      <c r="M689"/>
      <c r="N689">
        <v>1.3599999999999999</v>
      </c>
      <c r="O689" s="83">
        <v>9059.18</v>
      </c>
      <c r="P689">
        <v>9883.67</v>
      </c>
      <c r="Q689">
        <v>1.5092429999999999</v>
      </c>
      <c r="R689">
        <v>9489.2900000000009</v>
      </c>
      <c r="S689">
        <v>1.5092429999999999</v>
      </c>
      <c r="T689" s="84">
        <v>9059.18</v>
      </c>
      <c r="U689" s="57">
        <v>44317</v>
      </c>
      <c r="V689" s="81" t="str">
        <f t="shared" si="40"/>
        <v>92020</v>
      </c>
      <c r="W689" s="80" t="str">
        <f t="shared" si="41"/>
        <v>1 a 30 dias</v>
      </c>
      <c r="X689" s="81" t="str">
        <f t="shared" si="43"/>
        <v>52021</v>
      </c>
      <c r="AA689"/>
    </row>
    <row r="690" spans="1:27" x14ac:dyDescent="0.3">
      <c r="A690" s="57">
        <v>44255</v>
      </c>
      <c r="B690">
        <v>29894663000189</v>
      </c>
      <c r="C690" t="s">
        <v>96</v>
      </c>
      <c r="D690" s="57">
        <v>43978</v>
      </c>
      <c r="E690">
        <v>807.65</v>
      </c>
      <c r="F690" s="57">
        <v>44019</v>
      </c>
      <c r="G690">
        <f t="shared" si="42"/>
        <v>-236</v>
      </c>
      <c r="H690" s="57">
        <v>46062</v>
      </c>
      <c r="I690">
        <v>1746</v>
      </c>
      <c r="J690">
        <v>304508578</v>
      </c>
      <c r="K690">
        <v>72</v>
      </c>
      <c r="L690"/>
      <c r="M690"/>
      <c r="N690">
        <v>1.4976333186517188</v>
      </c>
      <c r="O690" s="83">
        <v>1615.3</v>
      </c>
      <c r="P690">
        <v>34699.129999999997</v>
      </c>
      <c r="Q690">
        <v>2.0530490000000001</v>
      </c>
      <c r="R690">
        <v>1615.3</v>
      </c>
      <c r="S690">
        <v>2.0530490000000001</v>
      </c>
      <c r="T690" s="84">
        <v>1615.3</v>
      </c>
      <c r="U690" s="57">
        <v>44348</v>
      </c>
      <c r="V690" s="81" t="str">
        <f t="shared" si="40"/>
        <v>52020</v>
      </c>
      <c r="W690" s="80" t="str">
        <f t="shared" si="41"/>
        <v>Acima de 120 dias</v>
      </c>
      <c r="X690" s="81" t="str">
        <f t="shared" si="43"/>
        <v>62021</v>
      </c>
      <c r="AA690"/>
    </row>
    <row r="691" spans="1:27" x14ac:dyDescent="0.3">
      <c r="A691" s="57">
        <v>44255</v>
      </c>
      <c r="B691">
        <v>29894663000189</v>
      </c>
      <c r="C691" t="s">
        <v>96</v>
      </c>
      <c r="D691" s="57">
        <v>43936</v>
      </c>
      <c r="E691">
        <v>39.79</v>
      </c>
      <c r="F691" s="57">
        <v>44019</v>
      </c>
      <c r="G691">
        <f t="shared" si="42"/>
        <v>-236</v>
      </c>
      <c r="H691" s="57">
        <v>46090</v>
      </c>
      <c r="I691">
        <v>1774</v>
      </c>
      <c r="J691">
        <v>304512109</v>
      </c>
      <c r="K691">
        <v>72</v>
      </c>
      <c r="L691"/>
      <c r="M691"/>
      <c r="N691">
        <v>1.4949999999999999</v>
      </c>
      <c r="O691" s="83">
        <v>1777.78</v>
      </c>
      <c r="P691">
        <v>1728.6800000000007</v>
      </c>
      <c r="Q691">
        <v>2.0364399999999998</v>
      </c>
      <c r="R691">
        <v>1967.81</v>
      </c>
      <c r="S691">
        <v>2.0364399999999998</v>
      </c>
      <c r="T691" s="84">
        <v>1777.78</v>
      </c>
      <c r="U691" s="57">
        <v>44044</v>
      </c>
      <c r="V691" s="81" t="str">
        <f t="shared" si="40"/>
        <v>42020</v>
      </c>
      <c r="W691" s="80" t="str">
        <f t="shared" si="41"/>
        <v>Acima de 120 dias</v>
      </c>
      <c r="X691" s="81" t="str">
        <f t="shared" si="43"/>
        <v>82020</v>
      </c>
      <c r="AA691"/>
    </row>
    <row r="692" spans="1:27" x14ac:dyDescent="0.3">
      <c r="A692" s="57">
        <v>44255</v>
      </c>
      <c r="B692">
        <v>29894663000189</v>
      </c>
      <c r="C692" t="s">
        <v>96</v>
      </c>
      <c r="D692" s="57">
        <v>43936</v>
      </c>
      <c r="E692">
        <v>29.9</v>
      </c>
      <c r="F692" s="57">
        <v>44234</v>
      </c>
      <c r="G692">
        <f t="shared" si="42"/>
        <v>-21</v>
      </c>
      <c r="H692" s="57">
        <v>46090</v>
      </c>
      <c r="I692">
        <v>1774</v>
      </c>
      <c r="J692">
        <v>304515443</v>
      </c>
      <c r="K692">
        <v>72</v>
      </c>
      <c r="L692"/>
      <c r="M692"/>
      <c r="N692">
        <v>1.5130000000000001</v>
      </c>
      <c r="O692" s="83">
        <v>1122.93</v>
      </c>
      <c r="P692">
        <v>1292.1100000000001</v>
      </c>
      <c r="Q692">
        <v>2.051965</v>
      </c>
      <c r="R692">
        <v>1264.2199999999998</v>
      </c>
      <c r="S692">
        <v>2.051965</v>
      </c>
      <c r="T692" s="84">
        <v>1122.93</v>
      </c>
      <c r="U692" s="57">
        <v>44228</v>
      </c>
      <c r="V692" s="81" t="str">
        <f t="shared" si="40"/>
        <v>42020</v>
      </c>
      <c r="W692" s="80" t="str">
        <f t="shared" si="41"/>
        <v>1 a 30 dias</v>
      </c>
      <c r="X692" s="81" t="str">
        <f t="shared" si="43"/>
        <v>22021</v>
      </c>
      <c r="AA692"/>
    </row>
    <row r="693" spans="1:27" x14ac:dyDescent="0.3">
      <c r="A693" s="57">
        <v>44255</v>
      </c>
      <c r="B693">
        <v>29894663000189</v>
      </c>
      <c r="C693" t="s">
        <v>96</v>
      </c>
      <c r="D693" s="57">
        <v>44040</v>
      </c>
      <c r="E693">
        <v>484.3</v>
      </c>
      <c r="F693" s="57">
        <v>44050</v>
      </c>
      <c r="G693">
        <f t="shared" si="42"/>
        <v>-205</v>
      </c>
      <c r="H693" s="57">
        <v>46119</v>
      </c>
      <c r="I693">
        <v>1803</v>
      </c>
      <c r="J693">
        <v>304521986</v>
      </c>
      <c r="K693">
        <v>72</v>
      </c>
      <c r="L693"/>
      <c r="M693"/>
      <c r="N693">
        <v>1.3985254942607985</v>
      </c>
      <c r="O693" s="83">
        <v>22312.12</v>
      </c>
      <c r="P693">
        <v>21418.249999999996</v>
      </c>
      <c r="Q693">
        <v>1.790997</v>
      </c>
      <c r="R693">
        <v>24139.42</v>
      </c>
      <c r="S693">
        <v>1.790997</v>
      </c>
      <c r="T693" s="84">
        <v>22312.12</v>
      </c>
      <c r="U693" s="57">
        <v>44075</v>
      </c>
      <c r="V693" s="81" t="str">
        <f t="shared" si="40"/>
        <v>72020</v>
      </c>
      <c r="W693" s="80" t="str">
        <f t="shared" si="41"/>
        <v>Acima de 120 dias</v>
      </c>
      <c r="X693" s="81" t="str">
        <f t="shared" si="43"/>
        <v>92020</v>
      </c>
      <c r="AA693"/>
    </row>
    <row r="694" spans="1:27" x14ac:dyDescent="0.3">
      <c r="A694" s="57">
        <v>44255</v>
      </c>
      <c r="B694">
        <v>29894663000189</v>
      </c>
      <c r="C694" t="s">
        <v>96</v>
      </c>
      <c r="D694" s="57">
        <v>44001</v>
      </c>
      <c r="E694">
        <v>172.4</v>
      </c>
      <c r="F694" s="57">
        <v>44172</v>
      </c>
      <c r="G694">
        <f t="shared" si="42"/>
        <v>-83</v>
      </c>
      <c r="H694" s="57">
        <v>46514</v>
      </c>
      <c r="I694">
        <v>2198</v>
      </c>
      <c r="J694">
        <v>304531238</v>
      </c>
      <c r="K694">
        <v>84</v>
      </c>
      <c r="L694"/>
      <c r="M694"/>
      <c r="N694">
        <v>1.433193230232976</v>
      </c>
      <c r="O694" s="83">
        <v>7964.83</v>
      </c>
      <c r="P694">
        <v>8323.8299999999981</v>
      </c>
      <c r="Q694">
        <v>1.7777430000000001</v>
      </c>
      <c r="R694">
        <v>8709.27</v>
      </c>
      <c r="S694">
        <v>1.7777430000000001</v>
      </c>
      <c r="T694" s="84">
        <v>7964.83</v>
      </c>
      <c r="U694" s="57">
        <v>44197</v>
      </c>
      <c r="V694" s="81" t="str">
        <f t="shared" si="40"/>
        <v>62020</v>
      </c>
      <c r="W694" s="80" t="str">
        <f t="shared" si="41"/>
        <v>61 a 90 dias</v>
      </c>
      <c r="X694" s="81" t="str">
        <f t="shared" si="43"/>
        <v>12021</v>
      </c>
      <c r="AA694"/>
    </row>
    <row r="695" spans="1:27" x14ac:dyDescent="0.3">
      <c r="A695" s="57">
        <v>44255</v>
      </c>
      <c r="B695">
        <v>29894663000189</v>
      </c>
      <c r="C695" t="s">
        <v>96</v>
      </c>
      <c r="D695" s="57">
        <v>44134</v>
      </c>
      <c r="E695">
        <v>174</v>
      </c>
      <c r="F695" s="57">
        <v>44172</v>
      </c>
      <c r="G695">
        <f t="shared" si="42"/>
        <v>-83</v>
      </c>
      <c r="H695" s="57">
        <v>46638</v>
      </c>
      <c r="I695">
        <v>2322</v>
      </c>
      <c r="J695">
        <v>304532483</v>
      </c>
      <c r="K695">
        <v>84</v>
      </c>
      <c r="L695"/>
      <c r="M695"/>
      <c r="N695">
        <v>1.4132449999999999</v>
      </c>
      <c r="O695" s="83">
        <v>8259.91</v>
      </c>
      <c r="P695">
        <v>8502.1699999999983</v>
      </c>
      <c r="Q695">
        <v>1.7605580000000001</v>
      </c>
      <c r="R695">
        <v>9078.5299999999988</v>
      </c>
      <c r="S695">
        <v>1.7605580000000001</v>
      </c>
      <c r="T695" s="84">
        <v>8259.91</v>
      </c>
      <c r="U695" s="57">
        <v>44166</v>
      </c>
      <c r="V695" s="81" t="str">
        <f t="shared" si="40"/>
        <v>102020</v>
      </c>
      <c r="W695" s="80" t="str">
        <f t="shared" si="41"/>
        <v>61 a 90 dias</v>
      </c>
      <c r="X695" s="81" t="str">
        <f t="shared" si="43"/>
        <v>122020</v>
      </c>
      <c r="AA695"/>
    </row>
    <row r="696" spans="1:27" x14ac:dyDescent="0.3">
      <c r="A696" s="57">
        <v>44255</v>
      </c>
      <c r="B696">
        <v>29894663000189</v>
      </c>
      <c r="C696" t="s">
        <v>96</v>
      </c>
      <c r="D696" s="57">
        <v>44001</v>
      </c>
      <c r="E696">
        <v>130</v>
      </c>
      <c r="F696" s="57">
        <v>44111</v>
      </c>
      <c r="G696">
        <f t="shared" si="42"/>
        <v>-144</v>
      </c>
      <c r="H696" s="57">
        <v>46514</v>
      </c>
      <c r="I696">
        <v>2198</v>
      </c>
      <c r="J696">
        <v>304538988</v>
      </c>
      <c r="K696">
        <v>84</v>
      </c>
      <c r="L696"/>
      <c r="M696"/>
      <c r="N696">
        <v>1.4421343377468614</v>
      </c>
      <c r="O696" s="83">
        <v>6251.75</v>
      </c>
      <c r="P696">
        <v>6257.8800000000019</v>
      </c>
      <c r="Q696">
        <v>1.787239</v>
      </c>
      <c r="R696">
        <v>6811.71</v>
      </c>
      <c r="S696">
        <v>1.787239</v>
      </c>
      <c r="T696" s="84">
        <v>6251.75</v>
      </c>
      <c r="U696" s="57">
        <v>44136</v>
      </c>
      <c r="V696" s="81" t="str">
        <f t="shared" si="40"/>
        <v>62020</v>
      </c>
      <c r="W696" s="80" t="str">
        <f t="shared" si="41"/>
        <v>Acima de 120 dias</v>
      </c>
      <c r="X696" s="81" t="str">
        <f t="shared" si="43"/>
        <v>112020</v>
      </c>
      <c r="AA696"/>
    </row>
    <row r="697" spans="1:27" x14ac:dyDescent="0.3">
      <c r="A697" s="57">
        <v>44255</v>
      </c>
      <c r="B697">
        <v>29894663000189</v>
      </c>
      <c r="C697" t="s">
        <v>96</v>
      </c>
      <c r="D697" s="57">
        <v>44074</v>
      </c>
      <c r="E697">
        <v>308.05</v>
      </c>
      <c r="F697" s="57">
        <v>44323</v>
      </c>
      <c r="G697">
        <f t="shared" si="42"/>
        <v>68</v>
      </c>
      <c r="H697" s="57">
        <v>46608</v>
      </c>
      <c r="I697">
        <v>2292</v>
      </c>
      <c r="J697">
        <v>304567071</v>
      </c>
      <c r="K697">
        <v>84</v>
      </c>
      <c r="L697"/>
      <c r="M697"/>
      <c r="N697">
        <v>1.3599999999999999</v>
      </c>
      <c r="O697" s="83">
        <v>14553.16</v>
      </c>
      <c r="P697">
        <v>15427.030000000002</v>
      </c>
      <c r="Q697">
        <v>1.3843399999999999</v>
      </c>
      <c r="R697">
        <v>14666.529999999999</v>
      </c>
      <c r="S697">
        <v>1.3843399999999999</v>
      </c>
      <c r="T697" s="84">
        <v>14553.16</v>
      </c>
      <c r="U697" s="57">
        <v>44317</v>
      </c>
      <c r="V697" s="81" t="str">
        <f t="shared" si="40"/>
        <v>82020</v>
      </c>
      <c r="W697" s="80" t="str">
        <f t="shared" si="41"/>
        <v>1 a 30 dias</v>
      </c>
      <c r="X697" s="81" t="str">
        <f t="shared" si="43"/>
        <v>52021</v>
      </c>
      <c r="AA697"/>
    </row>
    <row r="698" spans="1:27" x14ac:dyDescent="0.3">
      <c r="A698" s="57">
        <v>44255</v>
      </c>
      <c r="B698">
        <v>29894663000189</v>
      </c>
      <c r="C698" t="s">
        <v>96</v>
      </c>
      <c r="D698" s="57">
        <v>43903</v>
      </c>
      <c r="E698">
        <v>53</v>
      </c>
      <c r="F698" s="57">
        <v>44019</v>
      </c>
      <c r="G698">
        <f t="shared" si="42"/>
        <v>-236</v>
      </c>
      <c r="H698" s="57">
        <v>46062</v>
      </c>
      <c r="I698">
        <v>1746</v>
      </c>
      <c r="J698">
        <v>304605399</v>
      </c>
      <c r="K698">
        <v>72</v>
      </c>
      <c r="L698"/>
      <c r="M698"/>
      <c r="N698">
        <v>1.4950000000000001</v>
      </c>
      <c r="O698" s="83">
        <v>2352.0299999999997</v>
      </c>
      <c r="P698">
        <v>2299.66</v>
      </c>
      <c r="Q698">
        <v>2.0358930000000002</v>
      </c>
      <c r="R698">
        <v>2598.98</v>
      </c>
      <c r="S698">
        <v>2.0358930000000002</v>
      </c>
      <c r="T698" s="84">
        <v>2352.0299999999997</v>
      </c>
      <c r="U698" s="57">
        <v>44044</v>
      </c>
      <c r="V698" s="81" t="str">
        <f t="shared" si="40"/>
        <v>32020</v>
      </c>
      <c r="W698" s="80" t="str">
        <f t="shared" si="41"/>
        <v>Acima de 120 dias</v>
      </c>
      <c r="X698" s="81" t="str">
        <f t="shared" si="43"/>
        <v>82020</v>
      </c>
      <c r="AA698"/>
    </row>
    <row r="699" spans="1:27" x14ac:dyDescent="0.3">
      <c r="A699" s="57">
        <v>44255</v>
      </c>
      <c r="B699">
        <v>29894663000189</v>
      </c>
      <c r="C699" t="s">
        <v>96</v>
      </c>
      <c r="D699" s="57">
        <v>43936</v>
      </c>
      <c r="E699">
        <v>307.23</v>
      </c>
      <c r="F699" s="57">
        <v>44172</v>
      </c>
      <c r="G699">
        <f t="shared" si="42"/>
        <v>-83</v>
      </c>
      <c r="H699" s="57">
        <v>46090</v>
      </c>
      <c r="I699">
        <v>1774</v>
      </c>
      <c r="J699">
        <v>304618059</v>
      </c>
      <c r="K699">
        <v>72</v>
      </c>
      <c r="L699"/>
      <c r="M699"/>
      <c r="N699">
        <v>1.5086334753366732</v>
      </c>
      <c r="O699" s="83">
        <v>12140.099999999999</v>
      </c>
      <c r="P699">
        <v>13294.020000000004</v>
      </c>
      <c r="Q699">
        <v>2.057159</v>
      </c>
      <c r="R699">
        <v>13617.509999999998</v>
      </c>
      <c r="S699">
        <v>2.057159</v>
      </c>
      <c r="T699" s="84">
        <v>12140.099999999999</v>
      </c>
      <c r="U699" s="57">
        <v>44197</v>
      </c>
      <c r="V699" s="81" t="str">
        <f t="shared" si="40"/>
        <v>42020</v>
      </c>
      <c r="W699" s="80" t="str">
        <f t="shared" si="41"/>
        <v>61 a 90 dias</v>
      </c>
      <c r="X699" s="81" t="str">
        <f t="shared" si="43"/>
        <v>12021</v>
      </c>
      <c r="AA699"/>
    </row>
    <row r="700" spans="1:27" x14ac:dyDescent="0.3">
      <c r="A700" s="57">
        <v>44255</v>
      </c>
      <c r="B700">
        <v>29894663000189</v>
      </c>
      <c r="C700" t="s">
        <v>96</v>
      </c>
      <c r="D700" s="57">
        <v>43978</v>
      </c>
      <c r="E700">
        <v>42.65</v>
      </c>
      <c r="F700" s="57">
        <v>44142</v>
      </c>
      <c r="G700">
        <f t="shared" si="42"/>
        <v>-113</v>
      </c>
      <c r="H700" s="57">
        <v>46119</v>
      </c>
      <c r="I700">
        <v>1803</v>
      </c>
      <c r="J700">
        <v>304619454</v>
      </c>
      <c r="K700">
        <v>72</v>
      </c>
      <c r="L700"/>
      <c r="M700"/>
      <c r="N700">
        <v>1.4987611771363889</v>
      </c>
      <c r="O700" s="83">
        <v>1741.44</v>
      </c>
      <c r="P700">
        <v>1861.4900000000009</v>
      </c>
      <c r="Q700">
        <v>2.0546829999999998</v>
      </c>
      <c r="R700">
        <v>1954.6499999999999</v>
      </c>
      <c r="S700">
        <v>2.0546829999999998</v>
      </c>
      <c r="T700" s="84">
        <v>1741.44</v>
      </c>
      <c r="U700" s="57">
        <v>44136</v>
      </c>
      <c r="V700" s="81" t="str">
        <f t="shared" si="40"/>
        <v>52020</v>
      </c>
      <c r="W700" s="80" t="str">
        <f t="shared" si="41"/>
        <v>91 a 120 dias</v>
      </c>
      <c r="X700" s="81" t="str">
        <f t="shared" si="43"/>
        <v>112020</v>
      </c>
      <c r="AA700"/>
    </row>
    <row r="701" spans="1:27" x14ac:dyDescent="0.3">
      <c r="A701" s="57">
        <v>44255</v>
      </c>
      <c r="B701">
        <v>29894663000189</v>
      </c>
      <c r="C701" t="s">
        <v>96</v>
      </c>
      <c r="D701" s="57">
        <v>44134</v>
      </c>
      <c r="E701">
        <v>113</v>
      </c>
      <c r="F701" s="57">
        <v>44262</v>
      </c>
      <c r="G701">
        <f t="shared" si="42"/>
        <v>7</v>
      </c>
      <c r="H701" s="57">
        <v>46699</v>
      </c>
      <c r="I701">
        <v>2383</v>
      </c>
      <c r="J701">
        <v>304625566</v>
      </c>
      <c r="K701">
        <v>84</v>
      </c>
      <c r="L701"/>
      <c r="M701"/>
      <c r="N701">
        <v>1.4092169999999999</v>
      </c>
      <c r="O701" s="83">
        <v>5104.4799999999996</v>
      </c>
      <c r="P701">
        <v>5485.35</v>
      </c>
      <c r="Q701">
        <v>1.745592</v>
      </c>
      <c r="R701">
        <v>5638.81</v>
      </c>
      <c r="S701">
        <v>1.745592</v>
      </c>
      <c r="T701" s="84">
        <v>5104.4799999999996</v>
      </c>
      <c r="U701" s="57">
        <v>44256</v>
      </c>
      <c r="V701" s="81" t="str">
        <f t="shared" si="40"/>
        <v>102020</v>
      </c>
      <c r="W701" s="80" t="str">
        <f t="shared" si="41"/>
        <v>1 a 30 dias</v>
      </c>
      <c r="X701" s="81" t="str">
        <f t="shared" si="43"/>
        <v>32021</v>
      </c>
      <c r="AA701"/>
    </row>
    <row r="702" spans="1:27" x14ac:dyDescent="0.3">
      <c r="A702" s="57">
        <v>44255</v>
      </c>
      <c r="B702">
        <v>29894663000189</v>
      </c>
      <c r="C702" t="s">
        <v>96</v>
      </c>
      <c r="D702" s="57">
        <v>44074</v>
      </c>
      <c r="E702">
        <v>812</v>
      </c>
      <c r="F702" s="57">
        <v>44081</v>
      </c>
      <c r="G702">
        <f t="shared" si="42"/>
        <v>-174</v>
      </c>
      <c r="H702" s="57">
        <v>46575</v>
      </c>
      <c r="I702">
        <v>2259</v>
      </c>
      <c r="J702">
        <v>304647147</v>
      </c>
      <c r="K702">
        <v>84</v>
      </c>
      <c r="L702"/>
      <c r="M702"/>
      <c r="N702">
        <v>1.4103400090601768</v>
      </c>
      <c r="O702" s="83">
        <v>40593.199999999997</v>
      </c>
      <c r="P702">
        <v>39731.42000000002</v>
      </c>
      <c r="Q702">
        <v>1.7566900000000001</v>
      </c>
      <c r="R702">
        <v>44280.53</v>
      </c>
      <c r="S702">
        <v>1.7566900000000001</v>
      </c>
      <c r="T702" s="84">
        <v>40593.199999999997</v>
      </c>
      <c r="U702" s="57">
        <v>44105</v>
      </c>
      <c r="V702" s="81" t="str">
        <f t="shared" si="40"/>
        <v>82020</v>
      </c>
      <c r="W702" s="80" t="str">
        <f t="shared" si="41"/>
        <v>Acima de 120 dias</v>
      </c>
      <c r="X702" s="81" t="str">
        <f t="shared" si="43"/>
        <v>102020</v>
      </c>
      <c r="AA702"/>
    </row>
    <row r="703" spans="1:27" x14ac:dyDescent="0.3">
      <c r="A703" s="57">
        <v>44255</v>
      </c>
      <c r="B703">
        <v>29894663000189</v>
      </c>
      <c r="C703" t="s">
        <v>96</v>
      </c>
      <c r="D703" s="57">
        <v>44040</v>
      </c>
      <c r="E703">
        <v>267.22000000000003</v>
      </c>
      <c r="F703" s="57">
        <v>44323</v>
      </c>
      <c r="G703">
        <f t="shared" si="42"/>
        <v>68</v>
      </c>
      <c r="H703" s="57">
        <v>46575</v>
      </c>
      <c r="I703">
        <v>2259</v>
      </c>
      <c r="J703">
        <v>304656075</v>
      </c>
      <c r="K703">
        <v>84</v>
      </c>
      <c r="L703"/>
      <c r="M703"/>
      <c r="N703">
        <v>1.4400440000000001</v>
      </c>
      <c r="O703" s="83">
        <v>11120.33</v>
      </c>
      <c r="P703">
        <v>13004.789999999999</v>
      </c>
      <c r="Q703">
        <v>1.7881069999999999</v>
      </c>
      <c r="R703">
        <v>12323.029999999999</v>
      </c>
      <c r="S703">
        <v>1.7881069999999999</v>
      </c>
      <c r="T703" s="84">
        <v>11120.33</v>
      </c>
      <c r="U703" s="57">
        <v>44317</v>
      </c>
      <c r="V703" s="81" t="str">
        <f t="shared" si="40"/>
        <v>72020</v>
      </c>
      <c r="W703" s="80" t="str">
        <f t="shared" si="41"/>
        <v>1 a 30 dias</v>
      </c>
      <c r="X703" s="81" t="str">
        <f t="shared" si="43"/>
        <v>52021</v>
      </c>
      <c r="AA703"/>
    </row>
    <row r="704" spans="1:27" x14ac:dyDescent="0.3">
      <c r="A704" s="57">
        <v>44255</v>
      </c>
      <c r="B704">
        <v>29894663000189</v>
      </c>
      <c r="C704" t="s">
        <v>96</v>
      </c>
      <c r="D704" s="57">
        <v>44134</v>
      </c>
      <c r="E704">
        <v>263.38</v>
      </c>
      <c r="F704" s="57">
        <v>44234</v>
      </c>
      <c r="G704">
        <f t="shared" si="42"/>
        <v>-21</v>
      </c>
      <c r="H704" s="57">
        <v>46667</v>
      </c>
      <c r="I704">
        <v>2351</v>
      </c>
      <c r="J704">
        <v>304698022</v>
      </c>
      <c r="K704">
        <v>84</v>
      </c>
      <c r="L704"/>
      <c r="M704"/>
      <c r="N704">
        <v>1.3599999999999999</v>
      </c>
      <c r="O704" s="83">
        <v>13436.12</v>
      </c>
      <c r="P704">
        <v>13184.930000000008</v>
      </c>
      <c r="Q704">
        <v>1.3789499999999999</v>
      </c>
      <c r="R704">
        <v>13514.75</v>
      </c>
      <c r="S704">
        <v>1.3789499999999999</v>
      </c>
      <c r="T704" s="84">
        <v>13436.12</v>
      </c>
      <c r="U704" s="57">
        <v>44228</v>
      </c>
      <c r="V704" s="81" t="str">
        <f t="shared" si="40"/>
        <v>102020</v>
      </c>
      <c r="W704" s="80" t="str">
        <f t="shared" si="41"/>
        <v>1 a 30 dias</v>
      </c>
      <c r="X704" s="81" t="str">
        <f t="shared" si="43"/>
        <v>22021</v>
      </c>
      <c r="AA704"/>
    </row>
    <row r="705" spans="1:27" x14ac:dyDescent="0.3">
      <c r="A705" s="57">
        <v>44255</v>
      </c>
      <c r="B705">
        <v>29894663000189</v>
      </c>
      <c r="C705" t="s">
        <v>96</v>
      </c>
      <c r="D705" s="57">
        <v>44040</v>
      </c>
      <c r="E705">
        <v>286</v>
      </c>
      <c r="F705" s="57">
        <v>44172</v>
      </c>
      <c r="G705">
        <f t="shared" si="42"/>
        <v>-83</v>
      </c>
      <c r="H705" s="57">
        <v>46545</v>
      </c>
      <c r="I705">
        <v>2229</v>
      </c>
      <c r="J705">
        <v>304734957</v>
      </c>
      <c r="K705">
        <v>84</v>
      </c>
      <c r="L705"/>
      <c r="M705"/>
      <c r="N705">
        <v>1.3729915730739917</v>
      </c>
      <c r="O705" s="83">
        <v>13499.47</v>
      </c>
      <c r="P705">
        <v>14146.659999999998</v>
      </c>
      <c r="Q705">
        <v>1.716637</v>
      </c>
      <c r="R705">
        <v>14787.65</v>
      </c>
      <c r="S705">
        <v>1.716637</v>
      </c>
      <c r="T705" s="84">
        <v>13499.47</v>
      </c>
      <c r="U705" s="57">
        <v>44197</v>
      </c>
      <c r="V705" s="81" t="str">
        <f t="shared" si="40"/>
        <v>72020</v>
      </c>
      <c r="W705" s="80" t="str">
        <f t="shared" si="41"/>
        <v>61 a 90 dias</v>
      </c>
      <c r="X705" s="81" t="str">
        <f t="shared" si="43"/>
        <v>12021</v>
      </c>
      <c r="AA705"/>
    </row>
    <row r="706" spans="1:27" x14ac:dyDescent="0.3">
      <c r="A706" s="57">
        <v>44255</v>
      </c>
      <c r="B706">
        <v>29894663000189</v>
      </c>
      <c r="C706" t="s">
        <v>96</v>
      </c>
      <c r="D706" s="57">
        <v>43978</v>
      </c>
      <c r="E706">
        <v>188.36</v>
      </c>
      <c r="F706" s="57">
        <v>44172</v>
      </c>
      <c r="G706">
        <f t="shared" si="42"/>
        <v>-83</v>
      </c>
      <c r="H706" s="57">
        <v>46545</v>
      </c>
      <c r="I706">
        <v>2229</v>
      </c>
      <c r="J706">
        <v>304737535</v>
      </c>
      <c r="K706">
        <v>84</v>
      </c>
      <c r="L706"/>
      <c r="M706"/>
      <c r="N706">
        <v>1.4106429999999999</v>
      </c>
      <c r="O706" s="83">
        <v>8824.67</v>
      </c>
      <c r="P706">
        <v>9122.5</v>
      </c>
      <c r="Q706">
        <v>1.7458359999999999</v>
      </c>
      <c r="R706">
        <v>9639.9599999999991</v>
      </c>
      <c r="S706">
        <v>1.7458359999999999</v>
      </c>
      <c r="T706" s="84">
        <v>8824.67</v>
      </c>
      <c r="U706" s="57">
        <v>44136</v>
      </c>
      <c r="V706" s="81" t="str">
        <f t="shared" ref="V706:V769" si="44">MONTH(D706)&amp;YEAR(D706)</f>
        <v>52020</v>
      </c>
      <c r="W706" s="80" t="str">
        <f t="shared" ref="W706:W769" si="45">_xlfn.IFS(G706&lt;-120,"Acima de 120 dias",G706&lt;=-90,"91 a 120 dias",G706&lt;=-61,"61 a 90 dias",G706&lt;=-31,"31 a 60 dias",G706&gt;=-30,"1 a 30 dias")</f>
        <v>61 a 90 dias</v>
      </c>
      <c r="X706" s="81" t="str">
        <f t="shared" si="43"/>
        <v>112020</v>
      </c>
      <c r="AA706"/>
    </row>
    <row r="707" spans="1:27" x14ac:dyDescent="0.3">
      <c r="A707" s="57">
        <v>44255</v>
      </c>
      <c r="B707">
        <v>29894663000189</v>
      </c>
      <c r="C707" t="s">
        <v>96</v>
      </c>
      <c r="D707" s="57">
        <v>43978</v>
      </c>
      <c r="E707">
        <v>152.25</v>
      </c>
      <c r="F707" s="57">
        <v>44050</v>
      </c>
      <c r="G707">
        <f t="shared" ref="G707:G770" si="46">F707-A707</f>
        <v>-205</v>
      </c>
      <c r="H707" s="57">
        <v>46545</v>
      </c>
      <c r="I707">
        <v>2229</v>
      </c>
      <c r="J707">
        <v>304739322</v>
      </c>
      <c r="K707">
        <v>84</v>
      </c>
      <c r="L707"/>
      <c r="M707"/>
      <c r="N707">
        <v>1.4086799999999999</v>
      </c>
      <c r="O707" s="83">
        <v>7745.69</v>
      </c>
      <c r="P707">
        <v>7378.6999999999971</v>
      </c>
      <c r="Q707">
        <v>1.7437609999999999</v>
      </c>
      <c r="R707">
        <v>8405.0600000000013</v>
      </c>
      <c r="S707">
        <v>1.7437609999999999</v>
      </c>
      <c r="T707" s="84">
        <v>7745.69</v>
      </c>
      <c r="U707" s="57">
        <v>44075</v>
      </c>
      <c r="V707" s="81" t="str">
        <f t="shared" si="44"/>
        <v>52020</v>
      </c>
      <c r="W707" s="80" t="str">
        <f t="shared" si="45"/>
        <v>Acima de 120 dias</v>
      </c>
      <c r="X707" s="81" t="str">
        <f t="shared" ref="X707:X770" si="47">MONTH(U707)&amp;YEAR(U707)</f>
        <v>92020</v>
      </c>
      <c r="AA707"/>
    </row>
    <row r="708" spans="1:27" x14ac:dyDescent="0.3">
      <c r="A708" s="57">
        <v>44255</v>
      </c>
      <c r="B708">
        <v>29894663000189</v>
      </c>
      <c r="C708" t="s">
        <v>96</v>
      </c>
      <c r="D708" s="57">
        <v>44099</v>
      </c>
      <c r="E708">
        <v>51.25</v>
      </c>
      <c r="F708" s="57">
        <v>44323</v>
      </c>
      <c r="G708">
        <f t="shared" si="46"/>
        <v>68</v>
      </c>
      <c r="H708" s="57">
        <v>46575</v>
      </c>
      <c r="I708">
        <v>2259</v>
      </c>
      <c r="J708">
        <v>304749091</v>
      </c>
      <c r="K708">
        <v>84</v>
      </c>
      <c r="L708"/>
      <c r="M708"/>
      <c r="N708">
        <v>1.446124</v>
      </c>
      <c r="O708" s="83">
        <v>2126.85</v>
      </c>
      <c r="P708">
        <v>2456.2800000000011</v>
      </c>
      <c r="Q708">
        <v>1.797804</v>
      </c>
      <c r="R708">
        <v>2359.09</v>
      </c>
      <c r="S708">
        <v>1.797804</v>
      </c>
      <c r="T708" s="84">
        <v>2126.85</v>
      </c>
      <c r="U708" s="57">
        <v>44317</v>
      </c>
      <c r="V708" s="81" t="str">
        <f t="shared" si="44"/>
        <v>92020</v>
      </c>
      <c r="W708" s="80" t="str">
        <f t="shared" si="45"/>
        <v>1 a 30 dias</v>
      </c>
      <c r="X708" s="81" t="str">
        <f t="shared" si="47"/>
        <v>52021</v>
      </c>
      <c r="AA708"/>
    </row>
    <row r="709" spans="1:27" x14ac:dyDescent="0.3">
      <c r="A709" s="57">
        <v>44255</v>
      </c>
      <c r="B709">
        <v>29894663000189</v>
      </c>
      <c r="C709" t="s">
        <v>96</v>
      </c>
      <c r="D709" s="57">
        <v>44074</v>
      </c>
      <c r="E709">
        <v>63.7</v>
      </c>
      <c r="F709" s="57">
        <v>44234</v>
      </c>
      <c r="G709">
        <f t="shared" si="46"/>
        <v>-21</v>
      </c>
      <c r="H709" s="57">
        <v>46575</v>
      </c>
      <c r="I709">
        <v>2259</v>
      </c>
      <c r="J709">
        <v>304750194</v>
      </c>
      <c r="K709">
        <v>84</v>
      </c>
      <c r="L709"/>
      <c r="M709"/>
      <c r="N709">
        <v>1.4015134384338279</v>
      </c>
      <c r="O709" s="83">
        <v>2873.28</v>
      </c>
      <c r="P709">
        <v>3126.0499999999997</v>
      </c>
      <c r="Q709">
        <v>1.747306</v>
      </c>
      <c r="R709">
        <v>3163.2200000000003</v>
      </c>
      <c r="S709">
        <v>1.747306</v>
      </c>
      <c r="T709" s="84">
        <v>2873.28</v>
      </c>
      <c r="U709" s="57">
        <v>44228</v>
      </c>
      <c r="V709" s="81" t="str">
        <f t="shared" si="44"/>
        <v>82020</v>
      </c>
      <c r="W709" s="80" t="str">
        <f t="shared" si="45"/>
        <v>1 a 30 dias</v>
      </c>
      <c r="X709" s="81" t="str">
        <f t="shared" si="47"/>
        <v>22021</v>
      </c>
      <c r="AA709"/>
    </row>
    <row r="710" spans="1:27" x14ac:dyDescent="0.3">
      <c r="A710" s="57">
        <v>44255</v>
      </c>
      <c r="B710">
        <v>29894663000189</v>
      </c>
      <c r="C710" t="s">
        <v>96</v>
      </c>
      <c r="D710" s="57">
        <v>44074</v>
      </c>
      <c r="E710">
        <v>908.29</v>
      </c>
      <c r="F710" s="57">
        <v>44234</v>
      </c>
      <c r="G710">
        <f t="shared" si="46"/>
        <v>-21</v>
      </c>
      <c r="H710" s="57">
        <v>46638</v>
      </c>
      <c r="I710">
        <v>2322</v>
      </c>
      <c r="J710">
        <v>304769662</v>
      </c>
      <c r="K710">
        <v>84</v>
      </c>
      <c r="L710"/>
      <c r="M710"/>
      <c r="N710">
        <v>1.3599999999999999</v>
      </c>
      <c r="O710" s="83">
        <v>45436.45</v>
      </c>
      <c r="P710">
        <v>44868.19</v>
      </c>
      <c r="Q710">
        <v>1.4228510000000001</v>
      </c>
      <c r="R710">
        <v>46290.31</v>
      </c>
      <c r="S710">
        <v>1.4228510000000001</v>
      </c>
      <c r="T710" s="84">
        <v>45436.45</v>
      </c>
      <c r="U710" s="57">
        <v>44228</v>
      </c>
      <c r="V710" s="81" t="str">
        <f t="shared" si="44"/>
        <v>82020</v>
      </c>
      <c r="W710" s="80" t="str">
        <f t="shared" si="45"/>
        <v>1 a 30 dias</v>
      </c>
      <c r="X710" s="81" t="str">
        <f t="shared" si="47"/>
        <v>22021</v>
      </c>
      <c r="AA710"/>
    </row>
    <row r="711" spans="1:27" x14ac:dyDescent="0.3">
      <c r="A711" s="57">
        <v>44255</v>
      </c>
      <c r="B711">
        <v>29894663000189</v>
      </c>
      <c r="C711" t="s">
        <v>96</v>
      </c>
      <c r="D711" s="57">
        <v>44074</v>
      </c>
      <c r="E711">
        <v>233.3</v>
      </c>
      <c r="F711" s="57">
        <v>44172</v>
      </c>
      <c r="G711">
        <f t="shared" si="46"/>
        <v>-83</v>
      </c>
      <c r="H711" s="57">
        <v>46608</v>
      </c>
      <c r="I711">
        <v>2292</v>
      </c>
      <c r="J711">
        <v>304773733</v>
      </c>
      <c r="K711">
        <v>84</v>
      </c>
      <c r="L711"/>
      <c r="M711"/>
      <c r="N711">
        <v>1.4509370000000001</v>
      </c>
      <c r="O711" s="83">
        <v>10902.67</v>
      </c>
      <c r="P711">
        <v>11331.9</v>
      </c>
      <c r="Q711">
        <v>1.799898</v>
      </c>
      <c r="R711">
        <v>11968.039999999999</v>
      </c>
      <c r="S711">
        <v>1.799898</v>
      </c>
      <c r="T711" s="84">
        <v>10902.67</v>
      </c>
      <c r="U711" s="57">
        <v>44197</v>
      </c>
      <c r="V711" s="81" t="str">
        <f t="shared" si="44"/>
        <v>82020</v>
      </c>
      <c r="W711" s="80" t="str">
        <f t="shared" si="45"/>
        <v>61 a 90 dias</v>
      </c>
      <c r="X711" s="81" t="str">
        <f t="shared" si="47"/>
        <v>12021</v>
      </c>
      <c r="AA711"/>
    </row>
    <row r="712" spans="1:27" x14ac:dyDescent="0.3">
      <c r="A712" s="57">
        <v>44255</v>
      </c>
      <c r="B712">
        <v>29894663000189</v>
      </c>
      <c r="C712" t="s">
        <v>96</v>
      </c>
      <c r="D712" s="57">
        <v>44074</v>
      </c>
      <c r="E712">
        <v>144.31</v>
      </c>
      <c r="F712" s="57">
        <v>44111</v>
      </c>
      <c r="G712">
        <f t="shared" si="46"/>
        <v>-144</v>
      </c>
      <c r="H712" s="57">
        <v>46608</v>
      </c>
      <c r="I712">
        <v>2292</v>
      </c>
      <c r="J712">
        <v>304775179</v>
      </c>
      <c r="K712">
        <v>84</v>
      </c>
      <c r="L712"/>
      <c r="M712"/>
      <c r="N712">
        <v>1.435033</v>
      </c>
      <c r="O712" s="83">
        <v>7062.09</v>
      </c>
      <c r="P712">
        <v>7046.7900000000027</v>
      </c>
      <c r="Q712">
        <v>1.782964</v>
      </c>
      <c r="R712">
        <v>7724.09</v>
      </c>
      <c r="S712">
        <v>1.782964</v>
      </c>
      <c r="T712" s="84">
        <v>7062.09</v>
      </c>
      <c r="U712" s="57">
        <v>44105</v>
      </c>
      <c r="V712" s="81" t="str">
        <f t="shared" si="44"/>
        <v>82020</v>
      </c>
      <c r="W712" s="80" t="str">
        <f t="shared" si="45"/>
        <v>Acima de 120 dias</v>
      </c>
      <c r="X712" s="81" t="str">
        <f t="shared" si="47"/>
        <v>102020</v>
      </c>
      <c r="AA712"/>
    </row>
    <row r="713" spans="1:27" x14ac:dyDescent="0.3">
      <c r="A713" s="57">
        <v>44255</v>
      </c>
      <c r="B713">
        <v>29894663000189</v>
      </c>
      <c r="C713" t="s">
        <v>96</v>
      </c>
      <c r="D713" s="57">
        <v>44099</v>
      </c>
      <c r="E713">
        <v>222.46</v>
      </c>
      <c r="F713" s="57">
        <v>44323</v>
      </c>
      <c r="G713">
        <f t="shared" si="46"/>
        <v>68</v>
      </c>
      <c r="H713" s="57">
        <v>45544</v>
      </c>
      <c r="I713">
        <v>1228</v>
      </c>
      <c r="J713">
        <v>304783313</v>
      </c>
      <c r="K713">
        <v>48</v>
      </c>
      <c r="L713"/>
      <c r="M713"/>
      <c r="N713">
        <v>1.3599999999999999</v>
      </c>
      <c r="O713" s="83">
        <v>6511.9800000000005</v>
      </c>
      <c r="P713">
        <v>7834.9800000000005</v>
      </c>
      <c r="Q713">
        <v>1.7964800000000001</v>
      </c>
      <c r="R713">
        <v>7036.05</v>
      </c>
      <c r="S713">
        <v>1.7964800000000001</v>
      </c>
      <c r="T713" s="84">
        <v>6511.9800000000005</v>
      </c>
      <c r="U713" s="57">
        <v>44317</v>
      </c>
      <c r="V713" s="81" t="str">
        <f t="shared" si="44"/>
        <v>92020</v>
      </c>
      <c r="W713" s="80" t="str">
        <f t="shared" si="45"/>
        <v>1 a 30 dias</v>
      </c>
      <c r="X713" s="81" t="str">
        <f t="shared" si="47"/>
        <v>52021</v>
      </c>
      <c r="AA713"/>
    </row>
    <row r="714" spans="1:27" x14ac:dyDescent="0.3">
      <c r="A714" s="57">
        <v>44255</v>
      </c>
      <c r="B714">
        <v>29894663000189</v>
      </c>
      <c r="C714" t="s">
        <v>96</v>
      </c>
      <c r="D714" s="57">
        <v>44099</v>
      </c>
      <c r="E714">
        <v>50.18</v>
      </c>
      <c r="F714" s="57">
        <v>44323</v>
      </c>
      <c r="G714">
        <f t="shared" si="46"/>
        <v>68</v>
      </c>
      <c r="H714" s="57">
        <v>46638</v>
      </c>
      <c r="I714">
        <v>2322</v>
      </c>
      <c r="J714">
        <v>304783457</v>
      </c>
      <c r="K714">
        <v>84</v>
      </c>
      <c r="L714"/>
      <c r="M714"/>
      <c r="N714">
        <v>1.4364729999999999</v>
      </c>
      <c r="O714" s="83">
        <v>2113.96</v>
      </c>
      <c r="P714">
        <v>2442.85</v>
      </c>
      <c r="Q714">
        <v>1.7883770000000001</v>
      </c>
      <c r="R714">
        <v>2350.2799999999997</v>
      </c>
      <c r="S714">
        <v>1.7883770000000001</v>
      </c>
      <c r="T714" s="84">
        <v>2113.96</v>
      </c>
      <c r="U714" s="57">
        <v>44317</v>
      </c>
      <c r="V714" s="81" t="str">
        <f t="shared" si="44"/>
        <v>92020</v>
      </c>
      <c r="W714" s="80" t="str">
        <f t="shared" si="45"/>
        <v>1 a 30 dias</v>
      </c>
      <c r="X714" s="81" t="str">
        <f t="shared" si="47"/>
        <v>52021</v>
      </c>
      <c r="AA714"/>
    </row>
    <row r="715" spans="1:27" x14ac:dyDescent="0.3">
      <c r="A715" s="57">
        <v>44255</v>
      </c>
      <c r="B715">
        <v>29894663000189</v>
      </c>
      <c r="C715" t="s">
        <v>96</v>
      </c>
      <c r="D715" s="57">
        <v>44134</v>
      </c>
      <c r="E715">
        <v>467.2</v>
      </c>
      <c r="F715" s="57">
        <v>44323</v>
      </c>
      <c r="G715">
        <f t="shared" si="46"/>
        <v>68</v>
      </c>
      <c r="H715" s="57">
        <v>46638</v>
      </c>
      <c r="I715">
        <v>2322</v>
      </c>
      <c r="J715">
        <v>304789462</v>
      </c>
      <c r="K715">
        <v>84</v>
      </c>
      <c r="L715"/>
      <c r="M715"/>
      <c r="N715">
        <v>1.4308450000000001</v>
      </c>
      <c r="O715" s="83">
        <v>19733.79</v>
      </c>
      <c r="P715">
        <v>22695.859999999993</v>
      </c>
      <c r="Q715">
        <v>1.7793220000000001</v>
      </c>
      <c r="R715">
        <v>21920.57</v>
      </c>
      <c r="S715">
        <v>1.7793220000000001</v>
      </c>
      <c r="T715" s="84">
        <v>19733.79</v>
      </c>
      <c r="U715" s="57">
        <v>44317</v>
      </c>
      <c r="V715" s="81" t="str">
        <f t="shared" si="44"/>
        <v>102020</v>
      </c>
      <c r="W715" s="80" t="str">
        <f t="shared" si="45"/>
        <v>1 a 30 dias</v>
      </c>
      <c r="X715" s="81" t="str">
        <f t="shared" si="47"/>
        <v>52021</v>
      </c>
      <c r="AA715"/>
    </row>
    <row r="716" spans="1:27" x14ac:dyDescent="0.3">
      <c r="A716" s="57">
        <v>44255</v>
      </c>
      <c r="B716">
        <v>29894663000189</v>
      </c>
      <c r="C716" t="s">
        <v>96</v>
      </c>
      <c r="D716" s="57">
        <v>43936</v>
      </c>
      <c r="E716">
        <v>49.5</v>
      </c>
      <c r="F716" s="57">
        <v>44050</v>
      </c>
      <c r="G716">
        <f t="shared" si="46"/>
        <v>-205</v>
      </c>
      <c r="H716" s="57">
        <v>46090</v>
      </c>
      <c r="I716">
        <v>1774</v>
      </c>
      <c r="J716">
        <v>304814537</v>
      </c>
      <c r="K716">
        <v>72</v>
      </c>
      <c r="L716"/>
      <c r="M716"/>
      <c r="N716">
        <v>1.5130000000000001</v>
      </c>
      <c r="O716" s="83">
        <v>2154.31</v>
      </c>
      <c r="P716">
        <v>2139.1800000000007</v>
      </c>
      <c r="Q716">
        <v>2.0564079999999998</v>
      </c>
      <c r="R716">
        <v>2389.94</v>
      </c>
      <c r="S716">
        <v>2.0564079999999998</v>
      </c>
      <c r="T716" s="84">
        <v>2154.31</v>
      </c>
      <c r="U716" s="57">
        <v>44075</v>
      </c>
      <c r="V716" s="81" t="str">
        <f t="shared" si="44"/>
        <v>42020</v>
      </c>
      <c r="W716" s="80" t="str">
        <f t="shared" si="45"/>
        <v>Acima de 120 dias</v>
      </c>
      <c r="X716" s="81" t="str">
        <f t="shared" si="47"/>
        <v>92020</v>
      </c>
      <c r="AA716"/>
    </row>
    <row r="717" spans="1:27" x14ac:dyDescent="0.3">
      <c r="A717" s="57">
        <v>44255</v>
      </c>
      <c r="B717">
        <v>29894663000189</v>
      </c>
      <c r="C717" t="s">
        <v>96</v>
      </c>
      <c r="D717" s="57">
        <v>43978</v>
      </c>
      <c r="E717">
        <v>14.1</v>
      </c>
      <c r="F717" s="57">
        <v>43989</v>
      </c>
      <c r="G717">
        <f t="shared" si="46"/>
        <v>-266</v>
      </c>
      <c r="H717" s="57">
        <v>46119</v>
      </c>
      <c r="I717">
        <v>1803</v>
      </c>
      <c r="J717">
        <v>304818499</v>
      </c>
      <c r="K717">
        <v>72</v>
      </c>
      <c r="L717"/>
      <c r="M717"/>
      <c r="N717">
        <v>1.4949999999999999</v>
      </c>
      <c r="O717" s="83">
        <v>657.8</v>
      </c>
      <c r="P717">
        <v>616.08000000000004</v>
      </c>
      <c r="Q717">
        <v>1.9552069999999999</v>
      </c>
      <c r="R717">
        <v>717.24</v>
      </c>
      <c r="S717">
        <v>1.9552069999999999</v>
      </c>
      <c r="T717" s="84">
        <v>657.8</v>
      </c>
      <c r="U717" s="57">
        <v>44013</v>
      </c>
      <c r="V717" s="81" t="str">
        <f t="shared" si="44"/>
        <v>52020</v>
      </c>
      <c r="W717" s="80" t="str">
        <f t="shared" si="45"/>
        <v>Acima de 120 dias</v>
      </c>
      <c r="X717" s="81" t="str">
        <f t="shared" si="47"/>
        <v>72020</v>
      </c>
      <c r="AA717"/>
    </row>
    <row r="718" spans="1:27" x14ac:dyDescent="0.3">
      <c r="A718" s="57">
        <v>44255</v>
      </c>
      <c r="B718">
        <v>29894663000189</v>
      </c>
      <c r="C718" t="s">
        <v>96</v>
      </c>
      <c r="D718" s="57">
        <v>44001</v>
      </c>
      <c r="E718">
        <v>140</v>
      </c>
      <c r="F718" s="57">
        <v>44323</v>
      </c>
      <c r="G718">
        <f t="shared" si="46"/>
        <v>68</v>
      </c>
      <c r="H718" s="57">
        <v>46514</v>
      </c>
      <c r="I718">
        <v>2198</v>
      </c>
      <c r="J718">
        <v>304835839</v>
      </c>
      <c r="K718">
        <v>84</v>
      </c>
      <c r="L718"/>
      <c r="M718"/>
      <c r="N718">
        <v>1.4376835362987923</v>
      </c>
      <c r="O718" s="83">
        <v>5760.18</v>
      </c>
      <c r="P718">
        <v>6749.3199999999979</v>
      </c>
      <c r="Q718">
        <v>1.7825740000000001</v>
      </c>
      <c r="R718">
        <v>6364.01</v>
      </c>
      <c r="S718">
        <v>1.7825740000000001</v>
      </c>
      <c r="T718" s="84">
        <v>5760.18</v>
      </c>
      <c r="U718" s="57">
        <v>44317</v>
      </c>
      <c r="V718" s="81" t="str">
        <f t="shared" si="44"/>
        <v>62020</v>
      </c>
      <c r="W718" s="80" t="str">
        <f t="shared" si="45"/>
        <v>1 a 30 dias</v>
      </c>
      <c r="X718" s="81" t="str">
        <f t="shared" si="47"/>
        <v>52021</v>
      </c>
      <c r="AA718"/>
    </row>
    <row r="719" spans="1:27" x14ac:dyDescent="0.3">
      <c r="A719" s="57">
        <v>44255</v>
      </c>
      <c r="B719">
        <v>29894663000189</v>
      </c>
      <c r="C719" t="s">
        <v>96</v>
      </c>
      <c r="D719" s="57">
        <v>44040</v>
      </c>
      <c r="E719">
        <v>67</v>
      </c>
      <c r="F719" s="57">
        <v>44081</v>
      </c>
      <c r="G719">
        <f t="shared" si="46"/>
        <v>-174</v>
      </c>
      <c r="H719" s="57">
        <v>46545</v>
      </c>
      <c r="I719">
        <v>2229</v>
      </c>
      <c r="J719">
        <v>304845555</v>
      </c>
      <c r="K719">
        <v>84</v>
      </c>
      <c r="L719"/>
      <c r="M719"/>
      <c r="N719">
        <v>1.43874308347127</v>
      </c>
      <c r="O719" s="83">
        <v>3303.87</v>
      </c>
      <c r="P719">
        <v>3242.079999999999</v>
      </c>
      <c r="Q719">
        <v>1.791436</v>
      </c>
      <c r="R719">
        <v>3604.02</v>
      </c>
      <c r="S719">
        <v>1.791436</v>
      </c>
      <c r="T719" s="84">
        <v>3303.87</v>
      </c>
      <c r="U719" s="57">
        <v>44075</v>
      </c>
      <c r="V719" s="81" t="str">
        <f t="shared" si="44"/>
        <v>72020</v>
      </c>
      <c r="W719" s="80" t="str">
        <f t="shared" si="45"/>
        <v>Acima de 120 dias</v>
      </c>
      <c r="X719" s="81" t="str">
        <f t="shared" si="47"/>
        <v>92020</v>
      </c>
      <c r="AA719"/>
    </row>
    <row r="720" spans="1:27" x14ac:dyDescent="0.3">
      <c r="A720" s="57">
        <v>44255</v>
      </c>
      <c r="B720">
        <v>29894663000189</v>
      </c>
      <c r="C720" t="s">
        <v>96</v>
      </c>
      <c r="D720" s="57">
        <v>44040</v>
      </c>
      <c r="E720">
        <v>114.37</v>
      </c>
      <c r="F720" s="57">
        <v>44323</v>
      </c>
      <c r="G720">
        <f t="shared" si="46"/>
        <v>68</v>
      </c>
      <c r="H720" s="57">
        <v>46545</v>
      </c>
      <c r="I720">
        <v>2229</v>
      </c>
      <c r="J720">
        <v>304848018</v>
      </c>
      <c r="K720">
        <v>84</v>
      </c>
      <c r="L720"/>
      <c r="M720"/>
      <c r="N720">
        <v>1.445751697679919</v>
      </c>
      <c r="O720" s="83">
        <v>4721</v>
      </c>
      <c r="P720">
        <v>5521.380000000001</v>
      </c>
      <c r="Q720">
        <v>1.7942089999999999</v>
      </c>
      <c r="R720">
        <v>5226.1899999999996</v>
      </c>
      <c r="S720">
        <v>1.7942089999999999</v>
      </c>
      <c r="T720" s="84">
        <v>4721</v>
      </c>
      <c r="U720" s="57">
        <v>44317</v>
      </c>
      <c r="V720" s="81" t="str">
        <f t="shared" si="44"/>
        <v>72020</v>
      </c>
      <c r="W720" s="80" t="str">
        <f t="shared" si="45"/>
        <v>1 a 30 dias</v>
      </c>
      <c r="X720" s="81" t="str">
        <f t="shared" si="47"/>
        <v>52021</v>
      </c>
      <c r="AA720"/>
    </row>
    <row r="721" spans="1:27" x14ac:dyDescent="0.3">
      <c r="A721" s="57">
        <v>44255</v>
      </c>
      <c r="B721">
        <v>29894663000189</v>
      </c>
      <c r="C721" t="s">
        <v>96</v>
      </c>
      <c r="D721" s="57">
        <v>44099</v>
      </c>
      <c r="E721">
        <v>151.16999999999999</v>
      </c>
      <c r="F721" s="57">
        <v>44234</v>
      </c>
      <c r="G721">
        <f t="shared" si="46"/>
        <v>-21</v>
      </c>
      <c r="H721" s="57">
        <v>46638</v>
      </c>
      <c r="I721">
        <v>2322</v>
      </c>
      <c r="J721">
        <v>304879227</v>
      </c>
      <c r="K721">
        <v>84</v>
      </c>
      <c r="L721"/>
      <c r="M721"/>
      <c r="N721">
        <v>1.3599999999999999</v>
      </c>
      <c r="O721" s="83">
        <v>7668.56</v>
      </c>
      <c r="P721">
        <v>7552.1300000000028</v>
      </c>
      <c r="Q721">
        <v>1.375076</v>
      </c>
      <c r="R721">
        <v>7704.26</v>
      </c>
      <c r="S721">
        <v>1.375076</v>
      </c>
      <c r="T721" s="84">
        <v>7668.56</v>
      </c>
      <c r="U721" s="57">
        <v>44228</v>
      </c>
      <c r="V721" s="81" t="str">
        <f t="shared" si="44"/>
        <v>92020</v>
      </c>
      <c r="W721" s="80" t="str">
        <f t="shared" si="45"/>
        <v>1 a 30 dias</v>
      </c>
      <c r="X721" s="81" t="str">
        <f t="shared" si="47"/>
        <v>22021</v>
      </c>
      <c r="AA721"/>
    </row>
    <row r="722" spans="1:27" x14ac:dyDescent="0.3">
      <c r="A722" s="57">
        <v>44255</v>
      </c>
      <c r="B722">
        <v>29894663000189</v>
      </c>
      <c r="C722" t="s">
        <v>96</v>
      </c>
      <c r="D722" s="57">
        <v>44001</v>
      </c>
      <c r="E722">
        <v>170.65</v>
      </c>
      <c r="F722" s="57">
        <v>44019</v>
      </c>
      <c r="G722">
        <f t="shared" si="46"/>
        <v>-236</v>
      </c>
      <c r="H722" s="57">
        <v>46514</v>
      </c>
      <c r="I722">
        <v>2198</v>
      </c>
      <c r="J722">
        <v>304930128</v>
      </c>
      <c r="K722">
        <v>84</v>
      </c>
      <c r="L722"/>
      <c r="M722"/>
      <c r="N722">
        <v>1.3801388560125216</v>
      </c>
      <c r="O722" s="83">
        <v>8850.33</v>
      </c>
      <c r="P722">
        <v>8387.9499999999989</v>
      </c>
      <c r="Q722">
        <v>1.7212209999999999</v>
      </c>
      <c r="R722">
        <v>9597.61</v>
      </c>
      <c r="S722">
        <v>1.7212209999999999</v>
      </c>
      <c r="T722" s="84">
        <v>8850.33</v>
      </c>
      <c r="U722" s="57">
        <v>44044</v>
      </c>
      <c r="V722" s="81" t="str">
        <f t="shared" si="44"/>
        <v>62020</v>
      </c>
      <c r="W722" s="80" t="str">
        <f t="shared" si="45"/>
        <v>Acima de 120 dias</v>
      </c>
      <c r="X722" s="81" t="str">
        <f t="shared" si="47"/>
        <v>82020</v>
      </c>
      <c r="AA722"/>
    </row>
    <row r="723" spans="1:27" x14ac:dyDescent="0.3">
      <c r="A723" s="57">
        <v>44255</v>
      </c>
      <c r="B723">
        <v>29894663000189</v>
      </c>
      <c r="C723" t="s">
        <v>96</v>
      </c>
      <c r="D723" s="57">
        <v>44001</v>
      </c>
      <c r="E723">
        <v>200</v>
      </c>
      <c r="F723" s="57">
        <v>44323</v>
      </c>
      <c r="G723">
        <f t="shared" si="46"/>
        <v>68</v>
      </c>
      <c r="H723" s="57">
        <v>46514</v>
      </c>
      <c r="I723">
        <v>2198</v>
      </c>
      <c r="J723">
        <v>304931561</v>
      </c>
      <c r="K723">
        <v>84</v>
      </c>
      <c r="L723"/>
      <c r="M723"/>
      <c r="N723">
        <v>1.433150744262911</v>
      </c>
      <c r="O723" s="83">
        <v>7076.3</v>
      </c>
      <c r="P723">
        <v>9656.5600000000013</v>
      </c>
      <c r="Q723">
        <v>1.777741</v>
      </c>
      <c r="R723">
        <v>7658</v>
      </c>
      <c r="S723">
        <v>1.777741</v>
      </c>
      <c r="T723" s="84">
        <v>7076.3</v>
      </c>
      <c r="U723" s="57">
        <v>44317</v>
      </c>
      <c r="V723" s="81" t="str">
        <f t="shared" si="44"/>
        <v>62020</v>
      </c>
      <c r="W723" s="80" t="str">
        <f t="shared" si="45"/>
        <v>1 a 30 dias</v>
      </c>
      <c r="X723" s="81" t="str">
        <f t="shared" si="47"/>
        <v>52021</v>
      </c>
      <c r="AA723"/>
    </row>
    <row r="724" spans="1:27" x14ac:dyDescent="0.3">
      <c r="A724" s="57">
        <v>44255</v>
      </c>
      <c r="B724">
        <v>29894663000189</v>
      </c>
      <c r="C724" t="s">
        <v>96</v>
      </c>
      <c r="D724" s="57">
        <v>44074</v>
      </c>
      <c r="E724">
        <v>278.7</v>
      </c>
      <c r="F724" s="57">
        <v>44323</v>
      </c>
      <c r="G724">
        <f t="shared" si="46"/>
        <v>68</v>
      </c>
      <c r="H724" s="57">
        <v>45845</v>
      </c>
      <c r="I724">
        <v>1529</v>
      </c>
      <c r="J724">
        <v>304955124</v>
      </c>
      <c r="K724">
        <v>60</v>
      </c>
      <c r="L724"/>
      <c r="M724"/>
      <c r="N724">
        <v>1.3599999999999999</v>
      </c>
      <c r="O724" s="83">
        <v>9413.1200000000008</v>
      </c>
      <c r="P724">
        <v>11319.199999999999</v>
      </c>
      <c r="Q724">
        <v>1.783212</v>
      </c>
      <c r="R724">
        <v>10311.93</v>
      </c>
      <c r="S724">
        <v>1.783212</v>
      </c>
      <c r="T724" s="84">
        <v>9413.1200000000008</v>
      </c>
      <c r="U724" s="57">
        <v>44317</v>
      </c>
      <c r="V724" s="81" t="str">
        <f t="shared" si="44"/>
        <v>82020</v>
      </c>
      <c r="W724" s="80" t="str">
        <f t="shared" si="45"/>
        <v>1 a 30 dias</v>
      </c>
      <c r="X724" s="81" t="str">
        <f t="shared" si="47"/>
        <v>52021</v>
      </c>
      <c r="AA724"/>
    </row>
    <row r="725" spans="1:27" x14ac:dyDescent="0.3">
      <c r="A725" s="57">
        <v>44255</v>
      </c>
      <c r="B725">
        <v>29894663000189</v>
      </c>
      <c r="C725" t="s">
        <v>96</v>
      </c>
      <c r="D725" s="57">
        <v>44074</v>
      </c>
      <c r="E725">
        <v>150</v>
      </c>
      <c r="F725" s="57">
        <v>44323</v>
      </c>
      <c r="G725">
        <f t="shared" si="46"/>
        <v>68</v>
      </c>
      <c r="H725" s="57">
        <v>46608</v>
      </c>
      <c r="I725">
        <v>2292</v>
      </c>
      <c r="J725">
        <v>304969124</v>
      </c>
      <c r="K725">
        <v>84</v>
      </c>
      <c r="L725"/>
      <c r="M725"/>
      <c r="N725">
        <v>1.44787</v>
      </c>
      <c r="O725" s="83">
        <v>6265.79</v>
      </c>
      <c r="P725">
        <v>7293.3399999999992</v>
      </c>
      <c r="Q725">
        <v>1.796624</v>
      </c>
      <c r="R725">
        <v>6951.4</v>
      </c>
      <c r="S725">
        <v>1.796624</v>
      </c>
      <c r="T725" s="84">
        <v>6265.79</v>
      </c>
      <c r="U725" s="57">
        <v>44317</v>
      </c>
      <c r="V725" s="81" t="str">
        <f t="shared" si="44"/>
        <v>82020</v>
      </c>
      <c r="W725" s="80" t="str">
        <f t="shared" si="45"/>
        <v>1 a 30 dias</v>
      </c>
      <c r="X725" s="81" t="str">
        <f t="shared" si="47"/>
        <v>52021</v>
      </c>
      <c r="AA725"/>
    </row>
    <row r="726" spans="1:27" x14ac:dyDescent="0.3">
      <c r="A726" s="57">
        <v>44255</v>
      </c>
      <c r="B726">
        <v>29894663000189</v>
      </c>
      <c r="C726" t="s">
        <v>96</v>
      </c>
      <c r="D726" s="57">
        <v>43903</v>
      </c>
      <c r="E726">
        <v>285</v>
      </c>
      <c r="F726" s="57">
        <v>43958</v>
      </c>
      <c r="G726">
        <f t="shared" si="46"/>
        <v>-297</v>
      </c>
      <c r="H726" s="57">
        <v>46062</v>
      </c>
      <c r="I726">
        <v>1746</v>
      </c>
      <c r="J726">
        <v>305003342</v>
      </c>
      <c r="K726">
        <v>72</v>
      </c>
      <c r="L726"/>
      <c r="M726"/>
      <c r="N726">
        <v>1.4950000000000001</v>
      </c>
      <c r="O726" s="83">
        <v>13197.01</v>
      </c>
      <c r="P726">
        <v>12366.229999999998</v>
      </c>
      <c r="Q726">
        <v>2.0452029999999999</v>
      </c>
      <c r="R726">
        <v>14545.51</v>
      </c>
      <c r="S726">
        <v>2.0452029999999999</v>
      </c>
      <c r="T726" s="84">
        <v>13197.01</v>
      </c>
      <c r="U726" s="57">
        <v>43983</v>
      </c>
      <c r="V726" s="81" t="str">
        <f t="shared" si="44"/>
        <v>32020</v>
      </c>
      <c r="W726" s="80" t="str">
        <f t="shared" si="45"/>
        <v>Acima de 120 dias</v>
      </c>
      <c r="X726" s="81" t="str">
        <f t="shared" si="47"/>
        <v>62020</v>
      </c>
      <c r="AA726"/>
    </row>
    <row r="727" spans="1:27" x14ac:dyDescent="0.3">
      <c r="A727" s="57">
        <v>44255</v>
      </c>
      <c r="B727">
        <v>29894663000189</v>
      </c>
      <c r="C727" t="s">
        <v>96</v>
      </c>
      <c r="D727" s="57">
        <v>44001</v>
      </c>
      <c r="E727">
        <v>330.4</v>
      </c>
      <c r="F727" s="57">
        <v>44142</v>
      </c>
      <c r="G727">
        <f t="shared" si="46"/>
        <v>-113</v>
      </c>
      <c r="H727" s="57">
        <v>46514</v>
      </c>
      <c r="I727">
        <v>2198</v>
      </c>
      <c r="J727">
        <v>305030943</v>
      </c>
      <c r="K727">
        <v>84</v>
      </c>
      <c r="L727"/>
      <c r="M727"/>
      <c r="N727">
        <v>1.4331710377309286</v>
      </c>
      <c r="O727" s="83">
        <v>15594.830000000002</v>
      </c>
      <c r="P727">
        <v>15952.519999999995</v>
      </c>
      <c r="Q727">
        <v>1.777744</v>
      </c>
      <c r="R727">
        <v>17021.64</v>
      </c>
      <c r="S727">
        <v>1.777744</v>
      </c>
      <c r="T727" s="84">
        <v>15594.830000000002</v>
      </c>
      <c r="U727" s="57">
        <v>44136</v>
      </c>
      <c r="V727" s="81" t="str">
        <f t="shared" si="44"/>
        <v>62020</v>
      </c>
      <c r="W727" s="80" t="str">
        <f t="shared" si="45"/>
        <v>91 a 120 dias</v>
      </c>
      <c r="X727" s="81" t="str">
        <f t="shared" si="47"/>
        <v>112020</v>
      </c>
      <c r="AA727"/>
    </row>
    <row r="728" spans="1:27" x14ac:dyDescent="0.3">
      <c r="A728" s="57">
        <v>44255</v>
      </c>
      <c r="B728">
        <v>29894663000189</v>
      </c>
      <c r="C728" t="s">
        <v>96</v>
      </c>
      <c r="D728" s="57">
        <v>44134</v>
      </c>
      <c r="E728">
        <v>148.69999999999999</v>
      </c>
      <c r="F728" s="57">
        <v>44203</v>
      </c>
      <c r="G728">
        <f t="shared" si="46"/>
        <v>-52</v>
      </c>
      <c r="H728" s="57">
        <v>46699</v>
      </c>
      <c r="I728">
        <v>2383</v>
      </c>
      <c r="J728">
        <v>305032511</v>
      </c>
      <c r="K728">
        <v>84</v>
      </c>
      <c r="L728"/>
      <c r="M728"/>
      <c r="N728">
        <v>1.4210149999999999</v>
      </c>
      <c r="O728" s="83">
        <v>6990.39</v>
      </c>
      <c r="P728">
        <v>7188.9500000000025</v>
      </c>
      <c r="Q728">
        <v>1.7581869999999999</v>
      </c>
      <c r="R728">
        <v>7691.03</v>
      </c>
      <c r="S728">
        <v>1.7581869999999999</v>
      </c>
      <c r="T728" s="84">
        <v>6990.39</v>
      </c>
      <c r="U728" s="57">
        <v>44197</v>
      </c>
      <c r="V728" s="81" t="str">
        <f t="shared" si="44"/>
        <v>102020</v>
      </c>
      <c r="W728" s="80" t="str">
        <f t="shared" si="45"/>
        <v>31 a 60 dias</v>
      </c>
      <c r="X728" s="81" t="str">
        <f t="shared" si="47"/>
        <v>12021</v>
      </c>
      <c r="AA728"/>
    </row>
    <row r="729" spans="1:27" x14ac:dyDescent="0.3">
      <c r="A729" s="57">
        <v>44255</v>
      </c>
      <c r="B729">
        <v>29894663000189</v>
      </c>
      <c r="C729" t="s">
        <v>96</v>
      </c>
      <c r="D729" s="57">
        <v>44074</v>
      </c>
      <c r="E729">
        <v>73.53</v>
      </c>
      <c r="F729" s="57">
        <v>44172</v>
      </c>
      <c r="G729">
        <f t="shared" si="46"/>
        <v>-83</v>
      </c>
      <c r="H729" s="57">
        <v>46667</v>
      </c>
      <c r="I729">
        <v>2351</v>
      </c>
      <c r="J729">
        <v>305079738</v>
      </c>
      <c r="K729">
        <v>84</v>
      </c>
      <c r="L729"/>
      <c r="M729"/>
      <c r="N729">
        <v>1.447082</v>
      </c>
      <c r="O729" s="83">
        <v>3473.91</v>
      </c>
      <c r="P729">
        <v>3473.4500000000012</v>
      </c>
      <c r="Q729">
        <v>1.7989930000000001</v>
      </c>
      <c r="R729">
        <v>3824.3799999999997</v>
      </c>
      <c r="S729">
        <v>1.7989930000000001</v>
      </c>
      <c r="T729" s="84">
        <v>3473.91</v>
      </c>
      <c r="U729" s="57">
        <v>44166</v>
      </c>
      <c r="V729" s="81" t="str">
        <f t="shared" si="44"/>
        <v>82020</v>
      </c>
      <c r="W729" s="80" t="str">
        <f t="shared" si="45"/>
        <v>61 a 90 dias</v>
      </c>
      <c r="X729" s="81" t="str">
        <f t="shared" si="47"/>
        <v>122020</v>
      </c>
      <c r="AA729"/>
    </row>
    <row r="730" spans="1:27" x14ac:dyDescent="0.3">
      <c r="A730" s="57">
        <v>44255</v>
      </c>
      <c r="B730">
        <v>29894663000189</v>
      </c>
      <c r="C730" t="s">
        <v>96</v>
      </c>
      <c r="D730" s="57">
        <v>44134</v>
      </c>
      <c r="E730">
        <v>195.49</v>
      </c>
      <c r="F730" s="57">
        <v>44323</v>
      </c>
      <c r="G730">
        <f t="shared" si="46"/>
        <v>68</v>
      </c>
      <c r="H730" s="57">
        <v>46728</v>
      </c>
      <c r="I730">
        <v>2412</v>
      </c>
      <c r="J730">
        <v>305087470</v>
      </c>
      <c r="K730">
        <v>84</v>
      </c>
      <c r="L730"/>
      <c r="M730"/>
      <c r="N730">
        <v>1.4366399999999999</v>
      </c>
      <c r="O730" s="83">
        <v>8389.25</v>
      </c>
      <c r="P730">
        <v>9265.1300000000028</v>
      </c>
      <c r="Q730">
        <v>1.784643</v>
      </c>
      <c r="R730">
        <v>9345.7199999999993</v>
      </c>
      <c r="S730">
        <v>1.784643</v>
      </c>
      <c r="T730" s="84">
        <v>8389.25</v>
      </c>
      <c r="U730" s="57">
        <v>44317</v>
      </c>
      <c r="V730" s="81" t="str">
        <f t="shared" si="44"/>
        <v>102020</v>
      </c>
      <c r="W730" s="80" t="str">
        <f t="shared" si="45"/>
        <v>1 a 30 dias</v>
      </c>
      <c r="X730" s="81" t="str">
        <f t="shared" si="47"/>
        <v>52021</v>
      </c>
      <c r="AA730"/>
    </row>
    <row r="731" spans="1:27" x14ac:dyDescent="0.3">
      <c r="A731" s="57">
        <v>44255</v>
      </c>
      <c r="B731">
        <v>29894663000189</v>
      </c>
      <c r="C731" t="s">
        <v>96</v>
      </c>
      <c r="D731" s="57">
        <v>43936</v>
      </c>
      <c r="E731">
        <v>30</v>
      </c>
      <c r="F731" s="57">
        <v>43958</v>
      </c>
      <c r="G731">
        <f t="shared" si="46"/>
        <v>-297</v>
      </c>
      <c r="H731" s="57">
        <v>46090</v>
      </c>
      <c r="I731">
        <v>1774</v>
      </c>
      <c r="J731">
        <v>305116682</v>
      </c>
      <c r="K731">
        <v>72</v>
      </c>
      <c r="L731"/>
      <c r="M731"/>
      <c r="N731">
        <v>1.4949999999999999</v>
      </c>
      <c r="O731" s="83">
        <v>1400.01</v>
      </c>
      <c r="P731">
        <v>1303.3699999999999</v>
      </c>
      <c r="Q731">
        <v>2.037957</v>
      </c>
      <c r="R731">
        <v>1543.65</v>
      </c>
      <c r="S731">
        <v>2.037957</v>
      </c>
      <c r="T731" s="84">
        <v>1400.01</v>
      </c>
      <c r="U731" s="57">
        <v>43983</v>
      </c>
      <c r="V731" s="81" t="str">
        <f t="shared" si="44"/>
        <v>42020</v>
      </c>
      <c r="W731" s="80" t="str">
        <f t="shared" si="45"/>
        <v>Acima de 120 dias</v>
      </c>
      <c r="X731" s="81" t="str">
        <f t="shared" si="47"/>
        <v>62020</v>
      </c>
      <c r="AA731"/>
    </row>
    <row r="732" spans="1:27" x14ac:dyDescent="0.3">
      <c r="A732" s="57">
        <v>44255</v>
      </c>
      <c r="B732">
        <v>29894663000189</v>
      </c>
      <c r="C732" t="s">
        <v>96</v>
      </c>
      <c r="D732" s="57">
        <v>43978</v>
      </c>
      <c r="E732">
        <v>563.04</v>
      </c>
      <c r="F732" s="57">
        <v>44323</v>
      </c>
      <c r="G732">
        <f t="shared" si="46"/>
        <v>68</v>
      </c>
      <c r="H732" s="57">
        <v>46119</v>
      </c>
      <c r="I732">
        <v>1803</v>
      </c>
      <c r="J732">
        <v>305117577</v>
      </c>
      <c r="K732">
        <v>72</v>
      </c>
      <c r="L732"/>
      <c r="M732"/>
      <c r="N732">
        <v>1.3599999999999999</v>
      </c>
      <c r="O732" s="83">
        <v>21902.880000000001</v>
      </c>
      <c r="P732">
        <v>25599.17</v>
      </c>
      <c r="Q732">
        <v>1.592975</v>
      </c>
      <c r="R732">
        <v>23221.98</v>
      </c>
      <c r="S732">
        <v>1.592975</v>
      </c>
      <c r="T732" s="84">
        <v>21902.880000000001</v>
      </c>
      <c r="U732" s="57">
        <v>44317</v>
      </c>
      <c r="V732" s="81" t="str">
        <f t="shared" si="44"/>
        <v>52020</v>
      </c>
      <c r="W732" s="80" t="str">
        <f t="shared" si="45"/>
        <v>1 a 30 dias</v>
      </c>
      <c r="X732" s="81" t="str">
        <f t="shared" si="47"/>
        <v>52021</v>
      </c>
      <c r="AA732"/>
    </row>
    <row r="733" spans="1:27" x14ac:dyDescent="0.3">
      <c r="A733" s="57">
        <v>44255</v>
      </c>
      <c r="B733">
        <v>29894663000189</v>
      </c>
      <c r="C733" t="s">
        <v>96</v>
      </c>
      <c r="D733" s="57">
        <v>43978</v>
      </c>
      <c r="E733">
        <v>70</v>
      </c>
      <c r="F733" s="57">
        <v>44234</v>
      </c>
      <c r="G733">
        <f t="shared" si="46"/>
        <v>-21</v>
      </c>
      <c r="H733" s="57">
        <v>46119</v>
      </c>
      <c r="I733">
        <v>1803</v>
      </c>
      <c r="J733">
        <v>305119476</v>
      </c>
      <c r="K733">
        <v>72</v>
      </c>
      <c r="L733"/>
      <c r="M733"/>
      <c r="N733">
        <v>1.4984905205101673</v>
      </c>
      <c r="O733" s="83">
        <v>2648.37</v>
      </c>
      <c r="P733">
        <v>3055.4600000000005</v>
      </c>
      <c r="Q733">
        <v>2.0543239999999998</v>
      </c>
      <c r="R733">
        <v>2998.32</v>
      </c>
      <c r="S733">
        <v>2.0543239999999998</v>
      </c>
      <c r="T733" s="84">
        <v>2648.37</v>
      </c>
      <c r="U733" s="57">
        <v>44228</v>
      </c>
      <c r="V733" s="81" t="str">
        <f t="shared" si="44"/>
        <v>52020</v>
      </c>
      <c r="W733" s="80" t="str">
        <f t="shared" si="45"/>
        <v>1 a 30 dias</v>
      </c>
      <c r="X733" s="81" t="str">
        <f t="shared" si="47"/>
        <v>22021</v>
      </c>
      <c r="AA733"/>
    </row>
    <row r="734" spans="1:27" x14ac:dyDescent="0.3">
      <c r="A734" s="57">
        <v>44255</v>
      </c>
      <c r="B734">
        <v>29894663000189</v>
      </c>
      <c r="C734" t="s">
        <v>96</v>
      </c>
      <c r="D734" s="57">
        <v>44074</v>
      </c>
      <c r="E734">
        <v>170</v>
      </c>
      <c r="F734" s="57">
        <v>44142</v>
      </c>
      <c r="G734">
        <f t="shared" si="46"/>
        <v>-113</v>
      </c>
      <c r="H734" s="57">
        <v>46608</v>
      </c>
      <c r="I734">
        <v>2292</v>
      </c>
      <c r="J734">
        <v>305125882</v>
      </c>
      <c r="K734">
        <v>84</v>
      </c>
      <c r="L734"/>
      <c r="M734"/>
      <c r="N734">
        <v>1.421557</v>
      </c>
      <c r="O734" s="83">
        <v>8179.06</v>
      </c>
      <c r="P734">
        <v>8338.8699999999972</v>
      </c>
      <c r="Q734">
        <v>1.7685869999999999</v>
      </c>
      <c r="R734">
        <v>8961.869999999999</v>
      </c>
      <c r="S734">
        <v>1.7685869999999999</v>
      </c>
      <c r="T734" s="84">
        <v>8179.06</v>
      </c>
      <c r="U734" s="57">
        <v>44136</v>
      </c>
      <c r="V734" s="81" t="str">
        <f t="shared" si="44"/>
        <v>82020</v>
      </c>
      <c r="W734" s="80" t="str">
        <f t="shared" si="45"/>
        <v>91 a 120 dias</v>
      </c>
      <c r="X734" s="81" t="str">
        <f t="shared" si="47"/>
        <v>112020</v>
      </c>
      <c r="AA734"/>
    </row>
    <row r="735" spans="1:27" x14ac:dyDescent="0.3">
      <c r="A735" s="57">
        <v>44255</v>
      </c>
      <c r="B735">
        <v>29894663000189</v>
      </c>
      <c r="C735" t="s">
        <v>96</v>
      </c>
      <c r="D735" s="57">
        <v>44001</v>
      </c>
      <c r="E735">
        <v>241.36</v>
      </c>
      <c r="F735" s="57">
        <v>44050</v>
      </c>
      <c r="G735">
        <f t="shared" si="46"/>
        <v>-205</v>
      </c>
      <c r="H735" s="57">
        <v>46514</v>
      </c>
      <c r="I735">
        <v>2198</v>
      </c>
      <c r="J735">
        <v>305130318</v>
      </c>
      <c r="K735">
        <v>84</v>
      </c>
      <c r="L735"/>
      <c r="M735"/>
      <c r="N735">
        <v>1.4502428380426249</v>
      </c>
      <c r="O735" s="83">
        <v>241.36</v>
      </c>
      <c r="P735">
        <v>11587.019999999997</v>
      </c>
      <c r="Q735">
        <v>1.7958970000000001</v>
      </c>
      <c r="R735">
        <v>241.36</v>
      </c>
      <c r="S735">
        <v>1.7958970000000001</v>
      </c>
      <c r="T735" s="84">
        <v>241.36</v>
      </c>
      <c r="U735" s="57">
        <v>44075</v>
      </c>
      <c r="V735" s="81" t="str">
        <f t="shared" si="44"/>
        <v>62020</v>
      </c>
      <c r="W735" s="80" t="str">
        <f t="shared" si="45"/>
        <v>Acima de 120 dias</v>
      </c>
      <c r="X735" s="81" t="str">
        <f t="shared" si="47"/>
        <v>92020</v>
      </c>
      <c r="AA735"/>
    </row>
    <row r="736" spans="1:27" x14ac:dyDescent="0.3">
      <c r="A736" s="57">
        <v>44255</v>
      </c>
      <c r="B736">
        <v>29894663000189</v>
      </c>
      <c r="C736" t="s">
        <v>96</v>
      </c>
      <c r="D736" s="57">
        <v>43978</v>
      </c>
      <c r="E736">
        <v>124.1</v>
      </c>
      <c r="F736" s="57">
        <v>44172</v>
      </c>
      <c r="G736">
        <f t="shared" si="46"/>
        <v>-83</v>
      </c>
      <c r="H736" s="57">
        <v>46514</v>
      </c>
      <c r="I736">
        <v>2198</v>
      </c>
      <c r="J736">
        <v>305131004</v>
      </c>
      <c r="K736">
        <v>84</v>
      </c>
      <c r="L736"/>
      <c r="M736"/>
      <c r="N736">
        <v>1.4504360000000001</v>
      </c>
      <c r="O736" s="83">
        <v>5703.3700000000008</v>
      </c>
      <c r="P736">
        <v>6015.2900000000018</v>
      </c>
      <c r="Q736">
        <v>1.798743</v>
      </c>
      <c r="R736">
        <v>6240.54</v>
      </c>
      <c r="S736">
        <v>1.798743</v>
      </c>
      <c r="T736" s="84">
        <v>5703.3700000000008</v>
      </c>
      <c r="U736" s="57">
        <v>44197</v>
      </c>
      <c r="V736" s="81" t="str">
        <f t="shared" si="44"/>
        <v>52020</v>
      </c>
      <c r="W736" s="80" t="str">
        <f t="shared" si="45"/>
        <v>61 a 90 dias</v>
      </c>
      <c r="X736" s="81" t="str">
        <f t="shared" si="47"/>
        <v>12021</v>
      </c>
      <c r="AA736"/>
    </row>
    <row r="737" spans="1:27" x14ac:dyDescent="0.3">
      <c r="A737" s="57">
        <v>44255</v>
      </c>
      <c r="B737">
        <v>29894663000189</v>
      </c>
      <c r="C737" t="s">
        <v>96</v>
      </c>
      <c r="D737" s="57">
        <v>44134</v>
      </c>
      <c r="E737">
        <v>121</v>
      </c>
      <c r="F737" s="57">
        <v>44262</v>
      </c>
      <c r="G737">
        <f t="shared" si="46"/>
        <v>7</v>
      </c>
      <c r="H737" s="57">
        <v>46699</v>
      </c>
      <c r="I737">
        <v>2383</v>
      </c>
      <c r="J737">
        <v>305132710</v>
      </c>
      <c r="K737">
        <v>84</v>
      </c>
      <c r="L737"/>
      <c r="M737"/>
      <c r="N737">
        <v>1.4183869999999998</v>
      </c>
      <c r="O737" s="83">
        <v>5450.46</v>
      </c>
      <c r="P737">
        <v>5855.1</v>
      </c>
      <c r="Q737">
        <v>1.7553719999999999</v>
      </c>
      <c r="R737">
        <v>6021.15</v>
      </c>
      <c r="S737">
        <v>1.7553719999999999</v>
      </c>
      <c r="T737" s="84">
        <v>5450.46</v>
      </c>
      <c r="U737" s="57">
        <v>44287</v>
      </c>
      <c r="V737" s="81" t="str">
        <f t="shared" si="44"/>
        <v>102020</v>
      </c>
      <c r="W737" s="80" t="str">
        <f t="shared" si="45"/>
        <v>1 a 30 dias</v>
      </c>
      <c r="X737" s="81" t="str">
        <f t="shared" si="47"/>
        <v>42021</v>
      </c>
      <c r="AA737"/>
    </row>
    <row r="738" spans="1:27" x14ac:dyDescent="0.3">
      <c r="A738" s="57">
        <v>44255</v>
      </c>
      <c r="B738">
        <v>29894663000189</v>
      </c>
      <c r="C738" t="s">
        <v>96</v>
      </c>
      <c r="D738" s="57">
        <v>44074</v>
      </c>
      <c r="E738">
        <v>52</v>
      </c>
      <c r="F738" s="57">
        <v>44234</v>
      </c>
      <c r="G738">
        <f t="shared" si="46"/>
        <v>-21</v>
      </c>
      <c r="H738" s="57">
        <v>46608</v>
      </c>
      <c r="I738">
        <v>2292</v>
      </c>
      <c r="J738">
        <v>305137604</v>
      </c>
      <c r="K738">
        <v>84</v>
      </c>
      <c r="L738"/>
      <c r="M738"/>
      <c r="N738">
        <v>1.4462170000000001</v>
      </c>
      <c r="O738" s="83">
        <v>2326.66</v>
      </c>
      <c r="P738">
        <v>2529.7700000000004</v>
      </c>
      <c r="Q738">
        <v>1.799004</v>
      </c>
      <c r="R738">
        <v>2567.0500000000002</v>
      </c>
      <c r="S738">
        <v>1.799004</v>
      </c>
      <c r="T738" s="84">
        <v>2326.66</v>
      </c>
      <c r="U738" s="57">
        <v>44228</v>
      </c>
      <c r="V738" s="81" t="str">
        <f t="shared" si="44"/>
        <v>82020</v>
      </c>
      <c r="W738" s="80" t="str">
        <f t="shared" si="45"/>
        <v>1 a 30 dias</v>
      </c>
      <c r="X738" s="81" t="str">
        <f t="shared" si="47"/>
        <v>22021</v>
      </c>
      <c r="AA738"/>
    </row>
    <row r="739" spans="1:27" x14ac:dyDescent="0.3">
      <c r="A739" s="57">
        <v>44255</v>
      </c>
      <c r="B739">
        <v>29894663000189</v>
      </c>
      <c r="C739" t="s">
        <v>96</v>
      </c>
      <c r="D739" s="57">
        <v>44074</v>
      </c>
      <c r="E739">
        <v>323.7</v>
      </c>
      <c r="F739" s="57">
        <v>44323</v>
      </c>
      <c r="G739">
        <f t="shared" si="46"/>
        <v>68</v>
      </c>
      <c r="H739" s="57">
        <v>46575</v>
      </c>
      <c r="I739">
        <v>2259</v>
      </c>
      <c r="J739">
        <v>305150461</v>
      </c>
      <c r="K739">
        <v>84</v>
      </c>
      <c r="L739"/>
      <c r="M739"/>
      <c r="N739">
        <v>1.3942624485843311</v>
      </c>
      <c r="O739" s="83">
        <v>13660.03</v>
      </c>
      <c r="P739">
        <v>15923.829999999993</v>
      </c>
      <c r="Q739">
        <v>1.7395510000000001</v>
      </c>
      <c r="R739">
        <v>15136.490000000002</v>
      </c>
      <c r="S739">
        <v>1.7395510000000001</v>
      </c>
      <c r="T739" s="84">
        <v>13660.03</v>
      </c>
      <c r="U739" s="57">
        <v>44317</v>
      </c>
      <c r="V739" s="81" t="str">
        <f t="shared" si="44"/>
        <v>82020</v>
      </c>
      <c r="W739" s="80" t="str">
        <f t="shared" si="45"/>
        <v>1 a 30 dias</v>
      </c>
      <c r="X739" s="81" t="str">
        <f t="shared" si="47"/>
        <v>52021</v>
      </c>
      <c r="AA739"/>
    </row>
    <row r="740" spans="1:27" x14ac:dyDescent="0.3">
      <c r="A740" s="57">
        <v>44255</v>
      </c>
      <c r="B740">
        <v>29894663000189</v>
      </c>
      <c r="C740" t="s">
        <v>96</v>
      </c>
      <c r="D740" s="57">
        <v>44074</v>
      </c>
      <c r="E740">
        <v>148.97999999999999</v>
      </c>
      <c r="F740" s="57">
        <v>44172</v>
      </c>
      <c r="G740">
        <f t="shared" si="46"/>
        <v>-83</v>
      </c>
      <c r="H740" s="57">
        <v>46575</v>
      </c>
      <c r="I740">
        <v>2259</v>
      </c>
      <c r="J740">
        <v>305155646</v>
      </c>
      <c r="K740">
        <v>84</v>
      </c>
      <c r="L740"/>
      <c r="M740"/>
      <c r="N740">
        <v>1.3599999999999999</v>
      </c>
      <c r="O740" s="83">
        <v>7170.62</v>
      </c>
      <c r="P740">
        <v>7413.2599999999993</v>
      </c>
      <c r="Q740">
        <v>1.6643060000000001</v>
      </c>
      <c r="R740">
        <v>7784.6</v>
      </c>
      <c r="S740">
        <v>1.6643060000000001</v>
      </c>
      <c r="T740" s="84">
        <v>7170.62</v>
      </c>
      <c r="U740" s="57">
        <v>44197</v>
      </c>
      <c r="V740" s="81" t="str">
        <f t="shared" si="44"/>
        <v>82020</v>
      </c>
      <c r="W740" s="80" t="str">
        <f t="shared" si="45"/>
        <v>61 a 90 dias</v>
      </c>
      <c r="X740" s="81" t="str">
        <f t="shared" si="47"/>
        <v>12021</v>
      </c>
      <c r="AA740"/>
    </row>
    <row r="741" spans="1:27" x14ac:dyDescent="0.3">
      <c r="A741" s="57">
        <v>44255</v>
      </c>
      <c r="B741">
        <v>29894663000189</v>
      </c>
      <c r="C741" t="s">
        <v>96</v>
      </c>
      <c r="D741" s="57">
        <v>44074</v>
      </c>
      <c r="E741">
        <v>236.9</v>
      </c>
      <c r="F741" s="57">
        <v>44142</v>
      </c>
      <c r="G741">
        <f t="shared" si="46"/>
        <v>-113</v>
      </c>
      <c r="H741" s="57">
        <v>46575</v>
      </c>
      <c r="I741">
        <v>2259</v>
      </c>
      <c r="J741">
        <v>305158392</v>
      </c>
      <c r="K741">
        <v>84</v>
      </c>
      <c r="L741"/>
      <c r="M741"/>
      <c r="N741">
        <v>1.4368261070383268</v>
      </c>
      <c r="O741" s="83">
        <v>11288.9</v>
      </c>
      <c r="P741">
        <v>11490.140000000003</v>
      </c>
      <c r="Q741">
        <v>1.7849200000000001</v>
      </c>
      <c r="R741">
        <v>12356.88</v>
      </c>
      <c r="S741">
        <v>1.7849200000000001</v>
      </c>
      <c r="T741" s="84">
        <v>11288.9</v>
      </c>
      <c r="U741" s="57">
        <v>44136</v>
      </c>
      <c r="V741" s="81" t="str">
        <f t="shared" si="44"/>
        <v>82020</v>
      </c>
      <c r="W741" s="80" t="str">
        <f t="shared" si="45"/>
        <v>91 a 120 dias</v>
      </c>
      <c r="X741" s="81" t="str">
        <f t="shared" si="47"/>
        <v>112020</v>
      </c>
      <c r="AA741"/>
    </row>
    <row r="742" spans="1:27" x14ac:dyDescent="0.3">
      <c r="A742" s="57">
        <v>44255</v>
      </c>
      <c r="B742">
        <v>29894663000189</v>
      </c>
      <c r="C742" t="s">
        <v>96</v>
      </c>
      <c r="D742" s="57">
        <v>44074</v>
      </c>
      <c r="E742">
        <v>80.48</v>
      </c>
      <c r="F742" s="57">
        <v>44142</v>
      </c>
      <c r="G742">
        <f t="shared" si="46"/>
        <v>-113</v>
      </c>
      <c r="H742" s="57">
        <v>46608</v>
      </c>
      <c r="I742">
        <v>2292</v>
      </c>
      <c r="J742">
        <v>305158651</v>
      </c>
      <c r="K742">
        <v>84</v>
      </c>
      <c r="L742"/>
      <c r="M742"/>
      <c r="N742">
        <v>1.3599999999999999</v>
      </c>
      <c r="O742" s="83">
        <v>4031.2000000000003</v>
      </c>
      <c r="P742">
        <v>4030.4000000000005</v>
      </c>
      <c r="Q742">
        <v>1.612425</v>
      </c>
      <c r="R742">
        <v>4314.57</v>
      </c>
      <c r="S742">
        <v>1.612425</v>
      </c>
      <c r="T742" s="84">
        <v>4031.2000000000003</v>
      </c>
      <c r="U742" s="57">
        <v>44197</v>
      </c>
      <c r="V742" s="81" t="str">
        <f t="shared" si="44"/>
        <v>82020</v>
      </c>
      <c r="W742" s="80" t="str">
        <f t="shared" si="45"/>
        <v>91 a 120 dias</v>
      </c>
      <c r="X742" s="81" t="str">
        <f t="shared" si="47"/>
        <v>12021</v>
      </c>
      <c r="AA742"/>
    </row>
    <row r="743" spans="1:27" x14ac:dyDescent="0.3">
      <c r="A743" s="57">
        <v>44255</v>
      </c>
      <c r="B743">
        <v>29894663000189</v>
      </c>
      <c r="C743" t="s">
        <v>96</v>
      </c>
      <c r="D743" s="57">
        <v>44074</v>
      </c>
      <c r="E743">
        <v>181.13</v>
      </c>
      <c r="F743" s="57">
        <v>44262</v>
      </c>
      <c r="G743">
        <f t="shared" si="46"/>
        <v>7</v>
      </c>
      <c r="H743" s="57">
        <v>45511</v>
      </c>
      <c r="I743">
        <v>1195</v>
      </c>
      <c r="J743">
        <v>305166309</v>
      </c>
      <c r="K743">
        <v>48</v>
      </c>
      <c r="L743"/>
      <c r="M743"/>
      <c r="N743">
        <v>1.3599999999999999</v>
      </c>
      <c r="O743" s="83">
        <v>5590.5700000000006</v>
      </c>
      <c r="P743">
        <v>6394.9599999999982</v>
      </c>
      <c r="Q743">
        <v>1.780594</v>
      </c>
      <c r="R743">
        <v>5986.2800000000007</v>
      </c>
      <c r="S743">
        <v>1.780594</v>
      </c>
      <c r="T743" s="84">
        <v>5590.5700000000006</v>
      </c>
      <c r="U743" s="57">
        <v>44287</v>
      </c>
      <c r="V743" s="81" t="str">
        <f t="shared" si="44"/>
        <v>82020</v>
      </c>
      <c r="W743" s="80" t="str">
        <f t="shared" si="45"/>
        <v>1 a 30 dias</v>
      </c>
      <c r="X743" s="81" t="str">
        <f t="shared" si="47"/>
        <v>42021</v>
      </c>
      <c r="AA743"/>
    </row>
    <row r="744" spans="1:27" x14ac:dyDescent="0.3">
      <c r="A744" s="57">
        <v>44255</v>
      </c>
      <c r="B744">
        <v>29894663000189</v>
      </c>
      <c r="C744" t="s">
        <v>96</v>
      </c>
      <c r="D744" s="57">
        <v>44074</v>
      </c>
      <c r="E744">
        <v>200</v>
      </c>
      <c r="F744" s="57">
        <v>44111</v>
      </c>
      <c r="G744">
        <f t="shared" si="46"/>
        <v>-144</v>
      </c>
      <c r="H744" s="57">
        <v>46608</v>
      </c>
      <c r="I744">
        <v>2292</v>
      </c>
      <c r="J744">
        <v>305169807</v>
      </c>
      <c r="K744">
        <v>84</v>
      </c>
      <c r="L744"/>
      <c r="M744"/>
      <c r="N744">
        <v>1.438137</v>
      </c>
      <c r="O744" s="83">
        <v>9779.49</v>
      </c>
      <c r="P744">
        <v>9756.0800000000054</v>
      </c>
      <c r="Q744">
        <v>1.786249</v>
      </c>
      <c r="R744">
        <v>10696.09</v>
      </c>
      <c r="S744">
        <v>1.786249</v>
      </c>
      <c r="T744" s="84">
        <v>9779.49</v>
      </c>
      <c r="U744" s="57">
        <v>44105</v>
      </c>
      <c r="V744" s="81" t="str">
        <f t="shared" si="44"/>
        <v>82020</v>
      </c>
      <c r="W744" s="80" t="str">
        <f t="shared" si="45"/>
        <v>Acima de 120 dias</v>
      </c>
      <c r="X744" s="81" t="str">
        <f t="shared" si="47"/>
        <v>102020</v>
      </c>
      <c r="AA744"/>
    </row>
    <row r="745" spans="1:27" x14ac:dyDescent="0.3">
      <c r="A745" s="57">
        <v>44255</v>
      </c>
      <c r="B745">
        <v>29894663000189</v>
      </c>
      <c r="C745" t="s">
        <v>96</v>
      </c>
      <c r="D745" s="57">
        <v>44134</v>
      </c>
      <c r="E745">
        <v>43.04</v>
      </c>
      <c r="F745" s="57">
        <v>44293</v>
      </c>
      <c r="G745">
        <f t="shared" si="46"/>
        <v>38</v>
      </c>
      <c r="H745" s="57">
        <v>46638</v>
      </c>
      <c r="I745">
        <v>2322</v>
      </c>
      <c r="J745">
        <v>305175417</v>
      </c>
      <c r="K745">
        <v>84</v>
      </c>
      <c r="L745"/>
      <c r="M745"/>
      <c r="N745">
        <v>1.4028499999999999</v>
      </c>
      <c r="O745" s="83">
        <v>1872.79</v>
      </c>
      <c r="P745">
        <v>2110.37</v>
      </c>
      <c r="Q745">
        <v>1.7572179999999999</v>
      </c>
      <c r="R745">
        <v>2075.46</v>
      </c>
      <c r="S745">
        <v>1.7572179999999999</v>
      </c>
      <c r="T745" s="84">
        <v>1872.79</v>
      </c>
      <c r="U745" s="57">
        <v>44287</v>
      </c>
      <c r="V745" s="81" t="str">
        <f t="shared" si="44"/>
        <v>102020</v>
      </c>
      <c r="W745" s="80" t="str">
        <f t="shared" si="45"/>
        <v>1 a 30 dias</v>
      </c>
      <c r="X745" s="81" t="str">
        <f t="shared" si="47"/>
        <v>42021</v>
      </c>
      <c r="AA745"/>
    </row>
    <row r="746" spans="1:27" x14ac:dyDescent="0.3">
      <c r="A746" s="57">
        <v>44255</v>
      </c>
      <c r="B746">
        <v>29894663000189</v>
      </c>
      <c r="C746" t="s">
        <v>96</v>
      </c>
      <c r="D746" s="57">
        <v>43978</v>
      </c>
      <c r="E746">
        <v>116.32</v>
      </c>
      <c r="F746" s="57">
        <v>44081</v>
      </c>
      <c r="G746">
        <f t="shared" si="46"/>
        <v>-174</v>
      </c>
      <c r="H746" s="57">
        <v>46119</v>
      </c>
      <c r="I746">
        <v>1803</v>
      </c>
      <c r="J746">
        <v>305222967</v>
      </c>
      <c r="K746">
        <v>72</v>
      </c>
      <c r="L746"/>
      <c r="M746"/>
      <c r="N746">
        <v>1.4072242489234634</v>
      </c>
      <c r="O746" s="83">
        <v>5235.25</v>
      </c>
      <c r="P746">
        <v>5215.0799999999972</v>
      </c>
      <c r="Q746">
        <v>1.7980989999999999</v>
      </c>
      <c r="R746">
        <v>5671.12</v>
      </c>
      <c r="S746">
        <v>1.7980989999999999</v>
      </c>
      <c r="T746" s="84">
        <v>5235.25</v>
      </c>
      <c r="U746" s="57">
        <v>44105</v>
      </c>
      <c r="V746" s="81" t="str">
        <f t="shared" si="44"/>
        <v>52020</v>
      </c>
      <c r="W746" s="80" t="str">
        <f t="shared" si="45"/>
        <v>Acima de 120 dias</v>
      </c>
      <c r="X746" s="81" t="str">
        <f t="shared" si="47"/>
        <v>102020</v>
      </c>
      <c r="AA746"/>
    </row>
    <row r="747" spans="1:27" x14ac:dyDescent="0.3">
      <c r="A747" s="57">
        <v>44255</v>
      </c>
      <c r="B747">
        <v>29894663000189</v>
      </c>
      <c r="C747" t="s">
        <v>96</v>
      </c>
      <c r="D747" s="57">
        <v>43978</v>
      </c>
      <c r="E747">
        <v>365</v>
      </c>
      <c r="F747" s="57">
        <v>44142</v>
      </c>
      <c r="G747">
        <f t="shared" si="46"/>
        <v>-113</v>
      </c>
      <c r="H747" s="57">
        <v>46119</v>
      </c>
      <c r="I747">
        <v>1803</v>
      </c>
      <c r="J747">
        <v>305226656</v>
      </c>
      <c r="K747">
        <v>72</v>
      </c>
      <c r="L747"/>
      <c r="M747"/>
      <c r="N747">
        <v>1.4065697824152834</v>
      </c>
      <c r="O747" s="83">
        <v>15700.17</v>
      </c>
      <c r="P747">
        <v>16367.610000000004</v>
      </c>
      <c r="Q747">
        <v>1.7973859999999999</v>
      </c>
      <c r="R747">
        <v>17067.79</v>
      </c>
      <c r="S747">
        <v>1.7973859999999999</v>
      </c>
      <c r="T747" s="84">
        <v>15700.17</v>
      </c>
      <c r="U747" s="57">
        <v>44136</v>
      </c>
      <c r="V747" s="81" t="str">
        <f t="shared" si="44"/>
        <v>52020</v>
      </c>
      <c r="W747" s="80" t="str">
        <f t="shared" si="45"/>
        <v>91 a 120 dias</v>
      </c>
      <c r="X747" s="81" t="str">
        <f t="shared" si="47"/>
        <v>112020</v>
      </c>
      <c r="AA747"/>
    </row>
    <row r="748" spans="1:27" x14ac:dyDescent="0.3">
      <c r="A748" s="57">
        <v>44255</v>
      </c>
      <c r="B748">
        <v>29894663000189</v>
      </c>
      <c r="C748" t="s">
        <v>96</v>
      </c>
      <c r="D748" s="57">
        <v>44040</v>
      </c>
      <c r="E748">
        <v>100</v>
      </c>
      <c r="F748" s="57">
        <v>44172</v>
      </c>
      <c r="G748">
        <f t="shared" si="46"/>
        <v>-83</v>
      </c>
      <c r="H748" s="57">
        <v>46545</v>
      </c>
      <c r="I748">
        <v>2229</v>
      </c>
      <c r="J748">
        <v>305231483</v>
      </c>
      <c r="K748">
        <v>84</v>
      </c>
      <c r="L748"/>
      <c r="M748"/>
      <c r="N748">
        <v>1.4273715985537125</v>
      </c>
      <c r="O748" s="83">
        <v>4650.8099999999995</v>
      </c>
      <c r="P748">
        <v>4857.2400000000025</v>
      </c>
      <c r="Q748">
        <v>1.7746329999999999</v>
      </c>
      <c r="R748">
        <v>5094.72</v>
      </c>
      <c r="S748">
        <v>1.7746329999999999</v>
      </c>
      <c r="T748" s="84">
        <v>4650.8099999999995</v>
      </c>
      <c r="U748" s="57">
        <v>44166</v>
      </c>
      <c r="V748" s="81" t="str">
        <f t="shared" si="44"/>
        <v>72020</v>
      </c>
      <c r="W748" s="80" t="str">
        <f t="shared" si="45"/>
        <v>61 a 90 dias</v>
      </c>
      <c r="X748" s="81" t="str">
        <f t="shared" si="47"/>
        <v>122020</v>
      </c>
      <c r="AA748"/>
    </row>
    <row r="749" spans="1:27" x14ac:dyDescent="0.3">
      <c r="A749" s="57">
        <v>44255</v>
      </c>
      <c r="B749">
        <v>29894663000189</v>
      </c>
      <c r="C749" t="s">
        <v>96</v>
      </c>
      <c r="D749" s="57">
        <v>44001</v>
      </c>
      <c r="E749">
        <v>65</v>
      </c>
      <c r="F749" s="57">
        <v>44323</v>
      </c>
      <c r="G749">
        <f t="shared" si="46"/>
        <v>68</v>
      </c>
      <c r="H749" s="57">
        <v>46514</v>
      </c>
      <c r="I749">
        <v>2198</v>
      </c>
      <c r="J749">
        <v>305232983</v>
      </c>
      <c r="K749">
        <v>84</v>
      </c>
      <c r="L749"/>
      <c r="M749"/>
      <c r="N749">
        <v>1.436112675201745</v>
      </c>
      <c r="O749" s="83">
        <v>2671.99</v>
      </c>
      <c r="P749">
        <v>3135.2999999999997</v>
      </c>
      <c r="Q749">
        <v>1.785787</v>
      </c>
      <c r="R749">
        <v>2956.16</v>
      </c>
      <c r="S749">
        <v>1.785787</v>
      </c>
      <c r="T749" s="84">
        <v>2671.99</v>
      </c>
      <c r="U749" s="57">
        <v>44317</v>
      </c>
      <c r="V749" s="81" t="str">
        <f t="shared" si="44"/>
        <v>62020</v>
      </c>
      <c r="W749" s="80" t="str">
        <f t="shared" si="45"/>
        <v>1 a 30 dias</v>
      </c>
      <c r="X749" s="81" t="str">
        <f t="shared" si="47"/>
        <v>52021</v>
      </c>
      <c r="AA749"/>
    </row>
    <row r="750" spans="1:27" x14ac:dyDescent="0.3">
      <c r="A750" s="57">
        <v>44255</v>
      </c>
      <c r="B750">
        <v>29894663000189</v>
      </c>
      <c r="C750" t="s">
        <v>96</v>
      </c>
      <c r="D750" s="57">
        <v>43978</v>
      </c>
      <c r="E750">
        <v>264.74</v>
      </c>
      <c r="F750" s="57">
        <v>44293</v>
      </c>
      <c r="G750">
        <f t="shared" si="46"/>
        <v>38</v>
      </c>
      <c r="H750" s="57">
        <v>46514</v>
      </c>
      <c r="I750">
        <v>2198</v>
      </c>
      <c r="J750">
        <v>305236592</v>
      </c>
      <c r="K750">
        <v>84</v>
      </c>
      <c r="L750"/>
      <c r="M750"/>
      <c r="N750">
        <v>1.438841</v>
      </c>
      <c r="O750" s="83">
        <v>11145.55</v>
      </c>
      <c r="P750">
        <v>12882.33</v>
      </c>
      <c r="Q750">
        <v>1.7863830000000001</v>
      </c>
      <c r="R750">
        <v>12295.02</v>
      </c>
      <c r="S750">
        <v>1.7863830000000001</v>
      </c>
      <c r="T750" s="84">
        <v>11145.55</v>
      </c>
      <c r="U750" s="57">
        <v>44287</v>
      </c>
      <c r="V750" s="81" t="str">
        <f t="shared" si="44"/>
        <v>52020</v>
      </c>
      <c r="W750" s="80" t="str">
        <f t="shared" si="45"/>
        <v>1 a 30 dias</v>
      </c>
      <c r="X750" s="81" t="str">
        <f t="shared" si="47"/>
        <v>42021</v>
      </c>
      <c r="AA750"/>
    </row>
    <row r="751" spans="1:27" x14ac:dyDescent="0.3">
      <c r="A751" s="57">
        <v>44255</v>
      </c>
      <c r="B751">
        <v>29894663000189</v>
      </c>
      <c r="C751" t="s">
        <v>96</v>
      </c>
      <c r="D751" s="57">
        <v>44040</v>
      </c>
      <c r="E751">
        <v>250.2</v>
      </c>
      <c r="F751" s="57">
        <v>44262</v>
      </c>
      <c r="G751">
        <f t="shared" si="46"/>
        <v>7</v>
      </c>
      <c r="H751" s="57">
        <v>46608</v>
      </c>
      <c r="I751">
        <v>2292</v>
      </c>
      <c r="J751">
        <v>305265800</v>
      </c>
      <c r="K751">
        <v>84</v>
      </c>
      <c r="L751"/>
      <c r="M751"/>
      <c r="N751">
        <v>1.446536</v>
      </c>
      <c r="O751" s="83">
        <v>10988.92</v>
      </c>
      <c r="P751">
        <v>11974.190000000002</v>
      </c>
      <c r="Q751">
        <v>1.7843150000000001</v>
      </c>
      <c r="R751">
        <v>12099.960000000001</v>
      </c>
      <c r="S751">
        <v>1.7843150000000001</v>
      </c>
      <c r="T751" s="84">
        <v>10988.92</v>
      </c>
      <c r="U751" s="57">
        <v>44287</v>
      </c>
      <c r="V751" s="81" t="str">
        <f t="shared" si="44"/>
        <v>72020</v>
      </c>
      <c r="W751" s="80" t="str">
        <f t="shared" si="45"/>
        <v>1 a 30 dias</v>
      </c>
      <c r="X751" s="81" t="str">
        <f t="shared" si="47"/>
        <v>42021</v>
      </c>
      <c r="AA751"/>
    </row>
    <row r="752" spans="1:27" x14ac:dyDescent="0.3">
      <c r="A752" s="57">
        <v>44255</v>
      </c>
      <c r="B752">
        <v>29894663000189</v>
      </c>
      <c r="C752" t="s">
        <v>96</v>
      </c>
      <c r="D752" s="57">
        <v>43978</v>
      </c>
      <c r="E752">
        <v>582.64</v>
      </c>
      <c r="F752" s="57">
        <v>44262</v>
      </c>
      <c r="G752">
        <f t="shared" si="46"/>
        <v>7</v>
      </c>
      <c r="H752" s="57">
        <v>46514</v>
      </c>
      <c r="I752">
        <v>2198</v>
      </c>
      <c r="J752">
        <v>305331940</v>
      </c>
      <c r="K752">
        <v>84</v>
      </c>
      <c r="L752"/>
      <c r="M752"/>
      <c r="N752">
        <v>1.4416760000000002</v>
      </c>
      <c r="O752" s="83">
        <v>25091.480000000003</v>
      </c>
      <c r="P752">
        <v>28324.390000000018</v>
      </c>
      <c r="Q752">
        <v>1.7894490000000001</v>
      </c>
      <c r="R752">
        <v>27619.360000000001</v>
      </c>
      <c r="S752">
        <v>1.7894490000000001</v>
      </c>
      <c r="T752" s="84">
        <v>25091.480000000003</v>
      </c>
      <c r="U752" s="57">
        <v>44287</v>
      </c>
      <c r="V752" s="81" t="str">
        <f t="shared" si="44"/>
        <v>52020</v>
      </c>
      <c r="W752" s="80" t="str">
        <f t="shared" si="45"/>
        <v>1 a 30 dias</v>
      </c>
      <c r="X752" s="81" t="str">
        <f t="shared" si="47"/>
        <v>42021</v>
      </c>
      <c r="AA752"/>
    </row>
    <row r="753" spans="1:27" x14ac:dyDescent="0.3">
      <c r="A753" s="57">
        <v>44255</v>
      </c>
      <c r="B753">
        <v>29894663000189</v>
      </c>
      <c r="C753" t="s">
        <v>96</v>
      </c>
      <c r="D753" s="57">
        <v>43978</v>
      </c>
      <c r="E753">
        <v>304.69</v>
      </c>
      <c r="F753" s="57">
        <v>44019</v>
      </c>
      <c r="G753">
        <f t="shared" si="46"/>
        <v>-236</v>
      </c>
      <c r="H753" s="57">
        <v>46514</v>
      </c>
      <c r="I753">
        <v>2198</v>
      </c>
      <c r="J753">
        <v>305337590</v>
      </c>
      <c r="K753">
        <v>84</v>
      </c>
      <c r="L753"/>
      <c r="M753"/>
      <c r="N753">
        <v>1.3987430000000001</v>
      </c>
      <c r="O753" s="83">
        <v>15721.07</v>
      </c>
      <c r="P753">
        <v>15027.909999999998</v>
      </c>
      <c r="Q753">
        <v>1.74366</v>
      </c>
      <c r="R753">
        <v>17058.309999999998</v>
      </c>
      <c r="S753">
        <v>1.74366</v>
      </c>
      <c r="T753" s="84">
        <v>15721.07</v>
      </c>
      <c r="U753" s="57">
        <v>44044</v>
      </c>
      <c r="V753" s="81" t="str">
        <f t="shared" si="44"/>
        <v>52020</v>
      </c>
      <c r="W753" s="80" t="str">
        <f t="shared" si="45"/>
        <v>Acima de 120 dias</v>
      </c>
      <c r="X753" s="81" t="str">
        <f t="shared" si="47"/>
        <v>82020</v>
      </c>
      <c r="AA753"/>
    </row>
    <row r="754" spans="1:27" x14ac:dyDescent="0.3">
      <c r="A754" s="57">
        <v>44255</v>
      </c>
      <c r="B754">
        <v>29894663000189</v>
      </c>
      <c r="C754" t="s">
        <v>96</v>
      </c>
      <c r="D754" s="57">
        <v>43978</v>
      </c>
      <c r="E754">
        <v>334.47</v>
      </c>
      <c r="F754" s="57">
        <v>44262</v>
      </c>
      <c r="G754">
        <f t="shared" si="46"/>
        <v>7</v>
      </c>
      <c r="H754" s="57">
        <v>46545</v>
      </c>
      <c r="I754">
        <v>2229</v>
      </c>
      <c r="J754">
        <v>305338547</v>
      </c>
      <c r="K754">
        <v>84</v>
      </c>
      <c r="L754"/>
      <c r="M754"/>
      <c r="N754">
        <v>1.3599999999999999</v>
      </c>
      <c r="O754" s="83">
        <v>15492.94</v>
      </c>
      <c r="P754">
        <v>16487.5</v>
      </c>
      <c r="Q754">
        <v>1.547922</v>
      </c>
      <c r="R754">
        <v>16351.88</v>
      </c>
      <c r="S754">
        <v>1.547922</v>
      </c>
      <c r="T754" s="84">
        <v>15492.94</v>
      </c>
      <c r="U754" s="57">
        <v>44228</v>
      </c>
      <c r="V754" s="81" t="str">
        <f t="shared" si="44"/>
        <v>52020</v>
      </c>
      <c r="W754" s="80" t="str">
        <f t="shared" si="45"/>
        <v>1 a 30 dias</v>
      </c>
      <c r="X754" s="81" t="str">
        <f t="shared" si="47"/>
        <v>22021</v>
      </c>
      <c r="AA754"/>
    </row>
    <row r="755" spans="1:27" x14ac:dyDescent="0.3">
      <c r="A755" s="57">
        <v>44255</v>
      </c>
      <c r="B755">
        <v>29894663000189</v>
      </c>
      <c r="C755" t="s">
        <v>96</v>
      </c>
      <c r="D755" s="57">
        <v>44040</v>
      </c>
      <c r="E755">
        <v>235.4</v>
      </c>
      <c r="F755" s="57">
        <v>44323</v>
      </c>
      <c r="G755">
        <f t="shared" si="46"/>
        <v>68</v>
      </c>
      <c r="H755" s="57">
        <v>46545</v>
      </c>
      <c r="I755">
        <v>2229</v>
      </c>
      <c r="J755">
        <v>305344086</v>
      </c>
      <c r="K755">
        <v>84</v>
      </c>
      <c r="L755"/>
      <c r="M755"/>
      <c r="N755">
        <v>1.4429525653703295</v>
      </c>
      <c r="O755" s="83">
        <v>9725.27</v>
      </c>
      <c r="P755">
        <v>11374.879999999997</v>
      </c>
      <c r="Q755">
        <v>1.7912129999999999</v>
      </c>
      <c r="R755">
        <v>10765.65</v>
      </c>
      <c r="S755">
        <v>1.7912129999999999</v>
      </c>
      <c r="T755" s="84">
        <v>9725.27</v>
      </c>
      <c r="U755" s="57">
        <v>44317</v>
      </c>
      <c r="V755" s="81" t="str">
        <f t="shared" si="44"/>
        <v>72020</v>
      </c>
      <c r="W755" s="80" t="str">
        <f t="shared" si="45"/>
        <v>1 a 30 dias</v>
      </c>
      <c r="X755" s="81" t="str">
        <f t="shared" si="47"/>
        <v>52021</v>
      </c>
      <c r="AA755"/>
    </row>
    <row r="756" spans="1:27" x14ac:dyDescent="0.3">
      <c r="A756" s="57">
        <v>44255</v>
      </c>
      <c r="B756">
        <v>29894663000189</v>
      </c>
      <c r="C756" t="s">
        <v>96</v>
      </c>
      <c r="D756" s="57">
        <v>44040</v>
      </c>
      <c r="E756">
        <v>98.48</v>
      </c>
      <c r="F756" s="57">
        <v>44323</v>
      </c>
      <c r="G756">
        <f t="shared" si="46"/>
        <v>68</v>
      </c>
      <c r="H756" s="57">
        <v>46545</v>
      </c>
      <c r="I756">
        <v>2229</v>
      </c>
      <c r="J756">
        <v>305344414</v>
      </c>
      <c r="K756">
        <v>84</v>
      </c>
      <c r="L756"/>
      <c r="M756"/>
      <c r="N756">
        <v>1.4412640232905776</v>
      </c>
      <c r="O756" s="83">
        <v>4070.66</v>
      </c>
      <c r="P756">
        <v>4761.3200000000006</v>
      </c>
      <c r="Q756">
        <v>1.7894000000000001</v>
      </c>
      <c r="R756">
        <v>4506.1299999999992</v>
      </c>
      <c r="S756">
        <v>1.7894000000000001</v>
      </c>
      <c r="T756" s="84">
        <v>4070.66</v>
      </c>
      <c r="U756" s="57">
        <v>44317</v>
      </c>
      <c r="V756" s="81" t="str">
        <f t="shared" si="44"/>
        <v>72020</v>
      </c>
      <c r="W756" s="80" t="str">
        <f t="shared" si="45"/>
        <v>1 a 30 dias</v>
      </c>
      <c r="X756" s="81" t="str">
        <f t="shared" si="47"/>
        <v>52021</v>
      </c>
      <c r="AA756"/>
    </row>
    <row r="757" spans="1:27" x14ac:dyDescent="0.3">
      <c r="A757" s="57">
        <v>44255</v>
      </c>
      <c r="B757">
        <v>29894663000189</v>
      </c>
      <c r="C757" t="s">
        <v>96</v>
      </c>
      <c r="D757" s="57">
        <v>44040</v>
      </c>
      <c r="E757">
        <v>281.89999999999998</v>
      </c>
      <c r="F757" s="57">
        <v>44081</v>
      </c>
      <c r="G757">
        <f t="shared" si="46"/>
        <v>-174</v>
      </c>
      <c r="H757" s="57">
        <v>46575</v>
      </c>
      <c r="I757">
        <v>2259</v>
      </c>
      <c r="J757">
        <v>305353808</v>
      </c>
      <c r="K757">
        <v>84</v>
      </c>
      <c r="L757"/>
      <c r="M757"/>
      <c r="N757">
        <v>1.435324</v>
      </c>
      <c r="O757" s="83">
        <v>14003.52</v>
      </c>
      <c r="P757">
        <v>13740.95</v>
      </c>
      <c r="Q757">
        <v>1.783074</v>
      </c>
      <c r="R757">
        <v>15273.81</v>
      </c>
      <c r="S757">
        <v>1.783074</v>
      </c>
      <c r="T757" s="84">
        <v>14003.52</v>
      </c>
      <c r="U757" s="57">
        <v>44105</v>
      </c>
      <c r="V757" s="81" t="str">
        <f t="shared" si="44"/>
        <v>72020</v>
      </c>
      <c r="W757" s="80" t="str">
        <f t="shared" si="45"/>
        <v>Acima de 120 dias</v>
      </c>
      <c r="X757" s="81" t="str">
        <f t="shared" si="47"/>
        <v>102020</v>
      </c>
      <c r="AA757"/>
    </row>
    <row r="758" spans="1:27" x14ac:dyDescent="0.3">
      <c r="A758" s="57">
        <v>44255</v>
      </c>
      <c r="B758">
        <v>29894663000189</v>
      </c>
      <c r="C758" t="s">
        <v>96</v>
      </c>
      <c r="D758" s="57">
        <v>44074</v>
      </c>
      <c r="E758">
        <v>240</v>
      </c>
      <c r="F758" s="57">
        <v>44234</v>
      </c>
      <c r="G758">
        <f t="shared" si="46"/>
        <v>-21</v>
      </c>
      <c r="H758" s="57">
        <v>46575</v>
      </c>
      <c r="I758">
        <v>2259</v>
      </c>
      <c r="J758">
        <v>305354360</v>
      </c>
      <c r="K758">
        <v>84</v>
      </c>
      <c r="L758"/>
      <c r="M758"/>
      <c r="N758">
        <v>1.4420392338020165</v>
      </c>
      <c r="O758" s="83">
        <v>10700.9</v>
      </c>
      <c r="P758">
        <v>11620.410000000002</v>
      </c>
      <c r="Q758">
        <v>1.7904580000000001</v>
      </c>
      <c r="R758">
        <v>11781.07</v>
      </c>
      <c r="S758">
        <v>1.7904580000000001</v>
      </c>
      <c r="T758" s="84">
        <v>10700.9</v>
      </c>
      <c r="U758" s="57">
        <v>44287</v>
      </c>
      <c r="V758" s="81" t="str">
        <f t="shared" si="44"/>
        <v>82020</v>
      </c>
      <c r="W758" s="80" t="str">
        <f t="shared" si="45"/>
        <v>1 a 30 dias</v>
      </c>
      <c r="X758" s="81" t="str">
        <f t="shared" si="47"/>
        <v>42021</v>
      </c>
      <c r="AA758"/>
    </row>
    <row r="759" spans="1:27" x14ac:dyDescent="0.3">
      <c r="A759" s="57">
        <v>44255</v>
      </c>
      <c r="B759">
        <v>29894663000189</v>
      </c>
      <c r="C759" t="s">
        <v>96</v>
      </c>
      <c r="D759" s="57">
        <v>44074</v>
      </c>
      <c r="E759">
        <v>37.29</v>
      </c>
      <c r="F759" s="57">
        <v>44293</v>
      </c>
      <c r="G759">
        <f t="shared" si="46"/>
        <v>38</v>
      </c>
      <c r="H759" s="57">
        <v>46575</v>
      </c>
      <c r="I759">
        <v>2259</v>
      </c>
      <c r="J759">
        <v>305358600</v>
      </c>
      <c r="K759">
        <v>84</v>
      </c>
      <c r="L759"/>
      <c r="M759"/>
      <c r="N759">
        <v>1.4319453000531053</v>
      </c>
      <c r="O759" s="83">
        <v>1590.4299999999998</v>
      </c>
      <c r="P759">
        <v>1811.5999999999995</v>
      </c>
      <c r="Q759">
        <v>1.7849120000000001</v>
      </c>
      <c r="R759">
        <v>1761.21</v>
      </c>
      <c r="S759">
        <v>1.7849120000000001</v>
      </c>
      <c r="T759" s="84">
        <v>1590.4299999999998</v>
      </c>
      <c r="U759" s="57">
        <v>44287</v>
      </c>
      <c r="V759" s="81" t="str">
        <f t="shared" si="44"/>
        <v>82020</v>
      </c>
      <c r="W759" s="80" t="str">
        <f t="shared" si="45"/>
        <v>1 a 30 dias</v>
      </c>
      <c r="X759" s="81" t="str">
        <f t="shared" si="47"/>
        <v>42021</v>
      </c>
      <c r="AA759"/>
    </row>
    <row r="760" spans="1:27" x14ac:dyDescent="0.3">
      <c r="A760" s="57">
        <v>44255</v>
      </c>
      <c r="B760">
        <v>29894663000189</v>
      </c>
      <c r="C760" t="s">
        <v>96</v>
      </c>
      <c r="D760" s="57">
        <v>44099</v>
      </c>
      <c r="E760">
        <v>789</v>
      </c>
      <c r="F760" s="57">
        <v>44111</v>
      </c>
      <c r="G760">
        <f t="shared" si="46"/>
        <v>-144</v>
      </c>
      <c r="H760" s="57">
        <v>46608</v>
      </c>
      <c r="I760">
        <v>2292</v>
      </c>
      <c r="J760">
        <v>305358702</v>
      </c>
      <c r="K760">
        <v>84</v>
      </c>
      <c r="L760"/>
      <c r="M760"/>
      <c r="N760">
        <v>1.3599999999999999</v>
      </c>
      <c r="O760" s="83">
        <v>42413.38</v>
      </c>
      <c r="P760">
        <v>39165.160000000025</v>
      </c>
      <c r="Q760">
        <v>1.418051</v>
      </c>
      <c r="R760">
        <v>43087.93</v>
      </c>
      <c r="S760">
        <v>1.418051</v>
      </c>
      <c r="T760" s="84">
        <v>42413.38</v>
      </c>
      <c r="U760" s="57">
        <v>44136</v>
      </c>
      <c r="V760" s="81" t="str">
        <f t="shared" si="44"/>
        <v>92020</v>
      </c>
      <c r="W760" s="80" t="str">
        <f t="shared" si="45"/>
        <v>Acima de 120 dias</v>
      </c>
      <c r="X760" s="81" t="str">
        <f t="shared" si="47"/>
        <v>112020</v>
      </c>
      <c r="AA760"/>
    </row>
    <row r="761" spans="1:27" x14ac:dyDescent="0.3">
      <c r="A761" s="57">
        <v>44255</v>
      </c>
      <c r="B761">
        <v>29894663000189</v>
      </c>
      <c r="C761" t="s">
        <v>96</v>
      </c>
      <c r="D761" s="57">
        <v>44074</v>
      </c>
      <c r="E761">
        <v>159</v>
      </c>
      <c r="F761" s="57">
        <v>44142</v>
      </c>
      <c r="G761">
        <f t="shared" si="46"/>
        <v>-113</v>
      </c>
      <c r="H761" s="57">
        <v>46608</v>
      </c>
      <c r="I761">
        <v>2292</v>
      </c>
      <c r="J761">
        <v>305366926</v>
      </c>
      <c r="K761">
        <v>84</v>
      </c>
      <c r="L761"/>
      <c r="M761"/>
      <c r="N761">
        <v>1.435573</v>
      </c>
      <c r="O761" s="83">
        <v>7620.95</v>
      </c>
      <c r="P761">
        <v>7762.7599999999993</v>
      </c>
      <c r="Q761">
        <v>1.7835319999999999</v>
      </c>
      <c r="R761">
        <v>8350.16</v>
      </c>
      <c r="S761">
        <v>1.7835319999999999</v>
      </c>
      <c r="T761" s="84">
        <v>7620.95</v>
      </c>
      <c r="U761" s="57">
        <v>44136</v>
      </c>
      <c r="V761" s="81" t="str">
        <f t="shared" si="44"/>
        <v>82020</v>
      </c>
      <c r="W761" s="80" t="str">
        <f t="shared" si="45"/>
        <v>91 a 120 dias</v>
      </c>
      <c r="X761" s="81" t="str">
        <f t="shared" si="47"/>
        <v>112020</v>
      </c>
      <c r="AA761"/>
    </row>
    <row r="762" spans="1:27" x14ac:dyDescent="0.3">
      <c r="A762" s="57">
        <v>44255</v>
      </c>
      <c r="B762">
        <v>29894663000189</v>
      </c>
      <c r="C762" t="s">
        <v>96</v>
      </c>
      <c r="D762" s="57">
        <v>44099</v>
      </c>
      <c r="E762">
        <v>100</v>
      </c>
      <c r="F762" s="57">
        <v>44323</v>
      </c>
      <c r="G762">
        <f t="shared" si="46"/>
        <v>68</v>
      </c>
      <c r="H762" s="57">
        <v>46638</v>
      </c>
      <c r="I762">
        <v>2322</v>
      </c>
      <c r="J762">
        <v>305389985</v>
      </c>
      <c r="K762">
        <v>84</v>
      </c>
      <c r="L762"/>
      <c r="M762"/>
      <c r="N762">
        <v>1.439681</v>
      </c>
      <c r="O762" s="83">
        <v>4214.28</v>
      </c>
      <c r="P762">
        <v>4862.9400000000005</v>
      </c>
      <c r="Q762">
        <v>1.787064</v>
      </c>
      <c r="R762">
        <v>4679.07</v>
      </c>
      <c r="S762">
        <v>1.787064</v>
      </c>
      <c r="T762" s="84">
        <v>4214.28</v>
      </c>
      <c r="U762" s="57">
        <v>44317</v>
      </c>
      <c r="V762" s="81" t="str">
        <f t="shared" si="44"/>
        <v>92020</v>
      </c>
      <c r="W762" s="80" t="str">
        <f t="shared" si="45"/>
        <v>1 a 30 dias</v>
      </c>
      <c r="X762" s="81" t="str">
        <f t="shared" si="47"/>
        <v>52021</v>
      </c>
      <c r="AA762"/>
    </row>
    <row r="763" spans="1:27" x14ac:dyDescent="0.3">
      <c r="A763" s="57">
        <v>44255</v>
      </c>
      <c r="B763">
        <v>29894663000189</v>
      </c>
      <c r="C763" t="s">
        <v>96</v>
      </c>
      <c r="D763" s="57">
        <v>43936</v>
      </c>
      <c r="E763">
        <v>140.9</v>
      </c>
      <c r="F763" s="57">
        <v>44323</v>
      </c>
      <c r="G763">
        <f t="shared" si="46"/>
        <v>68</v>
      </c>
      <c r="H763" s="57">
        <v>46090</v>
      </c>
      <c r="I763">
        <v>1774</v>
      </c>
      <c r="J763">
        <v>305414488</v>
      </c>
      <c r="K763">
        <v>72</v>
      </c>
      <c r="L763"/>
      <c r="M763"/>
      <c r="N763">
        <v>1.5079675048487526</v>
      </c>
      <c r="O763" s="83">
        <v>4863.9399999999996</v>
      </c>
      <c r="P763">
        <v>6098.0199999999995</v>
      </c>
      <c r="Q763">
        <v>2.056432</v>
      </c>
      <c r="R763">
        <v>5541.62</v>
      </c>
      <c r="S763">
        <v>2.056432</v>
      </c>
      <c r="T763" s="84">
        <v>4863.9399999999996</v>
      </c>
      <c r="U763" s="57">
        <v>44317</v>
      </c>
      <c r="V763" s="81" t="str">
        <f t="shared" si="44"/>
        <v>42020</v>
      </c>
      <c r="W763" s="80" t="str">
        <f t="shared" si="45"/>
        <v>1 a 30 dias</v>
      </c>
      <c r="X763" s="81" t="str">
        <f t="shared" si="47"/>
        <v>52021</v>
      </c>
      <c r="AA763"/>
    </row>
    <row r="764" spans="1:27" x14ac:dyDescent="0.3">
      <c r="A764" s="57">
        <v>44255</v>
      </c>
      <c r="B764">
        <v>29894663000189</v>
      </c>
      <c r="C764" t="s">
        <v>96</v>
      </c>
      <c r="D764" s="57">
        <v>44074</v>
      </c>
      <c r="E764">
        <v>231</v>
      </c>
      <c r="F764" s="57">
        <v>44081</v>
      </c>
      <c r="G764">
        <f t="shared" si="46"/>
        <v>-174</v>
      </c>
      <c r="H764" s="57">
        <v>46119</v>
      </c>
      <c r="I764">
        <v>1803</v>
      </c>
      <c r="J764">
        <v>305417176</v>
      </c>
      <c r="K764">
        <v>72</v>
      </c>
      <c r="L764"/>
      <c r="M764"/>
      <c r="N764">
        <v>1.3599999999999999</v>
      </c>
      <c r="O764" s="83">
        <v>10765.02</v>
      </c>
      <c r="P764">
        <v>10256.360000000002</v>
      </c>
      <c r="Q764">
        <v>1.6243399999999999</v>
      </c>
      <c r="R764">
        <v>11375.34</v>
      </c>
      <c r="S764">
        <v>1.6243399999999999</v>
      </c>
      <c r="T764" s="84">
        <v>10765.02</v>
      </c>
      <c r="U764" s="57">
        <v>44105</v>
      </c>
      <c r="V764" s="81" t="str">
        <f t="shared" si="44"/>
        <v>82020</v>
      </c>
      <c r="W764" s="80" t="str">
        <f t="shared" si="45"/>
        <v>Acima de 120 dias</v>
      </c>
      <c r="X764" s="81" t="str">
        <f t="shared" si="47"/>
        <v>102020</v>
      </c>
      <c r="AA764"/>
    </row>
    <row r="765" spans="1:27" x14ac:dyDescent="0.3">
      <c r="A765" s="57">
        <v>44255</v>
      </c>
      <c r="B765">
        <v>29894663000189</v>
      </c>
      <c r="C765" t="s">
        <v>96</v>
      </c>
      <c r="D765" s="57">
        <v>44074</v>
      </c>
      <c r="E765">
        <v>560</v>
      </c>
      <c r="F765" s="57">
        <v>44234</v>
      </c>
      <c r="G765">
        <f t="shared" si="46"/>
        <v>-21</v>
      </c>
      <c r="H765" s="57">
        <v>46119</v>
      </c>
      <c r="I765">
        <v>1803</v>
      </c>
      <c r="J765">
        <v>305422596</v>
      </c>
      <c r="K765">
        <v>72</v>
      </c>
      <c r="L765"/>
      <c r="M765"/>
      <c r="N765">
        <v>1.3976605408073697</v>
      </c>
      <c r="O765" s="83">
        <v>22439.360000000001</v>
      </c>
      <c r="P765">
        <v>24598.759999999995</v>
      </c>
      <c r="Q765">
        <v>1.7910790000000001</v>
      </c>
      <c r="R765">
        <v>24557.58</v>
      </c>
      <c r="S765">
        <v>1.7910790000000001</v>
      </c>
      <c r="T765" s="84">
        <v>22439.360000000001</v>
      </c>
      <c r="U765" s="57">
        <v>44228</v>
      </c>
      <c r="V765" s="81" t="str">
        <f t="shared" si="44"/>
        <v>82020</v>
      </c>
      <c r="W765" s="80" t="str">
        <f t="shared" si="45"/>
        <v>1 a 30 dias</v>
      </c>
      <c r="X765" s="81" t="str">
        <f t="shared" si="47"/>
        <v>22021</v>
      </c>
      <c r="AA765"/>
    </row>
    <row r="766" spans="1:27" x14ac:dyDescent="0.3">
      <c r="A766" s="57">
        <v>44255</v>
      </c>
      <c r="B766">
        <v>29894663000189</v>
      </c>
      <c r="C766" t="s">
        <v>96</v>
      </c>
      <c r="D766" s="57">
        <v>43978</v>
      </c>
      <c r="E766">
        <v>156.88999999999999</v>
      </c>
      <c r="F766" s="57">
        <v>44172</v>
      </c>
      <c r="G766">
        <f t="shared" si="46"/>
        <v>-83</v>
      </c>
      <c r="H766" s="57">
        <v>46514</v>
      </c>
      <c r="I766">
        <v>2198</v>
      </c>
      <c r="J766">
        <v>305430930</v>
      </c>
      <c r="K766">
        <v>84</v>
      </c>
      <c r="L766"/>
      <c r="M766"/>
      <c r="N766">
        <v>1.450636</v>
      </c>
      <c r="O766" s="83">
        <v>7209.89</v>
      </c>
      <c r="P766">
        <v>7604.18</v>
      </c>
      <c r="Q766">
        <v>1.7989999999999999</v>
      </c>
      <c r="R766">
        <v>7889.03</v>
      </c>
      <c r="S766">
        <v>1.7989999999999999</v>
      </c>
      <c r="T766" s="84">
        <v>7209.89</v>
      </c>
      <c r="U766" s="57">
        <v>44197</v>
      </c>
      <c r="V766" s="81" t="str">
        <f t="shared" si="44"/>
        <v>52020</v>
      </c>
      <c r="W766" s="80" t="str">
        <f t="shared" si="45"/>
        <v>61 a 90 dias</v>
      </c>
      <c r="X766" s="81" t="str">
        <f t="shared" si="47"/>
        <v>12021</v>
      </c>
      <c r="AA766"/>
    </row>
    <row r="767" spans="1:27" x14ac:dyDescent="0.3">
      <c r="A767" s="57">
        <v>44255</v>
      </c>
      <c r="B767">
        <v>29894663000189</v>
      </c>
      <c r="C767" t="s">
        <v>96</v>
      </c>
      <c r="D767" s="57">
        <v>44074</v>
      </c>
      <c r="E767">
        <v>172.54</v>
      </c>
      <c r="F767" s="57">
        <v>44172</v>
      </c>
      <c r="G767">
        <f t="shared" si="46"/>
        <v>-83</v>
      </c>
      <c r="H767" s="57">
        <v>46545</v>
      </c>
      <c r="I767">
        <v>2229</v>
      </c>
      <c r="J767">
        <v>305435396</v>
      </c>
      <c r="K767">
        <v>84</v>
      </c>
      <c r="L767"/>
      <c r="M767"/>
      <c r="N767">
        <v>1.4477951364101125</v>
      </c>
      <c r="O767" s="83">
        <v>7980.5199999999995</v>
      </c>
      <c r="P767">
        <v>8286.1800000000039</v>
      </c>
      <c r="Q767">
        <v>1.796362</v>
      </c>
      <c r="R767">
        <v>8742.130000000001</v>
      </c>
      <c r="S767">
        <v>1.796362</v>
      </c>
      <c r="T767" s="84">
        <v>7980.5199999999995</v>
      </c>
      <c r="U767" s="57">
        <v>44197</v>
      </c>
      <c r="V767" s="81" t="str">
        <f t="shared" si="44"/>
        <v>82020</v>
      </c>
      <c r="W767" s="80" t="str">
        <f t="shared" si="45"/>
        <v>61 a 90 dias</v>
      </c>
      <c r="X767" s="81" t="str">
        <f t="shared" si="47"/>
        <v>12021</v>
      </c>
      <c r="AA767"/>
    </row>
    <row r="768" spans="1:27" x14ac:dyDescent="0.3">
      <c r="A768" s="57">
        <v>44255</v>
      </c>
      <c r="B768">
        <v>29894663000189</v>
      </c>
      <c r="C768" t="s">
        <v>96</v>
      </c>
      <c r="D768" s="57">
        <v>44040</v>
      </c>
      <c r="E768">
        <v>60</v>
      </c>
      <c r="F768" s="57">
        <v>44172</v>
      </c>
      <c r="G768">
        <f t="shared" si="46"/>
        <v>-83</v>
      </c>
      <c r="H768" s="57">
        <v>46514</v>
      </c>
      <c r="I768">
        <v>2198</v>
      </c>
      <c r="J768">
        <v>305436504</v>
      </c>
      <c r="K768">
        <v>84</v>
      </c>
      <c r="L768"/>
      <c r="M768"/>
      <c r="N768">
        <v>1.4352138120436759</v>
      </c>
      <c r="O768" s="83">
        <v>2765.11</v>
      </c>
      <c r="P768">
        <v>2888.48</v>
      </c>
      <c r="Q768">
        <v>1.7876989999999999</v>
      </c>
      <c r="R768">
        <v>3029.44</v>
      </c>
      <c r="S768">
        <v>1.7876989999999999</v>
      </c>
      <c r="T768" s="84">
        <v>2765.11</v>
      </c>
      <c r="U768" s="57">
        <v>44197</v>
      </c>
      <c r="V768" s="81" t="str">
        <f t="shared" si="44"/>
        <v>72020</v>
      </c>
      <c r="W768" s="80" t="str">
        <f t="shared" si="45"/>
        <v>61 a 90 dias</v>
      </c>
      <c r="X768" s="81" t="str">
        <f t="shared" si="47"/>
        <v>12021</v>
      </c>
      <c r="AA768"/>
    </row>
    <row r="769" spans="1:27" x14ac:dyDescent="0.3">
      <c r="A769" s="57">
        <v>44255</v>
      </c>
      <c r="B769">
        <v>29894663000189</v>
      </c>
      <c r="C769" t="s">
        <v>96</v>
      </c>
      <c r="D769" s="57">
        <v>44099</v>
      </c>
      <c r="E769">
        <v>100</v>
      </c>
      <c r="F769" s="57">
        <v>44323</v>
      </c>
      <c r="G769">
        <f t="shared" si="46"/>
        <v>68</v>
      </c>
      <c r="H769" s="57">
        <v>46545</v>
      </c>
      <c r="I769">
        <v>2229</v>
      </c>
      <c r="J769">
        <v>305447077</v>
      </c>
      <c r="K769">
        <v>84</v>
      </c>
      <c r="L769"/>
      <c r="M769"/>
      <c r="N769">
        <v>1.439935</v>
      </c>
      <c r="O769" s="83">
        <v>4136.04</v>
      </c>
      <c r="P769">
        <v>4771.7899999999981</v>
      </c>
      <c r="Q769">
        <v>1.7872209999999999</v>
      </c>
      <c r="R769">
        <v>4577.5</v>
      </c>
      <c r="S769">
        <v>1.7872209999999999</v>
      </c>
      <c r="T769" s="84">
        <v>4136.04</v>
      </c>
      <c r="U769" s="57">
        <v>44317</v>
      </c>
      <c r="V769" s="81" t="str">
        <f t="shared" si="44"/>
        <v>92020</v>
      </c>
      <c r="W769" s="80" t="str">
        <f t="shared" si="45"/>
        <v>1 a 30 dias</v>
      </c>
      <c r="X769" s="81" t="str">
        <f t="shared" si="47"/>
        <v>52021</v>
      </c>
      <c r="AA769"/>
    </row>
    <row r="770" spans="1:27" x14ac:dyDescent="0.3">
      <c r="A770" s="57">
        <v>44255</v>
      </c>
      <c r="B770">
        <v>29894663000189</v>
      </c>
      <c r="C770" t="s">
        <v>96</v>
      </c>
      <c r="D770" s="57">
        <v>44074</v>
      </c>
      <c r="E770">
        <v>313.5</v>
      </c>
      <c r="F770" s="57">
        <v>44081</v>
      </c>
      <c r="G770">
        <f t="shared" si="46"/>
        <v>-174</v>
      </c>
      <c r="H770" s="57">
        <v>46575</v>
      </c>
      <c r="I770">
        <v>2259</v>
      </c>
      <c r="J770">
        <v>305461037</v>
      </c>
      <c r="K770">
        <v>84</v>
      </c>
      <c r="L770"/>
      <c r="M770"/>
      <c r="N770">
        <v>1.3876078182377165</v>
      </c>
      <c r="O770" s="83">
        <v>15764.71</v>
      </c>
      <c r="P770">
        <v>15456.329999999998</v>
      </c>
      <c r="Q770">
        <v>1.732434</v>
      </c>
      <c r="R770">
        <v>17197.2</v>
      </c>
      <c r="S770">
        <v>1.732434</v>
      </c>
      <c r="T770" s="84">
        <v>15764.71</v>
      </c>
      <c r="U770" s="57">
        <v>44105</v>
      </c>
      <c r="V770" s="81" t="str">
        <f t="shared" ref="V770:V833" si="48">MONTH(D770)&amp;YEAR(D770)</f>
        <v>82020</v>
      </c>
      <c r="W770" s="80" t="str">
        <f t="shared" ref="W770:W833" si="49">_xlfn.IFS(G770&lt;-120,"Acima de 120 dias",G770&lt;=-90,"91 a 120 dias",G770&lt;=-61,"61 a 90 dias",G770&lt;=-31,"31 a 60 dias",G770&gt;=-30,"1 a 30 dias")</f>
        <v>Acima de 120 dias</v>
      </c>
      <c r="X770" s="81" t="str">
        <f t="shared" si="47"/>
        <v>102020</v>
      </c>
      <c r="AA770"/>
    </row>
    <row r="771" spans="1:27" x14ac:dyDescent="0.3">
      <c r="A771" s="57">
        <v>44255</v>
      </c>
      <c r="B771">
        <v>29894663000189</v>
      </c>
      <c r="C771" t="s">
        <v>96</v>
      </c>
      <c r="D771" s="57">
        <v>44074</v>
      </c>
      <c r="E771">
        <v>785.5</v>
      </c>
      <c r="F771" s="57">
        <v>44172</v>
      </c>
      <c r="G771">
        <f t="shared" ref="G771:G834" si="50">F771-A771</f>
        <v>-83</v>
      </c>
      <c r="H771" s="57">
        <v>45511</v>
      </c>
      <c r="I771">
        <v>1195</v>
      </c>
      <c r="J771">
        <v>305463060</v>
      </c>
      <c r="K771">
        <v>48</v>
      </c>
      <c r="L771"/>
      <c r="M771"/>
      <c r="N771">
        <v>1.3599999999999999</v>
      </c>
      <c r="O771" s="83">
        <v>26789.66</v>
      </c>
      <c r="P771">
        <v>27732.76</v>
      </c>
      <c r="Q771">
        <v>1.731824</v>
      </c>
      <c r="R771">
        <v>28317.14</v>
      </c>
      <c r="S771">
        <v>1.731824</v>
      </c>
      <c r="T771" s="84">
        <v>26789.66</v>
      </c>
      <c r="U771" s="57">
        <v>44166</v>
      </c>
      <c r="V771" s="81" t="str">
        <f t="shared" si="48"/>
        <v>82020</v>
      </c>
      <c r="W771" s="80" t="str">
        <f t="shared" si="49"/>
        <v>61 a 90 dias</v>
      </c>
      <c r="X771" s="81" t="str">
        <f t="shared" ref="X771:X834" si="51">MONTH(U771)&amp;YEAR(U771)</f>
        <v>122020</v>
      </c>
      <c r="AA771"/>
    </row>
    <row r="772" spans="1:27" x14ac:dyDescent="0.3">
      <c r="A772" s="57">
        <v>44255</v>
      </c>
      <c r="B772">
        <v>29894663000189</v>
      </c>
      <c r="C772" t="s">
        <v>96</v>
      </c>
      <c r="D772" s="57">
        <v>44099</v>
      </c>
      <c r="E772">
        <v>285.12</v>
      </c>
      <c r="F772" s="57">
        <v>44323</v>
      </c>
      <c r="G772">
        <f t="shared" si="50"/>
        <v>68</v>
      </c>
      <c r="H772" s="57">
        <v>45511</v>
      </c>
      <c r="I772">
        <v>1195</v>
      </c>
      <c r="J772">
        <v>305470202</v>
      </c>
      <c r="K772">
        <v>48</v>
      </c>
      <c r="L772"/>
      <c r="M772"/>
      <c r="N772">
        <v>1.3599999999999999</v>
      </c>
      <c r="O772" s="83">
        <v>8218.83</v>
      </c>
      <c r="P772">
        <v>9893.0300000000025</v>
      </c>
      <c r="Q772">
        <v>1.7885230000000001</v>
      </c>
      <c r="R772">
        <v>8852.92</v>
      </c>
      <c r="S772">
        <v>1.7885230000000001</v>
      </c>
      <c r="T772" s="84">
        <v>8218.83</v>
      </c>
      <c r="U772" s="57">
        <v>44317</v>
      </c>
      <c r="V772" s="81" t="str">
        <f t="shared" si="48"/>
        <v>92020</v>
      </c>
      <c r="W772" s="80" t="str">
        <f t="shared" si="49"/>
        <v>1 a 30 dias</v>
      </c>
      <c r="X772" s="81" t="str">
        <f t="shared" si="51"/>
        <v>52021</v>
      </c>
      <c r="AA772"/>
    </row>
    <row r="773" spans="1:27" x14ac:dyDescent="0.3">
      <c r="A773" s="57">
        <v>44255</v>
      </c>
      <c r="B773">
        <v>29894663000189</v>
      </c>
      <c r="C773" t="s">
        <v>96</v>
      </c>
      <c r="D773" s="57">
        <v>44074</v>
      </c>
      <c r="E773">
        <v>411.25</v>
      </c>
      <c r="F773" s="57">
        <v>44293</v>
      </c>
      <c r="G773">
        <f t="shared" si="50"/>
        <v>38</v>
      </c>
      <c r="H773" s="57">
        <v>46638</v>
      </c>
      <c r="I773">
        <v>2322</v>
      </c>
      <c r="J773">
        <v>305470265</v>
      </c>
      <c r="K773">
        <v>84</v>
      </c>
      <c r="L773"/>
      <c r="M773"/>
      <c r="N773">
        <v>1.3599999999999999</v>
      </c>
      <c r="O773" s="83">
        <v>20206.400000000001</v>
      </c>
      <c r="P773">
        <v>20315.089999999997</v>
      </c>
      <c r="Q773">
        <v>1.3479730000000001</v>
      </c>
      <c r="R773">
        <v>20136.54</v>
      </c>
      <c r="S773">
        <v>1.3479730000000001</v>
      </c>
      <c r="T773" s="84">
        <v>20206.400000000001</v>
      </c>
      <c r="U773" s="57">
        <v>44287</v>
      </c>
      <c r="V773" s="81" t="str">
        <f t="shared" si="48"/>
        <v>82020</v>
      </c>
      <c r="W773" s="80" t="str">
        <f t="shared" si="49"/>
        <v>1 a 30 dias</v>
      </c>
      <c r="X773" s="81" t="str">
        <f t="shared" si="51"/>
        <v>42021</v>
      </c>
      <c r="AA773"/>
    </row>
    <row r="774" spans="1:27" x14ac:dyDescent="0.3">
      <c r="A774" s="57">
        <v>44255</v>
      </c>
      <c r="B774">
        <v>29894663000189</v>
      </c>
      <c r="C774" t="s">
        <v>96</v>
      </c>
      <c r="D774" s="57">
        <v>43978</v>
      </c>
      <c r="E774">
        <v>316.73</v>
      </c>
      <c r="F774" s="57">
        <v>44019</v>
      </c>
      <c r="G774">
        <f t="shared" si="50"/>
        <v>-236</v>
      </c>
      <c r="H774" s="57">
        <v>46119</v>
      </c>
      <c r="I774">
        <v>1803</v>
      </c>
      <c r="J774">
        <v>305514256</v>
      </c>
      <c r="K774">
        <v>72</v>
      </c>
      <c r="L774"/>
      <c r="M774"/>
      <c r="N774">
        <v>1.3599999999999999</v>
      </c>
      <c r="O774" s="83">
        <v>15451.61</v>
      </c>
      <c r="P774">
        <v>14400.460000000003</v>
      </c>
      <c r="Q774">
        <v>1.605105</v>
      </c>
      <c r="R774">
        <v>16230.460000000001</v>
      </c>
      <c r="S774">
        <v>1.605105</v>
      </c>
      <c r="T774" s="84">
        <v>15451.61</v>
      </c>
      <c r="U774" s="57">
        <v>44044</v>
      </c>
      <c r="V774" s="81" t="str">
        <f t="shared" si="48"/>
        <v>52020</v>
      </c>
      <c r="W774" s="80" t="str">
        <f t="shared" si="49"/>
        <v>Acima de 120 dias</v>
      </c>
      <c r="X774" s="81" t="str">
        <f t="shared" si="51"/>
        <v>82020</v>
      </c>
      <c r="AA774"/>
    </row>
    <row r="775" spans="1:27" x14ac:dyDescent="0.3">
      <c r="A775" s="57">
        <v>44255</v>
      </c>
      <c r="B775">
        <v>29894663000189</v>
      </c>
      <c r="C775" t="s">
        <v>96</v>
      </c>
      <c r="D775" s="57">
        <v>43978</v>
      </c>
      <c r="E775">
        <v>37.4</v>
      </c>
      <c r="F775" s="57">
        <v>44262</v>
      </c>
      <c r="G775">
        <f t="shared" si="50"/>
        <v>7</v>
      </c>
      <c r="H775" s="57">
        <v>46119</v>
      </c>
      <c r="I775">
        <v>1803</v>
      </c>
      <c r="J775">
        <v>305521631</v>
      </c>
      <c r="K775">
        <v>72</v>
      </c>
      <c r="L775"/>
      <c r="M775"/>
      <c r="N775">
        <v>1.4949999999999999</v>
      </c>
      <c r="O775" s="83">
        <v>1383.32</v>
      </c>
      <c r="P775">
        <v>1634.1699999999996</v>
      </c>
      <c r="Q775">
        <v>2.0354390000000002</v>
      </c>
      <c r="R775">
        <v>1565.79</v>
      </c>
      <c r="S775">
        <v>2.0354390000000002</v>
      </c>
      <c r="T775" s="84">
        <v>1383.32</v>
      </c>
      <c r="U775" s="57">
        <v>44287</v>
      </c>
      <c r="V775" s="81" t="str">
        <f t="shared" si="48"/>
        <v>52020</v>
      </c>
      <c r="W775" s="80" t="str">
        <f t="shared" si="49"/>
        <v>1 a 30 dias</v>
      </c>
      <c r="X775" s="81" t="str">
        <f t="shared" si="51"/>
        <v>42021</v>
      </c>
      <c r="AA775"/>
    </row>
    <row r="776" spans="1:27" x14ac:dyDescent="0.3">
      <c r="A776" s="57">
        <v>44255</v>
      </c>
      <c r="B776">
        <v>29894663000189</v>
      </c>
      <c r="C776" t="s">
        <v>96</v>
      </c>
      <c r="D776" s="57">
        <v>44134</v>
      </c>
      <c r="E776">
        <v>52</v>
      </c>
      <c r="F776" s="57">
        <v>44262</v>
      </c>
      <c r="G776">
        <f t="shared" si="50"/>
        <v>7</v>
      </c>
      <c r="H776" s="57">
        <v>46699</v>
      </c>
      <c r="I776">
        <v>2383</v>
      </c>
      <c r="J776">
        <v>305525572</v>
      </c>
      <c r="K776">
        <v>84</v>
      </c>
      <c r="L776"/>
      <c r="M776"/>
      <c r="N776">
        <v>1.409198</v>
      </c>
      <c r="O776" s="83">
        <v>2348.9899999999998</v>
      </c>
      <c r="P776">
        <v>2524.25</v>
      </c>
      <c r="Q776">
        <v>1.7455959999999999</v>
      </c>
      <c r="R776">
        <v>2594.87</v>
      </c>
      <c r="S776">
        <v>1.7455959999999999</v>
      </c>
      <c r="T776" s="84">
        <v>2348.9899999999998</v>
      </c>
      <c r="U776" s="57">
        <v>44287</v>
      </c>
      <c r="V776" s="81" t="str">
        <f t="shared" si="48"/>
        <v>102020</v>
      </c>
      <c r="W776" s="80" t="str">
        <f t="shared" si="49"/>
        <v>1 a 30 dias</v>
      </c>
      <c r="X776" s="81" t="str">
        <f t="shared" si="51"/>
        <v>42021</v>
      </c>
      <c r="AA776"/>
    </row>
    <row r="777" spans="1:27" x14ac:dyDescent="0.3">
      <c r="A777" s="57">
        <v>44255</v>
      </c>
      <c r="B777">
        <v>29894663000189</v>
      </c>
      <c r="C777" t="s">
        <v>96</v>
      </c>
      <c r="D777" s="57">
        <v>43978</v>
      </c>
      <c r="E777">
        <v>483.45</v>
      </c>
      <c r="F777" s="57">
        <v>44234</v>
      </c>
      <c r="G777">
        <f t="shared" si="50"/>
        <v>-21</v>
      </c>
      <c r="H777" s="57">
        <v>46514</v>
      </c>
      <c r="I777">
        <v>2198</v>
      </c>
      <c r="J777">
        <v>305533803</v>
      </c>
      <c r="K777">
        <v>84</v>
      </c>
      <c r="L777"/>
      <c r="M777"/>
      <c r="N777">
        <v>1.4021139999999999</v>
      </c>
      <c r="O777" s="83">
        <v>21540.43</v>
      </c>
      <c r="P777">
        <v>23817.460000000025</v>
      </c>
      <c r="Q777">
        <v>1.7472300000000001</v>
      </c>
      <c r="R777">
        <v>23659.86</v>
      </c>
      <c r="S777">
        <v>1.7472300000000001</v>
      </c>
      <c r="T777" s="84">
        <v>21540.43</v>
      </c>
      <c r="U777" s="57">
        <v>44228</v>
      </c>
      <c r="V777" s="81" t="str">
        <f t="shared" si="48"/>
        <v>52020</v>
      </c>
      <c r="W777" s="80" t="str">
        <f t="shared" si="49"/>
        <v>1 a 30 dias</v>
      </c>
      <c r="X777" s="81" t="str">
        <f t="shared" si="51"/>
        <v>22021</v>
      </c>
      <c r="AA777"/>
    </row>
    <row r="778" spans="1:27" x14ac:dyDescent="0.3">
      <c r="A778" s="57">
        <v>44255</v>
      </c>
      <c r="B778">
        <v>29894663000189</v>
      </c>
      <c r="C778" t="s">
        <v>96</v>
      </c>
      <c r="D778" s="57">
        <v>44074</v>
      </c>
      <c r="E778">
        <v>423.45</v>
      </c>
      <c r="F778" s="57">
        <v>44172</v>
      </c>
      <c r="G778">
        <f t="shared" si="50"/>
        <v>-83</v>
      </c>
      <c r="H778" s="57">
        <v>46608</v>
      </c>
      <c r="I778">
        <v>2292</v>
      </c>
      <c r="J778">
        <v>305566110</v>
      </c>
      <c r="K778">
        <v>84</v>
      </c>
      <c r="L778"/>
      <c r="M778"/>
      <c r="N778">
        <v>1.450088</v>
      </c>
      <c r="O778" s="83">
        <v>19793.45</v>
      </c>
      <c r="P778">
        <v>20573.839999999993</v>
      </c>
      <c r="Q778">
        <v>1.7990010000000001</v>
      </c>
      <c r="R778">
        <v>21727.63</v>
      </c>
      <c r="S778">
        <v>1.7990010000000001</v>
      </c>
      <c r="T778" s="84">
        <v>19793.45</v>
      </c>
      <c r="U778" s="57">
        <v>44166</v>
      </c>
      <c r="V778" s="81" t="str">
        <f t="shared" si="48"/>
        <v>82020</v>
      </c>
      <c r="W778" s="80" t="str">
        <f t="shared" si="49"/>
        <v>61 a 90 dias</v>
      </c>
      <c r="X778" s="81" t="str">
        <f t="shared" si="51"/>
        <v>122020</v>
      </c>
      <c r="AA778"/>
    </row>
    <row r="779" spans="1:27" x14ac:dyDescent="0.3">
      <c r="A779" s="57">
        <v>44255</v>
      </c>
      <c r="B779">
        <v>29894663000189</v>
      </c>
      <c r="C779" t="s">
        <v>96</v>
      </c>
      <c r="D779" s="57">
        <v>44074</v>
      </c>
      <c r="E779">
        <v>113.5</v>
      </c>
      <c r="F779" s="57">
        <v>44172</v>
      </c>
      <c r="G779">
        <f t="shared" si="50"/>
        <v>-83</v>
      </c>
      <c r="H779" s="57">
        <v>46608</v>
      </c>
      <c r="I779">
        <v>2292</v>
      </c>
      <c r="J779">
        <v>305566742</v>
      </c>
      <c r="K779">
        <v>84</v>
      </c>
      <c r="L779"/>
      <c r="M779"/>
      <c r="N779">
        <v>1.4389259999999999</v>
      </c>
      <c r="O779" s="83">
        <v>5321.64</v>
      </c>
      <c r="P779">
        <v>5535.119999999999</v>
      </c>
      <c r="Q779">
        <v>1.7871079999999999</v>
      </c>
      <c r="R779">
        <v>5841.72</v>
      </c>
      <c r="S779">
        <v>1.7871079999999999</v>
      </c>
      <c r="T779" s="84">
        <v>5321.64</v>
      </c>
      <c r="U779" s="57">
        <v>44197</v>
      </c>
      <c r="V779" s="81" t="str">
        <f t="shared" si="48"/>
        <v>82020</v>
      </c>
      <c r="W779" s="80" t="str">
        <f t="shared" si="49"/>
        <v>61 a 90 dias</v>
      </c>
      <c r="X779" s="81" t="str">
        <f t="shared" si="51"/>
        <v>12021</v>
      </c>
      <c r="AA779"/>
    </row>
    <row r="780" spans="1:27" x14ac:dyDescent="0.3">
      <c r="A780" s="57">
        <v>44255</v>
      </c>
      <c r="B780">
        <v>29894663000189</v>
      </c>
      <c r="C780" t="s">
        <v>96</v>
      </c>
      <c r="D780" s="57">
        <v>44099</v>
      </c>
      <c r="E780">
        <v>238.2</v>
      </c>
      <c r="F780" s="57">
        <v>44323</v>
      </c>
      <c r="G780">
        <f t="shared" si="50"/>
        <v>68</v>
      </c>
      <c r="H780" s="57">
        <v>46608</v>
      </c>
      <c r="I780">
        <v>2292</v>
      </c>
      <c r="J780">
        <v>305567374</v>
      </c>
      <c r="K780">
        <v>84</v>
      </c>
      <c r="L780"/>
      <c r="M780"/>
      <c r="N780">
        <v>1.4401630000000001</v>
      </c>
      <c r="O780" s="83">
        <v>9975.92</v>
      </c>
      <c r="P780">
        <v>11510.65</v>
      </c>
      <c r="Q780">
        <v>1.787614</v>
      </c>
      <c r="R780">
        <v>11064.77</v>
      </c>
      <c r="S780">
        <v>1.787614</v>
      </c>
      <c r="T780" s="84">
        <v>9975.92</v>
      </c>
      <c r="U780" s="57">
        <v>44317</v>
      </c>
      <c r="V780" s="81" t="str">
        <f t="shared" si="48"/>
        <v>92020</v>
      </c>
      <c r="W780" s="80" t="str">
        <f t="shared" si="49"/>
        <v>1 a 30 dias</v>
      </c>
      <c r="X780" s="81" t="str">
        <f t="shared" si="51"/>
        <v>52021</v>
      </c>
      <c r="AA780"/>
    </row>
    <row r="781" spans="1:27" x14ac:dyDescent="0.3">
      <c r="A781" s="57">
        <v>44255</v>
      </c>
      <c r="B781">
        <v>29894663000189</v>
      </c>
      <c r="C781" t="s">
        <v>96</v>
      </c>
      <c r="D781" s="57">
        <v>44074</v>
      </c>
      <c r="E781">
        <v>153.18</v>
      </c>
      <c r="F781" s="57">
        <v>44172</v>
      </c>
      <c r="G781">
        <f t="shared" si="50"/>
        <v>-83</v>
      </c>
      <c r="H781" s="57">
        <v>46638</v>
      </c>
      <c r="I781">
        <v>2322</v>
      </c>
      <c r="J781">
        <v>305578273</v>
      </c>
      <c r="K781">
        <v>84</v>
      </c>
      <c r="L781"/>
      <c r="M781"/>
      <c r="N781">
        <v>1.4020490000000001</v>
      </c>
      <c r="O781" s="83">
        <v>7316.37</v>
      </c>
      <c r="P781">
        <v>7457.1300000000019</v>
      </c>
      <c r="Q781">
        <v>1.737247</v>
      </c>
      <c r="R781">
        <v>8017.34</v>
      </c>
      <c r="S781">
        <v>1.737247</v>
      </c>
      <c r="T781" s="84">
        <v>7316.37</v>
      </c>
      <c r="U781" s="57">
        <v>44197</v>
      </c>
      <c r="V781" s="81" t="str">
        <f t="shared" si="48"/>
        <v>82020</v>
      </c>
      <c r="W781" s="80" t="str">
        <f t="shared" si="49"/>
        <v>61 a 90 dias</v>
      </c>
      <c r="X781" s="81" t="str">
        <f t="shared" si="51"/>
        <v>12021</v>
      </c>
      <c r="AA781"/>
    </row>
    <row r="782" spans="1:27" x14ac:dyDescent="0.3">
      <c r="A782" s="57">
        <v>44255</v>
      </c>
      <c r="B782">
        <v>29894663000189</v>
      </c>
      <c r="C782" t="s">
        <v>96</v>
      </c>
      <c r="D782" s="57">
        <v>44001</v>
      </c>
      <c r="E782">
        <v>46.5</v>
      </c>
      <c r="F782" s="57">
        <v>44172</v>
      </c>
      <c r="G782">
        <f t="shared" si="50"/>
        <v>-83</v>
      </c>
      <c r="H782" s="57">
        <v>46514</v>
      </c>
      <c r="I782">
        <v>2198</v>
      </c>
      <c r="J782">
        <v>305629966</v>
      </c>
      <c r="K782">
        <v>84</v>
      </c>
      <c r="L782"/>
      <c r="M782"/>
      <c r="N782">
        <v>1.4283026962862475</v>
      </c>
      <c r="O782" s="83">
        <v>2148.12</v>
      </c>
      <c r="P782">
        <v>2248.81</v>
      </c>
      <c r="Q782">
        <v>1.7780149999999999</v>
      </c>
      <c r="R782">
        <v>2352.17</v>
      </c>
      <c r="S782">
        <v>1.7780149999999999</v>
      </c>
      <c r="T782" s="84">
        <v>2148.12</v>
      </c>
      <c r="U782" s="57">
        <v>44197</v>
      </c>
      <c r="V782" s="81" t="str">
        <f t="shared" si="48"/>
        <v>62020</v>
      </c>
      <c r="W782" s="80" t="str">
        <f t="shared" si="49"/>
        <v>61 a 90 dias</v>
      </c>
      <c r="X782" s="81" t="str">
        <f t="shared" si="51"/>
        <v>12021</v>
      </c>
      <c r="AA782"/>
    </row>
    <row r="783" spans="1:27" x14ac:dyDescent="0.3">
      <c r="A783" s="57">
        <v>44255</v>
      </c>
      <c r="B783">
        <v>29894663000189</v>
      </c>
      <c r="C783" t="s">
        <v>96</v>
      </c>
      <c r="D783" s="57">
        <v>44099</v>
      </c>
      <c r="E783">
        <v>233.31</v>
      </c>
      <c r="F783" s="57">
        <v>44172</v>
      </c>
      <c r="G783">
        <f t="shared" si="50"/>
        <v>-83</v>
      </c>
      <c r="H783" s="57">
        <v>44537</v>
      </c>
      <c r="I783">
        <v>221</v>
      </c>
      <c r="J783">
        <v>305645113</v>
      </c>
      <c r="K783">
        <v>15</v>
      </c>
      <c r="L783"/>
      <c r="M783"/>
      <c r="N783">
        <v>1.3599999999999999</v>
      </c>
      <c r="O783" s="83">
        <v>2927.71</v>
      </c>
      <c r="P783">
        <v>3167.32</v>
      </c>
      <c r="Q783">
        <v>1.707908</v>
      </c>
      <c r="R783">
        <v>2948.72</v>
      </c>
      <c r="S783">
        <v>1.707908</v>
      </c>
      <c r="T783" s="84">
        <v>2927.71</v>
      </c>
      <c r="U783" s="57">
        <v>44166</v>
      </c>
      <c r="V783" s="81" t="str">
        <f t="shared" si="48"/>
        <v>92020</v>
      </c>
      <c r="W783" s="80" t="str">
        <f t="shared" si="49"/>
        <v>61 a 90 dias</v>
      </c>
      <c r="X783" s="81" t="str">
        <f t="shared" si="51"/>
        <v>122020</v>
      </c>
      <c r="AA783"/>
    </row>
    <row r="784" spans="1:27" x14ac:dyDescent="0.3">
      <c r="A784" s="57">
        <v>44255</v>
      </c>
      <c r="B784">
        <v>29894663000189</v>
      </c>
      <c r="C784" t="s">
        <v>96</v>
      </c>
      <c r="D784" s="57">
        <v>44134</v>
      </c>
      <c r="E784">
        <v>50</v>
      </c>
      <c r="F784" s="57">
        <v>44172</v>
      </c>
      <c r="G784">
        <f t="shared" si="50"/>
        <v>-83</v>
      </c>
      <c r="H784" s="57">
        <v>46699</v>
      </c>
      <c r="I784">
        <v>2383</v>
      </c>
      <c r="J784">
        <v>305649223</v>
      </c>
      <c r="K784">
        <v>84</v>
      </c>
      <c r="L784"/>
      <c r="M784"/>
      <c r="N784">
        <v>1.416479</v>
      </c>
      <c r="O784" s="83">
        <v>2403.5300000000002</v>
      </c>
      <c r="P784">
        <v>2421.0700000000006</v>
      </c>
      <c r="Q784">
        <v>1.753439</v>
      </c>
      <c r="R784">
        <v>2639.51</v>
      </c>
      <c r="S784">
        <v>1.753439</v>
      </c>
      <c r="T784" s="84">
        <v>2403.5300000000002</v>
      </c>
      <c r="U784" s="57">
        <v>44197</v>
      </c>
      <c r="V784" s="81" t="str">
        <f t="shared" si="48"/>
        <v>102020</v>
      </c>
      <c r="W784" s="80" t="str">
        <f t="shared" si="49"/>
        <v>61 a 90 dias</v>
      </c>
      <c r="X784" s="81" t="str">
        <f t="shared" si="51"/>
        <v>12021</v>
      </c>
      <c r="AA784"/>
    </row>
    <row r="785" spans="1:27" x14ac:dyDescent="0.3">
      <c r="A785" s="57">
        <v>44255</v>
      </c>
      <c r="B785">
        <v>29894663000189</v>
      </c>
      <c r="C785" t="s">
        <v>96</v>
      </c>
      <c r="D785" s="57">
        <v>44040</v>
      </c>
      <c r="E785">
        <v>281</v>
      </c>
      <c r="F785" s="57">
        <v>44323</v>
      </c>
      <c r="G785">
        <f t="shared" si="50"/>
        <v>68</v>
      </c>
      <c r="H785" s="57">
        <v>46545</v>
      </c>
      <c r="I785">
        <v>2229</v>
      </c>
      <c r="J785">
        <v>305650334</v>
      </c>
      <c r="K785">
        <v>84</v>
      </c>
      <c r="L785"/>
      <c r="M785"/>
      <c r="N785">
        <v>1.437492672053662</v>
      </c>
      <c r="O785" s="83">
        <v>11628.15</v>
      </c>
      <c r="P785">
        <v>13602.960000000003</v>
      </c>
      <c r="Q785">
        <v>1.785452</v>
      </c>
      <c r="R785">
        <v>12872.09</v>
      </c>
      <c r="S785">
        <v>1.785452</v>
      </c>
      <c r="T785" s="84">
        <v>11628.15</v>
      </c>
      <c r="U785" s="57">
        <v>44317</v>
      </c>
      <c r="V785" s="81" t="str">
        <f t="shared" si="48"/>
        <v>72020</v>
      </c>
      <c r="W785" s="80" t="str">
        <f t="shared" si="49"/>
        <v>1 a 30 dias</v>
      </c>
      <c r="X785" s="81" t="str">
        <f t="shared" si="51"/>
        <v>52021</v>
      </c>
      <c r="AA785"/>
    </row>
    <row r="786" spans="1:27" x14ac:dyDescent="0.3">
      <c r="A786" s="57">
        <v>44255</v>
      </c>
      <c r="B786">
        <v>29894663000189</v>
      </c>
      <c r="C786" t="s">
        <v>96</v>
      </c>
      <c r="D786" s="57">
        <v>44074</v>
      </c>
      <c r="E786">
        <v>76.03</v>
      </c>
      <c r="F786" s="57">
        <v>44323</v>
      </c>
      <c r="G786">
        <f t="shared" si="50"/>
        <v>68</v>
      </c>
      <c r="H786" s="57">
        <v>46575</v>
      </c>
      <c r="I786">
        <v>2259</v>
      </c>
      <c r="J786">
        <v>305657032</v>
      </c>
      <c r="K786">
        <v>84</v>
      </c>
      <c r="L786"/>
      <c r="M786"/>
      <c r="N786">
        <v>1.4315397455706069</v>
      </c>
      <c r="O786" s="83">
        <v>3171.94</v>
      </c>
      <c r="P786">
        <v>3694.0599999999981</v>
      </c>
      <c r="Q786">
        <v>1.779344</v>
      </c>
      <c r="R786">
        <v>3515.21</v>
      </c>
      <c r="S786">
        <v>1.779344</v>
      </c>
      <c r="T786" s="84">
        <v>3171.94</v>
      </c>
      <c r="U786" s="57">
        <v>44317</v>
      </c>
      <c r="V786" s="81" t="str">
        <f t="shared" si="48"/>
        <v>82020</v>
      </c>
      <c r="W786" s="80" t="str">
        <f t="shared" si="49"/>
        <v>1 a 30 dias</v>
      </c>
      <c r="X786" s="81" t="str">
        <f t="shared" si="51"/>
        <v>52021</v>
      </c>
      <c r="AA786"/>
    </row>
    <row r="787" spans="1:27" x14ac:dyDescent="0.3">
      <c r="A787" s="57">
        <v>44255</v>
      </c>
      <c r="B787">
        <v>29894663000189</v>
      </c>
      <c r="C787" t="s">
        <v>96</v>
      </c>
      <c r="D787" s="57">
        <v>44074</v>
      </c>
      <c r="E787">
        <v>137.37</v>
      </c>
      <c r="F787" s="57">
        <v>44262</v>
      </c>
      <c r="G787">
        <f t="shared" si="50"/>
        <v>7</v>
      </c>
      <c r="H787" s="57">
        <v>46608</v>
      </c>
      <c r="I787">
        <v>2292</v>
      </c>
      <c r="J787">
        <v>305664024</v>
      </c>
      <c r="K787">
        <v>84</v>
      </c>
      <c r="L787"/>
      <c r="M787"/>
      <c r="N787">
        <v>1.4301219999999999</v>
      </c>
      <c r="O787" s="83">
        <v>6044.3499999999995</v>
      </c>
      <c r="P787">
        <v>6718.9399999999978</v>
      </c>
      <c r="Q787">
        <v>1.7777270000000001</v>
      </c>
      <c r="R787">
        <v>6675.4299999999994</v>
      </c>
      <c r="S787">
        <v>1.7777270000000001</v>
      </c>
      <c r="T787" s="84">
        <v>6044.3499999999995</v>
      </c>
      <c r="U787" s="57">
        <v>44287</v>
      </c>
      <c r="V787" s="81" t="str">
        <f t="shared" si="48"/>
        <v>82020</v>
      </c>
      <c r="W787" s="80" t="str">
        <f t="shared" si="49"/>
        <v>1 a 30 dias</v>
      </c>
      <c r="X787" s="81" t="str">
        <f t="shared" si="51"/>
        <v>42021</v>
      </c>
      <c r="AA787"/>
    </row>
    <row r="788" spans="1:27" x14ac:dyDescent="0.3">
      <c r="A788" s="57">
        <v>44255</v>
      </c>
      <c r="B788">
        <v>29894663000189</v>
      </c>
      <c r="C788" t="s">
        <v>96</v>
      </c>
      <c r="D788" s="57">
        <v>44074</v>
      </c>
      <c r="E788">
        <v>168.07</v>
      </c>
      <c r="F788" s="57">
        <v>44142</v>
      </c>
      <c r="G788">
        <f t="shared" si="50"/>
        <v>-113</v>
      </c>
      <c r="H788" s="57">
        <v>46638</v>
      </c>
      <c r="I788">
        <v>2322</v>
      </c>
      <c r="J788">
        <v>305669829</v>
      </c>
      <c r="K788">
        <v>84</v>
      </c>
      <c r="L788"/>
      <c r="M788"/>
      <c r="N788">
        <v>1.43232</v>
      </c>
      <c r="O788" s="83">
        <v>8127.99</v>
      </c>
      <c r="P788">
        <v>8096.8899999999994</v>
      </c>
      <c r="Q788">
        <v>1.7694479999999999</v>
      </c>
      <c r="R788">
        <v>8890.4699999999993</v>
      </c>
      <c r="S788">
        <v>1.7694479999999999</v>
      </c>
      <c r="T788" s="84">
        <v>8127.99</v>
      </c>
      <c r="U788" s="57">
        <v>44136</v>
      </c>
      <c r="V788" s="81" t="str">
        <f t="shared" si="48"/>
        <v>82020</v>
      </c>
      <c r="W788" s="80" t="str">
        <f t="shared" si="49"/>
        <v>91 a 120 dias</v>
      </c>
      <c r="X788" s="81" t="str">
        <f t="shared" si="51"/>
        <v>112020</v>
      </c>
      <c r="AA788"/>
    </row>
    <row r="789" spans="1:27" x14ac:dyDescent="0.3">
      <c r="A789" s="57">
        <v>44255</v>
      </c>
      <c r="B789">
        <v>29894663000189</v>
      </c>
      <c r="C789" t="s">
        <v>96</v>
      </c>
      <c r="D789" s="57">
        <v>44074</v>
      </c>
      <c r="E789">
        <v>974.05</v>
      </c>
      <c r="F789" s="57">
        <v>44323</v>
      </c>
      <c r="G789">
        <f t="shared" si="50"/>
        <v>68</v>
      </c>
      <c r="H789" s="57">
        <v>45908</v>
      </c>
      <c r="I789">
        <v>1592</v>
      </c>
      <c r="J789">
        <v>305682158</v>
      </c>
      <c r="K789">
        <v>60</v>
      </c>
      <c r="L789"/>
      <c r="M789"/>
      <c r="N789">
        <v>1.3599999999999999</v>
      </c>
      <c r="O789" s="83">
        <v>33628.32</v>
      </c>
      <c r="P789">
        <v>39449.01999999999</v>
      </c>
      <c r="Q789">
        <v>1.7894000000000001</v>
      </c>
      <c r="R789">
        <v>37003.170000000006</v>
      </c>
      <c r="S789">
        <v>1.7894000000000001</v>
      </c>
      <c r="T789" s="84">
        <v>33628.32</v>
      </c>
      <c r="U789" s="57">
        <v>44317</v>
      </c>
      <c r="V789" s="81" t="str">
        <f t="shared" si="48"/>
        <v>82020</v>
      </c>
      <c r="W789" s="80" t="str">
        <f t="shared" si="49"/>
        <v>1 a 30 dias</v>
      </c>
      <c r="X789" s="81" t="str">
        <f t="shared" si="51"/>
        <v>52021</v>
      </c>
      <c r="AA789"/>
    </row>
    <row r="790" spans="1:27" x14ac:dyDescent="0.3">
      <c r="A790" s="57">
        <v>44255</v>
      </c>
      <c r="B790">
        <v>29894663000189</v>
      </c>
      <c r="C790" t="s">
        <v>96</v>
      </c>
      <c r="D790" s="57">
        <v>44134</v>
      </c>
      <c r="E790">
        <v>341.9</v>
      </c>
      <c r="F790" s="57">
        <v>44234</v>
      </c>
      <c r="G790">
        <f t="shared" si="50"/>
        <v>-21</v>
      </c>
      <c r="H790" s="57">
        <v>46667</v>
      </c>
      <c r="I790">
        <v>2351</v>
      </c>
      <c r="J790">
        <v>305690345</v>
      </c>
      <c r="K790">
        <v>84</v>
      </c>
      <c r="L790"/>
      <c r="M790"/>
      <c r="N790">
        <v>1.3599999999999999</v>
      </c>
      <c r="O790" s="83">
        <v>17690.36</v>
      </c>
      <c r="P790">
        <v>17115.710000000006</v>
      </c>
      <c r="Q790">
        <v>1.3314379999999999</v>
      </c>
      <c r="R790">
        <v>17543.84</v>
      </c>
      <c r="S790">
        <v>1.3314379999999999</v>
      </c>
      <c r="T790" s="84">
        <v>17690.36</v>
      </c>
      <c r="U790" s="57">
        <v>44256</v>
      </c>
      <c r="V790" s="81" t="str">
        <f t="shared" si="48"/>
        <v>102020</v>
      </c>
      <c r="W790" s="80" t="str">
        <f t="shared" si="49"/>
        <v>1 a 30 dias</v>
      </c>
      <c r="X790" s="81" t="str">
        <f t="shared" si="51"/>
        <v>32021</v>
      </c>
      <c r="AA790"/>
    </row>
    <row r="791" spans="1:27" x14ac:dyDescent="0.3">
      <c r="A791" s="57">
        <v>44255</v>
      </c>
      <c r="B791">
        <v>29894663000189</v>
      </c>
      <c r="C791" t="s">
        <v>96</v>
      </c>
      <c r="D791" s="57">
        <v>43978</v>
      </c>
      <c r="E791">
        <v>473.9</v>
      </c>
      <c r="F791" s="57">
        <v>44019</v>
      </c>
      <c r="G791">
        <f t="shared" si="50"/>
        <v>-236</v>
      </c>
      <c r="H791" s="57">
        <v>46484</v>
      </c>
      <c r="I791">
        <v>2168</v>
      </c>
      <c r="J791">
        <v>305724791</v>
      </c>
      <c r="K791">
        <v>84</v>
      </c>
      <c r="L791"/>
      <c r="M791"/>
      <c r="N791">
        <v>1.3856026404732324</v>
      </c>
      <c r="O791" s="83">
        <v>24394.22</v>
      </c>
      <c r="P791">
        <v>23329.71000000001</v>
      </c>
      <c r="Q791">
        <v>1.7296849999999999</v>
      </c>
      <c r="R791">
        <v>26443.339999999997</v>
      </c>
      <c r="S791">
        <v>1.7296849999999999</v>
      </c>
      <c r="T791" s="84">
        <v>24394.22</v>
      </c>
      <c r="U791" s="57">
        <v>44044</v>
      </c>
      <c r="V791" s="81" t="str">
        <f t="shared" si="48"/>
        <v>52020</v>
      </c>
      <c r="W791" s="80" t="str">
        <f t="shared" si="49"/>
        <v>Acima de 120 dias</v>
      </c>
      <c r="X791" s="81" t="str">
        <f t="shared" si="51"/>
        <v>82020</v>
      </c>
      <c r="AA791"/>
    </row>
    <row r="792" spans="1:27" x14ac:dyDescent="0.3">
      <c r="A792" s="57">
        <v>44255</v>
      </c>
      <c r="B792">
        <v>29894663000189</v>
      </c>
      <c r="C792" t="s">
        <v>96</v>
      </c>
      <c r="D792" s="57">
        <v>44074</v>
      </c>
      <c r="E792">
        <v>239</v>
      </c>
      <c r="F792" s="57">
        <v>44081</v>
      </c>
      <c r="G792">
        <f t="shared" si="50"/>
        <v>-174</v>
      </c>
      <c r="H792" s="57">
        <v>46575</v>
      </c>
      <c r="I792">
        <v>2259</v>
      </c>
      <c r="J792">
        <v>305725765</v>
      </c>
      <c r="K792">
        <v>84</v>
      </c>
      <c r="L792"/>
      <c r="M792"/>
      <c r="N792">
        <v>1.4289110462714045</v>
      </c>
      <c r="O792" s="83">
        <v>11891.06</v>
      </c>
      <c r="P792">
        <v>11622.45</v>
      </c>
      <c r="Q792">
        <v>1.776511</v>
      </c>
      <c r="R792">
        <v>12970.84</v>
      </c>
      <c r="S792">
        <v>1.776511</v>
      </c>
      <c r="T792" s="84">
        <v>11891.06</v>
      </c>
      <c r="U792" s="57">
        <v>44105</v>
      </c>
      <c r="V792" s="81" t="str">
        <f t="shared" si="48"/>
        <v>82020</v>
      </c>
      <c r="W792" s="80" t="str">
        <f t="shared" si="49"/>
        <v>Acima de 120 dias</v>
      </c>
      <c r="X792" s="81" t="str">
        <f t="shared" si="51"/>
        <v>102020</v>
      </c>
      <c r="AA792"/>
    </row>
    <row r="793" spans="1:27" x14ac:dyDescent="0.3">
      <c r="A793" s="57">
        <v>44255</v>
      </c>
      <c r="B793">
        <v>29894663000189</v>
      </c>
      <c r="C793" t="s">
        <v>96</v>
      </c>
      <c r="D793" s="57">
        <v>43978</v>
      </c>
      <c r="E793">
        <v>723.75</v>
      </c>
      <c r="F793" s="57">
        <v>44081</v>
      </c>
      <c r="G793">
        <f t="shared" si="50"/>
        <v>-174</v>
      </c>
      <c r="H793" s="57">
        <v>46514</v>
      </c>
      <c r="I793">
        <v>2198</v>
      </c>
      <c r="J793">
        <v>305729826</v>
      </c>
      <c r="K793">
        <v>84</v>
      </c>
      <c r="L793"/>
      <c r="M793"/>
      <c r="N793">
        <v>1.450644</v>
      </c>
      <c r="O793" s="83">
        <v>35431.119999999995</v>
      </c>
      <c r="P793">
        <v>35078.709999999992</v>
      </c>
      <c r="Q793">
        <v>1.7990010000000001</v>
      </c>
      <c r="R793">
        <v>38564.07</v>
      </c>
      <c r="S793">
        <v>1.7990010000000001</v>
      </c>
      <c r="T793" s="84">
        <v>35431.119999999995</v>
      </c>
      <c r="U793" s="57">
        <v>44105</v>
      </c>
      <c r="V793" s="81" t="str">
        <f t="shared" si="48"/>
        <v>52020</v>
      </c>
      <c r="W793" s="80" t="str">
        <f t="shared" si="49"/>
        <v>Acima de 120 dias</v>
      </c>
      <c r="X793" s="81" t="str">
        <f t="shared" si="51"/>
        <v>102020</v>
      </c>
      <c r="AA793"/>
    </row>
    <row r="794" spans="1:27" x14ac:dyDescent="0.3">
      <c r="A794" s="57">
        <v>44255</v>
      </c>
      <c r="B794">
        <v>29894663000189</v>
      </c>
      <c r="C794" t="s">
        <v>96</v>
      </c>
      <c r="D794" s="57">
        <v>44001</v>
      </c>
      <c r="E794">
        <v>288.83</v>
      </c>
      <c r="F794" s="57">
        <v>44234</v>
      </c>
      <c r="G794">
        <f t="shared" si="50"/>
        <v>-21</v>
      </c>
      <c r="H794" s="57">
        <v>46514</v>
      </c>
      <c r="I794">
        <v>2198</v>
      </c>
      <c r="J794">
        <v>305738541</v>
      </c>
      <c r="K794">
        <v>84</v>
      </c>
      <c r="L794"/>
      <c r="M794"/>
      <c r="N794">
        <v>1.4411517718747475</v>
      </c>
      <c r="O794" s="83">
        <v>12737.81</v>
      </c>
      <c r="P794">
        <v>13908.190000000006</v>
      </c>
      <c r="Q794">
        <v>1.7862389999999999</v>
      </c>
      <c r="R794">
        <v>13982.529999999999</v>
      </c>
      <c r="S794">
        <v>1.7862389999999999</v>
      </c>
      <c r="T794" s="84">
        <v>12737.81</v>
      </c>
      <c r="U794" s="57">
        <v>44228</v>
      </c>
      <c r="V794" s="81" t="str">
        <f t="shared" si="48"/>
        <v>62020</v>
      </c>
      <c r="W794" s="80" t="str">
        <f t="shared" si="49"/>
        <v>1 a 30 dias</v>
      </c>
      <c r="X794" s="81" t="str">
        <f t="shared" si="51"/>
        <v>22021</v>
      </c>
      <c r="AA794"/>
    </row>
    <row r="795" spans="1:27" x14ac:dyDescent="0.3">
      <c r="A795" s="57">
        <v>44255</v>
      </c>
      <c r="B795">
        <v>29894663000189</v>
      </c>
      <c r="C795" t="s">
        <v>96</v>
      </c>
      <c r="D795" s="57">
        <v>44134</v>
      </c>
      <c r="E795">
        <v>232.87</v>
      </c>
      <c r="F795" s="57">
        <v>44323</v>
      </c>
      <c r="G795">
        <f t="shared" si="50"/>
        <v>68</v>
      </c>
      <c r="H795" s="57">
        <v>46699</v>
      </c>
      <c r="I795">
        <v>2383</v>
      </c>
      <c r="J795">
        <v>305739474</v>
      </c>
      <c r="K795">
        <v>84</v>
      </c>
      <c r="L795"/>
      <c r="M795"/>
      <c r="N795">
        <v>1.409338</v>
      </c>
      <c r="O795" s="83">
        <v>10053.130000000001</v>
      </c>
      <c r="P795">
        <v>11303.61</v>
      </c>
      <c r="Q795">
        <v>1.7457020000000001</v>
      </c>
      <c r="R795">
        <v>11154.34</v>
      </c>
      <c r="S795">
        <v>1.7457020000000001</v>
      </c>
      <c r="T795" s="84">
        <v>10053.130000000001</v>
      </c>
      <c r="U795" s="57">
        <v>44317</v>
      </c>
      <c r="V795" s="81" t="str">
        <f t="shared" si="48"/>
        <v>102020</v>
      </c>
      <c r="W795" s="80" t="str">
        <f t="shared" si="49"/>
        <v>1 a 30 dias</v>
      </c>
      <c r="X795" s="81" t="str">
        <f t="shared" si="51"/>
        <v>52021</v>
      </c>
      <c r="AA795"/>
    </row>
    <row r="796" spans="1:27" x14ac:dyDescent="0.3">
      <c r="A796" s="57">
        <v>44255</v>
      </c>
      <c r="B796">
        <v>29894663000189</v>
      </c>
      <c r="C796" t="s">
        <v>96</v>
      </c>
      <c r="D796" s="57">
        <v>44074</v>
      </c>
      <c r="E796">
        <v>92</v>
      </c>
      <c r="F796" s="57">
        <v>44323</v>
      </c>
      <c r="G796">
        <f t="shared" si="50"/>
        <v>68</v>
      </c>
      <c r="H796" s="57">
        <v>46575</v>
      </c>
      <c r="I796">
        <v>2259</v>
      </c>
      <c r="J796">
        <v>305757729</v>
      </c>
      <c r="K796">
        <v>84</v>
      </c>
      <c r="L796"/>
      <c r="M796"/>
      <c r="N796">
        <v>1.4313419627199575</v>
      </c>
      <c r="O796" s="83">
        <v>3838.55</v>
      </c>
      <c r="P796">
        <v>4470.3000000000011</v>
      </c>
      <c r="Q796">
        <v>1.779034</v>
      </c>
      <c r="R796">
        <v>4253.82</v>
      </c>
      <c r="S796">
        <v>1.779034</v>
      </c>
      <c r="T796" s="84">
        <v>3838.55</v>
      </c>
      <c r="U796" s="57">
        <v>44317</v>
      </c>
      <c r="V796" s="81" t="str">
        <f t="shared" si="48"/>
        <v>82020</v>
      </c>
      <c r="W796" s="80" t="str">
        <f t="shared" si="49"/>
        <v>1 a 30 dias</v>
      </c>
      <c r="X796" s="81" t="str">
        <f t="shared" si="51"/>
        <v>52021</v>
      </c>
      <c r="AA796"/>
    </row>
    <row r="797" spans="1:27" x14ac:dyDescent="0.3">
      <c r="A797" s="57">
        <v>44255</v>
      </c>
      <c r="B797">
        <v>29894663000189</v>
      </c>
      <c r="C797" t="s">
        <v>96</v>
      </c>
      <c r="D797" s="57">
        <v>44074</v>
      </c>
      <c r="E797">
        <v>96.4</v>
      </c>
      <c r="F797" s="57">
        <v>44142</v>
      </c>
      <c r="G797">
        <f t="shared" si="50"/>
        <v>-113</v>
      </c>
      <c r="H797" s="57">
        <v>46608</v>
      </c>
      <c r="I797">
        <v>2292</v>
      </c>
      <c r="J797">
        <v>305766712</v>
      </c>
      <c r="K797">
        <v>84</v>
      </c>
      <c r="L797"/>
      <c r="M797"/>
      <c r="N797">
        <v>1.4491230000000002</v>
      </c>
      <c r="O797" s="83">
        <v>4603.6400000000003</v>
      </c>
      <c r="P797">
        <v>4685.22</v>
      </c>
      <c r="Q797">
        <v>1.797941</v>
      </c>
      <c r="R797">
        <v>5044.13</v>
      </c>
      <c r="S797">
        <v>1.797941</v>
      </c>
      <c r="T797" s="84">
        <v>4603.6400000000003</v>
      </c>
      <c r="U797" s="57">
        <v>44136</v>
      </c>
      <c r="V797" s="81" t="str">
        <f t="shared" si="48"/>
        <v>82020</v>
      </c>
      <c r="W797" s="80" t="str">
        <f t="shared" si="49"/>
        <v>91 a 120 dias</v>
      </c>
      <c r="X797" s="81" t="str">
        <f t="shared" si="51"/>
        <v>112020</v>
      </c>
      <c r="AA797"/>
    </row>
    <row r="798" spans="1:27" x14ac:dyDescent="0.3">
      <c r="A798" s="57">
        <v>44255</v>
      </c>
      <c r="B798">
        <v>29894663000189</v>
      </c>
      <c r="C798" t="s">
        <v>96</v>
      </c>
      <c r="D798" s="57">
        <v>44099</v>
      </c>
      <c r="E798">
        <v>313.5</v>
      </c>
      <c r="F798" s="57">
        <v>44142</v>
      </c>
      <c r="G798">
        <f t="shared" si="50"/>
        <v>-113</v>
      </c>
      <c r="H798" s="57">
        <v>46608</v>
      </c>
      <c r="I798">
        <v>2292</v>
      </c>
      <c r="J798">
        <v>305768615</v>
      </c>
      <c r="K798">
        <v>84</v>
      </c>
      <c r="L798"/>
      <c r="M798"/>
      <c r="N798">
        <v>1.4328860000000001</v>
      </c>
      <c r="O798" s="83">
        <v>15040.11</v>
      </c>
      <c r="P798">
        <v>15186.189999999999</v>
      </c>
      <c r="Q798">
        <v>1.7798700000000001</v>
      </c>
      <c r="R798">
        <v>16475.98</v>
      </c>
      <c r="S798">
        <v>1.7798700000000001</v>
      </c>
      <c r="T798" s="84">
        <v>15040.11</v>
      </c>
      <c r="U798" s="57">
        <v>44136</v>
      </c>
      <c r="V798" s="81" t="str">
        <f t="shared" si="48"/>
        <v>92020</v>
      </c>
      <c r="W798" s="80" t="str">
        <f t="shared" si="49"/>
        <v>91 a 120 dias</v>
      </c>
      <c r="X798" s="81" t="str">
        <f t="shared" si="51"/>
        <v>112020</v>
      </c>
      <c r="AA798"/>
    </row>
    <row r="799" spans="1:27" x14ac:dyDescent="0.3">
      <c r="A799" s="57">
        <v>44255</v>
      </c>
      <c r="B799">
        <v>29894663000189</v>
      </c>
      <c r="C799" t="s">
        <v>96</v>
      </c>
      <c r="D799" s="57">
        <v>44074</v>
      </c>
      <c r="E799">
        <v>300</v>
      </c>
      <c r="F799" s="57">
        <v>44293</v>
      </c>
      <c r="G799">
        <f t="shared" si="50"/>
        <v>38</v>
      </c>
      <c r="H799" s="57">
        <v>46241</v>
      </c>
      <c r="I799">
        <v>1925</v>
      </c>
      <c r="J799">
        <v>305774881</v>
      </c>
      <c r="K799">
        <v>72</v>
      </c>
      <c r="L799"/>
      <c r="M799"/>
      <c r="N799">
        <v>1.4081985933917183</v>
      </c>
      <c r="O799" s="83">
        <v>11795.29</v>
      </c>
      <c r="P799">
        <v>13585.050000000003</v>
      </c>
      <c r="Q799">
        <v>1.7989999999999999</v>
      </c>
      <c r="R799">
        <v>13025.78</v>
      </c>
      <c r="S799">
        <v>1.7989999999999999</v>
      </c>
      <c r="T799" s="84">
        <v>11795.29</v>
      </c>
      <c r="U799" s="57">
        <v>44287</v>
      </c>
      <c r="V799" s="81" t="str">
        <f t="shared" si="48"/>
        <v>82020</v>
      </c>
      <c r="W799" s="80" t="str">
        <f t="shared" si="49"/>
        <v>1 a 30 dias</v>
      </c>
      <c r="X799" s="81" t="str">
        <f t="shared" si="51"/>
        <v>42021</v>
      </c>
      <c r="AA799"/>
    </row>
    <row r="800" spans="1:27" x14ac:dyDescent="0.3">
      <c r="A800" s="57">
        <v>44255</v>
      </c>
      <c r="B800">
        <v>29894663000189</v>
      </c>
      <c r="C800" t="s">
        <v>96</v>
      </c>
      <c r="D800" s="57">
        <v>44099</v>
      </c>
      <c r="E800">
        <v>234.3</v>
      </c>
      <c r="F800" s="57">
        <v>44323</v>
      </c>
      <c r="G800">
        <f t="shared" si="50"/>
        <v>68</v>
      </c>
      <c r="H800" s="57">
        <v>46638</v>
      </c>
      <c r="I800">
        <v>2322</v>
      </c>
      <c r="J800">
        <v>305782128</v>
      </c>
      <c r="K800">
        <v>84</v>
      </c>
      <c r="L800"/>
      <c r="M800"/>
      <c r="N800">
        <v>1.443357</v>
      </c>
      <c r="O800" s="83">
        <v>9862.7799999999988</v>
      </c>
      <c r="P800">
        <v>11379.890000000001</v>
      </c>
      <c r="Q800">
        <v>1.790969</v>
      </c>
      <c r="R800">
        <v>10950.74</v>
      </c>
      <c r="S800">
        <v>1.790969</v>
      </c>
      <c r="T800" s="84">
        <v>9862.7799999999988</v>
      </c>
      <c r="U800" s="57">
        <v>44317</v>
      </c>
      <c r="V800" s="81" t="str">
        <f t="shared" si="48"/>
        <v>92020</v>
      </c>
      <c r="W800" s="80" t="str">
        <f t="shared" si="49"/>
        <v>1 a 30 dias</v>
      </c>
      <c r="X800" s="81" t="str">
        <f t="shared" si="51"/>
        <v>52021</v>
      </c>
      <c r="AA800"/>
    </row>
    <row r="801" spans="1:27" x14ac:dyDescent="0.3">
      <c r="A801" s="57">
        <v>44255</v>
      </c>
      <c r="B801">
        <v>29894663000189</v>
      </c>
      <c r="C801" t="s">
        <v>96</v>
      </c>
      <c r="D801" s="57">
        <v>43978</v>
      </c>
      <c r="E801">
        <v>311.19</v>
      </c>
      <c r="F801" s="57">
        <v>43989</v>
      </c>
      <c r="G801">
        <f t="shared" si="50"/>
        <v>-266</v>
      </c>
      <c r="H801" s="57">
        <v>46119</v>
      </c>
      <c r="I801">
        <v>1803</v>
      </c>
      <c r="J801">
        <v>305822297</v>
      </c>
      <c r="K801">
        <v>72</v>
      </c>
      <c r="L801"/>
      <c r="M801"/>
      <c r="N801">
        <v>1.4045128754639906</v>
      </c>
      <c r="O801" s="83">
        <v>14947.390000000001</v>
      </c>
      <c r="P801">
        <v>13963.05</v>
      </c>
      <c r="Q801">
        <v>1.795202</v>
      </c>
      <c r="R801">
        <v>16114.11</v>
      </c>
      <c r="S801">
        <v>1.795202</v>
      </c>
      <c r="T801" s="84">
        <v>14947.390000000001</v>
      </c>
      <c r="U801" s="57">
        <v>43983</v>
      </c>
      <c r="V801" s="81" t="str">
        <f t="shared" si="48"/>
        <v>52020</v>
      </c>
      <c r="W801" s="80" t="str">
        <f t="shared" si="49"/>
        <v>Acima de 120 dias</v>
      </c>
      <c r="X801" s="81" t="str">
        <f t="shared" si="51"/>
        <v>62020</v>
      </c>
      <c r="AA801"/>
    </row>
    <row r="802" spans="1:27" x14ac:dyDescent="0.3">
      <c r="A802" s="57">
        <v>44255</v>
      </c>
      <c r="B802">
        <v>29894663000189</v>
      </c>
      <c r="C802" t="s">
        <v>96</v>
      </c>
      <c r="D802" s="57">
        <v>44074</v>
      </c>
      <c r="E802">
        <v>128</v>
      </c>
      <c r="F802" s="57">
        <v>44323</v>
      </c>
      <c r="G802">
        <f t="shared" si="50"/>
        <v>68</v>
      </c>
      <c r="H802" s="57">
        <v>46575</v>
      </c>
      <c r="I802">
        <v>2259</v>
      </c>
      <c r="J802">
        <v>305829324</v>
      </c>
      <c r="K802">
        <v>84</v>
      </c>
      <c r="L802"/>
      <c r="M802"/>
      <c r="N802">
        <v>1.3979438900528129</v>
      </c>
      <c r="O802" s="83">
        <v>5395.54</v>
      </c>
      <c r="P802">
        <v>6288.9900000000016</v>
      </c>
      <c r="Q802">
        <v>1.743468</v>
      </c>
      <c r="R802">
        <v>5978.61</v>
      </c>
      <c r="S802">
        <v>1.743468</v>
      </c>
      <c r="T802" s="84">
        <v>5395.54</v>
      </c>
      <c r="U802" s="57">
        <v>44317</v>
      </c>
      <c r="V802" s="81" t="str">
        <f t="shared" si="48"/>
        <v>82020</v>
      </c>
      <c r="W802" s="80" t="str">
        <f t="shared" si="49"/>
        <v>1 a 30 dias</v>
      </c>
      <c r="X802" s="81" t="str">
        <f t="shared" si="51"/>
        <v>52021</v>
      </c>
      <c r="AA802"/>
    </row>
    <row r="803" spans="1:27" x14ac:dyDescent="0.3">
      <c r="A803" s="57">
        <v>44255</v>
      </c>
      <c r="B803">
        <v>29894663000189</v>
      </c>
      <c r="C803" t="s">
        <v>96</v>
      </c>
      <c r="D803" s="57">
        <v>44074</v>
      </c>
      <c r="E803">
        <v>78.989999999999995</v>
      </c>
      <c r="F803" s="57">
        <v>44142</v>
      </c>
      <c r="G803">
        <f t="shared" si="50"/>
        <v>-113</v>
      </c>
      <c r="H803" s="57">
        <v>46575</v>
      </c>
      <c r="I803">
        <v>2259</v>
      </c>
      <c r="J803">
        <v>305847500</v>
      </c>
      <c r="K803">
        <v>84</v>
      </c>
      <c r="L803"/>
      <c r="M803"/>
      <c r="N803">
        <v>1.4103361056223884</v>
      </c>
      <c r="O803" s="83">
        <v>3790.87</v>
      </c>
      <c r="P803">
        <v>3865.0300000000007</v>
      </c>
      <c r="Q803">
        <v>1.7566870000000001</v>
      </c>
      <c r="R803">
        <v>4149.58</v>
      </c>
      <c r="S803">
        <v>1.7566870000000001</v>
      </c>
      <c r="T803" s="84">
        <v>3790.87</v>
      </c>
      <c r="U803" s="57">
        <v>44136</v>
      </c>
      <c r="V803" s="81" t="str">
        <f t="shared" si="48"/>
        <v>82020</v>
      </c>
      <c r="W803" s="80" t="str">
        <f t="shared" si="49"/>
        <v>91 a 120 dias</v>
      </c>
      <c r="X803" s="81" t="str">
        <f t="shared" si="51"/>
        <v>112020</v>
      </c>
      <c r="AA803"/>
    </row>
    <row r="804" spans="1:27" x14ac:dyDescent="0.3">
      <c r="A804" s="57">
        <v>44255</v>
      </c>
      <c r="B804">
        <v>29894663000189</v>
      </c>
      <c r="C804" t="s">
        <v>96</v>
      </c>
      <c r="D804" s="57">
        <v>44001</v>
      </c>
      <c r="E804">
        <v>246.65</v>
      </c>
      <c r="F804" s="57">
        <v>44050</v>
      </c>
      <c r="G804">
        <f t="shared" si="50"/>
        <v>-205</v>
      </c>
      <c r="H804" s="57">
        <v>46545</v>
      </c>
      <c r="I804">
        <v>2229</v>
      </c>
      <c r="J804">
        <v>305849509</v>
      </c>
      <c r="K804">
        <v>84</v>
      </c>
      <c r="L804"/>
      <c r="M804"/>
      <c r="N804">
        <v>1.450304</v>
      </c>
      <c r="O804" s="83">
        <v>12396.04</v>
      </c>
      <c r="P804">
        <v>11913.539999999997</v>
      </c>
      <c r="Q804">
        <v>1.7959579999999999</v>
      </c>
      <c r="R804">
        <v>13475.27</v>
      </c>
      <c r="S804">
        <v>1.7959579999999999</v>
      </c>
      <c r="T804" s="84">
        <v>12396.04</v>
      </c>
      <c r="U804" s="57">
        <v>44075</v>
      </c>
      <c r="V804" s="81" t="str">
        <f t="shared" si="48"/>
        <v>62020</v>
      </c>
      <c r="W804" s="80" t="str">
        <f t="shared" si="49"/>
        <v>Acima de 120 dias</v>
      </c>
      <c r="X804" s="81" t="str">
        <f t="shared" si="51"/>
        <v>92020</v>
      </c>
      <c r="AA804"/>
    </row>
    <row r="805" spans="1:27" x14ac:dyDescent="0.3">
      <c r="A805" s="57">
        <v>44255</v>
      </c>
      <c r="B805">
        <v>29894663000189</v>
      </c>
      <c r="C805" t="s">
        <v>96</v>
      </c>
      <c r="D805" s="57">
        <v>44074</v>
      </c>
      <c r="E805">
        <v>194.85</v>
      </c>
      <c r="F805" s="57">
        <v>44172</v>
      </c>
      <c r="G805">
        <f t="shared" si="50"/>
        <v>-83</v>
      </c>
      <c r="H805" s="57">
        <v>46575</v>
      </c>
      <c r="I805">
        <v>2259</v>
      </c>
      <c r="J805">
        <v>305855586</v>
      </c>
      <c r="K805">
        <v>84</v>
      </c>
      <c r="L805"/>
      <c r="M805"/>
      <c r="N805">
        <v>1.3599999999999999</v>
      </c>
      <c r="O805" s="83">
        <v>10131.6</v>
      </c>
      <c r="P805">
        <v>9695.7699999999968</v>
      </c>
      <c r="Q805">
        <v>1.3769910000000001</v>
      </c>
      <c r="R805">
        <v>10181.390000000001</v>
      </c>
      <c r="S805">
        <v>1.3769910000000001</v>
      </c>
      <c r="T805" s="84">
        <v>10131.6</v>
      </c>
      <c r="U805" s="57">
        <v>44166</v>
      </c>
      <c r="V805" s="81" t="str">
        <f t="shared" si="48"/>
        <v>82020</v>
      </c>
      <c r="W805" s="80" t="str">
        <f t="shared" si="49"/>
        <v>61 a 90 dias</v>
      </c>
      <c r="X805" s="81" t="str">
        <f t="shared" si="51"/>
        <v>122020</v>
      </c>
      <c r="AA805"/>
    </row>
    <row r="806" spans="1:27" x14ac:dyDescent="0.3">
      <c r="A806" s="57">
        <v>44255</v>
      </c>
      <c r="B806">
        <v>29894663000189</v>
      </c>
      <c r="C806" t="s">
        <v>96</v>
      </c>
      <c r="D806" s="57">
        <v>44074</v>
      </c>
      <c r="E806">
        <v>286.18</v>
      </c>
      <c r="F806" s="57">
        <v>44323</v>
      </c>
      <c r="G806">
        <f t="shared" si="50"/>
        <v>68</v>
      </c>
      <c r="H806" s="57">
        <v>46608</v>
      </c>
      <c r="I806">
        <v>2292</v>
      </c>
      <c r="J806">
        <v>305858985</v>
      </c>
      <c r="K806">
        <v>84</v>
      </c>
      <c r="L806"/>
      <c r="M806"/>
      <c r="N806">
        <v>1.4072229999999999</v>
      </c>
      <c r="O806" s="83">
        <v>12105.4</v>
      </c>
      <c r="P806">
        <v>14105.310000000012</v>
      </c>
      <c r="Q806">
        <v>1.753285</v>
      </c>
      <c r="R806">
        <v>13428.36</v>
      </c>
      <c r="S806">
        <v>1.753285</v>
      </c>
      <c r="T806" s="84">
        <v>12105.4</v>
      </c>
      <c r="U806" s="57">
        <v>44317</v>
      </c>
      <c r="V806" s="81" t="str">
        <f t="shared" si="48"/>
        <v>82020</v>
      </c>
      <c r="W806" s="80" t="str">
        <f t="shared" si="49"/>
        <v>1 a 30 dias</v>
      </c>
      <c r="X806" s="81" t="str">
        <f t="shared" si="51"/>
        <v>52021</v>
      </c>
      <c r="AA806"/>
    </row>
    <row r="807" spans="1:27" x14ac:dyDescent="0.3">
      <c r="A807" s="57">
        <v>44255</v>
      </c>
      <c r="B807">
        <v>29894663000189</v>
      </c>
      <c r="C807" t="s">
        <v>96</v>
      </c>
      <c r="D807" s="57">
        <v>44074</v>
      </c>
      <c r="E807">
        <v>234</v>
      </c>
      <c r="F807" s="57">
        <v>44234</v>
      </c>
      <c r="G807">
        <f t="shared" si="50"/>
        <v>-21</v>
      </c>
      <c r="H807" s="57">
        <v>46608</v>
      </c>
      <c r="I807">
        <v>2292</v>
      </c>
      <c r="J807">
        <v>305866827</v>
      </c>
      <c r="K807">
        <v>84</v>
      </c>
      <c r="L807"/>
      <c r="M807"/>
      <c r="N807">
        <v>1.4372660000000002</v>
      </c>
      <c r="O807" s="83">
        <v>10508.73</v>
      </c>
      <c r="P807">
        <v>11417.919999999991</v>
      </c>
      <c r="Q807">
        <v>1.78532</v>
      </c>
      <c r="R807">
        <v>11581.26</v>
      </c>
      <c r="S807">
        <v>1.78532</v>
      </c>
      <c r="T807" s="84">
        <v>10508.73</v>
      </c>
      <c r="U807" s="57">
        <v>44228</v>
      </c>
      <c r="V807" s="81" t="str">
        <f t="shared" si="48"/>
        <v>82020</v>
      </c>
      <c r="W807" s="80" t="str">
        <f t="shared" si="49"/>
        <v>1 a 30 dias</v>
      </c>
      <c r="X807" s="81" t="str">
        <f t="shared" si="51"/>
        <v>22021</v>
      </c>
      <c r="AA807"/>
    </row>
    <row r="808" spans="1:27" x14ac:dyDescent="0.3">
      <c r="A808" s="57">
        <v>44255</v>
      </c>
      <c r="B808">
        <v>29894663000189</v>
      </c>
      <c r="C808" t="s">
        <v>96</v>
      </c>
      <c r="D808" s="57">
        <v>44074</v>
      </c>
      <c r="E808">
        <v>473</v>
      </c>
      <c r="F808" s="57">
        <v>44081</v>
      </c>
      <c r="G808">
        <f t="shared" si="50"/>
        <v>-174</v>
      </c>
      <c r="H808" s="57">
        <v>46608</v>
      </c>
      <c r="I808">
        <v>2292</v>
      </c>
      <c r="J808">
        <v>305867482</v>
      </c>
      <c r="K808">
        <v>84</v>
      </c>
      <c r="L808"/>
      <c r="M808"/>
      <c r="N808">
        <v>1.3599999999999999</v>
      </c>
      <c r="O808" s="83">
        <v>26129.84</v>
      </c>
      <c r="P808">
        <v>23687.719999999998</v>
      </c>
      <c r="Q808">
        <v>1.384341</v>
      </c>
      <c r="R808">
        <v>26303.88</v>
      </c>
      <c r="S808">
        <v>1.384341</v>
      </c>
      <c r="T808" s="84">
        <v>26129.84</v>
      </c>
      <c r="U808" s="57">
        <v>44105</v>
      </c>
      <c r="V808" s="81" t="str">
        <f t="shared" si="48"/>
        <v>82020</v>
      </c>
      <c r="W808" s="80" t="str">
        <f t="shared" si="49"/>
        <v>Acima de 120 dias</v>
      </c>
      <c r="X808" s="81" t="str">
        <f t="shared" si="51"/>
        <v>102020</v>
      </c>
      <c r="AA808"/>
    </row>
    <row r="809" spans="1:27" x14ac:dyDescent="0.3">
      <c r="A809" s="57">
        <v>44255</v>
      </c>
      <c r="B809">
        <v>29894663000189</v>
      </c>
      <c r="C809" t="s">
        <v>96</v>
      </c>
      <c r="D809" s="57">
        <v>44040</v>
      </c>
      <c r="E809">
        <v>210</v>
      </c>
      <c r="F809" s="57">
        <v>44172</v>
      </c>
      <c r="G809">
        <f t="shared" si="50"/>
        <v>-83</v>
      </c>
      <c r="H809" s="57">
        <v>46119</v>
      </c>
      <c r="I809">
        <v>1803</v>
      </c>
      <c r="J809">
        <v>305914518</v>
      </c>
      <c r="K809">
        <v>72</v>
      </c>
      <c r="L809"/>
      <c r="M809"/>
      <c r="N809">
        <v>1.3599999999999999</v>
      </c>
      <c r="O809" s="83">
        <v>210</v>
      </c>
      <c r="P809">
        <v>9391.369999999999</v>
      </c>
      <c r="Q809">
        <v>1.6040220000000001</v>
      </c>
      <c r="R809">
        <v>210</v>
      </c>
      <c r="S809">
        <v>1.6040220000000001</v>
      </c>
      <c r="T809" s="84">
        <v>210</v>
      </c>
      <c r="U809" s="57">
        <v>44197</v>
      </c>
      <c r="V809" s="81" t="str">
        <f t="shared" si="48"/>
        <v>72020</v>
      </c>
      <c r="W809" s="80" t="str">
        <f t="shared" si="49"/>
        <v>61 a 90 dias</v>
      </c>
      <c r="X809" s="81" t="str">
        <f t="shared" si="51"/>
        <v>12021</v>
      </c>
      <c r="AA809"/>
    </row>
    <row r="810" spans="1:27" x14ac:dyDescent="0.3">
      <c r="A810" s="57">
        <v>44255</v>
      </c>
      <c r="B810">
        <v>29894663000189</v>
      </c>
      <c r="C810" t="s">
        <v>96</v>
      </c>
      <c r="D810" s="57">
        <v>44040</v>
      </c>
      <c r="E810">
        <v>63.58</v>
      </c>
      <c r="F810" s="57">
        <v>44081</v>
      </c>
      <c r="G810">
        <f t="shared" si="50"/>
        <v>-174</v>
      </c>
      <c r="H810" s="57">
        <v>46484</v>
      </c>
      <c r="I810">
        <v>2168</v>
      </c>
      <c r="J810">
        <v>305925314</v>
      </c>
      <c r="K810">
        <v>84</v>
      </c>
      <c r="L810"/>
      <c r="M810"/>
      <c r="N810">
        <v>1.4455589160726874</v>
      </c>
      <c r="O810" s="83">
        <v>63.58</v>
      </c>
      <c r="P810">
        <v>3030.9799999999996</v>
      </c>
      <c r="Q810">
        <v>1.7979149999999999</v>
      </c>
      <c r="R810">
        <v>63.58</v>
      </c>
      <c r="S810">
        <v>1.7979149999999999</v>
      </c>
      <c r="T810" s="84">
        <v>63.58</v>
      </c>
      <c r="U810" s="57">
        <v>44105</v>
      </c>
      <c r="V810" s="81" t="str">
        <f t="shared" si="48"/>
        <v>72020</v>
      </c>
      <c r="W810" s="80" t="str">
        <f t="shared" si="49"/>
        <v>Acima de 120 dias</v>
      </c>
      <c r="X810" s="81" t="str">
        <f t="shared" si="51"/>
        <v>102020</v>
      </c>
      <c r="AA810"/>
    </row>
    <row r="811" spans="1:27" x14ac:dyDescent="0.3">
      <c r="A811" s="57">
        <v>44255</v>
      </c>
      <c r="B811">
        <v>29894663000189</v>
      </c>
      <c r="C811" t="s">
        <v>96</v>
      </c>
      <c r="D811" s="57">
        <v>44040</v>
      </c>
      <c r="E811">
        <v>218.27</v>
      </c>
      <c r="F811" s="57">
        <v>44050</v>
      </c>
      <c r="G811">
        <f t="shared" si="50"/>
        <v>-205</v>
      </c>
      <c r="H811" s="57">
        <v>46514</v>
      </c>
      <c r="I811">
        <v>2198</v>
      </c>
      <c r="J811">
        <v>305936062</v>
      </c>
      <c r="K811">
        <v>84</v>
      </c>
      <c r="L811"/>
      <c r="M811"/>
      <c r="N811">
        <v>1.4381128208971004</v>
      </c>
      <c r="O811" s="83">
        <v>10936.7</v>
      </c>
      <c r="P811">
        <v>10497.850000000004</v>
      </c>
      <c r="Q811">
        <v>1.785882</v>
      </c>
      <c r="R811">
        <v>11885.189999999999</v>
      </c>
      <c r="S811">
        <v>1.785882</v>
      </c>
      <c r="T811" s="84">
        <v>10936.7</v>
      </c>
      <c r="U811" s="57">
        <v>44044</v>
      </c>
      <c r="V811" s="81" t="str">
        <f t="shared" si="48"/>
        <v>72020</v>
      </c>
      <c r="W811" s="80" t="str">
        <f t="shared" si="49"/>
        <v>Acima de 120 dias</v>
      </c>
      <c r="X811" s="81" t="str">
        <f t="shared" si="51"/>
        <v>82020</v>
      </c>
      <c r="AA811"/>
    </row>
    <row r="812" spans="1:27" x14ac:dyDescent="0.3">
      <c r="A812" s="57">
        <v>44255</v>
      </c>
      <c r="B812">
        <v>29894663000189</v>
      </c>
      <c r="C812" t="s">
        <v>96</v>
      </c>
      <c r="D812" s="57">
        <v>44040</v>
      </c>
      <c r="E812">
        <v>56.54</v>
      </c>
      <c r="F812" s="57">
        <v>44050</v>
      </c>
      <c r="G812">
        <f t="shared" si="50"/>
        <v>-205</v>
      </c>
      <c r="H812" s="57">
        <v>46545</v>
      </c>
      <c r="I812">
        <v>2229</v>
      </c>
      <c r="J812">
        <v>305943416</v>
      </c>
      <c r="K812">
        <v>84</v>
      </c>
      <c r="L812"/>
      <c r="M812"/>
      <c r="N812">
        <v>1.4252680484559865</v>
      </c>
      <c r="O812" s="83">
        <v>2853.4100000000003</v>
      </c>
      <c r="P812">
        <v>2748.1599999999994</v>
      </c>
      <c r="Q812">
        <v>1.778151</v>
      </c>
      <c r="R812">
        <v>3108.36</v>
      </c>
      <c r="S812">
        <v>1.778151</v>
      </c>
      <c r="T812" s="84">
        <v>2853.4100000000003</v>
      </c>
      <c r="U812" s="57">
        <v>44075</v>
      </c>
      <c r="V812" s="81" t="str">
        <f t="shared" si="48"/>
        <v>72020</v>
      </c>
      <c r="W812" s="80" t="str">
        <f t="shared" si="49"/>
        <v>Acima de 120 dias</v>
      </c>
      <c r="X812" s="81" t="str">
        <f t="shared" si="51"/>
        <v>92020</v>
      </c>
      <c r="AA812"/>
    </row>
    <row r="813" spans="1:27" x14ac:dyDescent="0.3">
      <c r="A813" s="57">
        <v>44255</v>
      </c>
      <c r="B813">
        <v>29894663000189</v>
      </c>
      <c r="C813" t="s">
        <v>96</v>
      </c>
      <c r="D813" s="57">
        <v>44134</v>
      </c>
      <c r="E813">
        <v>54.4</v>
      </c>
      <c r="F813" s="57">
        <v>44234</v>
      </c>
      <c r="G813">
        <f t="shared" si="50"/>
        <v>-21</v>
      </c>
      <c r="H813" s="57">
        <v>46699</v>
      </c>
      <c r="I813">
        <v>2383</v>
      </c>
      <c r="J813">
        <v>305946695</v>
      </c>
      <c r="K813">
        <v>84</v>
      </c>
      <c r="L813"/>
      <c r="M813"/>
      <c r="N813">
        <v>1.4068769999999999</v>
      </c>
      <c r="O813" s="83">
        <v>2513.5299999999997</v>
      </c>
      <c r="P813">
        <v>2642.8399999999997</v>
      </c>
      <c r="Q813">
        <v>1.743063</v>
      </c>
      <c r="R813">
        <v>2770.95</v>
      </c>
      <c r="S813">
        <v>1.743063</v>
      </c>
      <c r="T813" s="84">
        <v>2513.5299999999997</v>
      </c>
      <c r="U813" s="57">
        <v>44228</v>
      </c>
      <c r="V813" s="81" t="str">
        <f t="shared" si="48"/>
        <v>102020</v>
      </c>
      <c r="W813" s="80" t="str">
        <f t="shared" si="49"/>
        <v>1 a 30 dias</v>
      </c>
      <c r="X813" s="81" t="str">
        <f t="shared" si="51"/>
        <v>22021</v>
      </c>
      <c r="AA813"/>
    </row>
    <row r="814" spans="1:27" x14ac:dyDescent="0.3">
      <c r="A814" s="57">
        <v>44255</v>
      </c>
      <c r="B814">
        <v>29894663000189</v>
      </c>
      <c r="C814" t="s">
        <v>96</v>
      </c>
      <c r="D814" s="57">
        <v>44134</v>
      </c>
      <c r="E814">
        <v>52</v>
      </c>
      <c r="F814" s="57">
        <v>44323</v>
      </c>
      <c r="G814">
        <f t="shared" si="50"/>
        <v>68</v>
      </c>
      <c r="H814" s="57">
        <v>46699</v>
      </c>
      <c r="I814">
        <v>2383</v>
      </c>
      <c r="J814">
        <v>305957244</v>
      </c>
      <c r="K814">
        <v>84</v>
      </c>
      <c r="L814"/>
      <c r="M814"/>
      <c r="N814">
        <v>1.413537</v>
      </c>
      <c r="O814" s="83">
        <v>2241.83</v>
      </c>
      <c r="P814">
        <v>2520.440000000001</v>
      </c>
      <c r="Q814">
        <v>1.7501869999999999</v>
      </c>
      <c r="R814">
        <v>2487.41</v>
      </c>
      <c r="S814">
        <v>1.7501869999999999</v>
      </c>
      <c r="T814" s="84">
        <v>2241.83</v>
      </c>
      <c r="U814" s="57">
        <v>44317</v>
      </c>
      <c r="V814" s="81" t="str">
        <f t="shared" si="48"/>
        <v>102020</v>
      </c>
      <c r="W814" s="80" t="str">
        <f t="shared" si="49"/>
        <v>1 a 30 dias</v>
      </c>
      <c r="X814" s="81" t="str">
        <f t="shared" si="51"/>
        <v>52021</v>
      </c>
      <c r="AA814"/>
    </row>
    <row r="815" spans="1:27" x14ac:dyDescent="0.3">
      <c r="A815" s="57">
        <v>44255</v>
      </c>
      <c r="B815">
        <v>29894663000189</v>
      </c>
      <c r="C815" t="s">
        <v>96</v>
      </c>
      <c r="D815" s="57">
        <v>44074</v>
      </c>
      <c r="E815">
        <v>65.84</v>
      </c>
      <c r="F815" s="57">
        <v>44323</v>
      </c>
      <c r="G815">
        <f t="shared" si="50"/>
        <v>68</v>
      </c>
      <c r="H815" s="57">
        <v>46608</v>
      </c>
      <c r="I815">
        <v>2292</v>
      </c>
      <c r="J815">
        <v>305960345</v>
      </c>
      <c r="K815">
        <v>84</v>
      </c>
      <c r="L815"/>
      <c r="M815"/>
      <c r="N815">
        <v>1.3599999999999999</v>
      </c>
      <c r="O815" s="83">
        <v>2954.34</v>
      </c>
      <c r="P815">
        <v>3297.2599999999975</v>
      </c>
      <c r="Q815">
        <v>1.5536000000000001</v>
      </c>
      <c r="R815">
        <v>3134.69</v>
      </c>
      <c r="S815">
        <v>1.5536000000000001</v>
      </c>
      <c r="T815" s="84">
        <v>2954.34</v>
      </c>
      <c r="U815" s="57">
        <v>44317</v>
      </c>
      <c r="V815" s="81" t="str">
        <f t="shared" si="48"/>
        <v>82020</v>
      </c>
      <c r="W815" s="80" t="str">
        <f t="shared" si="49"/>
        <v>1 a 30 dias</v>
      </c>
      <c r="X815" s="81" t="str">
        <f t="shared" si="51"/>
        <v>52021</v>
      </c>
      <c r="AA815"/>
    </row>
    <row r="816" spans="1:27" x14ac:dyDescent="0.3">
      <c r="A816" s="57">
        <v>44255</v>
      </c>
      <c r="B816">
        <v>29894663000189</v>
      </c>
      <c r="C816" t="s">
        <v>96</v>
      </c>
      <c r="D816" s="57">
        <v>44074</v>
      </c>
      <c r="E816">
        <v>84.44</v>
      </c>
      <c r="F816" s="57">
        <v>44323</v>
      </c>
      <c r="G816">
        <f t="shared" si="50"/>
        <v>68</v>
      </c>
      <c r="H816" s="57">
        <v>46638</v>
      </c>
      <c r="I816">
        <v>2322</v>
      </c>
      <c r="J816">
        <v>305968360</v>
      </c>
      <c r="K816">
        <v>84</v>
      </c>
      <c r="L816"/>
      <c r="M816"/>
      <c r="N816">
        <v>1.4173480000000001</v>
      </c>
      <c r="O816" s="83">
        <v>3593.73</v>
      </c>
      <c r="P816">
        <v>4089.0300000000011</v>
      </c>
      <c r="Q816">
        <v>1.7534909999999999</v>
      </c>
      <c r="R816">
        <v>3978.48</v>
      </c>
      <c r="S816">
        <v>1.7534909999999999</v>
      </c>
      <c r="T816" s="84">
        <v>3593.73</v>
      </c>
      <c r="U816" s="57">
        <v>44317</v>
      </c>
      <c r="V816" s="81" t="str">
        <f t="shared" si="48"/>
        <v>82020</v>
      </c>
      <c r="W816" s="80" t="str">
        <f t="shared" si="49"/>
        <v>1 a 30 dias</v>
      </c>
      <c r="X816" s="81" t="str">
        <f t="shared" si="51"/>
        <v>52021</v>
      </c>
      <c r="AA816"/>
    </row>
    <row r="817" spans="1:27" x14ac:dyDescent="0.3">
      <c r="A817" s="57">
        <v>44255</v>
      </c>
      <c r="B817">
        <v>29894663000189</v>
      </c>
      <c r="C817" t="s">
        <v>96</v>
      </c>
      <c r="D817" s="57">
        <v>44074</v>
      </c>
      <c r="E817">
        <v>86.64</v>
      </c>
      <c r="F817" s="57">
        <v>44172</v>
      </c>
      <c r="G817">
        <f t="shared" si="50"/>
        <v>-83</v>
      </c>
      <c r="H817" s="57">
        <v>46608</v>
      </c>
      <c r="I817">
        <v>2292</v>
      </c>
      <c r="J817">
        <v>305973410</v>
      </c>
      <c r="K817">
        <v>84</v>
      </c>
      <c r="L817"/>
      <c r="M817"/>
      <c r="N817">
        <v>1.438841</v>
      </c>
      <c r="O817" s="83">
        <v>4062.42</v>
      </c>
      <c r="P817">
        <v>4225.3299999999981</v>
      </c>
      <c r="Q817">
        <v>1.787015</v>
      </c>
      <c r="R817">
        <v>4459.43</v>
      </c>
      <c r="S817">
        <v>1.787015</v>
      </c>
      <c r="T817" s="84">
        <v>4062.42</v>
      </c>
      <c r="U817" s="57">
        <v>44166</v>
      </c>
      <c r="V817" s="81" t="str">
        <f t="shared" si="48"/>
        <v>82020</v>
      </c>
      <c r="W817" s="80" t="str">
        <f t="shared" si="49"/>
        <v>61 a 90 dias</v>
      </c>
      <c r="X817" s="81" t="str">
        <f t="shared" si="51"/>
        <v>122020</v>
      </c>
      <c r="AA817"/>
    </row>
    <row r="818" spans="1:27" x14ac:dyDescent="0.3">
      <c r="A818" s="57">
        <v>44255</v>
      </c>
      <c r="B818">
        <v>29894663000189</v>
      </c>
      <c r="C818" t="s">
        <v>96</v>
      </c>
      <c r="D818" s="57">
        <v>44074</v>
      </c>
      <c r="E818">
        <v>138.1</v>
      </c>
      <c r="F818" s="57">
        <v>44323</v>
      </c>
      <c r="G818">
        <f t="shared" si="50"/>
        <v>68</v>
      </c>
      <c r="H818" s="57">
        <v>46638</v>
      </c>
      <c r="I818">
        <v>2322</v>
      </c>
      <c r="J818">
        <v>305976206</v>
      </c>
      <c r="K818">
        <v>84</v>
      </c>
      <c r="L818"/>
      <c r="M818"/>
      <c r="N818">
        <v>1.4179550000000001</v>
      </c>
      <c r="O818" s="83">
        <v>5876.2800000000007</v>
      </c>
      <c r="P818">
        <v>6686.079999999999</v>
      </c>
      <c r="Q818">
        <v>1.7541599999999999</v>
      </c>
      <c r="R818">
        <v>6505.4400000000005</v>
      </c>
      <c r="S818">
        <v>1.7541599999999999</v>
      </c>
      <c r="T818" s="84">
        <v>5876.2800000000007</v>
      </c>
      <c r="U818" s="57">
        <v>44317</v>
      </c>
      <c r="V818" s="81" t="str">
        <f t="shared" si="48"/>
        <v>82020</v>
      </c>
      <c r="W818" s="80" t="str">
        <f t="shared" si="49"/>
        <v>1 a 30 dias</v>
      </c>
      <c r="X818" s="81" t="str">
        <f t="shared" si="51"/>
        <v>52021</v>
      </c>
      <c r="AA818"/>
    </row>
    <row r="819" spans="1:27" x14ac:dyDescent="0.3">
      <c r="A819" s="57">
        <v>44255</v>
      </c>
      <c r="B819">
        <v>29894663000189</v>
      </c>
      <c r="C819" t="s">
        <v>96</v>
      </c>
      <c r="D819" s="57">
        <v>44074</v>
      </c>
      <c r="E819">
        <v>234.88</v>
      </c>
      <c r="F819" s="57">
        <v>44262</v>
      </c>
      <c r="G819">
        <f t="shared" si="50"/>
        <v>7</v>
      </c>
      <c r="H819" s="57">
        <v>46699</v>
      </c>
      <c r="I819">
        <v>2383</v>
      </c>
      <c r="J819">
        <v>305981526</v>
      </c>
      <c r="K819">
        <v>84</v>
      </c>
      <c r="L819"/>
      <c r="M819"/>
      <c r="N819">
        <v>1.3599999999999999</v>
      </c>
      <c r="O819" s="83">
        <v>10917.63</v>
      </c>
      <c r="P819">
        <v>11289.270000000004</v>
      </c>
      <c r="Q819">
        <v>1.6467449999999999</v>
      </c>
      <c r="R819">
        <v>11898.25</v>
      </c>
      <c r="S819">
        <v>1.6467449999999999</v>
      </c>
      <c r="T819" s="84">
        <v>10917.63</v>
      </c>
      <c r="U819" s="57">
        <v>44287</v>
      </c>
      <c r="V819" s="81" t="str">
        <f t="shared" si="48"/>
        <v>82020</v>
      </c>
      <c r="W819" s="80" t="str">
        <f t="shared" si="49"/>
        <v>1 a 30 dias</v>
      </c>
      <c r="X819" s="81" t="str">
        <f t="shared" si="51"/>
        <v>42021</v>
      </c>
      <c r="AA819"/>
    </row>
    <row r="820" spans="1:27" x14ac:dyDescent="0.3">
      <c r="A820" s="57">
        <v>44255</v>
      </c>
      <c r="B820">
        <v>29894663000189</v>
      </c>
      <c r="C820" t="s">
        <v>96</v>
      </c>
      <c r="D820" s="57">
        <v>44099</v>
      </c>
      <c r="E820">
        <v>299</v>
      </c>
      <c r="F820" s="57">
        <v>44293</v>
      </c>
      <c r="G820">
        <f t="shared" si="50"/>
        <v>38</v>
      </c>
      <c r="H820" s="57">
        <v>46699</v>
      </c>
      <c r="I820">
        <v>2383</v>
      </c>
      <c r="J820">
        <v>305983702</v>
      </c>
      <c r="K820">
        <v>84</v>
      </c>
      <c r="L820"/>
      <c r="M820"/>
      <c r="N820">
        <v>1.451673</v>
      </c>
      <c r="O820" s="83">
        <v>13003.33</v>
      </c>
      <c r="P820">
        <v>14064.799999999994</v>
      </c>
      <c r="Q820">
        <v>1.7989999999999999</v>
      </c>
      <c r="R820">
        <v>14430.69</v>
      </c>
      <c r="S820">
        <v>1.7989999999999999</v>
      </c>
      <c r="T820" s="84">
        <v>13003.33</v>
      </c>
      <c r="U820" s="57">
        <v>44287</v>
      </c>
      <c r="V820" s="81" t="str">
        <f t="shared" si="48"/>
        <v>92020</v>
      </c>
      <c r="W820" s="80" t="str">
        <f t="shared" si="49"/>
        <v>1 a 30 dias</v>
      </c>
      <c r="X820" s="81" t="str">
        <f t="shared" si="51"/>
        <v>42021</v>
      </c>
      <c r="AA820"/>
    </row>
    <row r="821" spans="1:27" x14ac:dyDescent="0.3">
      <c r="A821" s="57">
        <v>44255</v>
      </c>
      <c r="B821">
        <v>29894663000189</v>
      </c>
      <c r="C821" t="s">
        <v>96</v>
      </c>
      <c r="D821" s="57">
        <v>43936</v>
      </c>
      <c r="E821">
        <v>37.700000000000003</v>
      </c>
      <c r="F821" s="57">
        <v>44172</v>
      </c>
      <c r="G821">
        <f t="shared" si="50"/>
        <v>-83</v>
      </c>
      <c r="H821" s="57">
        <v>46090</v>
      </c>
      <c r="I821">
        <v>1774</v>
      </c>
      <c r="J821">
        <v>306009982</v>
      </c>
      <c r="K821">
        <v>72</v>
      </c>
      <c r="L821"/>
      <c r="M821"/>
      <c r="N821">
        <v>1.4949999999999999</v>
      </c>
      <c r="O821" s="83">
        <v>1496.82</v>
      </c>
      <c r="P821">
        <v>1637.8999999999994</v>
      </c>
      <c r="Q821">
        <v>2.0333079999999999</v>
      </c>
      <c r="R821">
        <v>1675.96</v>
      </c>
      <c r="S821">
        <v>2.0333079999999999</v>
      </c>
      <c r="T821" s="84">
        <v>1496.82</v>
      </c>
      <c r="U821" s="57">
        <v>44166</v>
      </c>
      <c r="V821" s="81" t="str">
        <f t="shared" si="48"/>
        <v>42020</v>
      </c>
      <c r="W821" s="80" t="str">
        <f t="shared" si="49"/>
        <v>61 a 90 dias</v>
      </c>
      <c r="X821" s="81" t="str">
        <f t="shared" si="51"/>
        <v>122020</v>
      </c>
      <c r="AA821"/>
    </row>
    <row r="822" spans="1:27" x14ac:dyDescent="0.3">
      <c r="A822" s="57">
        <v>44255</v>
      </c>
      <c r="B822">
        <v>29894663000189</v>
      </c>
      <c r="C822" t="s">
        <v>96</v>
      </c>
      <c r="D822" s="57">
        <v>44001</v>
      </c>
      <c r="E822">
        <v>91.07</v>
      </c>
      <c r="F822" s="57">
        <v>44323</v>
      </c>
      <c r="G822">
        <f t="shared" si="50"/>
        <v>68</v>
      </c>
      <c r="H822" s="57">
        <v>46514</v>
      </c>
      <c r="I822">
        <v>2198</v>
      </c>
      <c r="J822">
        <v>306033585</v>
      </c>
      <c r="K822">
        <v>84</v>
      </c>
      <c r="L822"/>
      <c r="M822"/>
      <c r="N822">
        <v>1.4395318507977177</v>
      </c>
      <c r="O822" s="83">
        <v>3744.94</v>
      </c>
      <c r="P822">
        <v>4387.6900000000014</v>
      </c>
      <c r="Q822">
        <v>1.784491</v>
      </c>
      <c r="R822">
        <v>4137.55</v>
      </c>
      <c r="S822">
        <v>1.784491</v>
      </c>
      <c r="T822" s="84">
        <v>3744.94</v>
      </c>
      <c r="U822" s="57">
        <v>44317</v>
      </c>
      <c r="V822" s="81" t="str">
        <f t="shared" si="48"/>
        <v>62020</v>
      </c>
      <c r="W822" s="80" t="str">
        <f t="shared" si="49"/>
        <v>1 a 30 dias</v>
      </c>
      <c r="X822" s="81" t="str">
        <f t="shared" si="51"/>
        <v>52021</v>
      </c>
      <c r="AA822"/>
    </row>
    <row r="823" spans="1:27" x14ac:dyDescent="0.3">
      <c r="A823" s="57">
        <v>44255</v>
      </c>
      <c r="B823">
        <v>29894663000189</v>
      </c>
      <c r="C823" t="s">
        <v>96</v>
      </c>
      <c r="D823" s="57">
        <v>44040</v>
      </c>
      <c r="E823">
        <v>191.15</v>
      </c>
      <c r="F823" s="57">
        <v>44081</v>
      </c>
      <c r="G823">
        <f t="shared" si="50"/>
        <v>-174</v>
      </c>
      <c r="H823" s="57">
        <v>45084</v>
      </c>
      <c r="I823">
        <v>768</v>
      </c>
      <c r="J823">
        <v>306049551</v>
      </c>
      <c r="K823">
        <v>36</v>
      </c>
      <c r="L823"/>
      <c r="M823"/>
      <c r="N823">
        <v>1.3599999999999999</v>
      </c>
      <c r="O823" s="83">
        <v>5538.0499999999993</v>
      </c>
      <c r="P823">
        <v>5325.76</v>
      </c>
      <c r="Q823">
        <v>1.79521</v>
      </c>
      <c r="R823">
        <v>5744.92</v>
      </c>
      <c r="S823">
        <v>1.79521</v>
      </c>
      <c r="T823" s="84">
        <v>5538.0499999999993</v>
      </c>
      <c r="U823" s="57">
        <v>44105</v>
      </c>
      <c r="V823" s="81" t="str">
        <f t="shared" si="48"/>
        <v>72020</v>
      </c>
      <c r="W823" s="80" t="str">
        <f t="shared" si="49"/>
        <v>Acima de 120 dias</v>
      </c>
      <c r="X823" s="81" t="str">
        <f t="shared" si="51"/>
        <v>102020</v>
      </c>
      <c r="AA823"/>
    </row>
    <row r="824" spans="1:27" x14ac:dyDescent="0.3">
      <c r="A824" s="57">
        <v>44255</v>
      </c>
      <c r="B824">
        <v>29894663000189</v>
      </c>
      <c r="C824" t="s">
        <v>96</v>
      </c>
      <c r="D824" s="57">
        <v>43978</v>
      </c>
      <c r="E824">
        <v>391.58</v>
      </c>
      <c r="F824" s="57">
        <v>44019</v>
      </c>
      <c r="G824">
        <f t="shared" si="50"/>
        <v>-236</v>
      </c>
      <c r="H824" s="57">
        <v>46119</v>
      </c>
      <c r="I824">
        <v>1803</v>
      </c>
      <c r="J824">
        <v>306122812</v>
      </c>
      <c r="K824">
        <v>72</v>
      </c>
      <c r="L824"/>
      <c r="M824"/>
      <c r="N824">
        <v>1.4014284920943103</v>
      </c>
      <c r="O824" s="83">
        <v>18428.66</v>
      </c>
      <c r="P824">
        <v>17586.240000000002</v>
      </c>
      <c r="Q824">
        <v>1.791933</v>
      </c>
      <c r="R824">
        <v>19897.77</v>
      </c>
      <c r="S824">
        <v>1.791933</v>
      </c>
      <c r="T824" s="84">
        <v>18428.66</v>
      </c>
      <c r="U824" s="57">
        <v>44013</v>
      </c>
      <c r="V824" s="81" t="str">
        <f t="shared" si="48"/>
        <v>52020</v>
      </c>
      <c r="W824" s="80" t="str">
        <f t="shared" si="49"/>
        <v>Acima de 120 dias</v>
      </c>
      <c r="X824" s="81" t="str">
        <f t="shared" si="51"/>
        <v>72020</v>
      </c>
      <c r="AA824"/>
    </row>
    <row r="825" spans="1:27" x14ac:dyDescent="0.3">
      <c r="A825" s="57">
        <v>44255</v>
      </c>
      <c r="B825">
        <v>29894663000189</v>
      </c>
      <c r="C825" t="s">
        <v>96</v>
      </c>
      <c r="D825" s="57">
        <v>44134</v>
      </c>
      <c r="E825">
        <v>52.15</v>
      </c>
      <c r="F825" s="57">
        <v>44262</v>
      </c>
      <c r="G825">
        <f t="shared" si="50"/>
        <v>7</v>
      </c>
      <c r="H825" s="57">
        <v>46699</v>
      </c>
      <c r="I825">
        <v>2383</v>
      </c>
      <c r="J825">
        <v>306134159</v>
      </c>
      <c r="K825">
        <v>84</v>
      </c>
      <c r="L825"/>
      <c r="M825"/>
      <c r="N825">
        <v>1.4156930000000001</v>
      </c>
      <c r="O825" s="83">
        <v>2351.0499999999997</v>
      </c>
      <c r="P825">
        <v>2525.8100000000009</v>
      </c>
      <c r="Q825">
        <v>1.752534</v>
      </c>
      <c r="R825">
        <v>2597.25</v>
      </c>
      <c r="S825">
        <v>1.752534</v>
      </c>
      <c r="T825" s="84">
        <v>2351.0499999999997</v>
      </c>
      <c r="U825" s="57">
        <v>44256</v>
      </c>
      <c r="V825" s="81" t="str">
        <f t="shared" si="48"/>
        <v>102020</v>
      </c>
      <c r="W825" s="80" t="str">
        <f t="shared" si="49"/>
        <v>1 a 30 dias</v>
      </c>
      <c r="X825" s="81" t="str">
        <f t="shared" si="51"/>
        <v>32021</v>
      </c>
      <c r="AA825"/>
    </row>
    <row r="826" spans="1:27" x14ac:dyDescent="0.3">
      <c r="A826" s="57">
        <v>44255</v>
      </c>
      <c r="B826">
        <v>29894663000189</v>
      </c>
      <c r="C826" t="s">
        <v>96</v>
      </c>
      <c r="D826" s="57">
        <v>44001</v>
      </c>
      <c r="E826">
        <v>340.28</v>
      </c>
      <c r="F826" s="57">
        <v>44019</v>
      </c>
      <c r="G826">
        <f t="shared" si="50"/>
        <v>-236</v>
      </c>
      <c r="H826" s="57">
        <v>46545</v>
      </c>
      <c r="I826">
        <v>2229</v>
      </c>
      <c r="J826">
        <v>306145178</v>
      </c>
      <c r="K826">
        <v>84</v>
      </c>
      <c r="L826"/>
      <c r="M826"/>
      <c r="N826">
        <v>1.4531509999999999</v>
      </c>
      <c r="O826" s="83">
        <v>17430.03</v>
      </c>
      <c r="P826">
        <v>16420.180000000008</v>
      </c>
      <c r="Q826">
        <v>1.7989999999999999</v>
      </c>
      <c r="R826">
        <v>18917.629999999997</v>
      </c>
      <c r="S826">
        <v>1.7989999999999999</v>
      </c>
      <c r="T826" s="84">
        <v>17430.03</v>
      </c>
      <c r="U826" s="57">
        <v>44075</v>
      </c>
      <c r="V826" s="81" t="str">
        <f t="shared" si="48"/>
        <v>62020</v>
      </c>
      <c r="W826" s="80" t="str">
        <f t="shared" si="49"/>
        <v>Acima de 120 dias</v>
      </c>
      <c r="X826" s="81" t="str">
        <f t="shared" si="51"/>
        <v>92020</v>
      </c>
      <c r="AA826"/>
    </row>
    <row r="827" spans="1:27" x14ac:dyDescent="0.3">
      <c r="A827" s="57">
        <v>44255</v>
      </c>
      <c r="B827">
        <v>29894663000189</v>
      </c>
      <c r="C827" t="s">
        <v>96</v>
      </c>
      <c r="D827" s="57">
        <v>44040</v>
      </c>
      <c r="E827">
        <v>54.4</v>
      </c>
      <c r="F827" s="57">
        <v>44172</v>
      </c>
      <c r="G827">
        <f t="shared" si="50"/>
        <v>-83</v>
      </c>
      <c r="H827" s="57">
        <v>46545</v>
      </c>
      <c r="I827">
        <v>2229</v>
      </c>
      <c r="J827">
        <v>306147551</v>
      </c>
      <c r="K827">
        <v>84</v>
      </c>
      <c r="L827"/>
      <c r="M827"/>
      <c r="N827">
        <v>1.4332583697234347</v>
      </c>
      <c r="O827" s="83">
        <v>2522.83</v>
      </c>
      <c r="P827">
        <v>2637.1500000000005</v>
      </c>
      <c r="Q827">
        <v>1.7859069999999999</v>
      </c>
      <c r="R827">
        <v>2767.12</v>
      </c>
      <c r="S827">
        <v>1.7859069999999999</v>
      </c>
      <c r="T827" s="84">
        <v>2522.83</v>
      </c>
      <c r="U827" s="57">
        <v>44166</v>
      </c>
      <c r="V827" s="81" t="str">
        <f t="shared" si="48"/>
        <v>72020</v>
      </c>
      <c r="W827" s="80" t="str">
        <f t="shared" si="49"/>
        <v>61 a 90 dias</v>
      </c>
      <c r="X827" s="81" t="str">
        <f t="shared" si="51"/>
        <v>122020</v>
      </c>
      <c r="AA827"/>
    </row>
    <row r="828" spans="1:27" x14ac:dyDescent="0.3">
      <c r="A828" s="57">
        <v>44255</v>
      </c>
      <c r="B828">
        <v>29894663000189</v>
      </c>
      <c r="C828" t="s">
        <v>96</v>
      </c>
      <c r="D828" s="57">
        <v>44138</v>
      </c>
      <c r="E828">
        <v>631.95000000000005</v>
      </c>
      <c r="F828" s="57">
        <v>44323</v>
      </c>
      <c r="G828">
        <f t="shared" si="50"/>
        <v>68</v>
      </c>
      <c r="H828" s="57">
        <v>46575</v>
      </c>
      <c r="I828">
        <v>2259</v>
      </c>
      <c r="J828">
        <v>306151461</v>
      </c>
      <c r="K828">
        <v>84</v>
      </c>
      <c r="L828"/>
      <c r="M828"/>
      <c r="N828">
        <v>1.389516</v>
      </c>
      <c r="O828" s="83">
        <v>26701.530000000002</v>
      </c>
      <c r="P828">
        <v>30778.829999999991</v>
      </c>
      <c r="Q828">
        <v>1.7352650000000001</v>
      </c>
      <c r="R828">
        <v>29593.23</v>
      </c>
      <c r="S828">
        <v>1.7352650000000001</v>
      </c>
      <c r="T828" s="84">
        <v>26701.530000000002</v>
      </c>
      <c r="U828" s="57">
        <v>44317</v>
      </c>
      <c r="V828" s="81" t="str">
        <f t="shared" si="48"/>
        <v>112020</v>
      </c>
      <c r="W828" s="80" t="str">
        <f t="shared" si="49"/>
        <v>1 a 30 dias</v>
      </c>
      <c r="X828" s="81" t="str">
        <f t="shared" si="51"/>
        <v>52021</v>
      </c>
      <c r="AA828"/>
    </row>
    <row r="829" spans="1:27" x14ac:dyDescent="0.3">
      <c r="A829" s="57">
        <v>44255</v>
      </c>
      <c r="B829">
        <v>29894663000189</v>
      </c>
      <c r="C829" t="s">
        <v>96</v>
      </c>
      <c r="D829" s="57">
        <v>44040</v>
      </c>
      <c r="E829">
        <v>301.10000000000002</v>
      </c>
      <c r="F829" s="57">
        <v>44050</v>
      </c>
      <c r="G829">
        <f t="shared" si="50"/>
        <v>-205</v>
      </c>
      <c r="H829" s="57">
        <v>46545</v>
      </c>
      <c r="I829">
        <v>2229</v>
      </c>
      <c r="J829">
        <v>306151876</v>
      </c>
      <c r="K829">
        <v>84</v>
      </c>
      <c r="L829"/>
      <c r="M829"/>
      <c r="N829">
        <v>1.4385958804395584</v>
      </c>
      <c r="O829" s="83">
        <v>1505.5</v>
      </c>
      <c r="P829">
        <v>14570.659999999994</v>
      </c>
      <c r="Q829">
        <v>1.7866109999999999</v>
      </c>
      <c r="R829">
        <v>1505.5</v>
      </c>
      <c r="S829">
        <v>1.7866109999999999</v>
      </c>
      <c r="T829" s="84">
        <v>1505.5</v>
      </c>
      <c r="U829" s="57">
        <v>44197</v>
      </c>
      <c r="V829" s="81" t="str">
        <f t="shared" si="48"/>
        <v>72020</v>
      </c>
      <c r="W829" s="80" t="str">
        <f t="shared" si="49"/>
        <v>Acima de 120 dias</v>
      </c>
      <c r="X829" s="81" t="str">
        <f t="shared" si="51"/>
        <v>12021</v>
      </c>
      <c r="AA829"/>
    </row>
    <row r="830" spans="1:27" x14ac:dyDescent="0.3">
      <c r="A830" s="57">
        <v>44255</v>
      </c>
      <c r="B830">
        <v>29894663000189</v>
      </c>
      <c r="C830" t="s">
        <v>96</v>
      </c>
      <c r="D830" s="57">
        <v>44099</v>
      </c>
      <c r="E830">
        <v>49.8</v>
      </c>
      <c r="F830" s="57">
        <v>44293</v>
      </c>
      <c r="G830">
        <f t="shared" si="50"/>
        <v>38</v>
      </c>
      <c r="H830" s="57">
        <v>46575</v>
      </c>
      <c r="I830">
        <v>2259</v>
      </c>
      <c r="J830">
        <v>306159809</v>
      </c>
      <c r="K830">
        <v>84</v>
      </c>
      <c r="L830"/>
      <c r="M830"/>
      <c r="N830">
        <v>1.3922159999999999</v>
      </c>
      <c r="O830" s="83">
        <v>2153.23</v>
      </c>
      <c r="P830">
        <v>2429.7100000000009</v>
      </c>
      <c r="Q830">
        <v>1.736405</v>
      </c>
      <c r="R830">
        <v>2379.9499999999998</v>
      </c>
      <c r="S830">
        <v>1.736405</v>
      </c>
      <c r="T830" s="84">
        <v>2153.23</v>
      </c>
      <c r="U830" s="57">
        <v>44287</v>
      </c>
      <c r="V830" s="81" t="str">
        <f t="shared" si="48"/>
        <v>92020</v>
      </c>
      <c r="W830" s="80" t="str">
        <f t="shared" si="49"/>
        <v>1 a 30 dias</v>
      </c>
      <c r="X830" s="81" t="str">
        <f t="shared" si="51"/>
        <v>42021</v>
      </c>
      <c r="AA830"/>
    </row>
    <row r="831" spans="1:27" x14ac:dyDescent="0.3">
      <c r="A831" s="57">
        <v>44255</v>
      </c>
      <c r="B831">
        <v>29894663000189</v>
      </c>
      <c r="C831" t="s">
        <v>96</v>
      </c>
      <c r="D831" s="57">
        <v>44040</v>
      </c>
      <c r="E831">
        <v>137.78</v>
      </c>
      <c r="F831" s="57">
        <v>44323</v>
      </c>
      <c r="G831">
        <f t="shared" si="50"/>
        <v>68</v>
      </c>
      <c r="H831" s="57">
        <v>46119</v>
      </c>
      <c r="I831">
        <v>1803</v>
      </c>
      <c r="J831">
        <v>306221832</v>
      </c>
      <c r="K831">
        <v>72</v>
      </c>
      <c r="L831"/>
      <c r="M831"/>
      <c r="N831">
        <v>1.4030431034460042</v>
      </c>
      <c r="O831" s="83">
        <v>5101.7199999999993</v>
      </c>
      <c r="P831">
        <v>6085.3700000000017</v>
      </c>
      <c r="Q831">
        <v>1.7957810000000001</v>
      </c>
      <c r="R831">
        <v>5621.0599999999995</v>
      </c>
      <c r="S831">
        <v>1.7957810000000001</v>
      </c>
      <c r="T831" s="84">
        <v>5101.7199999999993</v>
      </c>
      <c r="U831" s="57">
        <v>44317</v>
      </c>
      <c r="V831" s="81" t="str">
        <f t="shared" si="48"/>
        <v>72020</v>
      </c>
      <c r="W831" s="80" t="str">
        <f t="shared" si="49"/>
        <v>1 a 30 dias</v>
      </c>
      <c r="X831" s="81" t="str">
        <f t="shared" si="51"/>
        <v>52021</v>
      </c>
      <c r="AA831"/>
    </row>
    <row r="832" spans="1:27" x14ac:dyDescent="0.3">
      <c r="A832" s="57">
        <v>44255</v>
      </c>
      <c r="B832">
        <v>29894663000189</v>
      </c>
      <c r="C832" t="s">
        <v>96</v>
      </c>
      <c r="D832" s="57">
        <v>43978</v>
      </c>
      <c r="E832">
        <v>262.08999999999997</v>
      </c>
      <c r="F832" s="57">
        <v>44019</v>
      </c>
      <c r="G832">
        <f t="shared" si="50"/>
        <v>-236</v>
      </c>
      <c r="H832" s="57">
        <v>46514</v>
      </c>
      <c r="I832">
        <v>2198</v>
      </c>
      <c r="J832">
        <v>306230527</v>
      </c>
      <c r="K832">
        <v>84</v>
      </c>
      <c r="L832"/>
      <c r="M832"/>
      <c r="N832">
        <v>1.3979820000000001</v>
      </c>
      <c r="O832" s="83">
        <v>13525.81</v>
      </c>
      <c r="P832">
        <v>12930.13</v>
      </c>
      <c r="Q832">
        <v>1.7428269999999999</v>
      </c>
      <c r="R832">
        <v>14676.07</v>
      </c>
      <c r="S832">
        <v>1.7428269999999999</v>
      </c>
      <c r="T832" s="84">
        <v>13525.81</v>
      </c>
      <c r="U832" s="57">
        <v>44044</v>
      </c>
      <c r="V832" s="81" t="str">
        <f t="shared" si="48"/>
        <v>52020</v>
      </c>
      <c r="W832" s="80" t="str">
        <f t="shared" si="49"/>
        <v>Acima de 120 dias</v>
      </c>
      <c r="X832" s="81" t="str">
        <f t="shared" si="51"/>
        <v>82020</v>
      </c>
      <c r="AA832"/>
    </row>
    <row r="833" spans="1:27" x14ac:dyDescent="0.3">
      <c r="A833" s="57">
        <v>44255</v>
      </c>
      <c r="B833">
        <v>29894663000189</v>
      </c>
      <c r="C833" t="s">
        <v>96</v>
      </c>
      <c r="D833" s="57">
        <v>43978</v>
      </c>
      <c r="E833">
        <v>704</v>
      </c>
      <c r="F833" s="57">
        <v>44293</v>
      </c>
      <c r="G833">
        <f t="shared" si="50"/>
        <v>38</v>
      </c>
      <c r="H833" s="57">
        <v>46514</v>
      </c>
      <c r="I833">
        <v>2198</v>
      </c>
      <c r="J833">
        <v>306231820</v>
      </c>
      <c r="K833">
        <v>84</v>
      </c>
      <c r="L833"/>
      <c r="M833"/>
      <c r="N833">
        <v>1.4416850000000001</v>
      </c>
      <c r="O833" s="83">
        <v>29613.86</v>
      </c>
      <c r="P833">
        <v>34224.14</v>
      </c>
      <c r="Q833">
        <v>1.78945</v>
      </c>
      <c r="R833">
        <v>32668.22</v>
      </c>
      <c r="S833">
        <v>1.78945</v>
      </c>
      <c r="T833" s="84">
        <v>29613.86</v>
      </c>
      <c r="U833" s="57">
        <v>44287</v>
      </c>
      <c r="V833" s="81" t="str">
        <f t="shared" si="48"/>
        <v>52020</v>
      </c>
      <c r="W833" s="80" t="str">
        <f t="shared" si="49"/>
        <v>1 a 30 dias</v>
      </c>
      <c r="X833" s="81" t="str">
        <f t="shared" si="51"/>
        <v>42021</v>
      </c>
      <c r="AA833"/>
    </row>
    <row r="834" spans="1:27" x14ac:dyDescent="0.3">
      <c r="A834" s="57">
        <v>44255</v>
      </c>
      <c r="B834">
        <v>29894663000189</v>
      </c>
      <c r="C834" t="s">
        <v>96</v>
      </c>
      <c r="D834" s="57">
        <v>44134</v>
      </c>
      <c r="E834">
        <v>120</v>
      </c>
      <c r="F834" s="57">
        <v>44323</v>
      </c>
      <c r="G834">
        <f t="shared" si="50"/>
        <v>68</v>
      </c>
      <c r="H834" s="57">
        <v>46699</v>
      </c>
      <c r="I834">
        <v>2383</v>
      </c>
      <c r="J834">
        <v>306240782</v>
      </c>
      <c r="K834">
        <v>84</v>
      </c>
      <c r="L834"/>
      <c r="M834"/>
      <c r="N834">
        <v>1.421054</v>
      </c>
      <c r="O834" s="83">
        <v>5161.1899999999996</v>
      </c>
      <c r="P834">
        <v>5801.3199999999988</v>
      </c>
      <c r="Q834">
        <v>1.7581850000000001</v>
      </c>
      <c r="R834">
        <v>5726.63</v>
      </c>
      <c r="S834">
        <v>1.7581850000000001</v>
      </c>
      <c r="T834" s="84">
        <v>5161.1899999999996</v>
      </c>
      <c r="U834" s="57">
        <v>44317</v>
      </c>
      <c r="V834" s="81" t="str">
        <f t="shared" ref="V834:V897" si="52">MONTH(D834)&amp;YEAR(D834)</f>
        <v>102020</v>
      </c>
      <c r="W834" s="80" t="str">
        <f t="shared" ref="W834:W897" si="53">_xlfn.IFS(G834&lt;-120,"Acima de 120 dias",G834&lt;=-90,"91 a 120 dias",G834&lt;=-61,"61 a 90 dias",G834&lt;=-31,"31 a 60 dias",G834&gt;=-30,"1 a 30 dias")</f>
        <v>1 a 30 dias</v>
      </c>
      <c r="X834" s="81" t="str">
        <f t="shared" si="51"/>
        <v>52021</v>
      </c>
      <c r="AA834"/>
    </row>
    <row r="835" spans="1:27" x14ac:dyDescent="0.3">
      <c r="A835" s="57">
        <v>44255</v>
      </c>
      <c r="B835">
        <v>29894663000189</v>
      </c>
      <c r="C835" t="s">
        <v>96</v>
      </c>
      <c r="D835" s="57">
        <v>44074</v>
      </c>
      <c r="E835">
        <v>155</v>
      </c>
      <c r="F835" s="57">
        <v>44262</v>
      </c>
      <c r="G835">
        <f t="shared" ref="G835:G898" si="54">F835-A835</f>
        <v>7</v>
      </c>
      <c r="H835" s="57">
        <v>46575</v>
      </c>
      <c r="I835">
        <v>2259</v>
      </c>
      <c r="J835">
        <v>306250084</v>
      </c>
      <c r="K835">
        <v>84</v>
      </c>
      <c r="L835"/>
      <c r="M835"/>
      <c r="N835">
        <v>1.3599999999999999</v>
      </c>
      <c r="O835" s="83">
        <v>7699.29</v>
      </c>
      <c r="P835">
        <v>7712.829999999999</v>
      </c>
      <c r="Q835">
        <v>1.3303940000000001</v>
      </c>
      <c r="R835">
        <v>7634.12</v>
      </c>
      <c r="S835">
        <v>1.3303940000000001</v>
      </c>
      <c r="T835" s="84">
        <v>7699.29</v>
      </c>
      <c r="U835" s="57">
        <v>44287</v>
      </c>
      <c r="V835" s="81" t="str">
        <f t="shared" si="52"/>
        <v>82020</v>
      </c>
      <c r="W835" s="80" t="str">
        <f t="shared" si="53"/>
        <v>1 a 30 dias</v>
      </c>
      <c r="X835" s="81" t="str">
        <f t="shared" ref="X835:X898" si="55">MONTH(U835)&amp;YEAR(U835)</f>
        <v>42021</v>
      </c>
      <c r="AA835"/>
    </row>
    <row r="836" spans="1:27" x14ac:dyDescent="0.3">
      <c r="A836" s="57">
        <v>44255</v>
      </c>
      <c r="B836">
        <v>29894663000189</v>
      </c>
      <c r="C836" t="s">
        <v>96</v>
      </c>
      <c r="D836" s="57">
        <v>44099</v>
      </c>
      <c r="E836">
        <v>271.85000000000002</v>
      </c>
      <c r="F836" s="57">
        <v>44142</v>
      </c>
      <c r="G836">
        <f t="shared" si="54"/>
        <v>-113</v>
      </c>
      <c r="H836" s="57">
        <v>46638</v>
      </c>
      <c r="I836">
        <v>2322</v>
      </c>
      <c r="J836">
        <v>306275427</v>
      </c>
      <c r="K836">
        <v>84</v>
      </c>
      <c r="L836"/>
      <c r="M836"/>
      <c r="N836">
        <v>1.3599999999999999</v>
      </c>
      <c r="O836" s="83">
        <v>14737.640000000001</v>
      </c>
      <c r="P836">
        <v>13581.049999999994</v>
      </c>
      <c r="Q836">
        <v>1.342778</v>
      </c>
      <c r="R836">
        <v>14670.17</v>
      </c>
      <c r="S836">
        <v>1.342778</v>
      </c>
      <c r="T836" s="84">
        <v>14737.640000000001</v>
      </c>
      <c r="U836" s="57">
        <v>44136</v>
      </c>
      <c r="V836" s="81" t="str">
        <f t="shared" si="52"/>
        <v>92020</v>
      </c>
      <c r="W836" s="80" t="str">
        <f t="shared" si="53"/>
        <v>91 a 120 dias</v>
      </c>
      <c r="X836" s="81" t="str">
        <f t="shared" si="55"/>
        <v>112020</v>
      </c>
      <c r="AA836"/>
    </row>
    <row r="837" spans="1:27" x14ac:dyDescent="0.3">
      <c r="A837" s="57">
        <v>44255</v>
      </c>
      <c r="B837">
        <v>29894663000189</v>
      </c>
      <c r="C837" t="s">
        <v>96</v>
      </c>
      <c r="D837" s="57">
        <v>44074</v>
      </c>
      <c r="E837">
        <v>134</v>
      </c>
      <c r="F837" s="57">
        <v>44323</v>
      </c>
      <c r="G837">
        <f t="shared" si="54"/>
        <v>68</v>
      </c>
      <c r="H837" s="57">
        <v>46638</v>
      </c>
      <c r="I837">
        <v>2322</v>
      </c>
      <c r="J837">
        <v>306280581</v>
      </c>
      <c r="K837">
        <v>84</v>
      </c>
      <c r="L837"/>
      <c r="M837"/>
      <c r="N837">
        <v>1.455311</v>
      </c>
      <c r="O837" s="83">
        <v>5635.94</v>
      </c>
      <c r="P837">
        <v>6404.7400000000007</v>
      </c>
      <c r="Q837">
        <v>1.79382</v>
      </c>
      <c r="R837">
        <v>6239.91</v>
      </c>
      <c r="S837">
        <v>1.79382</v>
      </c>
      <c r="T837" s="84">
        <v>5635.94</v>
      </c>
      <c r="U837" s="57">
        <v>44317</v>
      </c>
      <c r="V837" s="81" t="str">
        <f t="shared" si="52"/>
        <v>82020</v>
      </c>
      <c r="W837" s="80" t="str">
        <f t="shared" si="53"/>
        <v>1 a 30 dias</v>
      </c>
      <c r="X837" s="81" t="str">
        <f t="shared" si="55"/>
        <v>52021</v>
      </c>
      <c r="AA837"/>
    </row>
    <row r="838" spans="1:27" x14ac:dyDescent="0.3">
      <c r="A838" s="57">
        <v>44255</v>
      </c>
      <c r="B838">
        <v>29894663000189</v>
      </c>
      <c r="C838" t="s">
        <v>96</v>
      </c>
      <c r="D838" s="57">
        <v>43936</v>
      </c>
      <c r="E838">
        <v>14.2</v>
      </c>
      <c r="F838" s="57">
        <v>44050</v>
      </c>
      <c r="G838">
        <f t="shared" si="54"/>
        <v>-205</v>
      </c>
      <c r="H838" s="57">
        <v>46090</v>
      </c>
      <c r="I838">
        <v>1774</v>
      </c>
      <c r="J838">
        <v>306316800</v>
      </c>
      <c r="K838">
        <v>72</v>
      </c>
      <c r="L838"/>
      <c r="M838"/>
      <c r="N838">
        <v>1.4949999999999999</v>
      </c>
      <c r="O838" s="83">
        <v>620.37</v>
      </c>
      <c r="P838">
        <v>616.98000000000025</v>
      </c>
      <c r="Q838">
        <v>2.0354679999999998</v>
      </c>
      <c r="R838">
        <v>688.05</v>
      </c>
      <c r="S838">
        <v>2.0354679999999998</v>
      </c>
      <c r="T838" s="84">
        <v>620.37</v>
      </c>
      <c r="U838" s="57">
        <v>44044</v>
      </c>
      <c r="V838" s="81" t="str">
        <f t="shared" si="52"/>
        <v>42020</v>
      </c>
      <c r="W838" s="80" t="str">
        <f t="shared" si="53"/>
        <v>Acima de 120 dias</v>
      </c>
      <c r="X838" s="81" t="str">
        <f t="shared" si="55"/>
        <v>82020</v>
      </c>
      <c r="AA838"/>
    </row>
    <row r="839" spans="1:27" x14ac:dyDescent="0.3">
      <c r="A839" s="57">
        <v>44255</v>
      </c>
      <c r="B839">
        <v>29894663000189</v>
      </c>
      <c r="C839" t="s">
        <v>96</v>
      </c>
      <c r="D839" s="57">
        <v>43978</v>
      </c>
      <c r="E839">
        <v>112.17</v>
      </c>
      <c r="F839" s="57">
        <v>44323</v>
      </c>
      <c r="G839">
        <f t="shared" si="54"/>
        <v>68</v>
      </c>
      <c r="H839" s="57">
        <v>46119</v>
      </c>
      <c r="I839">
        <v>1803</v>
      </c>
      <c r="J839">
        <v>306318949</v>
      </c>
      <c r="K839">
        <v>72</v>
      </c>
      <c r="L839"/>
      <c r="M839"/>
      <c r="N839">
        <v>1.3599999999999999</v>
      </c>
      <c r="O839" s="83">
        <v>4335.83</v>
      </c>
      <c r="P839">
        <v>5099.9500000000025</v>
      </c>
      <c r="Q839">
        <v>1.618811</v>
      </c>
      <c r="R839">
        <v>4626.3</v>
      </c>
      <c r="S839">
        <v>1.618811</v>
      </c>
      <c r="T839" s="84">
        <v>4335.83</v>
      </c>
      <c r="U839" s="57">
        <v>44317</v>
      </c>
      <c r="V839" s="81" t="str">
        <f t="shared" si="52"/>
        <v>52020</v>
      </c>
      <c r="W839" s="80" t="str">
        <f t="shared" si="53"/>
        <v>1 a 30 dias</v>
      </c>
      <c r="X839" s="81" t="str">
        <f t="shared" si="55"/>
        <v>52021</v>
      </c>
      <c r="AA839"/>
    </row>
    <row r="840" spans="1:27" x14ac:dyDescent="0.3">
      <c r="A840" s="57">
        <v>44255</v>
      </c>
      <c r="B840">
        <v>29894663000189</v>
      </c>
      <c r="C840" t="s">
        <v>96</v>
      </c>
      <c r="D840" s="57">
        <v>43978</v>
      </c>
      <c r="E840">
        <v>114.3</v>
      </c>
      <c r="F840" s="57">
        <v>44203</v>
      </c>
      <c r="G840">
        <f t="shared" si="54"/>
        <v>-52</v>
      </c>
      <c r="H840" s="57">
        <v>46484</v>
      </c>
      <c r="I840">
        <v>2168</v>
      </c>
      <c r="J840">
        <v>306325297</v>
      </c>
      <c r="K840">
        <v>84</v>
      </c>
      <c r="L840"/>
      <c r="M840"/>
      <c r="N840">
        <v>1.4373692988376148</v>
      </c>
      <c r="O840" s="83">
        <v>5125.41</v>
      </c>
      <c r="P840">
        <v>5530.4300000000012</v>
      </c>
      <c r="Q840">
        <v>1.7848550000000001</v>
      </c>
      <c r="R840">
        <v>5613.06</v>
      </c>
      <c r="S840">
        <v>1.7848550000000001</v>
      </c>
      <c r="T840" s="84">
        <v>5125.41</v>
      </c>
      <c r="U840" s="57">
        <v>44197</v>
      </c>
      <c r="V840" s="81" t="str">
        <f t="shared" si="52"/>
        <v>52020</v>
      </c>
      <c r="W840" s="80" t="str">
        <f t="shared" si="53"/>
        <v>31 a 60 dias</v>
      </c>
      <c r="X840" s="81" t="str">
        <f t="shared" si="55"/>
        <v>12021</v>
      </c>
      <c r="AA840"/>
    </row>
    <row r="841" spans="1:27" x14ac:dyDescent="0.3">
      <c r="A841" s="57">
        <v>44255</v>
      </c>
      <c r="B841">
        <v>29894663000189</v>
      </c>
      <c r="C841" t="s">
        <v>96</v>
      </c>
      <c r="D841" s="57">
        <v>44134</v>
      </c>
      <c r="E841">
        <v>235</v>
      </c>
      <c r="F841" s="57">
        <v>44234</v>
      </c>
      <c r="G841">
        <f t="shared" si="54"/>
        <v>-21</v>
      </c>
      <c r="H841" s="57">
        <v>46667</v>
      </c>
      <c r="I841">
        <v>2351</v>
      </c>
      <c r="J841">
        <v>306326256</v>
      </c>
      <c r="K841">
        <v>84</v>
      </c>
      <c r="L841"/>
      <c r="M841"/>
      <c r="N841">
        <v>1.4316880000000001</v>
      </c>
      <c r="O841" s="83">
        <v>10687.96</v>
      </c>
      <c r="P841">
        <v>11483.560000000007</v>
      </c>
      <c r="Q841">
        <v>1.7801640000000001</v>
      </c>
      <c r="R841">
        <v>11805.64</v>
      </c>
      <c r="S841">
        <v>1.7801640000000001</v>
      </c>
      <c r="T841" s="84">
        <v>10687.96</v>
      </c>
      <c r="U841" s="57">
        <v>44228</v>
      </c>
      <c r="V841" s="81" t="str">
        <f t="shared" si="52"/>
        <v>102020</v>
      </c>
      <c r="W841" s="80" t="str">
        <f t="shared" si="53"/>
        <v>1 a 30 dias</v>
      </c>
      <c r="X841" s="81" t="str">
        <f t="shared" si="55"/>
        <v>22021</v>
      </c>
      <c r="AA841"/>
    </row>
    <row r="842" spans="1:27" x14ac:dyDescent="0.3">
      <c r="A842" s="57">
        <v>44255</v>
      </c>
      <c r="B842">
        <v>29894663000189</v>
      </c>
      <c r="C842" t="s">
        <v>96</v>
      </c>
      <c r="D842" s="57">
        <v>44134</v>
      </c>
      <c r="E842">
        <v>52.25</v>
      </c>
      <c r="F842" s="57">
        <v>44203</v>
      </c>
      <c r="G842">
        <f t="shared" si="54"/>
        <v>-52</v>
      </c>
      <c r="H842" s="57">
        <v>46699</v>
      </c>
      <c r="I842">
        <v>2383</v>
      </c>
      <c r="J842">
        <v>306326476</v>
      </c>
      <c r="K842">
        <v>84</v>
      </c>
      <c r="L842"/>
      <c r="M842"/>
      <c r="N842">
        <v>1.409395</v>
      </c>
      <c r="O842" s="83">
        <v>2464.56</v>
      </c>
      <c r="P842">
        <v>2536.19</v>
      </c>
      <c r="Q842">
        <v>1.7458229999999999</v>
      </c>
      <c r="R842">
        <v>2711.67</v>
      </c>
      <c r="S842">
        <v>1.7458229999999999</v>
      </c>
      <c r="T842" s="84">
        <v>2464.56</v>
      </c>
      <c r="U842" s="57">
        <v>44197</v>
      </c>
      <c r="V842" s="81" t="str">
        <f t="shared" si="52"/>
        <v>102020</v>
      </c>
      <c r="W842" s="80" t="str">
        <f t="shared" si="53"/>
        <v>31 a 60 dias</v>
      </c>
      <c r="X842" s="81" t="str">
        <f t="shared" si="55"/>
        <v>12021</v>
      </c>
      <c r="AA842"/>
    </row>
    <row r="843" spans="1:27" x14ac:dyDescent="0.3">
      <c r="A843" s="57">
        <v>44255</v>
      </c>
      <c r="B843">
        <v>29894663000189</v>
      </c>
      <c r="C843" t="s">
        <v>96</v>
      </c>
      <c r="D843" s="57">
        <v>44001</v>
      </c>
      <c r="E843">
        <v>170.7</v>
      </c>
      <c r="F843" s="57">
        <v>44354</v>
      </c>
      <c r="G843">
        <f t="shared" si="54"/>
        <v>99</v>
      </c>
      <c r="H843" s="57">
        <v>46514</v>
      </c>
      <c r="I843">
        <v>2198</v>
      </c>
      <c r="J843">
        <v>306332431</v>
      </c>
      <c r="K843">
        <v>84</v>
      </c>
      <c r="L843"/>
      <c r="M843"/>
      <c r="N843">
        <v>1.4431525735059374</v>
      </c>
      <c r="O843" s="83">
        <v>6841.14</v>
      </c>
      <c r="P843">
        <v>8214.32</v>
      </c>
      <c r="Q843">
        <v>1.7883819999999999</v>
      </c>
      <c r="R843">
        <v>7576.36</v>
      </c>
      <c r="S843">
        <v>1.7883819999999999</v>
      </c>
      <c r="T843" s="84">
        <v>6841.14</v>
      </c>
      <c r="U843" s="57">
        <v>44317</v>
      </c>
      <c r="V843" s="81" t="str">
        <f t="shared" si="52"/>
        <v>62020</v>
      </c>
      <c r="W843" s="80" t="str">
        <f t="shared" si="53"/>
        <v>1 a 30 dias</v>
      </c>
      <c r="X843" s="81" t="str">
        <f t="shared" si="55"/>
        <v>52021</v>
      </c>
      <c r="AA843"/>
    </row>
    <row r="844" spans="1:27" x14ac:dyDescent="0.3">
      <c r="A844" s="57">
        <v>44255</v>
      </c>
      <c r="B844">
        <v>29894663000189</v>
      </c>
      <c r="C844" t="s">
        <v>96</v>
      </c>
      <c r="D844" s="57">
        <v>44040</v>
      </c>
      <c r="E844">
        <v>46.86</v>
      </c>
      <c r="F844" s="57">
        <v>44262</v>
      </c>
      <c r="G844">
        <f t="shared" si="54"/>
        <v>7</v>
      </c>
      <c r="H844" s="57">
        <v>46545</v>
      </c>
      <c r="I844">
        <v>2229</v>
      </c>
      <c r="J844">
        <v>306335423</v>
      </c>
      <c r="K844">
        <v>84</v>
      </c>
      <c r="L844"/>
      <c r="M844"/>
      <c r="N844">
        <v>1.3599999999999999</v>
      </c>
      <c r="O844" s="83">
        <v>2131.14</v>
      </c>
      <c r="P844">
        <v>2328.02</v>
      </c>
      <c r="Q844">
        <v>1.613456</v>
      </c>
      <c r="R844">
        <v>2290.9299999999998</v>
      </c>
      <c r="S844">
        <v>1.613456</v>
      </c>
      <c r="T844" s="84">
        <v>2131.14</v>
      </c>
      <c r="U844" s="57">
        <v>44287</v>
      </c>
      <c r="V844" s="81" t="str">
        <f t="shared" si="52"/>
        <v>72020</v>
      </c>
      <c r="W844" s="80" t="str">
        <f t="shared" si="53"/>
        <v>1 a 30 dias</v>
      </c>
      <c r="X844" s="81" t="str">
        <f t="shared" si="55"/>
        <v>42021</v>
      </c>
      <c r="AA844"/>
    </row>
    <row r="845" spans="1:27" x14ac:dyDescent="0.3">
      <c r="A845" s="57">
        <v>44255</v>
      </c>
      <c r="B845">
        <v>29894663000189</v>
      </c>
      <c r="C845" t="s">
        <v>96</v>
      </c>
      <c r="D845" s="57">
        <v>44099</v>
      </c>
      <c r="E845">
        <v>84.85</v>
      </c>
      <c r="F845" s="57">
        <v>44234</v>
      </c>
      <c r="G845">
        <f t="shared" si="54"/>
        <v>-21</v>
      </c>
      <c r="H845" s="57">
        <v>46210</v>
      </c>
      <c r="I845">
        <v>1894</v>
      </c>
      <c r="J845">
        <v>306354503</v>
      </c>
      <c r="K845">
        <v>72</v>
      </c>
      <c r="L845"/>
      <c r="M845"/>
      <c r="N845">
        <v>1.3914120000000001</v>
      </c>
      <c r="O845" s="83">
        <v>3492.6600000000003</v>
      </c>
      <c r="P845">
        <v>3789.1199999999994</v>
      </c>
      <c r="Q845">
        <v>1.78156</v>
      </c>
      <c r="R845">
        <v>3834.78</v>
      </c>
      <c r="S845">
        <v>1.78156</v>
      </c>
      <c r="T845" s="84">
        <v>3492.6600000000003</v>
      </c>
      <c r="U845" s="57">
        <v>44256</v>
      </c>
      <c r="V845" s="81" t="str">
        <f t="shared" si="52"/>
        <v>92020</v>
      </c>
      <c r="W845" s="80" t="str">
        <f t="shared" si="53"/>
        <v>1 a 30 dias</v>
      </c>
      <c r="X845" s="81" t="str">
        <f t="shared" si="55"/>
        <v>32021</v>
      </c>
      <c r="AA845"/>
    </row>
    <row r="846" spans="1:27" x14ac:dyDescent="0.3">
      <c r="A846" s="57">
        <v>44255</v>
      </c>
      <c r="B846">
        <v>29894663000189</v>
      </c>
      <c r="C846" t="s">
        <v>96</v>
      </c>
      <c r="D846" s="57">
        <v>44074</v>
      </c>
      <c r="E846">
        <v>77.099999999999994</v>
      </c>
      <c r="F846" s="57">
        <v>44234</v>
      </c>
      <c r="G846">
        <f t="shared" si="54"/>
        <v>-21</v>
      </c>
      <c r="H846" s="57">
        <v>46608</v>
      </c>
      <c r="I846">
        <v>2292</v>
      </c>
      <c r="J846">
        <v>306362562</v>
      </c>
      <c r="K846">
        <v>84</v>
      </c>
      <c r="L846"/>
      <c r="M846"/>
      <c r="N846">
        <v>1.3587739999999999</v>
      </c>
      <c r="O846" s="83">
        <v>3542.34</v>
      </c>
      <c r="P846">
        <v>3862.7499999999986</v>
      </c>
      <c r="Q846">
        <v>1.7015089999999999</v>
      </c>
      <c r="R846">
        <v>3903.4900000000002</v>
      </c>
      <c r="S846">
        <v>1.7015089999999999</v>
      </c>
      <c r="T846" s="84">
        <v>3542.34</v>
      </c>
      <c r="U846" s="57">
        <v>44228</v>
      </c>
      <c r="V846" s="81" t="str">
        <f t="shared" si="52"/>
        <v>82020</v>
      </c>
      <c r="W846" s="80" t="str">
        <f t="shared" si="53"/>
        <v>1 a 30 dias</v>
      </c>
      <c r="X846" s="81" t="str">
        <f t="shared" si="55"/>
        <v>22021</v>
      </c>
      <c r="AA846"/>
    </row>
    <row r="847" spans="1:27" x14ac:dyDescent="0.3">
      <c r="A847" s="57">
        <v>44255</v>
      </c>
      <c r="B847">
        <v>29894663000189</v>
      </c>
      <c r="C847" t="s">
        <v>96</v>
      </c>
      <c r="D847" s="57">
        <v>44040</v>
      </c>
      <c r="E847">
        <v>305.36</v>
      </c>
      <c r="F847" s="57">
        <v>44081</v>
      </c>
      <c r="G847">
        <f t="shared" si="54"/>
        <v>-174</v>
      </c>
      <c r="H847" s="57">
        <v>46608</v>
      </c>
      <c r="I847">
        <v>2292</v>
      </c>
      <c r="J847">
        <v>306364213</v>
      </c>
      <c r="K847">
        <v>84</v>
      </c>
      <c r="L847"/>
      <c r="M847"/>
      <c r="N847">
        <v>1.3944669999999999</v>
      </c>
      <c r="O847" s="83">
        <v>15451.47</v>
      </c>
      <c r="P847">
        <v>14880.029999999999</v>
      </c>
      <c r="Q847">
        <v>1.7289730000000001</v>
      </c>
      <c r="R847">
        <v>16827.47</v>
      </c>
      <c r="S847">
        <v>1.7289730000000001</v>
      </c>
      <c r="T847" s="84">
        <v>15451.47</v>
      </c>
      <c r="U847" s="57">
        <v>44075</v>
      </c>
      <c r="V847" s="81" t="str">
        <f t="shared" si="52"/>
        <v>72020</v>
      </c>
      <c r="W847" s="80" t="str">
        <f t="shared" si="53"/>
        <v>Acima de 120 dias</v>
      </c>
      <c r="X847" s="81" t="str">
        <f t="shared" si="55"/>
        <v>92020</v>
      </c>
      <c r="AA847"/>
    </row>
    <row r="848" spans="1:27" x14ac:dyDescent="0.3">
      <c r="A848" s="57">
        <v>44255</v>
      </c>
      <c r="B848">
        <v>29894663000189</v>
      </c>
      <c r="C848" t="s">
        <v>96</v>
      </c>
      <c r="D848" s="57">
        <v>44099</v>
      </c>
      <c r="E848">
        <v>209.57</v>
      </c>
      <c r="F848" s="57">
        <v>44323</v>
      </c>
      <c r="G848">
        <f t="shared" si="54"/>
        <v>68</v>
      </c>
      <c r="H848" s="57">
        <v>46699</v>
      </c>
      <c r="I848">
        <v>2383</v>
      </c>
      <c r="J848">
        <v>306385190</v>
      </c>
      <c r="K848">
        <v>84</v>
      </c>
      <c r="L848"/>
      <c r="M848"/>
      <c r="N848">
        <v>1.4375070000000001</v>
      </c>
      <c r="O848" s="83">
        <v>8944.31</v>
      </c>
      <c r="P848">
        <v>9907.8100000000013</v>
      </c>
      <c r="Q848">
        <v>1.7839830000000001</v>
      </c>
      <c r="R848">
        <v>9949.2899999999991</v>
      </c>
      <c r="S848">
        <v>1.7839830000000001</v>
      </c>
      <c r="T848" s="84">
        <v>8944.31</v>
      </c>
      <c r="U848" s="57">
        <v>44317</v>
      </c>
      <c r="V848" s="81" t="str">
        <f t="shared" si="52"/>
        <v>92020</v>
      </c>
      <c r="W848" s="80" t="str">
        <f t="shared" si="53"/>
        <v>1 a 30 dias</v>
      </c>
      <c r="X848" s="81" t="str">
        <f t="shared" si="55"/>
        <v>52021</v>
      </c>
      <c r="AA848"/>
    </row>
    <row r="849" spans="1:27" x14ac:dyDescent="0.3">
      <c r="A849" s="57">
        <v>44255</v>
      </c>
      <c r="B849">
        <v>29894663000189</v>
      </c>
      <c r="C849" t="s">
        <v>96</v>
      </c>
      <c r="D849" s="57">
        <v>44099</v>
      </c>
      <c r="E849">
        <v>197.44</v>
      </c>
      <c r="F849" s="57">
        <v>44172</v>
      </c>
      <c r="G849">
        <f t="shared" si="54"/>
        <v>-83</v>
      </c>
      <c r="H849" s="57">
        <v>46638</v>
      </c>
      <c r="I849">
        <v>2322</v>
      </c>
      <c r="J849">
        <v>306387413</v>
      </c>
      <c r="K849">
        <v>84</v>
      </c>
      <c r="L849"/>
      <c r="M849"/>
      <c r="N849">
        <v>1.441535</v>
      </c>
      <c r="O849" s="83">
        <v>9303.2899999999991</v>
      </c>
      <c r="P849">
        <v>9595.4599999999991</v>
      </c>
      <c r="Q849">
        <v>1.7890159999999999</v>
      </c>
      <c r="R849">
        <v>10220.34</v>
      </c>
      <c r="S849">
        <v>1.7890159999999999</v>
      </c>
      <c r="T849" s="84">
        <v>9303.2899999999991</v>
      </c>
      <c r="U849" s="57">
        <v>44197</v>
      </c>
      <c r="V849" s="81" t="str">
        <f t="shared" si="52"/>
        <v>92020</v>
      </c>
      <c r="W849" s="80" t="str">
        <f t="shared" si="53"/>
        <v>61 a 90 dias</v>
      </c>
      <c r="X849" s="81" t="str">
        <f t="shared" si="55"/>
        <v>12021</v>
      </c>
      <c r="AA849"/>
    </row>
    <row r="850" spans="1:27" x14ac:dyDescent="0.3">
      <c r="A850" s="57">
        <v>44255</v>
      </c>
      <c r="B850">
        <v>29894663000189</v>
      </c>
      <c r="C850" t="s">
        <v>96</v>
      </c>
      <c r="D850" s="57">
        <v>44074</v>
      </c>
      <c r="E850">
        <v>62.1</v>
      </c>
      <c r="F850" s="57">
        <v>44081</v>
      </c>
      <c r="G850">
        <f t="shared" si="54"/>
        <v>-174</v>
      </c>
      <c r="H850" s="57">
        <v>46514</v>
      </c>
      <c r="I850">
        <v>2198</v>
      </c>
      <c r="J850">
        <v>306433343</v>
      </c>
      <c r="K850">
        <v>84</v>
      </c>
      <c r="L850"/>
      <c r="M850"/>
      <c r="N850">
        <v>1.4330880478349437</v>
      </c>
      <c r="O850" s="83">
        <v>3049.56</v>
      </c>
      <c r="P850">
        <v>2977.5199999999991</v>
      </c>
      <c r="Q850">
        <v>1.7857860000000001</v>
      </c>
      <c r="R850">
        <v>3323.55</v>
      </c>
      <c r="S850">
        <v>1.7857860000000001</v>
      </c>
      <c r="T850" s="84">
        <v>3049.56</v>
      </c>
      <c r="U850" s="57">
        <v>44105</v>
      </c>
      <c r="V850" s="81" t="str">
        <f t="shared" si="52"/>
        <v>82020</v>
      </c>
      <c r="W850" s="80" t="str">
        <f t="shared" si="53"/>
        <v>Acima de 120 dias</v>
      </c>
      <c r="X850" s="81" t="str">
        <f t="shared" si="55"/>
        <v>102020</v>
      </c>
      <c r="AA850"/>
    </row>
    <row r="851" spans="1:27" x14ac:dyDescent="0.3">
      <c r="A851" s="57">
        <v>44255</v>
      </c>
      <c r="B851">
        <v>29894663000189</v>
      </c>
      <c r="C851" t="s">
        <v>96</v>
      </c>
      <c r="D851" s="57">
        <v>44134</v>
      </c>
      <c r="E851">
        <v>52.15</v>
      </c>
      <c r="F851" s="57">
        <v>44262</v>
      </c>
      <c r="G851">
        <f t="shared" si="54"/>
        <v>7</v>
      </c>
      <c r="H851" s="57">
        <v>46699</v>
      </c>
      <c r="I851">
        <v>2383</v>
      </c>
      <c r="J851">
        <v>306433969</v>
      </c>
      <c r="K851">
        <v>84</v>
      </c>
      <c r="L851"/>
      <c r="M851"/>
      <c r="N851">
        <v>1.4156930000000001</v>
      </c>
      <c r="O851" s="83">
        <v>2351.0499999999997</v>
      </c>
      <c r="P851">
        <v>2525.8100000000009</v>
      </c>
      <c r="Q851">
        <v>1.752534</v>
      </c>
      <c r="R851">
        <v>2597.25</v>
      </c>
      <c r="S851">
        <v>1.752534</v>
      </c>
      <c r="T851" s="84">
        <v>2351.0499999999997</v>
      </c>
      <c r="U851" s="57">
        <v>44287</v>
      </c>
      <c r="V851" s="81" t="str">
        <f t="shared" si="52"/>
        <v>102020</v>
      </c>
      <c r="W851" s="80" t="str">
        <f t="shared" si="53"/>
        <v>1 a 30 dias</v>
      </c>
      <c r="X851" s="81" t="str">
        <f t="shared" si="55"/>
        <v>42021</v>
      </c>
      <c r="AA851"/>
    </row>
    <row r="852" spans="1:27" x14ac:dyDescent="0.3">
      <c r="A852" s="57">
        <v>44255</v>
      </c>
      <c r="B852">
        <v>29894663000189</v>
      </c>
      <c r="C852" t="s">
        <v>96</v>
      </c>
      <c r="D852" s="57">
        <v>44074</v>
      </c>
      <c r="E852">
        <v>201.21</v>
      </c>
      <c r="F852" s="57">
        <v>44234</v>
      </c>
      <c r="G852">
        <f t="shared" si="54"/>
        <v>-21</v>
      </c>
      <c r="H852" s="57">
        <v>46608</v>
      </c>
      <c r="I852">
        <v>2292</v>
      </c>
      <c r="J852">
        <v>306460863</v>
      </c>
      <c r="K852">
        <v>84</v>
      </c>
      <c r="L852"/>
      <c r="M852"/>
      <c r="N852">
        <v>1.3599999999999999</v>
      </c>
      <c r="O852" s="83">
        <v>9252</v>
      </c>
      <c r="P852">
        <v>10076.520000000002</v>
      </c>
      <c r="Q852">
        <v>1.6984939999999999</v>
      </c>
      <c r="R852">
        <v>10183.43</v>
      </c>
      <c r="S852">
        <v>1.6984939999999999</v>
      </c>
      <c r="T852" s="84">
        <v>9252</v>
      </c>
      <c r="U852" s="57">
        <v>44228</v>
      </c>
      <c r="V852" s="81" t="str">
        <f t="shared" si="52"/>
        <v>82020</v>
      </c>
      <c r="W852" s="80" t="str">
        <f t="shared" si="53"/>
        <v>1 a 30 dias</v>
      </c>
      <c r="X852" s="81" t="str">
        <f t="shared" si="55"/>
        <v>22021</v>
      </c>
      <c r="AA852"/>
    </row>
    <row r="853" spans="1:27" x14ac:dyDescent="0.3">
      <c r="A853" s="57">
        <v>44255</v>
      </c>
      <c r="B853">
        <v>29894663000189</v>
      </c>
      <c r="C853" t="s">
        <v>96</v>
      </c>
      <c r="D853" s="57">
        <v>43978</v>
      </c>
      <c r="E853">
        <v>313.5</v>
      </c>
      <c r="F853" s="57">
        <v>44081</v>
      </c>
      <c r="G853">
        <f t="shared" si="54"/>
        <v>-174</v>
      </c>
      <c r="H853" s="57">
        <v>46484</v>
      </c>
      <c r="I853">
        <v>2168</v>
      </c>
      <c r="J853">
        <v>306528370</v>
      </c>
      <c r="K853">
        <v>84</v>
      </c>
      <c r="L853"/>
      <c r="M853"/>
      <c r="N853">
        <v>1.4335775010339835</v>
      </c>
      <c r="O853" s="83">
        <v>15326.41</v>
      </c>
      <c r="P853">
        <v>15187.899999999992</v>
      </c>
      <c r="Q853">
        <v>1.7808310000000001</v>
      </c>
      <c r="R853">
        <v>16665.21</v>
      </c>
      <c r="S853">
        <v>1.7808310000000001</v>
      </c>
      <c r="T853" s="84">
        <v>15326.41</v>
      </c>
      <c r="U853" s="57">
        <v>44105</v>
      </c>
      <c r="V853" s="81" t="str">
        <f t="shared" si="52"/>
        <v>52020</v>
      </c>
      <c r="W853" s="80" t="str">
        <f t="shared" si="53"/>
        <v>Acima de 120 dias</v>
      </c>
      <c r="X853" s="81" t="str">
        <f t="shared" si="55"/>
        <v>102020</v>
      </c>
      <c r="AA853"/>
    </row>
    <row r="854" spans="1:27" x14ac:dyDescent="0.3">
      <c r="A854" s="57">
        <v>44255</v>
      </c>
      <c r="B854">
        <v>29894663000189</v>
      </c>
      <c r="C854" t="s">
        <v>96</v>
      </c>
      <c r="D854" s="57">
        <v>43978</v>
      </c>
      <c r="E854">
        <v>263.89999999999998</v>
      </c>
      <c r="F854" s="57">
        <v>44081</v>
      </c>
      <c r="G854">
        <f t="shared" si="54"/>
        <v>-174</v>
      </c>
      <c r="H854" s="57">
        <v>46514</v>
      </c>
      <c r="I854">
        <v>2198</v>
      </c>
      <c r="J854">
        <v>306530665</v>
      </c>
      <c r="K854">
        <v>84</v>
      </c>
      <c r="L854"/>
      <c r="M854"/>
      <c r="N854">
        <v>1.44533</v>
      </c>
      <c r="O854" s="83">
        <v>12936.460000000001</v>
      </c>
      <c r="P854">
        <v>12813.460000000001</v>
      </c>
      <c r="Q854">
        <v>1.793318</v>
      </c>
      <c r="R854">
        <v>14080.33</v>
      </c>
      <c r="S854">
        <v>1.793318</v>
      </c>
      <c r="T854" s="84">
        <v>12936.460000000001</v>
      </c>
      <c r="U854" s="57">
        <v>44105</v>
      </c>
      <c r="V854" s="81" t="str">
        <f t="shared" si="52"/>
        <v>52020</v>
      </c>
      <c r="W854" s="80" t="str">
        <f t="shared" si="53"/>
        <v>Acima de 120 dias</v>
      </c>
      <c r="X854" s="81" t="str">
        <f t="shared" si="55"/>
        <v>102020</v>
      </c>
      <c r="AA854"/>
    </row>
    <row r="855" spans="1:27" x14ac:dyDescent="0.3">
      <c r="A855" s="57">
        <v>44255</v>
      </c>
      <c r="B855">
        <v>29894663000189</v>
      </c>
      <c r="C855" t="s">
        <v>96</v>
      </c>
      <c r="D855" s="57">
        <v>44074</v>
      </c>
      <c r="E855">
        <v>143.69999999999999</v>
      </c>
      <c r="F855" s="57">
        <v>44234</v>
      </c>
      <c r="G855">
        <f t="shared" si="54"/>
        <v>-21</v>
      </c>
      <c r="H855" s="57">
        <v>46545</v>
      </c>
      <c r="I855">
        <v>2229</v>
      </c>
      <c r="J855">
        <v>306549175</v>
      </c>
      <c r="K855">
        <v>84</v>
      </c>
      <c r="L855"/>
      <c r="M855"/>
      <c r="N855">
        <v>1.4429834865819133</v>
      </c>
      <c r="O855" s="83">
        <v>6367.76</v>
      </c>
      <c r="P855">
        <v>6912.02</v>
      </c>
      <c r="Q855">
        <v>1.7912520000000001</v>
      </c>
      <c r="R855">
        <v>7002.95</v>
      </c>
      <c r="S855">
        <v>1.7912520000000001</v>
      </c>
      <c r="T855" s="84">
        <v>6367.76</v>
      </c>
      <c r="U855" s="57">
        <v>44228</v>
      </c>
      <c r="V855" s="81" t="str">
        <f t="shared" si="52"/>
        <v>82020</v>
      </c>
      <c r="W855" s="80" t="str">
        <f t="shared" si="53"/>
        <v>1 a 30 dias</v>
      </c>
      <c r="X855" s="81" t="str">
        <f t="shared" si="55"/>
        <v>22021</v>
      </c>
      <c r="AA855"/>
    </row>
    <row r="856" spans="1:27" x14ac:dyDescent="0.3">
      <c r="A856" s="57">
        <v>44255</v>
      </c>
      <c r="B856">
        <v>29894663000189</v>
      </c>
      <c r="C856" t="s">
        <v>96</v>
      </c>
      <c r="D856" s="57">
        <v>44074</v>
      </c>
      <c r="E856">
        <v>118</v>
      </c>
      <c r="F856" s="57">
        <v>44262</v>
      </c>
      <c r="G856">
        <f t="shared" si="54"/>
        <v>7</v>
      </c>
      <c r="H856" s="57">
        <v>46608</v>
      </c>
      <c r="I856">
        <v>2292</v>
      </c>
      <c r="J856">
        <v>306568223</v>
      </c>
      <c r="K856">
        <v>84</v>
      </c>
      <c r="L856"/>
      <c r="M856"/>
      <c r="N856">
        <v>1.434552</v>
      </c>
      <c r="O856" s="83">
        <v>5185.29</v>
      </c>
      <c r="P856">
        <v>5763.0200000000013</v>
      </c>
      <c r="Q856">
        <v>1.782456</v>
      </c>
      <c r="R856">
        <v>5726.68</v>
      </c>
      <c r="S856">
        <v>1.782456</v>
      </c>
      <c r="T856" s="84">
        <v>5185.29</v>
      </c>
      <c r="U856" s="57">
        <v>44287</v>
      </c>
      <c r="V856" s="81" t="str">
        <f t="shared" si="52"/>
        <v>82020</v>
      </c>
      <c r="W856" s="80" t="str">
        <f t="shared" si="53"/>
        <v>1 a 30 dias</v>
      </c>
      <c r="X856" s="81" t="str">
        <f t="shared" si="55"/>
        <v>42021</v>
      </c>
      <c r="AA856"/>
    </row>
    <row r="857" spans="1:27" x14ac:dyDescent="0.3">
      <c r="A857" s="57">
        <v>44255</v>
      </c>
      <c r="B857">
        <v>29894663000189</v>
      </c>
      <c r="C857" t="s">
        <v>96</v>
      </c>
      <c r="D857" s="57">
        <v>44074</v>
      </c>
      <c r="E857">
        <v>700</v>
      </c>
      <c r="F857" s="57">
        <v>44323</v>
      </c>
      <c r="G857">
        <f t="shared" si="54"/>
        <v>68</v>
      </c>
      <c r="H857" s="57">
        <v>46608</v>
      </c>
      <c r="I857">
        <v>2292</v>
      </c>
      <c r="J857">
        <v>306574685</v>
      </c>
      <c r="K857">
        <v>84</v>
      </c>
      <c r="L857"/>
      <c r="M857"/>
      <c r="N857">
        <v>1.437605</v>
      </c>
      <c r="O857" s="83">
        <v>29332.720000000001</v>
      </c>
      <c r="P857">
        <v>34152.389999999992</v>
      </c>
      <c r="Q857">
        <v>1.7856890000000001</v>
      </c>
      <c r="R857">
        <v>32541.57</v>
      </c>
      <c r="S857">
        <v>1.7856890000000001</v>
      </c>
      <c r="T857" s="84">
        <v>29332.720000000001</v>
      </c>
      <c r="U857" s="57">
        <v>44348</v>
      </c>
      <c r="V857" s="81" t="str">
        <f t="shared" si="52"/>
        <v>82020</v>
      </c>
      <c r="W857" s="80" t="str">
        <f t="shared" si="53"/>
        <v>1 a 30 dias</v>
      </c>
      <c r="X857" s="81" t="str">
        <f t="shared" si="55"/>
        <v>62021</v>
      </c>
      <c r="AA857"/>
    </row>
    <row r="858" spans="1:27" x14ac:dyDescent="0.3">
      <c r="A858" s="57">
        <v>44255</v>
      </c>
      <c r="B858">
        <v>29894663000189</v>
      </c>
      <c r="C858" t="s">
        <v>96</v>
      </c>
      <c r="D858" s="57">
        <v>44074</v>
      </c>
      <c r="E858">
        <v>284.26</v>
      </c>
      <c r="F858" s="57">
        <v>44142</v>
      </c>
      <c r="G858">
        <f t="shared" si="54"/>
        <v>-113</v>
      </c>
      <c r="H858" s="57">
        <v>46273</v>
      </c>
      <c r="I858">
        <v>1957</v>
      </c>
      <c r="J858">
        <v>306579494</v>
      </c>
      <c r="K858">
        <v>72</v>
      </c>
      <c r="L858"/>
      <c r="M858"/>
      <c r="N858">
        <v>1.4084591266592157</v>
      </c>
      <c r="O858" s="83">
        <v>12724.06</v>
      </c>
      <c r="P858">
        <v>12690.079999999998</v>
      </c>
      <c r="Q858">
        <v>1.7859100000000001</v>
      </c>
      <c r="R858">
        <v>13877.63</v>
      </c>
      <c r="S858">
        <v>1.7859100000000001</v>
      </c>
      <c r="T858" s="84">
        <v>12724.06</v>
      </c>
      <c r="U858" s="57">
        <v>44136</v>
      </c>
      <c r="V858" s="81" t="str">
        <f t="shared" si="52"/>
        <v>82020</v>
      </c>
      <c r="W858" s="80" t="str">
        <f t="shared" si="53"/>
        <v>91 a 120 dias</v>
      </c>
      <c r="X858" s="81" t="str">
        <f t="shared" si="55"/>
        <v>112020</v>
      </c>
      <c r="AA858"/>
    </row>
    <row r="859" spans="1:27" x14ac:dyDescent="0.3">
      <c r="A859" s="57">
        <v>44255</v>
      </c>
      <c r="B859">
        <v>29894663000189</v>
      </c>
      <c r="C859" t="s">
        <v>96</v>
      </c>
      <c r="D859" s="57">
        <v>44099</v>
      </c>
      <c r="E859">
        <v>628.70000000000005</v>
      </c>
      <c r="F859" s="57">
        <v>44323</v>
      </c>
      <c r="G859">
        <f t="shared" si="54"/>
        <v>68</v>
      </c>
      <c r="H859" s="57">
        <v>46638</v>
      </c>
      <c r="I859">
        <v>2322</v>
      </c>
      <c r="J859">
        <v>306589904</v>
      </c>
      <c r="K859">
        <v>84</v>
      </c>
      <c r="L859"/>
      <c r="M859"/>
      <c r="N859">
        <v>1.441414</v>
      </c>
      <c r="O859" s="83">
        <v>26481.360000000001</v>
      </c>
      <c r="P859">
        <v>30555.630000000008</v>
      </c>
      <c r="Q859">
        <v>1.7888980000000001</v>
      </c>
      <c r="R859">
        <v>29401.82</v>
      </c>
      <c r="S859">
        <v>1.7888980000000001</v>
      </c>
      <c r="T859" s="84">
        <v>26481.360000000001</v>
      </c>
      <c r="U859" s="57">
        <v>44317</v>
      </c>
      <c r="V859" s="81" t="str">
        <f t="shared" si="52"/>
        <v>92020</v>
      </c>
      <c r="W859" s="80" t="str">
        <f t="shared" si="53"/>
        <v>1 a 30 dias</v>
      </c>
      <c r="X859" s="81" t="str">
        <f t="shared" si="55"/>
        <v>52021</v>
      </c>
      <c r="AA859"/>
    </row>
    <row r="860" spans="1:27" x14ac:dyDescent="0.3">
      <c r="A860" s="57">
        <v>44255</v>
      </c>
      <c r="B860">
        <v>29894663000189</v>
      </c>
      <c r="C860" t="s">
        <v>96</v>
      </c>
      <c r="D860" s="57">
        <v>43903</v>
      </c>
      <c r="E860">
        <v>12.2</v>
      </c>
      <c r="F860" s="57">
        <v>44293</v>
      </c>
      <c r="G860">
        <f t="shared" si="54"/>
        <v>38</v>
      </c>
      <c r="H860" s="57">
        <v>46062</v>
      </c>
      <c r="I860">
        <v>1746</v>
      </c>
      <c r="J860">
        <v>306603700</v>
      </c>
      <c r="K860">
        <v>72</v>
      </c>
      <c r="L860"/>
      <c r="M860"/>
      <c r="N860">
        <v>1.5130000000000001</v>
      </c>
      <c r="O860" s="83">
        <v>430.28</v>
      </c>
      <c r="P860">
        <v>526.55000000000018</v>
      </c>
      <c r="Q860">
        <v>2.0500799999999999</v>
      </c>
      <c r="R860">
        <v>486.38</v>
      </c>
      <c r="S860">
        <v>2.0500799999999999</v>
      </c>
      <c r="T860" s="84">
        <v>430.28</v>
      </c>
      <c r="U860" s="57">
        <v>44287</v>
      </c>
      <c r="V860" s="81" t="str">
        <f t="shared" si="52"/>
        <v>32020</v>
      </c>
      <c r="W860" s="80" t="str">
        <f t="shared" si="53"/>
        <v>1 a 30 dias</v>
      </c>
      <c r="X860" s="81" t="str">
        <f t="shared" si="55"/>
        <v>42021</v>
      </c>
      <c r="AA860"/>
    </row>
    <row r="861" spans="1:27" x14ac:dyDescent="0.3">
      <c r="A861" s="57">
        <v>44255</v>
      </c>
      <c r="B861">
        <v>29894663000189</v>
      </c>
      <c r="C861" t="s">
        <v>96</v>
      </c>
      <c r="D861" s="57">
        <v>44040</v>
      </c>
      <c r="E861">
        <v>278.16000000000003</v>
      </c>
      <c r="F861" s="57">
        <v>44323</v>
      </c>
      <c r="G861">
        <f t="shared" si="54"/>
        <v>68</v>
      </c>
      <c r="H861" s="57">
        <v>46545</v>
      </c>
      <c r="I861">
        <v>2229</v>
      </c>
      <c r="J861">
        <v>306644323</v>
      </c>
      <c r="K861">
        <v>84</v>
      </c>
      <c r="L861"/>
      <c r="M861"/>
      <c r="N861">
        <v>1.4490225868169644</v>
      </c>
      <c r="O861" s="83">
        <v>11470.67</v>
      </c>
      <c r="P861">
        <v>13414.069999999996</v>
      </c>
      <c r="Q861">
        <v>1.797696</v>
      </c>
      <c r="R861">
        <v>12698.15</v>
      </c>
      <c r="S861">
        <v>1.797696</v>
      </c>
      <c r="T861" s="84">
        <v>11470.67</v>
      </c>
      <c r="U861" s="57">
        <v>44317</v>
      </c>
      <c r="V861" s="81" t="str">
        <f t="shared" si="52"/>
        <v>72020</v>
      </c>
      <c r="W861" s="80" t="str">
        <f t="shared" si="53"/>
        <v>1 a 30 dias</v>
      </c>
      <c r="X861" s="81" t="str">
        <f t="shared" si="55"/>
        <v>52021</v>
      </c>
      <c r="AA861"/>
    </row>
    <row r="862" spans="1:27" x14ac:dyDescent="0.3">
      <c r="A862" s="57">
        <v>44255</v>
      </c>
      <c r="B862">
        <v>29894663000189</v>
      </c>
      <c r="C862" t="s">
        <v>96</v>
      </c>
      <c r="D862" s="57">
        <v>44040</v>
      </c>
      <c r="E862">
        <v>189.23</v>
      </c>
      <c r="F862" s="57">
        <v>44323</v>
      </c>
      <c r="G862">
        <f t="shared" si="54"/>
        <v>68</v>
      </c>
      <c r="H862" s="57">
        <v>46181</v>
      </c>
      <c r="I862">
        <v>1865</v>
      </c>
      <c r="J862">
        <v>306645104</v>
      </c>
      <c r="K862">
        <v>72</v>
      </c>
      <c r="L862"/>
      <c r="M862"/>
      <c r="N862">
        <v>1.3976859606326755</v>
      </c>
      <c r="O862" s="83">
        <v>7146.9599999999991</v>
      </c>
      <c r="P862">
        <v>8512.32</v>
      </c>
      <c r="Q862">
        <v>1.7884519999999999</v>
      </c>
      <c r="R862">
        <v>7892.24</v>
      </c>
      <c r="S862">
        <v>1.7884519999999999</v>
      </c>
      <c r="T862" s="84">
        <v>7146.9599999999991</v>
      </c>
      <c r="U862" s="57">
        <v>44317</v>
      </c>
      <c r="V862" s="81" t="str">
        <f t="shared" si="52"/>
        <v>72020</v>
      </c>
      <c r="W862" s="80" t="str">
        <f t="shared" si="53"/>
        <v>1 a 30 dias</v>
      </c>
      <c r="X862" s="81" t="str">
        <f t="shared" si="55"/>
        <v>52021</v>
      </c>
      <c r="AA862"/>
    </row>
    <row r="863" spans="1:27" x14ac:dyDescent="0.3">
      <c r="A863" s="57">
        <v>44255</v>
      </c>
      <c r="B863">
        <v>29894663000189</v>
      </c>
      <c r="C863" t="s">
        <v>96</v>
      </c>
      <c r="D863" s="57">
        <v>44074</v>
      </c>
      <c r="E863">
        <v>236.3</v>
      </c>
      <c r="F863" s="57">
        <v>44262</v>
      </c>
      <c r="G863">
        <f t="shared" si="54"/>
        <v>7</v>
      </c>
      <c r="H863" s="57">
        <v>46545</v>
      </c>
      <c r="I863">
        <v>2229</v>
      </c>
      <c r="J863">
        <v>306646747</v>
      </c>
      <c r="K863">
        <v>84</v>
      </c>
      <c r="L863"/>
      <c r="M863"/>
      <c r="N863">
        <v>1.4477641561264669</v>
      </c>
      <c r="O863" s="83">
        <v>10220.89</v>
      </c>
      <c r="P863">
        <v>11348.390000000001</v>
      </c>
      <c r="Q863">
        <v>1.79634</v>
      </c>
      <c r="R863">
        <v>11263.91</v>
      </c>
      <c r="S863">
        <v>1.79634</v>
      </c>
      <c r="T863" s="84">
        <v>10220.89</v>
      </c>
      <c r="U863" s="57">
        <v>44228</v>
      </c>
      <c r="V863" s="81" t="str">
        <f t="shared" si="52"/>
        <v>82020</v>
      </c>
      <c r="W863" s="80" t="str">
        <f t="shared" si="53"/>
        <v>1 a 30 dias</v>
      </c>
      <c r="X863" s="81" t="str">
        <f t="shared" si="55"/>
        <v>22021</v>
      </c>
      <c r="AA863"/>
    </row>
    <row r="864" spans="1:27" x14ac:dyDescent="0.3">
      <c r="A864" s="57">
        <v>44255</v>
      </c>
      <c r="B864">
        <v>29894663000189</v>
      </c>
      <c r="C864" t="s">
        <v>96</v>
      </c>
      <c r="D864" s="57">
        <v>44074</v>
      </c>
      <c r="E864">
        <v>50</v>
      </c>
      <c r="F864" s="57">
        <v>44234</v>
      </c>
      <c r="G864">
        <f t="shared" si="54"/>
        <v>-21</v>
      </c>
      <c r="H864" s="57">
        <v>46608</v>
      </c>
      <c r="I864">
        <v>2292</v>
      </c>
      <c r="J864">
        <v>306661078</v>
      </c>
      <c r="K864">
        <v>84</v>
      </c>
      <c r="L864"/>
      <c r="M864"/>
      <c r="N864">
        <v>1.3793029999999999</v>
      </c>
      <c r="O864" s="83">
        <v>2283.4499999999998</v>
      </c>
      <c r="P864">
        <v>2487.7099999999996</v>
      </c>
      <c r="Q864">
        <v>1.7234830000000001</v>
      </c>
      <c r="R864">
        <v>2516.38</v>
      </c>
      <c r="S864">
        <v>1.7234830000000001</v>
      </c>
      <c r="T864" s="84">
        <v>2283.4499999999998</v>
      </c>
      <c r="U864" s="57">
        <v>44228</v>
      </c>
      <c r="V864" s="81" t="str">
        <f t="shared" si="52"/>
        <v>82020</v>
      </c>
      <c r="W864" s="80" t="str">
        <f t="shared" si="53"/>
        <v>1 a 30 dias</v>
      </c>
      <c r="X864" s="81" t="str">
        <f t="shared" si="55"/>
        <v>22021</v>
      </c>
      <c r="AA864"/>
    </row>
    <row r="865" spans="1:27" x14ac:dyDescent="0.3">
      <c r="A865" s="57">
        <v>44255</v>
      </c>
      <c r="B865">
        <v>29894663000189</v>
      </c>
      <c r="C865" t="s">
        <v>96</v>
      </c>
      <c r="D865" s="57">
        <v>44074</v>
      </c>
      <c r="E865">
        <v>214.04</v>
      </c>
      <c r="F865" s="57">
        <v>44172</v>
      </c>
      <c r="G865">
        <f t="shared" si="54"/>
        <v>-83</v>
      </c>
      <c r="H865" s="57">
        <v>46608</v>
      </c>
      <c r="I865">
        <v>2292</v>
      </c>
      <c r="J865">
        <v>306663682</v>
      </c>
      <c r="K865">
        <v>84</v>
      </c>
      <c r="L865"/>
      <c r="M865"/>
      <c r="N865">
        <v>1.3599999999999999</v>
      </c>
      <c r="O865" s="83">
        <v>10816.19</v>
      </c>
      <c r="P865">
        <v>10719.029999999997</v>
      </c>
      <c r="Q865">
        <v>1.504956</v>
      </c>
      <c r="R865">
        <v>11260.84</v>
      </c>
      <c r="S865">
        <v>1.504956</v>
      </c>
      <c r="T865" s="84">
        <v>10816.19</v>
      </c>
      <c r="U865" s="57">
        <v>44197</v>
      </c>
      <c r="V865" s="81" t="str">
        <f t="shared" si="52"/>
        <v>82020</v>
      </c>
      <c r="W865" s="80" t="str">
        <f t="shared" si="53"/>
        <v>61 a 90 dias</v>
      </c>
      <c r="X865" s="81" t="str">
        <f t="shared" si="55"/>
        <v>12021</v>
      </c>
      <c r="AA865"/>
    </row>
    <row r="866" spans="1:27" x14ac:dyDescent="0.3">
      <c r="A866" s="57">
        <v>44255</v>
      </c>
      <c r="B866">
        <v>29894663000189</v>
      </c>
      <c r="C866" t="s">
        <v>96</v>
      </c>
      <c r="D866" s="57">
        <v>44099</v>
      </c>
      <c r="E866">
        <v>151.49</v>
      </c>
      <c r="F866" s="57">
        <v>44262</v>
      </c>
      <c r="G866">
        <f t="shared" si="54"/>
        <v>7</v>
      </c>
      <c r="H866" s="57">
        <v>46608</v>
      </c>
      <c r="I866">
        <v>2292</v>
      </c>
      <c r="J866">
        <v>306665424</v>
      </c>
      <c r="K866">
        <v>84</v>
      </c>
      <c r="L866"/>
      <c r="M866"/>
      <c r="N866">
        <v>1.4020899999999998</v>
      </c>
      <c r="O866" s="83">
        <v>6722.58</v>
      </c>
      <c r="P866">
        <v>7414.1900000000041</v>
      </c>
      <c r="Q866">
        <v>1.7470460000000001</v>
      </c>
      <c r="R866">
        <v>7422.5</v>
      </c>
      <c r="S866">
        <v>1.7470460000000001</v>
      </c>
      <c r="T866" s="84">
        <v>6722.58</v>
      </c>
      <c r="U866" s="57">
        <v>44287</v>
      </c>
      <c r="V866" s="81" t="str">
        <f t="shared" si="52"/>
        <v>92020</v>
      </c>
      <c r="W866" s="80" t="str">
        <f t="shared" si="53"/>
        <v>1 a 30 dias</v>
      </c>
      <c r="X866" s="81" t="str">
        <f t="shared" si="55"/>
        <v>42021</v>
      </c>
      <c r="AA866"/>
    </row>
    <row r="867" spans="1:27" x14ac:dyDescent="0.3">
      <c r="A867" s="57">
        <v>44255</v>
      </c>
      <c r="B867">
        <v>29894663000189</v>
      </c>
      <c r="C867" t="s">
        <v>96</v>
      </c>
      <c r="D867" s="57">
        <v>44074</v>
      </c>
      <c r="E867">
        <v>313.39999999999998</v>
      </c>
      <c r="F867" s="57">
        <v>44293</v>
      </c>
      <c r="G867">
        <f t="shared" si="54"/>
        <v>38</v>
      </c>
      <c r="H867" s="57">
        <v>46608</v>
      </c>
      <c r="I867">
        <v>2292</v>
      </c>
      <c r="J867">
        <v>306667739</v>
      </c>
      <c r="K867">
        <v>84</v>
      </c>
      <c r="L867"/>
      <c r="M867"/>
      <c r="N867">
        <v>1.4429989999999999</v>
      </c>
      <c r="O867" s="83">
        <v>13424.199999999999</v>
      </c>
      <c r="P867">
        <v>15262.940000000002</v>
      </c>
      <c r="Q867">
        <v>1.7914490000000001</v>
      </c>
      <c r="R867">
        <v>14858.66</v>
      </c>
      <c r="S867">
        <v>1.7914490000000001</v>
      </c>
      <c r="T867" s="84">
        <v>13424.199999999999</v>
      </c>
      <c r="U867" s="57">
        <v>44287</v>
      </c>
      <c r="V867" s="81" t="str">
        <f t="shared" si="52"/>
        <v>82020</v>
      </c>
      <c r="W867" s="80" t="str">
        <f t="shared" si="53"/>
        <v>1 a 30 dias</v>
      </c>
      <c r="X867" s="81" t="str">
        <f t="shared" si="55"/>
        <v>42021</v>
      </c>
      <c r="AA867"/>
    </row>
    <row r="868" spans="1:27" x14ac:dyDescent="0.3">
      <c r="A868" s="57">
        <v>44255</v>
      </c>
      <c r="B868">
        <v>29894663000189</v>
      </c>
      <c r="C868" t="s">
        <v>96</v>
      </c>
      <c r="D868" s="57">
        <v>44074</v>
      </c>
      <c r="E868">
        <v>175.78</v>
      </c>
      <c r="F868" s="57">
        <v>44234</v>
      </c>
      <c r="G868">
        <f t="shared" si="54"/>
        <v>-21</v>
      </c>
      <c r="H868" s="57">
        <v>46514</v>
      </c>
      <c r="I868">
        <v>2198</v>
      </c>
      <c r="J868">
        <v>306738233</v>
      </c>
      <c r="K868">
        <v>84</v>
      </c>
      <c r="L868"/>
      <c r="M868"/>
      <c r="N868">
        <v>1.4501883884709128</v>
      </c>
      <c r="O868" s="83">
        <v>7726.34</v>
      </c>
      <c r="P868">
        <v>8381.4800000000014</v>
      </c>
      <c r="Q868">
        <v>1.798996</v>
      </c>
      <c r="R868">
        <v>8488.36</v>
      </c>
      <c r="S868">
        <v>1.798996</v>
      </c>
      <c r="T868" s="84">
        <v>7726.34</v>
      </c>
      <c r="U868" s="57">
        <v>44228</v>
      </c>
      <c r="V868" s="81" t="str">
        <f t="shared" si="52"/>
        <v>82020</v>
      </c>
      <c r="W868" s="80" t="str">
        <f t="shared" si="53"/>
        <v>1 a 30 dias</v>
      </c>
      <c r="X868" s="81" t="str">
        <f t="shared" si="55"/>
        <v>22021</v>
      </c>
      <c r="AA868"/>
    </row>
    <row r="869" spans="1:27" x14ac:dyDescent="0.3">
      <c r="A869" s="57">
        <v>44255</v>
      </c>
      <c r="B869">
        <v>29894663000189</v>
      </c>
      <c r="C869" t="s">
        <v>96</v>
      </c>
      <c r="D869" s="57">
        <v>44074</v>
      </c>
      <c r="E869">
        <v>142.38999999999999</v>
      </c>
      <c r="F869" s="57">
        <v>44142</v>
      </c>
      <c r="G869">
        <f t="shared" si="54"/>
        <v>-113</v>
      </c>
      <c r="H869" s="57">
        <v>46575</v>
      </c>
      <c r="I869">
        <v>2259</v>
      </c>
      <c r="J869">
        <v>306745997</v>
      </c>
      <c r="K869">
        <v>84</v>
      </c>
      <c r="L869"/>
      <c r="M869"/>
      <c r="N869">
        <v>1.3637240969080859</v>
      </c>
      <c r="O869" s="83">
        <v>6920.09</v>
      </c>
      <c r="P869">
        <v>7076.5299999999979</v>
      </c>
      <c r="Q869">
        <v>1.7069570000000001</v>
      </c>
      <c r="R869">
        <v>7574.92</v>
      </c>
      <c r="S869">
        <v>1.7069570000000001</v>
      </c>
      <c r="T869" s="84">
        <v>6920.09</v>
      </c>
      <c r="U869" s="57">
        <v>44136</v>
      </c>
      <c r="V869" s="81" t="str">
        <f t="shared" si="52"/>
        <v>82020</v>
      </c>
      <c r="W869" s="80" t="str">
        <f t="shared" si="53"/>
        <v>91 a 120 dias</v>
      </c>
      <c r="X869" s="81" t="str">
        <f t="shared" si="55"/>
        <v>112020</v>
      </c>
      <c r="AA869"/>
    </row>
    <row r="870" spans="1:27" x14ac:dyDescent="0.3">
      <c r="A870" s="57">
        <v>44255</v>
      </c>
      <c r="B870">
        <v>29894663000189</v>
      </c>
      <c r="C870" t="s">
        <v>96</v>
      </c>
      <c r="D870" s="57">
        <v>44134</v>
      </c>
      <c r="E870">
        <v>243</v>
      </c>
      <c r="F870" s="57">
        <v>44234</v>
      </c>
      <c r="G870">
        <f t="shared" si="54"/>
        <v>-21</v>
      </c>
      <c r="H870" s="57">
        <v>45208</v>
      </c>
      <c r="I870">
        <v>892</v>
      </c>
      <c r="J870">
        <v>306797830</v>
      </c>
      <c r="K870">
        <v>36</v>
      </c>
      <c r="L870"/>
      <c r="M870"/>
      <c r="N870">
        <v>1.3599999999999999</v>
      </c>
      <c r="O870" s="83">
        <v>6415.3</v>
      </c>
      <c r="P870">
        <v>6928.6600000000008</v>
      </c>
      <c r="Q870">
        <v>1.7990010000000001</v>
      </c>
      <c r="R870">
        <v>6756.21</v>
      </c>
      <c r="S870">
        <v>1.7990010000000001</v>
      </c>
      <c r="T870" s="84">
        <v>6415.3</v>
      </c>
      <c r="U870" s="57">
        <v>44228</v>
      </c>
      <c r="V870" s="81" t="str">
        <f t="shared" si="52"/>
        <v>102020</v>
      </c>
      <c r="W870" s="80" t="str">
        <f t="shared" si="53"/>
        <v>1 a 30 dias</v>
      </c>
      <c r="X870" s="81" t="str">
        <f t="shared" si="55"/>
        <v>22021</v>
      </c>
      <c r="AA870"/>
    </row>
    <row r="871" spans="1:27" x14ac:dyDescent="0.3">
      <c r="A871" s="57">
        <v>44255</v>
      </c>
      <c r="B871">
        <v>29894663000189</v>
      </c>
      <c r="C871" t="s">
        <v>96</v>
      </c>
      <c r="D871" s="57">
        <v>43978</v>
      </c>
      <c r="E871">
        <v>110.54</v>
      </c>
      <c r="F871" s="57">
        <v>44203</v>
      </c>
      <c r="G871">
        <f t="shared" si="54"/>
        <v>-52</v>
      </c>
      <c r="H871" s="57">
        <v>46119</v>
      </c>
      <c r="I871">
        <v>1803</v>
      </c>
      <c r="J871">
        <v>306819139</v>
      </c>
      <c r="K871">
        <v>72</v>
      </c>
      <c r="L871"/>
      <c r="M871"/>
      <c r="N871">
        <v>1.5009308387547475</v>
      </c>
      <c r="O871" s="83">
        <v>4290.4399999999996</v>
      </c>
      <c r="P871">
        <v>4821.5900000000029</v>
      </c>
      <c r="Q871">
        <v>2.0567899999999999</v>
      </c>
      <c r="R871">
        <v>4842.59</v>
      </c>
      <c r="S871">
        <v>2.0567899999999999</v>
      </c>
      <c r="T871" s="84">
        <v>4290.4399999999996</v>
      </c>
      <c r="U871" s="57">
        <v>44197</v>
      </c>
      <c r="V871" s="81" t="str">
        <f t="shared" si="52"/>
        <v>52020</v>
      </c>
      <c r="W871" s="80" t="str">
        <f t="shared" si="53"/>
        <v>31 a 60 dias</v>
      </c>
      <c r="X871" s="81" t="str">
        <f t="shared" si="55"/>
        <v>12021</v>
      </c>
      <c r="AA871"/>
    </row>
    <row r="872" spans="1:27" x14ac:dyDescent="0.3">
      <c r="A872" s="57">
        <v>44255</v>
      </c>
      <c r="B872">
        <v>29894663000189</v>
      </c>
      <c r="C872" t="s">
        <v>96</v>
      </c>
      <c r="D872" s="57">
        <v>44040</v>
      </c>
      <c r="E872">
        <v>235.38</v>
      </c>
      <c r="F872" s="57">
        <v>44050</v>
      </c>
      <c r="G872">
        <f t="shared" si="54"/>
        <v>-205</v>
      </c>
      <c r="H872" s="57">
        <v>46119</v>
      </c>
      <c r="I872">
        <v>1803</v>
      </c>
      <c r="J872">
        <v>306820548</v>
      </c>
      <c r="K872">
        <v>72</v>
      </c>
      <c r="L872"/>
      <c r="M872"/>
      <c r="N872">
        <v>1.3811145477801212</v>
      </c>
      <c r="O872" s="83">
        <v>10883</v>
      </c>
      <c r="P872">
        <v>10462.160000000005</v>
      </c>
      <c r="Q872">
        <v>1.772546</v>
      </c>
      <c r="R872">
        <v>11774.650000000001</v>
      </c>
      <c r="S872">
        <v>1.772546</v>
      </c>
      <c r="T872" s="84">
        <v>10883</v>
      </c>
      <c r="U872" s="57">
        <v>44075</v>
      </c>
      <c r="V872" s="81" t="str">
        <f t="shared" si="52"/>
        <v>72020</v>
      </c>
      <c r="W872" s="80" t="str">
        <f t="shared" si="53"/>
        <v>Acima de 120 dias</v>
      </c>
      <c r="X872" s="81" t="str">
        <f t="shared" si="55"/>
        <v>92020</v>
      </c>
      <c r="AA872"/>
    </row>
    <row r="873" spans="1:27" x14ac:dyDescent="0.3">
      <c r="A873" s="57">
        <v>44255</v>
      </c>
      <c r="B873">
        <v>29894663000189</v>
      </c>
      <c r="C873" t="s">
        <v>96</v>
      </c>
      <c r="D873" s="57">
        <v>44040</v>
      </c>
      <c r="E873">
        <v>313.49</v>
      </c>
      <c r="F873" s="57">
        <v>44234</v>
      </c>
      <c r="G873">
        <f t="shared" si="54"/>
        <v>-21</v>
      </c>
      <c r="H873" s="57">
        <v>46514</v>
      </c>
      <c r="I873">
        <v>2198</v>
      </c>
      <c r="J873">
        <v>306833988</v>
      </c>
      <c r="K873">
        <v>84</v>
      </c>
      <c r="L873"/>
      <c r="M873"/>
      <c r="N873">
        <v>1.448749292565199</v>
      </c>
      <c r="O873" s="83">
        <v>13785.86</v>
      </c>
      <c r="P873">
        <v>15024.88</v>
      </c>
      <c r="Q873">
        <v>1.797177</v>
      </c>
      <c r="R873">
        <v>15144.419999999998</v>
      </c>
      <c r="S873">
        <v>1.797177</v>
      </c>
      <c r="T873" s="84">
        <v>13785.86</v>
      </c>
      <c r="U873" s="57">
        <v>44228</v>
      </c>
      <c r="V873" s="81" t="str">
        <f t="shared" si="52"/>
        <v>72020</v>
      </c>
      <c r="W873" s="80" t="str">
        <f t="shared" si="53"/>
        <v>1 a 30 dias</v>
      </c>
      <c r="X873" s="81" t="str">
        <f t="shared" si="55"/>
        <v>22021</v>
      </c>
      <c r="AA873"/>
    </row>
    <row r="874" spans="1:27" x14ac:dyDescent="0.3">
      <c r="A874" s="57">
        <v>44255</v>
      </c>
      <c r="B874">
        <v>29894663000189</v>
      </c>
      <c r="C874" t="s">
        <v>96</v>
      </c>
      <c r="D874" s="57">
        <v>44001</v>
      </c>
      <c r="E874">
        <v>163</v>
      </c>
      <c r="F874" s="57">
        <v>44323</v>
      </c>
      <c r="G874">
        <f t="shared" si="54"/>
        <v>68</v>
      </c>
      <c r="H874" s="57">
        <v>46514</v>
      </c>
      <c r="I874">
        <v>2198</v>
      </c>
      <c r="J874">
        <v>306837005</v>
      </c>
      <c r="K874">
        <v>84</v>
      </c>
      <c r="L874"/>
      <c r="M874"/>
      <c r="N874">
        <v>1.4378610957605256</v>
      </c>
      <c r="O874" s="83">
        <v>6706.09</v>
      </c>
      <c r="P874">
        <v>7857.6699999999992</v>
      </c>
      <c r="Q874">
        <v>1.782759</v>
      </c>
      <c r="R874">
        <v>7409.14</v>
      </c>
      <c r="S874">
        <v>1.782759</v>
      </c>
      <c r="T874" s="84">
        <v>6706.09</v>
      </c>
      <c r="U874" s="57">
        <v>44317</v>
      </c>
      <c r="V874" s="81" t="str">
        <f t="shared" si="52"/>
        <v>62020</v>
      </c>
      <c r="W874" s="80" t="str">
        <f t="shared" si="53"/>
        <v>1 a 30 dias</v>
      </c>
      <c r="X874" s="81" t="str">
        <f t="shared" si="55"/>
        <v>52021</v>
      </c>
      <c r="AA874"/>
    </row>
    <row r="875" spans="1:27" x14ac:dyDescent="0.3">
      <c r="A875" s="57">
        <v>44255</v>
      </c>
      <c r="B875">
        <v>29894663000189</v>
      </c>
      <c r="C875" t="s">
        <v>96</v>
      </c>
      <c r="D875" s="57">
        <v>44074</v>
      </c>
      <c r="E875">
        <v>135.16999999999999</v>
      </c>
      <c r="F875" s="57">
        <v>44293</v>
      </c>
      <c r="G875">
        <f t="shared" si="54"/>
        <v>38</v>
      </c>
      <c r="H875" s="57">
        <v>45845</v>
      </c>
      <c r="I875">
        <v>1529</v>
      </c>
      <c r="J875">
        <v>306860188</v>
      </c>
      <c r="K875">
        <v>60</v>
      </c>
      <c r="L875"/>
      <c r="M875"/>
      <c r="N875">
        <v>1.3599999999999999</v>
      </c>
      <c r="O875" s="83">
        <v>4700.7300000000005</v>
      </c>
      <c r="P875">
        <v>5489.8599999999969</v>
      </c>
      <c r="Q875">
        <v>1.7830589999999999</v>
      </c>
      <c r="R875">
        <v>5136.4800000000005</v>
      </c>
      <c r="S875">
        <v>1.7830589999999999</v>
      </c>
      <c r="T875" s="84">
        <v>4700.7300000000005</v>
      </c>
      <c r="U875" s="57">
        <v>44287</v>
      </c>
      <c r="V875" s="81" t="str">
        <f t="shared" si="52"/>
        <v>82020</v>
      </c>
      <c r="W875" s="80" t="str">
        <f t="shared" si="53"/>
        <v>1 a 30 dias</v>
      </c>
      <c r="X875" s="81" t="str">
        <f t="shared" si="55"/>
        <v>42021</v>
      </c>
      <c r="AA875"/>
    </row>
    <row r="876" spans="1:27" x14ac:dyDescent="0.3">
      <c r="A876" s="57">
        <v>44255</v>
      </c>
      <c r="B876">
        <v>29894663000189</v>
      </c>
      <c r="C876" t="s">
        <v>96</v>
      </c>
      <c r="D876" s="57">
        <v>44074</v>
      </c>
      <c r="E876">
        <v>250</v>
      </c>
      <c r="F876" s="57">
        <v>44142</v>
      </c>
      <c r="G876">
        <f t="shared" si="54"/>
        <v>-113</v>
      </c>
      <c r="H876" s="57">
        <v>46608</v>
      </c>
      <c r="I876">
        <v>2292</v>
      </c>
      <c r="J876">
        <v>306867997</v>
      </c>
      <c r="K876">
        <v>84</v>
      </c>
      <c r="L876"/>
      <c r="M876"/>
      <c r="N876">
        <v>1.434579</v>
      </c>
      <c r="O876" s="83">
        <v>11985.75</v>
      </c>
      <c r="P876">
        <v>12209.610000000004</v>
      </c>
      <c r="Q876">
        <v>1.782454</v>
      </c>
      <c r="R876">
        <v>13132.74</v>
      </c>
      <c r="S876">
        <v>1.782454</v>
      </c>
      <c r="T876" s="84">
        <v>11985.75</v>
      </c>
      <c r="U876" s="57">
        <v>44166</v>
      </c>
      <c r="V876" s="81" t="str">
        <f t="shared" si="52"/>
        <v>82020</v>
      </c>
      <c r="W876" s="80" t="str">
        <f t="shared" si="53"/>
        <v>91 a 120 dias</v>
      </c>
      <c r="X876" s="81" t="str">
        <f t="shared" si="55"/>
        <v>122020</v>
      </c>
      <c r="AA876"/>
    </row>
    <row r="877" spans="1:27" x14ac:dyDescent="0.3">
      <c r="A877" s="57">
        <v>44255</v>
      </c>
      <c r="B877">
        <v>29894663000189</v>
      </c>
      <c r="C877" t="s">
        <v>96</v>
      </c>
      <c r="D877" s="57">
        <v>44074</v>
      </c>
      <c r="E877">
        <v>56.5</v>
      </c>
      <c r="F877" s="57">
        <v>44323</v>
      </c>
      <c r="G877">
        <f t="shared" si="54"/>
        <v>68</v>
      </c>
      <c r="H877" s="57">
        <v>46608</v>
      </c>
      <c r="I877">
        <v>2292</v>
      </c>
      <c r="J877">
        <v>306870481</v>
      </c>
      <c r="K877">
        <v>84</v>
      </c>
      <c r="L877"/>
      <c r="M877"/>
      <c r="N877">
        <v>1.439856</v>
      </c>
      <c r="O877" s="83">
        <v>2362.7399999999998</v>
      </c>
      <c r="P877">
        <v>2754.4999999999995</v>
      </c>
      <c r="Q877">
        <v>1.7926850000000001</v>
      </c>
      <c r="R877">
        <v>2624.79</v>
      </c>
      <c r="S877">
        <v>1.7926850000000001</v>
      </c>
      <c r="T877" s="84">
        <v>2362.7399999999998</v>
      </c>
      <c r="U877" s="57">
        <v>44317</v>
      </c>
      <c r="V877" s="81" t="str">
        <f t="shared" si="52"/>
        <v>82020</v>
      </c>
      <c r="W877" s="80" t="str">
        <f t="shared" si="53"/>
        <v>1 a 30 dias</v>
      </c>
      <c r="X877" s="81" t="str">
        <f t="shared" si="55"/>
        <v>52021</v>
      </c>
      <c r="AA877"/>
    </row>
    <row r="878" spans="1:27" x14ac:dyDescent="0.3">
      <c r="A878" s="57">
        <v>44255</v>
      </c>
      <c r="B878">
        <v>29894663000189</v>
      </c>
      <c r="C878" t="s">
        <v>96</v>
      </c>
      <c r="D878" s="57">
        <v>44074</v>
      </c>
      <c r="E878">
        <v>280.32</v>
      </c>
      <c r="F878" s="57">
        <v>44234</v>
      </c>
      <c r="G878">
        <f t="shared" si="54"/>
        <v>-21</v>
      </c>
      <c r="H878" s="57">
        <v>46608</v>
      </c>
      <c r="I878">
        <v>2292</v>
      </c>
      <c r="J878">
        <v>306873734</v>
      </c>
      <c r="K878">
        <v>84</v>
      </c>
      <c r="L878"/>
      <c r="M878"/>
      <c r="N878">
        <v>1.444296</v>
      </c>
      <c r="O878" s="83">
        <v>12563.25</v>
      </c>
      <c r="P878">
        <v>13646.079999999998</v>
      </c>
      <c r="Q878">
        <v>1.7928230000000001</v>
      </c>
      <c r="R878">
        <v>13845.83</v>
      </c>
      <c r="S878">
        <v>1.7928230000000001</v>
      </c>
      <c r="T878" s="84">
        <v>12563.25</v>
      </c>
      <c r="U878" s="57">
        <v>44228</v>
      </c>
      <c r="V878" s="81" t="str">
        <f t="shared" si="52"/>
        <v>82020</v>
      </c>
      <c r="W878" s="80" t="str">
        <f t="shared" si="53"/>
        <v>1 a 30 dias</v>
      </c>
      <c r="X878" s="81" t="str">
        <f t="shared" si="55"/>
        <v>22021</v>
      </c>
      <c r="AA878"/>
    </row>
    <row r="879" spans="1:27" x14ac:dyDescent="0.3">
      <c r="A879" s="57">
        <v>44255</v>
      </c>
      <c r="B879">
        <v>29894663000189</v>
      </c>
      <c r="C879" t="s">
        <v>96</v>
      </c>
      <c r="D879" s="57">
        <v>44134</v>
      </c>
      <c r="E879">
        <v>297.07</v>
      </c>
      <c r="F879" s="57">
        <v>44293</v>
      </c>
      <c r="G879">
        <f t="shared" si="54"/>
        <v>38</v>
      </c>
      <c r="H879" s="57">
        <v>46667</v>
      </c>
      <c r="I879">
        <v>2351</v>
      </c>
      <c r="J879">
        <v>306887517</v>
      </c>
      <c r="K879">
        <v>84</v>
      </c>
      <c r="L879"/>
      <c r="M879"/>
      <c r="N879">
        <v>1.3599999999999999</v>
      </c>
      <c r="O879" s="83">
        <v>14663.519999999999</v>
      </c>
      <c r="P879">
        <v>14871.46</v>
      </c>
      <c r="Q879">
        <v>1.3561719999999999</v>
      </c>
      <c r="R879">
        <v>14649.359999999999</v>
      </c>
      <c r="S879">
        <v>1.3561719999999999</v>
      </c>
      <c r="T879" s="84">
        <v>14663.519999999999</v>
      </c>
      <c r="U879" s="57">
        <v>44287</v>
      </c>
      <c r="V879" s="81" t="str">
        <f t="shared" si="52"/>
        <v>102020</v>
      </c>
      <c r="W879" s="80" t="str">
        <f t="shared" si="53"/>
        <v>1 a 30 dias</v>
      </c>
      <c r="X879" s="81" t="str">
        <f t="shared" si="55"/>
        <v>42021</v>
      </c>
      <c r="AA879"/>
    </row>
    <row r="880" spans="1:27" x14ac:dyDescent="0.3">
      <c r="A880" s="57">
        <v>44255</v>
      </c>
      <c r="B880">
        <v>29894663000189</v>
      </c>
      <c r="C880" t="s">
        <v>96</v>
      </c>
      <c r="D880" s="57">
        <v>43903</v>
      </c>
      <c r="E880">
        <v>16.420000000000002</v>
      </c>
      <c r="F880" s="57">
        <v>44323</v>
      </c>
      <c r="G880">
        <f t="shared" si="54"/>
        <v>68</v>
      </c>
      <c r="H880" s="57">
        <v>46062</v>
      </c>
      <c r="I880">
        <v>1746</v>
      </c>
      <c r="J880">
        <v>306904228</v>
      </c>
      <c r="K880">
        <v>72</v>
      </c>
      <c r="L880"/>
      <c r="M880"/>
      <c r="N880">
        <v>1.4950000000000001</v>
      </c>
      <c r="O880" s="83">
        <v>564.64</v>
      </c>
      <c r="P880">
        <v>712.45000000000027</v>
      </c>
      <c r="Q880">
        <v>2.034872</v>
      </c>
      <c r="R880">
        <v>640.99</v>
      </c>
      <c r="S880">
        <v>2.034872</v>
      </c>
      <c r="T880" s="84">
        <v>564.64</v>
      </c>
      <c r="U880" s="57">
        <v>44317</v>
      </c>
      <c r="V880" s="81" t="str">
        <f t="shared" si="52"/>
        <v>32020</v>
      </c>
      <c r="W880" s="80" t="str">
        <f t="shared" si="53"/>
        <v>1 a 30 dias</v>
      </c>
      <c r="X880" s="81" t="str">
        <f t="shared" si="55"/>
        <v>52021</v>
      </c>
      <c r="AA880"/>
    </row>
    <row r="881" spans="1:27" x14ac:dyDescent="0.3">
      <c r="A881" s="57">
        <v>44255</v>
      </c>
      <c r="B881">
        <v>29894663000189</v>
      </c>
      <c r="C881" t="s">
        <v>96</v>
      </c>
      <c r="D881" s="57">
        <v>44074</v>
      </c>
      <c r="E881">
        <v>139.85</v>
      </c>
      <c r="F881" s="57">
        <v>44142</v>
      </c>
      <c r="G881">
        <f t="shared" si="54"/>
        <v>-113</v>
      </c>
      <c r="H881" s="57">
        <v>46241</v>
      </c>
      <c r="I881">
        <v>1925</v>
      </c>
      <c r="J881">
        <v>306923412</v>
      </c>
      <c r="K881">
        <v>72</v>
      </c>
      <c r="L881"/>
      <c r="M881"/>
      <c r="N881">
        <v>1.3895714898152989</v>
      </c>
      <c r="O881" s="83">
        <v>6224.7699999999995</v>
      </c>
      <c r="P881">
        <v>6368.09</v>
      </c>
      <c r="Q881">
        <v>1.779156</v>
      </c>
      <c r="R881">
        <v>6800.96</v>
      </c>
      <c r="S881">
        <v>1.779156</v>
      </c>
      <c r="T881" s="84">
        <v>6224.7699999999995</v>
      </c>
      <c r="U881" s="57">
        <v>44197</v>
      </c>
      <c r="V881" s="81" t="str">
        <f t="shared" si="52"/>
        <v>82020</v>
      </c>
      <c r="W881" s="80" t="str">
        <f t="shared" si="53"/>
        <v>91 a 120 dias</v>
      </c>
      <c r="X881" s="81" t="str">
        <f t="shared" si="55"/>
        <v>12021</v>
      </c>
      <c r="AA881"/>
    </row>
    <row r="882" spans="1:27" x14ac:dyDescent="0.3">
      <c r="A882" s="57">
        <v>44255</v>
      </c>
      <c r="B882">
        <v>29894663000189</v>
      </c>
      <c r="C882" t="s">
        <v>96</v>
      </c>
      <c r="D882" s="57">
        <v>44134</v>
      </c>
      <c r="E882">
        <v>156.03</v>
      </c>
      <c r="F882" s="57">
        <v>44172</v>
      </c>
      <c r="G882">
        <f t="shared" si="54"/>
        <v>-83</v>
      </c>
      <c r="H882" s="57">
        <v>46699</v>
      </c>
      <c r="I882">
        <v>2383</v>
      </c>
      <c r="J882">
        <v>306926754</v>
      </c>
      <c r="K882">
        <v>84</v>
      </c>
      <c r="L882"/>
      <c r="M882"/>
      <c r="N882">
        <v>1.406841</v>
      </c>
      <c r="O882" s="83">
        <v>7521.4000000000005</v>
      </c>
      <c r="P882">
        <v>7580.3700000000026</v>
      </c>
      <c r="Q882">
        <v>1.743066</v>
      </c>
      <c r="R882">
        <v>8259.7899999999991</v>
      </c>
      <c r="S882">
        <v>1.743066</v>
      </c>
      <c r="T882" s="84">
        <v>7521.4000000000005</v>
      </c>
      <c r="U882" s="57">
        <v>44197</v>
      </c>
      <c r="V882" s="81" t="str">
        <f t="shared" si="52"/>
        <v>102020</v>
      </c>
      <c r="W882" s="80" t="str">
        <f t="shared" si="53"/>
        <v>61 a 90 dias</v>
      </c>
      <c r="X882" s="81" t="str">
        <f t="shared" si="55"/>
        <v>12021</v>
      </c>
      <c r="AA882"/>
    </row>
    <row r="883" spans="1:27" x14ac:dyDescent="0.3">
      <c r="A883" s="57">
        <v>44255</v>
      </c>
      <c r="B883">
        <v>29894663000189</v>
      </c>
      <c r="C883" t="s">
        <v>96</v>
      </c>
      <c r="D883" s="57">
        <v>43978</v>
      </c>
      <c r="E883">
        <v>263.17</v>
      </c>
      <c r="F883" s="57">
        <v>44142</v>
      </c>
      <c r="G883">
        <f t="shared" si="54"/>
        <v>-113</v>
      </c>
      <c r="H883" s="57">
        <v>46514</v>
      </c>
      <c r="I883">
        <v>2198</v>
      </c>
      <c r="J883">
        <v>306932154</v>
      </c>
      <c r="K883">
        <v>84</v>
      </c>
      <c r="L883"/>
      <c r="M883"/>
      <c r="N883">
        <v>1.441705</v>
      </c>
      <c r="O883" s="83">
        <v>12386.1</v>
      </c>
      <c r="P883">
        <v>12793.600000000002</v>
      </c>
      <c r="Q883">
        <v>1.7894490000000001</v>
      </c>
      <c r="R883">
        <v>13527.82</v>
      </c>
      <c r="S883">
        <v>1.7894490000000001</v>
      </c>
      <c r="T883" s="84">
        <v>12386.1</v>
      </c>
      <c r="U883" s="57">
        <v>44136</v>
      </c>
      <c r="V883" s="81" t="str">
        <f t="shared" si="52"/>
        <v>52020</v>
      </c>
      <c r="W883" s="80" t="str">
        <f t="shared" si="53"/>
        <v>91 a 120 dias</v>
      </c>
      <c r="X883" s="81" t="str">
        <f t="shared" si="55"/>
        <v>112020</v>
      </c>
      <c r="AA883"/>
    </row>
    <row r="884" spans="1:27" x14ac:dyDescent="0.3">
      <c r="A884" s="57">
        <v>44255</v>
      </c>
      <c r="B884">
        <v>29894663000189</v>
      </c>
      <c r="C884" t="s">
        <v>96</v>
      </c>
      <c r="D884" s="57">
        <v>44001</v>
      </c>
      <c r="E884">
        <v>160</v>
      </c>
      <c r="F884" s="57">
        <v>44323</v>
      </c>
      <c r="G884">
        <f t="shared" si="54"/>
        <v>68</v>
      </c>
      <c r="H884" s="57">
        <v>46545</v>
      </c>
      <c r="I884">
        <v>2229</v>
      </c>
      <c r="J884">
        <v>306942699</v>
      </c>
      <c r="K884">
        <v>84</v>
      </c>
      <c r="L884"/>
      <c r="M884"/>
      <c r="N884">
        <v>1.440855</v>
      </c>
      <c r="O884" s="83">
        <v>6620.16</v>
      </c>
      <c r="P884">
        <v>7752.8799999999974</v>
      </c>
      <c r="Q884">
        <v>1.785868</v>
      </c>
      <c r="R884">
        <v>7321.92</v>
      </c>
      <c r="S884">
        <v>1.785868</v>
      </c>
      <c r="T884" s="84">
        <v>6620.16</v>
      </c>
      <c r="U884" s="57">
        <v>44317</v>
      </c>
      <c r="V884" s="81" t="str">
        <f t="shared" si="52"/>
        <v>62020</v>
      </c>
      <c r="W884" s="80" t="str">
        <f t="shared" si="53"/>
        <v>1 a 30 dias</v>
      </c>
      <c r="X884" s="81" t="str">
        <f t="shared" si="55"/>
        <v>52021</v>
      </c>
      <c r="AA884"/>
    </row>
    <row r="885" spans="1:27" x14ac:dyDescent="0.3">
      <c r="A885" s="57">
        <v>44255</v>
      </c>
      <c r="B885">
        <v>29894663000189</v>
      </c>
      <c r="C885" t="s">
        <v>96</v>
      </c>
      <c r="D885" s="57">
        <v>44074</v>
      </c>
      <c r="E885">
        <v>138</v>
      </c>
      <c r="F885" s="57">
        <v>44142</v>
      </c>
      <c r="G885">
        <f t="shared" si="54"/>
        <v>-113</v>
      </c>
      <c r="H885" s="57">
        <v>46575</v>
      </c>
      <c r="I885">
        <v>2259</v>
      </c>
      <c r="J885">
        <v>306954682</v>
      </c>
      <c r="K885">
        <v>84</v>
      </c>
      <c r="L885"/>
      <c r="M885"/>
      <c r="N885">
        <v>1.4353031294751861</v>
      </c>
      <c r="O885" s="83">
        <v>6578.75</v>
      </c>
      <c r="P885">
        <v>6696.6799999999994</v>
      </c>
      <c r="Q885">
        <v>1.7832950000000001</v>
      </c>
      <c r="R885">
        <v>7201.09</v>
      </c>
      <c r="S885">
        <v>1.7832950000000001</v>
      </c>
      <c r="T885" s="84">
        <v>6578.75</v>
      </c>
      <c r="U885" s="57">
        <v>44136</v>
      </c>
      <c r="V885" s="81" t="str">
        <f t="shared" si="52"/>
        <v>82020</v>
      </c>
      <c r="W885" s="80" t="str">
        <f t="shared" si="53"/>
        <v>91 a 120 dias</v>
      </c>
      <c r="X885" s="81" t="str">
        <f t="shared" si="55"/>
        <v>112020</v>
      </c>
      <c r="AA885"/>
    </row>
    <row r="886" spans="1:27" x14ac:dyDescent="0.3">
      <c r="A886" s="57">
        <v>44255</v>
      </c>
      <c r="B886">
        <v>29894663000189</v>
      </c>
      <c r="C886" t="s">
        <v>96</v>
      </c>
      <c r="D886" s="57">
        <v>44040</v>
      </c>
      <c r="E886">
        <v>95.37</v>
      </c>
      <c r="F886" s="57">
        <v>44262</v>
      </c>
      <c r="G886">
        <f t="shared" si="54"/>
        <v>7</v>
      </c>
      <c r="H886" s="57">
        <v>46608</v>
      </c>
      <c r="I886">
        <v>2292</v>
      </c>
      <c r="J886">
        <v>306964944</v>
      </c>
      <c r="K886">
        <v>84</v>
      </c>
      <c r="L886"/>
      <c r="M886"/>
      <c r="N886">
        <v>1.3599999999999999</v>
      </c>
      <c r="O886" s="83">
        <v>4485.5499999999993</v>
      </c>
      <c r="P886">
        <v>4703.5599999999977</v>
      </c>
      <c r="Q886">
        <v>1.5416300000000001</v>
      </c>
      <c r="R886">
        <v>4731.3899999999994</v>
      </c>
      <c r="S886">
        <v>1.5416300000000001</v>
      </c>
      <c r="T886" s="84">
        <v>4485.5499999999993</v>
      </c>
      <c r="U886" s="57">
        <v>44287</v>
      </c>
      <c r="V886" s="81" t="str">
        <f t="shared" si="52"/>
        <v>72020</v>
      </c>
      <c r="W886" s="80" t="str">
        <f t="shared" si="53"/>
        <v>1 a 30 dias</v>
      </c>
      <c r="X886" s="81" t="str">
        <f t="shared" si="55"/>
        <v>42021</v>
      </c>
      <c r="AA886"/>
    </row>
    <row r="887" spans="1:27" x14ac:dyDescent="0.3">
      <c r="A887" s="57">
        <v>44255</v>
      </c>
      <c r="B887">
        <v>29894663000189</v>
      </c>
      <c r="C887" t="s">
        <v>96</v>
      </c>
      <c r="D887" s="57">
        <v>44074</v>
      </c>
      <c r="E887">
        <v>188</v>
      </c>
      <c r="F887" s="57">
        <v>44172</v>
      </c>
      <c r="G887">
        <f t="shared" si="54"/>
        <v>-83</v>
      </c>
      <c r="H887" s="57">
        <v>46608</v>
      </c>
      <c r="I887">
        <v>2292</v>
      </c>
      <c r="J887">
        <v>306966611</v>
      </c>
      <c r="K887">
        <v>84</v>
      </c>
      <c r="L887"/>
      <c r="M887"/>
      <c r="N887">
        <v>1.431292</v>
      </c>
      <c r="O887" s="83">
        <v>8833.33</v>
      </c>
      <c r="P887">
        <v>9191.6999999999989</v>
      </c>
      <c r="Q887">
        <v>1.7789779999999999</v>
      </c>
      <c r="R887">
        <v>9696.64</v>
      </c>
      <c r="S887">
        <v>1.7789779999999999</v>
      </c>
      <c r="T887" s="84">
        <v>8833.33</v>
      </c>
      <c r="U887" s="57">
        <v>44166</v>
      </c>
      <c r="V887" s="81" t="str">
        <f t="shared" si="52"/>
        <v>82020</v>
      </c>
      <c r="W887" s="80" t="str">
        <f t="shared" si="53"/>
        <v>61 a 90 dias</v>
      </c>
      <c r="X887" s="81" t="str">
        <f t="shared" si="55"/>
        <v>122020</v>
      </c>
      <c r="AA887"/>
    </row>
    <row r="888" spans="1:27" x14ac:dyDescent="0.3">
      <c r="A888" s="57">
        <v>44255</v>
      </c>
      <c r="B888">
        <v>29894663000189</v>
      </c>
      <c r="C888" t="s">
        <v>96</v>
      </c>
      <c r="D888" s="57">
        <v>44074</v>
      </c>
      <c r="E888">
        <v>765.1</v>
      </c>
      <c r="F888" s="57">
        <v>44234</v>
      </c>
      <c r="G888">
        <f t="shared" si="54"/>
        <v>-21</v>
      </c>
      <c r="H888" s="57">
        <v>46608</v>
      </c>
      <c r="I888">
        <v>2292</v>
      </c>
      <c r="J888">
        <v>306969018</v>
      </c>
      <c r="K888">
        <v>84</v>
      </c>
      <c r="L888"/>
      <c r="M888"/>
      <c r="N888">
        <v>1.449085</v>
      </c>
      <c r="O888" s="83">
        <v>34243.050000000003</v>
      </c>
      <c r="P888">
        <v>37185.69999999999</v>
      </c>
      <c r="Q888">
        <v>1.7979339999999999</v>
      </c>
      <c r="R888">
        <v>37738.71</v>
      </c>
      <c r="S888">
        <v>1.7979339999999999</v>
      </c>
      <c r="T888" s="84">
        <v>34243.050000000003</v>
      </c>
      <c r="U888" s="57">
        <v>44228</v>
      </c>
      <c r="V888" s="81" t="str">
        <f t="shared" si="52"/>
        <v>82020</v>
      </c>
      <c r="W888" s="80" t="str">
        <f t="shared" si="53"/>
        <v>1 a 30 dias</v>
      </c>
      <c r="X888" s="81" t="str">
        <f t="shared" si="55"/>
        <v>22021</v>
      </c>
      <c r="AA888"/>
    </row>
    <row r="889" spans="1:27" x14ac:dyDescent="0.3">
      <c r="A889" s="57">
        <v>44255</v>
      </c>
      <c r="B889">
        <v>29894663000189</v>
      </c>
      <c r="C889" t="s">
        <v>96</v>
      </c>
      <c r="D889" s="57">
        <v>44099</v>
      </c>
      <c r="E889">
        <v>235</v>
      </c>
      <c r="F889" s="57">
        <v>44262</v>
      </c>
      <c r="G889">
        <f t="shared" si="54"/>
        <v>7</v>
      </c>
      <c r="H889" s="57">
        <v>46699</v>
      </c>
      <c r="I889">
        <v>2383</v>
      </c>
      <c r="J889">
        <v>306976029</v>
      </c>
      <c r="K889">
        <v>84</v>
      </c>
      <c r="L889"/>
      <c r="M889"/>
      <c r="N889">
        <v>1.3599999999999999</v>
      </c>
      <c r="O889" s="83">
        <v>11186.16</v>
      </c>
      <c r="P889">
        <v>11422.860000000002</v>
      </c>
      <c r="Q889">
        <v>1.5657719999999999</v>
      </c>
      <c r="R889">
        <v>11904.32</v>
      </c>
      <c r="S889">
        <v>1.5657719999999999</v>
      </c>
      <c r="T889" s="84">
        <v>11186.16</v>
      </c>
      <c r="U889" s="57">
        <v>44287</v>
      </c>
      <c r="V889" s="81" t="str">
        <f t="shared" si="52"/>
        <v>92020</v>
      </c>
      <c r="W889" s="80" t="str">
        <f t="shared" si="53"/>
        <v>1 a 30 dias</v>
      </c>
      <c r="X889" s="81" t="str">
        <f t="shared" si="55"/>
        <v>42021</v>
      </c>
      <c r="AA889"/>
    </row>
    <row r="890" spans="1:27" x14ac:dyDescent="0.3">
      <c r="A890" s="57">
        <v>44255</v>
      </c>
      <c r="B890">
        <v>29894663000189</v>
      </c>
      <c r="C890" t="s">
        <v>96</v>
      </c>
      <c r="D890" s="57">
        <v>44099</v>
      </c>
      <c r="E890">
        <v>151.06</v>
      </c>
      <c r="F890" s="57">
        <v>44203</v>
      </c>
      <c r="G890">
        <f t="shared" si="54"/>
        <v>-52</v>
      </c>
      <c r="H890" s="57">
        <v>46638</v>
      </c>
      <c r="I890">
        <v>2322</v>
      </c>
      <c r="J890">
        <v>306977085</v>
      </c>
      <c r="K890">
        <v>84</v>
      </c>
      <c r="L890"/>
      <c r="M890"/>
      <c r="N890">
        <v>1.412131</v>
      </c>
      <c r="O890" s="83">
        <v>7025.37</v>
      </c>
      <c r="P890">
        <v>7414.4100000000008</v>
      </c>
      <c r="Q890">
        <v>1.7576769999999999</v>
      </c>
      <c r="R890">
        <v>7733.02</v>
      </c>
      <c r="S890">
        <v>1.7576769999999999</v>
      </c>
      <c r="T890" s="84">
        <v>7025.37</v>
      </c>
      <c r="U890" s="57">
        <v>44197</v>
      </c>
      <c r="V890" s="81" t="str">
        <f t="shared" si="52"/>
        <v>92020</v>
      </c>
      <c r="W890" s="80" t="str">
        <f t="shared" si="53"/>
        <v>31 a 60 dias</v>
      </c>
      <c r="X890" s="81" t="str">
        <f t="shared" si="55"/>
        <v>12021</v>
      </c>
      <c r="AA890"/>
    </row>
    <row r="891" spans="1:27" x14ac:dyDescent="0.3">
      <c r="A891" s="57">
        <v>44255</v>
      </c>
      <c r="B891">
        <v>29894663000189</v>
      </c>
      <c r="C891" t="s">
        <v>96</v>
      </c>
      <c r="D891" s="57">
        <v>44099</v>
      </c>
      <c r="E891">
        <v>190.68</v>
      </c>
      <c r="F891" s="57">
        <v>44323</v>
      </c>
      <c r="G891">
        <f t="shared" si="54"/>
        <v>68</v>
      </c>
      <c r="H891" s="57">
        <v>45544</v>
      </c>
      <c r="I891">
        <v>1228</v>
      </c>
      <c r="J891">
        <v>306983245</v>
      </c>
      <c r="K891">
        <v>48</v>
      </c>
      <c r="L891"/>
      <c r="M891"/>
      <c r="N891">
        <v>1.3599999999999999</v>
      </c>
      <c r="O891" s="83">
        <v>5581.6900000000005</v>
      </c>
      <c r="P891">
        <v>6715.6799999999985</v>
      </c>
      <c r="Q891">
        <v>1.7964819999999999</v>
      </c>
      <c r="R891">
        <v>6030.92</v>
      </c>
      <c r="S891">
        <v>1.7964819999999999</v>
      </c>
      <c r="T891" s="84">
        <v>5581.6900000000005</v>
      </c>
      <c r="U891" s="57">
        <v>44317</v>
      </c>
      <c r="V891" s="81" t="str">
        <f t="shared" si="52"/>
        <v>92020</v>
      </c>
      <c r="W891" s="80" t="str">
        <f t="shared" si="53"/>
        <v>1 a 30 dias</v>
      </c>
      <c r="X891" s="81" t="str">
        <f t="shared" si="55"/>
        <v>52021</v>
      </c>
      <c r="AA891"/>
    </row>
    <row r="892" spans="1:27" x14ac:dyDescent="0.3">
      <c r="A892" s="57">
        <v>44255</v>
      </c>
      <c r="B892">
        <v>29894663000189</v>
      </c>
      <c r="C892" t="s">
        <v>96</v>
      </c>
      <c r="D892" s="57">
        <v>43978</v>
      </c>
      <c r="E892">
        <v>72.64</v>
      </c>
      <c r="F892" s="57">
        <v>44262</v>
      </c>
      <c r="G892">
        <f t="shared" si="54"/>
        <v>7</v>
      </c>
      <c r="H892" s="57">
        <v>46119</v>
      </c>
      <c r="I892">
        <v>1803</v>
      </c>
      <c r="J892">
        <v>307017387</v>
      </c>
      <c r="K892">
        <v>72</v>
      </c>
      <c r="L892"/>
      <c r="M892"/>
      <c r="N892">
        <v>1.4949999999999999</v>
      </c>
      <c r="O892" s="83">
        <v>2715.75</v>
      </c>
      <c r="P892">
        <v>3173.89</v>
      </c>
      <c r="Q892">
        <v>1.986893</v>
      </c>
      <c r="R892">
        <v>3041.27</v>
      </c>
      <c r="S892">
        <v>1.986893</v>
      </c>
      <c r="T892" s="84">
        <v>2715.75</v>
      </c>
      <c r="U892" s="57">
        <v>44287</v>
      </c>
      <c r="V892" s="81" t="str">
        <f t="shared" si="52"/>
        <v>52020</v>
      </c>
      <c r="W892" s="80" t="str">
        <f t="shared" si="53"/>
        <v>1 a 30 dias</v>
      </c>
      <c r="X892" s="81" t="str">
        <f t="shared" si="55"/>
        <v>42021</v>
      </c>
      <c r="AA892"/>
    </row>
    <row r="893" spans="1:27" x14ac:dyDescent="0.3">
      <c r="A893" s="57">
        <v>44255</v>
      </c>
      <c r="B893">
        <v>29894663000189</v>
      </c>
      <c r="C893" t="s">
        <v>96</v>
      </c>
      <c r="D893" s="57">
        <v>43978</v>
      </c>
      <c r="E893">
        <v>409.8</v>
      </c>
      <c r="F893" s="57">
        <v>44019</v>
      </c>
      <c r="G893">
        <f t="shared" si="54"/>
        <v>-236</v>
      </c>
      <c r="H893" s="57">
        <v>45390</v>
      </c>
      <c r="I893">
        <v>1074</v>
      </c>
      <c r="J893">
        <v>307022121</v>
      </c>
      <c r="K893">
        <v>48</v>
      </c>
      <c r="L893"/>
      <c r="M893"/>
      <c r="N893">
        <v>1.3599999999999999</v>
      </c>
      <c r="O893" s="83">
        <v>15065.66</v>
      </c>
      <c r="P893">
        <v>14223.729999999998</v>
      </c>
      <c r="Q893">
        <v>1.793466</v>
      </c>
      <c r="R893">
        <v>15840.150000000001</v>
      </c>
      <c r="S893">
        <v>1.793466</v>
      </c>
      <c r="T893" s="84">
        <v>15065.66</v>
      </c>
      <c r="U893" s="57">
        <v>44044</v>
      </c>
      <c r="V893" s="81" t="str">
        <f t="shared" si="52"/>
        <v>52020</v>
      </c>
      <c r="W893" s="80" t="str">
        <f t="shared" si="53"/>
        <v>Acima de 120 dias</v>
      </c>
      <c r="X893" s="81" t="str">
        <f t="shared" si="55"/>
        <v>82020</v>
      </c>
      <c r="AA893"/>
    </row>
    <row r="894" spans="1:27" x14ac:dyDescent="0.3">
      <c r="A894" s="57">
        <v>44255</v>
      </c>
      <c r="B894">
        <v>29894663000189</v>
      </c>
      <c r="C894" t="s">
        <v>96</v>
      </c>
      <c r="D894" s="57">
        <v>44001</v>
      </c>
      <c r="E894">
        <v>313.39999999999998</v>
      </c>
      <c r="F894" s="57">
        <v>44081</v>
      </c>
      <c r="G894">
        <f t="shared" si="54"/>
        <v>-174</v>
      </c>
      <c r="H894" s="57">
        <v>45784</v>
      </c>
      <c r="I894">
        <v>1468</v>
      </c>
      <c r="J894">
        <v>307031349</v>
      </c>
      <c r="K894">
        <v>60</v>
      </c>
      <c r="L894"/>
      <c r="M894"/>
      <c r="N894">
        <v>1.3599999999999999</v>
      </c>
      <c r="O894" s="83">
        <v>12822.130000000001</v>
      </c>
      <c r="P894">
        <v>12659.400000000003</v>
      </c>
      <c r="Q894">
        <v>1.788867</v>
      </c>
      <c r="R894">
        <v>13784.44</v>
      </c>
      <c r="S894">
        <v>1.788867</v>
      </c>
      <c r="T894" s="84">
        <v>12822.130000000001</v>
      </c>
      <c r="U894" s="57">
        <v>44105</v>
      </c>
      <c r="V894" s="81" t="str">
        <f t="shared" si="52"/>
        <v>62020</v>
      </c>
      <c r="W894" s="80" t="str">
        <f t="shared" si="53"/>
        <v>Acima de 120 dias</v>
      </c>
      <c r="X894" s="81" t="str">
        <f t="shared" si="55"/>
        <v>102020</v>
      </c>
      <c r="AA894"/>
    </row>
    <row r="895" spans="1:27" x14ac:dyDescent="0.3">
      <c r="A895" s="57">
        <v>44255</v>
      </c>
      <c r="B895">
        <v>29894663000189</v>
      </c>
      <c r="C895" t="s">
        <v>96</v>
      </c>
      <c r="D895" s="57">
        <v>43978</v>
      </c>
      <c r="E895">
        <v>270.83999999999997</v>
      </c>
      <c r="F895" s="57">
        <v>44081</v>
      </c>
      <c r="G895">
        <f t="shared" si="54"/>
        <v>-174</v>
      </c>
      <c r="H895" s="57">
        <v>46514</v>
      </c>
      <c r="I895">
        <v>2198</v>
      </c>
      <c r="J895">
        <v>307032427</v>
      </c>
      <c r="K895">
        <v>84</v>
      </c>
      <c r="L895"/>
      <c r="M895"/>
      <c r="N895">
        <v>1.4406870000000001</v>
      </c>
      <c r="O895" s="83">
        <v>13292</v>
      </c>
      <c r="P895">
        <v>13171.010000000006</v>
      </c>
      <c r="Q895">
        <v>1.7883830000000001</v>
      </c>
      <c r="R895">
        <v>14467.519999999999</v>
      </c>
      <c r="S895">
        <v>1.7883830000000001</v>
      </c>
      <c r="T895" s="84">
        <v>13292</v>
      </c>
      <c r="U895" s="57">
        <v>44105</v>
      </c>
      <c r="V895" s="81" t="str">
        <f t="shared" si="52"/>
        <v>52020</v>
      </c>
      <c r="W895" s="80" t="str">
        <f t="shared" si="53"/>
        <v>Acima de 120 dias</v>
      </c>
      <c r="X895" s="81" t="str">
        <f t="shared" si="55"/>
        <v>102020</v>
      </c>
      <c r="AA895"/>
    </row>
    <row r="896" spans="1:27" x14ac:dyDescent="0.3">
      <c r="A896" s="57">
        <v>44255</v>
      </c>
      <c r="B896">
        <v>29894663000189</v>
      </c>
      <c r="C896" t="s">
        <v>96</v>
      </c>
      <c r="D896" s="57">
        <v>44040</v>
      </c>
      <c r="E896">
        <v>93.72</v>
      </c>
      <c r="F896" s="57">
        <v>44081</v>
      </c>
      <c r="G896">
        <f t="shared" si="54"/>
        <v>-174</v>
      </c>
      <c r="H896" s="57">
        <v>46545</v>
      </c>
      <c r="I896">
        <v>2229</v>
      </c>
      <c r="J896">
        <v>307046784</v>
      </c>
      <c r="K896">
        <v>84</v>
      </c>
      <c r="L896"/>
      <c r="M896"/>
      <c r="N896">
        <v>1.4391527184494783</v>
      </c>
      <c r="O896" s="83">
        <v>4626.07</v>
      </c>
      <c r="P896">
        <v>4534.3500000000004</v>
      </c>
      <c r="Q896">
        <v>1.7872170000000001</v>
      </c>
      <c r="R896">
        <v>5040.75</v>
      </c>
      <c r="S896">
        <v>1.7872170000000001</v>
      </c>
      <c r="T896" s="84">
        <v>4626.07</v>
      </c>
      <c r="U896" s="57">
        <v>44075</v>
      </c>
      <c r="V896" s="81" t="str">
        <f t="shared" si="52"/>
        <v>72020</v>
      </c>
      <c r="W896" s="80" t="str">
        <f t="shared" si="53"/>
        <v>Acima de 120 dias</v>
      </c>
      <c r="X896" s="81" t="str">
        <f t="shared" si="55"/>
        <v>92020</v>
      </c>
      <c r="AA896"/>
    </row>
    <row r="897" spans="1:27" x14ac:dyDescent="0.3">
      <c r="A897" s="57">
        <v>44255</v>
      </c>
      <c r="B897">
        <v>29894663000189</v>
      </c>
      <c r="C897" t="s">
        <v>96</v>
      </c>
      <c r="D897" s="57">
        <v>44074</v>
      </c>
      <c r="E897">
        <v>435</v>
      </c>
      <c r="F897" s="57">
        <v>44203</v>
      </c>
      <c r="G897">
        <f t="shared" si="54"/>
        <v>-52</v>
      </c>
      <c r="H897" s="57">
        <v>46575</v>
      </c>
      <c r="I897">
        <v>2259</v>
      </c>
      <c r="J897">
        <v>307055322</v>
      </c>
      <c r="K897">
        <v>84</v>
      </c>
      <c r="L897"/>
      <c r="M897"/>
      <c r="N897">
        <v>1.450034900090388</v>
      </c>
      <c r="O897" s="83">
        <v>19786.169999999998</v>
      </c>
      <c r="P897">
        <v>21006.430000000008</v>
      </c>
      <c r="Q897">
        <v>1.7990010000000001</v>
      </c>
      <c r="R897">
        <v>21739.91</v>
      </c>
      <c r="S897">
        <v>1.7990010000000001</v>
      </c>
      <c r="T897" s="84">
        <v>19786.169999999998</v>
      </c>
      <c r="U897" s="57">
        <v>44197</v>
      </c>
      <c r="V897" s="81" t="str">
        <f t="shared" si="52"/>
        <v>82020</v>
      </c>
      <c r="W897" s="80" t="str">
        <f t="shared" si="53"/>
        <v>31 a 60 dias</v>
      </c>
      <c r="X897" s="81" t="str">
        <f t="shared" si="55"/>
        <v>12021</v>
      </c>
      <c r="AA897"/>
    </row>
    <row r="898" spans="1:27" x14ac:dyDescent="0.3">
      <c r="A898" s="57">
        <v>44255</v>
      </c>
      <c r="B898">
        <v>29894663000189</v>
      </c>
      <c r="C898" t="s">
        <v>96</v>
      </c>
      <c r="D898" s="57">
        <v>44099</v>
      </c>
      <c r="E898">
        <v>55.23</v>
      </c>
      <c r="F898" s="57">
        <v>44172</v>
      </c>
      <c r="G898">
        <f t="shared" si="54"/>
        <v>-83</v>
      </c>
      <c r="H898" s="57">
        <v>46638</v>
      </c>
      <c r="I898">
        <v>2322</v>
      </c>
      <c r="J898">
        <v>307072753</v>
      </c>
      <c r="K898">
        <v>84</v>
      </c>
      <c r="L898"/>
      <c r="M898"/>
      <c r="N898">
        <v>1.3599999999999999</v>
      </c>
      <c r="O898" s="83">
        <v>2832.09</v>
      </c>
      <c r="P898">
        <v>2759.1400000000008</v>
      </c>
      <c r="Q898">
        <v>1.4747189999999999</v>
      </c>
      <c r="R898">
        <v>2925.21</v>
      </c>
      <c r="S898">
        <v>1.4747189999999999</v>
      </c>
      <c r="T898" s="84">
        <v>2832.09</v>
      </c>
      <c r="U898" s="57">
        <v>44197</v>
      </c>
      <c r="V898" s="81" t="str">
        <f t="shared" ref="V898:V961" si="56">MONTH(D898)&amp;YEAR(D898)</f>
        <v>92020</v>
      </c>
      <c r="W898" s="80" t="str">
        <f t="shared" ref="W898:W961" si="57">_xlfn.IFS(G898&lt;-120,"Acima de 120 dias",G898&lt;=-90,"91 a 120 dias",G898&lt;=-61,"61 a 90 dias",G898&lt;=-31,"31 a 60 dias",G898&gt;=-30,"1 a 30 dias")</f>
        <v>61 a 90 dias</v>
      </c>
      <c r="X898" s="81" t="str">
        <f t="shared" si="55"/>
        <v>12021</v>
      </c>
      <c r="AA898"/>
    </row>
    <row r="899" spans="1:27" x14ac:dyDescent="0.3">
      <c r="A899" s="57">
        <v>44255</v>
      </c>
      <c r="B899">
        <v>29894663000189</v>
      </c>
      <c r="C899" t="s">
        <v>96</v>
      </c>
      <c r="D899" s="57">
        <v>44099</v>
      </c>
      <c r="E899">
        <v>98.4</v>
      </c>
      <c r="F899" s="57">
        <v>44323</v>
      </c>
      <c r="G899">
        <f t="shared" ref="G899:G962" si="58">F899-A899</f>
        <v>68</v>
      </c>
      <c r="H899" s="57">
        <v>46638</v>
      </c>
      <c r="I899">
        <v>2322</v>
      </c>
      <c r="J899">
        <v>307083617</v>
      </c>
      <c r="K899">
        <v>84</v>
      </c>
      <c r="L899"/>
      <c r="M899"/>
      <c r="N899">
        <v>1.4396819999999999</v>
      </c>
      <c r="O899" s="83">
        <v>4146.8599999999997</v>
      </c>
      <c r="P899">
        <v>4785.1499999999996</v>
      </c>
      <c r="Q899">
        <v>1.787077</v>
      </c>
      <c r="R899">
        <v>4604.24</v>
      </c>
      <c r="S899">
        <v>1.787077</v>
      </c>
      <c r="T899" s="84">
        <v>4146.8599999999997</v>
      </c>
      <c r="U899" s="57">
        <v>44317</v>
      </c>
      <c r="V899" s="81" t="str">
        <f t="shared" si="56"/>
        <v>92020</v>
      </c>
      <c r="W899" s="80" t="str">
        <f t="shared" si="57"/>
        <v>1 a 30 dias</v>
      </c>
      <c r="X899" s="81" t="str">
        <f t="shared" ref="X899:X962" si="59">MONTH(U899)&amp;YEAR(U899)</f>
        <v>52021</v>
      </c>
      <c r="AA899"/>
    </row>
    <row r="900" spans="1:27" x14ac:dyDescent="0.3">
      <c r="A900" s="57">
        <v>44255</v>
      </c>
      <c r="B900">
        <v>29894663000189</v>
      </c>
      <c r="C900" t="s">
        <v>96</v>
      </c>
      <c r="D900" s="57">
        <v>44074</v>
      </c>
      <c r="E900">
        <v>681.15</v>
      </c>
      <c r="F900" s="57">
        <v>44323</v>
      </c>
      <c r="G900">
        <f t="shared" si="58"/>
        <v>68</v>
      </c>
      <c r="H900" s="57">
        <v>46638</v>
      </c>
      <c r="I900">
        <v>2322</v>
      </c>
      <c r="J900">
        <v>307085235</v>
      </c>
      <c r="K900">
        <v>84</v>
      </c>
      <c r="L900"/>
      <c r="M900"/>
      <c r="N900">
        <v>1.3967210000000001</v>
      </c>
      <c r="O900" s="83">
        <v>29176.93</v>
      </c>
      <c r="P900">
        <v>33221.029999999992</v>
      </c>
      <c r="Q900">
        <v>1.731554</v>
      </c>
      <c r="R900">
        <v>32298.870000000003</v>
      </c>
      <c r="S900">
        <v>1.731554</v>
      </c>
      <c r="T900" s="84">
        <v>29176.93</v>
      </c>
      <c r="U900" s="57">
        <v>44317</v>
      </c>
      <c r="V900" s="81" t="str">
        <f t="shared" si="56"/>
        <v>82020</v>
      </c>
      <c r="W900" s="80" t="str">
        <f t="shared" si="57"/>
        <v>1 a 30 dias</v>
      </c>
      <c r="X900" s="81" t="str">
        <f t="shared" si="59"/>
        <v>52021</v>
      </c>
      <c r="AA900"/>
    </row>
    <row r="901" spans="1:27" x14ac:dyDescent="0.3">
      <c r="A901" s="57">
        <v>44255</v>
      </c>
      <c r="B901">
        <v>29894663000189</v>
      </c>
      <c r="C901" t="s">
        <v>96</v>
      </c>
      <c r="D901" s="57">
        <v>44099</v>
      </c>
      <c r="E901">
        <v>53.19</v>
      </c>
      <c r="F901" s="57">
        <v>44172</v>
      </c>
      <c r="G901">
        <f t="shared" si="58"/>
        <v>-83</v>
      </c>
      <c r="H901" s="57">
        <v>46667</v>
      </c>
      <c r="I901">
        <v>2351</v>
      </c>
      <c r="J901">
        <v>307089117</v>
      </c>
      <c r="K901">
        <v>84</v>
      </c>
      <c r="L901"/>
      <c r="M901"/>
      <c r="N901">
        <v>1.3599999999999999</v>
      </c>
      <c r="O901" s="83">
        <v>2714.02</v>
      </c>
      <c r="P901">
        <v>2621.08</v>
      </c>
      <c r="Q901">
        <v>1.5146230000000001</v>
      </c>
      <c r="R901">
        <v>2835.74</v>
      </c>
      <c r="S901">
        <v>1.5146230000000001</v>
      </c>
      <c r="T901" s="84">
        <v>2714.02</v>
      </c>
      <c r="U901" s="57">
        <v>44197</v>
      </c>
      <c r="V901" s="81" t="str">
        <f t="shared" si="56"/>
        <v>92020</v>
      </c>
      <c r="W901" s="80" t="str">
        <f t="shared" si="57"/>
        <v>61 a 90 dias</v>
      </c>
      <c r="X901" s="81" t="str">
        <f t="shared" si="59"/>
        <v>12021</v>
      </c>
      <c r="AA901"/>
    </row>
    <row r="902" spans="1:27" x14ac:dyDescent="0.3">
      <c r="A902" s="57">
        <v>44255</v>
      </c>
      <c r="B902">
        <v>29894663000189</v>
      </c>
      <c r="C902" t="s">
        <v>96</v>
      </c>
      <c r="D902" s="57">
        <v>43936</v>
      </c>
      <c r="E902">
        <v>56</v>
      </c>
      <c r="F902" s="57">
        <v>44234</v>
      </c>
      <c r="G902">
        <f t="shared" si="58"/>
        <v>-21</v>
      </c>
      <c r="H902" s="57">
        <v>46090</v>
      </c>
      <c r="I902">
        <v>1774</v>
      </c>
      <c r="J902">
        <v>307112119</v>
      </c>
      <c r="K902">
        <v>72</v>
      </c>
      <c r="L902"/>
      <c r="M902"/>
      <c r="N902">
        <v>1.5130000000000001</v>
      </c>
      <c r="O902" s="83">
        <v>2041.26</v>
      </c>
      <c r="P902">
        <v>2420.04</v>
      </c>
      <c r="Q902">
        <v>2.0652279999999998</v>
      </c>
      <c r="R902">
        <v>2311.75</v>
      </c>
      <c r="S902">
        <v>2.0652279999999998</v>
      </c>
      <c r="T902" s="84">
        <v>2041.26</v>
      </c>
      <c r="U902" s="57">
        <v>44287</v>
      </c>
      <c r="V902" s="81" t="str">
        <f t="shared" si="56"/>
        <v>42020</v>
      </c>
      <c r="W902" s="80" t="str">
        <f t="shared" si="57"/>
        <v>1 a 30 dias</v>
      </c>
      <c r="X902" s="81" t="str">
        <f t="shared" si="59"/>
        <v>42021</v>
      </c>
      <c r="AA902"/>
    </row>
    <row r="903" spans="1:27" x14ac:dyDescent="0.3">
      <c r="A903" s="57">
        <v>44255</v>
      </c>
      <c r="B903">
        <v>29894663000189</v>
      </c>
      <c r="C903" t="s">
        <v>96</v>
      </c>
      <c r="D903" s="57">
        <v>43978</v>
      </c>
      <c r="E903">
        <v>53.55</v>
      </c>
      <c r="F903" s="57">
        <v>44323</v>
      </c>
      <c r="G903">
        <f t="shared" si="58"/>
        <v>68</v>
      </c>
      <c r="H903" s="57">
        <v>46119</v>
      </c>
      <c r="I903">
        <v>1803</v>
      </c>
      <c r="J903">
        <v>307122911</v>
      </c>
      <c r="K903">
        <v>72</v>
      </c>
      <c r="L903"/>
      <c r="M903"/>
      <c r="N903">
        <v>1.4005603209611301</v>
      </c>
      <c r="O903" s="83">
        <v>1985.12</v>
      </c>
      <c r="P903">
        <v>2405.5700000000011</v>
      </c>
      <c r="Q903">
        <v>1.79098</v>
      </c>
      <c r="R903">
        <v>2186.09</v>
      </c>
      <c r="S903">
        <v>1.79098</v>
      </c>
      <c r="T903" s="84">
        <v>1985.12</v>
      </c>
      <c r="U903" s="57">
        <v>44317</v>
      </c>
      <c r="V903" s="81" t="str">
        <f t="shared" si="56"/>
        <v>52020</v>
      </c>
      <c r="W903" s="80" t="str">
        <f t="shared" si="57"/>
        <v>1 a 30 dias</v>
      </c>
      <c r="X903" s="81" t="str">
        <f t="shared" si="59"/>
        <v>52021</v>
      </c>
      <c r="AA903"/>
    </row>
    <row r="904" spans="1:27" x14ac:dyDescent="0.3">
      <c r="A904" s="57">
        <v>44255</v>
      </c>
      <c r="B904">
        <v>29894663000189</v>
      </c>
      <c r="C904" t="s">
        <v>96</v>
      </c>
      <c r="D904" s="57">
        <v>44134</v>
      </c>
      <c r="E904">
        <v>52</v>
      </c>
      <c r="F904" s="57">
        <v>44234</v>
      </c>
      <c r="G904">
        <f t="shared" si="58"/>
        <v>-21</v>
      </c>
      <c r="H904" s="57">
        <v>46699</v>
      </c>
      <c r="I904">
        <v>2383</v>
      </c>
      <c r="J904">
        <v>307127832</v>
      </c>
      <c r="K904">
        <v>84</v>
      </c>
      <c r="L904"/>
      <c r="M904"/>
      <c r="N904">
        <v>1.4034720000000001</v>
      </c>
      <c r="O904" s="83">
        <v>2405.0100000000002</v>
      </c>
      <c r="P904">
        <v>2529.2399999999993</v>
      </c>
      <c r="Q904">
        <v>1.739576</v>
      </c>
      <c r="R904">
        <v>2651.39</v>
      </c>
      <c r="S904">
        <v>1.739576</v>
      </c>
      <c r="T904" s="84">
        <v>2405.0100000000002</v>
      </c>
      <c r="U904" s="57">
        <v>44228</v>
      </c>
      <c r="V904" s="81" t="str">
        <f t="shared" si="56"/>
        <v>102020</v>
      </c>
      <c r="W904" s="80" t="str">
        <f t="shared" si="57"/>
        <v>1 a 30 dias</v>
      </c>
      <c r="X904" s="81" t="str">
        <f t="shared" si="59"/>
        <v>22021</v>
      </c>
      <c r="AA904"/>
    </row>
    <row r="905" spans="1:27" x14ac:dyDescent="0.3">
      <c r="A905" s="57">
        <v>44255</v>
      </c>
      <c r="B905">
        <v>29894663000189</v>
      </c>
      <c r="C905" t="s">
        <v>96</v>
      </c>
      <c r="D905" s="57">
        <v>44040</v>
      </c>
      <c r="E905">
        <v>353.2</v>
      </c>
      <c r="F905" s="57">
        <v>44081</v>
      </c>
      <c r="G905">
        <f t="shared" si="58"/>
        <v>-174</v>
      </c>
      <c r="H905" s="57">
        <v>46608</v>
      </c>
      <c r="I905">
        <v>2292</v>
      </c>
      <c r="J905">
        <v>307166647</v>
      </c>
      <c r="K905">
        <v>84</v>
      </c>
      <c r="L905"/>
      <c r="M905"/>
      <c r="N905">
        <v>1.445784</v>
      </c>
      <c r="O905" s="83">
        <v>17635.48</v>
      </c>
      <c r="P905">
        <v>16907.979999999996</v>
      </c>
      <c r="Q905">
        <v>1.7835300000000001</v>
      </c>
      <c r="R905">
        <v>19204.18</v>
      </c>
      <c r="S905">
        <v>1.7835300000000001</v>
      </c>
      <c r="T905" s="84">
        <v>17635.48</v>
      </c>
      <c r="U905" s="57">
        <v>44075</v>
      </c>
      <c r="V905" s="81" t="str">
        <f t="shared" si="56"/>
        <v>72020</v>
      </c>
      <c r="W905" s="80" t="str">
        <f t="shared" si="57"/>
        <v>Acima de 120 dias</v>
      </c>
      <c r="X905" s="81" t="str">
        <f t="shared" si="59"/>
        <v>92020</v>
      </c>
      <c r="AA905"/>
    </row>
    <row r="906" spans="1:27" x14ac:dyDescent="0.3">
      <c r="A906" s="57">
        <v>44255</v>
      </c>
      <c r="B906">
        <v>29894663000189</v>
      </c>
      <c r="C906" t="s">
        <v>96</v>
      </c>
      <c r="D906" s="57">
        <v>44074</v>
      </c>
      <c r="E906">
        <v>89.3</v>
      </c>
      <c r="F906" s="57">
        <v>44172</v>
      </c>
      <c r="G906">
        <f t="shared" si="58"/>
        <v>-83</v>
      </c>
      <c r="H906" s="57">
        <v>46608</v>
      </c>
      <c r="I906">
        <v>2292</v>
      </c>
      <c r="J906">
        <v>307170505</v>
      </c>
      <c r="K906">
        <v>84</v>
      </c>
      <c r="L906"/>
      <c r="M906"/>
      <c r="N906">
        <v>1.4392430000000001</v>
      </c>
      <c r="O906" s="83">
        <v>4186.63</v>
      </c>
      <c r="P906">
        <v>4354.4800000000005</v>
      </c>
      <c r="Q906">
        <v>1.787455</v>
      </c>
      <c r="R906">
        <v>4595.8100000000004</v>
      </c>
      <c r="S906">
        <v>1.787455</v>
      </c>
      <c r="T906" s="84">
        <v>4186.63</v>
      </c>
      <c r="U906" s="57">
        <v>44166</v>
      </c>
      <c r="V906" s="81" t="str">
        <f t="shared" si="56"/>
        <v>82020</v>
      </c>
      <c r="W906" s="80" t="str">
        <f t="shared" si="57"/>
        <v>61 a 90 dias</v>
      </c>
      <c r="X906" s="81" t="str">
        <f t="shared" si="59"/>
        <v>122020</v>
      </c>
      <c r="AA906"/>
    </row>
    <row r="907" spans="1:27" x14ac:dyDescent="0.3">
      <c r="A907" s="57">
        <v>44255</v>
      </c>
      <c r="B907">
        <v>29894663000189</v>
      </c>
      <c r="C907" t="s">
        <v>96</v>
      </c>
      <c r="D907" s="57">
        <v>44099</v>
      </c>
      <c r="E907">
        <v>101.34</v>
      </c>
      <c r="F907" s="57">
        <v>44323</v>
      </c>
      <c r="G907">
        <f t="shared" si="58"/>
        <v>68</v>
      </c>
      <c r="H907" s="57">
        <v>46638</v>
      </c>
      <c r="I907">
        <v>2322</v>
      </c>
      <c r="J907">
        <v>307172932</v>
      </c>
      <c r="K907">
        <v>84</v>
      </c>
      <c r="L907"/>
      <c r="M907"/>
      <c r="N907">
        <v>1.4076730000000002</v>
      </c>
      <c r="O907" s="83">
        <v>4313.7</v>
      </c>
      <c r="P907">
        <v>4981.5300000000007</v>
      </c>
      <c r="Q907">
        <v>1.752945</v>
      </c>
      <c r="R907">
        <v>4788.99</v>
      </c>
      <c r="S907">
        <v>1.752945</v>
      </c>
      <c r="T907" s="84">
        <v>4313.7</v>
      </c>
      <c r="U907" s="57">
        <v>44317</v>
      </c>
      <c r="V907" s="81" t="str">
        <f t="shared" si="56"/>
        <v>92020</v>
      </c>
      <c r="W907" s="80" t="str">
        <f t="shared" si="57"/>
        <v>1 a 30 dias</v>
      </c>
      <c r="X907" s="81" t="str">
        <f t="shared" si="59"/>
        <v>52021</v>
      </c>
      <c r="AA907"/>
    </row>
    <row r="908" spans="1:27" x14ac:dyDescent="0.3">
      <c r="A908" s="57">
        <v>44255</v>
      </c>
      <c r="B908">
        <v>29894663000189</v>
      </c>
      <c r="C908" t="s">
        <v>96</v>
      </c>
      <c r="D908" s="57">
        <v>44134</v>
      </c>
      <c r="E908">
        <v>313.5</v>
      </c>
      <c r="F908" s="57">
        <v>44172</v>
      </c>
      <c r="G908">
        <f t="shared" si="58"/>
        <v>-83</v>
      </c>
      <c r="H908" s="57">
        <v>46699</v>
      </c>
      <c r="I908">
        <v>2383</v>
      </c>
      <c r="J908">
        <v>307182758</v>
      </c>
      <c r="K908">
        <v>84</v>
      </c>
      <c r="L908"/>
      <c r="M908"/>
      <c r="N908">
        <v>1.4414750000000001</v>
      </c>
      <c r="O908" s="83">
        <v>14610.09</v>
      </c>
      <c r="P908">
        <v>15049.66</v>
      </c>
      <c r="Q908">
        <v>1.7900149999999999</v>
      </c>
      <c r="R908">
        <v>16118.77</v>
      </c>
      <c r="S908">
        <v>1.7900149999999999</v>
      </c>
      <c r="T908" s="84">
        <v>14610.09</v>
      </c>
      <c r="U908" s="57">
        <v>44256</v>
      </c>
      <c r="V908" s="81" t="str">
        <f t="shared" si="56"/>
        <v>102020</v>
      </c>
      <c r="W908" s="80" t="str">
        <f t="shared" si="57"/>
        <v>61 a 90 dias</v>
      </c>
      <c r="X908" s="81" t="str">
        <f t="shared" si="59"/>
        <v>32021</v>
      </c>
      <c r="AA908"/>
    </row>
    <row r="909" spans="1:27" x14ac:dyDescent="0.3">
      <c r="A909" s="57">
        <v>44255</v>
      </c>
      <c r="B909">
        <v>29894663000189</v>
      </c>
      <c r="C909" t="s">
        <v>96</v>
      </c>
      <c r="D909" s="57">
        <v>44001</v>
      </c>
      <c r="E909">
        <v>108</v>
      </c>
      <c r="F909" s="57">
        <v>44050</v>
      </c>
      <c r="G909">
        <f t="shared" si="58"/>
        <v>-205</v>
      </c>
      <c r="H909" s="57">
        <v>46514</v>
      </c>
      <c r="I909">
        <v>2198</v>
      </c>
      <c r="J909">
        <v>307230107</v>
      </c>
      <c r="K909">
        <v>84</v>
      </c>
      <c r="L909"/>
      <c r="M909"/>
      <c r="N909">
        <v>1.4451610456554678</v>
      </c>
      <c r="O909" s="83">
        <v>5405.65</v>
      </c>
      <c r="P909">
        <v>5193.6099999999997</v>
      </c>
      <c r="Q909">
        <v>1.7904899999999999</v>
      </c>
      <c r="R909">
        <v>5870.55</v>
      </c>
      <c r="S909">
        <v>1.7904899999999999</v>
      </c>
      <c r="T909" s="84">
        <v>5405.65</v>
      </c>
      <c r="U909" s="57">
        <v>44075</v>
      </c>
      <c r="V909" s="81" t="str">
        <f t="shared" si="56"/>
        <v>62020</v>
      </c>
      <c r="W909" s="80" t="str">
        <f t="shared" si="57"/>
        <v>Acima de 120 dias</v>
      </c>
      <c r="X909" s="81" t="str">
        <f t="shared" si="59"/>
        <v>92020</v>
      </c>
      <c r="AA909"/>
    </row>
    <row r="910" spans="1:27" x14ac:dyDescent="0.3">
      <c r="A910" s="57">
        <v>44255</v>
      </c>
      <c r="B910">
        <v>29894663000189</v>
      </c>
      <c r="C910" t="s">
        <v>96</v>
      </c>
      <c r="D910" s="57">
        <v>44001</v>
      </c>
      <c r="E910">
        <v>92.82</v>
      </c>
      <c r="F910" s="57">
        <v>44323</v>
      </c>
      <c r="G910">
        <f t="shared" si="58"/>
        <v>68</v>
      </c>
      <c r="H910" s="57">
        <v>46545</v>
      </c>
      <c r="I910">
        <v>2229</v>
      </c>
      <c r="J910">
        <v>307244545</v>
      </c>
      <c r="K910">
        <v>84</v>
      </c>
      <c r="L910"/>
      <c r="M910"/>
      <c r="N910">
        <v>1.45319</v>
      </c>
      <c r="O910" s="83">
        <v>3826.31</v>
      </c>
      <c r="P910">
        <v>4478.9499999999989</v>
      </c>
      <c r="Q910">
        <v>1.798996</v>
      </c>
      <c r="R910">
        <v>4232.0199999999995</v>
      </c>
      <c r="S910">
        <v>1.798996</v>
      </c>
      <c r="T910" s="84">
        <v>3826.31</v>
      </c>
      <c r="U910" s="57">
        <v>44317</v>
      </c>
      <c r="V910" s="81" t="str">
        <f t="shared" si="56"/>
        <v>62020</v>
      </c>
      <c r="W910" s="80" t="str">
        <f t="shared" si="57"/>
        <v>1 a 30 dias</v>
      </c>
      <c r="X910" s="81" t="str">
        <f t="shared" si="59"/>
        <v>52021</v>
      </c>
      <c r="AA910"/>
    </row>
    <row r="911" spans="1:27" x14ac:dyDescent="0.3">
      <c r="A911" s="57">
        <v>44255</v>
      </c>
      <c r="B911">
        <v>29894663000189</v>
      </c>
      <c r="C911" t="s">
        <v>96</v>
      </c>
      <c r="D911" s="57">
        <v>44074</v>
      </c>
      <c r="E911">
        <v>349.57</v>
      </c>
      <c r="F911" s="57">
        <v>44323</v>
      </c>
      <c r="G911">
        <f t="shared" si="58"/>
        <v>68</v>
      </c>
      <c r="H911" s="57">
        <v>46608</v>
      </c>
      <c r="I911">
        <v>2292</v>
      </c>
      <c r="J911">
        <v>307258550</v>
      </c>
      <c r="K911">
        <v>84</v>
      </c>
      <c r="L911"/>
      <c r="M911"/>
      <c r="N911">
        <v>1.3599999999999999</v>
      </c>
      <c r="O911" s="83">
        <v>16357.38</v>
      </c>
      <c r="P911">
        <v>17506.350000000002</v>
      </c>
      <c r="Q911">
        <v>1.4154679999999999</v>
      </c>
      <c r="R911">
        <v>16643.3</v>
      </c>
      <c r="S911">
        <v>1.4154679999999999</v>
      </c>
      <c r="T911" s="84">
        <v>16357.38</v>
      </c>
      <c r="U911" s="57">
        <v>44317</v>
      </c>
      <c r="V911" s="81" t="str">
        <f t="shared" si="56"/>
        <v>82020</v>
      </c>
      <c r="W911" s="80" t="str">
        <f t="shared" si="57"/>
        <v>1 a 30 dias</v>
      </c>
      <c r="X911" s="81" t="str">
        <f t="shared" si="59"/>
        <v>52021</v>
      </c>
      <c r="AA911"/>
    </row>
    <row r="912" spans="1:27" x14ac:dyDescent="0.3">
      <c r="A912" s="57">
        <v>44255</v>
      </c>
      <c r="B912">
        <v>29894663000189</v>
      </c>
      <c r="C912" t="s">
        <v>96</v>
      </c>
      <c r="D912" s="57">
        <v>44074</v>
      </c>
      <c r="E912">
        <v>280</v>
      </c>
      <c r="F912" s="57">
        <v>44172</v>
      </c>
      <c r="G912">
        <f t="shared" si="58"/>
        <v>-83</v>
      </c>
      <c r="H912" s="57">
        <v>46608</v>
      </c>
      <c r="I912">
        <v>2292</v>
      </c>
      <c r="J912">
        <v>307263044</v>
      </c>
      <c r="K912">
        <v>84</v>
      </c>
      <c r="L912"/>
      <c r="M912"/>
      <c r="N912">
        <v>1.3599999999999999</v>
      </c>
      <c r="O912" s="83">
        <v>14860.32</v>
      </c>
      <c r="P912">
        <v>14022.329999999998</v>
      </c>
      <c r="Q912">
        <v>1.3281670000000001</v>
      </c>
      <c r="R912">
        <v>14730.96</v>
      </c>
      <c r="S912">
        <v>1.3281670000000001</v>
      </c>
      <c r="T912" s="84">
        <v>14860.32</v>
      </c>
      <c r="U912" s="57">
        <v>44166</v>
      </c>
      <c r="V912" s="81" t="str">
        <f t="shared" si="56"/>
        <v>82020</v>
      </c>
      <c r="W912" s="80" t="str">
        <f t="shared" si="57"/>
        <v>61 a 90 dias</v>
      </c>
      <c r="X912" s="81" t="str">
        <f t="shared" si="59"/>
        <v>122020</v>
      </c>
      <c r="AA912"/>
    </row>
    <row r="913" spans="1:27" x14ac:dyDescent="0.3">
      <c r="A913" s="57">
        <v>44255</v>
      </c>
      <c r="B913">
        <v>29894663000189</v>
      </c>
      <c r="C913" t="s">
        <v>96</v>
      </c>
      <c r="D913" s="57">
        <v>44074</v>
      </c>
      <c r="E913">
        <v>120</v>
      </c>
      <c r="F913" s="57">
        <v>44203</v>
      </c>
      <c r="G913">
        <f t="shared" si="58"/>
        <v>-52</v>
      </c>
      <c r="H913" s="57">
        <v>46575</v>
      </c>
      <c r="I913">
        <v>2259</v>
      </c>
      <c r="J913">
        <v>307263313</v>
      </c>
      <c r="K913">
        <v>84</v>
      </c>
      <c r="L913"/>
      <c r="M913"/>
      <c r="N913">
        <v>1.432979604433797</v>
      </c>
      <c r="O913" s="83">
        <v>5484.21</v>
      </c>
      <c r="P913">
        <v>5827.63</v>
      </c>
      <c r="Q913">
        <v>1.7808139999999999</v>
      </c>
      <c r="R913">
        <v>6025.7</v>
      </c>
      <c r="S913">
        <v>1.7808139999999999</v>
      </c>
      <c r="T913" s="84">
        <v>5484.21</v>
      </c>
      <c r="U913" s="57">
        <v>44197</v>
      </c>
      <c r="V913" s="81" t="str">
        <f t="shared" si="56"/>
        <v>82020</v>
      </c>
      <c r="W913" s="80" t="str">
        <f t="shared" si="57"/>
        <v>31 a 60 dias</v>
      </c>
      <c r="X913" s="81" t="str">
        <f t="shared" si="59"/>
        <v>12021</v>
      </c>
      <c r="AA913"/>
    </row>
    <row r="914" spans="1:27" x14ac:dyDescent="0.3">
      <c r="A914" s="57">
        <v>44255</v>
      </c>
      <c r="B914">
        <v>29894663000189</v>
      </c>
      <c r="C914" t="s">
        <v>96</v>
      </c>
      <c r="D914" s="57">
        <v>44099</v>
      </c>
      <c r="E914">
        <v>205.27</v>
      </c>
      <c r="F914" s="57">
        <v>44323</v>
      </c>
      <c r="G914">
        <f t="shared" si="58"/>
        <v>68</v>
      </c>
      <c r="H914" s="57">
        <v>46638</v>
      </c>
      <c r="I914">
        <v>2322</v>
      </c>
      <c r="J914">
        <v>307284972</v>
      </c>
      <c r="K914">
        <v>84</v>
      </c>
      <c r="L914"/>
      <c r="M914"/>
      <c r="N914">
        <v>1.3599999999999999</v>
      </c>
      <c r="O914" s="83">
        <v>9415.4700000000012</v>
      </c>
      <c r="P914">
        <v>10254.819999999996</v>
      </c>
      <c r="Q914">
        <v>1.5036339999999999</v>
      </c>
      <c r="R914">
        <v>9845.6200000000008</v>
      </c>
      <c r="S914">
        <v>1.5036339999999999</v>
      </c>
      <c r="T914" s="84">
        <v>9415.4700000000012</v>
      </c>
      <c r="U914" s="57">
        <v>44317</v>
      </c>
      <c r="V914" s="81" t="str">
        <f t="shared" si="56"/>
        <v>92020</v>
      </c>
      <c r="W914" s="80" t="str">
        <f t="shared" si="57"/>
        <v>1 a 30 dias</v>
      </c>
      <c r="X914" s="81" t="str">
        <f t="shared" si="59"/>
        <v>52021</v>
      </c>
      <c r="AA914"/>
    </row>
    <row r="915" spans="1:27" x14ac:dyDescent="0.3">
      <c r="A915" s="57">
        <v>44255</v>
      </c>
      <c r="B915">
        <v>29894663000189</v>
      </c>
      <c r="C915" t="s">
        <v>96</v>
      </c>
      <c r="D915" s="57">
        <v>43978</v>
      </c>
      <c r="E915">
        <v>42.6</v>
      </c>
      <c r="F915" s="57">
        <v>44050</v>
      </c>
      <c r="G915">
        <f t="shared" si="58"/>
        <v>-205</v>
      </c>
      <c r="H915" s="57">
        <v>46119</v>
      </c>
      <c r="I915">
        <v>1803</v>
      </c>
      <c r="J915">
        <v>307321831</v>
      </c>
      <c r="K915">
        <v>72</v>
      </c>
      <c r="L915"/>
      <c r="M915"/>
      <c r="N915">
        <v>1.3931813031161482</v>
      </c>
      <c r="O915" s="83">
        <v>1962.61</v>
      </c>
      <c r="P915">
        <v>1917.8599999999994</v>
      </c>
      <c r="Q915">
        <v>1.790923</v>
      </c>
      <c r="R915">
        <v>2125.73</v>
      </c>
      <c r="S915">
        <v>1.790923</v>
      </c>
      <c r="T915" s="84">
        <v>1962.61</v>
      </c>
      <c r="U915" s="57">
        <v>44075</v>
      </c>
      <c r="V915" s="81" t="str">
        <f t="shared" si="56"/>
        <v>52020</v>
      </c>
      <c r="W915" s="80" t="str">
        <f t="shared" si="57"/>
        <v>Acima de 120 dias</v>
      </c>
      <c r="X915" s="81" t="str">
        <f t="shared" si="59"/>
        <v>92020</v>
      </c>
      <c r="AA915"/>
    </row>
    <row r="916" spans="1:27" x14ac:dyDescent="0.3">
      <c r="A916" s="57">
        <v>44255</v>
      </c>
      <c r="B916">
        <v>29894663000189</v>
      </c>
      <c r="C916" t="s">
        <v>96</v>
      </c>
      <c r="D916" s="57">
        <v>44134</v>
      </c>
      <c r="E916">
        <v>282.35000000000002</v>
      </c>
      <c r="F916" s="57">
        <v>44323</v>
      </c>
      <c r="G916">
        <f t="shared" si="58"/>
        <v>68</v>
      </c>
      <c r="H916" s="57">
        <v>46699</v>
      </c>
      <c r="I916">
        <v>2383</v>
      </c>
      <c r="J916">
        <v>307326803</v>
      </c>
      <c r="K916">
        <v>84</v>
      </c>
      <c r="L916"/>
      <c r="M916"/>
      <c r="N916">
        <v>1.4071</v>
      </c>
      <c r="O916" s="83">
        <v>12197.83</v>
      </c>
      <c r="P916">
        <v>13716.050000000008</v>
      </c>
      <c r="Q916">
        <v>1.7433510000000001</v>
      </c>
      <c r="R916">
        <v>13533.84</v>
      </c>
      <c r="S916">
        <v>1.7433510000000001</v>
      </c>
      <c r="T916" s="84">
        <v>12197.83</v>
      </c>
      <c r="U916" s="57">
        <v>44317</v>
      </c>
      <c r="V916" s="81" t="str">
        <f t="shared" si="56"/>
        <v>102020</v>
      </c>
      <c r="W916" s="80" t="str">
        <f t="shared" si="57"/>
        <v>1 a 30 dias</v>
      </c>
      <c r="X916" s="81" t="str">
        <f t="shared" si="59"/>
        <v>52021</v>
      </c>
      <c r="AA916"/>
    </row>
    <row r="917" spans="1:27" x14ac:dyDescent="0.3">
      <c r="A917" s="57">
        <v>44255</v>
      </c>
      <c r="B917">
        <v>29894663000189</v>
      </c>
      <c r="C917" t="s">
        <v>96</v>
      </c>
      <c r="D917" s="57">
        <v>44134</v>
      </c>
      <c r="E917">
        <v>70</v>
      </c>
      <c r="F917" s="57">
        <v>44323</v>
      </c>
      <c r="G917">
        <f t="shared" si="58"/>
        <v>68</v>
      </c>
      <c r="H917" s="57">
        <v>46699</v>
      </c>
      <c r="I917">
        <v>2383</v>
      </c>
      <c r="J917">
        <v>307327155</v>
      </c>
      <c r="K917">
        <v>84</v>
      </c>
      <c r="L917"/>
      <c r="M917"/>
      <c r="N917">
        <v>1.411753</v>
      </c>
      <c r="O917" s="83">
        <v>3019.67</v>
      </c>
      <c r="P917">
        <v>3394.9900000000016</v>
      </c>
      <c r="Q917">
        <v>1.7482899999999999</v>
      </c>
      <c r="R917">
        <v>3350.38</v>
      </c>
      <c r="S917">
        <v>1.7482899999999999</v>
      </c>
      <c r="T917" s="84">
        <v>3019.67</v>
      </c>
      <c r="U917" s="57">
        <v>44317</v>
      </c>
      <c r="V917" s="81" t="str">
        <f t="shared" si="56"/>
        <v>102020</v>
      </c>
      <c r="W917" s="80" t="str">
        <f t="shared" si="57"/>
        <v>1 a 30 dias</v>
      </c>
      <c r="X917" s="81" t="str">
        <f t="shared" si="59"/>
        <v>52021</v>
      </c>
      <c r="AA917"/>
    </row>
    <row r="918" spans="1:27" x14ac:dyDescent="0.3">
      <c r="A918" s="57">
        <v>44255</v>
      </c>
      <c r="B918">
        <v>29894663000189</v>
      </c>
      <c r="C918" t="s">
        <v>96</v>
      </c>
      <c r="D918" s="57">
        <v>44040</v>
      </c>
      <c r="E918">
        <v>119</v>
      </c>
      <c r="F918" s="57">
        <v>44234</v>
      </c>
      <c r="G918">
        <f t="shared" si="58"/>
        <v>-21</v>
      </c>
      <c r="H918" s="57">
        <v>46545</v>
      </c>
      <c r="I918">
        <v>2229</v>
      </c>
      <c r="J918">
        <v>307346878</v>
      </c>
      <c r="K918">
        <v>84</v>
      </c>
      <c r="L918"/>
      <c r="M918"/>
      <c r="N918">
        <v>1.4391711767014626</v>
      </c>
      <c r="O918" s="83">
        <v>5278.93</v>
      </c>
      <c r="P918">
        <v>5757.5000000000018</v>
      </c>
      <c r="Q918">
        <v>1.7872170000000001</v>
      </c>
      <c r="R918">
        <v>5805.38</v>
      </c>
      <c r="S918">
        <v>1.7872170000000001</v>
      </c>
      <c r="T918" s="84">
        <v>5278.93</v>
      </c>
      <c r="U918" s="57">
        <v>44228</v>
      </c>
      <c r="V918" s="81" t="str">
        <f t="shared" si="56"/>
        <v>72020</v>
      </c>
      <c r="W918" s="80" t="str">
        <f t="shared" si="57"/>
        <v>1 a 30 dias</v>
      </c>
      <c r="X918" s="81" t="str">
        <f t="shared" si="59"/>
        <v>22021</v>
      </c>
      <c r="AA918"/>
    </row>
    <row r="919" spans="1:27" x14ac:dyDescent="0.3">
      <c r="A919" s="57">
        <v>44255</v>
      </c>
      <c r="B919">
        <v>29894663000189</v>
      </c>
      <c r="C919" t="s">
        <v>96</v>
      </c>
      <c r="D919" s="57">
        <v>44099</v>
      </c>
      <c r="E919">
        <v>1265.74</v>
      </c>
      <c r="F919" s="57">
        <v>44234</v>
      </c>
      <c r="G919">
        <f t="shared" si="58"/>
        <v>-21</v>
      </c>
      <c r="H919" s="57">
        <v>46699</v>
      </c>
      <c r="I919">
        <v>2383</v>
      </c>
      <c r="J919">
        <v>307389149</v>
      </c>
      <c r="K919">
        <v>84</v>
      </c>
      <c r="L919"/>
      <c r="M919"/>
      <c r="N919">
        <v>1.436418</v>
      </c>
      <c r="O919" s="83">
        <v>57837.38</v>
      </c>
      <c r="P919">
        <v>59863.520000000019</v>
      </c>
      <c r="Q919">
        <v>1.7828200000000001</v>
      </c>
      <c r="R919">
        <v>63908.4</v>
      </c>
      <c r="S919">
        <v>1.7828200000000001</v>
      </c>
      <c r="T919" s="84">
        <v>57837.38</v>
      </c>
      <c r="U919" s="57">
        <v>44228</v>
      </c>
      <c r="V919" s="81" t="str">
        <f t="shared" si="56"/>
        <v>92020</v>
      </c>
      <c r="W919" s="80" t="str">
        <f t="shared" si="57"/>
        <v>1 a 30 dias</v>
      </c>
      <c r="X919" s="81" t="str">
        <f t="shared" si="59"/>
        <v>22021</v>
      </c>
      <c r="AA919"/>
    </row>
    <row r="920" spans="1:27" x14ac:dyDescent="0.3">
      <c r="A920" s="57">
        <v>44255</v>
      </c>
      <c r="B920">
        <v>29894663000189</v>
      </c>
      <c r="C920" t="s">
        <v>96</v>
      </c>
      <c r="D920" s="57">
        <v>44134</v>
      </c>
      <c r="E920">
        <v>167.75</v>
      </c>
      <c r="F920" s="57">
        <v>44323</v>
      </c>
      <c r="G920">
        <f t="shared" si="58"/>
        <v>68</v>
      </c>
      <c r="H920" s="57">
        <v>46699</v>
      </c>
      <c r="I920">
        <v>2383</v>
      </c>
      <c r="J920">
        <v>307396669</v>
      </c>
      <c r="K920">
        <v>84</v>
      </c>
      <c r="L920"/>
      <c r="M920"/>
      <c r="N920">
        <v>1.414914</v>
      </c>
      <c r="O920" s="83">
        <v>7228.87</v>
      </c>
      <c r="P920">
        <v>8127.0300000000034</v>
      </c>
      <c r="Q920">
        <v>1.751703</v>
      </c>
      <c r="R920">
        <v>8020.87</v>
      </c>
      <c r="S920">
        <v>1.751703</v>
      </c>
      <c r="T920" s="84">
        <v>7228.87</v>
      </c>
      <c r="U920" s="57">
        <v>44317</v>
      </c>
      <c r="V920" s="81" t="str">
        <f t="shared" si="56"/>
        <v>102020</v>
      </c>
      <c r="W920" s="80" t="str">
        <f t="shared" si="57"/>
        <v>1 a 30 dias</v>
      </c>
      <c r="X920" s="81" t="str">
        <f t="shared" si="59"/>
        <v>52021</v>
      </c>
      <c r="AA920"/>
    </row>
    <row r="921" spans="1:27" x14ac:dyDescent="0.3">
      <c r="A921" s="57">
        <v>44255</v>
      </c>
      <c r="B921">
        <v>29894663000189</v>
      </c>
      <c r="C921" t="s">
        <v>96</v>
      </c>
      <c r="D921" s="57">
        <v>43978</v>
      </c>
      <c r="E921">
        <v>226.48</v>
      </c>
      <c r="F921" s="57">
        <v>44262</v>
      </c>
      <c r="G921">
        <f t="shared" si="58"/>
        <v>7</v>
      </c>
      <c r="H921" s="57">
        <v>46090</v>
      </c>
      <c r="I921">
        <v>1774</v>
      </c>
      <c r="J921">
        <v>307411662</v>
      </c>
      <c r="K921">
        <v>72</v>
      </c>
      <c r="L921"/>
      <c r="M921"/>
      <c r="N921">
        <v>1.5130000000000001</v>
      </c>
      <c r="O921" s="83">
        <v>8251.01</v>
      </c>
      <c r="P921">
        <v>9766.4999999999982</v>
      </c>
      <c r="Q921">
        <v>2.0676640000000002</v>
      </c>
      <c r="R921">
        <v>9349.43</v>
      </c>
      <c r="S921">
        <v>2.0676640000000002</v>
      </c>
      <c r="T921" s="84">
        <v>8251.01</v>
      </c>
      <c r="U921" s="57">
        <v>44287</v>
      </c>
      <c r="V921" s="81" t="str">
        <f t="shared" si="56"/>
        <v>52020</v>
      </c>
      <c r="W921" s="80" t="str">
        <f t="shared" si="57"/>
        <v>1 a 30 dias</v>
      </c>
      <c r="X921" s="81" t="str">
        <f t="shared" si="59"/>
        <v>42021</v>
      </c>
      <c r="AA921"/>
    </row>
    <row r="922" spans="1:27" x14ac:dyDescent="0.3">
      <c r="A922" s="57">
        <v>44255</v>
      </c>
      <c r="B922">
        <v>29894663000189</v>
      </c>
      <c r="C922" t="s">
        <v>96</v>
      </c>
      <c r="D922" s="57">
        <v>43978</v>
      </c>
      <c r="E922">
        <v>43.3</v>
      </c>
      <c r="F922" s="57">
        <v>44323</v>
      </c>
      <c r="G922">
        <f t="shared" si="58"/>
        <v>68</v>
      </c>
      <c r="H922" s="57">
        <v>46119</v>
      </c>
      <c r="I922">
        <v>1803</v>
      </c>
      <c r="J922">
        <v>307421745</v>
      </c>
      <c r="K922">
        <v>72</v>
      </c>
      <c r="L922"/>
      <c r="M922"/>
      <c r="N922">
        <v>1.3913034221380005</v>
      </c>
      <c r="O922" s="83">
        <v>1605.8999999999999</v>
      </c>
      <c r="P922">
        <v>1950.4899999999996</v>
      </c>
      <c r="Q922">
        <v>1.7891680000000001</v>
      </c>
      <c r="R922">
        <v>1771.76</v>
      </c>
      <c r="S922">
        <v>1.7891680000000001</v>
      </c>
      <c r="T922" s="84">
        <v>1605.8999999999999</v>
      </c>
      <c r="U922" s="57">
        <v>44317</v>
      </c>
      <c r="V922" s="81" t="str">
        <f t="shared" si="56"/>
        <v>52020</v>
      </c>
      <c r="W922" s="80" t="str">
        <f t="shared" si="57"/>
        <v>1 a 30 dias</v>
      </c>
      <c r="X922" s="81" t="str">
        <f t="shared" si="59"/>
        <v>52021</v>
      </c>
      <c r="AA922"/>
    </row>
    <row r="923" spans="1:27" x14ac:dyDescent="0.3">
      <c r="A923" s="57">
        <v>44255</v>
      </c>
      <c r="B923">
        <v>29894663000189</v>
      </c>
      <c r="C923" t="s">
        <v>96</v>
      </c>
      <c r="D923" s="57">
        <v>43978</v>
      </c>
      <c r="E923">
        <v>278.37</v>
      </c>
      <c r="F923" s="57">
        <v>44050</v>
      </c>
      <c r="G923">
        <f t="shared" si="58"/>
        <v>-205</v>
      </c>
      <c r="H923" s="57">
        <v>46514</v>
      </c>
      <c r="I923">
        <v>2198</v>
      </c>
      <c r="J923">
        <v>307429852</v>
      </c>
      <c r="K923">
        <v>84</v>
      </c>
      <c r="L923"/>
      <c r="M923"/>
      <c r="N923">
        <v>1.4477679999999999</v>
      </c>
      <c r="O923" s="83">
        <v>13915.79</v>
      </c>
      <c r="P923">
        <v>13505.030000000004</v>
      </c>
      <c r="Q923">
        <v>1.7958970000000001</v>
      </c>
      <c r="R923">
        <v>15121.669999999998</v>
      </c>
      <c r="S923">
        <v>1.7958970000000001</v>
      </c>
      <c r="T923" s="84">
        <v>13915.79</v>
      </c>
      <c r="U923" s="57">
        <v>44044</v>
      </c>
      <c r="V923" s="81" t="str">
        <f t="shared" si="56"/>
        <v>52020</v>
      </c>
      <c r="W923" s="80" t="str">
        <f t="shared" si="57"/>
        <v>Acima de 120 dias</v>
      </c>
      <c r="X923" s="81" t="str">
        <f t="shared" si="59"/>
        <v>82020</v>
      </c>
      <c r="AA923"/>
    </row>
    <row r="924" spans="1:27" x14ac:dyDescent="0.3">
      <c r="A924" s="57">
        <v>44255</v>
      </c>
      <c r="B924">
        <v>29894663000189</v>
      </c>
      <c r="C924" t="s">
        <v>96</v>
      </c>
      <c r="D924" s="57">
        <v>44001</v>
      </c>
      <c r="E924">
        <v>130.36000000000001</v>
      </c>
      <c r="F924" s="57">
        <v>44019</v>
      </c>
      <c r="G924">
        <f t="shared" si="58"/>
        <v>-236</v>
      </c>
      <c r="H924" s="57">
        <v>46514</v>
      </c>
      <c r="I924">
        <v>2198</v>
      </c>
      <c r="J924">
        <v>307430704</v>
      </c>
      <c r="K924">
        <v>84</v>
      </c>
      <c r="L924"/>
      <c r="M924"/>
      <c r="N924">
        <v>1.3599999999999999</v>
      </c>
      <c r="O924" s="83">
        <v>6883.61</v>
      </c>
      <c r="P924">
        <v>6451.5</v>
      </c>
      <c r="Q924">
        <v>1.643216</v>
      </c>
      <c r="R924">
        <v>7368.04</v>
      </c>
      <c r="S924">
        <v>1.643216</v>
      </c>
      <c r="T924" s="84">
        <v>6883.61</v>
      </c>
      <c r="U924" s="57">
        <v>44013</v>
      </c>
      <c r="V924" s="81" t="str">
        <f t="shared" si="56"/>
        <v>62020</v>
      </c>
      <c r="W924" s="80" t="str">
        <f t="shared" si="57"/>
        <v>Acima de 120 dias</v>
      </c>
      <c r="X924" s="81" t="str">
        <f t="shared" si="59"/>
        <v>72020</v>
      </c>
      <c r="AA924"/>
    </row>
    <row r="925" spans="1:27" x14ac:dyDescent="0.3">
      <c r="A925" s="57">
        <v>44255</v>
      </c>
      <c r="B925">
        <v>29894663000189</v>
      </c>
      <c r="C925" t="s">
        <v>96</v>
      </c>
      <c r="D925" s="57">
        <v>43978</v>
      </c>
      <c r="E925">
        <v>227.16</v>
      </c>
      <c r="F925" s="57">
        <v>44081</v>
      </c>
      <c r="G925">
        <f t="shared" si="58"/>
        <v>-174</v>
      </c>
      <c r="H925" s="57">
        <v>46514</v>
      </c>
      <c r="I925">
        <v>2198</v>
      </c>
      <c r="J925">
        <v>307436162</v>
      </c>
      <c r="K925">
        <v>84</v>
      </c>
      <c r="L925"/>
      <c r="M925"/>
      <c r="N925">
        <v>1.4400410000000001</v>
      </c>
      <c r="O925" s="83">
        <v>11150.1</v>
      </c>
      <c r="P925">
        <v>11049.209999999994</v>
      </c>
      <c r="Q925">
        <v>1.7876989999999999</v>
      </c>
      <c r="R925">
        <v>12136.24</v>
      </c>
      <c r="S925">
        <v>1.7876989999999999</v>
      </c>
      <c r="T925" s="84">
        <v>11150.1</v>
      </c>
      <c r="U925" s="57">
        <v>44105</v>
      </c>
      <c r="V925" s="81" t="str">
        <f t="shared" si="56"/>
        <v>52020</v>
      </c>
      <c r="W925" s="80" t="str">
        <f t="shared" si="57"/>
        <v>Acima de 120 dias</v>
      </c>
      <c r="X925" s="81" t="str">
        <f t="shared" si="59"/>
        <v>102020</v>
      </c>
      <c r="AA925"/>
    </row>
    <row r="926" spans="1:27" x14ac:dyDescent="0.3">
      <c r="A926" s="57">
        <v>44255</v>
      </c>
      <c r="B926">
        <v>29894663000189</v>
      </c>
      <c r="C926" t="s">
        <v>96</v>
      </c>
      <c r="D926" s="57">
        <v>44001</v>
      </c>
      <c r="E926">
        <v>471.22</v>
      </c>
      <c r="F926" s="57">
        <v>44293</v>
      </c>
      <c r="G926">
        <f t="shared" si="58"/>
        <v>38</v>
      </c>
      <c r="H926" s="57">
        <v>46514</v>
      </c>
      <c r="I926">
        <v>2198</v>
      </c>
      <c r="J926">
        <v>307436812</v>
      </c>
      <c r="K926">
        <v>84</v>
      </c>
      <c r="L926"/>
      <c r="M926"/>
      <c r="N926">
        <v>1.4412918841556508</v>
      </c>
      <c r="O926" s="83">
        <v>19838.32</v>
      </c>
      <c r="P926">
        <v>22689.890000000003</v>
      </c>
      <c r="Q926">
        <v>1.786384</v>
      </c>
      <c r="R926">
        <v>21868.809999999998</v>
      </c>
      <c r="S926">
        <v>1.786384</v>
      </c>
      <c r="T926" s="84">
        <v>19838.32</v>
      </c>
      <c r="U926" s="57">
        <v>44287</v>
      </c>
      <c r="V926" s="81" t="str">
        <f t="shared" si="56"/>
        <v>62020</v>
      </c>
      <c r="W926" s="80" t="str">
        <f t="shared" si="57"/>
        <v>1 a 30 dias</v>
      </c>
      <c r="X926" s="81" t="str">
        <f t="shared" si="59"/>
        <v>42021</v>
      </c>
      <c r="AA926"/>
    </row>
    <row r="927" spans="1:27" x14ac:dyDescent="0.3">
      <c r="A927" s="57">
        <v>44255</v>
      </c>
      <c r="B927">
        <v>29894663000189</v>
      </c>
      <c r="C927" t="s">
        <v>96</v>
      </c>
      <c r="D927" s="57">
        <v>43978</v>
      </c>
      <c r="E927">
        <v>179.68</v>
      </c>
      <c r="F927" s="57">
        <v>44142</v>
      </c>
      <c r="G927">
        <f t="shared" si="58"/>
        <v>-113</v>
      </c>
      <c r="H927" s="57">
        <v>46514</v>
      </c>
      <c r="I927">
        <v>2198</v>
      </c>
      <c r="J927">
        <v>307437969</v>
      </c>
      <c r="K927">
        <v>84</v>
      </c>
      <c r="L927"/>
      <c r="M927"/>
      <c r="N927">
        <v>1.4416709999999999</v>
      </c>
      <c r="O927" s="83">
        <v>8456.68</v>
      </c>
      <c r="P927">
        <v>8734.94</v>
      </c>
      <c r="Q927">
        <v>1.7893950000000001</v>
      </c>
      <c r="R927">
        <v>9236.2800000000007</v>
      </c>
      <c r="S927">
        <v>1.7893950000000001</v>
      </c>
      <c r="T927" s="84">
        <v>8456.68</v>
      </c>
      <c r="U927" s="57">
        <v>44136</v>
      </c>
      <c r="V927" s="81" t="str">
        <f t="shared" si="56"/>
        <v>52020</v>
      </c>
      <c r="W927" s="80" t="str">
        <f t="shared" si="57"/>
        <v>91 a 120 dias</v>
      </c>
      <c r="X927" s="81" t="str">
        <f t="shared" si="59"/>
        <v>112020</v>
      </c>
      <c r="AA927"/>
    </row>
    <row r="928" spans="1:27" x14ac:dyDescent="0.3">
      <c r="A928" s="57">
        <v>44255</v>
      </c>
      <c r="B928">
        <v>29894663000189</v>
      </c>
      <c r="C928" t="s">
        <v>96</v>
      </c>
      <c r="D928" s="57">
        <v>44040</v>
      </c>
      <c r="E928">
        <v>69</v>
      </c>
      <c r="F928" s="57">
        <v>44172</v>
      </c>
      <c r="G928">
        <f t="shared" si="58"/>
        <v>-83</v>
      </c>
      <c r="H928" s="57">
        <v>46545</v>
      </c>
      <c r="I928">
        <v>2229</v>
      </c>
      <c r="J928">
        <v>307451692</v>
      </c>
      <c r="K928">
        <v>84</v>
      </c>
      <c r="L928"/>
      <c r="M928"/>
      <c r="N928">
        <v>1.438603699882453</v>
      </c>
      <c r="O928" s="83">
        <v>3199.39</v>
      </c>
      <c r="P928">
        <v>3339.0200000000009</v>
      </c>
      <c r="Q928">
        <v>1.786602</v>
      </c>
      <c r="R928">
        <v>3504.69</v>
      </c>
      <c r="S928">
        <v>1.786602</v>
      </c>
      <c r="T928" s="84">
        <v>3199.39</v>
      </c>
      <c r="U928" s="57">
        <v>44197</v>
      </c>
      <c r="V928" s="81" t="str">
        <f t="shared" si="56"/>
        <v>72020</v>
      </c>
      <c r="W928" s="80" t="str">
        <f t="shared" si="57"/>
        <v>61 a 90 dias</v>
      </c>
      <c r="X928" s="81" t="str">
        <f t="shared" si="59"/>
        <v>12021</v>
      </c>
      <c r="AA928"/>
    </row>
    <row r="929" spans="1:27" x14ac:dyDescent="0.3">
      <c r="A929" s="57">
        <v>44255</v>
      </c>
      <c r="B929">
        <v>29894663000189</v>
      </c>
      <c r="C929" t="s">
        <v>96</v>
      </c>
      <c r="D929" s="57">
        <v>44074</v>
      </c>
      <c r="E929">
        <v>302.39</v>
      </c>
      <c r="F929" s="57">
        <v>44234</v>
      </c>
      <c r="G929">
        <f t="shared" si="58"/>
        <v>-21</v>
      </c>
      <c r="H929" s="57">
        <v>45817</v>
      </c>
      <c r="I929">
        <v>1501</v>
      </c>
      <c r="J929">
        <v>307451774</v>
      </c>
      <c r="K929">
        <v>60</v>
      </c>
      <c r="L929"/>
      <c r="M929"/>
      <c r="N929">
        <v>1.3599999999999999</v>
      </c>
      <c r="O929" s="83">
        <v>10981.51</v>
      </c>
      <c r="P929">
        <v>12145.110000000002</v>
      </c>
      <c r="Q929">
        <v>1.7905850000000001</v>
      </c>
      <c r="R929">
        <v>11943</v>
      </c>
      <c r="S929">
        <v>1.7905850000000001</v>
      </c>
      <c r="T929" s="84">
        <v>10981.51</v>
      </c>
      <c r="U929" s="57">
        <v>44228</v>
      </c>
      <c r="V929" s="81" t="str">
        <f t="shared" si="56"/>
        <v>82020</v>
      </c>
      <c r="W929" s="80" t="str">
        <f t="shared" si="57"/>
        <v>1 a 30 dias</v>
      </c>
      <c r="X929" s="81" t="str">
        <f t="shared" si="59"/>
        <v>22021</v>
      </c>
      <c r="AA929"/>
    </row>
    <row r="930" spans="1:27" x14ac:dyDescent="0.3">
      <c r="A930" s="57">
        <v>44255</v>
      </c>
      <c r="B930">
        <v>29894663000189</v>
      </c>
      <c r="C930" t="s">
        <v>96</v>
      </c>
      <c r="D930" s="57">
        <v>44074</v>
      </c>
      <c r="E930">
        <v>118</v>
      </c>
      <c r="F930" s="57">
        <v>44234</v>
      </c>
      <c r="G930">
        <f t="shared" si="58"/>
        <v>-21</v>
      </c>
      <c r="H930" s="57">
        <v>46575</v>
      </c>
      <c r="I930">
        <v>2259</v>
      </c>
      <c r="J930">
        <v>307457598</v>
      </c>
      <c r="K930">
        <v>84</v>
      </c>
      <c r="L930"/>
      <c r="M930"/>
      <c r="N930">
        <v>1.4313143077536843</v>
      </c>
      <c r="O930" s="83">
        <v>5277.31</v>
      </c>
      <c r="P930">
        <v>5733.7799999999988</v>
      </c>
      <c r="Q930">
        <v>1.779037</v>
      </c>
      <c r="R930">
        <v>5810.02</v>
      </c>
      <c r="S930">
        <v>1.779037</v>
      </c>
      <c r="T930" s="84">
        <v>5277.31</v>
      </c>
      <c r="U930" s="57">
        <v>44228</v>
      </c>
      <c r="V930" s="81" t="str">
        <f t="shared" si="56"/>
        <v>82020</v>
      </c>
      <c r="W930" s="80" t="str">
        <f t="shared" si="57"/>
        <v>1 a 30 dias</v>
      </c>
      <c r="X930" s="81" t="str">
        <f t="shared" si="59"/>
        <v>22021</v>
      </c>
      <c r="AA930"/>
    </row>
    <row r="931" spans="1:27" x14ac:dyDescent="0.3">
      <c r="A931" s="57">
        <v>44255</v>
      </c>
      <c r="B931">
        <v>29894663000189</v>
      </c>
      <c r="C931" t="s">
        <v>96</v>
      </c>
      <c r="D931" s="57">
        <v>44074</v>
      </c>
      <c r="E931">
        <v>406.95</v>
      </c>
      <c r="F931" s="57">
        <v>44203</v>
      </c>
      <c r="G931">
        <f t="shared" si="58"/>
        <v>-52</v>
      </c>
      <c r="H931" s="57">
        <v>46638</v>
      </c>
      <c r="I931">
        <v>2322</v>
      </c>
      <c r="J931">
        <v>307466403</v>
      </c>
      <c r="K931">
        <v>84</v>
      </c>
      <c r="L931"/>
      <c r="M931"/>
      <c r="N931">
        <v>1.3599999999999999</v>
      </c>
      <c r="O931" s="83">
        <v>20707.78</v>
      </c>
      <c r="P931">
        <v>20102.769999999997</v>
      </c>
      <c r="Q931">
        <v>1.432369</v>
      </c>
      <c r="R931">
        <v>21146.84</v>
      </c>
      <c r="S931">
        <v>1.432369</v>
      </c>
      <c r="T931" s="84">
        <v>20707.78</v>
      </c>
      <c r="U931" s="57">
        <v>44197</v>
      </c>
      <c r="V931" s="81" t="str">
        <f t="shared" si="56"/>
        <v>82020</v>
      </c>
      <c r="W931" s="80" t="str">
        <f t="shared" si="57"/>
        <v>31 a 60 dias</v>
      </c>
      <c r="X931" s="81" t="str">
        <f t="shared" si="59"/>
        <v>12021</v>
      </c>
      <c r="AA931"/>
    </row>
    <row r="932" spans="1:27" x14ac:dyDescent="0.3">
      <c r="A932" s="57">
        <v>44255</v>
      </c>
      <c r="B932">
        <v>29894663000189</v>
      </c>
      <c r="C932" t="s">
        <v>96</v>
      </c>
      <c r="D932" s="57">
        <v>44074</v>
      </c>
      <c r="E932">
        <v>173.6</v>
      </c>
      <c r="F932" s="57">
        <v>44172</v>
      </c>
      <c r="G932">
        <f t="shared" si="58"/>
        <v>-83</v>
      </c>
      <c r="H932" s="57">
        <v>46667</v>
      </c>
      <c r="I932">
        <v>2351</v>
      </c>
      <c r="J932">
        <v>307474794</v>
      </c>
      <c r="K932">
        <v>84</v>
      </c>
      <c r="L932"/>
      <c r="M932"/>
      <c r="N932">
        <v>1.440863</v>
      </c>
      <c r="O932" s="83">
        <v>8224.9</v>
      </c>
      <c r="P932">
        <v>8218.57</v>
      </c>
      <c r="Q932">
        <v>1.788327</v>
      </c>
      <c r="R932">
        <v>9044.85</v>
      </c>
      <c r="S932">
        <v>1.788327</v>
      </c>
      <c r="T932" s="84">
        <v>8224.9</v>
      </c>
      <c r="U932" s="57">
        <v>44166</v>
      </c>
      <c r="V932" s="81" t="str">
        <f t="shared" si="56"/>
        <v>82020</v>
      </c>
      <c r="W932" s="80" t="str">
        <f t="shared" si="57"/>
        <v>61 a 90 dias</v>
      </c>
      <c r="X932" s="81" t="str">
        <f t="shared" si="59"/>
        <v>122020</v>
      </c>
      <c r="AA932"/>
    </row>
    <row r="933" spans="1:27" x14ac:dyDescent="0.3">
      <c r="A933" s="57">
        <v>44255</v>
      </c>
      <c r="B933">
        <v>29894663000189</v>
      </c>
      <c r="C933" t="s">
        <v>96</v>
      </c>
      <c r="D933" s="57">
        <v>44074</v>
      </c>
      <c r="E933">
        <v>136.80000000000001</v>
      </c>
      <c r="F933" s="57">
        <v>44142</v>
      </c>
      <c r="G933">
        <f t="shared" si="58"/>
        <v>-113</v>
      </c>
      <c r="H933" s="57">
        <v>46638</v>
      </c>
      <c r="I933">
        <v>2322</v>
      </c>
      <c r="J933">
        <v>307483672</v>
      </c>
      <c r="K933">
        <v>84</v>
      </c>
      <c r="L933"/>
      <c r="M933"/>
      <c r="N933">
        <v>1.4482170000000001</v>
      </c>
      <c r="O933" s="83">
        <v>6587.1900000000005</v>
      </c>
      <c r="P933">
        <v>6554.5400000000009</v>
      </c>
      <c r="Q933">
        <v>1.786287</v>
      </c>
      <c r="R933">
        <v>7204.97</v>
      </c>
      <c r="S933">
        <v>1.786287</v>
      </c>
      <c r="T933" s="84">
        <v>6587.1900000000005</v>
      </c>
      <c r="U933" s="57">
        <v>44136</v>
      </c>
      <c r="V933" s="81" t="str">
        <f t="shared" si="56"/>
        <v>82020</v>
      </c>
      <c r="W933" s="80" t="str">
        <f t="shared" si="57"/>
        <v>91 a 120 dias</v>
      </c>
      <c r="X933" s="81" t="str">
        <f t="shared" si="59"/>
        <v>112020</v>
      </c>
      <c r="AA933"/>
    </row>
    <row r="934" spans="1:27" x14ac:dyDescent="0.3">
      <c r="A934" s="57">
        <v>44255</v>
      </c>
      <c r="B934">
        <v>29894663000189</v>
      </c>
      <c r="C934" t="s">
        <v>96</v>
      </c>
      <c r="D934" s="57">
        <v>44099</v>
      </c>
      <c r="E934">
        <v>181.4</v>
      </c>
      <c r="F934" s="57">
        <v>44262</v>
      </c>
      <c r="G934">
        <f t="shared" si="58"/>
        <v>7</v>
      </c>
      <c r="H934" s="57">
        <v>46667</v>
      </c>
      <c r="I934">
        <v>2351</v>
      </c>
      <c r="J934">
        <v>307487235</v>
      </c>
      <c r="K934">
        <v>84</v>
      </c>
      <c r="L934"/>
      <c r="M934"/>
      <c r="N934">
        <v>1.4180979999999999</v>
      </c>
      <c r="O934" s="83">
        <v>8129.87</v>
      </c>
      <c r="P934">
        <v>8759.6899999999987</v>
      </c>
      <c r="Q934">
        <v>1.753447</v>
      </c>
      <c r="R934">
        <v>8968.0500000000011</v>
      </c>
      <c r="S934">
        <v>1.753447</v>
      </c>
      <c r="T934" s="84">
        <v>8129.87</v>
      </c>
      <c r="U934" s="57">
        <v>44287</v>
      </c>
      <c r="V934" s="81" t="str">
        <f t="shared" si="56"/>
        <v>92020</v>
      </c>
      <c r="W934" s="80" t="str">
        <f t="shared" si="57"/>
        <v>1 a 30 dias</v>
      </c>
      <c r="X934" s="81" t="str">
        <f t="shared" si="59"/>
        <v>42021</v>
      </c>
      <c r="AA934"/>
    </row>
    <row r="935" spans="1:27" x14ac:dyDescent="0.3">
      <c r="A935" s="57">
        <v>44255</v>
      </c>
      <c r="B935">
        <v>29894663000189</v>
      </c>
      <c r="C935" t="s">
        <v>96</v>
      </c>
      <c r="D935" s="57">
        <v>43978</v>
      </c>
      <c r="E935">
        <v>93.42</v>
      </c>
      <c r="F935" s="57">
        <v>44262</v>
      </c>
      <c r="G935">
        <f t="shared" si="58"/>
        <v>7</v>
      </c>
      <c r="H935" s="57">
        <v>46119</v>
      </c>
      <c r="I935">
        <v>1803</v>
      </c>
      <c r="J935">
        <v>307508503</v>
      </c>
      <c r="K935">
        <v>72</v>
      </c>
      <c r="L935"/>
      <c r="M935"/>
      <c r="N935">
        <v>1.3599999999999999</v>
      </c>
      <c r="O935" s="83">
        <v>3802.3199999999997</v>
      </c>
      <c r="P935">
        <v>4247.4500000000016</v>
      </c>
      <c r="Q935">
        <v>1.613877</v>
      </c>
      <c r="R935">
        <v>4039.8500000000004</v>
      </c>
      <c r="S935">
        <v>1.613877</v>
      </c>
      <c r="T935" s="84">
        <v>3802.3199999999997</v>
      </c>
      <c r="U935" s="57">
        <v>44287</v>
      </c>
      <c r="V935" s="81" t="str">
        <f t="shared" si="56"/>
        <v>52020</v>
      </c>
      <c r="W935" s="80" t="str">
        <f t="shared" si="57"/>
        <v>1 a 30 dias</v>
      </c>
      <c r="X935" s="81" t="str">
        <f t="shared" si="59"/>
        <v>42021</v>
      </c>
      <c r="AA935"/>
    </row>
    <row r="936" spans="1:27" x14ac:dyDescent="0.3">
      <c r="A936" s="57">
        <v>44255</v>
      </c>
      <c r="B936">
        <v>29894663000189</v>
      </c>
      <c r="C936" t="s">
        <v>96</v>
      </c>
      <c r="D936" s="57">
        <v>44134</v>
      </c>
      <c r="E936">
        <v>52</v>
      </c>
      <c r="F936" s="57">
        <v>44234</v>
      </c>
      <c r="G936">
        <f t="shared" si="58"/>
        <v>-21</v>
      </c>
      <c r="H936" s="57">
        <v>46699</v>
      </c>
      <c r="I936">
        <v>2383</v>
      </c>
      <c r="J936">
        <v>307556512</v>
      </c>
      <c r="K936">
        <v>84</v>
      </c>
      <c r="L936"/>
      <c r="M936"/>
      <c r="N936">
        <v>1.4117950000000001</v>
      </c>
      <c r="O936" s="83">
        <v>2399.1</v>
      </c>
      <c r="P936">
        <v>2521.9400000000005</v>
      </c>
      <c r="Q936">
        <v>1.748407</v>
      </c>
      <c r="R936">
        <v>2644.8</v>
      </c>
      <c r="S936">
        <v>1.748407</v>
      </c>
      <c r="T936" s="84">
        <v>2399.1</v>
      </c>
      <c r="U936" s="57">
        <v>44228</v>
      </c>
      <c r="V936" s="81" t="str">
        <f t="shared" si="56"/>
        <v>102020</v>
      </c>
      <c r="W936" s="80" t="str">
        <f t="shared" si="57"/>
        <v>1 a 30 dias</v>
      </c>
      <c r="X936" s="81" t="str">
        <f t="shared" si="59"/>
        <v>22021</v>
      </c>
      <c r="AA936"/>
    </row>
    <row r="937" spans="1:27" x14ac:dyDescent="0.3">
      <c r="A937" s="57">
        <v>44255</v>
      </c>
      <c r="B937">
        <v>29894663000189</v>
      </c>
      <c r="C937" t="s">
        <v>96</v>
      </c>
      <c r="D937" s="57">
        <v>44074</v>
      </c>
      <c r="E937">
        <v>54</v>
      </c>
      <c r="F937" s="57">
        <v>44234</v>
      </c>
      <c r="G937">
        <f t="shared" si="58"/>
        <v>-21</v>
      </c>
      <c r="H937" s="57">
        <v>46608</v>
      </c>
      <c r="I937">
        <v>2292</v>
      </c>
      <c r="J937">
        <v>307566036</v>
      </c>
      <c r="K937">
        <v>84</v>
      </c>
      <c r="L937"/>
      <c r="M937"/>
      <c r="N937">
        <v>1.4330970000000001</v>
      </c>
      <c r="O937" s="83">
        <v>2424.5500000000002</v>
      </c>
      <c r="P937">
        <v>2638.59</v>
      </c>
      <c r="Q937">
        <v>1.7860879999999999</v>
      </c>
      <c r="R937">
        <v>2675.79</v>
      </c>
      <c r="S937">
        <v>1.7860879999999999</v>
      </c>
      <c r="T937" s="84">
        <v>2424.5500000000002</v>
      </c>
      <c r="U937" s="57">
        <v>44228</v>
      </c>
      <c r="V937" s="81" t="str">
        <f t="shared" si="56"/>
        <v>82020</v>
      </c>
      <c r="W937" s="80" t="str">
        <f t="shared" si="57"/>
        <v>1 a 30 dias</v>
      </c>
      <c r="X937" s="81" t="str">
        <f t="shared" si="59"/>
        <v>22021</v>
      </c>
      <c r="AA937"/>
    </row>
    <row r="938" spans="1:27" x14ac:dyDescent="0.3">
      <c r="A938" s="57">
        <v>44255</v>
      </c>
      <c r="B938">
        <v>29894663000189</v>
      </c>
      <c r="C938" t="s">
        <v>96</v>
      </c>
      <c r="D938" s="57">
        <v>44074</v>
      </c>
      <c r="E938">
        <v>60</v>
      </c>
      <c r="F938" s="57">
        <v>44262</v>
      </c>
      <c r="G938">
        <f t="shared" si="58"/>
        <v>7</v>
      </c>
      <c r="H938" s="57">
        <v>46638</v>
      </c>
      <c r="I938">
        <v>2322</v>
      </c>
      <c r="J938">
        <v>307568675</v>
      </c>
      <c r="K938">
        <v>84</v>
      </c>
      <c r="L938"/>
      <c r="M938"/>
      <c r="N938">
        <v>1.3599999999999999</v>
      </c>
      <c r="O938" s="83">
        <v>2857.31</v>
      </c>
      <c r="P938">
        <v>2963.8999999999996</v>
      </c>
      <c r="Q938">
        <v>1.5212939999999999</v>
      </c>
      <c r="R938">
        <v>2997.85</v>
      </c>
      <c r="S938">
        <v>1.5212939999999999</v>
      </c>
      <c r="T938" s="84">
        <v>2857.31</v>
      </c>
      <c r="U938" s="57">
        <v>44287</v>
      </c>
      <c r="V938" s="81" t="str">
        <f t="shared" si="56"/>
        <v>82020</v>
      </c>
      <c r="W938" s="80" t="str">
        <f t="shared" si="57"/>
        <v>1 a 30 dias</v>
      </c>
      <c r="X938" s="81" t="str">
        <f t="shared" si="59"/>
        <v>42021</v>
      </c>
      <c r="AA938"/>
    </row>
    <row r="939" spans="1:27" x14ac:dyDescent="0.3">
      <c r="A939" s="57">
        <v>44255</v>
      </c>
      <c r="B939">
        <v>29894663000189</v>
      </c>
      <c r="C939" t="s">
        <v>96</v>
      </c>
      <c r="D939" s="57">
        <v>44134</v>
      </c>
      <c r="E939">
        <v>308.89</v>
      </c>
      <c r="F939" s="57">
        <v>44323</v>
      </c>
      <c r="G939">
        <f t="shared" si="58"/>
        <v>68</v>
      </c>
      <c r="H939" s="57">
        <v>46667</v>
      </c>
      <c r="I939">
        <v>2351</v>
      </c>
      <c r="J939">
        <v>307591274</v>
      </c>
      <c r="K939">
        <v>84</v>
      </c>
      <c r="L939"/>
      <c r="M939"/>
      <c r="N939">
        <v>1.4131899999999999</v>
      </c>
      <c r="O939" s="83">
        <v>13198.609999999999</v>
      </c>
      <c r="P939">
        <v>15188.139999999992</v>
      </c>
      <c r="Q939">
        <v>1.7604569999999999</v>
      </c>
      <c r="R939">
        <v>14675.66</v>
      </c>
      <c r="S939">
        <v>1.7604569999999999</v>
      </c>
      <c r="T939" s="84">
        <v>13198.609999999999</v>
      </c>
      <c r="U939" s="57">
        <v>44317</v>
      </c>
      <c r="V939" s="81" t="str">
        <f t="shared" si="56"/>
        <v>102020</v>
      </c>
      <c r="W939" s="80" t="str">
        <f t="shared" si="57"/>
        <v>1 a 30 dias</v>
      </c>
      <c r="X939" s="81" t="str">
        <f t="shared" si="59"/>
        <v>52021</v>
      </c>
      <c r="AA939"/>
    </row>
    <row r="940" spans="1:27" x14ac:dyDescent="0.3">
      <c r="A940" s="57">
        <v>44255</v>
      </c>
      <c r="B940">
        <v>29894663000189</v>
      </c>
      <c r="C940" t="s">
        <v>96</v>
      </c>
      <c r="D940" s="57">
        <v>44074</v>
      </c>
      <c r="E940">
        <v>240.9</v>
      </c>
      <c r="F940" s="57">
        <v>44111</v>
      </c>
      <c r="G940">
        <f t="shared" si="58"/>
        <v>-144</v>
      </c>
      <c r="H940" s="57">
        <v>46484</v>
      </c>
      <c r="I940">
        <v>2168</v>
      </c>
      <c r="J940">
        <v>307627424</v>
      </c>
      <c r="K940">
        <v>84</v>
      </c>
      <c r="L940"/>
      <c r="M940"/>
      <c r="N940">
        <v>1.4447895895845442</v>
      </c>
      <c r="O940" s="83">
        <v>11502.66</v>
      </c>
      <c r="P940">
        <v>11431.61</v>
      </c>
      <c r="Q940">
        <v>1.793104</v>
      </c>
      <c r="R940">
        <v>12529.390000000001</v>
      </c>
      <c r="S940">
        <v>1.793104</v>
      </c>
      <c r="T940" s="84">
        <v>11502.66</v>
      </c>
      <c r="U940" s="57">
        <v>44105</v>
      </c>
      <c r="V940" s="81" t="str">
        <f t="shared" si="56"/>
        <v>82020</v>
      </c>
      <c r="W940" s="80" t="str">
        <f t="shared" si="57"/>
        <v>Acima de 120 dias</v>
      </c>
      <c r="X940" s="81" t="str">
        <f t="shared" si="59"/>
        <v>102020</v>
      </c>
      <c r="AA940"/>
    </row>
    <row r="941" spans="1:27" x14ac:dyDescent="0.3">
      <c r="A941" s="57">
        <v>44255</v>
      </c>
      <c r="B941">
        <v>29894663000189</v>
      </c>
      <c r="C941" t="s">
        <v>96</v>
      </c>
      <c r="D941" s="57">
        <v>43978</v>
      </c>
      <c r="E941">
        <v>139.94</v>
      </c>
      <c r="F941" s="57">
        <v>43989</v>
      </c>
      <c r="G941">
        <f t="shared" si="58"/>
        <v>-266</v>
      </c>
      <c r="H941" s="57">
        <v>46514</v>
      </c>
      <c r="I941">
        <v>2198</v>
      </c>
      <c r="J941">
        <v>307637410</v>
      </c>
      <c r="K941">
        <v>84</v>
      </c>
      <c r="L941"/>
      <c r="M941"/>
      <c r="N941">
        <v>1.4473740000000002</v>
      </c>
      <c r="O941" s="83">
        <v>7276.21</v>
      </c>
      <c r="P941">
        <v>6790</v>
      </c>
      <c r="Q941">
        <v>1.795517</v>
      </c>
      <c r="R941">
        <v>7882.46</v>
      </c>
      <c r="S941">
        <v>1.795517</v>
      </c>
      <c r="T941" s="84">
        <v>7276.21</v>
      </c>
      <c r="U941" s="57">
        <v>44013</v>
      </c>
      <c r="V941" s="81" t="str">
        <f t="shared" si="56"/>
        <v>52020</v>
      </c>
      <c r="W941" s="80" t="str">
        <f t="shared" si="57"/>
        <v>Acima de 120 dias</v>
      </c>
      <c r="X941" s="81" t="str">
        <f t="shared" si="59"/>
        <v>72020</v>
      </c>
      <c r="AA941"/>
    </row>
    <row r="942" spans="1:27" x14ac:dyDescent="0.3">
      <c r="A942" s="57">
        <v>44255</v>
      </c>
      <c r="B942">
        <v>29894663000189</v>
      </c>
      <c r="C942" t="s">
        <v>96</v>
      </c>
      <c r="D942" s="57">
        <v>44040</v>
      </c>
      <c r="E942">
        <v>313.5</v>
      </c>
      <c r="F942" s="57">
        <v>44234</v>
      </c>
      <c r="G942">
        <f t="shared" si="58"/>
        <v>-21</v>
      </c>
      <c r="H942" s="57">
        <v>46545</v>
      </c>
      <c r="I942">
        <v>2229</v>
      </c>
      <c r="J942">
        <v>307649248</v>
      </c>
      <c r="K942">
        <v>84</v>
      </c>
      <c r="L942"/>
      <c r="M942"/>
      <c r="N942">
        <v>1.4378106233222967</v>
      </c>
      <c r="O942" s="83">
        <v>13912.27</v>
      </c>
      <c r="P942">
        <v>15174.670000000002</v>
      </c>
      <c r="Q942">
        <v>1.7857799999999999</v>
      </c>
      <c r="R942">
        <v>15300</v>
      </c>
      <c r="S942">
        <v>1.7857799999999999</v>
      </c>
      <c r="T942" s="84">
        <v>13912.27</v>
      </c>
      <c r="U942" s="57">
        <v>44256</v>
      </c>
      <c r="V942" s="81" t="str">
        <f t="shared" si="56"/>
        <v>72020</v>
      </c>
      <c r="W942" s="80" t="str">
        <f t="shared" si="57"/>
        <v>1 a 30 dias</v>
      </c>
      <c r="X942" s="81" t="str">
        <f t="shared" si="59"/>
        <v>32021</v>
      </c>
      <c r="AA942"/>
    </row>
    <row r="943" spans="1:27" x14ac:dyDescent="0.3">
      <c r="A943" s="57">
        <v>44255</v>
      </c>
      <c r="B943">
        <v>29894663000189</v>
      </c>
      <c r="C943" t="s">
        <v>96</v>
      </c>
      <c r="D943" s="57">
        <v>44074</v>
      </c>
      <c r="E943">
        <v>117.94</v>
      </c>
      <c r="F943" s="57">
        <v>44234</v>
      </c>
      <c r="G943">
        <f t="shared" si="58"/>
        <v>-21</v>
      </c>
      <c r="H943" s="57">
        <v>46608</v>
      </c>
      <c r="I943">
        <v>2292</v>
      </c>
      <c r="J943">
        <v>307672135</v>
      </c>
      <c r="K943">
        <v>84</v>
      </c>
      <c r="L943"/>
      <c r="M943"/>
      <c r="N943">
        <v>1.4355929999999999</v>
      </c>
      <c r="O943" s="83">
        <v>5299.08</v>
      </c>
      <c r="P943">
        <v>5758.0600000000013</v>
      </c>
      <c r="Q943">
        <v>1.7835209999999999</v>
      </c>
      <c r="R943">
        <v>5839.9800000000005</v>
      </c>
      <c r="S943">
        <v>1.7835209999999999</v>
      </c>
      <c r="T943" s="84">
        <v>5299.08</v>
      </c>
      <c r="U943" s="57">
        <v>44256</v>
      </c>
      <c r="V943" s="81" t="str">
        <f t="shared" si="56"/>
        <v>82020</v>
      </c>
      <c r="W943" s="80" t="str">
        <f t="shared" si="57"/>
        <v>1 a 30 dias</v>
      </c>
      <c r="X943" s="81" t="str">
        <f t="shared" si="59"/>
        <v>32021</v>
      </c>
      <c r="AA943"/>
    </row>
    <row r="944" spans="1:27" x14ac:dyDescent="0.3">
      <c r="A944" s="57">
        <v>44255</v>
      </c>
      <c r="B944">
        <v>29894663000189</v>
      </c>
      <c r="C944" t="s">
        <v>96</v>
      </c>
      <c r="D944" s="57">
        <v>44001</v>
      </c>
      <c r="E944">
        <v>49.86</v>
      </c>
      <c r="F944" s="57">
        <v>44323</v>
      </c>
      <c r="G944">
        <f t="shared" si="58"/>
        <v>68</v>
      </c>
      <c r="H944" s="57">
        <v>46514</v>
      </c>
      <c r="I944">
        <v>2198</v>
      </c>
      <c r="J944">
        <v>307733270</v>
      </c>
      <c r="K944">
        <v>84</v>
      </c>
      <c r="L944"/>
      <c r="M944"/>
      <c r="N944">
        <v>1.436155105592027</v>
      </c>
      <c r="O944" s="83">
        <v>2049.63</v>
      </c>
      <c r="P944">
        <v>2404.9399999999991</v>
      </c>
      <c r="Q944">
        <v>1.7857799999999999</v>
      </c>
      <c r="R944">
        <v>2267.5</v>
      </c>
      <c r="S944">
        <v>1.7857799999999999</v>
      </c>
      <c r="T944" s="84">
        <v>2049.63</v>
      </c>
      <c r="U944" s="57">
        <v>44317</v>
      </c>
      <c r="V944" s="81" t="str">
        <f t="shared" si="56"/>
        <v>62020</v>
      </c>
      <c r="W944" s="80" t="str">
        <f t="shared" si="57"/>
        <v>1 a 30 dias</v>
      </c>
      <c r="X944" s="81" t="str">
        <f t="shared" si="59"/>
        <v>52021</v>
      </c>
      <c r="AA944"/>
    </row>
    <row r="945" spans="1:27" x14ac:dyDescent="0.3">
      <c r="A945" s="57">
        <v>44255</v>
      </c>
      <c r="B945">
        <v>29894663000189</v>
      </c>
      <c r="C945" t="s">
        <v>96</v>
      </c>
      <c r="D945" s="57">
        <v>43978</v>
      </c>
      <c r="E945">
        <v>282.8</v>
      </c>
      <c r="F945" s="57">
        <v>44019</v>
      </c>
      <c r="G945">
        <f t="shared" si="58"/>
        <v>-236</v>
      </c>
      <c r="H945" s="57">
        <v>46514</v>
      </c>
      <c r="I945">
        <v>2198</v>
      </c>
      <c r="J945">
        <v>307734909</v>
      </c>
      <c r="K945">
        <v>84</v>
      </c>
      <c r="L945"/>
      <c r="M945"/>
      <c r="N945">
        <v>1.4367460000000001</v>
      </c>
      <c r="O945" s="83">
        <v>14458.220000000001</v>
      </c>
      <c r="P945">
        <v>13770.799999999996</v>
      </c>
      <c r="Q945">
        <v>1.784195</v>
      </c>
      <c r="R945">
        <v>15686.939999999999</v>
      </c>
      <c r="S945">
        <v>1.784195</v>
      </c>
      <c r="T945" s="84">
        <v>14458.220000000001</v>
      </c>
      <c r="U945" s="57">
        <v>44013</v>
      </c>
      <c r="V945" s="81" t="str">
        <f t="shared" si="56"/>
        <v>52020</v>
      </c>
      <c r="W945" s="80" t="str">
        <f t="shared" si="57"/>
        <v>Acima de 120 dias</v>
      </c>
      <c r="X945" s="81" t="str">
        <f t="shared" si="59"/>
        <v>72020</v>
      </c>
      <c r="AA945"/>
    </row>
    <row r="946" spans="1:27" x14ac:dyDescent="0.3">
      <c r="A946" s="57">
        <v>44255</v>
      </c>
      <c r="B946">
        <v>29894663000189</v>
      </c>
      <c r="C946" t="s">
        <v>96</v>
      </c>
      <c r="D946" s="57">
        <v>44074</v>
      </c>
      <c r="E946">
        <v>704</v>
      </c>
      <c r="F946" s="57">
        <v>44262</v>
      </c>
      <c r="G946">
        <f t="shared" si="58"/>
        <v>7</v>
      </c>
      <c r="H946" s="57">
        <v>46575</v>
      </c>
      <c r="I946">
        <v>2259</v>
      </c>
      <c r="J946">
        <v>307747860</v>
      </c>
      <c r="K946">
        <v>84</v>
      </c>
      <c r="L946"/>
      <c r="M946"/>
      <c r="N946">
        <v>1.4063014108337997</v>
      </c>
      <c r="O946" s="83">
        <v>31007.040000000001</v>
      </c>
      <c r="P946">
        <v>34493.289999999986</v>
      </c>
      <c r="Q946">
        <v>1.7523850000000001</v>
      </c>
      <c r="R946">
        <v>34207.19</v>
      </c>
      <c r="S946">
        <v>1.7523850000000001</v>
      </c>
      <c r="T946" s="84">
        <v>31007.040000000001</v>
      </c>
      <c r="U946" s="57">
        <v>44287</v>
      </c>
      <c r="V946" s="81" t="str">
        <f t="shared" si="56"/>
        <v>82020</v>
      </c>
      <c r="W946" s="80" t="str">
        <f t="shared" si="57"/>
        <v>1 a 30 dias</v>
      </c>
      <c r="X946" s="81" t="str">
        <f t="shared" si="59"/>
        <v>42021</v>
      </c>
      <c r="AA946"/>
    </row>
    <row r="947" spans="1:27" x14ac:dyDescent="0.3">
      <c r="A947" s="57">
        <v>44255</v>
      </c>
      <c r="B947">
        <v>29894663000189</v>
      </c>
      <c r="C947" t="s">
        <v>96</v>
      </c>
      <c r="D947" s="57">
        <v>43936</v>
      </c>
      <c r="E947">
        <v>480.11</v>
      </c>
      <c r="F947" s="57">
        <v>43989</v>
      </c>
      <c r="G947">
        <f t="shared" si="58"/>
        <v>-266</v>
      </c>
      <c r="H947" s="57">
        <v>46090</v>
      </c>
      <c r="I947">
        <v>1774</v>
      </c>
      <c r="J947">
        <v>307812757</v>
      </c>
      <c r="K947">
        <v>72</v>
      </c>
      <c r="L947"/>
      <c r="M947"/>
      <c r="N947">
        <v>1.5139607684550016</v>
      </c>
      <c r="O947" s="83">
        <v>21831.08</v>
      </c>
      <c r="P947">
        <v>20742.069999999989</v>
      </c>
      <c r="Q947">
        <v>2.0626890000000002</v>
      </c>
      <c r="R947">
        <v>24136.18</v>
      </c>
      <c r="S947">
        <v>2.0626890000000002</v>
      </c>
      <c r="T947" s="84">
        <v>21831.08</v>
      </c>
      <c r="U947" s="57">
        <v>43983</v>
      </c>
      <c r="V947" s="81" t="str">
        <f t="shared" si="56"/>
        <v>42020</v>
      </c>
      <c r="W947" s="80" t="str">
        <f t="shared" si="57"/>
        <v>Acima de 120 dias</v>
      </c>
      <c r="X947" s="81" t="str">
        <f t="shared" si="59"/>
        <v>62020</v>
      </c>
      <c r="AA947"/>
    </row>
    <row r="948" spans="1:27" x14ac:dyDescent="0.3">
      <c r="A948" s="57">
        <v>44255</v>
      </c>
      <c r="B948">
        <v>29894663000189</v>
      </c>
      <c r="C948" t="s">
        <v>96</v>
      </c>
      <c r="D948" s="57">
        <v>43936</v>
      </c>
      <c r="E948">
        <v>119</v>
      </c>
      <c r="F948" s="57">
        <v>44323</v>
      </c>
      <c r="G948">
        <f t="shared" si="58"/>
        <v>68</v>
      </c>
      <c r="H948" s="57">
        <v>46090</v>
      </c>
      <c r="I948">
        <v>1774</v>
      </c>
      <c r="J948">
        <v>307813922</v>
      </c>
      <c r="K948">
        <v>72</v>
      </c>
      <c r="L948"/>
      <c r="M948"/>
      <c r="N948">
        <v>1.5079391717692543</v>
      </c>
      <c r="O948" s="83">
        <v>4107.95</v>
      </c>
      <c r="P948">
        <v>5150.2300000000005</v>
      </c>
      <c r="Q948">
        <v>2.0564170000000002</v>
      </c>
      <c r="R948">
        <v>4680.29</v>
      </c>
      <c r="S948">
        <v>2.0564170000000002</v>
      </c>
      <c r="T948" s="84">
        <v>4107.95</v>
      </c>
      <c r="U948" s="57">
        <v>44317</v>
      </c>
      <c r="V948" s="81" t="str">
        <f t="shared" si="56"/>
        <v>42020</v>
      </c>
      <c r="W948" s="80" t="str">
        <f t="shared" si="57"/>
        <v>1 a 30 dias</v>
      </c>
      <c r="X948" s="81" t="str">
        <f t="shared" si="59"/>
        <v>52021</v>
      </c>
      <c r="AA948"/>
    </row>
    <row r="949" spans="1:27" x14ac:dyDescent="0.3">
      <c r="A949" s="57">
        <v>44255</v>
      </c>
      <c r="B949">
        <v>29894663000189</v>
      </c>
      <c r="C949" t="s">
        <v>96</v>
      </c>
      <c r="D949" s="57">
        <v>44040</v>
      </c>
      <c r="E949">
        <v>236</v>
      </c>
      <c r="F949" s="57">
        <v>44323</v>
      </c>
      <c r="G949">
        <f t="shared" si="58"/>
        <v>68</v>
      </c>
      <c r="H949" s="57">
        <v>46119</v>
      </c>
      <c r="I949">
        <v>1803</v>
      </c>
      <c r="J949">
        <v>307819401</v>
      </c>
      <c r="K949">
        <v>72</v>
      </c>
      <c r="L949"/>
      <c r="M949"/>
      <c r="N949">
        <v>1.3599999999999999</v>
      </c>
      <c r="O949" s="83">
        <v>9017.52</v>
      </c>
      <c r="P949">
        <v>10554.090000000004</v>
      </c>
      <c r="Q949">
        <v>1.666029</v>
      </c>
      <c r="R949">
        <v>9733.5499999999993</v>
      </c>
      <c r="S949">
        <v>1.666029</v>
      </c>
      <c r="T949" s="84">
        <v>9017.52</v>
      </c>
      <c r="U949" s="57">
        <v>44317</v>
      </c>
      <c r="V949" s="81" t="str">
        <f t="shared" si="56"/>
        <v>72020</v>
      </c>
      <c r="W949" s="80" t="str">
        <f t="shared" si="57"/>
        <v>1 a 30 dias</v>
      </c>
      <c r="X949" s="81" t="str">
        <f t="shared" si="59"/>
        <v>52021</v>
      </c>
      <c r="AA949"/>
    </row>
    <row r="950" spans="1:27" x14ac:dyDescent="0.3">
      <c r="A950" s="57">
        <v>44255</v>
      </c>
      <c r="B950">
        <v>29894663000189</v>
      </c>
      <c r="C950" t="s">
        <v>96</v>
      </c>
      <c r="D950" s="57">
        <v>43978</v>
      </c>
      <c r="E950">
        <v>299.39999999999998</v>
      </c>
      <c r="F950" s="57">
        <v>43989</v>
      </c>
      <c r="G950">
        <f t="shared" si="58"/>
        <v>-266</v>
      </c>
      <c r="H950" s="57">
        <v>46514</v>
      </c>
      <c r="I950">
        <v>2198</v>
      </c>
      <c r="J950">
        <v>307831162</v>
      </c>
      <c r="K950">
        <v>84</v>
      </c>
      <c r="L950"/>
      <c r="M950"/>
      <c r="N950">
        <v>1.444113</v>
      </c>
      <c r="O950" s="83">
        <v>2095.8000000000002</v>
      </c>
      <c r="P950">
        <v>14543.130000000001</v>
      </c>
      <c r="Q950">
        <v>1.7920290000000001</v>
      </c>
      <c r="R950">
        <v>2095.8000000000002</v>
      </c>
      <c r="S950">
        <v>1.7920290000000001</v>
      </c>
      <c r="T950" s="84">
        <v>2095.8000000000002</v>
      </c>
      <c r="U950" s="57">
        <v>44228</v>
      </c>
      <c r="V950" s="81" t="str">
        <f t="shared" si="56"/>
        <v>52020</v>
      </c>
      <c r="W950" s="80" t="str">
        <f t="shared" si="57"/>
        <v>Acima de 120 dias</v>
      </c>
      <c r="X950" s="81" t="str">
        <f t="shared" si="59"/>
        <v>22021</v>
      </c>
      <c r="AA950"/>
    </row>
    <row r="951" spans="1:27" x14ac:dyDescent="0.3">
      <c r="A951" s="57">
        <v>44255</v>
      </c>
      <c r="B951">
        <v>29894663000189</v>
      </c>
      <c r="C951" t="s">
        <v>96</v>
      </c>
      <c r="D951" s="57">
        <v>44040</v>
      </c>
      <c r="E951">
        <v>313.39999999999998</v>
      </c>
      <c r="F951" s="57">
        <v>44234</v>
      </c>
      <c r="G951">
        <f t="shared" si="58"/>
        <v>-21</v>
      </c>
      <c r="H951" s="57">
        <v>46514</v>
      </c>
      <c r="I951">
        <v>2198</v>
      </c>
      <c r="J951">
        <v>307833277</v>
      </c>
      <c r="K951">
        <v>84</v>
      </c>
      <c r="L951"/>
      <c r="M951"/>
      <c r="N951">
        <v>1.4448390244155946</v>
      </c>
      <c r="O951" s="83">
        <v>13796.9</v>
      </c>
      <c r="P951">
        <v>15039.860000000002</v>
      </c>
      <c r="Q951">
        <v>1.7930200000000001</v>
      </c>
      <c r="R951">
        <v>15156.48</v>
      </c>
      <c r="S951">
        <v>1.7930200000000001</v>
      </c>
      <c r="T951" s="84">
        <v>13796.9</v>
      </c>
      <c r="U951" s="57">
        <v>44228</v>
      </c>
      <c r="V951" s="81" t="str">
        <f t="shared" si="56"/>
        <v>72020</v>
      </c>
      <c r="W951" s="80" t="str">
        <f t="shared" si="57"/>
        <v>1 a 30 dias</v>
      </c>
      <c r="X951" s="81" t="str">
        <f t="shared" si="59"/>
        <v>22021</v>
      </c>
      <c r="AA951"/>
    </row>
    <row r="952" spans="1:27" x14ac:dyDescent="0.3">
      <c r="A952" s="57">
        <v>44255</v>
      </c>
      <c r="B952">
        <v>29894663000189</v>
      </c>
      <c r="C952" t="s">
        <v>96</v>
      </c>
      <c r="D952" s="57">
        <v>43978</v>
      </c>
      <c r="E952">
        <v>161.30000000000001</v>
      </c>
      <c r="F952" s="57">
        <v>43989</v>
      </c>
      <c r="G952">
        <f t="shared" si="58"/>
        <v>-266</v>
      </c>
      <c r="H952" s="57">
        <v>46514</v>
      </c>
      <c r="I952">
        <v>2198</v>
      </c>
      <c r="J952">
        <v>307834888</v>
      </c>
      <c r="K952">
        <v>84</v>
      </c>
      <c r="L952"/>
      <c r="M952"/>
      <c r="N952">
        <v>1.3983840000000001</v>
      </c>
      <c r="O952" s="83">
        <v>8484.68</v>
      </c>
      <c r="P952">
        <v>7956.5600000000031</v>
      </c>
      <c r="Q952">
        <v>1.743268</v>
      </c>
      <c r="R952">
        <v>9192.6</v>
      </c>
      <c r="S952">
        <v>1.743268</v>
      </c>
      <c r="T952" s="84">
        <v>8484.68</v>
      </c>
      <c r="U952" s="57">
        <v>43983</v>
      </c>
      <c r="V952" s="81" t="str">
        <f t="shared" si="56"/>
        <v>52020</v>
      </c>
      <c r="W952" s="80" t="str">
        <f t="shared" si="57"/>
        <v>Acima de 120 dias</v>
      </c>
      <c r="X952" s="81" t="str">
        <f t="shared" si="59"/>
        <v>62020</v>
      </c>
      <c r="AA952"/>
    </row>
    <row r="953" spans="1:27" x14ac:dyDescent="0.3">
      <c r="A953" s="57">
        <v>44255</v>
      </c>
      <c r="B953">
        <v>29894663000189</v>
      </c>
      <c r="C953" t="s">
        <v>96</v>
      </c>
      <c r="D953" s="57">
        <v>44074</v>
      </c>
      <c r="E953">
        <v>78</v>
      </c>
      <c r="F953" s="57">
        <v>44262</v>
      </c>
      <c r="G953">
        <f t="shared" si="58"/>
        <v>7</v>
      </c>
      <c r="H953" s="57">
        <v>46545</v>
      </c>
      <c r="I953">
        <v>2229</v>
      </c>
      <c r="J953">
        <v>307840076</v>
      </c>
      <c r="K953">
        <v>84</v>
      </c>
      <c r="L953"/>
      <c r="M953"/>
      <c r="N953">
        <v>1.3935577276057531</v>
      </c>
      <c r="O953" s="83">
        <v>3427.08</v>
      </c>
      <c r="P953">
        <v>3813.4099999999989</v>
      </c>
      <c r="Q953">
        <v>1.7385969999999999</v>
      </c>
      <c r="R953">
        <v>3776.44</v>
      </c>
      <c r="S953">
        <v>1.7385969999999999</v>
      </c>
      <c r="T953" s="84">
        <v>3427.08</v>
      </c>
      <c r="U953" s="57">
        <v>44256</v>
      </c>
      <c r="V953" s="81" t="str">
        <f t="shared" si="56"/>
        <v>82020</v>
      </c>
      <c r="W953" s="80" t="str">
        <f t="shared" si="57"/>
        <v>1 a 30 dias</v>
      </c>
      <c r="X953" s="81" t="str">
        <f t="shared" si="59"/>
        <v>32021</v>
      </c>
      <c r="AA953"/>
    </row>
    <row r="954" spans="1:27" x14ac:dyDescent="0.3">
      <c r="A954" s="57">
        <v>44255</v>
      </c>
      <c r="B954">
        <v>29894663000189</v>
      </c>
      <c r="C954" t="s">
        <v>96</v>
      </c>
      <c r="D954" s="57">
        <v>44074</v>
      </c>
      <c r="E954">
        <v>1175.6400000000001</v>
      </c>
      <c r="F954" s="57">
        <v>44234</v>
      </c>
      <c r="G954">
        <f t="shared" si="58"/>
        <v>-21</v>
      </c>
      <c r="H954" s="57">
        <v>46608</v>
      </c>
      <c r="I954">
        <v>2292</v>
      </c>
      <c r="J954">
        <v>307856377</v>
      </c>
      <c r="K954">
        <v>84</v>
      </c>
      <c r="L954"/>
      <c r="M954"/>
      <c r="N954">
        <v>1.3599999999999999</v>
      </c>
      <c r="O954" s="83">
        <v>59758.85</v>
      </c>
      <c r="P954">
        <v>58875.709999999985</v>
      </c>
      <c r="Q954">
        <v>1.3443830000000001</v>
      </c>
      <c r="R954">
        <v>59500.11</v>
      </c>
      <c r="S954">
        <v>1.3443830000000001</v>
      </c>
      <c r="T954" s="84">
        <v>59758.85</v>
      </c>
      <c r="U954" s="57">
        <v>44228</v>
      </c>
      <c r="V954" s="81" t="str">
        <f t="shared" si="56"/>
        <v>82020</v>
      </c>
      <c r="W954" s="80" t="str">
        <f t="shared" si="57"/>
        <v>1 a 30 dias</v>
      </c>
      <c r="X954" s="81" t="str">
        <f t="shared" si="59"/>
        <v>22021</v>
      </c>
      <c r="AA954"/>
    </row>
    <row r="955" spans="1:27" x14ac:dyDescent="0.3">
      <c r="A955" s="57">
        <v>44255</v>
      </c>
      <c r="B955">
        <v>29894663000189</v>
      </c>
      <c r="C955" t="s">
        <v>96</v>
      </c>
      <c r="D955" s="57">
        <v>44099</v>
      </c>
      <c r="E955">
        <v>1168.5</v>
      </c>
      <c r="F955" s="57">
        <v>44172</v>
      </c>
      <c r="G955">
        <f t="shared" si="58"/>
        <v>-83</v>
      </c>
      <c r="H955" s="57">
        <v>46638</v>
      </c>
      <c r="I955">
        <v>2322</v>
      </c>
      <c r="J955">
        <v>307889151</v>
      </c>
      <c r="K955">
        <v>84</v>
      </c>
      <c r="L955"/>
      <c r="M955"/>
      <c r="N955">
        <v>1.4421919999999999</v>
      </c>
      <c r="O955" s="83">
        <v>55048.87</v>
      </c>
      <c r="P955">
        <v>56775.80999999999</v>
      </c>
      <c r="Q955">
        <v>1.789717</v>
      </c>
      <c r="R955">
        <v>60475.55</v>
      </c>
      <c r="S955">
        <v>1.789717</v>
      </c>
      <c r="T955" s="84">
        <v>55048.87</v>
      </c>
      <c r="U955" s="57">
        <v>44197</v>
      </c>
      <c r="V955" s="81" t="str">
        <f t="shared" si="56"/>
        <v>92020</v>
      </c>
      <c r="W955" s="80" t="str">
        <f t="shared" si="57"/>
        <v>61 a 90 dias</v>
      </c>
      <c r="X955" s="81" t="str">
        <f t="shared" si="59"/>
        <v>12021</v>
      </c>
      <c r="AA955"/>
    </row>
    <row r="956" spans="1:27" x14ac:dyDescent="0.3">
      <c r="A956" s="57">
        <v>44255</v>
      </c>
      <c r="B956">
        <v>29894663000189</v>
      </c>
      <c r="C956" t="s">
        <v>96</v>
      </c>
      <c r="D956" s="57">
        <v>43936</v>
      </c>
      <c r="E956">
        <v>36.450000000000003</v>
      </c>
      <c r="F956" s="57">
        <v>44050</v>
      </c>
      <c r="G956">
        <f t="shared" si="58"/>
        <v>-205</v>
      </c>
      <c r="H956" s="57">
        <v>46090</v>
      </c>
      <c r="I956">
        <v>1774</v>
      </c>
      <c r="J956">
        <v>307908425</v>
      </c>
      <c r="K956">
        <v>72</v>
      </c>
      <c r="L956"/>
      <c r="M956"/>
      <c r="N956">
        <v>1.4949999999999999</v>
      </c>
      <c r="O956" s="83">
        <v>1607.41</v>
      </c>
      <c r="P956">
        <v>1583.58</v>
      </c>
      <c r="Q956">
        <v>1.9843280000000001</v>
      </c>
      <c r="R956">
        <v>1766.2</v>
      </c>
      <c r="S956">
        <v>1.9843280000000001</v>
      </c>
      <c r="T956" s="84">
        <v>1607.41</v>
      </c>
      <c r="U956" s="57">
        <v>44044</v>
      </c>
      <c r="V956" s="81" t="str">
        <f t="shared" si="56"/>
        <v>42020</v>
      </c>
      <c r="W956" s="80" t="str">
        <f t="shared" si="57"/>
        <v>Acima de 120 dias</v>
      </c>
      <c r="X956" s="81" t="str">
        <f t="shared" si="59"/>
        <v>82020</v>
      </c>
      <c r="AA956"/>
    </row>
    <row r="957" spans="1:27" x14ac:dyDescent="0.3">
      <c r="A957" s="57">
        <v>44255</v>
      </c>
      <c r="B957">
        <v>29894663000189</v>
      </c>
      <c r="C957" t="s">
        <v>96</v>
      </c>
      <c r="D957" s="57">
        <v>44074</v>
      </c>
      <c r="E957">
        <v>948</v>
      </c>
      <c r="F957" s="57">
        <v>44172</v>
      </c>
      <c r="G957">
        <f t="shared" si="58"/>
        <v>-83</v>
      </c>
      <c r="H957" s="57">
        <v>46484</v>
      </c>
      <c r="I957">
        <v>2168</v>
      </c>
      <c r="J957">
        <v>307925590</v>
      </c>
      <c r="K957">
        <v>84</v>
      </c>
      <c r="L957"/>
      <c r="M957"/>
      <c r="N957">
        <v>1.4406021456917555</v>
      </c>
      <c r="O957" s="83">
        <v>43417.64</v>
      </c>
      <c r="P957">
        <v>45046.739999999983</v>
      </c>
      <c r="Q957">
        <v>1.7886310000000001</v>
      </c>
      <c r="R957">
        <v>47462.34</v>
      </c>
      <c r="S957">
        <v>1.7886310000000001</v>
      </c>
      <c r="T957" s="84">
        <v>43417.64</v>
      </c>
      <c r="U957" s="57">
        <v>44166</v>
      </c>
      <c r="V957" s="81" t="str">
        <f t="shared" si="56"/>
        <v>82020</v>
      </c>
      <c r="W957" s="80" t="str">
        <f t="shared" si="57"/>
        <v>61 a 90 dias</v>
      </c>
      <c r="X957" s="81" t="str">
        <f t="shared" si="59"/>
        <v>122020</v>
      </c>
      <c r="AA957"/>
    </row>
    <row r="958" spans="1:27" x14ac:dyDescent="0.3">
      <c r="A958" s="57">
        <v>44255</v>
      </c>
      <c r="B958">
        <v>29894663000189</v>
      </c>
      <c r="C958" t="s">
        <v>96</v>
      </c>
      <c r="D958" s="57">
        <v>44074</v>
      </c>
      <c r="E958">
        <v>146.5</v>
      </c>
      <c r="F958" s="57">
        <v>44262</v>
      </c>
      <c r="G958">
        <f t="shared" si="58"/>
        <v>7</v>
      </c>
      <c r="H958" s="57">
        <v>46638</v>
      </c>
      <c r="I958">
        <v>2322</v>
      </c>
      <c r="J958">
        <v>307969210</v>
      </c>
      <c r="K958">
        <v>84</v>
      </c>
      <c r="L958"/>
      <c r="M958"/>
      <c r="N958">
        <v>1.3599999999999999</v>
      </c>
      <c r="O958" s="83">
        <v>7209.39</v>
      </c>
      <c r="P958">
        <v>7236.9000000000015</v>
      </c>
      <c r="Q958">
        <v>1.410042</v>
      </c>
      <c r="R958">
        <v>7319.72</v>
      </c>
      <c r="S958">
        <v>1.410042</v>
      </c>
      <c r="T958" s="84">
        <v>7209.39</v>
      </c>
      <c r="U958" s="57">
        <v>44287</v>
      </c>
      <c r="V958" s="81" t="str">
        <f t="shared" si="56"/>
        <v>82020</v>
      </c>
      <c r="W958" s="80" t="str">
        <f t="shared" si="57"/>
        <v>1 a 30 dias</v>
      </c>
      <c r="X958" s="81" t="str">
        <f t="shared" si="59"/>
        <v>42021</v>
      </c>
      <c r="AA958"/>
    </row>
    <row r="959" spans="1:27" x14ac:dyDescent="0.3">
      <c r="A959" s="57">
        <v>44255</v>
      </c>
      <c r="B959">
        <v>29894663000189</v>
      </c>
      <c r="C959" t="s">
        <v>96</v>
      </c>
      <c r="D959" s="57">
        <v>44001</v>
      </c>
      <c r="E959">
        <v>313</v>
      </c>
      <c r="F959" s="57">
        <v>44019</v>
      </c>
      <c r="G959">
        <f t="shared" si="58"/>
        <v>-236</v>
      </c>
      <c r="H959" s="57">
        <v>46514</v>
      </c>
      <c r="I959">
        <v>2198</v>
      </c>
      <c r="J959">
        <v>308031042</v>
      </c>
      <c r="K959">
        <v>84</v>
      </c>
      <c r="L959"/>
      <c r="M959"/>
      <c r="N959">
        <v>1.4478244769141047</v>
      </c>
      <c r="O959" s="83">
        <v>15969.32</v>
      </c>
      <c r="P959">
        <v>15038.430000000006</v>
      </c>
      <c r="Q959">
        <v>1.79332</v>
      </c>
      <c r="R959">
        <v>17315.64</v>
      </c>
      <c r="S959">
        <v>1.79332</v>
      </c>
      <c r="T959" s="84">
        <v>15969.32</v>
      </c>
      <c r="U959" s="57">
        <v>44044</v>
      </c>
      <c r="V959" s="81" t="str">
        <f t="shared" si="56"/>
        <v>62020</v>
      </c>
      <c r="W959" s="80" t="str">
        <f t="shared" si="57"/>
        <v>Acima de 120 dias</v>
      </c>
      <c r="X959" s="81" t="str">
        <f t="shared" si="59"/>
        <v>82020</v>
      </c>
      <c r="AA959"/>
    </row>
    <row r="960" spans="1:27" x14ac:dyDescent="0.3">
      <c r="A960" s="57">
        <v>44255</v>
      </c>
      <c r="B960">
        <v>29894663000189</v>
      </c>
      <c r="C960" t="s">
        <v>96</v>
      </c>
      <c r="D960" s="57">
        <v>44040</v>
      </c>
      <c r="E960">
        <v>57</v>
      </c>
      <c r="F960" s="57">
        <v>44172</v>
      </c>
      <c r="G960">
        <f t="shared" si="58"/>
        <v>-83</v>
      </c>
      <c r="H960" s="57">
        <v>46514</v>
      </c>
      <c r="I960">
        <v>2198</v>
      </c>
      <c r="J960">
        <v>308033712</v>
      </c>
      <c r="K960">
        <v>84</v>
      </c>
      <c r="L960"/>
      <c r="M960"/>
      <c r="N960">
        <v>1.4319802538787028</v>
      </c>
      <c r="O960" s="83">
        <v>2628.96</v>
      </c>
      <c r="P960">
        <v>2747.0100000000016</v>
      </c>
      <c r="Q960">
        <v>1.784492</v>
      </c>
      <c r="R960">
        <v>2880.48</v>
      </c>
      <c r="S960">
        <v>1.784492</v>
      </c>
      <c r="T960" s="84">
        <v>2628.96</v>
      </c>
      <c r="U960" s="57">
        <v>44197</v>
      </c>
      <c r="V960" s="81" t="str">
        <f t="shared" si="56"/>
        <v>72020</v>
      </c>
      <c r="W960" s="80" t="str">
        <f t="shared" si="57"/>
        <v>61 a 90 dias</v>
      </c>
      <c r="X960" s="81" t="str">
        <f t="shared" si="59"/>
        <v>12021</v>
      </c>
      <c r="AA960"/>
    </row>
    <row r="961" spans="1:27" x14ac:dyDescent="0.3">
      <c r="A961" s="57">
        <v>44255</v>
      </c>
      <c r="B961">
        <v>29894663000189</v>
      </c>
      <c r="C961" t="s">
        <v>96</v>
      </c>
      <c r="D961" s="57">
        <v>44074</v>
      </c>
      <c r="E961">
        <v>286</v>
      </c>
      <c r="F961" s="57">
        <v>44262</v>
      </c>
      <c r="G961">
        <f t="shared" si="58"/>
        <v>7</v>
      </c>
      <c r="H961" s="57">
        <v>46575</v>
      </c>
      <c r="I961">
        <v>2259</v>
      </c>
      <c r="J961">
        <v>308043697</v>
      </c>
      <c r="K961">
        <v>84</v>
      </c>
      <c r="L961"/>
      <c r="M961"/>
      <c r="N961">
        <v>1.4074218739738424</v>
      </c>
      <c r="O961" s="83">
        <v>12592.34</v>
      </c>
      <c r="P961">
        <v>14007.670000000002</v>
      </c>
      <c r="Q961">
        <v>1.7535780000000001</v>
      </c>
      <c r="R961">
        <v>13892.18</v>
      </c>
      <c r="S961">
        <v>1.7535780000000001</v>
      </c>
      <c r="T961" s="84">
        <v>12592.34</v>
      </c>
      <c r="U961" s="57">
        <v>44287</v>
      </c>
      <c r="V961" s="81" t="str">
        <f t="shared" si="56"/>
        <v>82020</v>
      </c>
      <c r="W961" s="80" t="str">
        <f t="shared" si="57"/>
        <v>1 a 30 dias</v>
      </c>
      <c r="X961" s="81" t="str">
        <f t="shared" si="59"/>
        <v>42021</v>
      </c>
      <c r="AA961"/>
    </row>
    <row r="962" spans="1:27" x14ac:dyDescent="0.3">
      <c r="A962" s="57">
        <v>44255</v>
      </c>
      <c r="B962">
        <v>29894663000189</v>
      </c>
      <c r="C962" t="s">
        <v>96</v>
      </c>
      <c r="D962" s="57">
        <v>44040</v>
      </c>
      <c r="E962">
        <v>168.59</v>
      </c>
      <c r="F962" s="57">
        <v>44081</v>
      </c>
      <c r="G962">
        <f t="shared" si="58"/>
        <v>-174</v>
      </c>
      <c r="H962" s="57">
        <v>46575</v>
      </c>
      <c r="I962">
        <v>2259</v>
      </c>
      <c r="J962">
        <v>308048606</v>
      </c>
      <c r="K962">
        <v>84</v>
      </c>
      <c r="L962"/>
      <c r="M962"/>
      <c r="N962">
        <v>1.4016960000000001</v>
      </c>
      <c r="O962" s="83">
        <v>8447.43</v>
      </c>
      <c r="P962">
        <v>8311.24</v>
      </c>
      <c r="Q962">
        <v>1.7472529999999999</v>
      </c>
      <c r="R962">
        <v>9214.31</v>
      </c>
      <c r="S962">
        <v>1.7472529999999999</v>
      </c>
      <c r="T962" s="84">
        <v>8447.43</v>
      </c>
      <c r="U962" s="57">
        <v>44105</v>
      </c>
      <c r="V962" s="81" t="str">
        <f t="shared" ref="V962:V1025" si="60">MONTH(D962)&amp;YEAR(D962)</f>
        <v>72020</v>
      </c>
      <c r="W962" s="80" t="str">
        <f t="shared" ref="W962:W1025" si="61">_xlfn.IFS(G962&lt;-120,"Acima de 120 dias",G962&lt;=-90,"91 a 120 dias",G962&lt;=-61,"61 a 90 dias",G962&lt;=-31,"31 a 60 dias",G962&gt;=-30,"1 a 30 dias")</f>
        <v>Acima de 120 dias</v>
      </c>
      <c r="X962" s="81" t="str">
        <f t="shared" si="59"/>
        <v>102020</v>
      </c>
      <c r="AA962"/>
    </row>
    <row r="963" spans="1:27" x14ac:dyDescent="0.3">
      <c r="A963" s="57">
        <v>44255</v>
      </c>
      <c r="B963">
        <v>29894663000189</v>
      </c>
      <c r="C963" t="s">
        <v>96</v>
      </c>
      <c r="D963" s="57">
        <v>44074</v>
      </c>
      <c r="E963">
        <v>250</v>
      </c>
      <c r="F963" s="57">
        <v>44142</v>
      </c>
      <c r="G963">
        <f t="shared" ref="G963:G1026" si="62">F963-A963</f>
        <v>-113</v>
      </c>
      <c r="H963" s="57">
        <v>46575</v>
      </c>
      <c r="I963">
        <v>2259</v>
      </c>
      <c r="J963">
        <v>308056932</v>
      </c>
      <c r="K963">
        <v>84</v>
      </c>
      <c r="L963"/>
      <c r="M963"/>
      <c r="N963">
        <v>1.4315782954949272</v>
      </c>
      <c r="O963" s="83">
        <v>11929.96</v>
      </c>
      <c r="P963">
        <v>12146.61000000001</v>
      </c>
      <c r="Q963">
        <v>1.7793460000000001</v>
      </c>
      <c r="R963">
        <v>13058.51</v>
      </c>
      <c r="S963">
        <v>1.7793460000000001</v>
      </c>
      <c r="T963" s="84">
        <v>11929.96</v>
      </c>
      <c r="U963" s="57">
        <v>44166</v>
      </c>
      <c r="V963" s="81" t="str">
        <f t="shared" si="60"/>
        <v>82020</v>
      </c>
      <c r="W963" s="80" t="str">
        <f t="shared" si="61"/>
        <v>91 a 120 dias</v>
      </c>
      <c r="X963" s="81" t="str">
        <f t="shared" ref="X963:X1026" si="63">MONTH(U963)&amp;YEAR(U963)</f>
        <v>122020</v>
      </c>
      <c r="AA963"/>
    </row>
    <row r="964" spans="1:27" x14ac:dyDescent="0.3">
      <c r="A964" s="57">
        <v>44255</v>
      </c>
      <c r="B964">
        <v>29894663000189</v>
      </c>
      <c r="C964" t="s">
        <v>96</v>
      </c>
      <c r="D964" s="57">
        <v>44134</v>
      </c>
      <c r="E964">
        <v>283.02</v>
      </c>
      <c r="F964" s="57">
        <v>44323</v>
      </c>
      <c r="G964">
        <f t="shared" si="62"/>
        <v>68</v>
      </c>
      <c r="H964" s="57">
        <v>46667</v>
      </c>
      <c r="I964">
        <v>2351</v>
      </c>
      <c r="J964">
        <v>308087450</v>
      </c>
      <c r="K964">
        <v>84</v>
      </c>
      <c r="L964"/>
      <c r="M964"/>
      <c r="N964">
        <v>1.4120680000000001</v>
      </c>
      <c r="O964" s="83">
        <v>12097.41</v>
      </c>
      <c r="P964">
        <v>13921.329999999996</v>
      </c>
      <c r="Q964">
        <v>1.759234</v>
      </c>
      <c r="R964">
        <v>13451.25</v>
      </c>
      <c r="S964">
        <v>1.759234</v>
      </c>
      <c r="T964" s="84">
        <v>12097.41</v>
      </c>
      <c r="U964" s="57">
        <v>44317</v>
      </c>
      <c r="V964" s="81" t="str">
        <f t="shared" si="60"/>
        <v>102020</v>
      </c>
      <c r="W964" s="80" t="str">
        <f t="shared" si="61"/>
        <v>1 a 30 dias</v>
      </c>
      <c r="X964" s="81" t="str">
        <f t="shared" si="63"/>
        <v>52021</v>
      </c>
      <c r="AA964"/>
    </row>
    <row r="965" spans="1:27" x14ac:dyDescent="0.3">
      <c r="A965" s="57">
        <v>44255</v>
      </c>
      <c r="B965">
        <v>29894663000189</v>
      </c>
      <c r="C965" t="s">
        <v>96</v>
      </c>
      <c r="D965" s="57">
        <v>43936</v>
      </c>
      <c r="E965">
        <v>124.26</v>
      </c>
      <c r="F965" s="57">
        <v>44081</v>
      </c>
      <c r="G965">
        <f t="shared" si="62"/>
        <v>-174</v>
      </c>
      <c r="H965" s="57">
        <v>46090</v>
      </c>
      <c r="I965">
        <v>1774</v>
      </c>
      <c r="J965">
        <v>308108062</v>
      </c>
      <c r="K965">
        <v>72</v>
      </c>
      <c r="L965"/>
      <c r="M965"/>
      <c r="N965">
        <v>1.3599999999999999</v>
      </c>
      <c r="O965" s="83">
        <v>5731.13</v>
      </c>
      <c r="P965">
        <v>5620.2699999999995</v>
      </c>
      <c r="Q965">
        <v>1.6349389999999999</v>
      </c>
      <c r="R965">
        <v>6063.59</v>
      </c>
      <c r="S965">
        <v>1.6349389999999999</v>
      </c>
      <c r="T965" s="84">
        <v>5731.13</v>
      </c>
      <c r="U965" s="57">
        <v>44105</v>
      </c>
      <c r="V965" s="81" t="str">
        <f t="shared" si="60"/>
        <v>42020</v>
      </c>
      <c r="W965" s="80" t="str">
        <f t="shared" si="61"/>
        <v>Acima de 120 dias</v>
      </c>
      <c r="X965" s="81" t="str">
        <f t="shared" si="63"/>
        <v>102020</v>
      </c>
      <c r="AA965"/>
    </row>
    <row r="966" spans="1:27" x14ac:dyDescent="0.3">
      <c r="A966" s="57">
        <v>44255</v>
      </c>
      <c r="B966">
        <v>29894663000189</v>
      </c>
      <c r="C966" t="s">
        <v>96</v>
      </c>
      <c r="D966" s="57">
        <v>44001</v>
      </c>
      <c r="E966">
        <v>87.73</v>
      </c>
      <c r="F966" s="57">
        <v>44142</v>
      </c>
      <c r="G966">
        <f t="shared" si="62"/>
        <v>-113</v>
      </c>
      <c r="H966" s="57">
        <v>46119</v>
      </c>
      <c r="I966">
        <v>1803</v>
      </c>
      <c r="J966">
        <v>308121990</v>
      </c>
      <c r="K966">
        <v>72</v>
      </c>
      <c r="L966"/>
      <c r="M966"/>
      <c r="N966">
        <v>1.3599999999999999</v>
      </c>
      <c r="O966" s="83">
        <v>3851.9700000000003</v>
      </c>
      <c r="P966">
        <v>3942.0699999999993</v>
      </c>
      <c r="Q966">
        <v>1.6986829999999999</v>
      </c>
      <c r="R966">
        <v>4144.7</v>
      </c>
      <c r="S966">
        <v>1.6986829999999999</v>
      </c>
      <c r="T966" s="84">
        <v>3851.9700000000003</v>
      </c>
      <c r="U966" s="57">
        <v>44136</v>
      </c>
      <c r="V966" s="81" t="str">
        <f t="shared" si="60"/>
        <v>62020</v>
      </c>
      <c r="W966" s="80" t="str">
        <f t="shared" si="61"/>
        <v>91 a 120 dias</v>
      </c>
      <c r="X966" s="81" t="str">
        <f t="shared" si="63"/>
        <v>112020</v>
      </c>
      <c r="AA966"/>
    </row>
    <row r="967" spans="1:27" x14ac:dyDescent="0.3">
      <c r="A967" s="57">
        <v>44255</v>
      </c>
      <c r="B967">
        <v>29894663000189</v>
      </c>
      <c r="C967" t="s">
        <v>96</v>
      </c>
      <c r="D967" s="57">
        <v>44134</v>
      </c>
      <c r="E967">
        <v>50.15</v>
      </c>
      <c r="F967" s="57">
        <v>44234</v>
      </c>
      <c r="G967">
        <f t="shared" si="62"/>
        <v>-21</v>
      </c>
      <c r="H967" s="57">
        <v>46699</v>
      </c>
      <c r="I967">
        <v>2383</v>
      </c>
      <c r="J967">
        <v>308125539</v>
      </c>
      <c r="K967">
        <v>84</v>
      </c>
      <c r="L967"/>
      <c r="M967"/>
      <c r="N967">
        <v>1.4103700000000001</v>
      </c>
      <c r="O967" s="83">
        <v>2314.6999999999998</v>
      </c>
      <c r="P967">
        <v>2433.4599999999996</v>
      </c>
      <c r="Q967">
        <v>1.7468570000000001</v>
      </c>
      <c r="R967">
        <v>2551.7999999999997</v>
      </c>
      <c r="S967">
        <v>1.7468570000000001</v>
      </c>
      <c r="T967" s="84">
        <v>2314.6999999999998</v>
      </c>
      <c r="U967" s="57">
        <v>44256</v>
      </c>
      <c r="V967" s="81" t="str">
        <f t="shared" si="60"/>
        <v>102020</v>
      </c>
      <c r="W967" s="80" t="str">
        <f t="shared" si="61"/>
        <v>1 a 30 dias</v>
      </c>
      <c r="X967" s="81" t="str">
        <f t="shared" si="63"/>
        <v>32021</v>
      </c>
      <c r="AA967"/>
    </row>
    <row r="968" spans="1:27" x14ac:dyDescent="0.3">
      <c r="A968" s="57">
        <v>44255</v>
      </c>
      <c r="B968">
        <v>29894663000189</v>
      </c>
      <c r="C968" t="s">
        <v>96</v>
      </c>
      <c r="D968" s="57">
        <v>44099</v>
      </c>
      <c r="E968">
        <v>52</v>
      </c>
      <c r="F968" s="57">
        <v>44234</v>
      </c>
      <c r="G968">
        <f t="shared" si="62"/>
        <v>-21</v>
      </c>
      <c r="H968" s="57">
        <v>46638</v>
      </c>
      <c r="I968">
        <v>2322</v>
      </c>
      <c r="J968">
        <v>308125815</v>
      </c>
      <c r="K968">
        <v>84</v>
      </c>
      <c r="L968"/>
      <c r="M968"/>
      <c r="N968">
        <v>1.4145160000000001</v>
      </c>
      <c r="O968" s="83">
        <v>2364.69</v>
      </c>
      <c r="P968">
        <v>2550.2499999999995</v>
      </c>
      <c r="Q968">
        <v>1.7602409999999999</v>
      </c>
      <c r="R968">
        <v>2608.21</v>
      </c>
      <c r="S968">
        <v>1.7602409999999999</v>
      </c>
      <c r="T968" s="84">
        <v>2364.69</v>
      </c>
      <c r="U968" s="57">
        <v>44228</v>
      </c>
      <c r="V968" s="81" t="str">
        <f t="shared" si="60"/>
        <v>92020</v>
      </c>
      <c r="W968" s="80" t="str">
        <f t="shared" si="61"/>
        <v>1 a 30 dias</v>
      </c>
      <c r="X968" s="81" t="str">
        <f t="shared" si="63"/>
        <v>22021</v>
      </c>
      <c r="AA968"/>
    </row>
    <row r="969" spans="1:27" x14ac:dyDescent="0.3">
      <c r="A969" s="57">
        <v>44255</v>
      </c>
      <c r="B969">
        <v>29894663000189</v>
      </c>
      <c r="C969" t="s">
        <v>96</v>
      </c>
      <c r="D969" s="57">
        <v>43978</v>
      </c>
      <c r="E969">
        <v>62.98</v>
      </c>
      <c r="F969" s="57">
        <v>44234</v>
      </c>
      <c r="G969">
        <f t="shared" si="62"/>
        <v>-21</v>
      </c>
      <c r="H969" s="57">
        <v>46484</v>
      </c>
      <c r="I969">
        <v>2168</v>
      </c>
      <c r="J969">
        <v>308125833</v>
      </c>
      <c r="K969">
        <v>84</v>
      </c>
      <c r="L969"/>
      <c r="M969"/>
      <c r="N969">
        <v>1.4299866800703693</v>
      </c>
      <c r="O969" s="83">
        <v>2762.9700000000003</v>
      </c>
      <c r="P969">
        <v>3054.7900000000009</v>
      </c>
      <c r="Q969">
        <v>1.782324</v>
      </c>
      <c r="R969">
        <v>3036.02</v>
      </c>
      <c r="S969">
        <v>1.782324</v>
      </c>
      <c r="T969" s="84">
        <v>2762.9700000000003</v>
      </c>
      <c r="U969" s="57">
        <v>44228</v>
      </c>
      <c r="V969" s="81" t="str">
        <f t="shared" si="60"/>
        <v>52020</v>
      </c>
      <c r="W969" s="80" t="str">
        <f t="shared" si="61"/>
        <v>1 a 30 dias</v>
      </c>
      <c r="X969" s="81" t="str">
        <f t="shared" si="63"/>
        <v>22021</v>
      </c>
      <c r="AA969"/>
    </row>
    <row r="970" spans="1:27" x14ac:dyDescent="0.3">
      <c r="A970" s="57">
        <v>44255</v>
      </c>
      <c r="B970">
        <v>29894663000189</v>
      </c>
      <c r="C970" t="s">
        <v>96</v>
      </c>
      <c r="D970" s="57">
        <v>44134</v>
      </c>
      <c r="E970">
        <v>52.15</v>
      </c>
      <c r="F970" s="57">
        <v>44234</v>
      </c>
      <c r="G970">
        <f t="shared" si="62"/>
        <v>-21</v>
      </c>
      <c r="H970" s="57">
        <v>46699</v>
      </c>
      <c r="I970">
        <v>2383</v>
      </c>
      <c r="J970">
        <v>308126465</v>
      </c>
      <c r="K970">
        <v>84</v>
      </c>
      <c r="L970"/>
      <c r="M970"/>
      <c r="N970">
        <v>1.4158330000000001</v>
      </c>
      <c r="O970" s="83">
        <v>2403.06</v>
      </c>
      <c r="P970">
        <v>2525.7500000000009</v>
      </c>
      <c r="Q970">
        <v>1.7527250000000001</v>
      </c>
      <c r="R970">
        <v>2649.27</v>
      </c>
      <c r="S970">
        <v>1.7527250000000001</v>
      </c>
      <c r="T970" s="84">
        <v>2403.06</v>
      </c>
      <c r="U970" s="57">
        <v>44228</v>
      </c>
      <c r="V970" s="81" t="str">
        <f t="shared" si="60"/>
        <v>102020</v>
      </c>
      <c r="W970" s="80" t="str">
        <f t="shared" si="61"/>
        <v>1 a 30 dias</v>
      </c>
      <c r="X970" s="81" t="str">
        <f t="shared" si="63"/>
        <v>22021</v>
      </c>
      <c r="AA970"/>
    </row>
    <row r="971" spans="1:27" x14ac:dyDescent="0.3">
      <c r="A971" s="57">
        <v>44255</v>
      </c>
      <c r="B971">
        <v>29894663000189</v>
      </c>
      <c r="C971" t="s">
        <v>96</v>
      </c>
      <c r="D971" s="57">
        <v>44134</v>
      </c>
      <c r="E971">
        <v>58.88</v>
      </c>
      <c r="F971" s="57">
        <v>44323</v>
      </c>
      <c r="G971">
        <f t="shared" si="62"/>
        <v>68</v>
      </c>
      <c r="H971" s="57">
        <v>46335</v>
      </c>
      <c r="I971">
        <v>2019</v>
      </c>
      <c r="J971">
        <v>308133819</v>
      </c>
      <c r="K971">
        <v>72</v>
      </c>
      <c r="L971"/>
      <c r="M971"/>
      <c r="N971">
        <v>1.3781949999999998</v>
      </c>
      <c r="O971" s="83">
        <v>2337.8200000000002</v>
      </c>
      <c r="P971">
        <v>2652.1300000000006</v>
      </c>
      <c r="Q971">
        <v>1.7546679999999999</v>
      </c>
      <c r="R971">
        <v>2589.4500000000003</v>
      </c>
      <c r="S971">
        <v>1.7546679999999999</v>
      </c>
      <c r="T971" s="84">
        <v>2337.8200000000002</v>
      </c>
      <c r="U971" s="57">
        <v>44317</v>
      </c>
      <c r="V971" s="81" t="str">
        <f t="shared" si="60"/>
        <v>102020</v>
      </c>
      <c r="W971" s="80" t="str">
        <f t="shared" si="61"/>
        <v>1 a 30 dias</v>
      </c>
      <c r="X971" s="81" t="str">
        <f t="shared" si="63"/>
        <v>52021</v>
      </c>
      <c r="AA971"/>
    </row>
    <row r="972" spans="1:27" x14ac:dyDescent="0.3">
      <c r="A972" s="57">
        <v>44255</v>
      </c>
      <c r="B972">
        <v>29894663000189</v>
      </c>
      <c r="C972" t="s">
        <v>96</v>
      </c>
      <c r="D972" s="57">
        <v>44040</v>
      </c>
      <c r="E972">
        <v>340.47</v>
      </c>
      <c r="F972" s="57">
        <v>44234</v>
      </c>
      <c r="G972">
        <f t="shared" si="62"/>
        <v>-21</v>
      </c>
      <c r="H972" s="57">
        <v>46545</v>
      </c>
      <c r="I972">
        <v>2229</v>
      </c>
      <c r="J972">
        <v>308138579</v>
      </c>
      <c r="K972">
        <v>84</v>
      </c>
      <c r="L972"/>
      <c r="M972"/>
      <c r="N972">
        <v>1.4040510086211433</v>
      </c>
      <c r="O972" s="83">
        <v>15253.869999999999</v>
      </c>
      <c r="P972">
        <v>16666.529999999995</v>
      </c>
      <c r="Q972">
        <v>1.749814</v>
      </c>
      <c r="R972">
        <v>16774.91</v>
      </c>
      <c r="S972">
        <v>1.749814</v>
      </c>
      <c r="T972" s="84">
        <v>15253.869999999999</v>
      </c>
      <c r="U972" s="57">
        <v>44228</v>
      </c>
      <c r="V972" s="81" t="str">
        <f t="shared" si="60"/>
        <v>72020</v>
      </c>
      <c r="W972" s="80" t="str">
        <f t="shared" si="61"/>
        <v>1 a 30 dias</v>
      </c>
      <c r="X972" s="81" t="str">
        <f t="shared" si="63"/>
        <v>22021</v>
      </c>
      <c r="AA972"/>
    </row>
    <row r="973" spans="1:27" x14ac:dyDescent="0.3">
      <c r="A973" s="57">
        <v>44255</v>
      </c>
      <c r="B973">
        <v>29894663000189</v>
      </c>
      <c r="C973" t="s">
        <v>96</v>
      </c>
      <c r="D973" s="57">
        <v>44040</v>
      </c>
      <c r="E973">
        <v>313.5</v>
      </c>
      <c r="F973" s="57">
        <v>44293</v>
      </c>
      <c r="G973">
        <f t="shared" si="62"/>
        <v>38</v>
      </c>
      <c r="H973" s="57">
        <v>46545</v>
      </c>
      <c r="I973">
        <v>2229</v>
      </c>
      <c r="J973">
        <v>308144238</v>
      </c>
      <c r="K973">
        <v>84</v>
      </c>
      <c r="L973"/>
      <c r="M973"/>
      <c r="N973">
        <v>1.4311445046477993</v>
      </c>
      <c r="O973" s="83">
        <v>13311.56</v>
      </c>
      <c r="P973">
        <v>15208.290000000003</v>
      </c>
      <c r="Q973">
        <v>1.778651</v>
      </c>
      <c r="R973">
        <v>14701.71</v>
      </c>
      <c r="S973">
        <v>1.778651</v>
      </c>
      <c r="T973" s="84">
        <v>13311.56</v>
      </c>
      <c r="U973" s="57">
        <v>44287</v>
      </c>
      <c r="V973" s="81" t="str">
        <f t="shared" si="60"/>
        <v>72020</v>
      </c>
      <c r="W973" s="80" t="str">
        <f t="shared" si="61"/>
        <v>1 a 30 dias</v>
      </c>
      <c r="X973" s="81" t="str">
        <f t="shared" si="63"/>
        <v>42021</v>
      </c>
      <c r="AA973"/>
    </row>
    <row r="974" spans="1:27" x14ac:dyDescent="0.3">
      <c r="A974" s="57">
        <v>44255</v>
      </c>
      <c r="B974">
        <v>29894663000189</v>
      </c>
      <c r="C974" t="s">
        <v>96</v>
      </c>
      <c r="D974" s="57">
        <v>44074</v>
      </c>
      <c r="E974">
        <v>243.51</v>
      </c>
      <c r="F974" s="57">
        <v>44323</v>
      </c>
      <c r="G974">
        <f t="shared" si="62"/>
        <v>68</v>
      </c>
      <c r="H974" s="57">
        <v>46575</v>
      </c>
      <c r="I974">
        <v>2259</v>
      </c>
      <c r="J974">
        <v>308147999</v>
      </c>
      <c r="K974">
        <v>84</v>
      </c>
      <c r="L974"/>
      <c r="M974"/>
      <c r="N974">
        <v>1.3599999999999999</v>
      </c>
      <c r="O974" s="83">
        <v>10428.89</v>
      </c>
      <c r="P974">
        <v>12117.12</v>
      </c>
      <c r="Q974">
        <v>1.688647</v>
      </c>
      <c r="R974">
        <v>11506.48</v>
      </c>
      <c r="S974">
        <v>1.688647</v>
      </c>
      <c r="T974" s="84">
        <v>10428.89</v>
      </c>
      <c r="U974" s="57">
        <v>44317</v>
      </c>
      <c r="V974" s="81" t="str">
        <f t="shared" si="60"/>
        <v>82020</v>
      </c>
      <c r="W974" s="80" t="str">
        <f t="shared" si="61"/>
        <v>1 a 30 dias</v>
      </c>
      <c r="X974" s="81" t="str">
        <f t="shared" si="63"/>
        <v>52021</v>
      </c>
      <c r="AA974"/>
    </row>
    <row r="975" spans="1:27" x14ac:dyDescent="0.3">
      <c r="A975" s="57">
        <v>44255</v>
      </c>
      <c r="B975">
        <v>29894663000189</v>
      </c>
      <c r="C975" t="s">
        <v>96</v>
      </c>
      <c r="D975" s="57">
        <v>44134</v>
      </c>
      <c r="E975">
        <v>52</v>
      </c>
      <c r="F975" s="57">
        <v>44172</v>
      </c>
      <c r="G975">
        <f t="shared" si="62"/>
        <v>-83</v>
      </c>
      <c r="H975" s="57">
        <v>46699</v>
      </c>
      <c r="I975">
        <v>2383</v>
      </c>
      <c r="J975">
        <v>308152508</v>
      </c>
      <c r="K975">
        <v>84</v>
      </c>
      <c r="L975"/>
      <c r="M975"/>
      <c r="N975">
        <v>1.416973</v>
      </c>
      <c r="O975" s="83">
        <v>2499.4</v>
      </c>
      <c r="P975">
        <v>2517.4300000000007</v>
      </c>
      <c r="Q975">
        <v>1.7538149999999999</v>
      </c>
      <c r="R975">
        <v>2744.75</v>
      </c>
      <c r="S975">
        <v>1.7538149999999999</v>
      </c>
      <c r="T975" s="84">
        <v>2499.4</v>
      </c>
      <c r="U975" s="57">
        <v>44197</v>
      </c>
      <c r="V975" s="81" t="str">
        <f t="shared" si="60"/>
        <v>102020</v>
      </c>
      <c r="W975" s="80" t="str">
        <f t="shared" si="61"/>
        <v>61 a 90 dias</v>
      </c>
      <c r="X975" s="81" t="str">
        <f t="shared" si="63"/>
        <v>12021</v>
      </c>
      <c r="AA975"/>
    </row>
    <row r="976" spans="1:27" x14ac:dyDescent="0.3">
      <c r="A976" s="57">
        <v>44255</v>
      </c>
      <c r="B976">
        <v>29894663000189</v>
      </c>
      <c r="C976" t="s">
        <v>96</v>
      </c>
      <c r="D976" s="57">
        <v>44099</v>
      </c>
      <c r="E976">
        <v>45.2</v>
      </c>
      <c r="F976" s="57">
        <v>44172</v>
      </c>
      <c r="G976">
        <f t="shared" si="62"/>
        <v>-83</v>
      </c>
      <c r="H976" s="57">
        <v>46575</v>
      </c>
      <c r="I976">
        <v>2259</v>
      </c>
      <c r="J976">
        <v>308157101</v>
      </c>
      <c r="K976">
        <v>84</v>
      </c>
      <c r="L976"/>
      <c r="M976"/>
      <c r="N976">
        <v>1.427721</v>
      </c>
      <c r="O976" s="83">
        <v>2111.4699999999998</v>
      </c>
      <c r="P976">
        <v>2179.5000000000014</v>
      </c>
      <c r="Q976">
        <v>1.779836</v>
      </c>
      <c r="R976">
        <v>2318.23</v>
      </c>
      <c r="S976">
        <v>1.779836</v>
      </c>
      <c r="T976" s="84">
        <v>2111.4699999999998</v>
      </c>
      <c r="U976" s="57">
        <v>44166</v>
      </c>
      <c r="V976" s="81" t="str">
        <f t="shared" si="60"/>
        <v>92020</v>
      </c>
      <c r="W976" s="80" t="str">
        <f t="shared" si="61"/>
        <v>61 a 90 dias</v>
      </c>
      <c r="X976" s="81" t="str">
        <f t="shared" si="63"/>
        <v>122020</v>
      </c>
      <c r="AA976"/>
    </row>
    <row r="977" spans="1:27" x14ac:dyDescent="0.3">
      <c r="A977" s="57">
        <v>44255</v>
      </c>
      <c r="B977">
        <v>29894663000189</v>
      </c>
      <c r="C977" t="s">
        <v>96</v>
      </c>
      <c r="D977" s="57">
        <v>44074</v>
      </c>
      <c r="E977">
        <v>227.45</v>
      </c>
      <c r="F977" s="57">
        <v>44172</v>
      </c>
      <c r="G977">
        <f t="shared" si="62"/>
        <v>-83</v>
      </c>
      <c r="H977" s="57">
        <v>46608</v>
      </c>
      <c r="I977">
        <v>2292</v>
      </c>
      <c r="J977">
        <v>308173682</v>
      </c>
      <c r="K977">
        <v>84</v>
      </c>
      <c r="L977"/>
      <c r="M977"/>
      <c r="N977">
        <v>1.4440140000000001</v>
      </c>
      <c r="O977" s="83">
        <v>10649.630000000001</v>
      </c>
      <c r="P977">
        <v>11073.36</v>
      </c>
      <c r="Q977">
        <v>1.7925089999999999</v>
      </c>
      <c r="R977">
        <v>11690.25</v>
      </c>
      <c r="S977">
        <v>1.7925089999999999</v>
      </c>
      <c r="T977" s="84">
        <v>10649.630000000001</v>
      </c>
      <c r="U977" s="57">
        <v>44166</v>
      </c>
      <c r="V977" s="81" t="str">
        <f t="shared" si="60"/>
        <v>82020</v>
      </c>
      <c r="W977" s="80" t="str">
        <f t="shared" si="61"/>
        <v>61 a 90 dias</v>
      </c>
      <c r="X977" s="81" t="str">
        <f t="shared" si="63"/>
        <v>122020</v>
      </c>
      <c r="AA977"/>
    </row>
    <row r="978" spans="1:27" x14ac:dyDescent="0.3">
      <c r="A978" s="57">
        <v>44255</v>
      </c>
      <c r="B978">
        <v>29894663000189</v>
      </c>
      <c r="C978" t="s">
        <v>96</v>
      </c>
      <c r="D978" s="57">
        <v>44074</v>
      </c>
      <c r="E978">
        <v>133</v>
      </c>
      <c r="F978" s="57">
        <v>44323</v>
      </c>
      <c r="G978">
        <f t="shared" si="62"/>
        <v>68</v>
      </c>
      <c r="H978" s="57">
        <v>46699</v>
      </c>
      <c r="I978">
        <v>2383</v>
      </c>
      <c r="J978">
        <v>308179325</v>
      </c>
      <c r="K978">
        <v>84</v>
      </c>
      <c r="L978"/>
      <c r="M978"/>
      <c r="N978">
        <v>1.40917</v>
      </c>
      <c r="O978" s="83">
        <v>5727.13</v>
      </c>
      <c r="P978">
        <v>6278.1499999999969</v>
      </c>
      <c r="Q978">
        <v>1.7541690000000001</v>
      </c>
      <c r="R978">
        <v>6370.94</v>
      </c>
      <c r="S978">
        <v>1.7541690000000001</v>
      </c>
      <c r="T978" s="84">
        <v>5727.13</v>
      </c>
      <c r="U978" s="57">
        <v>44317</v>
      </c>
      <c r="V978" s="81" t="str">
        <f t="shared" si="60"/>
        <v>82020</v>
      </c>
      <c r="W978" s="80" t="str">
        <f t="shared" si="61"/>
        <v>1 a 30 dias</v>
      </c>
      <c r="X978" s="81" t="str">
        <f t="shared" si="63"/>
        <v>52021</v>
      </c>
      <c r="AA978"/>
    </row>
    <row r="979" spans="1:27" x14ac:dyDescent="0.3">
      <c r="A979" s="57">
        <v>44255</v>
      </c>
      <c r="B979">
        <v>29894663000189</v>
      </c>
      <c r="C979" t="s">
        <v>96</v>
      </c>
      <c r="D979" s="57">
        <v>44074</v>
      </c>
      <c r="E979">
        <v>128.19999999999999</v>
      </c>
      <c r="F979" s="57">
        <v>44262</v>
      </c>
      <c r="G979">
        <f t="shared" si="62"/>
        <v>7</v>
      </c>
      <c r="H979" s="57">
        <v>46514</v>
      </c>
      <c r="I979">
        <v>2198</v>
      </c>
      <c r="J979">
        <v>308228246</v>
      </c>
      <c r="K979">
        <v>84</v>
      </c>
      <c r="L979"/>
      <c r="M979"/>
      <c r="N979">
        <v>1.3599999999999999</v>
      </c>
      <c r="O979" s="83">
        <v>5707.14</v>
      </c>
      <c r="P979">
        <v>6295.5599999999995</v>
      </c>
      <c r="Q979">
        <v>1.666685</v>
      </c>
      <c r="R979">
        <v>6220.35</v>
      </c>
      <c r="S979">
        <v>1.666685</v>
      </c>
      <c r="T979" s="84">
        <v>5707.14</v>
      </c>
      <c r="U979" s="57">
        <v>44256</v>
      </c>
      <c r="V979" s="81" t="str">
        <f t="shared" si="60"/>
        <v>82020</v>
      </c>
      <c r="W979" s="80" t="str">
        <f t="shared" si="61"/>
        <v>1 a 30 dias</v>
      </c>
      <c r="X979" s="81" t="str">
        <f t="shared" si="63"/>
        <v>32021</v>
      </c>
      <c r="AA979"/>
    </row>
    <row r="980" spans="1:27" x14ac:dyDescent="0.3">
      <c r="A980" s="57">
        <v>44255</v>
      </c>
      <c r="B980">
        <v>29894663000189</v>
      </c>
      <c r="C980" t="s">
        <v>96</v>
      </c>
      <c r="D980" s="57">
        <v>44134</v>
      </c>
      <c r="E980">
        <v>52.25</v>
      </c>
      <c r="F980" s="57">
        <v>44262</v>
      </c>
      <c r="G980">
        <f t="shared" si="62"/>
        <v>7</v>
      </c>
      <c r="H980" s="57">
        <v>46699</v>
      </c>
      <c r="I980">
        <v>2383</v>
      </c>
      <c r="J980">
        <v>308233117</v>
      </c>
      <c r="K980">
        <v>84</v>
      </c>
      <c r="L980"/>
      <c r="M980"/>
      <c r="N980">
        <v>1.421991</v>
      </c>
      <c r="O980" s="83">
        <v>2351.08</v>
      </c>
      <c r="P980">
        <v>2525.1600000000012</v>
      </c>
      <c r="Q980">
        <v>1.75919</v>
      </c>
      <c r="R980">
        <v>2597.2600000000002</v>
      </c>
      <c r="S980">
        <v>1.75919</v>
      </c>
      <c r="T980" s="84">
        <v>2351.08</v>
      </c>
      <c r="U980" s="57">
        <v>44256</v>
      </c>
      <c r="V980" s="81" t="str">
        <f t="shared" si="60"/>
        <v>102020</v>
      </c>
      <c r="W980" s="80" t="str">
        <f t="shared" si="61"/>
        <v>1 a 30 dias</v>
      </c>
      <c r="X980" s="81" t="str">
        <f t="shared" si="63"/>
        <v>32021</v>
      </c>
      <c r="AA980"/>
    </row>
    <row r="981" spans="1:27" x14ac:dyDescent="0.3">
      <c r="A981" s="57">
        <v>44255</v>
      </c>
      <c r="B981">
        <v>29894663000189</v>
      </c>
      <c r="C981" t="s">
        <v>96</v>
      </c>
      <c r="D981" s="57">
        <v>44001</v>
      </c>
      <c r="E981">
        <v>285.76</v>
      </c>
      <c r="F981" s="57">
        <v>44262</v>
      </c>
      <c r="G981">
        <f t="shared" si="62"/>
        <v>7</v>
      </c>
      <c r="H981" s="57">
        <v>46545</v>
      </c>
      <c r="I981">
        <v>2229</v>
      </c>
      <c r="J981">
        <v>308244276</v>
      </c>
      <c r="K981">
        <v>84</v>
      </c>
      <c r="L981"/>
      <c r="M981"/>
      <c r="N981">
        <v>1.4531590000000001</v>
      </c>
      <c r="O981" s="83">
        <v>12351.320000000002</v>
      </c>
      <c r="P981">
        <v>13789.259999999995</v>
      </c>
      <c r="Q981">
        <v>1.798999</v>
      </c>
      <c r="R981">
        <v>13600.53</v>
      </c>
      <c r="S981">
        <v>1.798999</v>
      </c>
      <c r="T981" s="84">
        <v>12351.320000000002</v>
      </c>
      <c r="U981" s="57">
        <v>44287</v>
      </c>
      <c r="V981" s="81" t="str">
        <f t="shared" si="60"/>
        <v>62020</v>
      </c>
      <c r="W981" s="80" t="str">
        <f t="shared" si="61"/>
        <v>1 a 30 dias</v>
      </c>
      <c r="X981" s="81" t="str">
        <f t="shared" si="63"/>
        <v>42021</v>
      </c>
      <c r="AA981"/>
    </row>
    <row r="982" spans="1:27" x14ac:dyDescent="0.3">
      <c r="A982" s="57">
        <v>44255</v>
      </c>
      <c r="B982">
        <v>29894663000189</v>
      </c>
      <c r="C982" t="s">
        <v>96</v>
      </c>
      <c r="D982" s="57">
        <v>44074</v>
      </c>
      <c r="E982">
        <v>561.29999999999995</v>
      </c>
      <c r="F982" s="57">
        <v>44142</v>
      </c>
      <c r="G982">
        <f t="shared" si="62"/>
        <v>-113</v>
      </c>
      <c r="H982" s="57">
        <v>45845</v>
      </c>
      <c r="I982">
        <v>1529</v>
      </c>
      <c r="J982">
        <v>308253169</v>
      </c>
      <c r="K982">
        <v>60</v>
      </c>
      <c r="L982"/>
      <c r="M982"/>
      <c r="N982">
        <v>1.3599999999999999</v>
      </c>
      <c r="O982" s="83">
        <v>22589.57</v>
      </c>
      <c r="P982">
        <v>22796.780000000006</v>
      </c>
      <c r="Q982">
        <v>1.7176689999999999</v>
      </c>
      <c r="R982">
        <v>24136.059999999998</v>
      </c>
      <c r="S982">
        <v>1.7176689999999999</v>
      </c>
      <c r="T982" s="84">
        <v>22589.57</v>
      </c>
      <c r="U982" s="57">
        <v>44136</v>
      </c>
      <c r="V982" s="81" t="str">
        <f t="shared" si="60"/>
        <v>82020</v>
      </c>
      <c r="W982" s="80" t="str">
        <f t="shared" si="61"/>
        <v>91 a 120 dias</v>
      </c>
      <c r="X982" s="81" t="str">
        <f t="shared" si="63"/>
        <v>112020</v>
      </c>
      <c r="AA982"/>
    </row>
    <row r="983" spans="1:27" x14ac:dyDescent="0.3">
      <c r="A983" s="57">
        <v>44255</v>
      </c>
      <c r="B983">
        <v>29894663000189</v>
      </c>
      <c r="C983" t="s">
        <v>96</v>
      </c>
      <c r="D983" s="57">
        <v>44040</v>
      </c>
      <c r="E983">
        <v>197.8</v>
      </c>
      <c r="F983" s="57">
        <v>44234</v>
      </c>
      <c r="G983">
        <f t="shared" si="62"/>
        <v>-21</v>
      </c>
      <c r="H983" s="57">
        <v>46608</v>
      </c>
      <c r="I983">
        <v>2292</v>
      </c>
      <c r="J983">
        <v>308263805</v>
      </c>
      <c r="K983">
        <v>84</v>
      </c>
      <c r="L983"/>
      <c r="M983"/>
      <c r="N983">
        <v>1.3989069999999999</v>
      </c>
      <c r="O983" s="83">
        <v>9008.3200000000015</v>
      </c>
      <c r="P983">
        <v>9623.7699999999932</v>
      </c>
      <c r="Q983">
        <v>1.733673</v>
      </c>
      <c r="R983">
        <v>9898.44</v>
      </c>
      <c r="S983">
        <v>1.733673</v>
      </c>
      <c r="T983" s="84">
        <v>9008.3200000000015</v>
      </c>
      <c r="U983" s="57">
        <v>44228</v>
      </c>
      <c r="V983" s="81" t="str">
        <f t="shared" si="60"/>
        <v>72020</v>
      </c>
      <c r="W983" s="80" t="str">
        <f t="shared" si="61"/>
        <v>1 a 30 dias</v>
      </c>
      <c r="X983" s="81" t="str">
        <f t="shared" si="63"/>
        <v>22021</v>
      </c>
      <c r="AA983"/>
    </row>
    <row r="984" spans="1:27" x14ac:dyDescent="0.3">
      <c r="A984" s="57">
        <v>44255</v>
      </c>
      <c r="B984">
        <v>29894663000189</v>
      </c>
      <c r="C984" t="s">
        <v>96</v>
      </c>
      <c r="D984" s="57">
        <v>44074</v>
      </c>
      <c r="E984">
        <v>155.16999999999999</v>
      </c>
      <c r="F984" s="57">
        <v>44323</v>
      </c>
      <c r="G984">
        <f t="shared" si="62"/>
        <v>68</v>
      </c>
      <c r="H984" s="57">
        <v>46608</v>
      </c>
      <c r="I984">
        <v>2292</v>
      </c>
      <c r="J984">
        <v>308266763</v>
      </c>
      <c r="K984">
        <v>84</v>
      </c>
      <c r="L984"/>
      <c r="M984"/>
      <c r="N984">
        <v>1.4491179999999999</v>
      </c>
      <c r="O984" s="83">
        <v>6479.2</v>
      </c>
      <c r="P984">
        <v>7541.5400000000018</v>
      </c>
      <c r="Q984">
        <v>1.7979400000000001</v>
      </c>
      <c r="R984">
        <v>7188.1900000000005</v>
      </c>
      <c r="S984">
        <v>1.7979400000000001</v>
      </c>
      <c r="T984" s="84">
        <v>6479.2</v>
      </c>
      <c r="U984" s="57">
        <v>44317</v>
      </c>
      <c r="V984" s="81" t="str">
        <f t="shared" si="60"/>
        <v>82020</v>
      </c>
      <c r="W984" s="80" t="str">
        <f t="shared" si="61"/>
        <v>1 a 30 dias</v>
      </c>
      <c r="X984" s="81" t="str">
        <f t="shared" si="63"/>
        <v>52021</v>
      </c>
      <c r="AA984"/>
    </row>
    <row r="985" spans="1:27" x14ac:dyDescent="0.3">
      <c r="A985" s="57">
        <v>44255</v>
      </c>
      <c r="B985">
        <v>29894663000189</v>
      </c>
      <c r="C985" t="s">
        <v>96</v>
      </c>
      <c r="D985" s="57">
        <v>44099</v>
      </c>
      <c r="E985">
        <v>232.76</v>
      </c>
      <c r="F985" s="57">
        <v>44323</v>
      </c>
      <c r="G985">
        <f t="shared" si="62"/>
        <v>68</v>
      </c>
      <c r="H985" s="57">
        <v>46638</v>
      </c>
      <c r="I985">
        <v>2322</v>
      </c>
      <c r="J985">
        <v>308274430</v>
      </c>
      <c r="K985">
        <v>84</v>
      </c>
      <c r="L985"/>
      <c r="M985"/>
      <c r="N985">
        <v>1.3599999999999999</v>
      </c>
      <c r="O985" s="83">
        <v>10955.53</v>
      </c>
      <c r="P985">
        <v>11628.159999999998</v>
      </c>
      <c r="Q985">
        <v>1.419834</v>
      </c>
      <c r="R985">
        <v>11164.19</v>
      </c>
      <c r="S985">
        <v>1.419834</v>
      </c>
      <c r="T985" s="84">
        <v>10955.53</v>
      </c>
      <c r="U985" s="57">
        <v>44317</v>
      </c>
      <c r="V985" s="81" t="str">
        <f t="shared" si="60"/>
        <v>92020</v>
      </c>
      <c r="W985" s="80" t="str">
        <f t="shared" si="61"/>
        <v>1 a 30 dias</v>
      </c>
      <c r="X985" s="81" t="str">
        <f t="shared" si="63"/>
        <v>52021</v>
      </c>
      <c r="AA985"/>
    </row>
    <row r="986" spans="1:27" x14ac:dyDescent="0.3">
      <c r="A986" s="57">
        <v>44255</v>
      </c>
      <c r="B986">
        <v>29894663000189</v>
      </c>
      <c r="C986" t="s">
        <v>96</v>
      </c>
      <c r="D986" s="57">
        <v>43903</v>
      </c>
      <c r="E986">
        <v>41.81</v>
      </c>
      <c r="F986" s="57">
        <v>43989</v>
      </c>
      <c r="G986">
        <f t="shared" si="62"/>
        <v>-266</v>
      </c>
      <c r="H986" s="57">
        <v>46062</v>
      </c>
      <c r="I986">
        <v>1746</v>
      </c>
      <c r="J986">
        <v>308305993</v>
      </c>
      <c r="K986">
        <v>72</v>
      </c>
      <c r="L986"/>
      <c r="M986"/>
      <c r="N986">
        <v>1.4950000000000001</v>
      </c>
      <c r="O986" s="83">
        <v>1896.52</v>
      </c>
      <c r="P986">
        <v>1814.1499999999996</v>
      </c>
      <c r="Q986">
        <v>2.0380859999999998</v>
      </c>
      <c r="R986">
        <v>2092.0500000000002</v>
      </c>
      <c r="S986">
        <v>2.0380859999999998</v>
      </c>
      <c r="T986" s="84">
        <v>1896.52</v>
      </c>
      <c r="U986" s="57">
        <v>43983</v>
      </c>
      <c r="V986" s="81" t="str">
        <f t="shared" si="60"/>
        <v>32020</v>
      </c>
      <c r="W986" s="80" t="str">
        <f t="shared" si="61"/>
        <v>Acima de 120 dias</v>
      </c>
      <c r="X986" s="81" t="str">
        <f t="shared" si="63"/>
        <v>62020</v>
      </c>
      <c r="AA986"/>
    </row>
    <row r="987" spans="1:27" x14ac:dyDescent="0.3">
      <c r="A987" s="57">
        <v>44255</v>
      </c>
      <c r="B987">
        <v>29894663000189</v>
      </c>
      <c r="C987" t="s">
        <v>96</v>
      </c>
      <c r="D987" s="57">
        <v>43978</v>
      </c>
      <c r="E987">
        <v>86.36</v>
      </c>
      <c r="F987" s="57">
        <v>44142</v>
      </c>
      <c r="G987">
        <f t="shared" si="62"/>
        <v>-113</v>
      </c>
      <c r="H987" s="57">
        <v>46119</v>
      </c>
      <c r="I987">
        <v>1803</v>
      </c>
      <c r="J987">
        <v>308318517</v>
      </c>
      <c r="K987">
        <v>72</v>
      </c>
      <c r="L987"/>
      <c r="M987"/>
      <c r="N987">
        <v>1.4949999999999999</v>
      </c>
      <c r="O987" s="83">
        <v>3571.61</v>
      </c>
      <c r="P987">
        <v>3773.4099999999985</v>
      </c>
      <c r="Q987">
        <v>1.9904390000000001</v>
      </c>
      <c r="R987">
        <v>3961.1</v>
      </c>
      <c r="S987">
        <v>1.9904390000000001</v>
      </c>
      <c r="T987" s="84">
        <v>3571.61</v>
      </c>
      <c r="U987" s="57">
        <v>44136</v>
      </c>
      <c r="V987" s="81" t="str">
        <f t="shared" si="60"/>
        <v>52020</v>
      </c>
      <c r="W987" s="80" t="str">
        <f t="shared" si="61"/>
        <v>91 a 120 dias</v>
      </c>
      <c r="X987" s="81" t="str">
        <f t="shared" si="63"/>
        <v>112020</v>
      </c>
      <c r="AA987"/>
    </row>
    <row r="988" spans="1:27" x14ac:dyDescent="0.3">
      <c r="A988" s="57">
        <v>44255</v>
      </c>
      <c r="B988">
        <v>29894663000189</v>
      </c>
      <c r="C988" t="s">
        <v>96</v>
      </c>
      <c r="D988" s="57">
        <v>43978</v>
      </c>
      <c r="E988">
        <v>51.65</v>
      </c>
      <c r="F988" s="57">
        <v>44172</v>
      </c>
      <c r="G988">
        <f t="shared" si="62"/>
        <v>-83</v>
      </c>
      <c r="H988" s="57">
        <v>46484</v>
      </c>
      <c r="I988">
        <v>2168</v>
      </c>
      <c r="J988">
        <v>308324013</v>
      </c>
      <c r="K988">
        <v>84</v>
      </c>
      <c r="L988"/>
      <c r="M988"/>
      <c r="N988">
        <v>1.4337874559116688</v>
      </c>
      <c r="O988" s="83">
        <v>2366.92</v>
      </c>
      <c r="P988">
        <v>2502.1299999999992</v>
      </c>
      <c r="Q988">
        <v>1.786181</v>
      </c>
      <c r="R988">
        <v>2590.5300000000002</v>
      </c>
      <c r="S988">
        <v>1.786181</v>
      </c>
      <c r="T988" s="84">
        <v>2366.92</v>
      </c>
      <c r="U988" s="57">
        <v>44166</v>
      </c>
      <c r="V988" s="81" t="str">
        <f t="shared" si="60"/>
        <v>52020</v>
      </c>
      <c r="W988" s="80" t="str">
        <f t="shared" si="61"/>
        <v>61 a 90 dias</v>
      </c>
      <c r="X988" s="81" t="str">
        <f t="shared" si="63"/>
        <v>122020</v>
      </c>
      <c r="AA988"/>
    </row>
    <row r="989" spans="1:27" x14ac:dyDescent="0.3">
      <c r="A989" s="57">
        <v>44255</v>
      </c>
      <c r="B989">
        <v>29894663000189</v>
      </c>
      <c r="C989" t="s">
        <v>96</v>
      </c>
      <c r="D989" s="57">
        <v>44001</v>
      </c>
      <c r="E989">
        <v>52</v>
      </c>
      <c r="F989" s="57">
        <v>44050</v>
      </c>
      <c r="G989">
        <f t="shared" si="62"/>
        <v>-205</v>
      </c>
      <c r="H989" s="57">
        <v>46514</v>
      </c>
      <c r="I989">
        <v>2198</v>
      </c>
      <c r="J989">
        <v>308325780</v>
      </c>
      <c r="K989">
        <v>84</v>
      </c>
      <c r="L989"/>
      <c r="M989"/>
      <c r="N989">
        <v>1.4216636076439459</v>
      </c>
      <c r="O989" s="83">
        <v>2617.7399999999998</v>
      </c>
      <c r="P989">
        <v>2520.4099999999994</v>
      </c>
      <c r="Q989">
        <v>1.7655620000000001</v>
      </c>
      <c r="R989">
        <v>2843.09</v>
      </c>
      <c r="S989">
        <v>1.7655620000000001</v>
      </c>
      <c r="T989" s="84">
        <v>2617.7399999999998</v>
      </c>
      <c r="U989" s="57">
        <v>44075</v>
      </c>
      <c r="V989" s="81" t="str">
        <f t="shared" si="60"/>
        <v>62020</v>
      </c>
      <c r="W989" s="80" t="str">
        <f t="shared" si="61"/>
        <v>Acima de 120 dias</v>
      </c>
      <c r="X989" s="81" t="str">
        <f t="shared" si="63"/>
        <v>92020</v>
      </c>
      <c r="AA989"/>
    </row>
    <row r="990" spans="1:27" x14ac:dyDescent="0.3">
      <c r="A990" s="57">
        <v>44255</v>
      </c>
      <c r="B990">
        <v>29894663000189</v>
      </c>
      <c r="C990" t="s">
        <v>96</v>
      </c>
      <c r="D990" s="57">
        <v>44134</v>
      </c>
      <c r="E990">
        <v>165.5</v>
      </c>
      <c r="F990" s="57">
        <v>44323</v>
      </c>
      <c r="G990">
        <f t="shared" si="62"/>
        <v>68</v>
      </c>
      <c r="H990" s="57">
        <v>46699</v>
      </c>
      <c r="I990">
        <v>2383</v>
      </c>
      <c r="J990">
        <v>308330030</v>
      </c>
      <c r="K990">
        <v>84</v>
      </c>
      <c r="L990"/>
      <c r="M990"/>
      <c r="N990">
        <v>1.415724</v>
      </c>
      <c r="O990" s="83">
        <v>7130.21</v>
      </c>
      <c r="P990">
        <v>8015.7100000000019</v>
      </c>
      <c r="Q990">
        <v>1.7525409999999999</v>
      </c>
      <c r="R990">
        <v>7911.39</v>
      </c>
      <c r="S990">
        <v>1.7525409999999999</v>
      </c>
      <c r="T990" s="84">
        <v>7130.21</v>
      </c>
      <c r="U990" s="57">
        <v>44317</v>
      </c>
      <c r="V990" s="81" t="str">
        <f t="shared" si="60"/>
        <v>102020</v>
      </c>
      <c r="W990" s="80" t="str">
        <f t="shared" si="61"/>
        <v>1 a 30 dias</v>
      </c>
      <c r="X990" s="81" t="str">
        <f t="shared" si="63"/>
        <v>52021</v>
      </c>
      <c r="AA990"/>
    </row>
    <row r="991" spans="1:27" x14ac:dyDescent="0.3">
      <c r="A991" s="57">
        <v>44255</v>
      </c>
      <c r="B991">
        <v>29894663000189</v>
      </c>
      <c r="C991" t="s">
        <v>96</v>
      </c>
      <c r="D991" s="57">
        <v>44040</v>
      </c>
      <c r="E991">
        <v>303.77</v>
      </c>
      <c r="F991" s="57">
        <v>44111</v>
      </c>
      <c r="G991">
        <f t="shared" si="62"/>
        <v>-144</v>
      </c>
      <c r="H991" s="57">
        <v>46545</v>
      </c>
      <c r="I991">
        <v>2229</v>
      </c>
      <c r="J991">
        <v>308342852</v>
      </c>
      <c r="K991">
        <v>84</v>
      </c>
      <c r="L991"/>
      <c r="M991"/>
      <c r="N991">
        <v>1.450257221031457</v>
      </c>
      <c r="O991" s="83">
        <v>14648.52</v>
      </c>
      <c r="P991">
        <v>14643.109999999999</v>
      </c>
      <c r="Q991">
        <v>1.7990010000000001</v>
      </c>
      <c r="R991">
        <v>15988.619999999999</v>
      </c>
      <c r="S991">
        <v>1.7990010000000001</v>
      </c>
      <c r="T991" s="84">
        <v>14648.52</v>
      </c>
      <c r="U991" s="57">
        <v>44105</v>
      </c>
      <c r="V991" s="81" t="str">
        <f t="shared" si="60"/>
        <v>72020</v>
      </c>
      <c r="W991" s="80" t="str">
        <f t="shared" si="61"/>
        <v>Acima de 120 dias</v>
      </c>
      <c r="X991" s="81" t="str">
        <f t="shared" si="63"/>
        <v>102020</v>
      </c>
      <c r="AA991"/>
    </row>
    <row r="992" spans="1:27" x14ac:dyDescent="0.3">
      <c r="A992" s="57">
        <v>44255</v>
      </c>
      <c r="B992">
        <v>29894663000189</v>
      </c>
      <c r="C992" t="s">
        <v>96</v>
      </c>
      <c r="D992" s="57">
        <v>44074</v>
      </c>
      <c r="E992">
        <v>46.25</v>
      </c>
      <c r="F992" s="57">
        <v>44262</v>
      </c>
      <c r="G992">
        <f t="shared" si="62"/>
        <v>7</v>
      </c>
      <c r="H992" s="57">
        <v>46575</v>
      </c>
      <c r="I992">
        <v>2259</v>
      </c>
      <c r="J992">
        <v>308355348</v>
      </c>
      <c r="K992">
        <v>84</v>
      </c>
      <c r="L992"/>
      <c r="M992"/>
      <c r="N992">
        <v>1.4354558848723644</v>
      </c>
      <c r="O992" s="83">
        <v>2016.98</v>
      </c>
      <c r="P992">
        <v>2244.2800000000007</v>
      </c>
      <c r="Q992">
        <v>1.7883880000000001</v>
      </c>
      <c r="R992">
        <v>2228.3200000000002</v>
      </c>
      <c r="S992">
        <v>1.7883880000000001</v>
      </c>
      <c r="T992" s="84">
        <v>2016.98</v>
      </c>
      <c r="U992" s="57">
        <v>44287</v>
      </c>
      <c r="V992" s="81" t="str">
        <f t="shared" si="60"/>
        <v>82020</v>
      </c>
      <c r="W992" s="80" t="str">
        <f t="shared" si="61"/>
        <v>1 a 30 dias</v>
      </c>
      <c r="X992" s="81" t="str">
        <f t="shared" si="63"/>
        <v>42021</v>
      </c>
      <c r="AA992"/>
    </row>
    <row r="993" spans="1:27" x14ac:dyDescent="0.3">
      <c r="A993" s="57">
        <v>44255</v>
      </c>
      <c r="B993">
        <v>29894663000189</v>
      </c>
      <c r="C993" t="s">
        <v>96</v>
      </c>
      <c r="D993" s="57">
        <v>44074</v>
      </c>
      <c r="E993">
        <v>208.64</v>
      </c>
      <c r="F993" s="57">
        <v>44142</v>
      </c>
      <c r="G993">
        <f t="shared" si="62"/>
        <v>-113</v>
      </c>
      <c r="H993" s="57">
        <v>46575</v>
      </c>
      <c r="I993">
        <v>2259</v>
      </c>
      <c r="J993">
        <v>308361652</v>
      </c>
      <c r="K993">
        <v>84</v>
      </c>
      <c r="L993"/>
      <c r="M993"/>
      <c r="N993">
        <v>1.4403087800311796</v>
      </c>
      <c r="O993" s="83">
        <v>9933.2199999999993</v>
      </c>
      <c r="P993">
        <v>10107.850000000002</v>
      </c>
      <c r="Q993">
        <v>1.7886219999999999</v>
      </c>
      <c r="R993">
        <v>10872.63</v>
      </c>
      <c r="S993">
        <v>1.7886219999999999</v>
      </c>
      <c r="T993" s="84">
        <v>9933.2199999999993</v>
      </c>
      <c r="U993" s="57">
        <v>44136</v>
      </c>
      <c r="V993" s="81" t="str">
        <f t="shared" si="60"/>
        <v>82020</v>
      </c>
      <c r="W993" s="80" t="str">
        <f t="shared" si="61"/>
        <v>91 a 120 dias</v>
      </c>
      <c r="X993" s="81" t="str">
        <f t="shared" si="63"/>
        <v>112020</v>
      </c>
      <c r="AA993"/>
    </row>
    <row r="994" spans="1:27" x14ac:dyDescent="0.3">
      <c r="A994" s="57">
        <v>44255</v>
      </c>
      <c r="B994">
        <v>29894663000189</v>
      </c>
      <c r="C994" t="s">
        <v>96</v>
      </c>
      <c r="D994" s="57">
        <v>44074</v>
      </c>
      <c r="E994">
        <v>53.62</v>
      </c>
      <c r="F994" s="57">
        <v>44262</v>
      </c>
      <c r="G994">
        <f t="shared" si="62"/>
        <v>7</v>
      </c>
      <c r="H994" s="57">
        <v>46608</v>
      </c>
      <c r="I994">
        <v>2292</v>
      </c>
      <c r="J994">
        <v>308363793</v>
      </c>
      <c r="K994">
        <v>84</v>
      </c>
      <c r="L994"/>
      <c r="M994"/>
      <c r="N994">
        <v>1.4246079999999999</v>
      </c>
      <c r="O994" s="83">
        <v>2359.31</v>
      </c>
      <c r="P994">
        <v>2627.4399999999996</v>
      </c>
      <c r="Q994">
        <v>1.777722</v>
      </c>
      <c r="R994">
        <v>2609.88</v>
      </c>
      <c r="S994">
        <v>1.777722</v>
      </c>
      <c r="T994" s="84">
        <v>2359.31</v>
      </c>
      <c r="U994" s="57">
        <v>44287</v>
      </c>
      <c r="V994" s="81" t="str">
        <f t="shared" si="60"/>
        <v>82020</v>
      </c>
      <c r="W994" s="80" t="str">
        <f t="shared" si="61"/>
        <v>1 a 30 dias</v>
      </c>
      <c r="X994" s="81" t="str">
        <f t="shared" si="63"/>
        <v>42021</v>
      </c>
      <c r="AA994"/>
    </row>
    <row r="995" spans="1:27" x14ac:dyDescent="0.3">
      <c r="A995" s="57">
        <v>44255</v>
      </c>
      <c r="B995">
        <v>29894663000189</v>
      </c>
      <c r="C995" t="s">
        <v>96</v>
      </c>
      <c r="D995" s="57">
        <v>44074</v>
      </c>
      <c r="E995">
        <v>296.82</v>
      </c>
      <c r="F995" s="57">
        <v>44234</v>
      </c>
      <c r="G995">
        <f t="shared" si="62"/>
        <v>-21</v>
      </c>
      <c r="H995" s="57">
        <v>46608</v>
      </c>
      <c r="I995">
        <v>2292</v>
      </c>
      <c r="J995">
        <v>308365488</v>
      </c>
      <c r="K995">
        <v>84</v>
      </c>
      <c r="L995"/>
      <c r="M995"/>
      <c r="N995">
        <v>1.3599999999999999</v>
      </c>
      <c r="O995" s="83">
        <v>14894.810000000001</v>
      </c>
      <c r="P995">
        <v>14864.61</v>
      </c>
      <c r="Q995">
        <v>1.388606</v>
      </c>
      <c r="R995">
        <v>15022.29</v>
      </c>
      <c r="S995">
        <v>1.388606</v>
      </c>
      <c r="T995" s="84">
        <v>14894.810000000001</v>
      </c>
      <c r="U995" s="57">
        <v>44228</v>
      </c>
      <c r="V995" s="81" t="str">
        <f t="shared" si="60"/>
        <v>82020</v>
      </c>
      <c r="W995" s="80" t="str">
        <f t="shared" si="61"/>
        <v>1 a 30 dias</v>
      </c>
      <c r="X995" s="81" t="str">
        <f t="shared" si="63"/>
        <v>22021</v>
      </c>
      <c r="AA995"/>
    </row>
    <row r="996" spans="1:27" x14ac:dyDescent="0.3">
      <c r="A996" s="57">
        <v>44255</v>
      </c>
      <c r="B996">
        <v>29894663000189</v>
      </c>
      <c r="C996" t="s">
        <v>96</v>
      </c>
      <c r="D996" s="57">
        <v>44099</v>
      </c>
      <c r="E996">
        <v>351.9</v>
      </c>
      <c r="F996" s="57">
        <v>44172</v>
      </c>
      <c r="G996">
        <f t="shared" si="62"/>
        <v>-83</v>
      </c>
      <c r="H996" s="57">
        <v>46638</v>
      </c>
      <c r="I996">
        <v>2322</v>
      </c>
      <c r="J996">
        <v>308383419</v>
      </c>
      <c r="K996">
        <v>84</v>
      </c>
      <c r="L996"/>
      <c r="M996"/>
      <c r="N996">
        <v>1.3599999999999999</v>
      </c>
      <c r="O996" s="83">
        <v>17011.37</v>
      </c>
      <c r="P996">
        <v>17580.149999999994</v>
      </c>
      <c r="Q996">
        <v>1.691805</v>
      </c>
      <c r="R996">
        <v>18638.11</v>
      </c>
      <c r="S996">
        <v>1.691805</v>
      </c>
      <c r="T996" s="84">
        <v>17011.37</v>
      </c>
      <c r="U996" s="57">
        <v>44166</v>
      </c>
      <c r="V996" s="81" t="str">
        <f t="shared" si="60"/>
        <v>92020</v>
      </c>
      <c r="W996" s="80" t="str">
        <f t="shared" si="61"/>
        <v>61 a 90 dias</v>
      </c>
      <c r="X996" s="81" t="str">
        <f t="shared" si="63"/>
        <v>122020</v>
      </c>
      <c r="AA996"/>
    </row>
    <row r="997" spans="1:27" x14ac:dyDescent="0.3">
      <c r="A997" s="57">
        <v>44255</v>
      </c>
      <c r="B997">
        <v>29894663000189</v>
      </c>
      <c r="C997" t="s">
        <v>96</v>
      </c>
      <c r="D997" s="57">
        <v>44001</v>
      </c>
      <c r="E997">
        <v>63</v>
      </c>
      <c r="F997" s="57">
        <v>44019</v>
      </c>
      <c r="G997">
        <f t="shared" si="62"/>
        <v>-236</v>
      </c>
      <c r="H997" s="57">
        <v>46514</v>
      </c>
      <c r="I997">
        <v>2198</v>
      </c>
      <c r="J997">
        <v>308430019</v>
      </c>
      <c r="K997">
        <v>84</v>
      </c>
      <c r="L997"/>
      <c r="M997"/>
      <c r="N997">
        <v>1.4495773324984342</v>
      </c>
      <c r="O997" s="83">
        <v>3210.11</v>
      </c>
      <c r="P997">
        <v>3025.1499999999996</v>
      </c>
      <c r="Q997">
        <v>1.7989919999999999</v>
      </c>
      <c r="R997">
        <v>3483.73</v>
      </c>
      <c r="S997">
        <v>1.7989919999999999</v>
      </c>
      <c r="T997" s="84">
        <v>3210.11</v>
      </c>
      <c r="U997" s="57">
        <v>44044</v>
      </c>
      <c r="V997" s="81" t="str">
        <f t="shared" si="60"/>
        <v>62020</v>
      </c>
      <c r="W997" s="80" t="str">
        <f t="shared" si="61"/>
        <v>Acima de 120 dias</v>
      </c>
      <c r="X997" s="81" t="str">
        <f t="shared" si="63"/>
        <v>82020</v>
      </c>
      <c r="AA997"/>
    </row>
    <row r="998" spans="1:27" x14ac:dyDescent="0.3">
      <c r="A998" s="57">
        <v>44255</v>
      </c>
      <c r="B998">
        <v>29894663000189</v>
      </c>
      <c r="C998" t="s">
        <v>96</v>
      </c>
      <c r="D998" s="57">
        <v>43978</v>
      </c>
      <c r="E998">
        <v>142.53</v>
      </c>
      <c r="F998" s="57">
        <v>44050</v>
      </c>
      <c r="G998">
        <f t="shared" si="62"/>
        <v>-205</v>
      </c>
      <c r="H998" s="57">
        <v>46514</v>
      </c>
      <c r="I998">
        <v>2198</v>
      </c>
      <c r="J998">
        <v>308430330</v>
      </c>
      <c r="K998">
        <v>84</v>
      </c>
      <c r="L998"/>
      <c r="M998"/>
      <c r="N998">
        <v>1.4477469999999999</v>
      </c>
      <c r="O998" s="83">
        <v>7125.0700000000006</v>
      </c>
      <c r="P998">
        <v>6914.8300000000017</v>
      </c>
      <c r="Q998">
        <v>1.795895</v>
      </c>
      <c r="R998">
        <v>7742.5700000000006</v>
      </c>
      <c r="S998">
        <v>1.795895</v>
      </c>
      <c r="T998" s="84">
        <v>7125.0700000000006</v>
      </c>
      <c r="U998" s="57">
        <v>44075</v>
      </c>
      <c r="V998" s="81" t="str">
        <f t="shared" si="60"/>
        <v>52020</v>
      </c>
      <c r="W998" s="80" t="str">
        <f t="shared" si="61"/>
        <v>Acima de 120 dias</v>
      </c>
      <c r="X998" s="81" t="str">
        <f t="shared" si="63"/>
        <v>92020</v>
      </c>
      <c r="AA998"/>
    </row>
    <row r="999" spans="1:27" x14ac:dyDescent="0.3">
      <c r="A999" s="57">
        <v>44255</v>
      </c>
      <c r="B999">
        <v>29894663000189</v>
      </c>
      <c r="C999" t="s">
        <v>96</v>
      </c>
      <c r="D999" s="57">
        <v>43978</v>
      </c>
      <c r="E999">
        <v>279.83</v>
      </c>
      <c r="F999" s="57">
        <v>44019</v>
      </c>
      <c r="G999">
        <f t="shared" si="62"/>
        <v>-236</v>
      </c>
      <c r="H999" s="57">
        <v>46514</v>
      </c>
      <c r="I999">
        <v>2198</v>
      </c>
      <c r="J999">
        <v>308434620</v>
      </c>
      <c r="K999">
        <v>84</v>
      </c>
      <c r="L999"/>
      <c r="M999"/>
      <c r="N999">
        <v>1.4477359999999999</v>
      </c>
      <c r="O999" s="83">
        <v>14268.830000000002</v>
      </c>
      <c r="P999">
        <v>13575.999999999993</v>
      </c>
      <c r="Q999">
        <v>1.795868</v>
      </c>
      <c r="R999">
        <v>15480.920000000002</v>
      </c>
      <c r="S999">
        <v>1.795868</v>
      </c>
      <c r="T999" s="84">
        <v>14268.830000000002</v>
      </c>
      <c r="U999" s="57">
        <v>44044</v>
      </c>
      <c r="V999" s="81" t="str">
        <f t="shared" si="60"/>
        <v>52020</v>
      </c>
      <c r="W999" s="80" t="str">
        <f t="shared" si="61"/>
        <v>Acima de 120 dias</v>
      </c>
      <c r="X999" s="81" t="str">
        <f t="shared" si="63"/>
        <v>82020</v>
      </c>
      <c r="AA999"/>
    </row>
    <row r="1000" spans="1:27" x14ac:dyDescent="0.3">
      <c r="A1000" s="57">
        <v>44255</v>
      </c>
      <c r="B1000">
        <v>29894663000189</v>
      </c>
      <c r="C1000" t="s">
        <v>96</v>
      </c>
      <c r="D1000" s="57">
        <v>44074</v>
      </c>
      <c r="E1000">
        <v>570</v>
      </c>
      <c r="F1000" s="57">
        <v>44081</v>
      </c>
      <c r="G1000">
        <f t="shared" si="62"/>
        <v>-174</v>
      </c>
      <c r="H1000" s="57">
        <v>45419</v>
      </c>
      <c r="I1000">
        <v>1103</v>
      </c>
      <c r="J1000">
        <v>308439845</v>
      </c>
      <c r="K1000">
        <v>48</v>
      </c>
      <c r="L1000"/>
      <c r="M1000"/>
      <c r="N1000">
        <v>1.3599999999999999</v>
      </c>
      <c r="O1000" s="83">
        <v>20099.98</v>
      </c>
      <c r="P1000">
        <v>19216.63</v>
      </c>
      <c r="Q1000">
        <v>1.798999</v>
      </c>
      <c r="R1000">
        <v>21240.98</v>
      </c>
      <c r="S1000">
        <v>1.798999</v>
      </c>
      <c r="T1000" s="84">
        <v>20099.98</v>
      </c>
      <c r="U1000" s="57">
        <v>44105</v>
      </c>
      <c r="V1000" s="81" t="str">
        <f t="shared" si="60"/>
        <v>82020</v>
      </c>
      <c r="W1000" s="80" t="str">
        <f t="shared" si="61"/>
        <v>Acima de 120 dias</v>
      </c>
      <c r="X1000" s="81" t="str">
        <f t="shared" si="63"/>
        <v>102020</v>
      </c>
      <c r="AA1000"/>
    </row>
    <row r="1001" spans="1:27" x14ac:dyDescent="0.3">
      <c r="A1001" s="57">
        <v>44255</v>
      </c>
      <c r="B1001">
        <v>29894663000189</v>
      </c>
      <c r="C1001" t="s">
        <v>96</v>
      </c>
      <c r="D1001" s="57">
        <v>44040</v>
      </c>
      <c r="E1001">
        <v>81.64</v>
      </c>
      <c r="F1001" s="57">
        <v>44172</v>
      </c>
      <c r="G1001">
        <f t="shared" si="62"/>
        <v>-83</v>
      </c>
      <c r="H1001" s="57">
        <v>46545</v>
      </c>
      <c r="I1001">
        <v>2229</v>
      </c>
      <c r="J1001">
        <v>308442515</v>
      </c>
      <c r="K1001">
        <v>84</v>
      </c>
      <c r="L1001"/>
      <c r="M1001"/>
      <c r="N1001">
        <v>1.3599999999999999</v>
      </c>
      <c r="O1001" s="83">
        <v>3962.1400000000003</v>
      </c>
      <c r="P1001">
        <v>4055.94</v>
      </c>
      <c r="Q1001">
        <v>1.609186</v>
      </c>
      <c r="R1001">
        <v>4236.16</v>
      </c>
      <c r="S1001">
        <v>1.609186</v>
      </c>
      <c r="T1001" s="84">
        <v>3962.1400000000003</v>
      </c>
      <c r="U1001" s="57">
        <v>44166</v>
      </c>
      <c r="V1001" s="81" t="str">
        <f t="shared" si="60"/>
        <v>72020</v>
      </c>
      <c r="W1001" s="80" t="str">
        <f t="shared" si="61"/>
        <v>61 a 90 dias</v>
      </c>
      <c r="X1001" s="81" t="str">
        <f t="shared" si="63"/>
        <v>122020</v>
      </c>
      <c r="AA1001"/>
    </row>
    <row r="1002" spans="1:27" x14ac:dyDescent="0.3">
      <c r="A1002" s="57">
        <v>44255</v>
      </c>
      <c r="B1002">
        <v>29894663000189</v>
      </c>
      <c r="C1002" t="s">
        <v>96</v>
      </c>
      <c r="D1002" s="57">
        <v>44040</v>
      </c>
      <c r="E1002">
        <v>128.21</v>
      </c>
      <c r="F1002" s="57">
        <v>44293</v>
      </c>
      <c r="G1002">
        <f t="shared" si="62"/>
        <v>38</v>
      </c>
      <c r="H1002" s="57">
        <v>46575</v>
      </c>
      <c r="I1002">
        <v>2259</v>
      </c>
      <c r="J1002">
        <v>308457395</v>
      </c>
      <c r="K1002">
        <v>84</v>
      </c>
      <c r="L1002"/>
      <c r="M1002"/>
      <c r="N1002">
        <v>1.4407589999999999</v>
      </c>
      <c r="O1002" s="83">
        <v>5462.45</v>
      </c>
      <c r="P1002">
        <v>6238.08</v>
      </c>
      <c r="Q1002">
        <v>1.7888310000000001</v>
      </c>
      <c r="R1002">
        <v>6039.42</v>
      </c>
      <c r="S1002">
        <v>1.7888310000000001</v>
      </c>
      <c r="T1002" s="84">
        <v>5462.45</v>
      </c>
      <c r="U1002" s="57">
        <v>44287</v>
      </c>
      <c r="V1002" s="81" t="str">
        <f t="shared" si="60"/>
        <v>72020</v>
      </c>
      <c r="W1002" s="80" t="str">
        <f t="shared" si="61"/>
        <v>1 a 30 dias</v>
      </c>
      <c r="X1002" s="81" t="str">
        <f t="shared" si="63"/>
        <v>42021</v>
      </c>
      <c r="AA1002"/>
    </row>
    <row r="1003" spans="1:27" x14ac:dyDescent="0.3">
      <c r="A1003" s="57">
        <v>44255</v>
      </c>
      <c r="B1003">
        <v>29894663000189</v>
      </c>
      <c r="C1003" t="s">
        <v>96</v>
      </c>
      <c r="D1003" s="57">
        <v>44074</v>
      </c>
      <c r="E1003">
        <v>186.5</v>
      </c>
      <c r="F1003" s="57">
        <v>44234</v>
      </c>
      <c r="G1003">
        <f t="shared" si="62"/>
        <v>-21</v>
      </c>
      <c r="H1003" s="57">
        <v>46608</v>
      </c>
      <c r="I1003">
        <v>2292</v>
      </c>
      <c r="J1003">
        <v>308462875</v>
      </c>
      <c r="K1003">
        <v>84</v>
      </c>
      <c r="L1003"/>
      <c r="M1003"/>
      <c r="N1003">
        <v>1.3762909999999999</v>
      </c>
      <c r="O1003" s="83">
        <v>8524.82</v>
      </c>
      <c r="P1003">
        <v>9288.5599999999922</v>
      </c>
      <c r="Q1003">
        <v>1.720261</v>
      </c>
      <c r="R1003">
        <v>9394.32</v>
      </c>
      <c r="S1003">
        <v>1.720261</v>
      </c>
      <c r="T1003" s="84">
        <v>8524.82</v>
      </c>
      <c r="U1003" s="57">
        <v>44228</v>
      </c>
      <c r="V1003" s="81" t="str">
        <f t="shared" si="60"/>
        <v>82020</v>
      </c>
      <c r="W1003" s="80" t="str">
        <f t="shared" si="61"/>
        <v>1 a 30 dias</v>
      </c>
      <c r="X1003" s="81" t="str">
        <f t="shared" si="63"/>
        <v>22021</v>
      </c>
      <c r="AA1003"/>
    </row>
    <row r="1004" spans="1:27" x14ac:dyDescent="0.3">
      <c r="A1004" s="57">
        <v>44255</v>
      </c>
      <c r="B1004">
        <v>29894663000189</v>
      </c>
      <c r="C1004" t="s">
        <v>96</v>
      </c>
      <c r="D1004" s="57">
        <v>44074</v>
      </c>
      <c r="E1004">
        <v>70</v>
      </c>
      <c r="F1004" s="57">
        <v>44234</v>
      </c>
      <c r="G1004">
        <f t="shared" si="62"/>
        <v>-21</v>
      </c>
      <c r="H1004" s="57">
        <v>46608</v>
      </c>
      <c r="I1004">
        <v>2292</v>
      </c>
      <c r="J1004">
        <v>308470951</v>
      </c>
      <c r="K1004">
        <v>84</v>
      </c>
      <c r="L1004"/>
      <c r="M1004"/>
      <c r="N1004">
        <v>1.432426</v>
      </c>
      <c r="O1004" s="83">
        <v>3147.95</v>
      </c>
      <c r="P1004">
        <v>3421.1500000000005</v>
      </c>
      <c r="Q1004">
        <v>1.7802359999999999</v>
      </c>
      <c r="R1004">
        <v>3469.3</v>
      </c>
      <c r="S1004">
        <v>1.7802359999999999</v>
      </c>
      <c r="T1004" s="84">
        <v>3147.95</v>
      </c>
      <c r="U1004" s="57">
        <v>44228</v>
      </c>
      <c r="V1004" s="81" t="str">
        <f t="shared" si="60"/>
        <v>82020</v>
      </c>
      <c r="W1004" s="80" t="str">
        <f t="shared" si="61"/>
        <v>1 a 30 dias</v>
      </c>
      <c r="X1004" s="81" t="str">
        <f t="shared" si="63"/>
        <v>22021</v>
      </c>
      <c r="AA1004"/>
    </row>
    <row r="1005" spans="1:27" x14ac:dyDescent="0.3">
      <c r="A1005" s="57">
        <v>44255</v>
      </c>
      <c r="B1005">
        <v>29894663000189</v>
      </c>
      <c r="C1005" t="s">
        <v>96</v>
      </c>
      <c r="D1005" s="57">
        <v>44074</v>
      </c>
      <c r="E1005">
        <v>47.75</v>
      </c>
      <c r="F1005" s="57">
        <v>44172</v>
      </c>
      <c r="G1005">
        <f t="shared" si="62"/>
        <v>-83</v>
      </c>
      <c r="H1005" s="57">
        <v>46638</v>
      </c>
      <c r="I1005">
        <v>2322</v>
      </c>
      <c r="J1005">
        <v>308476460</v>
      </c>
      <c r="K1005">
        <v>84</v>
      </c>
      <c r="L1005"/>
      <c r="M1005"/>
      <c r="N1005">
        <v>1.4080969999999999</v>
      </c>
      <c r="O1005" s="83">
        <v>2276.8000000000002</v>
      </c>
      <c r="P1005">
        <v>2319.7100000000009</v>
      </c>
      <c r="Q1005">
        <v>1.743695</v>
      </c>
      <c r="R1005">
        <v>2494.96</v>
      </c>
      <c r="S1005">
        <v>1.743695</v>
      </c>
      <c r="T1005" s="84">
        <v>2276.8000000000002</v>
      </c>
      <c r="U1005" s="57">
        <v>44166</v>
      </c>
      <c r="V1005" s="81" t="str">
        <f t="shared" si="60"/>
        <v>82020</v>
      </c>
      <c r="W1005" s="80" t="str">
        <f t="shared" si="61"/>
        <v>61 a 90 dias</v>
      </c>
      <c r="X1005" s="81" t="str">
        <f t="shared" si="63"/>
        <v>122020</v>
      </c>
      <c r="AA1005"/>
    </row>
    <row r="1006" spans="1:27" x14ac:dyDescent="0.3">
      <c r="A1006" s="57">
        <v>44255</v>
      </c>
      <c r="B1006">
        <v>29894663000189</v>
      </c>
      <c r="C1006" t="s">
        <v>96</v>
      </c>
      <c r="D1006" s="57">
        <v>44099</v>
      </c>
      <c r="E1006">
        <v>197.44</v>
      </c>
      <c r="F1006" s="57">
        <v>44172</v>
      </c>
      <c r="G1006">
        <f t="shared" si="62"/>
        <v>-83</v>
      </c>
      <c r="H1006" s="57">
        <v>46638</v>
      </c>
      <c r="I1006">
        <v>2322</v>
      </c>
      <c r="J1006">
        <v>308487825</v>
      </c>
      <c r="K1006">
        <v>84</v>
      </c>
      <c r="L1006"/>
      <c r="M1006"/>
      <c r="N1006">
        <v>1.4483889999999999</v>
      </c>
      <c r="O1006" s="83">
        <v>9285.44</v>
      </c>
      <c r="P1006">
        <v>9573.4500000000025</v>
      </c>
      <c r="Q1006">
        <v>1.7963229999999999</v>
      </c>
      <c r="R1006">
        <v>10200.83</v>
      </c>
      <c r="S1006">
        <v>1.7963229999999999</v>
      </c>
      <c r="T1006" s="84">
        <v>9285.44</v>
      </c>
      <c r="U1006" s="57">
        <v>44197</v>
      </c>
      <c r="V1006" s="81" t="str">
        <f t="shared" si="60"/>
        <v>92020</v>
      </c>
      <c r="W1006" s="80" t="str">
        <f t="shared" si="61"/>
        <v>61 a 90 dias</v>
      </c>
      <c r="X1006" s="81" t="str">
        <f t="shared" si="63"/>
        <v>12021</v>
      </c>
      <c r="AA1006"/>
    </row>
    <row r="1007" spans="1:27" x14ac:dyDescent="0.3">
      <c r="A1007" s="57">
        <v>44255</v>
      </c>
      <c r="B1007">
        <v>29894663000189</v>
      </c>
      <c r="C1007" t="s">
        <v>96</v>
      </c>
      <c r="D1007" s="57">
        <v>44074</v>
      </c>
      <c r="E1007">
        <v>227.6</v>
      </c>
      <c r="F1007" s="57">
        <v>44323</v>
      </c>
      <c r="G1007">
        <f t="shared" si="62"/>
        <v>68</v>
      </c>
      <c r="H1007" s="57">
        <v>46575</v>
      </c>
      <c r="I1007">
        <v>2259</v>
      </c>
      <c r="J1007">
        <v>308529092</v>
      </c>
      <c r="K1007">
        <v>84</v>
      </c>
      <c r="L1007"/>
      <c r="M1007"/>
      <c r="N1007">
        <v>1.4045421322551357</v>
      </c>
      <c r="O1007" s="83">
        <v>9574.31</v>
      </c>
      <c r="P1007">
        <v>11158.029999999997</v>
      </c>
      <c r="Q1007">
        <v>1.750494</v>
      </c>
      <c r="R1007">
        <v>10609.52</v>
      </c>
      <c r="S1007">
        <v>1.750494</v>
      </c>
      <c r="T1007" s="84">
        <v>9574.31</v>
      </c>
      <c r="U1007" s="57">
        <v>44317</v>
      </c>
      <c r="V1007" s="81" t="str">
        <f t="shared" si="60"/>
        <v>82020</v>
      </c>
      <c r="W1007" s="80" t="str">
        <f t="shared" si="61"/>
        <v>1 a 30 dias</v>
      </c>
      <c r="X1007" s="81" t="str">
        <f t="shared" si="63"/>
        <v>52021</v>
      </c>
      <c r="AA1007"/>
    </row>
    <row r="1008" spans="1:27" x14ac:dyDescent="0.3">
      <c r="A1008" s="57">
        <v>44255</v>
      </c>
      <c r="B1008">
        <v>29894663000189</v>
      </c>
      <c r="C1008" t="s">
        <v>96</v>
      </c>
      <c r="D1008" s="57">
        <v>43978</v>
      </c>
      <c r="E1008">
        <v>116.89</v>
      </c>
      <c r="F1008" s="57">
        <v>44234</v>
      </c>
      <c r="G1008">
        <f t="shared" si="62"/>
        <v>-21</v>
      </c>
      <c r="H1008" s="57">
        <v>46545</v>
      </c>
      <c r="I1008">
        <v>2229</v>
      </c>
      <c r="J1008">
        <v>308539787</v>
      </c>
      <c r="K1008">
        <v>84</v>
      </c>
      <c r="L1008"/>
      <c r="M1008"/>
      <c r="N1008">
        <v>1.3599999999999999</v>
      </c>
      <c r="O1008" s="83">
        <v>5384.52</v>
      </c>
      <c r="P1008">
        <v>5761.9799999999987</v>
      </c>
      <c r="Q1008">
        <v>1.6463140000000001</v>
      </c>
      <c r="R1008">
        <v>5831.5300000000007</v>
      </c>
      <c r="S1008">
        <v>1.6463140000000001</v>
      </c>
      <c r="T1008" s="84">
        <v>5384.52</v>
      </c>
      <c r="U1008" s="57">
        <v>44228</v>
      </c>
      <c r="V1008" s="81" t="str">
        <f t="shared" si="60"/>
        <v>52020</v>
      </c>
      <c r="W1008" s="80" t="str">
        <f t="shared" si="61"/>
        <v>1 a 30 dias</v>
      </c>
      <c r="X1008" s="81" t="str">
        <f t="shared" si="63"/>
        <v>22021</v>
      </c>
      <c r="AA1008"/>
    </row>
    <row r="1009" spans="1:27" x14ac:dyDescent="0.3">
      <c r="A1009" s="57">
        <v>44255</v>
      </c>
      <c r="B1009">
        <v>29894663000189</v>
      </c>
      <c r="C1009" t="s">
        <v>96</v>
      </c>
      <c r="D1009" s="57">
        <v>44134</v>
      </c>
      <c r="E1009">
        <v>72</v>
      </c>
      <c r="F1009" s="57">
        <v>44262</v>
      </c>
      <c r="G1009">
        <f t="shared" si="62"/>
        <v>7</v>
      </c>
      <c r="H1009" s="57">
        <v>46699</v>
      </c>
      <c r="I1009">
        <v>2383</v>
      </c>
      <c r="J1009">
        <v>308541440</v>
      </c>
      <c r="K1009">
        <v>84</v>
      </c>
      <c r="L1009"/>
      <c r="M1009"/>
      <c r="N1009">
        <v>1.406871</v>
      </c>
      <c r="O1009" s="83">
        <v>3254.75</v>
      </c>
      <c r="P1009">
        <v>3497.8999999999992</v>
      </c>
      <c r="Q1009">
        <v>1.743055</v>
      </c>
      <c r="R1009">
        <v>3595.43</v>
      </c>
      <c r="S1009">
        <v>1.743055</v>
      </c>
      <c r="T1009" s="84">
        <v>3254.75</v>
      </c>
      <c r="U1009" s="57">
        <v>44256</v>
      </c>
      <c r="V1009" s="81" t="str">
        <f t="shared" si="60"/>
        <v>102020</v>
      </c>
      <c r="W1009" s="80" t="str">
        <f t="shared" si="61"/>
        <v>1 a 30 dias</v>
      </c>
      <c r="X1009" s="81" t="str">
        <f t="shared" si="63"/>
        <v>32021</v>
      </c>
      <c r="AA1009"/>
    </row>
    <row r="1010" spans="1:27" x14ac:dyDescent="0.3">
      <c r="A1010" s="57">
        <v>44255</v>
      </c>
      <c r="B1010">
        <v>29894663000189</v>
      </c>
      <c r="C1010" t="s">
        <v>96</v>
      </c>
      <c r="D1010" s="57">
        <v>44099</v>
      </c>
      <c r="E1010">
        <v>180</v>
      </c>
      <c r="F1010" s="57">
        <v>44234</v>
      </c>
      <c r="G1010">
        <f t="shared" si="62"/>
        <v>-21</v>
      </c>
      <c r="H1010" s="57">
        <v>46638</v>
      </c>
      <c r="I1010">
        <v>2322</v>
      </c>
      <c r="J1010">
        <v>308570962</v>
      </c>
      <c r="K1010">
        <v>84</v>
      </c>
      <c r="L1010"/>
      <c r="M1010"/>
      <c r="N1010">
        <v>1.3599999999999999</v>
      </c>
      <c r="O1010" s="83">
        <v>8983.24</v>
      </c>
      <c r="P1010">
        <v>8992.3900000000012</v>
      </c>
      <c r="Q1010">
        <v>1.430871</v>
      </c>
      <c r="R1010">
        <v>9173.58</v>
      </c>
      <c r="S1010">
        <v>1.430871</v>
      </c>
      <c r="T1010" s="84">
        <v>8983.24</v>
      </c>
      <c r="U1010" s="57">
        <v>44228</v>
      </c>
      <c r="V1010" s="81" t="str">
        <f t="shared" si="60"/>
        <v>92020</v>
      </c>
      <c r="W1010" s="80" t="str">
        <f t="shared" si="61"/>
        <v>1 a 30 dias</v>
      </c>
      <c r="X1010" s="81" t="str">
        <f t="shared" si="63"/>
        <v>22021</v>
      </c>
      <c r="AA1010"/>
    </row>
    <row r="1011" spans="1:27" x14ac:dyDescent="0.3">
      <c r="A1011" s="57">
        <v>44255</v>
      </c>
      <c r="B1011">
        <v>29894663000189</v>
      </c>
      <c r="C1011" t="s">
        <v>96</v>
      </c>
      <c r="D1011" s="57">
        <v>44099</v>
      </c>
      <c r="E1011">
        <v>142.28</v>
      </c>
      <c r="F1011" s="57">
        <v>44234</v>
      </c>
      <c r="G1011">
        <f t="shared" si="62"/>
        <v>-21</v>
      </c>
      <c r="H1011" s="57">
        <v>46638</v>
      </c>
      <c r="I1011">
        <v>2322</v>
      </c>
      <c r="J1011">
        <v>308578278</v>
      </c>
      <c r="K1011">
        <v>84</v>
      </c>
      <c r="L1011"/>
      <c r="M1011"/>
      <c r="N1011">
        <v>1.414323</v>
      </c>
      <c r="O1011" s="83">
        <v>6470.55</v>
      </c>
      <c r="P1011">
        <v>6978.3300000000027</v>
      </c>
      <c r="Q1011">
        <v>1.759981</v>
      </c>
      <c r="R1011">
        <v>7136.7</v>
      </c>
      <c r="S1011">
        <v>1.759981</v>
      </c>
      <c r="T1011" s="84">
        <v>6470.55</v>
      </c>
      <c r="U1011" s="57">
        <v>44228</v>
      </c>
      <c r="V1011" s="81" t="str">
        <f t="shared" si="60"/>
        <v>92020</v>
      </c>
      <c r="W1011" s="80" t="str">
        <f t="shared" si="61"/>
        <v>1 a 30 dias</v>
      </c>
      <c r="X1011" s="81" t="str">
        <f t="shared" si="63"/>
        <v>22021</v>
      </c>
      <c r="AA1011"/>
    </row>
    <row r="1012" spans="1:27" x14ac:dyDescent="0.3">
      <c r="A1012" s="57">
        <v>44255</v>
      </c>
      <c r="B1012">
        <v>29894663000189</v>
      </c>
      <c r="C1012" t="s">
        <v>96</v>
      </c>
      <c r="D1012" s="57">
        <v>43903</v>
      </c>
      <c r="E1012">
        <v>40.46</v>
      </c>
      <c r="F1012" s="57">
        <v>44081</v>
      </c>
      <c r="G1012">
        <f t="shared" si="62"/>
        <v>-174</v>
      </c>
      <c r="H1012" s="57">
        <v>46062</v>
      </c>
      <c r="I1012">
        <v>1746</v>
      </c>
      <c r="J1012">
        <v>308606451</v>
      </c>
      <c r="K1012">
        <v>72</v>
      </c>
      <c r="L1012"/>
      <c r="M1012"/>
      <c r="N1012">
        <v>1.4950000000000001</v>
      </c>
      <c r="O1012" s="83">
        <v>1711.5300000000002</v>
      </c>
      <c r="P1012">
        <v>1755.5500000000004</v>
      </c>
      <c r="Q1012">
        <v>2.0454780000000001</v>
      </c>
      <c r="R1012">
        <v>1903.1399999999999</v>
      </c>
      <c r="S1012">
        <v>2.0454780000000001</v>
      </c>
      <c r="T1012" s="84">
        <v>1711.5300000000002</v>
      </c>
      <c r="U1012" s="57">
        <v>44075</v>
      </c>
      <c r="V1012" s="81" t="str">
        <f t="shared" si="60"/>
        <v>32020</v>
      </c>
      <c r="W1012" s="80" t="str">
        <f t="shared" si="61"/>
        <v>Acima de 120 dias</v>
      </c>
      <c r="X1012" s="81" t="str">
        <f t="shared" si="63"/>
        <v>92020</v>
      </c>
      <c r="AA1012"/>
    </row>
    <row r="1013" spans="1:27" x14ac:dyDescent="0.3">
      <c r="A1013" s="57">
        <v>44255</v>
      </c>
      <c r="B1013">
        <v>29894663000189</v>
      </c>
      <c r="C1013" t="s">
        <v>96</v>
      </c>
      <c r="D1013" s="57">
        <v>43936</v>
      </c>
      <c r="E1013">
        <v>236</v>
      </c>
      <c r="F1013" s="57">
        <v>44323</v>
      </c>
      <c r="G1013">
        <f t="shared" si="62"/>
        <v>68</v>
      </c>
      <c r="H1013" s="57">
        <v>46090</v>
      </c>
      <c r="I1013">
        <v>1774</v>
      </c>
      <c r="J1013">
        <v>308609007</v>
      </c>
      <c r="K1013">
        <v>72</v>
      </c>
      <c r="L1013"/>
      <c r="M1013"/>
      <c r="N1013">
        <v>1.3599999999999999</v>
      </c>
      <c r="O1013" s="83">
        <v>9003.94</v>
      </c>
      <c r="P1013">
        <v>10674.300000000003</v>
      </c>
      <c r="Q1013">
        <v>1.63164</v>
      </c>
      <c r="R1013">
        <v>9628.24</v>
      </c>
      <c r="S1013">
        <v>1.63164</v>
      </c>
      <c r="T1013" s="84">
        <v>9003.94</v>
      </c>
      <c r="U1013" s="57">
        <v>44317</v>
      </c>
      <c r="V1013" s="81" t="str">
        <f t="shared" si="60"/>
        <v>42020</v>
      </c>
      <c r="W1013" s="80" t="str">
        <f t="shared" si="61"/>
        <v>1 a 30 dias</v>
      </c>
      <c r="X1013" s="81" t="str">
        <f t="shared" si="63"/>
        <v>52021</v>
      </c>
      <c r="AA1013"/>
    </row>
    <row r="1014" spans="1:27" x14ac:dyDescent="0.3">
      <c r="A1014" s="57">
        <v>44255</v>
      </c>
      <c r="B1014">
        <v>29894663000189</v>
      </c>
      <c r="C1014" t="s">
        <v>96</v>
      </c>
      <c r="D1014" s="57">
        <v>44040</v>
      </c>
      <c r="E1014">
        <v>473.21</v>
      </c>
      <c r="F1014" s="57">
        <v>44142</v>
      </c>
      <c r="G1014">
        <f t="shared" si="62"/>
        <v>-113</v>
      </c>
      <c r="H1014" s="57">
        <v>46119</v>
      </c>
      <c r="I1014">
        <v>1803</v>
      </c>
      <c r="J1014">
        <v>308613268</v>
      </c>
      <c r="K1014">
        <v>72</v>
      </c>
      <c r="L1014"/>
      <c r="M1014"/>
      <c r="N1014">
        <v>1.3599999999999999</v>
      </c>
      <c r="O1014" s="83">
        <v>21184.07</v>
      </c>
      <c r="P1014">
        <v>21162.339999999989</v>
      </c>
      <c r="Q1014">
        <v>1.607032</v>
      </c>
      <c r="R1014">
        <v>22356.300000000003</v>
      </c>
      <c r="S1014">
        <v>1.607032</v>
      </c>
      <c r="T1014" s="84">
        <v>21184.07</v>
      </c>
      <c r="U1014" s="57">
        <v>44166</v>
      </c>
      <c r="V1014" s="81" t="str">
        <f t="shared" si="60"/>
        <v>72020</v>
      </c>
      <c r="W1014" s="80" t="str">
        <f t="shared" si="61"/>
        <v>91 a 120 dias</v>
      </c>
      <c r="X1014" s="81" t="str">
        <f t="shared" si="63"/>
        <v>122020</v>
      </c>
      <c r="AA1014"/>
    </row>
    <row r="1015" spans="1:27" x14ac:dyDescent="0.3">
      <c r="A1015" s="57">
        <v>44255</v>
      </c>
      <c r="B1015">
        <v>29894663000189</v>
      </c>
      <c r="C1015" t="s">
        <v>96</v>
      </c>
      <c r="D1015" s="57">
        <v>43978</v>
      </c>
      <c r="E1015">
        <v>435.26</v>
      </c>
      <c r="F1015" s="57">
        <v>44019</v>
      </c>
      <c r="G1015">
        <f t="shared" si="62"/>
        <v>-236</v>
      </c>
      <c r="H1015" s="57">
        <v>46514</v>
      </c>
      <c r="I1015">
        <v>2198</v>
      </c>
      <c r="J1015">
        <v>308636383</v>
      </c>
      <c r="K1015">
        <v>84</v>
      </c>
      <c r="L1015"/>
      <c r="M1015"/>
      <c r="N1015">
        <v>1.4400440000000001</v>
      </c>
      <c r="O1015" s="83">
        <v>22235.24</v>
      </c>
      <c r="P1015">
        <v>21171.319999999996</v>
      </c>
      <c r="Q1015">
        <v>1.7877000000000001</v>
      </c>
      <c r="R1015">
        <v>24124.55</v>
      </c>
      <c r="S1015">
        <v>1.7877000000000001</v>
      </c>
      <c r="T1015" s="84">
        <v>22235.24</v>
      </c>
      <c r="U1015" s="57">
        <v>44013</v>
      </c>
      <c r="V1015" s="81" t="str">
        <f t="shared" si="60"/>
        <v>52020</v>
      </c>
      <c r="W1015" s="80" t="str">
        <f t="shared" si="61"/>
        <v>Acima de 120 dias</v>
      </c>
      <c r="X1015" s="81" t="str">
        <f t="shared" si="63"/>
        <v>72020</v>
      </c>
      <c r="AA1015"/>
    </row>
    <row r="1016" spans="1:27" x14ac:dyDescent="0.3">
      <c r="A1016" s="57">
        <v>44255</v>
      </c>
      <c r="B1016">
        <v>29894663000189</v>
      </c>
      <c r="C1016" t="s">
        <v>96</v>
      </c>
      <c r="D1016" s="57">
        <v>44040</v>
      </c>
      <c r="E1016">
        <v>189</v>
      </c>
      <c r="F1016" s="57">
        <v>44262</v>
      </c>
      <c r="G1016">
        <f t="shared" si="62"/>
        <v>7</v>
      </c>
      <c r="H1016" s="57">
        <v>46545</v>
      </c>
      <c r="I1016">
        <v>2229</v>
      </c>
      <c r="J1016">
        <v>308637591</v>
      </c>
      <c r="K1016">
        <v>84</v>
      </c>
      <c r="L1016"/>
      <c r="M1016"/>
      <c r="N1016">
        <v>1.4305654703592152</v>
      </c>
      <c r="O1016" s="83">
        <v>8215.380000000001</v>
      </c>
      <c r="P1016">
        <v>9170.4099999999962</v>
      </c>
      <c r="Q1016">
        <v>1.778043</v>
      </c>
      <c r="R1016">
        <v>9053.7000000000007</v>
      </c>
      <c r="S1016">
        <v>1.778043</v>
      </c>
      <c r="T1016" s="84">
        <v>8215.380000000001</v>
      </c>
      <c r="U1016" s="57">
        <v>44287</v>
      </c>
      <c r="V1016" s="81" t="str">
        <f t="shared" si="60"/>
        <v>72020</v>
      </c>
      <c r="W1016" s="80" t="str">
        <f t="shared" si="61"/>
        <v>1 a 30 dias</v>
      </c>
      <c r="X1016" s="81" t="str">
        <f t="shared" si="63"/>
        <v>42021</v>
      </c>
      <c r="AA1016"/>
    </row>
    <row r="1017" spans="1:27" x14ac:dyDescent="0.3">
      <c r="A1017" s="57">
        <v>44255</v>
      </c>
      <c r="B1017">
        <v>29894663000189</v>
      </c>
      <c r="C1017" t="s">
        <v>96</v>
      </c>
      <c r="D1017" s="57">
        <v>44134</v>
      </c>
      <c r="E1017">
        <v>52.15</v>
      </c>
      <c r="F1017" s="57">
        <v>44323</v>
      </c>
      <c r="G1017">
        <f t="shared" si="62"/>
        <v>68</v>
      </c>
      <c r="H1017" s="57">
        <v>46699</v>
      </c>
      <c r="I1017">
        <v>2383</v>
      </c>
      <c r="J1017">
        <v>308651787</v>
      </c>
      <c r="K1017">
        <v>84</v>
      </c>
      <c r="L1017"/>
      <c r="M1017"/>
      <c r="N1017">
        <v>1.4169529999999999</v>
      </c>
      <c r="O1017" s="83">
        <v>2245.9</v>
      </c>
      <c r="P1017">
        <v>2524.7199999999998</v>
      </c>
      <c r="Q1017">
        <v>1.7537970000000001</v>
      </c>
      <c r="R1017">
        <v>2491.88</v>
      </c>
      <c r="S1017">
        <v>1.7537970000000001</v>
      </c>
      <c r="T1017" s="84">
        <v>2245.9</v>
      </c>
      <c r="U1017" s="57">
        <v>44317</v>
      </c>
      <c r="V1017" s="81" t="str">
        <f t="shared" si="60"/>
        <v>102020</v>
      </c>
      <c r="W1017" s="80" t="str">
        <f t="shared" si="61"/>
        <v>1 a 30 dias</v>
      </c>
      <c r="X1017" s="81" t="str">
        <f t="shared" si="63"/>
        <v>52021</v>
      </c>
      <c r="AA1017"/>
    </row>
    <row r="1018" spans="1:27" x14ac:dyDescent="0.3">
      <c r="A1018" s="57">
        <v>44255</v>
      </c>
      <c r="B1018">
        <v>29894663000189</v>
      </c>
      <c r="C1018" t="s">
        <v>96</v>
      </c>
      <c r="D1018" s="57">
        <v>44074</v>
      </c>
      <c r="E1018">
        <v>139.96</v>
      </c>
      <c r="F1018" s="57">
        <v>44262</v>
      </c>
      <c r="G1018">
        <f t="shared" si="62"/>
        <v>7</v>
      </c>
      <c r="H1018" s="57">
        <v>46608</v>
      </c>
      <c r="I1018">
        <v>2292</v>
      </c>
      <c r="J1018">
        <v>308659946</v>
      </c>
      <c r="K1018">
        <v>84</v>
      </c>
      <c r="L1018"/>
      <c r="M1018"/>
      <c r="N1018">
        <v>1.3599999999999999</v>
      </c>
      <c r="O1018" s="83">
        <v>6843</v>
      </c>
      <c r="P1018">
        <v>7009.1699999999983</v>
      </c>
      <c r="Q1018">
        <v>1.408544</v>
      </c>
      <c r="R1018">
        <v>6943.53</v>
      </c>
      <c r="S1018">
        <v>1.408544</v>
      </c>
      <c r="T1018" s="84">
        <v>6843</v>
      </c>
      <c r="U1018" s="57">
        <v>44287</v>
      </c>
      <c r="V1018" s="81" t="str">
        <f t="shared" si="60"/>
        <v>82020</v>
      </c>
      <c r="W1018" s="80" t="str">
        <f t="shared" si="61"/>
        <v>1 a 30 dias</v>
      </c>
      <c r="X1018" s="81" t="str">
        <f t="shared" si="63"/>
        <v>42021</v>
      </c>
      <c r="AA1018"/>
    </row>
    <row r="1019" spans="1:27" x14ac:dyDescent="0.3">
      <c r="A1019" s="57">
        <v>44255</v>
      </c>
      <c r="B1019">
        <v>29894663000189</v>
      </c>
      <c r="C1019" t="s">
        <v>96</v>
      </c>
      <c r="D1019" s="57">
        <v>43978</v>
      </c>
      <c r="E1019">
        <v>173.1</v>
      </c>
      <c r="F1019" s="57">
        <v>44142</v>
      </c>
      <c r="G1019">
        <f t="shared" si="62"/>
        <v>-113</v>
      </c>
      <c r="H1019" s="57">
        <v>46514</v>
      </c>
      <c r="I1019">
        <v>2198</v>
      </c>
      <c r="J1019">
        <v>308729987</v>
      </c>
      <c r="K1019">
        <v>84</v>
      </c>
      <c r="L1019"/>
      <c r="M1019"/>
      <c r="N1019">
        <v>1.4477679999999999</v>
      </c>
      <c r="O1019" s="83">
        <v>8134.01</v>
      </c>
      <c r="P1019">
        <v>8397.9600000000009</v>
      </c>
      <c r="Q1019">
        <v>1.7958959999999999</v>
      </c>
      <c r="R1019">
        <v>8883.84</v>
      </c>
      <c r="S1019">
        <v>1.7958959999999999</v>
      </c>
      <c r="T1019" s="84">
        <v>8134.01</v>
      </c>
      <c r="U1019" s="57">
        <v>44136</v>
      </c>
      <c r="V1019" s="81" t="str">
        <f t="shared" si="60"/>
        <v>52020</v>
      </c>
      <c r="W1019" s="80" t="str">
        <f t="shared" si="61"/>
        <v>91 a 120 dias</v>
      </c>
      <c r="X1019" s="81" t="str">
        <f t="shared" si="63"/>
        <v>112020</v>
      </c>
      <c r="AA1019"/>
    </row>
    <row r="1020" spans="1:27" x14ac:dyDescent="0.3">
      <c r="A1020" s="57">
        <v>44255</v>
      </c>
      <c r="B1020">
        <v>29894663000189</v>
      </c>
      <c r="C1020" t="s">
        <v>96</v>
      </c>
      <c r="D1020" s="57">
        <v>44001</v>
      </c>
      <c r="E1020">
        <v>199.8</v>
      </c>
      <c r="F1020" s="57">
        <v>44262</v>
      </c>
      <c r="G1020">
        <f t="shared" si="62"/>
        <v>7</v>
      </c>
      <c r="H1020" s="57">
        <v>46514</v>
      </c>
      <c r="I1020">
        <v>2198</v>
      </c>
      <c r="J1020">
        <v>308732822</v>
      </c>
      <c r="K1020">
        <v>84</v>
      </c>
      <c r="L1020"/>
      <c r="M1020"/>
      <c r="N1020">
        <v>1.4407370410259861</v>
      </c>
      <c r="O1020" s="83">
        <v>8612.66</v>
      </c>
      <c r="P1020">
        <v>9622.3799999999974</v>
      </c>
      <c r="Q1020">
        <v>1.7857909999999999</v>
      </c>
      <c r="R1020">
        <v>9473.82</v>
      </c>
      <c r="S1020">
        <v>1.7857909999999999</v>
      </c>
      <c r="T1020" s="84">
        <v>8612.66</v>
      </c>
      <c r="U1020" s="57">
        <v>44256</v>
      </c>
      <c r="V1020" s="81" t="str">
        <f t="shared" si="60"/>
        <v>62020</v>
      </c>
      <c r="W1020" s="80" t="str">
        <f t="shared" si="61"/>
        <v>1 a 30 dias</v>
      </c>
      <c r="X1020" s="81" t="str">
        <f t="shared" si="63"/>
        <v>32021</v>
      </c>
      <c r="AA1020"/>
    </row>
    <row r="1021" spans="1:27" x14ac:dyDescent="0.3">
      <c r="A1021" s="57">
        <v>44255</v>
      </c>
      <c r="B1021">
        <v>29894663000189</v>
      </c>
      <c r="C1021" t="s">
        <v>96</v>
      </c>
      <c r="D1021" s="57">
        <v>44040</v>
      </c>
      <c r="E1021">
        <v>58.46</v>
      </c>
      <c r="F1021" s="57">
        <v>44050</v>
      </c>
      <c r="G1021">
        <f t="shared" si="62"/>
        <v>-205</v>
      </c>
      <c r="H1021" s="57">
        <v>46545</v>
      </c>
      <c r="I1021">
        <v>2229</v>
      </c>
      <c r="J1021">
        <v>308734034</v>
      </c>
      <c r="K1021">
        <v>84</v>
      </c>
      <c r="L1021"/>
      <c r="M1021"/>
      <c r="N1021">
        <v>1.3599999999999999</v>
      </c>
      <c r="O1021" s="83">
        <v>3129.0699999999997</v>
      </c>
      <c r="P1021">
        <v>2904.2699999999991</v>
      </c>
      <c r="Q1021">
        <v>1.532305</v>
      </c>
      <c r="R1021">
        <v>3267.25</v>
      </c>
      <c r="S1021">
        <v>1.532305</v>
      </c>
      <c r="T1021" s="84">
        <v>3129.0699999999997</v>
      </c>
      <c r="U1021" s="57">
        <v>44075</v>
      </c>
      <c r="V1021" s="81" t="str">
        <f t="shared" si="60"/>
        <v>72020</v>
      </c>
      <c r="W1021" s="80" t="str">
        <f t="shared" si="61"/>
        <v>Acima de 120 dias</v>
      </c>
      <c r="X1021" s="81" t="str">
        <f t="shared" si="63"/>
        <v>92020</v>
      </c>
      <c r="AA1021"/>
    </row>
    <row r="1022" spans="1:27" x14ac:dyDescent="0.3">
      <c r="A1022" s="57">
        <v>44255</v>
      </c>
      <c r="B1022">
        <v>29894663000189</v>
      </c>
      <c r="C1022" t="s">
        <v>96</v>
      </c>
      <c r="D1022" s="57">
        <v>44074</v>
      </c>
      <c r="E1022">
        <v>249.5</v>
      </c>
      <c r="F1022" s="57">
        <v>44234</v>
      </c>
      <c r="G1022">
        <f t="shared" si="62"/>
        <v>-21</v>
      </c>
      <c r="H1022" s="57">
        <v>46545</v>
      </c>
      <c r="I1022">
        <v>2229</v>
      </c>
      <c r="J1022">
        <v>308738355</v>
      </c>
      <c r="K1022">
        <v>84</v>
      </c>
      <c r="L1022"/>
      <c r="M1022"/>
      <c r="N1022">
        <v>1.3599999999999999</v>
      </c>
      <c r="O1022" s="83">
        <v>11593.44</v>
      </c>
      <c r="P1022">
        <v>12334.260000000006</v>
      </c>
      <c r="Q1022">
        <v>1.614382</v>
      </c>
      <c r="R1022">
        <v>12447.32</v>
      </c>
      <c r="S1022">
        <v>1.614382</v>
      </c>
      <c r="T1022" s="84">
        <v>11593.44</v>
      </c>
      <c r="U1022" s="57">
        <v>44228</v>
      </c>
      <c r="V1022" s="81" t="str">
        <f t="shared" si="60"/>
        <v>82020</v>
      </c>
      <c r="W1022" s="80" t="str">
        <f t="shared" si="61"/>
        <v>1 a 30 dias</v>
      </c>
      <c r="X1022" s="81" t="str">
        <f t="shared" si="63"/>
        <v>22021</v>
      </c>
      <c r="AA1022"/>
    </row>
    <row r="1023" spans="1:27" x14ac:dyDescent="0.3">
      <c r="A1023" s="57">
        <v>44255</v>
      </c>
      <c r="B1023">
        <v>29894663000189</v>
      </c>
      <c r="C1023" t="s">
        <v>96</v>
      </c>
      <c r="D1023" s="57">
        <v>44099</v>
      </c>
      <c r="E1023">
        <v>104.45</v>
      </c>
      <c r="F1023" s="57">
        <v>44262</v>
      </c>
      <c r="G1023">
        <f t="shared" si="62"/>
        <v>7</v>
      </c>
      <c r="H1023" s="57">
        <v>46575</v>
      </c>
      <c r="I1023">
        <v>2259</v>
      </c>
      <c r="J1023">
        <v>308751394</v>
      </c>
      <c r="K1023">
        <v>84</v>
      </c>
      <c r="L1023"/>
      <c r="M1023"/>
      <c r="N1023">
        <v>1.3599999999999999</v>
      </c>
      <c r="O1023" s="83">
        <v>4667.9800000000005</v>
      </c>
      <c r="P1023">
        <v>5151.0099999999993</v>
      </c>
      <c r="Q1023">
        <v>1.699613</v>
      </c>
      <c r="R1023">
        <v>5144.4400000000005</v>
      </c>
      <c r="S1023">
        <v>1.699613</v>
      </c>
      <c r="T1023" s="84">
        <v>4667.9800000000005</v>
      </c>
      <c r="U1023" s="57">
        <v>44287</v>
      </c>
      <c r="V1023" s="81" t="str">
        <f t="shared" si="60"/>
        <v>92020</v>
      </c>
      <c r="W1023" s="80" t="str">
        <f t="shared" si="61"/>
        <v>1 a 30 dias</v>
      </c>
      <c r="X1023" s="81" t="str">
        <f t="shared" si="63"/>
        <v>42021</v>
      </c>
      <c r="AA1023"/>
    </row>
    <row r="1024" spans="1:27" x14ac:dyDescent="0.3">
      <c r="A1024" s="57">
        <v>44255</v>
      </c>
      <c r="B1024">
        <v>29894663000189</v>
      </c>
      <c r="C1024" t="s">
        <v>96</v>
      </c>
      <c r="D1024" s="57">
        <v>44074</v>
      </c>
      <c r="E1024">
        <v>147</v>
      </c>
      <c r="F1024" s="57">
        <v>44142</v>
      </c>
      <c r="G1024">
        <f t="shared" si="62"/>
        <v>-113</v>
      </c>
      <c r="H1024" s="57">
        <v>46608</v>
      </c>
      <c r="I1024">
        <v>2292</v>
      </c>
      <c r="J1024">
        <v>308754449</v>
      </c>
      <c r="K1024">
        <v>84</v>
      </c>
      <c r="L1024"/>
      <c r="M1024"/>
      <c r="N1024">
        <v>1.4058170000000001</v>
      </c>
      <c r="O1024" s="83">
        <v>7102.65</v>
      </c>
      <c r="P1024">
        <v>7248.8099999999995</v>
      </c>
      <c r="Q1024">
        <v>1.7518069999999999</v>
      </c>
      <c r="R1024">
        <v>7782.62</v>
      </c>
      <c r="S1024">
        <v>1.7518069999999999</v>
      </c>
      <c r="T1024" s="84">
        <v>7102.65</v>
      </c>
      <c r="U1024" s="57">
        <v>44136</v>
      </c>
      <c r="V1024" s="81" t="str">
        <f t="shared" si="60"/>
        <v>82020</v>
      </c>
      <c r="W1024" s="80" t="str">
        <f t="shared" si="61"/>
        <v>91 a 120 dias</v>
      </c>
      <c r="X1024" s="81" t="str">
        <f t="shared" si="63"/>
        <v>112020</v>
      </c>
      <c r="AA1024"/>
    </row>
    <row r="1025" spans="1:27" x14ac:dyDescent="0.3">
      <c r="A1025" s="57">
        <v>44255</v>
      </c>
      <c r="B1025">
        <v>29894663000189</v>
      </c>
      <c r="C1025" t="s">
        <v>96</v>
      </c>
      <c r="D1025" s="57">
        <v>44001</v>
      </c>
      <c r="E1025">
        <v>723.3</v>
      </c>
      <c r="F1025" s="57">
        <v>44142</v>
      </c>
      <c r="G1025">
        <f t="shared" si="62"/>
        <v>-113</v>
      </c>
      <c r="H1025" s="57">
        <v>46484</v>
      </c>
      <c r="I1025">
        <v>2168</v>
      </c>
      <c r="J1025">
        <v>308826766</v>
      </c>
      <c r="K1025">
        <v>84</v>
      </c>
      <c r="L1025"/>
      <c r="M1025"/>
      <c r="N1025">
        <v>1.4399195058269338</v>
      </c>
      <c r="O1025" s="83">
        <v>33882.519999999997</v>
      </c>
      <c r="P1025">
        <v>34625.469999999979</v>
      </c>
      <c r="Q1025">
        <v>1.784672</v>
      </c>
      <c r="R1025">
        <v>36942.33</v>
      </c>
      <c r="S1025">
        <v>1.784672</v>
      </c>
      <c r="T1025" s="84">
        <v>33882.519999999997</v>
      </c>
      <c r="U1025" s="57">
        <v>44136</v>
      </c>
      <c r="V1025" s="81" t="str">
        <f t="shared" si="60"/>
        <v>62020</v>
      </c>
      <c r="W1025" s="80" t="str">
        <f t="shared" si="61"/>
        <v>91 a 120 dias</v>
      </c>
      <c r="X1025" s="81" t="str">
        <f t="shared" si="63"/>
        <v>112020</v>
      </c>
      <c r="AA1025"/>
    </row>
    <row r="1026" spans="1:27" x14ac:dyDescent="0.3">
      <c r="A1026" s="57">
        <v>44255</v>
      </c>
      <c r="B1026">
        <v>29894663000189</v>
      </c>
      <c r="C1026" t="s">
        <v>96</v>
      </c>
      <c r="D1026" s="57">
        <v>43978</v>
      </c>
      <c r="E1026">
        <v>88.38</v>
      </c>
      <c r="F1026" s="57">
        <v>44019</v>
      </c>
      <c r="G1026">
        <f t="shared" si="62"/>
        <v>-236</v>
      </c>
      <c r="H1026" s="57">
        <v>46514</v>
      </c>
      <c r="I1026">
        <v>2198</v>
      </c>
      <c r="J1026">
        <v>308830960</v>
      </c>
      <c r="K1026">
        <v>84</v>
      </c>
      <c r="L1026"/>
      <c r="M1026"/>
      <c r="N1026">
        <v>1.3599999999999999</v>
      </c>
      <c r="O1026" s="83">
        <v>4666.8999999999996</v>
      </c>
      <c r="P1026">
        <v>4416.68</v>
      </c>
      <c r="Q1026">
        <v>1.6432119999999999</v>
      </c>
      <c r="R1026">
        <v>4995.3100000000004</v>
      </c>
      <c r="S1026">
        <v>1.6432119999999999</v>
      </c>
      <c r="T1026" s="84">
        <v>4666.8999999999996</v>
      </c>
      <c r="U1026" s="57">
        <v>44013</v>
      </c>
      <c r="V1026" s="81" t="str">
        <f t="shared" ref="V1026:V1089" si="64">MONTH(D1026)&amp;YEAR(D1026)</f>
        <v>52020</v>
      </c>
      <c r="W1026" s="80" t="str">
        <f t="shared" ref="W1026:W1089" si="65">_xlfn.IFS(G1026&lt;-120,"Acima de 120 dias",G1026&lt;=-90,"91 a 120 dias",G1026&lt;=-61,"61 a 90 dias",G1026&lt;=-31,"31 a 60 dias",G1026&gt;=-30,"1 a 30 dias")</f>
        <v>Acima de 120 dias</v>
      </c>
      <c r="X1026" s="81" t="str">
        <f t="shared" si="63"/>
        <v>72020</v>
      </c>
      <c r="AA1026"/>
    </row>
    <row r="1027" spans="1:27" x14ac:dyDescent="0.3">
      <c r="A1027" s="57">
        <v>44255</v>
      </c>
      <c r="B1027">
        <v>29894663000189</v>
      </c>
      <c r="C1027" t="s">
        <v>96</v>
      </c>
      <c r="D1027" s="57">
        <v>44001</v>
      </c>
      <c r="E1027">
        <v>249.44</v>
      </c>
      <c r="F1027" s="57">
        <v>44172</v>
      </c>
      <c r="G1027">
        <f t="shared" ref="G1027:G1090" si="66">F1027-A1027</f>
        <v>-83</v>
      </c>
      <c r="H1027" s="57">
        <v>46514</v>
      </c>
      <c r="I1027">
        <v>2198</v>
      </c>
      <c r="J1027">
        <v>308835592</v>
      </c>
      <c r="K1027">
        <v>84</v>
      </c>
      <c r="L1027"/>
      <c r="M1027"/>
      <c r="N1027">
        <v>1.4377081028510348</v>
      </c>
      <c r="O1027" s="83">
        <v>11510.25</v>
      </c>
      <c r="P1027">
        <v>12025.270000000002</v>
      </c>
      <c r="Q1027">
        <v>1.7825789999999999</v>
      </c>
      <c r="R1027">
        <v>12586.039999999999</v>
      </c>
      <c r="S1027">
        <v>1.7825789999999999</v>
      </c>
      <c r="T1027" s="84">
        <v>11510.25</v>
      </c>
      <c r="U1027" s="57">
        <v>44166</v>
      </c>
      <c r="V1027" s="81" t="str">
        <f t="shared" si="64"/>
        <v>62020</v>
      </c>
      <c r="W1027" s="80" t="str">
        <f t="shared" si="65"/>
        <v>61 a 90 dias</v>
      </c>
      <c r="X1027" s="81" t="str">
        <f t="shared" ref="X1027:X1090" si="67">MONTH(U1027)&amp;YEAR(U1027)</f>
        <v>122020</v>
      </c>
      <c r="AA1027"/>
    </row>
    <row r="1028" spans="1:27" x14ac:dyDescent="0.3">
      <c r="A1028" s="57">
        <v>44255</v>
      </c>
      <c r="B1028">
        <v>29894663000189</v>
      </c>
      <c r="C1028" t="s">
        <v>96</v>
      </c>
      <c r="D1028" s="57">
        <v>44134</v>
      </c>
      <c r="E1028">
        <v>156.87</v>
      </c>
      <c r="F1028" s="57">
        <v>44323</v>
      </c>
      <c r="G1028">
        <f t="shared" si="66"/>
        <v>68</v>
      </c>
      <c r="H1028" s="57">
        <v>46699</v>
      </c>
      <c r="I1028">
        <v>2383</v>
      </c>
      <c r="J1028">
        <v>308837143</v>
      </c>
      <c r="K1028">
        <v>84</v>
      </c>
      <c r="L1028"/>
      <c r="M1028"/>
      <c r="N1028">
        <v>1.4214610000000001</v>
      </c>
      <c r="O1028" s="83">
        <v>6745.99</v>
      </c>
      <c r="P1028">
        <v>7582.6899999999987</v>
      </c>
      <c r="Q1028">
        <v>1.7586109999999999</v>
      </c>
      <c r="R1028">
        <v>7485.2</v>
      </c>
      <c r="S1028">
        <v>1.7586109999999999</v>
      </c>
      <c r="T1028" s="84">
        <v>6745.99</v>
      </c>
      <c r="U1028" s="57">
        <v>44317</v>
      </c>
      <c r="V1028" s="81" t="str">
        <f t="shared" si="64"/>
        <v>102020</v>
      </c>
      <c r="W1028" s="80" t="str">
        <f t="shared" si="65"/>
        <v>1 a 30 dias</v>
      </c>
      <c r="X1028" s="81" t="str">
        <f t="shared" si="67"/>
        <v>52021</v>
      </c>
      <c r="AA1028"/>
    </row>
    <row r="1029" spans="1:27" x14ac:dyDescent="0.3">
      <c r="A1029" s="57">
        <v>44255</v>
      </c>
      <c r="B1029">
        <v>29894663000189</v>
      </c>
      <c r="C1029" t="s">
        <v>96</v>
      </c>
      <c r="D1029" s="57">
        <v>44074</v>
      </c>
      <c r="E1029">
        <v>186.56</v>
      </c>
      <c r="F1029" s="57">
        <v>44172</v>
      </c>
      <c r="G1029">
        <f t="shared" si="66"/>
        <v>-83</v>
      </c>
      <c r="H1029" s="57">
        <v>46545</v>
      </c>
      <c r="I1029">
        <v>2229</v>
      </c>
      <c r="J1029">
        <v>308838692</v>
      </c>
      <c r="K1029">
        <v>84</v>
      </c>
      <c r="L1029"/>
      <c r="M1029"/>
      <c r="N1029">
        <v>1.4007918706803861</v>
      </c>
      <c r="O1029" s="83">
        <v>8739.2999999999993</v>
      </c>
      <c r="P1029">
        <v>9099.029999999997</v>
      </c>
      <c r="Q1029">
        <v>1.746337</v>
      </c>
      <c r="R1029">
        <v>9573.36</v>
      </c>
      <c r="S1029">
        <v>1.746337</v>
      </c>
      <c r="T1029" s="84">
        <v>8739.2999999999993</v>
      </c>
      <c r="U1029" s="57">
        <v>44166</v>
      </c>
      <c r="V1029" s="81" t="str">
        <f t="shared" si="64"/>
        <v>82020</v>
      </c>
      <c r="W1029" s="80" t="str">
        <f t="shared" si="65"/>
        <v>61 a 90 dias</v>
      </c>
      <c r="X1029" s="81" t="str">
        <f t="shared" si="67"/>
        <v>122020</v>
      </c>
      <c r="AA1029"/>
    </row>
    <row r="1030" spans="1:27" x14ac:dyDescent="0.3">
      <c r="A1030" s="57">
        <v>44255</v>
      </c>
      <c r="B1030">
        <v>29894663000189</v>
      </c>
      <c r="C1030" t="s">
        <v>96</v>
      </c>
      <c r="D1030" s="57">
        <v>44074</v>
      </c>
      <c r="E1030">
        <v>87.13</v>
      </c>
      <c r="F1030" s="57">
        <v>44323</v>
      </c>
      <c r="G1030">
        <f t="shared" si="66"/>
        <v>68</v>
      </c>
      <c r="H1030" s="57">
        <v>46545</v>
      </c>
      <c r="I1030">
        <v>2229</v>
      </c>
      <c r="J1030">
        <v>308843115</v>
      </c>
      <c r="K1030">
        <v>84</v>
      </c>
      <c r="L1030"/>
      <c r="M1030"/>
      <c r="N1030">
        <v>1.4331059182860895</v>
      </c>
      <c r="O1030" s="83">
        <v>3610.34</v>
      </c>
      <c r="P1030">
        <v>4204.579999999999</v>
      </c>
      <c r="Q1030">
        <v>1.780729</v>
      </c>
      <c r="R1030">
        <v>3996.54</v>
      </c>
      <c r="S1030">
        <v>1.780729</v>
      </c>
      <c r="T1030" s="84">
        <v>3610.34</v>
      </c>
      <c r="U1030" s="57">
        <v>44317</v>
      </c>
      <c r="V1030" s="81" t="str">
        <f t="shared" si="64"/>
        <v>82020</v>
      </c>
      <c r="W1030" s="80" t="str">
        <f t="shared" si="65"/>
        <v>1 a 30 dias</v>
      </c>
      <c r="X1030" s="81" t="str">
        <f t="shared" si="67"/>
        <v>52021</v>
      </c>
      <c r="AA1030"/>
    </row>
    <row r="1031" spans="1:27" x14ac:dyDescent="0.3">
      <c r="A1031" s="57">
        <v>44255</v>
      </c>
      <c r="B1031">
        <v>29894663000189</v>
      </c>
      <c r="C1031" t="s">
        <v>96</v>
      </c>
      <c r="D1031" s="57">
        <v>44138</v>
      </c>
      <c r="E1031">
        <v>203.4</v>
      </c>
      <c r="F1031" s="57">
        <v>44262</v>
      </c>
      <c r="G1031">
        <f t="shared" si="66"/>
        <v>7</v>
      </c>
      <c r="H1031" s="57">
        <v>46575</v>
      </c>
      <c r="I1031">
        <v>2259</v>
      </c>
      <c r="J1031">
        <v>308854843</v>
      </c>
      <c r="K1031">
        <v>84</v>
      </c>
      <c r="L1031"/>
      <c r="M1031"/>
      <c r="N1031">
        <v>1.4389799999999999</v>
      </c>
      <c r="O1031" s="83">
        <v>8871.8000000000011</v>
      </c>
      <c r="P1031">
        <v>9748.48</v>
      </c>
      <c r="Q1031">
        <v>1.7878810000000001</v>
      </c>
      <c r="R1031">
        <v>9789.7800000000007</v>
      </c>
      <c r="S1031">
        <v>1.7878810000000001</v>
      </c>
      <c r="T1031" s="84">
        <v>8871.8000000000011</v>
      </c>
      <c r="U1031" s="57">
        <v>44256</v>
      </c>
      <c r="V1031" s="81" t="str">
        <f t="shared" si="64"/>
        <v>112020</v>
      </c>
      <c r="W1031" s="80" t="str">
        <f t="shared" si="65"/>
        <v>1 a 30 dias</v>
      </c>
      <c r="X1031" s="81" t="str">
        <f t="shared" si="67"/>
        <v>32021</v>
      </c>
      <c r="AA1031"/>
    </row>
    <row r="1032" spans="1:27" x14ac:dyDescent="0.3">
      <c r="A1032" s="57">
        <v>44255</v>
      </c>
      <c r="B1032">
        <v>29894663000189</v>
      </c>
      <c r="C1032" t="s">
        <v>96</v>
      </c>
      <c r="D1032" s="57">
        <v>44074</v>
      </c>
      <c r="E1032">
        <v>250.21</v>
      </c>
      <c r="F1032" s="57">
        <v>44081</v>
      </c>
      <c r="G1032">
        <f t="shared" si="66"/>
        <v>-174</v>
      </c>
      <c r="H1032" s="57">
        <v>46575</v>
      </c>
      <c r="I1032">
        <v>2259</v>
      </c>
      <c r="J1032">
        <v>308856643</v>
      </c>
      <c r="K1032">
        <v>84</v>
      </c>
      <c r="L1032"/>
      <c r="M1032"/>
      <c r="N1032">
        <v>1.4299119573295442</v>
      </c>
      <c r="O1032" s="83">
        <v>12445.75</v>
      </c>
      <c r="P1032">
        <v>12163.53</v>
      </c>
      <c r="Q1032">
        <v>1.777563</v>
      </c>
      <c r="R1032">
        <v>13575.71</v>
      </c>
      <c r="S1032">
        <v>1.777563</v>
      </c>
      <c r="T1032" s="84">
        <v>12445.75</v>
      </c>
      <c r="U1032" s="57">
        <v>44105</v>
      </c>
      <c r="V1032" s="81" t="str">
        <f t="shared" si="64"/>
        <v>82020</v>
      </c>
      <c r="W1032" s="80" t="str">
        <f t="shared" si="65"/>
        <v>Acima de 120 dias</v>
      </c>
      <c r="X1032" s="81" t="str">
        <f t="shared" si="67"/>
        <v>102020</v>
      </c>
      <c r="AA1032"/>
    </row>
    <row r="1033" spans="1:27" x14ac:dyDescent="0.3">
      <c r="A1033" s="57">
        <v>44255</v>
      </c>
      <c r="B1033">
        <v>29894663000189</v>
      </c>
      <c r="C1033" t="s">
        <v>96</v>
      </c>
      <c r="D1033" s="57">
        <v>44040</v>
      </c>
      <c r="E1033">
        <v>236.3</v>
      </c>
      <c r="F1033" s="57">
        <v>44203</v>
      </c>
      <c r="G1033">
        <f t="shared" si="66"/>
        <v>-52</v>
      </c>
      <c r="H1033" s="57">
        <v>46575</v>
      </c>
      <c r="I1033">
        <v>2259</v>
      </c>
      <c r="J1033">
        <v>308857953</v>
      </c>
      <c r="K1033">
        <v>84</v>
      </c>
      <c r="L1033"/>
      <c r="M1033"/>
      <c r="N1033">
        <v>1.443395</v>
      </c>
      <c r="O1033" s="83">
        <v>10768.77</v>
      </c>
      <c r="P1033">
        <v>11487.080000000004</v>
      </c>
      <c r="Q1033">
        <v>1.7916609999999999</v>
      </c>
      <c r="R1033">
        <v>11831.34</v>
      </c>
      <c r="S1033">
        <v>1.7916609999999999</v>
      </c>
      <c r="T1033" s="84">
        <v>10768.77</v>
      </c>
      <c r="U1033" s="57">
        <v>44197</v>
      </c>
      <c r="V1033" s="81" t="str">
        <f t="shared" si="64"/>
        <v>72020</v>
      </c>
      <c r="W1033" s="80" t="str">
        <f t="shared" si="65"/>
        <v>31 a 60 dias</v>
      </c>
      <c r="X1033" s="81" t="str">
        <f t="shared" si="67"/>
        <v>12021</v>
      </c>
      <c r="AA1033"/>
    </row>
    <row r="1034" spans="1:27" x14ac:dyDescent="0.3">
      <c r="A1034" s="57">
        <v>44255</v>
      </c>
      <c r="B1034">
        <v>29894663000189</v>
      </c>
      <c r="C1034" t="s">
        <v>96</v>
      </c>
      <c r="D1034" s="57">
        <v>43936</v>
      </c>
      <c r="E1034">
        <v>423</v>
      </c>
      <c r="F1034" s="57">
        <v>44050</v>
      </c>
      <c r="G1034">
        <f t="shared" si="66"/>
        <v>-205</v>
      </c>
      <c r="H1034" s="57">
        <v>46090</v>
      </c>
      <c r="I1034">
        <v>1774</v>
      </c>
      <c r="J1034">
        <v>308915575</v>
      </c>
      <c r="K1034">
        <v>72</v>
      </c>
      <c r="L1034"/>
      <c r="M1034"/>
      <c r="N1034">
        <v>1.4949999999999999</v>
      </c>
      <c r="O1034" s="83">
        <v>18962.599999999999</v>
      </c>
      <c r="P1034">
        <v>18377.229999999996</v>
      </c>
      <c r="Q1034">
        <v>1.8958189999999999</v>
      </c>
      <c r="R1034">
        <v>20496.620000000003</v>
      </c>
      <c r="S1034">
        <v>1.8958189999999999</v>
      </c>
      <c r="T1034" s="84">
        <v>18962.599999999999</v>
      </c>
      <c r="U1034" s="57">
        <v>44044</v>
      </c>
      <c r="V1034" s="81" t="str">
        <f t="shared" si="64"/>
        <v>42020</v>
      </c>
      <c r="W1034" s="80" t="str">
        <f t="shared" si="65"/>
        <v>Acima de 120 dias</v>
      </c>
      <c r="X1034" s="81" t="str">
        <f t="shared" si="67"/>
        <v>82020</v>
      </c>
      <c r="AA1034"/>
    </row>
    <row r="1035" spans="1:27" x14ac:dyDescent="0.3">
      <c r="A1035" s="57">
        <v>44255</v>
      </c>
      <c r="B1035">
        <v>29894663000189</v>
      </c>
      <c r="C1035" t="s">
        <v>96</v>
      </c>
      <c r="D1035" s="57">
        <v>43978</v>
      </c>
      <c r="E1035">
        <v>42.78</v>
      </c>
      <c r="F1035" s="57">
        <v>44203</v>
      </c>
      <c r="G1035">
        <f t="shared" si="66"/>
        <v>-52</v>
      </c>
      <c r="H1035" s="57">
        <v>46119</v>
      </c>
      <c r="I1035">
        <v>1803</v>
      </c>
      <c r="J1035">
        <v>308920906</v>
      </c>
      <c r="K1035">
        <v>72</v>
      </c>
      <c r="L1035"/>
      <c r="M1035"/>
      <c r="N1035">
        <v>1.4949999999999999</v>
      </c>
      <c r="O1035" s="83">
        <v>1667.89</v>
      </c>
      <c r="P1035">
        <v>1869.2499999999998</v>
      </c>
      <c r="Q1035">
        <v>2.0354939999999999</v>
      </c>
      <c r="R1035">
        <v>1876.64</v>
      </c>
      <c r="S1035">
        <v>2.0354939999999999</v>
      </c>
      <c r="T1035" s="84">
        <v>1667.89</v>
      </c>
      <c r="U1035" s="57">
        <v>44197</v>
      </c>
      <c r="V1035" s="81" t="str">
        <f t="shared" si="64"/>
        <v>52020</v>
      </c>
      <c r="W1035" s="80" t="str">
        <f t="shared" si="65"/>
        <v>31 a 60 dias</v>
      </c>
      <c r="X1035" s="81" t="str">
        <f t="shared" si="67"/>
        <v>12021</v>
      </c>
      <c r="AA1035"/>
    </row>
    <row r="1036" spans="1:27" x14ac:dyDescent="0.3">
      <c r="A1036" s="57">
        <v>44255</v>
      </c>
      <c r="B1036">
        <v>29894663000189</v>
      </c>
      <c r="C1036" t="s">
        <v>96</v>
      </c>
      <c r="D1036" s="57">
        <v>43978</v>
      </c>
      <c r="E1036">
        <v>32.11</v>
      </c>
      <c r="F1036" s="57">
        <v>44203</v>
      </c>
      <c r="G1036">
        <f t="shared" si="66"/>
        <v>-52</v>
      </c>
      <c r="H1036" s="57">
        <v>46119</v>
      </c>
      <c r="I1036">
        <v>1803</v>
      </c>
      <c r="J1036">
        <v>308922293</v>
      </c>
      <c r="K1036">
        <v>72</v>
      </c>
      <c r="L1036"/>
      <c r="M1036"/>
      <c r="N1036">
        <v>1.3939948902915535</v>
      </c>
      <c r="O1036" s="83">
        <v>1318.6299999999999</v>
      </c>
      <c r="P1036">
        <v>1445.2599999999998</v>
      </c>
      <c r="Q1036">
        <v>1.791617</v>
      </c>
      <c r="R1036">
        <v>1441.4099999999999</v>
      </c>
      <c r="S1036">
        <v>1.791617</v>
      </c>
      <c r="T1036" s="84">
        <v>1318.6299999999999</v>
      </c>
      <c r="U1036" s="57">
        <v>44197</v>
      </c>
      <c r="V1036" s="81" t="str">
        <f t="shared" si="64"/>
        <v>52020</v>
      </c>
      <c r="W1036" s="80" t="str">
        <f t="shared" si="65"/>
        <v>31 a 60 dias</v>
      </c>
      <c r="X1036" s="81" t="str">
        <f t="shared" si="67"/>
        <v>12021</v>
      </c>
      <c r="AA1036"/>
    </row>
    <row r="1037" spans="1:27" x14ac:dyDescent="0.3">
      <c r="A1037" s="57">
        <v>44255</v>
      </c>
      <c r="B1037">
        <v>29894663000189</v>
      </c>
      <c r="C1037" t="s">
        <v>96</v>
      </c>
      <c r="D1037" s="57">
        <v>43978</v>
      </c>
      <c r="E1037">
        <v>307.27999999999997</v>
      </c>
      <c r="F1037" s="57">
        <v>44081</v>
      </c>
      <c r="G1037">
        <f t="shared" si="66"/>
        <v>-174</v>
      </c>
      <c r="H1037" s="57">
        <v>45754</v>
      </c>
      <c r="I1037">
        <v>1438</v>
      </c>
      <c r="J1037">
        <v>308922715</v>
      </c>
      <c r="K1037">
        <v>60</v>
      </c>
      <c r="L1037"/>
      <c r="M1037"/>
      <c r="N1037">
        <v>1.3599999999999999</v>
      </c>
      <c r="O1037" s="83">
        <v>12598.390000000001</v>
      </c>
      <c r="P1037">
        <v>12453.639999999998</v>
      </c>
      <c r="Q1037">
        <v>1.7110799999999999</v>
      </c>
      <c r="R1037">
        <v>13355.85</v>
      </c>
      <c r="S1037">
        <v>1.7110799999999999</v>
      </c>
      <c r="T1037" s="84">
        <v>12598.390000000001</v>
      </c>
      <c r="U1037" s="57">
        <v>44105</v>
      </c>
      <c r="V1037" s="81" t="str">
        <f t="shared" si="64"/>
        <v>52020</v>
      </c>
      <c r="W1037" s="80" t="str">
        <f t="shared" si="65"/>
        <v>Acima de 120 dias</v>
      </c>
      <c r="X1037" s="81" t="str">
        <f t="shared" si="67"/>
        <v>102020</v>
      </c>
      <c r="AA1037"/>
    </row>
    <row r="1038" spans="1:27" x14ac:dyDescent="0.3">
      <c r="A1038" s="57">
        <v>44255</v>
      </c>
      <c r="B1038">
        <v>29894663000189</v>
      </c>
      <c r="C1038" t="s">
        <v>96</v>
      </c>
      <c r="D1038" s="57">
        <v>43978</v>
      </c>
      <c r="E1038">
        <v>279.67</v>
      </c>
      <c r="F1038" s="57">
        <v>44142</v>
      </c>
      <c r="G1038">
        <f t="shared" si="66"/>
        <v>-113</v>
      </c>
      <c r="H1038" s="57">
        <v>46514</v>
      </c>
      <c r="I1038">
        <v>2198</v>
      </c>
      <c r="J1038">
        <v>308933443</v>
      </c>
      <c r="K1038">
        <v>84</v>
      </c>
      <c r="L1038"/>
      <c r="M1038"/>
      <c r="N1038">
        <v>1.4416359999999999</v>
      </c>
      <c r="O1038" s="83">
        <v>13162.710000000001</v>
      </c>
      <c r="P1038">
        <v>13595.97</v>
      </c>
      <c r="Q1038">
        <v>1.7893969999999999</v>
      </c>
      <c r="R1038">
        <v>14376.28</v>
      </c>
      <c r="S1038">
        <v>1.7893969999999999</v>
      </c>
      <c r="T1038" s="84">
        <v>13162.710000000001</v>
      </c>
      <c r="U1038" s="57">
        <v>44136</v>
      </c>
      <c r="V1038" s="81" t="str">
        <f t="shared" si="64"/>
        <v>52020</v>
      </c>
      <c r="W1038" s="80" t="str">
        <f t="shared" si="65"/>
        <v>91 a 120 dias</v>
      </c>
      <c r="X1038" s="81" t="str">
        <f t="shared" si="67"/>
        <v>112020</v>
      </c>
      <c r="AA1038"/>
    </row>
    <row r="1039" spans="1:27" x14ac:dyDescent="0.3">
      <c r="A1039" s="57">
        <v>44255</v>
      </c>
      <c r="B1039">
        <v>29894663000189</v>
      </c>
      <c r="C1039" t="s">
        <v>96</v>
      </c>
      <c r="D1039" s="57">
        <v>44001</v>
      </c>
      <c r="E1039">
        <v>313.5</v>
      </c>
      <c r="F1039" s="57">
        <v>44262</v>
      </c>
      <c r="G1039">
        <f t="shared" si="66"/>
        <v>7</v>
      </c>
      <c r="H1039" s="57">
        <v>45419</v>
      </c>
      <c r="I1039">
        <v>1103</v>
      </c>
      <c r="J1039">
        <v>308933993</v>
      </c>
      <c r="K1039">
        <v>48</v>
      </c>
      <c r="L1039"/>
      <c r="M1039"/>
      <c r="N1039">
        <v>1.3599999999999999</v>
      </c>
      <c r="O1039" s="83">
        <v>9173.98</v>
      </c>
      <c r="P1039">
        <v>10845.02</v>
      </c>
      <c r="Q1039">
        <v>1.798996</v>
      </c>
      <c r="R1039">
        <v>9801.56</v>
      </c>
      <c r="S1039">
        <v>1.798996</v>
      </c>
      <c r="T1039" s="84">
        <v>9173.98</v>
      </c>
      <c r="U1039" s="57">
        <v>44287</v>
      </c>
      <c r="V1039" s="81" t="str">
        <f t="shared" si="64"/>
        <v>62020</v>
      </c>
      <c r="W1039" s="80" t="str">
        <f t="shared" si="65"/>
        <v>1 a 30 dias</v>
      </c>
      <c r="X1039" s="81" t="str">
        <f t="shared" si="67"/>
        <v>42021</v>
      </c>
      <c r="AA1039"/>
    </row>
    <row r="1040" spans="1:27" x14ac:dyDescent="0.3">
      <c r="A1040" s="57">
        <v>44255</v>
      </c>
      <c r="B1040">
        <v>29894663000189</v>
      </c>
      <c r="C1040" t="s">
        <v>96</v>
      </c>
      <c r="D1040" s="57">
        <v>44040</v>
      </c>
      <c r="E1040">
        <v>160</v>
      </c>
      <c r="F1040" s="57">
        <v>44323</v>
      </c>
      <c r="G1040">
        <f t="shared" si="66"/>
        <v>68</v>
      </c>
      <c r="H1040" s="57">
        <v>46545</v>
      </c>
      <c r="I1040">
        <v>2229</v>
      </c>
      <c r="J1040">
        <v>308945776</v>
      </c>
      <c r="K1040">
        <v>84</v>
      </c>
      <c r="L1040"/>
      <c r="M1040"/>
      <c r="N1040">
        <v>1.4502303188931742</v>
      </c>
      <c r="O1040" s="83">
        <v>6595.61</v>
      </c>
      <c r="P1040">
        <v>7712.819999999997</v>
      </c>
      <c r="Q1040">
        <v>1.7989999999999999</v>
      </c>
      <c r="R1040">
        <v>7301.43</v>
      </c>
      <c r="S1040">
        <v>1.7989999999999999</v>
      </c>
      <c r="T1040" s="84">
        <v>6595.61</v>
      </c>
      <c r="U1040" s="57">
        <v>44317</v>
      </c>
      <c r="V1040" s="81" t="str">
        <f t="shared" si="64"/>
        <v>72020</v>
      </c>
      <c r="W1040" s="80" t="str">
        <f t="shared" si="65"/>
        <v>1 a 30 dias</v>
      </c>
      <c r="X1040" s="81" t="str">
        <f t="shared" si="67"/>
        <v>52021</v>
      </c>
      <c r="AA1040"/>
    </row>
    <row r="1041" spans="1:27" x14ac:dyDescent="0.3">
      <c r="A1041" s="57">
        <v>44255</v>
      </c>
      <c r="B1041">
        <v>29894663000189</v>
      </c>
      <c r="C1041" t="s">
        <v>96</v>
      </c>
      <c r="D1041" s="57">
        <v>43978</v>
      </c>
      <c r="E1041">
        <v>936</v>
      </c>
      <c r="F1041" s="57">
        <v>44234</v>
      </c>
      <c r="G1041">
        <f t="shared" si="66"/>
        <v>-21</v>
      </c>
      <c r="H1041" s="57">
        <v>45026</v>
      </c>
      <c r="I1041">
        <v>710</v>
      </c>
      <c r="J1041">
        <v>309018624</v>
      </c>
      <c r="K1041">
        <v>36</v>
      </c>
      <c r="L1041"/>
      <c r="M1041"/>
      <c r="N1041">
        <v>1.3599999999999999</v>
      </c>
      <c r="O1041" s="83">
        <v>21462.3</v>
      </c>
      <c r="P1041">
        <v>26064.99</v>
      </c>
      <c r="Q1041">
        <v>1.6776470000000001</v>
      </c>
      <c r="R1041">
        <v>22110.31</v>
      </c>
      <c r="S1041">
        <v>1.6776470000000001</v>
      </c>
      <c r="T1041" s="84">
        <v>21462.3</v>
      </c>
      <c r="U1041" s="57">
        <v>44228</v>
      </c>
      <c r="V1041" s="81" t="str">
        <f t="shared" si="64"/>
        <v>52020</v>
      </c>
      <c r="W1041" s="80" t="str">
        <f t="shared" si="65"/>
        <v>1 a 30 dias</v>
      </c>
      <c r="X1041" s="81" t="str">
        <f t="shared" si="67"/>
        <v>22021</v>
      </c>
      <c r="AA1041"/>
    </row>
    <row r="1042" spans="1:27" x14ac:dyDescent="0.3">
      <c r="A1042" s="57">
        <v>44255</v>
      </c>
      <c r="B1042">
        <v>29894663000189</v>
      </c>
      <c r="C1042" t="s">
        <v>96</v>
      </c>
      <c r="D1042" s="57">
        <v>43978</v>
      </c>
      <c r="E1042">
        <v>41.65</v>
      </c>
      <c r="F1042" s="57">
        <v>44172</v>
      </c>
      <c r="G1042">
        <f t="shared" si="66"/>
        <v>-83</v>
      </c>
      <c r="H1042" s="57">
        <v>46119</v>
      </c>
      <c r="I1042">
        <v>1803</v>
      </c>
      <c r="J1042">
        <v>309020639</v>
      </c>
      <c r="K1042">
        <v>72</v>
      </c>
      <c r="L1042"/>
      <c r="M1042"/>
      <c r="N1042">
        <v>1.4949999999999999</v>
      </c>
      <c r="O1042" s="83">
        <v>1666.26</v>
      </c>
      <c r="P1042">
        <v>1819.8099999999993</v>
      </c>
      <c r="Q1042">
        <v>2.033121</v>
      </c>
      <c r="R1042">
        <v>1868.73</v>
      </c>
      <c r="S1042">
        <v>2.033121</v>
      </c>
      <c r="T1042" s="84">
        <v>1666.26</v>
      </c>
      <c r="U1042" s="57">
        <v>44166</v>
      </c>
      <c r="V1042" s="81" t="str">
        <f t="shared" si="64"/>
        <v>52020</v>
      </c>
      <c r="W1042" s="80" t="str">
        <f t="shared" si="65"/>
        <v>61 a 90 dias</v>
      </c>
      <c r="X1042" s="81" t="str">
        <f t="shared" si="67"/>
        <v>122020</v>
      </c>
      <c r="AA1042"/>
    </row>
    <row r="1043" spans="1:27" x14ac:dyDescent="0.3">
      <c r="A1043" s="57">
        <v>44255</v>
      </c>
      <c r="B1043">
        <v>29894663000189</v>
      </c>
      <c r="C1043" t="s">
        <v>96</v>
      </c>
      <c r="D1043" s="57">
        <v>44001</v>
      </c>
      <c r="E1043">
        <v>153.1</v>
      </c>
      <c r="F1043" s="57">
        <v>44019</v>
      </c>
      <c r="G1043">
        <f t="shared" si="66"/>
        <v>-236</v>
      </c>
      <c r="H1043" s="57">
        <v>46514</v>
      </c>
      <c r="I1043">
        <v>2198</v>
      </c>
      <c r="J1043">
        <v>309029966</v>
      </c>
      <c r="K1043">
        <v>84</v>
      </c>
      <c r="L1043"/>
      <c r="M1043"/>
      <c r="N1043">
        <v>1.3599999999999999</v>
      </c>
      <c r="O1043" s="83">
        <v>8653.89</v>
      </c>
      <c r="P1043">
        <v>7576.8</v>
      </c>
      <c r="Q1043">
        <v>1.3589279999999999</v>
      </c>
      <c r="R1043">
        <v>8653.33</v>
      </c>
      <c r="S1043">
        <v>1.3589279999999999</v>
      </c>
      <c r="T1043" s="84">
        <v>8653.89</v>
      </c>
      <c r="U1043" s="57">
        <v>44044</v>
      </c>
      <c r="V1043" s="81" t="str">
        <f t="shared" si="64"/>
        <v>62020</v>
      </c>
      <c r="W1043" s="80" t="str">
        <f t="shared" si="65"/>
        <v>Acima de 120 dias</v>
      </c>
      <c r="X1043" s="81" t="str">
        <f t="shared" si="67"/>
        <v>82020</v>
      </c>
      <c r="AA1043"/>
    </row>
    <row r="1044" spans="1:27" x14ac:dyDescent="0.3">
      <c r="A1044" s="57">
        <v>44255</v>
      </c>
      <c r="B1044">
        <v>29894663000189</v>
      </c>
      <c r="C1044" t="s">
        <v>96</v>
      </c>
      <c r="D1044" s="57">
        <v>44001</v>
      </c>
      <c r="E1044">
        <v>212.73</v>
      </c>
      <c r="F1044" s="57">
        <v>44234</v>
      </c>
      <c r="G1044">
        <f t="shared" si="66"/>
        <v>-21</v>
      </c>
      <c r="H1044" s="57">
        <v>46514</v>
      </c>
      <c r="I1044">
        <v>2198</v>
      </c>
      <c r="J1044">
        <v>309032826</v>
      </c>
      <c r="K1044">
        <v>84</v>
      </c>
      <c r="L1044"/>
      <c r="M1044"/>
      <c r="N1044">
        <v>1.4407203270624582</v>
      </c>
      <c r="O1044" s="83">
        <v>9382.86</v>
      </c>
      <c r="P1044">
        <v>10245.17</v>
      </c>
      <c r="Q1044">
        <v>1.7857879999999999</v>
      </c>
      <c r="R1044">
        <v>10299.700000000001</v>
      </c>
      <c r="S1044">
        <v>1.7857879999999999</v>
      </c>
      <c r="T1044" s="84">
        <v>9382.86</v>
      </c>
      <c r="U1044" s="57">
        <v>44228</v>
      </c>
      <c r="V1044" s="81" t="str">
        <f t="shared" si="64"/>
        <v>62020</v>
      </c>
      <c r="W1044" s="80" t="str">
        <f t="shared" si="65"/>
        <v>1 a 30 dias</v>
      </c>
      <c r="X1044" s="81" t="str">
        <f t="shared" si="67"/>
        <v>22021</v>
      </c>
      <c r="AA1044"/>
    </row>
    <row r="1045" spans="1:27" x14ac:dyDescent="0.3">
      <c r="A1045" s="57">
        <v>44255</v>
      </c>
      <c r="B1045">
        <v>29894663000189</v>
      </c>
      <c r="C1045" t="s">
        <v>96</v>
      </c>
      <c r="D1045" s="57">
        <v>44001</v>
      </c>
      <c r="E1045">
        <v>116.95</v>
      </c>
      <c r="F1045" s="57">
        <v>44323</v>
      </c>
      <c r="G1045">
        <f t="shared" si="66"/>
        <v>68</v>
      </c>
      <c r="H1045" s="57">
        <v>46514</v>
      </c>
      <c r="I1045">
        <v>2198</v>
      </c>
      <c r="J1045">
        <v>309036773</v>
      </c>
      <c r="K1045">
        <v>84</v>
      </c>
      <c r="L1045"/>
      <c r="M1045"/>
      <c r="N1045">
        <v>1.4378866684487921</v>
      </c>
      <c r="O1045" s="83">
        <v>4811.5599999999995</v>
      </c>
      <c r="P1045">
        <v>5637.7699999999986</v>
      </c>
      <c r="Q1045">
        <v>1.782756</v>
      </c>
      <c r="R1045">
        <v>5315.9299999999994</v>
      </c>
      <c r="S1045">
        <v>1.782756</v>
      </c>
      <c r="T1045" s="84">
        <v>4811.5599999999995</v>
      </c>
      <c r="U1045" s="57">
        <v>44317</v>
      </c>
      <c r="V1045" s="81" t="str">
        <f t="shared" si="64"/>
        <v>62020</v>
      </c>
      <c r="W1045" s="80" t="str">
        <f t="shared" si="65"/>
        <v>1 a 30 dias</v>
      </c>
      <c r="X1045" s="81" t="str">
        <f t="shared" si="67"/>
        <v>52021</v>
      </c>
      <c r="AA1045"/>
    </row>
    <row r="1046" spans="1:27" x14ac:dyDescent="0.3">
      <c r="A1046" s="57">
        <v>44255</v>
      </c>
      <c r="B1046">
        <v>29894663000189</v>
      </c>
      <c r="C1046" t="s">
        <v>96</v>
      </c>
      <c r="D1046" s="57">
        <v>44074</v>
      </c>
      <c r="E1046">
        <v>81.88</v>
      </c>
      <c r="F1046" s="57">
        <v>44203</v>
      </c>
      <c r="G1046">
        <f t="shared" si="66"/>
        <v>-52</v>
      </c>
      <c r="H1046" s="57">
        <v>46575</v>
      </c>
      <c r="I1046">
        <v>2259</v>
      </c>
      <c r="J1046">
        <v>309053584</v>
      </c>
      <c r="K1046">
        <v>84</v>
      </c>
      <c r="L1046"/>
      <c r="M1046"/>
      <c r="N1046">
        <v>1.4350720135613493</v>
      </c>
      <c r="O1046" s="83">
        <v>3739.92</v>
      </c>
      <c r="P1046">
        <v>3973.6800000000007</v>
      </c>
      <c r="Q1046">
        <v>1.7830710000000001</v>
      </c>
      <c r="R1046">
        <v>4109.1499999999996</v>
      </c>
      <c r="S1046">
        <v>1.7830710000000001</v>
      </c>
      <c r="T1046" s="84">
        <v>3739.92</v>
      </c>
      <c r="U1046" s="57">
        <v>44197</v>
      </c>
      <c r="V1046" s="81" t="str">
        <f t="shared" si="64"/>
        <v>82020</v>
      </c>
      <c r="W1046" s="80" t="str">
        <f t="shared" si="65"/>
        <v>31 a 60 dias</v>
      </c>
      <c r="X1046" s="81" t="str">
        <f t="shared" si="67"/>
        <v>12021</v>
      </c>
      <c r="AA1046"/>
    </row>
    <row r="1047" spans="1:27" x14ac:dyDescent="0.3">
      <c r="A1047" s="57">
        <v>44255</v>
      </c>
      <c r="B1047">
        <v>29894663000189</v>
      </c>
      <c r="C1047" t="s">
        <v>96</v>
      </c>
      <c r="D1047" s="57">
        <v>44074</v>
      </c>
      <c r="E1047">
        <v>100</v>
      </c>
      <c r="F1047" s="57">
        <v>44172</v>
      </c>
      <c r="G1047">
        <f t="shared" si="66"/>
        <v>-83</v>
      </c>
      <c r="H1047" s="57">
        <v>46638</v>
      </c>
      <c r="I1047">
        <v>2322</v>
      </c>
      <c r="J1047">
        <v>309078116</v>
      </c>
      <c r="K1047">
        <v>84</v>
      </c>
      <c r="L1047"/>
      <c r="M1047"/>
      <c r="N1047">
        <v>1.4021189999999999</v>
      </c>
      <c r="O1047" s="83">
        <v>4776.32</v>
      </c>
      <c r="P1047">
        <v>4868.09</v>
      </c>
      <c r="Q1047">
        <v>1.7372399999999999</v>
      </c>
      <c r="R1047">
        <v>5233.87</v>
      </c>
      <c r="S1047">
        <v>1.7372399999999999</v>
      </c>
      <c r="T1047" s="84">
        <v>4776.32</v>
      </c>
      <c r="U1047" s="57">
        <v>44197</v>
      </c>
      <c r="V1047" s="81" t="str">
        <f t="shared" si="64"/>
        <v>82020</v>
      </c>
      <c r="W1047" s="80" t="str">
        <f t="shared" si="65"/>
        <v>61 a 90 dias</v>
      </c>
      <c r="X1047" s="81" t="str">
        <f t="shared" si="67"/>
        <v>12021</v>
      </c>
      <c r="AA1047"/>
    </row>
    <row r="1048" spans="1:27" x14ac:dyDescent="0.3">
      <c r="A1048" s="57">
        <v>44255</v>
      </c>
      <c r="B1048">
        <v>29894663000189</v>
      </c>
      <c r="C1048" t="s">
        <v>96</v>
      </c>
      <c r="D1048" s="57">
        <v>43936</v>
      </c>
      <c r="E1048">
        <v>85.56</v>
      </c>
      <c r="F1048" s="57">
        <v>44081</v>
      </c>
      <c r="G1048">
        <f t="shared" si="66"/>
        <v>-174</v>
      </c>
      <c r="H1048" s="57">
        <v>46090</v>
      </c>
      <c r="I1048">
        <v>1774</v>
      </c>
      <c r="J1048">
        <v>309115611</v>
      </c>
      <c r="K1048">
        <v>72</v>
      </c>
      <c r="L1048"/>
      <c r="M1048"/>
      <c r="N1048">
        <v>1.3599999999999999</v>
      </c>
      <c r="O1048" s="83">
        <v>3980.87</v>
      </c>
      <c r="P1048">
        <v>3869.8599999999992</v>
      </c>
      <c r="Q1048">
        <v>1.591378</v>
      </c>
      <c r="R1048">
        <v>4175.13</v>
      </c>
      <c r="S1048">
        <v>1.591378</v>
      </c>
      <c r="T1048" s="84">
        <v>3980.87</v>
      </c>
      <c r="U1048" s="57">
        <v>44075</v>
      </c>
      <c r="V1048" s="81" t="str">
        <f t="shared" si="64"/>
        <v>42020</v>
      </c>
      <c r="W1048" s="80" t="str">
        <f t="shared" si="65"/>
        <v>Acima de 120 dias</v>
      </c>
      <c r="X1048" s="81" t="str">
        <f t="shared" si="67"/>
        <v>92020</v>
      </c>
      <c r="AA1048"/>
    </row>
    <row r="1049" spans="1:27" x14ac:dyDescent="0.3">
      <c r="A1049" s="57">
        <v>44255</v>
      </c>
      <c r="B1049">
        <v>29894663000189</v>
      </c>
      <c r="C1049" t="s">
        <v>96</v>
      </c>
      <c r="D1049" s="57">
        <v>43978</v>
      </c>
      <c r="E1049">
        <v>54.4</v>
      </c>
      <c r="F1049" s="57">
        <v>44262</v>
      </c>
      <c r="G1049">
        <f t="shared" si="66"/>
        <v>7</v>
      </c>
      <c r="H1049" s="57">
        <v>46119</v>
      </c>
      <c r="I1049">
        <v>1803</v>
      </c>
      <c r="J1049">
        <v>309117537</v>
      </c>
      <c r="K1049">
        <v>72</v>
      </c>
      <c r="L1049"/>
      <c r="M1049"/>
      <c r="N1049">
        <v>1.3599999999999999</v>
      </c>
      <c r="O1049" s="83">
        <v>2251.71</v>
      </c>
      <c r="P1049">
        <v>2473.35</v>
      </c>
      <c r="Q1049">
        <v>1.5422149999999999</v>
      </c>
      <c r="R1049">
        <v>2352.48</v>
      </c>
      <c r="S1049">
        <v>1.5422149999999999</v>
      </c>
      <c r="T1049" s="84">
        <v>2251.71</v>
      </c>
      <c r="U1049" s="57">
        <v>44287</v>
      </c>
      <c r="V1049" s="81" t="str">
        <f t="shared" si="64"/>
        <v>52020</v>
      </c>
      <c r="W1049" s="80" t="str">
        <f t="shared" si="65"/>
        <v>1 a 30 dias</v>
      </c>
      <c r="X1049" s="81" t="str">
        <f t="shared" si="67"/>
        <v>42021</v>
      </c>
      <c r="AA1049"/>
    </row>
    <row r="1050" spans="1:27" x14ac:dyDescent="0.3">
      <c r="A1050" s="57">
        <v>44255</v>
      </c>
      <c r="B1050">
        <v>29894663000189</v>
      </c>
      <c r="C1050" t="s">
        <v>96</v>
      </c>
      <c r="D1050" s="57">
        <v>43978</v>
      </c>
      <c r="E1050">
        <v>206.45</v>
      </c>
      <c r="F1050" s="57">
        <v>43989</v>
      </c>
      <c r="G1050">
        <f t="shared" si="66"/>
        <v>-266</v>
      </c>
      <c r="H1050" s="57">
        <v>46119</v>
      </c>
      <c r="I1050">
        <v>1803</v>
      </c>
      <c r="J1050">
        <v>309119370</v>
      </c>
      <c r="K1050">
        <v>72</v>
      </c>
      <c r="L1050"/>
      <c r="M1050"/>
      <c r="N1050">
        <v>1.5008591305567902</v>
      </c>
      <c r="O1050" s="83">
        <v>9458.31</v>
      </c>
      <c r="P1050">
        <v>9005.2299999999977</v>
      </c>
      <c r="Q1050">
        <v>2.0567600000000001</v>
      </c>
      <c r="R1050">
        <v>10489.59</v>
      </c>
      <c r="S1050">
        <v>2.0567600000000001</v>
      </c>
      <c r="T1050" s="84">
        <v>9458.31</v>
      </c>
      <c r="U1050" s="57">
        <v>44013</v>
      </c>
      <c r="V1050" s="81" t="str">
        <f t="shared" si="64"/>
        <v>52020</v>
      </c>
      <c r="W1050" s="80" t="str">
        <f t="shared" si="65"/>
        <v>Acima de 120 dias</v>
      </c>
      <c r="X1050" s="81" t="str">
        <f t="shared" si="67"/>
        <v>72020</v>
      </c>
      <c r="AA1050"/>
    </row>
    <row r="1051" spans="1:27" x14ac:dyDescent="0.3">
      <c r="A1051" s="57">
        <v>44255</v>
      </c>
      <c r="B1051">
        <v>29894663000189</v>
      </c>
      <c r="C1051" t="s">
        <v>96</v>
      </c>
      <c r="D1051" s="57">
        <v>44074</v>
      </c>
      <c r="E1051">
        <v>121</v>
      </c>
      <c r="F1051" s="57">
        <v>44234</v>
      </c>
      <c r="G1051">
        <f t="shared" si="66"/>
        <v>-21</v>
      </c>
      <c r="H1051" s="57">
        <v>46638</v>
      </c>
      <c r="I1051">
        <v>2322</v>
      </c>
      <c r="J1051">
        <v>309127272</v>
      </c>
      <c r="K1051">
        <v>84</v>
      </c>
      <c r="L1051"/>
      <c r="M1051"/>
      <c r="N1051">
        <v>1.4056259999999998</v>
      </c>
      <c r="O1051" s="83">
        <v>5531.49</v>
      </c>
      <c r="P1051">
        <v>5883.1999999999971</v>
      </c>
      <c r="Q1051">
        <v>1.7410509999999999</v>
      </c>
      <c r="R1051">
        <v>6084.77</v>
      </c>
      <c r="S1051">
        <v>1.7410509999999999</v>
      </c>
      <c r="T1051" s="84">
        <v>5531.49</v>
      </c>
      <c r="U1051" s="57">
        <v>44287</v>
      </c>
      <c r="V1051" s="81" t="str">
        <f t="shared" si="64"/>
        <v>82020</v>
      </c>
      <c r="W1051" s="80" t="str">
        <f t="shared" si="65"/>
        <v>1 a 30 dias</v>
      </c>
      <c r="X1051" s="81" t="str">
        <f t="shared" si="67"/>
        <v>42021</v>
      </c>
      <c r="AA1051"/>
    </row>
    <row r="1052" spans="1:27" x14ac:dyDescent="0.3">
      <c r="A1052" s="57">
        <v>44255</v>
      </c>
      <c r="B1052">
        <v>29894663000189</v>
      </c>
      <c r="C1052" t="s">
        <v>96</v>
      </c>
      <c r="D1052" s="57">
        <v>44040</v>
      </c>
      <c r="E1052">
        <v>78.930000000000007</v>
      </c>
      <c r="F1052" s="57">
        <v>44262</v>
      </c>
      <c r="G1052">
        <f t="shared" si="66"/>
        <v>7</v>
      </c>
      <c r="H1052" s="57">
        <v>46545</v>
      </c>
      <c r="I1052">
        <v>2229</v>
      </c>
      <c r="J1052">
        <v>309143296</v>
      </c>
      <c r="K1052">
        <v>84</v>
      </c>
      <c r="L1052"/>
      <c r="M1052"/>
      <c r="N1052">
        <v>1.4297727457722911</v>
      </c>
      <c r="O1052" s="83">
        <v>3431.71</v>
      </c>
      <c r="P1052">
        <v>3830.7599999999993</v>
      </c>
      <c r="Q1052">
        <v>1.777172</v>
      </c>
      <c r="R1052">
        <v>3781.88</v>
      </c>
      <c r="S1052">
        <v>1.777172</v>
      </c>
      <c r="T1052" s="84">
        <v>3431.71</v>
      </c>
      <c r="U1052" s="57">
        <v>44256</v>
      </c>
      <c r="V1052" s="81" t="str">
        <f t="shared" si="64"/>
        <v>72020</v>
      </c>
      <c r="W1052" s="80" t="str">
        <f t="shared" si="65"/>
        <v>1 a 30 dias</v>
      </c>
      <c r="X1052" s="81" t="str">
        <f t="shared" si="67"/>
        <v>32021</v>
      </c>
      <c r="AA1052"/>
    </row>
    <row r="1053" spans="1:27" x14ac:dyDescent="0.3">
      <c r="A1053" s="57">
        <v>44255</v>
      </c>
      <c r="B1053">
        <v>29894663000189</v>
      </c>
      <c r="C1053" t="s">
        <v>96</v>
      </c>
      <c r="D1053" s="57">
        <v>44099</v>
      </c>
      <c r="E1053">
        <v>226.5</v>
      </c>
      <c r="F1053" s="57">
        <v>44323</v>
      </c>
      <c r="G1053">
        <f t="shared" si="66"/>
        <v>68</v>
      </c>
      <c r="H1053" s="57">
        <v>46667</v>
      </c>
      <c r="I1053">
        <v>2351</v>
      </c>
      <c r="J1053">
        <v>309151404</v>
      </c>
      <c r="K1053">
        <v>84</v>
      </c>
      <c r="L1053"/>
      <c r="M1053"/>
      <c r="N1053">
        <v>1.3997249999999999</v>
      </c>
      <c r="O1053" s="83">
        <v>9754.67</v>
      </c>
      <c r="P1053">
        <v>11007.58</v>
      </c>
      <c r="Q1053">
        <v>1.733932</v>
      </c>
      <c r="R1053">
        <v>10806.77</v>
      </c>
      <c r="S1053">
        <v>1.733932</v>
      </c>
      <c r="T1053" s="84">
        <v>9754.67</v>
      </c>
      <c r="U1053" s="57">
        <v>44287</v>
      </c>
      <c r="V1053" s="81" t="str">
        <f t="shared" si="64"/>
        <v>92020</v>
      </c>
      <c r="W1053" s="80" t="str">
        <f t="shared" si="65"/>
        <v>1 a 30 dias</v>
      </c>
      <c r="X1053" s="81" t="str">
        <f t="shared" si="67"/>
        <v>42021</v>
      </c>
      <c r="AA1053"/>
    </row>
    <row r="1054" spans="1:27" x14ac:dyDescent="0.3">
      <c r="A1054" s="57">
        <v>44255</v>
      </c>
      <c r="B1054">
        <v>29894663000189</v>
      </c>
      <c r="C1054" t="s">
        <v>96</v>
      </c>
      <c r="D1054" s="57">
        <v>44074</v>
      </c>
      <c r="E1054">
        <v>114.83</v>
      </c>
      <c r="F1054" s="57">
        <v>44323</v>
      </c>
      <c r="G1054">
        <f t="shared" si="66"/>
        <v>68</v>
      </c>
      <c r="H1054" s="57">
        <v>46575</v>
      </c>
      <c r="I1054">
        <v>2259</v>
      </c>
      <c r="J1054">
        <v>309156601</v>
      </c>
      <c r="K1054">
        <v>84</v>
      </c>
      <c r="L1054"/>
      <c r="M1054"/>
      <c r="N1054">
        <v>1.4397991265672376</v>
      </c>
      <c r="O1054" s="83">
        <v>4778.62</v>
      </c>
      <c r="P1054">
        <v>5564.0299999999988</v>
      </c>
      <c r="Q1054">
        <v>1.7881039999999999</v>
      </c>
      <c r="R1054">
        <v>5295.88</v>
      </c>
      <c r="S1054">
        <v>1.7881039999999999</v>
      </c>
      <c r="T1054" s="84">
        <v>4778.62</v>
      </c>
      <c r="U1054" s="57">
        <v>44317</v>
      </c>
      <c r="V1054" s="81" t="str">
        <f t="shared" si="64"/>
        <v>82020</v>
      </c>
      <c r="W1054" s="80" t="str">
        <f t="shared" si="65"/>
        <v>1 a 30 dias</v>
      </c>
      <c r="X1054" s="81" t="str">
        <f t="shared" si="67"/>
        <v>52021</v>
      </c>
      <c r="AA1054"/>
    </row>
    <row r="1055" spans="1:27" x14ac:dyDescent="0.3">
      <c r="A1055" s="57">
        <v>44255</v>
      </c>
      <c r="B1055">
        <v>29894663000189</v>
      </c>
      <c r="C1055" t="s">
        <v>96</v>
      </c>
      <c r="D1055" s="57">
        <v>44099</v>
      </c>
      <c r="E1055">
        <v>69.42</v>
      </c>
      <c r="F1055" s="57">
        <v>44262</v>
      </c>
      <c r="G1055">
        <f t="shared" si="66"/>
        <v>7</v>
      </c>
      <c r="H1055" s="57">
        <v>46608</v>
      </c>
      <c r="I1055">
        <v>2292</v>
      </c>
      <c r="J1055">
        <v>309159224</v>
      </c>
      <c r="K1055">
        <v>84</v>
      </c>
      <c r="L1055"/>
      <c r="M1055"/>
      <c r="N1055">
        <v>1.3663480000000001</v>
      </c>
      <c r="O1055" s="83">
        <v>3113.58</v>
      </c>
      <c r="P1055">
        <v>3438.6000000000013</v>
      </c>
      <c r="Q1055">
        <v>1.708944</v>
      </c>
      <c r="R1055">
        <v>3437.51</v>
      </c>
      <c r="S1055">
        <v>1.708944</v>
      </c>
      <c r="T1055" s="84">
        <v>3113.58</v>
      </c>
      <c r="U1055" s="57">
        <v>44287</v>
      </c>
      <c r="V1055" s="81" t="str">
        <f t="shared" si="64"/>
        <v>92020</v>
      </c>
      <c r="W1055" s="80" t="str">
        <f t="shared" si="65"/>
        <v>1 a 30 dias</v>
      </c>
      <c r="X1055" s="81" t="str">
        <f t="shared" si="67"/>
        <v>42021</v>
      </c>
      <c r="AA1055"/>
    </row>
    <row r="1056" spans="1:27" x14ac:dyDescent="0.3">
      <c r="A1056" s="57">
        <v>44255</v>
      </c>
      <c r="B1056">
        <v>29894663000189</v>
      </c>
      <c r="C1056" t="s">
        <v>96</v>
      </c>
      <c r="D1056" s="57">
        <v>44074</v>
      </c>
      <c r="E1056">
        <v>276.39999999999998</v>
      </c>
      <c r="F1056" s="57">
        <v>44234</v>
      </c>
      <c r="G1056">
        <f t="shared" si="66"/>
        <v>-21</v>
      </c>
      <c r="H1056" s="57">
        <v>46575</v>
      </c>
      <c r="I1056">
        <v>2259</v>
      </c>
      <c r="J1056">
        <v>309160639</v>
      </c>
      <c r="K1056">
        <v>84</v>
      </c>
      <c r="L1056"/>
      <c r="M1056"/>
      <c r="N1056">
        <v>1.4428085689970702</v>
      </c>
      <c r="O1056" s="83">
        <v>12321.18</v>
      </c>
      <c r="P1056">
        <v>13379.469999999996</v>
      </c>
      <c r="Q1056">
        <v>1.7912699999999999</v>
      </c>
      <c r="R1056">
        <v>13564.98</v>
      </c>
      <c r="S1056">
        <v>1.7912699999999999</v>
      </c>
      <c r="T1056" s="84">
        <v>12321.18</v>
      </c>
      <c r="U1056" s="57">
        <v>44228</v>
      </c>
      <c r="V1056" s="81" t="str">
        <f t="shared" si="64"/>
        <v>82020</v>
      </c>
      <c r="W1056" s="80" t="str">
        <f t="shared" si="65"/>
        <v>1 a 30 dias</v>
      </c>
      <c r="X1056" s="81" t="str">
        <f t="shared" si="67"/>
        <v>22021</v>
      </c>
      <c r="AA1056"/>
    </row>
    <row r="1057" spans="1:27" x14ac:dyDescent="0.3">
      <c r="A1057" s="57">
        <v>44255</v>
      </c>
      <c r="B1057">
        <v>29894663000189</v>
      </c>
      <c r="C1057" t="s">
        <v>96</v>
      </c>
      <c r="D1057" s="57">
        <v>44074</v>
      </c>
      <c r="E1057">
        <v>148</v>
      </c>
      <c r="F1057" s="57">
        <v>44262</v>
      </c>
      <c r="G1057">
        <f t="shared" si="66"/>
        <v>7</v>
      </c>
      <c r="H1057" s="57">
        <v>46608</v>
      </c>
      <c r="I1057">
        <v>2292</v>
      </c>
      <c r="J1057">
        <v>309165784</v>
      </c>
      <c r="K1057">
        <v>84</v>
      </c>
      <c r="L1057"/>
      <c r="M1057"/>
      <c r="N1057">
        <v>1.3599999999999999</v>
      </c>
      <c r="O1057" s="83">
        <v>7287.3</v>
      </c>
      <c r="P1057">
        <v>7411.83</v>
      </c>
      <c r="Q1057">
        <v>1.38462</v>
      </c>
      <c r="R1057">
        <v>7342.38</v>
      </c>
      <c r="S1057">
        <v>1.38462</v>
      </c>
      <c r="T1057" s="84">
        <v>7287.3</v>
      </c>
      <c r="U1057" s="57">
        <v>44256</v>
      </c>
      <c r="V1057" s="81" t="str">
        <f t="shared" si="64"/>
        <v>82020</v>
      </c>
      <c r="W1057" s="80" t="str">
        <f t="shared" si="65"/>
        <v>1 a 30 dias</v>
      </c>
      <c r="X1057" s="81" t="str">
        <f t="shared" si="67"/>
        <v>32021</v>
      </c>
      <c r="AA1057"/>
    </row>
    <row r="1058" spans="1:27" x14ac:dyDescent="0.3">
      <c r="A1058" s="57">
        <v>44255</v>
      </c>
      <c r="B1058">
        <v>29894663000189</v>
      </c>
      <c r="C1058" t="s">
        <v>96</v>
      </c>
      <c r="D1058" s="57">
        <v>44074</v>
      </c>
      <c r="E1058">
        <v>460.29</v>
      </c>
      <c r="F1058" s="57">
        <v>44172</v>
      </c>
      <c r="G1058">
        <f t="shared" si="66"/>
        <v>-83</v>
      </c>
      <c r="H1058" s="57">
        <v>46273</v>
      </c>
      <c r="I1058">
        <v>1957</v>
      </c>
      <c r="J1058">
        <v>309168665</v>
      </c>
      <c r="K1058">
        <v>72</v>
      </c>
      <c r="L1058"/>
      <c r="M1058"/>
      <c r="N1058">
        <v>1.3599999999999999</v>
      </c>
      <c r="O1058" s="83">
        <v>22004.940000000002</v>
      </c>
      <c r="P1058">
        <v>20857.66</v>
      </c>
      <c r="Q1058">
        <v>1.4087229999999999</v>
      </c>
      <c r="R1058">
        <v>22271.379999999997</v>
      </c>
      <c r="S1058">
        <v>1.4087229999999999</v>
      </c>
      <c r="T1058" s="84">
        <v>22004.940000000002</v>
      </c>
      <c r="U1058" s="57">
        <v>44166</v>
      </c>
      <c r="V1058" s="81" t="str">
        <f t="shared" si="64"/>
        <v>82020</v>
      </c>
      <c r="W1058" s="80" t="str">
        <f t="shared" si="65"/>
        <v>61 a 90 dias</v>
      </c>
      <c r="X1058" s="81" t="str">
        <f t="shared" si="67"/>
        <v>122020</v>
      </c>
      <c r="AA1058"/>
    </row>
    <row r="1059" spans="1:27" x14ac:dyDescent="0.3">
      <c r="A1059" s="57">
        <v>44255</v>
      </c>
      <c r="B1059">
        <v>29894663000189</v>
      </c>
      <c r="C1059" t="s">
        <v>96</v>
      </c>
      <c r="D1059" s="57">
        <v>44001</v>
      </c>
      <c r="E1059">
        <v>128.04</v>
      </c>
      <c r="F1059" s="57">
        <v>44142</v>
      </c>
      <c r="G1059">
        <f t="shared" si="66"/>
        <v>-113</v>
      </c>
      <c r="H1059" s="57">
        <v>46514</v>
      </c>
      <c r="I1059">
        <v>2198</v>
      </c>
      <c r="J1059">
        <v>309231750</v>
      </c>
      <c r="K1059">
        <v>84</v>
      </c>
      <c r="L1059"/>
      <c r="M1059"/>
      <c r="N1059">
        <v>1.4493195928754088</v>
      </c>
      <c r="O1059" s="83">
        <v>6018.16</v>
      </c>
      <c r="P1059">
        <v>6148.7899999999981</v>
      </c>
      <c r="Q1059">
        <v>1.7948599999999999</v>
      </c>
      <c r="R1059">
        <v>6568.5999999999995</v>
      </c>
      <c r="S1059">
        <v>1.7948599999999999</v>
      </c>
      <c r="T1059" s="84">
        <v>6018.16</v>
      </c>
      <c r="U1059" s="57">
        <v>44136</v>
      </c>
      <c r="V1059" s="81" t="str">
        <f t="shared" si="64"/>
        <v>62020</v>
      </c>
      <c r="W1059" s="80" t="str">
        <f t="shared" si="65"/>
        <v>91 a 120 dias</v>
      </c>
      <c r="X1059" s="81" t="str">
        <f t="shared" si="67"/>
        <v>112020</v>
      </c>
      <c r="AA1059"/>
    </row>
    <row r="1060" spans="1:27" x14ac:dyDescent="0.3">
      <c r="A1060" s="57">
        <v>44255</v>
      </c>
      <c r="B1060">
        <v>29894663000189</v>
      </c>
      <c r="C1060" t="s">
        <v>96</v>
      </c>
      <c r="D1060" s="57">
        <v>44074</v>
      </c>
      <c r="E1060">
        <v>71.209999999999994</v>
      </c>
      <c r="F1060" s="57">
        <v>44172</v>
      </c>
      <c r="G1060">
        <f t="shared" si="66"/>
        <v>-83</v>
      </c>
      <c r="H1060" s="57">
        <v>46575</v>
      </c>
      <c r="I1060">
        <v>2259</v>
      </c>
      <c r="J1060">
        <v>309235529</v>
      </c>
      <c r="K1060">
        <v>84</v>
      </c>
      <c r="L1060"/>
      <c r="M1060"/>
      <c r="N1060">
        <v>1.4115135622151551</v>
      </c>
      <c r="O1060" s="83">
        <v>3345.1800000000003</v>
      </c>
      <c r="P1060">
        <v>3482.9600000000014</v>
      </c>
      <c r="Q1060">
        <v>1.757965</v>
      </c>
      <c r="R1060">
        <v>3668.4799999999996</v>
      </c>
      <c r="S1060">
        <v>1.757965</v>
      </c>
      <c r="T1060" s="84">
        <v>3345.1800000000003</v>
      </c>
      <c r="U1060" s="57">
        <v>44197</v>
      </c>
      <c r="V1060" s="81" t="str">
        <f t="shared" si="64"/>
        <v>82020</v>
      </c>
      <c r="W1060" s="80" t="str">
        <f t="shared" si="65"/>
        <v>61 a 90 dias</v>
      </c>
      <c r="X1060" s="81" t="str">
        <f t="shared" si="67"/>
        <v>12021</v>
      </c>
      <c r="AA1060"/>
    </row>
    <row r="1061" spans="1:27" x14ac:dyDescent="0.3">
      <c r="A1061" s="57">
        <v>44255</v>
      </c>
      <c r="B1061">
        <v>29894663000189</v>
      </c>
      <c r="C1061" t="s">
        <v>96</v>
      </c>
      <c r="D1061" s="57">
        <v>43978</v>
      </c>
      <c r="E1061">
        <v>130.49</v>
      </c>
      <c r="F1061" s="57">
        <v>44019</v>
      </c>
      <c r="G1061">
        <f t="shared" si="66"/>
        <v>-236</v>
      </c>
      <c r="H1061" s="57">
        <v>46514</v>
      </c>
      <c r="I1061">
        <v>2198</v>
      </c>
      <c r="J1061">
        <v>309237460</v>
      </c>
      <c r="K1061">
        <v>84</v>
      </c>
      <c r="L1061"/>
      <c r="M1061"/>
      <c r="N1061">
        <v>1.3987829999999999</v>
      </c>
      <c r="O1061" s="83">
        <v>6732.88</v>
      </c>
      <c r="P1061">
        <v>6435.9600000000037</v>
      </c>
      <c r="Q1061">
        <v>1.7436579999999999</v>
      </c>
      <c r="R1061">
        <v>7305.51</v>
      </c>
      <c r="S1061">
        <v>1.7436579999999999</v>
      </c>
      <c r="T1061" s="84">
        <v>6732.88</v>
      </c>
      <c r="U1061" s="57">
        <v>44044</v>
      </c>
      <c r="V1061" s="81" t="str">
        <f t="shared" si="64"/>
        <v>52020</v>
      </c>
      <c r="W1061" s="80" t="str">
        <f t="shared" si="65"/>
        <v>Acima de 120 dias</v>
      </c>
      <c r="X1061" s="81" t="str">
        <f t="shared" si="67"/>
        <v>82020</v>
      </c>
      <c r="AA1061"/>
    </row>
    <row r="1062" spans="1:27" x14ac:dyDescent="0.3">
      <c r="A1062" s="57">
        <v>44255</v>
      </c>
      <c r="B1062">
        <v>29894663000189</v>
      </c>
      <c r="C1062" t="s">
        <v>96</v>
      </c>
      <c r="D1062" s="57">
        <v>44040</v>
      </c>
      <c r="E1062">
        <v>41.55</v>
      </c>
      <c r="F1062" s="57">
        <v>44172</v>
      </c>
      <c r="G1062">
        <f t="shared" si="66"/>
        <v>-83</v>
      </c>
      <c r="H1062" s="57">
        <v>46545</v>
      </c>
      <c r="I1062">
        <v>2229</v>
      </c>
      <c r="J1062">
        <v>309239276</v>
      </c>
      <c r="K1062">
        <v>84</v>
      </c>
      <c r="L1062"/>
      <c r="M1062"/>
      <c r="N1062">
        <v>1.39840278393441</v>
      </c>
      <c r="O1062" s="83">
        <v>1947.6</v>
      </c>
      <c r="P1062">
        <v>2037.7799999999997</v>
      </c>
      <c r="Q1062">
        <v>1.743749</v>
      </c>
      <c r="R1062">
        <v>2133.5700000000002</v>
      </c>
      <c r="S1062">
        <v>1.743749</v>
      </c>
      <c r="T1062" s="84">
        <v>1947.6</v>
      </c>
      <c r="U1062" s="57">
        <v>44197</v>
      </c>
      <c r="V1062" s="81" t="str">
        <f t="shared" si="64"/>
        <v>72020</v>
      </c>
      <c r="W1062" s="80" t="str">
        <f t="shared" si="65"/>
        <v>61 a 90 dias</v>
      </c>
      <c r="X1062" s="81" t="str">
        <f t="shared" si="67"/>
        <v>12021</v>
      </c>
      <c r="AA1062"/>
    </row>
    <row r="1063" spans="1:27" x14ac:dyDescent="0.3">
      <c r="A1063" s="57">
        <v>44255</v>
      </c>
      <c r="B1063">
        <v>29894663000189</v>
      </c>
      <c r="C1063" t="s">
        <v>96</v>
      </c>
      <c r="D1063" s="57">
        <v>44074</v>
      </c>
      <c r="E1063">
        <v>780.85</v>
      </c>
      <c r="F1063" s="57">
        <v>44293</v>
      </c>
      <c r="G1063">
        <f t="shared" si="66"/>
        <v>38</v>
      </c>
      <c r="H1063" s="57">
        <v>46575</v>
      </c>
      <c r="I1063">
        <v>2259</v>
      </c>
      <c r="J1063">
        <v>309259714</v>
      </c>
      <c r="K1063">
        <v>84</v>
      </c>
      <c r="L1063"/>
      <c r="M1063"/>
      <c r="N1063">
        <v>1.4396680086291549</v>
      </c>
      <c r="O1063" s="83">
        <v>33277.17</v>
      </c>
      <c r="P1063">
        <v>37837.240000000005</v>
      </c>
      <c r="Q1063">
        <v>1.7879309999999999</v>
      </c>
      <c r="R1063">
        <v>36794.42</v>
      </c>
      <c r="S1063">
        <v>1.7879309999999999</v>
      </c>
      <c r="T1063" s="84">
        <v>33277.17</v>
      </c>
      <c r="U1063" s="57">
        <v>44287</v>
      </c>
      <c r="V1063" s="81" t="str">
        <f t="shared" si="64"/>
        <v>82020</v>
      </c>
      <c r="W1063" s="80" t="str">
        <f t="shared" si="65"/>
        <v>1 a 30 dias</v>
      </c>
      <c r="X1063" s="81" t="str">
        <f t="shared" si="67"/>
        <v>42021</v>
      </c>
      <c r="AA1063"/>
    </row>
    <row r="1064" spans="1:27" x14ac:dyDescent="0.3">
      <c r="A1064" s="57">
        <v>44255</v>
      </c>
      <c r="B1064">
        <v>29894663000189</v>
      </c>
      <c r="C1064" t="s">
        <v>96</v>
      </c>
      <c r="D1064" s="57">
        <v>44074</v>
      </c>
      <c r="E1064">
        <v>101.04</v>
      </c>
      <c r="F1064" s="57">
        <v>44172</v>
      </c>
      <c r="G1064">
        <f t="shared" si="66"/>
        <v>-83</v>
      </c>
      <c r="H1064" s="57">
        <v>46149</v>
      </c>
      <c r="I1064">
        <v>1833</v>
      </c>
      <c r="J1064">
        <v>309332815</v>
      </c>
      <c r="K1064">
        <v>72</v>
      </c>
      <c r="L1064"/>
      <c r="M1064"/>
      <c r="N1064">
        <v>1.400382319157925</v>
      </c>
      <c r="O1064" s="83">
        <v>4283.09</v>
      </c>
      <c r="P1064">
        <v>4473.489999999998</v>
      </c>
      <c r="Q1064">
        <v>1.793283</v>
      </c>
      <c r="R1064">
        <v>4673.57</v>
      </c>
      <c r="S1064">
        <v>1.793283</v>
      </c>
      <c r="T1064" s="84">
        <v>4283.09</v>
      </c>
      <c r="U1064" s="57">
        <v>44166</v>
      </c>
      <c r="V1064" s="81" t="str">
        <f t="shared" si="64"/>
        <v>82020</v>
      </c>
      <c r="W1064" s="80" t="str">
        <f t="shared" si="65"/>
        <v>61 a 90 dias</v>
      </c>
      <c r="X1064" s="81" t="str">
        <f t="shared" si="67"/>
        <v>122020</v>
      </c>
      <c r="AA1064"/>
    </row>
    <row r="1065" spans="1:27" x14ac:dyDescent="0.3">
      <c r="A1065" s="57">
        <v>44255</v>
      </c>
      <c r="B1065">
        <v>29894663000189</v>
      </c>
      <c r="C1065" t="s">
        <v>96</v>
      </c>
      <c r="D1065" s="57">
        <v>44040</v>
      </c>
      <c r="E1065">
        <v>560</v>
      </c>
      <c r="F1065" s="57">
        <v>44262</v>
      </c>
      <c r="G1065">
        <f t="shared" si="66"/>
        <v>7</v>
      </c>
      <c r="H1065" s="57">
        <v>46545</v>
      </c>
      <c r="I1065">
        <v>2229</v>
      </c>
      <c r="J1065">
        <v>309337723</v>
      </c>
      <c r="K1065">
        <v>84</v>
      </c>
      <c r="L1065"/>
      <c r="M1065"/>
      <c r="N1065">
        <v>1.3599999999999999</v>
      </c>
      <c r="O1065" s="83">
        <v>26464.53</v>
      </c>
      <c r="P1065">
        <v>27821.039999999997</v>
      </c>
      <c r="Q1065">
        <v>1.477185</v>
      </c>
      <c r="R1065">
        <v>27377.87</v>
      </c>
      <c r="S1065">
        <v>1.477185</v>
      </c>
      <c r="T1065" s="84">
        <v>26464.53</v>
      </c>
      <c r="U1065" s="57">
        <v>44287</v>
      </c>
      <c r="V1065" s="81" t="str">
        <f t="shared" si="64"/>
        <v>72020</v>
      </c>
      <c r="W1065" s="80" t="str">
        <f t="shared" si="65"/>
        <v>1 a 30 dias</v>
      </c>
      <c r="X1065" s="81" t="str">
        <f t="shared" si="67"/>
        <v>42021</v>
      </c>
      <c r="AA1065"/>
    </row>
    <row r="1066" spans="1:27" x14ac:dyDescent="0.3">
      <c r="A1066" s="57">
        <v>44255</v>
      </c>
      <c r="B1066">
        <v>29894663000189</v>
      </c>
      <c r="C1066" t="s">
        <v>96</v>
      </c>
      <c r="D1066" s="57">
        <v>43978</v>
      </c>
      <c r="E1066">
        <v>202.06</v>
      </c>
      <c r="F1066" s="57">
        <v>44142</v>
      </c>
      <c r="G1066">
        <f t="shared" si="66"/>
        <v>-113</v>
      </c>
      <c r="H1066" s="57">
        <v>46545</v>
      </c>
      <c r="I1066">
        <v>2229</v>
      </c>
      <c r="J1066">
        <v>309338753</v>
      </c>
      <c r="K1066">
        <v>84</v>
      </c>
      <c r="L1066"/>
      <c r="M1066"/>
      <c r="N1066">
        <v>1.409508</v>
      </c>
      <c r="O1066" s="83">
        <v>9671.56</v>
      </c>
      <c r="P1066">
        <v>9789.8800000000047</v>
      </c>
      <c r="Q1066">
        <v>1.7446029999999999</v>
      </c>
      <c r="R1066">
        <v>10546.35</v>
      </c>
      <c r="S1066">
        <v>1.7446029999999999</v>
      </c>
      <c r="T1066" s="84">
        <v>9671.56</v>
      </c>
      <c r="U1066" s="57">
        <v>44136</v>
      </c>
      <c r="V1066" s="81" t="str">
        <f t="shared" si="64"/>
        <v>52020</v>
      </c>
      <c r="W1066" s="80" t="str">
        <f t="shared" si="65"/>
        <v>91 a 120 dias</v>
      </c>
      <c r="X1066" s="81" t="str">
        <f t="shared" si="67"/>
        <v>112020</v>
      </c>
      <c r="AA1066"/>
    </row>
    <row r="1067" spans="1:27" x14ac:dyDescent="0.3">
      <c r="A1067" s="57">
        <v>44255</v>
      </c>
      <c r="B1067">
        <v>29894663000189</v>
      </c>
      <c r="C1067" t="s">
        <v>96</v>
      </c>
      <c r="D1067" s="57">
        <v>44099</v>
      </c>
      <c r="E1067">
        <v>135.31</v>
      </c>
      <c r="F1067" s="57">
        <v>44262</v>
      </c>
      <c r="G1067">
        <f t="shared" si="66"/>
        <v>7</v>
      </c>
      <c r="H1067" s="57">
        <v>45145</v>
      </c>
      <c r="I1067">
        <v>829</v>
      </c>
      <c r="J1067">
        <v>309366674</v>
      </c>
      <c r="K1067">
        <v>36</v>
      </c>
      <c r="L1067"/>
      <c r="M1067"/>
      <c r="N1067">
        <v>1.3599999999999999</v>
      </c>
      <c r="O1067" s="83">
        <v>3277.75</v>
      </c>
      <c r="P1067">
        <v>3766.94</v>
      </c>
      <c r="Q1067">
        <v>1.791806</v>
      </c>
      <c r="R1067">
        <v>3443.3599999999997</v>
      </c>
      <c r="S1067">
        <v>1.791806</v>
      </c>
      <c r="T1067" s="84">
        <v>3277.75</v>
      </c>
      <c r="U1067" s="57">
        <v>44287</v>
      </c>
      <c r="V1067" s="81" t="str">
        <f t="shared" si="64"/>
        <v>92020</v>
      </c>
      <c r="W1067" s="80" t="str">
        <f t="shared" si="65"/>
        <v>1 a 30 dias</v>
      </c>
      <c r="X1067" s="81" t="str">
        <f t="shared" si="67"/>
        <v>42021</v>
      </c>
      <c r="AA1067"/>
    </row>
    <row r="1068" spans="1:27" x14ac:dyDescent="0.3">
      <c r="A1068" s="57">
        <v>44255</v>
      </c>
      <c r="B1068">
        <v>29894663000189</v>
      </c>
      <c r="C1068" t="s">
        <v>96</v>
      </c>
      <c r="D1068" s="57">
        <v>44074</v>
      </c>
      <c r="E1068">
        <v>100.9</v>
      </c>
      <c r="F1068" s="57">
        <v>44234</v>
      </c>
      <c r="G1068">
        <f t="shared" si="66"/>
        <v>-21</v>
      </c>
      <c r="H1068" s="57">
        <v>46638</v>
      </c>
      <c r="I1068">
        <v>2322</v>
      </c>
      <c r="J1068">
        <v>309379573</v>
      </c>
      <c r="K1068">
        <v>84</v>
      </c>
      <c r="L1068"/>
      <c r="M1068"/>
      <c r="N1068">
        <v>1.4521809999999999</v>
      </c>
      <c r="O1068" s="83">
        <v>4550.63</v>
      </c>
      <c r="P1068">
        <v>4827.82</v>
      </c>
      <c r="Q1068">
        <v>1.7904770000000001</v>
      </c>
      <c r="R1068">
        <v>5005.7700000000004</v>
      </c>
      <c r="S1068">
        <v>1.7904770000000001</v>
      </c>
      <c r="T1068" s="84">
        <v>4550.63</v>
      </c>
      <c r="U1068" s="57">
        <v>44228</v>
      </c>
      <c r="V1068" s="81" t="str">
        <f t="shared" si="64"/>
        <v>82020</v>
      </c>
      <c r="W1068" s="80" t="str">
        <f t="shared" si="65"/>
        <v>1 a 30 dias</v>
      </c>
      <c r="X1068" s="81" t="str">
        <f t="shared" si="67"/>
        <v>22021</v>
      </c>
      <c r="AA1068"/>
    </row>
    <row r="1069" spans="1:27" x14ac:dyDescent="0.3">
      <c r="A1069" s="57">
        <v>44255</v>
      </c>
      <c r="B1069">
        <v>29894663000189</v>
      </c>
      <c r="C1069" t="s">
        <v>96</v>
      </c>
      <c r="D1069" s="57">
        <v>44134</v>
      </c>
      <c r="E1069">
        <v>466.65</v>
      </c>
      <c r="F1069" s="57">
        <v>44172</v>
      </c>
      <c r="G1069">
        <f t="shared" si="66"/>
        <v>-83</v>
      </c>
      <c r="H1069" s="57">
        <v>46638</v>
      </c>
      <c r="I1069">
        <v>2322</v>
      </c>
      <c r="J1069">
        <v>309390898</v>
      </c>
      <c r="K1069">
        <v>84</v>
      </c>
      <c r="L1069"/>
      <c r="M1069"/>
      <c r="N1069">
        <v>1.4395309999999999</v>
      </c>
      <c r="O1069" s="83">
        <v>21990.54</v>
      </c>
      <c r="P1069">
        <v>22603.969999999998</v>
      </c>
      <c r="Q1069">
        <v>1.7885770000000001</v>
      </c>
      <c r="R1069">
        <v>24169.38</v>
      </c>
      <c r="S1069">
        <v>1.7885770000000001</v>
      </c>
      <c r="T1069" s="84">
        <v>21990.54</v>
      </c>
      <c r="U1069" s="57">
        <v>44166</v>
      </c>
      <c r="V1069" s="81" t="str">
        <f t="shared" si="64"/>
        <v>102020</v>
      </c>
      <c r="W1069" s="80" t="str">
        <f t="shared" si="65"/>
        <v>61 a 90 dias</v>
      </c>
      <c r="X1069" s="81" t="str">
        <f t="shared" si="67"/>
        <v>122020</v>
      </c>
      <c r="AA1069"/>
    </row>
    <row r="1070" spans="1:27" x14ac:dyDescent="0.3">
      <c r="A1070" s="57">
        <v>44255</v>
      </c>
      <c r="B1070">
        <v>29894663000189</v>
      </c>
      <c r="C1070" t="s">
        <v>96</v>
      </c>
      <c r="D1070" s="57">
        <v>43978</v>
      </c>
      <c r="E1070">
        <v>115</v>
      </c>
      <c r="F1070" s="57">
        <v>44172</v>
      </c>
      <c r="G1070">
        <f t="shared" si="66"/>
        <v>-83</v>
      </c>
      <c r="H1070" s="57">
        <v>46484</v>
      </c>
      <c r="I1070">
        <v>2168</v>
      </c>
      <c r="J1070">
        <v>309426891</v>
      </c>
      <c r="K1070">
        <v>84</v>
      </c>
      <c r="L1070"/>
      <c r="M1070"/>
      <c r="N1070">
        <v>1.431329756831687</v>
      </c>
      <c r="O1070" s="83">
        <v>5280.18</v>
      </c>
      <c r="P1070">
        <v>5575.5099999999993</v>
      </c>
      <c r="Q1070">
        <v>1.778427</v>
      </c>
      <c r="R1070">
        <v>5771.61</v>
      </c>
      <c r="S1070">
        <v>1.778427</v>
      </c>
      <c r="T1070" s="84">
        <v>5280.18</v>
      </c>
      <c r="U1070" s="57">
        <v>44166</v>
      </c>
      <c r="V1070" s="81" t="str">
        <f t="shared" si="64"/>
        <v>52020</v>
      </c>
      <c r="W1070" s="80" t="str">
        <f t="shared" si="65"/>
        <v>61 a 90 dias</v>
      </c>
      <c r="X1070" s="81" t="str">
        <f t="shared" si="67"/>
        <v>122020</v>
      </c>
      <c r="AA1070"/>
    </row>
    <row r="1071" spans="1:27" x14ac:dyDescent="0.3">
      <c r="A1071" s="57">
        <v>44255</v>
      </c>
      <c r="B1071">
        <v>29894663000189</v>
      </c>
      <c r="C1071" t="s">
        <v>96</v>
      </c>
      <c r="D1071" s="57">
        <v>44099</v>
      </c>
      <c r="E1071">
        <v>102.82</v>
      </c>
      <c r="F1071" s="57">
        <v>44234</v>
      </c>
      <c r="G1071">
        <f t="shared" si="66"/>
        <v>-21</v>
      </c>
      <c r="H1071" s="57">
        <v>46667</v>
      </c>
      <c r="I1071">
        <v>2351</v>
      </c>
      <c r="J1071">
        <v>309427572</v>
      </c>
      <c r="K1071">
        <v>84</v>
      </c>
      <c r="L1071"/>
      <c r="M1071"/>
      <c r="N1071">
        <v>1.404099</v>
      </c>
      <c r="O1071" s="83">
        <v>4730.3999999999996</v>
      </c>
      <c r="P1071">
        <v>4989.3</v>
      </c>
      <c r="Q1071">
        <v>1.7385999999999999</v>
      </c>
      <c r="R1071">
        <v>5207.5099999999993</v>
      </c>
      <c r="S1071">
        <v>1.7385999999999999</v>
      </c>
      <c r="T1071" s="84">
        <v>4730.3999999999996</v>
      </c>
      <c r="U1071" s="57">
        <v>44228</v>
      </c>
      <c r="V1071" s="81" t="str">
        <f t="shared" si="64"/>
        <v>92020</v>
      </c>
      <c r="W1071" s="80" t="str">
        <f t="shared" si="65"/>
        <v>1 a 30 dias</v>
      </c>
      <c r="X1071" s="81" t="str">
        <f t="shared" si="67"/>
        <v>22021</v>
      </c>
      <c r="AA1071"/>
    </row>
    <row r="1072" spans="1:27" x14ac:dyDescent="0.3">
      <c r="A1072" s="57">
        <v>44255</v>
      </c>
      <c r="B1072">
        <v>29894663000189</v>
      </c>
      <c r="C1072" t="s">
        <v>96</v>
      </c>
      <c r="D1072" s="57">
        <v>44040</v>
      </c>
      <c r="E1072">
        <v>193.28</v>
      </c>
      <c r="F1072" s="57">
        <v>44234</v>
      </c>
      <c r="G1072">
        <f t="shared" si="66"/>
        <v>-21</v>
      </c>
      <c r="H1072" s="57">
        <v>46514</v>
      </c>
      <c r="I1072">
        <v>2198</v>
      </c>
      <c r="J1072">
        <v>309435934</v>
      </c>
      <c r="K1072">
        <v>84</v>
      </c>
      <c r="L1072"/>
      <c r="M1072"/>
      <c r="N1072">
        <v>1.4484405989348235</v>
      </c>
      <c r="O1072" s="83">
        <v>8500.33</v>
      </c>
      <c r="P1072">
        <v>9264.4199999999983</v>
      </c>
      <c r="Q1072">
        <v>1.7968420000000001</v>
      </c>
      <c r="R1072">
        <v>9337.9100000000017</v>
      </c>
      <c r="S1072">
        <v>1.7968420000000001</v>
      </c>
      <c r="T1072" s="84">
        <v>8500.33</v>
      </c>
      <c r="U1072" s="57">
        <v>44228</v>
      </c>
      <c r="V1072" s="81" t="str">
        <f t="shared" si="64"/>
        <v>72020</v>
      </c>
      <c r="W1072" s="80" t="str">
        <f t="shared" si="65"/>
        <v>1 a 30 dias</v>
      </c>
      <c r="X1072" s="81" t="str">
        <f t="shared" si="67"/>
        <v>22021</v>
      </c>
      <c r="AA1072"/>
    </row>
    <row r="1073" spans="1:27" x14ac:dyDescent="0.3">
      <c r="A1073" s="57">
        <v>44255</v>
      </c>
      <c r="B1073">
        <v>29894663000189</v>
      </c>
      <c r="C1073" t="s">
        <v>96</v>
      </c>
      <c r="D1073" s="57">
        <v>44074</v>
      </c>
      <c r="E1073">
        <v>188</v>
      </c>
      <c r="F1073" s="57">
        <v>44111</v>
      </c>
      <c r="G1073">
        <f t="shared" si="66"/>
        <v>-144</v>
      </c>
      <c r="H1073" s="57">
        <v>46575</v>
      </c>
      <c r="I1073">
        <v>2259</v>
      </c>
      <c r="J1073">
        <v>309456614</v>
      </c>
      <c r="K1073">
        <v>84</v>
      </c>
      <c r="L1073"/>
      <c r="M1073"/>
      <c r="N1073">
        <v>1.4332670455753256</v>
      </c>
      <c r="O1073" s="83">
        <v>9155.2900000000009</v>
      </c>
      <c r="P1073">
        <v>9129.149999999996</v>
      </c>
      <c r="Q1073">
        <v>1.781134</v>
      </c>
      <c r="R1073">
        <v>10003.540000000001</v>
      </c>
      <c r="S1073">
        <v>1.781134</v>
      </c>
      <c r="T1073" s="84">
        <v>9155.2900000000009</v>
      </c>
      <c r="U1073" s="57">
        <v>44136</v>
      </c>
      <c r="V1073" s="81" t="str">
        <f t="shared" si="64"/>
        <v>82020</v>
      </c>
      <c r="W1073" s="80" t="str">
        <f t="shared" si="65"/>
        <v>Acima de 120 dias</v>
      </c>
      <c r="X1073" s="81" t="str">
        <f t="shared" si="67"/>
        <v>112020</v>
      </c>
      <c r="AA1073"/>
    </row>
    <row r="1074" spans="1:27" x14ac:dyDescent="0.3">
      <c r="A1074" s="57">
        <v>44255</v>
      </c>
      <c r="B1074">
        <v>29894663000189</v>
      </c>
      <c r="C1074" t="s">
        <v>96</v>
      </c>
      <c r="D1074" s="57">
        <v>44074</v>
      </c>
      <c r="E1074">
        <v>113.4</v>
      </c>
      <c r="F1074" s="57">
        <v>44323</v>
      </c>
      <c r="G1074">
        <f t="shared" si="66"/>
        <v>68</v>
      </c>
      <c r="H1074" s="57">
        <v>46575</v>
      </c>
      <c r="I1074">
        <v>2259</v>
      </c>
      <c r="J1074">
        <v>309457846</v>
      </c>
      <c r="K1074">
        <v>84</v>
      </c>
      <c r="L1074"/>
      <c r="M1074"/>
      <c r="N1074">
        <v>1.436819832946002</v>
      </c>
      <c r="O1074" s="83">
        <v>1418.63</v>
      </c>
      <c r="P1074">
        <v>5500.1600000000035</v>
      </c>
      <c r="Q1074">
        <v>1.784921</v>
      </c>
      <c r="R1074">
        <v>1449.5700000000002</v>
      </c>
      <c r="S1074">
        <v>1.784921</v>
      </c>
      <c r="T1074" s="84">
        <v>1418.63</v>
      </c>
      <c r="U1074" s="57">
        <v>44317</v>
      </c>
      <c r="V1074" s="81" t="str">
        <f t="shared" si="64"/>
        <v>82020</v>
      </c>
      <c r="W1074" s="80" t="str">
        <f t="shared" si="65"/>
        <v>1 a 30 dias</v>
      </c>
      <c r="X1074" s="81" t="str">
        <f t="shared" si="67"/>
        <v>52021</v>
      </c>
      <c r="AA1074"/>
    </row>
    <row r="1075" spans="1:27" x14ac:dyDescent="0.3">
      <c r="A1075" s="57">
        <v>44255</v>
      </c>
      <c r="B1075">
        <v>29894663000189</v>
      </c>
      <c r="C1075" t="s">
        <v>96</v>
      </c>
      <c r="D1075" s="57">
        <v>44074</v>
      </c>
      <c r="E1075">
        <v>219.14</v>
      </c>
      <c r="F1075" s="57">
        <v>44172</v>
      </c>
      <c r="G1075">
        <f t="shared" si="66"/>
        <v>-83</v>
      </c>
      <c r="H1075" s="57">
        <v>46638</v>
      </c>
      <c r="I1075">
        <v>2322</v>
      </c>
      <c r="J1075">
        <v>309468590</v>
      </c>
      <c r="K1075">
        <v>84</v>
      </c>
      <c r="L1075"/>
      <c r="M1075"/>
      <c r="N1075">
        <v>1.3599999999999999</v>
      </c>
      <c r="O1075" s="83">
        <v>10801.2</v>
      </c>
      <c r="P1075">
        <v>10825.190000000006</v>
      </c>
      <c r="Q1075">
        <v>1.6193390000000001</v>
      </c>
      <c r="R1075">
        <v>11606.55</v>
      </c>
      <c r="S1075">
        <v>1.6193390000000001</v>
      </c>
      <c r="T1075" s="84">
        <v>10801.2</v>
      </c>
      <c r="U1075" s="57">
        <v>44166</v>
      </c>
      <c r="V1075" s="81" t="str">
        <f t="shared" si="64"/>
        <v>82020</v>
      </c>
      <c r="W1075" s="80" t="str">
        <f t="shared" si="65"/>
        <v>61 a 90 dias</v>
      </c>
      <c r="X1075" s="81" t="str">
        <f t="shared" si="67"/>
        <v>122020</v>
      </c>
      <c r="AA1075"/>
    </row>
    <row r="1076" spans="1:27" x14ac:dyDescent="0.3">
      <c r="A1076" s="57">
        <v>44255</v>
      </c>
      <c r="B1076">
        <v>29894663000189</v>
      </c>
      <c r="C1076" t="s">
        <v>96</v>
      </c>
      <c r="D1076" s="57">
        <v>44099</v>
      </c>
      <c r="E1076">
        <v>843.28</v>
      </c>
      <c r="F1076" s="57">
        <v>44234</v>
      </c>
      <c r="G1076">
        <f t="shared" si="66"/>
        <v>-21</v>
      </c>
      <c r="H1076" s="57">
        <v>46699</v>
      </c>
      <c r="I1076">
        <v>2383</v>
      </c>
      <c r="J1076">
        <v>309482645</v>
      </c>
      <c r="K1076">
        <v>84</v>
      </c>
      <c r="L1076"/>
      <c r="M1076"/>
      <c r="N1076">
        <v>1.3599999999999999</v>
      </c>
      <c r="O1076" s="83">
        <v>39962.420000000006</v>
      </c>
      <c r="P1076">
        <v>40990.160000000003</v>
      </c>
      <c r="Q1076">
        <v>1.653554</v>
      </c>
      <c r="R1076">
        <v>43561.100000000006</v>
      </c>
      <c r="S1076">
        <v>1.653554</v>
      </c>
      <c r="T1076" s="84">
        <v>39962.420000000006</v>
      </c>
      <c r="U1076" s="57">
        <v>44228</v>
      </c>
      <c r="V1076" s="81" t="str">
        <f t="shared" si="64"/>
        <v>92020</v>
      </c>
      <c r="W1076" s="80" t="str">
        <f t="shared" si="65"/>
        <v>1 a 30 dias</v>
      </c>
      <c r="X1076" s="81" t="str">
        <f t="shared" si="67"/>
        <v>22021</v>
      </c>
      <c r="AA1076"/>
    </row>
    <row r="1077" spans="1:27" x14ac:dyDescent="0.3">
      <c r="A1077" s="57">
        <v>44255</v>
      </c>
      <c r="B1077">
        <v>29894663000189</v>
      </c>
      <c r="C1077" t="s">
        <v>96</v>
      </c>
      <c r="D1077" s="57">
        <v>44099</v>
      </c>
      <c r="E1077">
        <v>74.599999999999994</v>
      </c>
      <c r="F1077" s="57">
        <v>44234</v>
      </c>
      <c r="G1077">
        <f t="shared" si="66"/>
        <v>-21</v>
      </c>
      <c r="H1077" s="57">
        <v>46638</v>
      </c>
      <c r="I1077">
        <v>2322</v>
      </c>
      <c r="J1077">
        <v>309482648</v>
      </c>
      <c r="K1077">
        <v>84</v>
      </c>
      <c r="L1077"/>
      <c r="M1077"/>
      <c r="N1077">
        <v>1.4408920000000001</v>
      </c>
      <c r="O1077" s="83">
        <v>3366.44</v>
      </c>
      <c r="P1077">
        <v>3626.31</v>
      </c>
      <c r="Q1077">
        <v>1.7883819999999999</v>
      </c>
      <c r="R1077">
        <v>3713.13</v>
      </c>
      <c r="S1077">
        <v>1.7883819999999999</v>
      </c>
      <c r="T1077" s="84">
        <v>3366.44</v>
      </c>
      <c r="U1077" s="57">
        <v>44228</v>
      </c>
      <c r="V1077" s="81" t="str">
        <f t="shared" si="64"/>
        <v>92020</v>
      </c>
      <c r="W1077" s="80" t="str">
        <f t="shared" si="65"/>
        <v>1 a 30 dias</v>
      </c>
      <c r="X1077" s="81" t="str">
        <f t="shared" si="67"/>
        <v>22021</v>
      </c>
      <c r="AA1077"/>
    </row>
    <row r="1078" spans="1:27" x14ac:dyDescent="0.3">
      <c r="A1078" s="57">
        <v>44255</v>
      </c>
      <c r="B1078">
        <v>29894663000189</v>
      </c>
      <c r="C1078" t="s">
        <v>96</v>
      </c>
      <c r="D1078" s="57">
        <v>44040</v>
      </c>
      <c r="E1078">
        <v>160</v>
      </c>
      <c r="F1078" s="57">
        <v>44142</v>
      </c>
      <c r="G1078">
        <f t="shared" si="66"/>
        <v>-113</v>
      </c>
      <c r="H1078" s="57">
        <v>46545</v>
      </c>
      <c r="I1078">
        <v>2229</v>
      </c>
      <c r="J1078">
        <v>309541503</v>
      </c>
      <c r="K1078">
        <v>84</v>
      </c>
      <c r="L1078"/>
      <c r="M1078"/>
      <c r="N1078">
        <v>1.4357394844275029</v>
      </c>
      <c r="O1078" s="83">
        <v>7584.49</v>
      </c>
      <c r="P1078">
        <v>7749.9600000000009</v>
      </c>
      <c r="Q1078">
        <v>1.783579</v>
      </c>
      <c r="R1078">
        <v>8293.130000000001</v>
      </c>
      <c r="S1078">
        <v>1.783579</v>
      </c>
      <c r="T1078" s="84">
        <v>7584.49</v>
      </c>
      <c r="U1078" s="57">
        <v>44136</v>
      </c>
      <c r="V1078" s="81" t="str">
        <f t="shared" si="64"/>
        <v>72020</v>
      </c>
      <c r="W1078" s="80" t="str">
        <f t="shared" si="65"/>
        <v>91 a 120 dias</v>
      </c>
      <c r="X1078" s="81" t="str">
        <f t="shared" si="67"/>
        <v>112020</v>
      </c>
      <c r="AA1078"/>
    </row>
    <row r="1079" spans="1:27" x14ac:dyDescent="0.3">
      <c r="A1079" s="57">
        <v>44255</v>
      </c>
      <c r="B1079">
        <v>29894663000189</v>
      </c>
      <c r="C1079" t="s">
        <v>96</v>
      </c>
      <c r="D1079" s="57">
        <v>44074</v>
      </c>
      <c r="E1079">
        <v>101</v>
      </c>
      <c r="F1079" s="57">
        <v>44234</v>
      </c>
      <c r="G1079">
        <f t="shared" si="66"/>
        <v>-21</v>
      </c>
      <c r="H1079" s="57">
        <v>46545</v>
      </c>
      <c r="I1079">
        <v>2229</v>
      </c>
      <c r="J1079">
        <v>309543981</v>
      </c>
      <c r="K1079">
        <v>84</v>
      </c>
      <c r="L1079"/>
      <c r="M1079"/>
      <c r="N1079">
        <v>1.4412283921224667</v>
      </c>
      <c r="O1079" s="83">
        <v>4477.82</v>
      </c>
      <c r="P1079">
        <v>4860.949999999998</v>
      </c>
      <c r="Q1079">
        <v>1.7894080000000001</v>
      </c>
      <c r="R1079">
        <v>4924.46</v>
      </c>
      <c r="S1079">
        <v>1.7894080000000001</v>
      </c>
      <c r="T1079" s="84">
        <v>4477.82</v>
      </c>
      <c r="U1079" s="57">
        <v>44228</v>
      </c>
      <c r="V1079" s="81" t="str">
        <f t="shared" si="64"/>
        <v>82020</v>
      </c>
      <c r="W1079" s="80" t="str">
        <f t="shared" si="65"/>
        <v>1 a 30 dias</v>
      </c>
      <c r="X1079" s="81" t="str">
        <f t="shared" si="67"/>
        <v>22021</v>
      </c>
      <c r="AA1079"/>
    </row>
    <row r="1080" spans="1:27" x14ac:dyDescent="0.3">
      <c r="A1080" s="57">
        <v>44255</v>
      </c>
      <c r="B1080">
        <v>29894663000189</v>
      </c>
      <c r="C1080" t="s">
        <v>96</v>
      </c>
      <c r="D1080" s="57">
        <v>44099</v>
      </c>
      <c r="E1080">
        <v>72</v>
      </c>
      <c r="F1080" s="57">
        <v>44323</v>
      </c>
      <c r="G1080">
        <f t="shared" si="66"/>
        <v>68</v>
      </c>
      <c r="H1080" s="57">
        <v>46608</v>
      </c>
      <c r="I1080">
        <v>2292</v>
      </c>
      <c r="J1080">
        <v>309550230</v>
      </c>
      <c r="K1080">
        <v>84</v>
      </c>
      <c r="L1080"/>
      <c r="M1080"/>
      <c r="N1080">
        <v>1.3927609999999999</v>
      </c>
      <c r="O1080" s="83">
        <v>3059.95</v>
      </c>
      <c r="P1080">
        <v>3534.81</v>
      </c>
      <c r="Q1080">
        <v>1.73709</v>
      </c>
      <c r="R1080">
        <v>3393.54</v>
      </c>
      <c r="S1080">
        <v>1.73709</v>
      </c>
      <c r="T1080" s="84">
        <v>3059.95</v>
      </c>
      <c r="U1080" s="57">
        <v>44317</v>
      </c>
      <c r="V1080" s="81" t="str">
        <f t="shared" si="64"/>
        <v>92020</v>
      </c>
      <c r="W1080" s="80" t="str">
        <f t="shared" si="65"/>
        <v>1 a 30 dias</v>
      </c>
      <c r="X1080" s="81" t="str">
        <f t="shared" si="67"/>
        <v>52021</v>
      </c>
      <c r="AA1080"/>
    </row>
    <row r="1081" spans="1:27" x14ac:dyDescent="0.3">
      <c r="A1081" s="57">
        <v>44255</v>
      </c>
      <c r="B1081">
        <v>29894663000189</v>
      </c>
      <c r="C1081" t="s">
        <v>96</v>
      </c>
      <c r="D1081" s="57">
        <v>44099</v>
      </c>
      <c r="E1081">
        <v>332.42</v>
      </c>
      <c r="F1081" s="57">
        <v>44234</v>
      </c>
      <c r="G1081">
        <f t="shared" si="66"/>
        <v>-21</v>
      </c>
      <c r="H1081" s="57">
        <v>46638</v>
      </c>
      <c r="I1081">
        <v>2322</v>
      </c>
      <c r="J1081">
        <v>309579767</v>
      </c>
      <c r="K1081">
        <v>84</v>
      </c>
      <c r="L1081"/>
      <c r="M1081"/>
      <c r="N1081">
        <v>1.3599999999999999</v>
      </c>
      <c r="O1081" s="83">
        <v>16450.97</v>
      </c>
      <c r="P1081">
        <v>16606.979999999996</v>
      </c>
      <c r="Q1081">
        <v>1.4598869999999999</v>
      </c>
      <c r="R1081">
        <v>16941.54</v>
      </c>
      <c r="S1081">
        <v>1.4598869999999999</v>
      </c>
      <c r="T1081" s="84">
        <v>16450.97</v>
      </c>
      <c r="U1081" s="57">
        <v>44228</v>
      </c>
      <c r="V1081" s="81" t="str">
        <f t="shared" si="64"/>
        <v>92020</v>
      </c>
      <c r="W1081" s="80" t="str">
        <f t="shared" si="65"/>
        <v>1 a 30 dias</v>
      </c>
      <c r="X1081" s="81" t="str">
        <f t="shared" si="67"/>
        <v>22021</v>
      </c>
      <c r="AA1081"/>
    </row>
    <row r="1082" spans="1:27" x14ac:dyDescent="0.3">
      <c r="A1082" s="57">
        <v>44255</v>
      </c>
      <c r="B1082">
        <v>29894663000189</v>
      </c>
      <c r="C1082" t="s">
        <v>96</v>
      </c>
      <c r="D1082" s="57">
        <v>44099</v>
      </c>
      <c r="E1082">
        <v>289.85000000000002</v>
      </c>
      <c r="F1082" s="57">
        <v>44142</v>
      </c>
      <c r="G1082">
        <f t="shared" si="66"/>
        <v>-113</v>
      </c>
      <c r="H1082" s="57">
        <v>46638</v>
      </c>
      <c r="I1082">
        <v>2322</v>
      </c>
      <c r="J1082">
        <v>309582787</v>
      </c>
      <c r="K1082">
        <v>84</v>
      </c>
      <c r="L1082"/>
      <c r="M1082"/>
      <c r="N1082">
        <v>1.3599999999999999</v>
      </c>
      <c r="O1082" s="83">
        <v>14420.17</v>
      </c>
      <c r="P1082">
        <v>14480.259999999995</v>
      </c>
      <c r="Q1082">
        <v>1.6601939999999999</v>
      </c>
      <c r="R1082">
        <v>15641.5</v>
      </c>
      <c r="S1082">
        <v>1.6601939999999999</v>
      </c>
      <c r="T1082" s="84">
        <v>14420.17</v>
      </c>
      <c r="U1082" s="57">
        <v>44136</v>
      </c>
      <c r="V1082" s="81" t="str">
        <f t="shared" si="64"/>
        <v>92020</v>
      </c>
      <c r="W1082" s="80" t="str">
        <f t="shared" si="65"/>
        <v>91 a 120 dias</v>
      </c>
      <c r="X1082" s="81" t="str">
        <f t="shared" si="67"/>
        <v>112020</v>
      </c>
      <c r="AA1082"/>
    </row>
    <row r="1083" spans="1:27" x14ac:dyDescent="0.3">
      <c r="A1083" s="57">
        <v>44255</v>
      </c>
      <c r="B1083">
        <v>29894663000189</v>
      </c>
      <c r="C1083" t="s">
        <v>96</v>
      </c>
      <c r="D1083" s="57">
        <v>44138</v>
      </c>
      <c r="E1083">
        <v>299.3</v>
      </c>
      <c r="F1083" s="57">
        <v>44172</v>
      </c>
      <c r="G1083">
        <f t="shared" si="66"/>
        <v>-83</v>
      </c>
      <c r="H1083" s="57">
        <v>46667</v>
      </c>
      <c r="I1083">
        <v>2351</v>
      </c>
      <c r="J1083">
        <v>309594167</v>
      </c>
      <c r="K1083">
        <v>84</v>
      </c>
      <c r="L1083"/>
      <c r="M1083"/>
      <c r="N1083">
        <v>1.3972709999999999</v>
      </c>
      <c r="O1083" s="83">
        <v>14350.009999999998</v>
      </c>
      <c r="P1083">
        <v>14823.02</v>
      </c>
      <c r="Q1083">
        <v>1.743425</v>
      </c>
      <c r="R1083">
        <v>15787.74</v>
      </c>
      <c r="S1083">
        <v>1.743425</v>
      </c>
      <c r="T1083" s="84">
        <v>14350.009999999998</v>
      </c>
      <c r="U1083" s="57">
        <v>44197</v>
      </c>
      <c r="V1083" s="81" t="str">
        <f t="shared" si="64"/>
        <v>112020</v>
      </c>
      <c r="W1083" s="80" t="str">
        <f t="shared" si="65"/>
        <v>61 a 90 dias</v>
      </c>
      <c r="X1083" s="81" t="str">
        <f t="shared" si="67"/>
        <v>12021</v>
      </c>
      <c r="AA1083"/>
    </row>
    <row r="1084" spans="1:27" x14ac:dyDescent="0.3">
      <c r="A1084" s="57">
        <v>44255</v>
      </c>
      <c r="B1084">
        <v>29894663000189</v>
      </c>
      <c r="C1084" t="s">
        <v>96</v>
      </c>
      <c r="D1084" s="57">
        <v>43903</v>
      </c>
      <c r="E1084">
        <v>134</v>
      </c>
      <c r="F1084" s="57">
        <v>43928</v>
      </c>
      <c r="G1084">
        <f t="shared" si="66"/>
        <v>-327</v>
      </c>
      <c r="H1084" s="57">
        <v>44964</v>
      </c>
      <c r="I1084">
        <v>648</v>
      </c>
      <c r="J1084">
        <v>309604442</v>
      </c>
      <c r="K1084">
        <v>36</v>
      </c>
      <c r="L1084"/>
      <c r="M1084"/>
      <c r="N1084">
        <v>1.4949999999999999</v>
      </c>
      <c r="O1084" s="83">
        <v>4138.8999999999996</v>
      </c>
      <c r="P1084">
        <v>3626.8399999999988</v>
      </c>
      <c r="Q1084">
        <v>2.061016</v>
      </c>
      <c r="R1084">
        <v>4274.2700000000004</v>
      </c>
      <c r="S1084">
        <v>2.061016</v>
      </c>
      <c r="T1084" s="84">
        <v>4138.8999999999996</v>
      </c>
      <c r="U1084" s="57">
        <v>43922</v>
      </c>
      <c r="V1084" s="81" t="str">
        <f t="shared" si="64"/>
        <v>32020</v>
      </c>
      <c r="W1084" s="80" t="str">
        <f t="shared" si="65"/>
        <v>Acima de 120 dias</v>
      </c>
      <c r="X1084" s="81" t="str">
        <f t="shared" si="67"/>
        <v>42020</v>
      </c>
      <c r="AA1084"/>
    </row>
    <row r="1085" spans="1:27" x14ac:dyDescent="0.3">
      <c r="A1085" s="57">
        <v>44255</v>
      </c>
      <c r="B1085">
        <v>29894663000189</v>
      </c>
      <c r="C1085" t="s">
        <v>96</v>
      </c>
      <c r="D1085" s="57">
        <v>43978</v>
      </c>
      <c r="E1085">
        <v>281</v>
      </c>
      <c r="F1085" s="57">
        <v>44050</v>
      </c>
      <c r="G1085">
        <f t="shared" si="66"/>
        <v>-205</v>
      </c>
      <c r="H1085" s="57">
        <v>46119</v>
      </c>
      <c r="I1085">
        <v>1803</v>
      </c>
      <c r="J1085">
        <v>309614285</v>
      </c>
      <c r="K1085">
        <v>72</v>
      </c>
      <c r="L1085"/>
      <c r="M1085"/>
      <c r="N1085">
        <v>1.3599999999999999</v>
      </c>
      <c r="O1085" s="83">
        <v>13432.21</v>
      </c>
      <c r="P1085">
        <v>12775.980000000007</v>
      </c>
      <c r="Q1085">
        <v>1.6033759999999999</v>
      </c>
      <c r="R1085">
        <v>14118.49</v>
      </c>
      <c r="S1085">
        <v>1.6033759999999999</v>
      </c>
      <c r="T1085" s="84">
        <v>13432.21</v>
      </c>
      <c r="U1085" s="57">
        <v>44044</v>
      </c>
      <c r="V1085" s="81" t="str">
        <f t="shared" si="64"/>
        <v>52020</v>
      </c>
      <c r="W1085" s="80" t="str">
        <f t="shared" si="65"/>
        <v>Acima de 120 dias</v>
      </c>
      <c r="X1085" s="81" t="str">
        <f t="shared" si="67"/>
        <v>82020</v>
      </c>
      <c r="AA1085"/>
    </row>
    <row r="1086" spans="1:27" x14ac:dyDescent="0.3">
      <c r="A1086" s="57">
        <v>44255</v>
      </c>
      <c r="B1086">
        <v>29894663000189</v>
      </c>
      <c r="C1086" t="s">
        <v>96</v>
      </c>
      <c r="D1086" s="57">
        <v>43978</v>
      </c>
      <c r="E1086">
        <v>91.05</v>
      </c>
      <c r="F1086" s="57">
        <v>44172</v>
      </c>
      <c r="G1086">
        <f t="shared" si="66"/>
        <v>-83</v>
      </c>
      <c r="H1086" s="57">
        <v>46119</v>
      </c>
      <c r="I1086">
        <v>1803</v>
      </c>
      <c r="J1086">
        <v>309618701</v>
      </c>
      <c r="K1086">
        <v>72</v>
      </c>
      <c r="L1086"/>
      <c r="M1086"/>
      <c r="N1086">
        <v>1.3599999999999999</v>
      </c>
      <c r="O1086" s="83">
        <v>3932.58</v>
      </c>
      <c r="P1086">
        <v>4139.6900000000005</v>
      </c>
      <c r="Q1086">
        <v>1.6680060000000001</v>
      </c>
      <c r="R1086">
        <v>4210.5199999999995</v>
      </c>
      <c r="S1086">
        <v>1.6680060000000001</v>
      </c>
      <c r="T1086" s="84">
        <v>3932.58</v>
      </c>
      <c r="U1086" s="57">
        <v>44197</v>
      </c>
      <c r="V1086" s="81" t="str">
        <f t="shared" si="64"/>
        <v>52020</v>
      </c>
      <c r="W1086" s="80" t="str">
        <f t="shared" si="65"/>
        <v>61 a 90 dias</v>
      </c>
      <c r="X1086" s="81" t="str">
        <f t="shared" si="67"/>
        <v>12021</v>
      </c>
      <c r="AA1086"/>
    </row>
    <row r="1087" spans="1:27" x14ac:dyDescent="0.3">
      <c r="A1087" s="57">
        <v>44255</v>
      </c>
      <c r="B1087">
        <v>29894663000189</v>
      </c>
      <c r="C1087" t="s">
        <v>96</v>
      </c>
      <c r="D1087" s="57">
        <v>43978</v>
      </c>
      <c r="E1087">
        <v>51.4</v>
      </c>
      <c r="F1087" s="57">
        <v>44081</v>
      </c>
      <c r="G1087">
        <f t="shared" si="66"/>
        <v>-174</v>
      </c>
      <c r="H1087" s="57">
        <v>46119</v>
      </c>
      <c r="I1087">
        <v>1803</v>
      </c>
      <c r="J1087">
        <v>309622655</v>
      </c>
      <c r="K1087">
        <v>72</v>
      </c>
      <c r="L1087"/>
      <c r="M1087"/>
      <c r="N1087">
        <v>1.3933295774647885</v>
      </c>
      <c r="O1087" s="83">
        <v>2316.67</v>
      </c>
      <c r="P1087">
        <v>2313.9700000000003</v>
      </c>
      <c r="Q1087">
        <v>1.790997</v>
      </c>
      <c r="R1087">
        <v>2513.3199999999997</v>
      </c>
      <c r="S1087">
        <v>1.790997</v>
      </c>
      <c r="T1087" s="84">
        <v>2316.67</v>
      </c>
      <c r="U1087" s="57">
        <v>44075</v>
      </c>
      <c r="V1087" s="81" t="str">
        <f t="shared" si="64"/>
        <v>52020</v>
      </c>
      <c r="W1087" s="80" t="str">
        <f t="shared" si="65"/>
        <v>Acima de 120 dias</v>
      </c>
      <c r="X1087" s="81" t="str">
        <f t="shared" si="67"/>
        <v>92020</v>
      </c>
      <c r="AA1087"/>
    </row>
    <row r="1088" spans="1:27" x14ac:dyDescent="0.3">
      <c r="A1088" s="57">
        <v>44255</v>
      </c>
      <c r="B1088">
        <v>29894663000189</v>
      </c>
      <c r="C1088" t="s">
        <v>96</v>
      </c>
      <c r="D1088" s="57">
        <v>44001</v>
      </c>
      <c r="E1088">
        <v>879.22</v>
      </c>
      <c r="F1088" s="57">
        <v>44234</v>
      </c>
      <c r="G1088">
        <f t="shared" si="66"/>
        <v>-21</v>
      </c>
      <c r="H1088" s="57">
        <v>46119</v>
      </c>
      <c r="I1088">
        <v>1803</v>
      </c>
      <c r="J1088">
        <v>309623319</v>
      </c>
      <c r="K1088">
        <v>72</v>
      </c>
      <c r="L1088"/>
      <c r="M1088"/>
      <c r="N1088">
        <v>1.4053284222915474</v>
      </c>
      <c r="O1088" s="83">
        <v>35212.839999999997</v>
      </c>
      <c r="P1088">
        <v>38981.619999999988</v>
      </c>
      <c r="Q1088">
        <v>1.793269</v>
      </c>
      <c r="R1088">
        <v>38486.909999999996</v>
      </c>
      <c r="S1088">
        <v>1.793269</v>
      </c>
      <c r="T1088" s="84">
        <v>35212.839999999997</v>
      </c>
      <c r="U1088" s="57">
        <v>44228</v>
      </c>
      <c r="V1088" s="81" t="str">
        <f t="shared" si="64"/>
        <v>62020</v>
      </c>
      <c r="W1088" s="80" t="str">
        <f t="shared" si="65"/>
        <v>1 a 30 dias</v>
      </c>
      <c r="X1088" s="81" t="str">
        <f t="shared" si="67"/>
        <v>22021</v>
      </c>
      <c r="AA1088"/>
    </row>
    <row r="1089" spans="1:27" x14ac:dyDescent="0.3">
      <c r="A1089" s="57">
        <v>44255</v>
      </c>
      <c r="B1089">
        <v>29894663000189</v>
      </c>
      <c r="C1089" t="s">
        <v>96</v>
      </c>
      <c r="D1089" s="57">
        <v>44134</v>
      </c>
      <c r="E1089">
        <v>52</v>
      </c>
      <c r="F1089" s="57">
        <v>44262</v>
      </c>
      <c r="G1089">
        <f t="shared" si="66"/>
        <v>7</v>
      </c>
      <c r="H1089" s="57">
        <v>46699</v>
      </c>
      <c r="I1089">
        <v>2383</v>
      </c>
      <c r="J1089">
        <v>309625960</v>
      </c>
      <c r="K1089">
        <v>84</v>
      </c>
      <c r="L1089"/>
      <c r="M1089"/>
      <c r="N1089">
        <v>1.409198</v>
      </c>
      <c r="O1089" s="83">
        <v>2348.9899999999998</v>
      </c>
      <c r="P1089">
        <v>2524.25</v>
      </c>
      <c r="Q1089">
        <v>1.7455959999999999</v>
      </c>
      <c r="R1089">
        <v>2594.87</v>
      </c>
      <c r="S1089">
        <v>1.7455959999999999</v>
      </c>
      <c r="T1089" s="84">
        <v>2348.9899999999998</v>
      </c>
      <c r="U1089" s="57">
        <v>44287</v>
      </c>
      <c r="V1089" s="81" t="str">
        <f t="shared" si="64"/>
        <v>102020</v>
      </c>
      <c r="W1089" s="80" t="str">
        <f t="shared" si="65"/>
        <v>1 a 30 dias</v>
      </c>
      <c r="X1089" s="81" t="str">
        <f t="shared" si="67"/>
        <v>42021</v>
      </c>
      <c r="AA1089"/>
    </row>
    <row r="1090" spans="1:27" x14ac:dyDescent="0.3">
      <c r="A1090" s="57">
        <v>44255</v>
      </c>
      <c r="B1090">
        <v>29894663000189</v>
      </c>
      <c r="C1090" t="s">
        <v>96</v>
      </c>
      <c r="D1090" s="57">
        <v>44040</v>
      </c>
      <c r="E1090">
        <v>56.66</v>
      </c>
      <c r="F1090" s="57">
        <v>44050</v>
      </c>
      <c r="G1090">
        <f t="shared" si="66"/>
        <v>-205</v>
      </c>
      <c r="H1090" s="57">
        <v>46119</v>
      </c>
      <c r="I1090">
        <v>1803</v>
      </c>
      <c r="J1090">
        <v>309626514</v>
      </c>
      <c r="K1090">
        <v>72</v>
      </c>
      <c r="L1090"/>
      <c r="M1090"/>
      <c r="N1090">
        <v>1.3963386482416513</v>
      </c>
      <c r="O1090" s="83">
        <v>2607.92</v>
      </c>
      <c r="P1090">
        <v>2507.4100000000003</v>
      </c>
      <c r="Q1090">
        <v>1.7959510000000001</v>
      </c>
      <c r="R1090">
        <v>2825.45</v>
      </c>
      <c r="S1090">
        <v>1.7959510000000001</v>
      </c>
      <c r="T1090" s="84">
        <v>2607.92</v>
      </c>
      <c r="U1090" s="57">
        <v>44075</v>
      </c>
      <c r="V1090" s="81" t="str">
        <f t="shared" ref="V1090:V1117" si="68">MONTH(D1090)&amp;YEAR(D1090)</f>
        <v>72020</v>
      </c>
      <c r="W1090" s="80" t="str">
        <f t="shared" ref="W1090:W1117" si="69">_xlfn.IFS(G1090&lt;-120,"Acima de 120 dias",G1090&lt;=-90,"91 a 120 dias",G1090&lt;=-61,"61 a 90 dias",G1090&lt;=-31,"31 a 60 dias",G1090&gt;=-30,"1 a 30 dias")</f>
        <v>Acima de 120 dias</v>
      </c>
      <c r="X1090" s="81" t="str">
        <f t="shared" si="67"/>
        <v>92020</v>
      </c>
      <c r="AA1090"/>
    </row>
    <row r="1091" spans="1:27" x14ac:dyDescent="0.3">
      <c r="A1091" s="57">
        <v>44255</v>
      </c>
      <c r="B1091">
        <v>29894663000189</v>
      </c>
      <c r="C1091" t="s">
        <v>96</v>
      </c>
      <c r="D1091" s="57">
        <v>44099</v>
      </c>
      <c r="E1091">
        <v>142.19</v>
      </c>
      <c r="F1091" s="57">
        <v>44172</v>
      </c>
      <c r="G1091">
        <f t="shared" ref="G1091:G1117" si="70">F1091-A1091</f>
        <v>-83</v>
      </c>
      <c r="H1091" s="57">
        <v>46638</v>
      </c>
      <c r="I1091">
        <v>2322</v>
      </c>
      <c r="J1091">
        <v>309628018</v>
      </c>
      <c r="K1091">
        <v>84</v>
      </c>
      <c r="L1091"/>
      <c r="M1091"/>
      <c r="N1091">
        <v>1.4183950000000001</v>
      </c>
      <c r="O1091" s="83">
        <v>6743.21</v>
      </c>
      <c r="P1091">
        <v>6964.3400000000011</v>
      </c>
      <c r="Q1091">
        <v>1.7643660000000001</v>
      </c>
      <c r="R1091">
        <v>7408.13</v>
      </c>
      <c r="S1091">
        <v>1.7643660000000001</v>
      </c>
      <c r="T1091" s="84">
        <v>6743.21</v>
      </c>
      <c r="U1091" s="57">
        <v>44166</v>
      </c>
      <c r="V1091" s="81" t="str">
        <f t="shared" si="68"/>
        <v>92020</v>
      </c>
      <c r="W1091" s="80" t="str">
        <f t="shared" si="69"/>
        <v>61 a 90 dias</v>
      </c>
      <c r="X1091" s="81" t="str">
        <f t="shared" ref="X1091:X1117" si="71">MONTH(U1091)&amp;YEAR(U1091)</f>
        <v>122020</v>
      </c>
      <c r="AA1091"/>
    </row>
    <row r="1092" spans="1:27" x14ac:dyDescent="0.3">
      <c r="A1092" s="57">
        <v>44255</v>
      </c>
      <c r="B1092">
        <v>29894663000189</v>
      </c>
      <c r="C1092" t="s">
        <v>96</v>
      </c>
      <c r="D1092" s="57">
        <v>44074</v>
      </c>
      <c r="E1092">
        <v>55.82</v>
      </c>
      <c r="F1092" s="57">
        <v>44323</v>
      </c>
      <c r="G1092">
        <f t="shared" si="70"/>
        <v>68</v>
      </c>
      <c r="H1092" s="57">
        <v>46608</v>
      </c>
      <c r="I1092">
        <v>2292</v>
      </c>
      <c r="J1092">
        <v>309638148</v>
      </c>
      <c r="K1092">
        <v>84</v>
      </c>
      <c r="L1092"/>
      <c r="M1092"/>
      <c r="N1092">
        <v>1.4053879999999999</v>
      </c>
      <c r="O1092" s="83">
        <v>2362.4900000000002</v>
      </c>
      <c r="P1092">
        <v>2752.9800000000009</v>
      </c>
      <c r="Q1092">
        <v>1.751317</v>
      </c>
      <c r="R1092">
        <v>2620.7000000000003</v>
      </c>
      <c r="S1092">
        <v>1.751317</v>
      </c>
      <c r="T1092" s="84">
        <v>2362.4900000000002</v>
      </c>
      <c r="U1092" s="57">
        <v>44317</v>
      </c>
      <c r="V1092" s="81" t="str">
        <f t="shared" si="68"/>
        <v>82020</v>
      </c>
      <c r="W1092" s="80" t="str">
        <f t="shared" si="69"/>
        <v>1 a 30 dias</v>
      </c>
      <c r="X1092" s="81" t="str">
        <f t="shared" si="71"/>
        <v>52021</v>
      </c>
      <c r="AA1092"/>
    </row>
    <row r="1093" spans="1:27" x14ac:dyDescent="0.3">
      <c r="A1093" s="57">
        <v>44255</v>
      </c>
      <c r="B1093">
        <v>29894663000189</v>
      </c>
      <c r="C1093" t="s">
        <v>96</v>
      </c>
      <c r="D1093" s="57">
        <v>44040</v>
      </c>
      <c r="E1093">
        <v>57</v>
      </c>
      <c r="F1093" s="57">
        <v>44323</v>
      </c>
      <c r="G1093">
        <f t="shared" si="70"/>
        <v>68</v>
      </c>
      <c r="H1093" s="57">
        <v>46545</v>
      </c>
      <c r="I1093">
        <v>2229</v>
      </c>
      <c r="J1093">
        <v>309641792</v>
      </c>
      <c r="K1093">
        <v>84</v>
      </c>
      <c r="L1093"/>
      <c r="M1093"/>
      <c r="N1093">
        <v>1.436197609783213</v>
      </c>
      <c r="O1093" s="83">
        <v>2356.41</v>
      </c>
      <c r="P1093">
        <v>2760.5100000000011</v>
      </c>
      <c r="Q1093">
        <v>1.7889429999999999</v>
      </c>
      <c r="R1093">
        <v>2612.0700000000002</v>
      </c>
      <c r="S1093">
        <v>1.7889429999999999</v>
      </c>
      <c r="T1093" s="84">
        <v>2356.41</v>
      </c>
      <c r="U1093" s="57">
        <v>44317</v>
      </c>
      <c r="V1093" s="81" t="str">
        <f t="shared" si="68"/>
        <v>72020</v>
      </c>
      <c r="W1093" s="80" t="str">
        <f t="shared" si="69"/>
        <v>1 a 30 dias</v>
      </c>
      <c r="X1093" s="81" t="str">
        <f t="shared" si="71"/>
        <v>52021</v>
      </c>
      <c r="AA1093"/>
    </row>
    <row r="1094" spans="1:27" x14ac:dyDescent="0.3">
      <c r="A1094" s="57">
        <v>44255</v>
      </c>
      <c r="B1094">
        <v>29894663000189</v>
      </c>
      <c r="C1094" t="s">
        <v>96</v>
      </c>
      <c r="D1094" s="57">
        <v>44040</v>
      </c>
      <c r="E1094">
        <v>43.7</v>
      </c>
      <c r="F1094" s="57">
        <v>44262</v>
      </c>
      <c r="G1094">
        <f t="shared" si="70"/>
        <v>7</v>
      </c>
      <c r="H1094" s="57">
        <v>46545</v>
      </c>
      <c r="I1094">
        <v>2229</v>
      </c>
      <c r="J1094">
        <v>309646242</v>
      </c>
      <c r="K1094">
        <v>84</v>
      </c>
      <c r="L1094"/>
      <c r="M1094"/>
      <c r="N1094">
        <v>1.4320476190476212</v>
      </c>
      <c r="O1094" s="83">
        <v>1895.9599999999998</v>
      </c>
      <c r="P1094">
        <v>2119.25</v>
      </c>
      <c r="Q1094">
        <v>1.7849120000000001</v>
      </c>
      <c r="R1094">
        <v>2092.48</v>
      </c>
      <c r="S1094">
        <v>1.7849120000000001</v>
      </c>
      <c r="T1094" s="84">
        <v>1895.9599999999998</v>
      </c>
      <c r="U1094" s="57">
        <v>44287</v>
      </c>
      <c r="V1094" s="81" t="str">
        <f t="shared" si="68"/>
        <v>72020</v>
      </c>
      <c r="W1094" s="80" t="str">
        <f t="shared" si="69"/>
        <v>1 a 30 dias</v>
      </c>
      <c r="X1094" s="81" t="str">
        <f t="shared" si="71"/>
        <v>42021</v>
      </c>
      <c r="AA1094"/>
    </row>
    <row r="1095" spans="1:27" x14ac:dyDescent="0.3">
      <c r="A1095" s="57">
        <v>44255</v>
      </c>
      <c r="B1095">
        <v>29894663000189</v>
      </c>
      <c r="C1095" t="s">
        <v>96</v>
      </c>
      <c r="D1095" s="57">
        <v>44074</v>
      </c>
      <c r="E1095">
        <v>55.4</v>
      </c>
      <c r="F1095" s="57">
        <v>44234</v>
      </c>
      <c r="G1095">
        <f t="shared" si="70"/>
        <v>-21</v>
      </c>
      <c r="H1095" s="57">
        <v>46575</v>
      </c>
      <c r="I1095">
        <v>2259</v>
      </c>
      <c r="J1095">
        <v>309660310</v>
      </c>
      <c r="K1095">
        <v>84</v>
      </c>
      <c r="L1095"/>
      <c r="M1095"/>
      <c r="N1095">
        <v>1.4384115123346406</v>
      </c>
      <c r="O1095" s="83">
        <v>2469.6</v>
      </c>
      <c r="P1095">
        <v>2685.5900000000006</v>
      </c>
      <c r="Q1095">
        <v>1.791266</v>
      </c>
      <c r="R1095">
        <v>2722.3199999999997</v>
      </c>
      <c r="S1095">
        <v>1.791266</v>
      </c>
      <c r="T1095" s="84">
        <v>2469.6</v>
      </c>
      <c r="U1095" s="57">
        <v>44228</v>
      </c>
      <c r="V1095" s="81" t="str">
        <f t="shared" si="68"/>
        <v>82020</v>
      </c>
      <c r="W1095" s="80" t="str">
        <f t="shared" si="69"/>
        <v>1 a 30 dias</v>
      </c>
      <c r="X1095" s="81" t="str">
        <f t="shared" si="71"/>
        <v>22021</v>
      </c>
      <c r="AA1095"/>
    </row>
    <row r="1096" spans="1:27" x14ac:dyDescent="0.3">
      <c r="A1096" s="57">
        <v>44255</v>
      </c>
      <c r="B1096">
        <v>29894663000189</v>
      </c>
      <c r="C1096" t="s">
        <v>96</v>
      </c>
      <c r="D1096" s="57">
        <v>44099</v>
      </c>
      <c r="E1096">
        <v>65</v>
      </c>
      <c r="F1096" s="57">
        <v>44234</v>
      </c>
      <c r="G1096">
        <f t="shared" si="70"/>
        <v>-21</v>
      </c>
      <c r="H1096" s="57">
        <v>46608</v>
      </c>
      <c r="I1096">
        <v>2292</v>
      </c>
      <c r="J1096">
        <v>309673681</v>
      </c>
      <c r="K1096">
        <v>84</v>
      </c>
      <c r="L1096"/>
      <c r="M1096"/>
      <c r="N1096">
        <v>1.4348780000000001</v>
      </c>
      <c r="O1096" s="83">
        <v>2917.74</v>
      </c>
      <c r="P1096">
        <v>3146.5499999999988</v>
      </c>
      <c r="Q1096">
        <v>1.7870090000000001</v>
      </c>
      <c r="R1096">
        <v>3219.23</v>
      </c>
      <c r="S1096">
        <v>1.7870090000000001</v>
      </c>
      <c r="T1096" s="84">
        <v>2917.74</v>
      </c>
      <c r="U1096" s="57">
        <v>44228</v>
      </c>
      <c r="V1096" s="81" t="str">
        <f t="shared" si="68"/>
        <v>92020</v>
      </c>
      <c r="W1096" s="80" t="str">
        <f t="shared" si="69"/>
        <v>1 a 30 dias</v>
      </c>
      <c r="X1096" s="81" t="str">
        <f t="shared" si="71"/>
        <v>22021</v>
      </c>
      <c r="AA1096"/>
    </row>
    <row r="1097" spans="1:27" x14ac:dyDescent="0.3">
      <c r="A1097" s="57">
        <v>44255</v>
      </c>
      <c r="B1097">
        <v>29894663000189</v>
      </c>
      <c r="C1097" t="s">
        <v>96</v>
      </c>
      <c r="D1097" s="57">
        <v>43903</v>
      </c>
      <c r="E1097">
        <v>39.1</v>
      </c>
      <c r="F1097" s="57">
        <v>44262</v>
      </c>
      <c r="G1097">
        <f t="shared" si="70"/>
        <v>7</v>
      </c>
      <c r="H1097" s="57">
        <v>46062</v>
      </c>
      <c r="I1097">
        <v>1746</v>
      </c>
      <c r="J1097">
        <v>309704400</v>
      </c>
      <c r="K1097">
        <v>72</v>
      </c>
      <c r="L1097"/>
      <c r="M1097"/>
      <c r="N1097">
        <v>1.5130000000000001</v>
      </c>
      <c r="O1097" s="83">
        <v>1413.99</v>
      </c>
      <c r="P1097">
        <v>1687.5300000000007</v>
      </c>
      <c r="Q1097">
        <v>2.0634139999999999</v>
      </c>
      <c r="R1097">
        <v>1597.93</v>
      </c>
      <c r="S1097">
        <v>2.0634139999999999</v>
      </c>
      <c r="T1097" s="84">
        <v>1413.99</v>
      </c>
      <c r="U1097" s="57">
        <v>44256</v>
      </c>
      <c r="V1097" s="81" t="str">
        <f t="shared" si="68"/>
        <v>32020</v>
      </c>
      <c r="W1097" s="80" t="str">
        <f t="shared" si="69"/>
        <v>1 a 30 dias</v>
      </c>
      <c r="X1097" s="81" t="str">
        <f t="shared" si="71"/>
        <v>32021</v>
      </c>
      <c r="AA1097"/>
    </row>
    <row r="1098" spans="1:27" x14ac:dyDescent="0.3">
      <c r="A1098" s="57">
        <v>44255</v>
      </c>
      <c r="B1098">
        <v>29894663000189</v>
      </c>
      <c r="C1098" t="s">
        <v>96</v>
      </c>
      <c r="D1098" s="57">
        <v>44134</v>
      </c>
      <c r="E1098">
        <v>92.61</v>
      </c>
      <c r="F1098" s="57">
        <v>44262</v>
      </c>
      <c r="G1098">
        <f t="shared" si="70"/>
        <v>7</v>
      </c>
      <c r="H1098" s="57">
        <v>46699</v>
      </c>
      <c r="I1098">
        <v>2383</v>
      </c>
      <c r="J1098">
        <v>309726010</v>
      </c>
      <c r="K1098">
        <v>84</v>
      </c>
      <c r="L1098"/>
      <c r="M1098"/>
      <c r="N1098">
        <v>1.4068670000000001</v>
      </c>
      <c r="O1098" s="83">
        <v>4186.41</v>
      </c>
      <c r="P1098">
        <v>4499.2599999999975</v>
      </c>
      <c r="Q1098">
        <v>1.7430669999999999</v>
      </c>
      <c r="R1098">
        <v>4624.6499999999996</v>
      </c>
      <c r="S1098">
        <v>1.7430669999999999</v>
      </c>
      <c r="T1098" s="84">
        <v>4186.41</v>
      </c>
      <c r="U1098" s="57">
        <v>44256</v>
      </c>
      <c r="V1098" s="81" t="str">
        <f t="shared" si="68"/>
        <v>102020</v>
      </c>
      <c r="W1098" s="80" t="str">
        <f t="shared" si="69"/>
        <v>1 a 30 dias</v>
      </c>
      <c r="X1098" s="81" t="str">
        <f t="shared" si="71"/>
        <v>32021</v>
      </c>
      <c r="AA1098"/>
    </row>
    <row r="1099" spans="1:27" x14ac:dyDescent="0.3">
      <c r="A1099" s="57">
        <v>44255</v>
      </c>
      <c r="B1099">
        <v>29894663000189</v>
      </c>
      <c r="C1099" t="s">
        <v>96</v>
      </c>
      <c r="D1099" s="57">
        <v>44134</v>
      </c>
      <c r="E1099">
        <v>52.15</v>
      </c>
      <c r="F1099" s="57">
        <v>44234</v>
      </c>
      <c r="G1099">
        <f t="shared" si="70"/>
        <v>-21</v>
      </c>
      <c r="H1099" s="57">
        <v>46699</v>
      </c>
      <c r="I1099">
        <v>2383</v>
      </c>
      <c r="J1099">
        <v>309727046</v>
      </c>
      <c r="K1099">
        <v>84</v>
      </c>
      <c r="L1099"/>
      <c r="M1099"/>
      <c r="N1099">
        <v>1.4101030000000001</v>
      </c>
      <c r="O1099" s="83">
        <v>2407.2599999999998</v>
      </c>
      <c r="P1099">
        <v>2530.75</v>
      </c>
      <c r="Q1099">
        <v>1.7465440000000001</v>
      </c>
      <c r="R1099">
        <v>2653.7999999999997</v>
      </c>
      <c r="S1099">
        <v>1.7465440000000001</v>
      </c>
      <c r="T1099" s="84">
        <v>2407.2599999999998</v>
      </c>
      <c r="U1099" s="57">
        <v>44228</v>
      </c>
      <c r="V1099" s="81" t="str">
        <f t="shared" si="68"/>
        <v>102020</v>
      </c>
      <c r="W1099" s="80" t="str">
        <f t="shared" si="69"/>
        <v>1 a 30 dias</v>
      </c>
      <c r="X1099" s="81" t="str">
        <f t="shared" si="71"/>
        <v>22021</v>
      </c>
      <c r="AA1099"/>
    </row>
    <row r="1100" spans="1:27" x14ac:dyDescent="0.3">
      <c r="A1100" s="57">
        <v>44255</v>
      </c>
      <c r="B1100">
        <v>29894663000189</v>
      </c>
      <c r="C1100" t="s">
        <v>96</v>
      </c>
      <c r="D1100" s="57">
        <v>43978</v>
      </c>
      <c r="E1100">
        <v>236.8</v>
      </c>
      <c r="F1100" s="57">
        <v>44050</v>
      </c>
      <c r="G1100">
        <f t="shared" si="70"/>
        <v>-205</v>
      </c>
      <c r="H1100" s="57">
        <v>46514</v>
      </c>
      <c r="I1100">
        <v>2198</v>
      </c>
      <c r="J1100">
        <v>309732087</v>
      </c>
      <c r="K1100">
        <v>84</v>
      </c>
      <c r="L1100"/>
      <c r="M1100"/>
      <c r="N1100">
        <v>1.44679</v>
      </c>
      <c r="O1100" s="83">
        <v>11840.53</v>
      </c>
      <c r="P1100">
        <v>11492.019999999997</v>
      </c>
      <c r="Q1100">
        <v>1.7948630000000001</v>
      </c>
      <c r="R1100">
        <v>12866.52</v>
      </c>
      <c r="S1100">
        <v>1.7948630000000001</v>
      </c>
      <c r="T1100" s="84">
        <v>11840.53</v>
      </c>
      <c r="U1100" s="57">
        <v>44075</v>
      </c>
      <c r="V1100" s="81" t="str">
        <f t="shared" si="68"/>
        <v>52020</v>
      </c>
      <c r="W1100" s="80" t="str">
        <f t="shared" si="69"/>
        <v>Acima de 120 dias</v>
      </c>
      <c r="X1100" s="81" t="str">
        <f t="shared" si="71"/>
        <v>92020</v>
      </c>
      <c r="AA1100"/>
    </row>
    <row r="1101" spans="1:27" x14ac:dyDescent="0.3">
      <c r="A1101" s="57">
        <v>44255</v>
      </c>
      <c r="B1101">
        <v>29894663000189</v>
      </c>
      <c r="C1101" t="s">
        <v>96</v>
      </c>
      <c r="D1101" s="57">
        <v>44074</v>
      </c>
      <c r="E1101">
        <v>107.62</v>
      </c>
      <c r="F1101" s="57">
        <v>44323</v>
      </c>
      <c r="G1101">
        <f t="shared" si="70"/>
        <v>68</v>
      </c>
      <c r="H1101" s="57">
        <v>46575</v>
      </c>
      <c r="I1101">
        <v>2259</v>
      </c>
      <c r="J1101">
        <v>309754801</v>
      </c>
      <c r="K1101">
        <v>84</v>
      </c>
      <c r="L1101"/>
      <c r="M1101"/>
      <c r="N1101">
        <v>1.4353371399759067</v>
      </c>
      <c r="O1101" s="83">
        <v>4484.75</v>
      </c>
      <c r="P1101">
        <v>5222.3600000000015</v>
      </c>
      <c r="Q1101">
        <v>1.7832939999999999</v>
      </c>
      <c r="R1101">
        <v>4970.05</v>
      </c>
      <c r="S1101">
        <v>1.7832939999999999</v>
      </c>
      <c r="T1101" s="84">
        <v>4484.75</v>
      </c>
      <c r="U1101" s="57">
        <v>44317</v>
      </c>
      <c r="V1101" s="81" t="str">
        <f t="shared" si="68"/>
        <v>82020</v>
      </c>
      <c r="W1101" s="80" t="str">
        <f t="shared" si="69"/>
        <v>1 a 30 dias</v>
      </c>
      <c r="X1101" s="81" t="str">
        <f t="shared" si="71"/>
        <v>52021</v>
      </c>
      <c r="AA1101"/>
    </row>
    <row r="1102" spans="1:27" x14ac:dyDescent="0.3">
      <c r="A1102" s="57">
        <v>44255</v>
      </c>
      <c r="B1102">
        <v>29894663000189</v>
      </c>
      <c r="C1102" t="s">
        <v>96</v>
      </c>
      <c r="D1102" s="57">
        <v>44074</v>
      </c>
      <c r="E1102">
        <v>122.32</v>
      </c>
      <c r="F1102" s="57">
        <v>44323</v>
      </c>
      <c r="G1102">
        <f t="shared" si="70"/>
        <v>68</v>
      </c>
      <c r="H1102" s="57">
        <v>46638</v>
      </c>
      <c r="I1102">
        <v>2322</v>
      </c>
      <c r="J1102">
        <v>309782642</v>
      </c>
      <c r="K1102">
        <v>84</v>
      </c>
      <c r="L1102"/>
      <c r="M1102"/>
      <c r="N1102">
        <v>1.44686</v>
      </c>
      <c r="O1102" s="83">
        <v>5158.33</v>
      </c>
      <c r="P1102">
        <v>5863.4700000000021</v>
      </c>
      <c r="Q1102">
        <v>1.7847839999999999</v>
      </c>
      <c r="R1102">
        <v>5710.83</v>
      </c>
      <c r="S1102">
        <v>1.7847839999999999</v>
      </c>
      <c r="T1102" s="84">
        <v>5158.33</v>
      </c>
      <c r="U1102" s="57">
        <v>44317</v>
      </c>
      <c r="V1102" s="81" t="str">
        <f t="shared" si="68"/>
        <v>82020</v>
      </c>
      <c r="W1102" s="80" t="str">
        <f t="shared" si="69"/>
        <v>1 a 30 dias</v>
      </c>
      <c r="X1102" s="81" t="str">
        <f t="shared" si="71"/>
        <v>52021</v>
      </c>
      <c r="AA1102"/>
    </row>
    <row r="1103" spans="1:27" x14ac:dyDescent="0.3">
      <c r="A1103" s="57">
        <v>44255</v>
      </c>
      <c r="B1103">
        <v>29894663000189</v>
      </c>
      <c r="C1103" t="s">
        <v>96</v>
      </c>
      <c r="D1103" s="57">
        <v>43936</v>
      </c>
      <c r="E1103">
        <v>92.79</v>
      </c>
      <c r="F1103" s="57">
        <v>44050</v>
      </c>
      <c r="G1103">
        <f t="shared" si="70"/>
        <v>-205</v>
      </c>
      <c r="H1103" s="57">
        <v>46090</v>
      </c>
      <c r="I1103">
        <v>1774</v>
      </c>
      <c r="J1103">
        <v>309814335</v>
      </c>
      <c r="K1103">
        <v>72</v>
      </c>
      <c r="L1103"/>
      <c r="M1103"/>
      <c r="N1103">
        <v>1.5079232756393708</v>
      </c>
      <c r="O1103" s="83">
        <v>4038.29</v>
      </c>
      <c r="P1103">
        <v>4015.86</v>
      </c>
      <c r="Q1103">
        <v>2.0564100000000001</v>
      </c>
      <c r="R1103">
        <v>4484.5599999999995</v>
      </c>
      <c r="S1103">
        <v>2.0564100000000001</v>
      </c>
      <c r="T1103" s="84">
        <v>4038.29</v>
      </c>
      <c r="U1103" s="57">
        <v>44075</v>
      </c>
      <c r="V1103" s="81" t="str">
        <f t="shared" si="68"/>
        <v>42020</v>
      </c>
      <c r="W1103" s="80" t="str">
        <f t="shared" si="69"/>
        <v>Acima de 120 dias</v>
      </c>
      <c r="X1103" s="81" t="str">
        <f t="shared" si="71"/>
        <v>92020</v>
      </c>
      <c r="AA1103"/>
    </row>
    <row r="1104" spans="1:27" x14ac:dyDescent="0.3">
      <c r="A1104" s="57">
        <v>44255</v>
      </c>
      <c r="B1104">
        <v>29894663000189</v>
      </c>
      <c r="C1104" t="s">
        <v>96</v>
      </c>
      <c r="D1104" s="57">
        <v>44134</v>
      </c>
      <c r="E1104">
        <v>52</v>
      </c>
      <c r="F1104" s="57">
        <v>44262</v>
      </c>
      <c r="G1104">
        <f t="shared" si="70"/>
        <v>7</v>
      </c>
      <c r="H1104" s="57">
        <v>46699</v>
      </c>
      <c r="I1104">
        <v>2383</v>
      </c>
      <c r="J1104">
        <v>309826805</v>
      </c>
      <c r="K1104">
        <v>84</v>
      </c>
      <c r="L1104"/>
      <c r="M1104"/>
      <c r="N1104">
        <v>1.4100440000000001</v>
      </c>
      <c r="O1104" s="83">
        <v>2348.37</v>
      </c>
      <c r="P1104">
        <v>2523.5000000000005</v>
      </c>
      <c r="Q1104">
        <v>1.7464839999999999</v>
      </c>
      <c r="R1104">
        <v>2594.21</v>
      </c>
      <c r="S1104">
        <v>1.7464839999999999</v>
      </c>
      <c r="T1104" s="84">
        <v>2348.37</v>
      </c>
      <c r="U1104" s="57">
        <v>44287</v>
      </c>
      <c r="V1104" s="81" t="str">
        <f t="shared" si="68"/>
        <v>102020</v>
      </c>
      <c r="W1104" s="80" t="str">
        <f t="shared" si="69"/>
        <v>1 a 30 dias</v>
      </c>
      <c r="X1104" s="81" t="str">
        <f t="shared" si="71"/>
        <v>42021</v>
      </c>
      <c r="AA1104"/>
    </row>
    <row r="1105" spans="1:27" x14ac:dyDescent="0.3">
      <c r="A1105" s="57">
        <v>44255</v>
      </c>
      <c r="B1105">
        <v>29894663000189</v>
      </c>
      <c r="C1105" t="s">
        <v>96</v>
      </c>
      <c r="D1105" s="57">
        <v>44001</v>
      </c>
      <c r="E1105">
        <v>178</v>
      </c>
      <c r="F1105" s="57">
        <v>44050</v>
      </c>
      <c r="G1105">
        <f t="shared" si="70"/>
        <v>-205</v>
      </c>
      <c r="H1105" s="57">
        <v>46514</v>
      </c>
      <c r="I1105">
        <v>2198</v>
      </c>
      <c r="J1105">
        <v>309835444</v>
      </c>
      <c r="K1105">
        <v>84</v>
      </c>
      <c r="L1105"/>
      <c r="M1105"/>
      <c r="N1105">
        <v>1.4377236472351445</v>
      </c>
      <c r="O1105" s="83">
        <v>8925.65</v>
      </c>
      <c r="P1105">
        <v>8581.1700000000037</v>
      </c>
      <c r="Q1105">
        <v>1.7825770000000001</v>
      </c>
      <c r="R1105">
        <v>9693.369999999999</v>
      </c>
      <c r="S1105">
        <v>1.7825770000000001</v>
      </c>
      <c r="T1105" s="84">
        <v>8925.65</v>
      </c>
      <c r="U1105" s="57">
        <v>44075</v>
      </c>
      <c r="V1105" s="81" t="str">
        <f t="shared" si="68"/>
        <v>62020</v>
      </c>
      <c r="W1105" s="80" t="str">
        <f t="shared" si="69"/>
        <v>Acima de 120 dias</v>
      </c>
      <c r="X1105" s="81" t="str">
        <f t="shared" si="71"/>
        <v>92020</v>
      </c>
      <c r="AA1105"/>
    </row>
    <row r="1106" spans="1:27" x14ac:dyDescent="0.3">
      <c r="A1106" s="57">
        <v>44255</v>
      </c>
      <c r="B1106">
        <v>29894663000189</v>
      </c>
      <c r="C1106" t="s">
        <v>96</v>
      </c>
      <c r="D1106" s="57">
        <v>44074</v>
      </c>
      <c r="E1106">
        <v>225</v>
      </c>
      <c r="F1106" s="57">
        <v>44172</v>
      </c>
      <c r="G1106">
        <f t="shared" si="70"/>
        <v>-83</v>
      </c>
      <c r="H1106" s="57">
        <v>44749</v>
      </c>
      <c r="I1106">
        <v>433</v>
      </c>
      <c r="J1106">
        <v>309854281</v>
      </c>
      <c r="K1106">
        <v>24</v>
      </c>
      <c r="L1106"/>
      <c r="M1106"/>
      <c r="N1106">
        <v>1.3599999999999999</v>
      </c>
      <c r="O1106" s="83">
        <v>450</v>
      </c>
      <c r="P1106">
        <v>4455.4699999999993</v>
      </c>
      <c r="Q1106">
        <v>1.7970539999999999</v>
      </c>
      <c r="R1106">
        <v>450</v>
      </c>
      <c r="S1106">
        <v>1.7970539999999999</v>
      </c>
      <c r="T1106" s="84">
        <v>450</v>
      </c>
      <c r="U1106" s="57">
        <v>44287</v>
      </c>
      <c r="V1106" s="81" t="str">
        <f t="shared" si="68"/>
        <v>82020</v>
      </c>
      <c r="W1106" s="80" t="str">
        <f t="shared" si="69"/>
        <v>61 a 90 dias</v>
      </c>
      <c r="X1106" s="81" t="str">
        <f t="shared" si="71"/>
        <v>42021</v>
      </c>
      <c r="AA1106"/>
    </row>
    <row r="1107" spans="1:27" x14ac:dyDescent="0.3">
      <c r="A1107" s="57">
        <v>44255</v>
      </c>
      <c r="B1107">
        <v>29894663000189</v>
      </c>
      <c r="C1107" t="s">
        <v>96</v>
      </c>
      <c r="D1107" s="57">
        <v>44074</v>
      </c>
      <c r="E1107">
        <v>235</v>
      </c>
      <c r="F1107" s="57">
        <v>44234</v>
      </c>
      <c r="G1107">
        <f t="shared" si="70"/>
        <v>-21</v>
      </c>
      <c r="H1107" s="57">
        <v>46608</v>
      </c>
      <c r="I1107">
        <v>2292</v>
      </c>
      <c r="J1107">
        <v>309868672</v>
      </c>
      <c r="K1107">
        <v>84</v>
      </c>
      <c r="L1107"/>
      <c r="M1107"/>
      <c r="N1107">
        <v>1.430925</v>
      </c>
      <c r="O1107" s="83">
        <v>10572.79</v>
      </c>
      <c r="P1107">
        <v>11491.070000000002</v>
      </c>
      <c r="Q1107">
        <v>1.778578</v>
      </c>
      <c r="R1107">
        <v>11651.98</v>
      </c>
      <c r="S1107">
        <v>1.778578</v>
      </c>
      <c r="T1107" s="84">
        <v>10572.79</v>
      </c>
      <c r="U1107" s="57">
        <v>44228</v>
      </c>
      <c r="V1107" s="81" t="str">
        <f t="shared" si="68"/>
        <v>82020</v>
      </c>
      <c r="W1107" s="80" t="str">
        <f t="shared" si="69"/>
        <v>1 a 30 dias</v>
      </c>
      <c r="X1107" s="81" t="str">
        <f t="shared" si="71"/>
        <v>22021</v>
      </c>
      <c r="AA1107"/>
    </row>
    <row r="1108" spans="1:27" x14ac:dyDescent="0.3">
      <c r="A1108" s="57">
        <v>44255</v>
      </c>
      <c r="B1108">
        <v>29894663000189</v>
      </c>
      <c r="C1108" t="s">
        <v>96</v>
      </c>
      <c r="D1108" s="57">
        <v>44074</v>
      </c>
      <c r="E1108">
        <v>286.10000000000002</v>
      </c>
      <c r="F1108" s="57">
        <v>44172</v>
      </c>
      <c r="G1108">
        <f t="shared" si="70"/>
        <v>-83</v>
      </c>
      <c r="H1108" s="57">
        <v>46575</v>
      </c>
      <c r="I1108">
        <v>2259</v>
      </c>
      <c r="J1108">
        <v>309951194</v>
      </c>
      <c r="K1108">
        <v>84</v>
      </c>
      <c r="L1108"/>
      <c r="M1108"/>
      <c r="N1108">
        <v>1.3599999999999999</v>
      </c>
      <c r="O1108" s="83">
        <v>15072.470000000001</v>
      </c>
      <c r="P1108">
        <v>14236.409999999998</v>
      </c>
      <c r="Q1108">
        <v>1.329777</v>
      </c>
      <c r="R1108">
        <v>14949.460000000001</v>
      </c>
      <c r="S1108">
        <v>1.329777</v>
      </c>
      <c r="T1108" s="84">
        <v>15072.470000000001</v>
      </c>
      <c r="U1108" s="57">
        <v>44166</v>
      </c>
      <c r="V1108" s="81" t="str">
        <f t="shared" si="68"/>
        <v>82020</v>
      </c>
      <c r="W1108" s="80" t="str">
        <f t="shared" si="69"/>
        <v>61 a 90 dias</v>
      </c>
      <c r="X1108" s="81" t="str">
        <f t="shared" si="71"/>
        <v>122020</v>
      </c>
      <c r="AA1108"/>
    </row>
    <row r="1109" spans="1:27" x14ac:dyDescent="0.3">
      <c r="A1109" s="57">
        <v>44255</v>
      </c>
      <c r="B1109">
        <v>29894663000189</v>
      </c>
      <c r="C1109" t="s">
        <v>96</v>
      </c>
      <c r="D1109" s="57">
        <v>44074</v>
      </c>
      <c r="E1109">
        <v>260.63</v>
      </c>
      <c r="F1109" s="57">
        <v>44234</v>
      </c>
      <c r="G1109">
        <f t="shared" si="70"/>
        <v>-21</v>
      </c>
      <c r="H1109" s="57">
        <v>46575</v>
      </c>
      <c r="I1109">
        <v>2259</v>
      </c>
      <c r="J1109">
        <v>309955315</v>
      </c>
      <c r="K1109">
        <v>84</v>
      </c>
      <c r="L1109"/>
      <c r="M1109"/>
      <c r="N1109">
        <v>1.3599999999999999</v>
      </c>
      <c r="O1109" s="83">
        <v>12280.08</v>
      </c>
      <c r="P1109">
        <v>12968.970000000001</v>
      </c>
      <c r="Q1109">
        <v>1.587442</v>
      </c>
      <c r="R1109">
        <v>13097.29</v>
      </c>
      <c r="S1109">
        <v>1.587442</v>
      </c>
      <c r="T1109" s="84">
        <v>12280.08</v>
      </c>
      <c r="U1109" s="57">
        <v>44228</v>
      </c>
      <c r="V1109" s="81" t="str">
        <f t="shared" si="68"/>
        <v>82020</v>
      </c>
      <c r="W1109" s="80" t="str">
        <f t="shared" si="69"/>
        <v>1 a 30 dias</v>
      </c>
      <c r="X1109" s="81" t="str">
        <f t="shared" si="71"/>
        <v>22021</v>
      </c>
      <c r="AA1109"/>
    </row>
    <row r="1110" spans="1:27" x14ac:dyDescent="0.3">
      <c r="A1110" s="57">
        <v>44255</v>
      </c>
      <c r="B1110">
        <v>29894663000189</v>
      </c>
      <c r="C1110" t="s">
        <v>96</v>
      </c>
      <c r="D1110" s="57">
        <v>44074</v>
      </c>
      <c r="E1110">
        <v>186.45</v>
      </c>
      <c r="F1110" s="57">
        <v>44234</v>
      </c>
      <c r="G1110">
        <f t="shared" si="70"/>
        <v>-21</v>
      </c>
      <c r="H1110" s="57">
        <v>46608</v>
      </c>
      <c r="I1110">
        <v>2292</v>
      </c>
      <c r="J1110">
        <v>309965686</v>
      </c>
      <c r="K1110">
        <v>84</v>
      </c>
      <c r="L1110"/>
      <c r="M1110"/>
      <c r="N1110">
        <v>1.450091</v>
      </c>
      <c r="O1110" s="83">
        <v>8342.369999999999</v>
      </c>
      <c r="P1110">
        <v>9058.8799999999974</v>
      </c>
      <c r="Q1110">
        <v>1.7989999999999999</v>
      </c>
      <c r="R1110">
        <v>9194.06</v>
      </c>
      <c r="S1110">
        <v>1.7989999999999999</v>
      </c>
      <c r="T1110" s="84">
        <v>8342.369999999999</v>
      </c>
      <c r="U1110" s="57">
        <v>44228</v>
      </c>
      <c r="V1110" s="81" t="str">
        <f t="shared" si="68"/>
        <v>82020</v>
      </c>
      <c r="W1110" s="80" t="str">
        <f t="shared" si="69"/>
        <v>1 a 30 dias</v>
      </c>
      <c r="X1110" s="81" t="str">
        <f t="shared" si="71"/>
        <v>22021</v>
      </c>
      <c r="AA1110"/>
    </row>
    <row r="1111" spans="1:27" x14ac:dyDescent="0.3">
      <c r="A1111" s="57">
        <v>44255</v>
      </c>
      <c r="B1111">
        <v>29894663000189</v>
      </c>
      <c r="C1111" t="s">
        <v>96</v>
      </c>
      <c r="D1111" s="57">
        <v>44099</v>
      </c>
      <c r="E1111">
        <v>55.29</v>
      </c>
      <c r="F1111" s="57">
        <v>44323</v>
      </c>
      <c r="G1111">
        <f t="shared" si="70"/>
        <v>68</v>
      </c>
      <c r="H1111" s="57">
        <v>46699</v>
      </c>
      <c r="I1111">
        <v>2383</v>
      </c>
      <c r="J1111">
        <v>309988915</v>
      </c>
      <c r="K1111">
        <v>84</v>
      </c>
      <c r="L1111"/>
      <c r="M1111"/>
      <c r="N1111">
        <v>1.428852</v>
      </c>
      <c r="O1111" s="83">
        <v>2362.27</v>
      </c>
      <c r="P1111">
        <v>2622.0199999999995</v>
      </c>
      <c r="Q1111">
        <v>1.7804340000000001</v>
      </c>
      <c r="R1111">
        <v>2632.0299999999997</v>
      </c>
      <c r="S1111">
        <v>1.7804340000000001</v>
      </c>
      <c r="T1111" s="84">
        <v>2362.27</v>
      </c>
      <c r="U1111" s="57">
        <v>44317</v>
      </c>
      <c r="V1111" s="81" t="str">
        <f t="shared" si="68"/>
        <v>92020</v>
      </c>
      <c r="W1111" s="80" t="str">
        <f t="shared" si="69"/>
        <v>1 a 30 dias</v>
      </c>
      <c r="X1111" s="81" t="str">
        <f t="shared" si="71"/>
        <v>52021</v>
      </c>
      <c r="AA1111"/>
    </row>
    <row r="1112" spans="1:27" x14ac:dyDescent="0.3">
      <c r="A1112" s="57">
        <v>44255</v>
      </c>
      <c r="B1112">
        <v>29894663000189</v>
      </c>
      <c r="C1112" t="s">
        <v>96</v>
      </c>
      <c r="D1112" s="57">
        <v>44134</v>
      </c>
      <c r="E1112">
        <v>698</v>
      </c>
      <c r="F1112" s="57">
        <v>44323</v>
      </c>
      <c r="G1112">
        <f t="shared" si="70"/>
        <v>68</v>
      </c>
      <c r="H1112" s="57">
        <v>46667</v>
      </c>
      <c r="I1112">
        <v>2351</v>
      </c>
      <c r="J1112">
        <v>312202256</v>
      </c>
      <c r="K1112">
        <v>84</v>
      </c>
      <c r="L1112"/>
      <c r="M1112"/>
      <c r="N1112">
        <v>1.449352</v>
      </c>
      <c r="O1112" s="83">
        <v>29487.21</v>
      </c>
      <c r="P1112">
        <v>33907.679999999993</v>
      </c>
      <c r="Q1112">
        <v>1.7990010000000001</v>
      </c>
      <c r="R1112">
        <v>32790.009999999995</v>
      </c>
      <c r="S1112">
        <v>1.7990010000000001</v>
      </c>
      <c r="T1112" s="84">
        <v>29487.21</v>
      </c>
      <c r="U1112" s="57">
        <v>44317</v>
      </c>
      <c r="V1112" s="81" t="str">
        <f t="shared" si="68"/>
        <v>102020</v>
      </c>
      <c r="W1112" s="80" t="str">
        <f t="shared" si="69"/>
        <v>1 a 30 dias</v>
      </c>
      <c r="X1112" s="81" t="str">
        <f t="shared" si="71"/>
        <v>52021</v>
      </c>
      <c r="AA1112"/>
    </row>
    <row r="1113" spans="1:27" x14ac:dyDescent="0.3">
      <c r="A1113" s="57">
        <v>44255</v>
      </c>
      <c r="B1113">
        <v>29894663000189</v>
      </c>
      <c r="C1113" t="s">
        <v>96</v>
      </c>
      <c r="D1113" s="57">
        <v>44134</v>
      </c>
      <c r="E1113">
        <v>530</v>
      </c>
      <c r="F1113" s="57">
        <v>44293</v>
      </c>
      <c r="G1113">
        <f t="shared" si="70"/>
        <v>38</v>
      </c>
      <c r="H1113" s="57">
        <v>46728</v>
      </c>
      <c r="I1113">
        <v>2412</v>
      </c>
      <c r="J1113">
        <v>312808085</v>
      </c>
      <c r="K1113">
        <v>84</v>
      </c>
      <c r="L1113"/>
      <c r="M1113"/>
      <c r="N1113">
        <v>1.450199</v>
      </c>
      <c r="O1113" s="83">
        <v>23176.66</v>
      </c>
      <c r="P1113">
        <v>24998.73000000001</v>
      </c>
      <c r="Q1113">
        <v>1.7990010000000001</v>
      </c>
      <c r="R1113">
        <v>25758.62</v>
      </c>
      <c r="S1113">
        <v>1.7990010000000001</v>
      </c>
      <c r="T1113" s="84">
        <v>23176.66</v>
      </c>
      <c r="U1113" s="57">
        <v>44287</v>
      </c>
      <c r="V1113" s="81" t="str">
        <f t="shared" si="68"/>
        <v>102020</v>
      </c>
      <c r="W1113" s="80" t="str">
        <f t="shared" si="69"/>
        <v>1 a 30 dias</v>
      </c>
      <c r="X1113" s="81" t="str">
        <f t="shared" si="71"/>
        <v>42021</v>
      </c>
      <c r="AA1113"/>
    </row>
    <row r="1114" spans="1:27" x14ac:dyDescent="0.3">
      <c r="A1114" s="57">
        <v>44255</v>
      </c>
      <c r="B1114">
        <v>29894663000189</v>
      </c>
      <c r="C1114" t="s">
        <v>96</v>
      </c>
      <c r="D1114" s="57">
        <v>44134</v>
      </c>
      <c r="E1114">
        <v>155</v>
      </c>
      <c r="F1114" s="57">
        <v>44203</v>
      </c>
      <c r="G1114">
        <f t="shared" si="70"/>
        <v>-52</v>
      </c>
      <c r="H1114" s="57">
        <v>46728</v>
      </c>
      <c r="I1114">
        <v>2412</v>
      </c>
      <c r="J1114">
        <v>313806707</v>
      </c>
      <c r="K1114">
        <v>84</v>
      </c>
      <c r="L1114"/>
      <c r="M1114"/>
      <c r="N1114">
        <v>1.4384330000000001</v>
      </c>
      <c r="O1114" s="83">
        <v>7267.88</v>
      </c>
      <c r="P1114">
        <v>7341.4400000000005</v>
      </c>
      <c r="Q1114">
        <v>1.7865230000000001</v>
      </c>
      <c r="R1114">
        <v>8025.86</v>
      </c>
      <c r="S1114">
        <v>1.7865230000000001</v>
      </c>
      <c r="T1114" s="84">
        <v>7267.88</v>
      </c>
      <c r="U1114" s="57">
        <v>44197</v>
      </c>
      <c r="V1114" s="81" t="str">
        <f t="shared" si="68"/>
        <v>102020</v>
      </c>
      <c r="W1114" s="80" t="str">
        <f t="shared" si="69"/>
        <v>31 a 60 dias</v>
      </c>
      <c r="X1114" s="81" t="str">
        <f t="shared" si="71"/>
        <v>12021</v>
      </c>
      <c r="AA1114"/>
    </row>
    <row r="1115" spans="1:27" x14ac:dyDescent="0.3">
      <c r="A1115" s="57">
        <v>44255</v>
      </c>
      <c r="B1115">
        <v>29894663000189</v>
      </c>
      <c r="C1115" t="s">
        <v>96</v>
      </c>
      <c r="D1115" s="57">
        <v>44134</v>
      </c>
      <c r="E1115">
        <v>313.39999999999998</v>
      </c>
      <c r="F1115" s="57">
        <v>44234</v>
      </c>
      <c r="G1115">
        <f t="shared" si="70"/>
        <v>-21</v>
      </c>
      <c r="H1115" s="57">
        <v>46667</v>
      </c>
      <c r="I1115">
        <v>2351</v>
      </c>
      <c r="J1115">
        <v>317702667</v>
      </c>
      <c r="K1115">
        <v>84</v>
      </c>
      <c r="L1115"/>
      <c r="M1115"/>
      <c r="N1115">
        <v>1.4467839999999998</v>
      </c>
      <c r="O1115" s="83">
        <v>14190.56</v>
      </c>
      <c r="P1115">
        <v>15237.520000000002</v>
      </c>
      <c r="Q1115">
        <v>1.796268</v>
      </c>
      <c r="R1115">
        <v>15674.56</v>
      </c>
      <c r="S1115">
        <v>1.796268</v>
      </c>
      <c r="T1115" s="84">
        <v>14190.56</v>
      </c>
      <c r="U1115" s="57">
        <v>44287</v>
      </c>
      <c r="V1115" s="81" t="str">
        <f t="shared" si="68"/>
        <v>102020</v>
      </c>
      <c r="W1115" s="80" t="str">
        <f t="shared" si="69"/>
        <v>1 a 30 dias</v>
      </c>
      <c r="X1115" s="81" t="str">
        <f t="shared" si="71"/>
        <v>42021</v>
      </c>
      <c r="AA1115"/>
    </row>
    <row r="1116" spans="1:27" x14ac:dyDescent="0.3">
      <c r="A1116" s="57">
        <v>44255</v>
      </c>
      <c r="B1116">
        <v>29894663000189</v>
      </c>
      <c r="C1116" t="s">
        <v>96</v>
      </c>
      <c r="D1116" s="57">
        <v>44134</v>
      </c>
      <c r="E1116">
        <v>313.5</v>
      </c>
      <c r="F1116" s="57">
        <v>44203</v>
      </c>
      <c r="G1116">
        <f t="shared" si="70"/>
        <v>-52</v>
      </c>
      <c r="H1116" s="57">
        <v>46728</v>
      </c>
      <c r="I1116">
        <v>2412</v>
      </c>
      <c r="J1116">
        <v>318201691</v>
      </c>
      <c r="K1116">
        <v>84</v>
      </c>
      <c r="L1116"/>
      <c r="M1116"/>
      <c r="N1116">
        <v>1.4408719999999999</v>
      </c>
      <c r="O1116" s="83">
        <v>14689.46</v>
      </c>
      <c r="P1116">
        <v>14835.820000000002</v>
      </c>
      <c r="Q1116">
        <v>1.789096</v>
      </c>
      <c r="R1116">
        <v>16221.32</v>
      </c>
      <c r="S1116">
        <v>1.789096</v>
      </c>
      <c r="T1116" s="84">
        <v>14689.46</v>
      </c>
      <c r="U1116" s="57">
        <v>44197</v>
      </c>
      <c r="V1116" s="81" t="str">
        <f t="shared" si="68"/>
        <v>102020</v>
      </c>
      <c r="W1116" s="80" t="str">
        <f t="shared" si="69"/>
        <v>31 a 60 dias</v>
      </c>
      <c r="X1116" s="81" t="str">
        <f t="shared" si="71"/>
        <v>12021</v>
      </c>
      <c r="AA1116"/>
    </row>
    <row r="1117" spans="1:27" x14ac:dyDescent="0.3">
      <c r="A1117" s="57">
        <v>44255</v>
      </c>
      <c r="B1117">
        <v>29894663000189</v>
      </c>
      <c r="C1117" t="s">
        <v>96</v>
      </c>
      <c r="D1117" s="57">
        <v>44134</v>
      </c>
      <c r="E1117">
        <v>205</v>
      </c>
      <c r="F1117" s="57">
        <v>44203</v>
      </c>
      <c r="G1117">
        <f t="shared" si="70"/>
        <v>-52</v>
      </c>
      <c r="H1117" s="57">
        <v>46699</v>
      </c>
      <c r="I1117">
        <v>2383</v>
      </c>
      <c r="J1117">
        <v>319501715</v>
      </c>
      <c r="K1117">
        <v>84</v>
      </c>
      <c r="L1117"/>
      <c r="M1117"/>
      <c r="N1117">
        <v>1.3599999999999999</v>
      </c>
      <c r="O1117" s="83">
        <v>10607.34</v>
      </c>
      <c r="P1117">
        <v>10122.950000000001</v>
      </c>
      <c r="Q1117">
        <v>1.4188860000000001</v>
      </c>
      <c r="R1117">
        <v>10794.63</v>
      </c>
      <c r="S1117">
        <v>1.4188860000000001</v>
      </c>
      <c r="T1117" s="84">
        <v>10607.34</v>
      </c>
      <c r="U1117" s="57">
        <v>44197</v>
      </c>
      <c r="V1117" s="81" t="str">
        <f t="shared" si="68"/>
        <v>102020</v>
      </c>
      <c r="W1117" s="80" t="str">
        <f t="shared" si="69"/>
        <v>31 a 60 dias</v>
      </c>
      <c r="X1117" s="81" t="str">
        <f t="shared" si="71"/>
        <v>12021</v>
      </c>
      <c r="AA1117"/>
    </row>
    <row r="1118" spans="1:27" x14ac:dyDescent="0.3">
      <c r="AA1118"/>
    </row>
    <row r="1119" spans="1:27" x14ac:dyDescent="0.3">
      <c r="AA1119"/>
    </row>
    <row r="1120" spans="1:27" x14ac:dyDescent="0.3">
      <c r="AA1120"/>
    </row>
    <row r="1121" spans="27:27" x14ac:dyDescent="0.3">
      <c r="AA1121"/>
    </row>
    <row r="1122" spans="27:27" x14ac:dyDescent="0.3">
      <c r="AA1122"/>
    </row>
    <row r="1123" spans="27:27" x14ac:dyDescent="0.3">
      <c r="AA1123"/>
    </row>
    <row r="1124" spans="27:27" x14ac:dyDescent="0.3">
      <c r="AA1124"/>
    </row>
    <row r="1125" spans="27:27" x14ac:dyDescent="0.3">
      <c r="AA1125"/>
    </row>
    <row r="1126" spans="27:27" x14ac:dyDescent="0.3">
      <c r="AA1126"/>
    </row>
    <row r="1127" spans="27:27" x14ac:dyDescent="0.3">
      <c r="AA1127"/>
    </row>
    <row r="1128" spans="27:27" x14ac:dyDescent="0.3">
      <c r="AA1128"/>
    </row>
    <row r="1129" spans="27:27" x14ac:dyDescent="0.3">
      <c r="AA1129"/>
    </row>
    <row r="1130" spans="27:27" x14ac:dyDescent="0.3">
      <c r="AA1130"/>
    </row>
    <row r="1131" spans="27:27" x14ac:dyDescent="0.3">
      <c r="AA1131"/>
    </row>
    <row r="1132" spans="27:27" x14ac:dyDescent="0.3">
      <c r="AA1132"/>
    </row>
    <row r="1133" spans="27:27" x14ac:dyDescent="0.3">
      <c r="AA1133"/>
    </row>
    <row r="1134" spans="27:27" x14ac:dyDescent="0.3">
      <c r="AA1134"/>
    </row>
    <row r="1135" spans="27:27" x14ac:dyDescent="0.3">
      <c r="AA1135"/>
    </row>
    <row r="1136" spans="27:27" x14ac:dyDescent="0.3">
      <c r="AA1136"/>
    </row>
    <row r="1137" spans="27:27" x14ac:dyDescent="0.3">
      <c r="AA1137"/>
    </row>
    <row r="1138" spans="27:27" x14ac:dyDescent="0.3">
      <c r="AA1138"/>
    </row>
    <row r="1139" spans="27:27" x14ac:dyDescent="0.3">
      <c r="AA1139"/>
    </row>
    <row r="1140" spans="27:27" x14ac:dyDescent="0.3">
      <c r="AA1140"/>
    </row>
    <row r="1141" spans="27:27" x14ac:dyDescent="0.3">
      <c r="AA1141"/>
    </row>
    <row r="1142" spans="27:27" x14ac:dyDescent="0.3">
      <c r="AA1142"/>
    </row>
    <row r="1143" spans="27:27" x14ac:dyDescent="0.3">
      <c r="AA1143"/>
    </row>
    <row r="1144" spans="27:27" x14ac:dyDescent="0.3">
      <c r="AA1144"/>
    </row>
    <row r="1145" spans="27:27" x14ac:dyDescent="0.3">
      <c r="AA1145"/>
    </row>
    <row r="1146" spans="27:27" x14ac:dyDescent="0.3">
      <c r="AA1146"/>
    </row>
    <row r="1147" spans="27:27" x14ac:dyDescent="0.3">
      <c r="AA1147"/>
    </row>
    <row r="1148" spans="27:27" x14ac:dyDescent="0.3">
      <c r="AA1148"/>
    </row>
    <row r="1149" spans="27:27" x14ac:dyDescent="0.3">
      <c r="AA1149"/>
    </row>
    <row r="1150" spans="27:27" x14ac:dyDescent="0.3">
      <c r="AA1150"/>
    </row>
    <row r="1151" spans="27:27" x14ac:dyDescent="0.3">
      <c r="AA1151"/>
    </row>
    <row r="1152" spans="27:27" x14ac:dyDescent="0.3">
      <c r="AA1152"/>
    </row>
    <row r="1153" spans="27:27" x14ac:dyDescent="0.3">
      <c r="AA1153"/>
    </row>
    <row r="1154" spans="27:27" x14ac:dyDescent="0.3">
      <c r="AA1154"/>
    </row>
    <row r="1155" spans="27:27" x14ac:dyDescent="0.3">
      <c r="AA1155"/>
    </row>
    <row r="1156" spans="27:27" x14ac:dyDescent="0.3">
      <c r="AA1156"/>
    </row>
    <row r="1157" spans="27:27" x14ac:dyDescent="0.3">
      <c r="AA1157"/>
    </row>
    <row r="1158" spans="27:27" x14ac:dyDescent="0.3">
      <c r="AA1158"/>
    </row>
    <row r="1159" spans="27:27" x14ac:dyDescent="0.3">
      <c r="AA1159"/>
    </row>
    <row r="1160" spans="27:27" x14ac:dyDescent="0.3">
      <c r="AA1160"/>
    </row>
    <row r="1161" spans="27:27" x14ac:dyDescent="0.3">
      <c r="AA1161"/>
    </row>
    <row r="1162" spans="27:27" x14ac:dyDescent="0.3">
      <c r="AA1162"/>
    </row>
    <row r="1163" spans="27:27" x14ac:dyDescent="0.3">
      <c r="AA1163"/>
    </row>
    <row r="1164" spans="27:27" x14ac:dyDescent="0.3">
      <c r="AA1164"/>
    </row>
    <row r="1165" spans="27:27" x14ac:dyDescent="0.3">
      <c r="AA1165"/>
    </row>
    <row r="1166" spans="27:27" x14ac:dyDescent="0.3">
      <c r="AA1166"/>
    </row>
    <row r="1167" spans="27:27" x14ac:dyDescent="0.3">
      <c r="AA1167"/>
    </row>
    <row r="1168" spans="27:27" x14ac:dyDescent="0.3">
      <c r="AA1168"/>
    </row>
    <row r="1169" spans="27:27" x14ac:dyDescent="0.3">
      <c r="AA1169"/>
    </row>
    <row r="1170" spans="27:27" x14ac:dyDescent="0.3">
      <c r="AA1170"/>
    </row>
    <row r="1171" spans="27:27" x14ac:dyDescent="0.3">
      <c r="AA1171"/>
    </row>
    <row r="1172" spans="27:27" x14ac:dyDescent="0.3">
      <c r="AA1172"/>
    </row>
    <row r="1173" spans="27:27" x14ac:dyDescent="0.3">
      <c r="AA1173"/>
    </row>
    <row r="1174" spans="27:27" x14ac:dyDescent="0.3">
      <c r="AA1174"/>
    </row>
    <row r="1175" spans="27:27" x14ac:dyDescent="0.3">
      <c r="AA1175"/>
    </row>
    <row r="1176" spans="27:27" x14ac:dyDescent="0.3">
      <c r="AA1176"/>
    </row>
    <row r="1177" spans="27:27" x14ac:dyDescent="0.3">
      <c r="AA1177"/>
    </row>
    <row r="1178" spans="27:27" x14ac:dyDescent="0.3">
      <c r="AA1178"/>
    </row>
    <row r="1179" spans="27:27" x14ac:dyDescent="0.3">
      <c r="AA1179"/>
    </row>
    <row r="1180" spans="27:27" x14ac:dyDescent="0.3">
      <c r="AA1180"/>
    </row>
    <row r="1181" spans="27:27" x14ac:dyDescent="0.3">
      <c r="AA1181"/>
    </row>
    <row r="1182" spans="27:27" x14ac:dyDescent="0.3">
      <c r="AA1182"/>
    </row>
    <row r="1183" spans="27:27" x14ac:dyDescent="0.3">
      <c r="AA1183"/>
    </row>
    <row r="1184" spans="27:27" x14ac:dyDescent="0.3">
      <c r="AA1184"/>
    </row>
    <row r="1185" spans="27:27" x14ac:dyDescent="0.3">
      <c r="AA1185"/>
    </row>
    <row r="1186" spans="27:27" x14ac:dyDescent="0.3">
      <c r="AA1186"/>
    </row>
    <row r="1187" spans="27:27" x14ac:dyDescent="0.3">
      <c r="AA1187"/>
    </row>
    <row r="1188" spans="27:27" x14ac:dyDescent="0.3">
      <c r="AA1188"/>
    </row>
  </sheetData>
  <autoFilter ref="A1:X1117" xr:uid="{7A79E946-CF2C-408C-A203-0B69C0F34519}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6C3D4-C889-41AA-AF66-3CFD8D9ACB94}">
  <dimension ref="A1:AC1188"/>
  <sheetViews>
    <sheetView showGridLines="0" topLeftCell="R43" zoomScale="70" zoomScaleNormal="70" workbookViewId="0">
      <selection activeCell="AA60" sqref="AA60:AB61"/>
    </sheetView>
  </sheetViews>
  <sheetFormatPr defaultColWidth="8.6640625" defaultRowHeight="14.4" x14ac:dyDescent="0.3"/>
  <cols>
    <col min="1" max="1" width="13.5546875" style="8" bestFit="1" customWidth="1"/>
    <col min="2" max="2" width="11.88671875" style="8" bestFit="1" customWidth="1"/>
    <col min="3" max="3" width="20.33203125" style="8" bestFit="1" customWidth="1"/>
    <col min="4" max="4" width="11.33203125" style="8" bestFit="1" customWidth="1"/>
    <col min="5" max="5" width="8.88671875" style="8" bestFit="1" customWidth="1"/>
    <col min="6" max="6" width="21.6640625" style="8" bestFit="1" customWidth="1"/>
    <col min="7" max="7" width="21.44140625" style="8" bestFit="1" customWidth="1"/>
    <col min="8" max="8" width="21.109375" style="8" bestFit="1" customWidth="1"/>
    <col min="9" max="9" width="20.5546875" style="8" bestFit="1" customWidth="1"/>
    <col min="10" max="10" width="9.88671875" style="8" bestFit="1" customWidth="1"/>
    <col min="11" max="11" width="17.5546875" style="8" bestFit="1" customWidth="1"/>
    <col min="12" max="12" width="11.5546875" style="8" bestFit="1" customWidth="1"/>
    <col min="13" max="13" width="9.6640625" style="8" bestFit="1" customWidth="1"/>
    <col min="14" max="14" width="11.88671875" style="8" bestFit="1" customWidth="1"/>
    <col min="15" max="15" width="12.5546875" style="8" bestFit="1" customWidth="1"/>
    <col min="16" max="16" width="13.33203125" style="8" bestFit="1" customWidth="1"/>
    <col min="17" max="17" width="18.109375" style="8" bestFit="1" customWidth="1"/>
    <col min="18" max="18" width="12.5546875" style="8" bestFit="1" customWidth="1"/>
    <col min="19" max="19" width="13.6640625" style="8" bestFit="1" customWidth="1"/>
    <col min="20" max="20" width="15.88671875" style="3" bestFit="1" customWidth="1"/>
    <col min="21" max="21" width="15.88671875" style="3" customWidth="1"/>
    <col min="22" max="22" width="11.44140625" style="42" bestFit="1" customWidth="1"/>
    <col min="23" max="23" width="20.33203125" style="80" bestFit="1" customWidth="1"/>
    <col min="24" max="24" width="17.33203125" style="42" bestFit="1" customWidth="1"/>
    <col min="25" max="26" width="8.6640625" style="8"/>
    <col min="27" max="27" width="19.6640625" style="8" bestFit="1" customWidth="1"/>
    <col min="28" max="28" width="23.88671875" style="3" bestFit="1" customWidth="1"/>
    <col min="29" max="16384" width="8.6640625" style="8"/>
  </cols>
  <sheetData>
    <row r="1" spans="1:29" x14ac:dyDescent="0.3">
      <c r="A1" t="s">
        <v>97</v>
      </c>
      <c r="B1" t="s">
        <v>98</v>
      </c>
      <c r="C1" t="s">
        <v>99</v>
      </c>
      <c r="D1" s="57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0</v>
      </c>
      <c r="K1" t="s">
        <v>106</v>
      </c>
      <c r="L1" t="s">
        <v>107</v>
      </c>
      <c r="M1" t="s">
        <v>108</v>
      </c>
      <c r="N1" t="s">
        <v>109</v>
      </c>
      <c r="O1" t="s">
        <v>110</v>
      </c>
      <c r="P1" t="s">
        <v>111</v>
      </c>
      <c r="Q1" t="s">
        <v>112</v>
      </c>
      <c r="R1" t="s">
        <v>113</v>
      </c>
      <c r="S1" t="s">
        <v>114</v>
      </c>
      <c r="T1" s="5" t="s">
        <v>115</v>
      </c>
      <c r="U1" s="57" t="s">
        <v>183</v>
      </c>
      <c r="V1" s="80" t="s">
        <v>180</v>
      </c>
      <c r="W1" s="80" t="s">
        <v>71</v>
      </c>
      <c r="X1" s="80" t="s">
        <v>184</v>
      </c>
      <c r="AA1" s="85" t="s">
        <v>184</v>
      </c>
      <c r="AB1" s="5" t="s">
        <v>201</v>
      </c>
    </row>
    <row r="2" spans="1:29" x14ac:dyDescent="0.3">
      <c r="A2" s="57">
        <v>44286</v>
      </c>
      <c r="B2">
        <v>29894663000189</v>
      </c>
      <c r="C2" t="s">
        <v>96</v>
      </c>
      <c r="D2" s="57">
        <v>43873</v>
      </c>
      <c r="E2">
        <v>163.37</v>
      </c>
      <c r="F2" s="57">
        <v>44111</v>
      </c>
      <c r="G2">
        <f>F2-A2</f>
        <v>-175</v>
      </c>
      <c r="H2" s="57">
        <v>46029</v>
      </c>
      <c r="I2">
        <v>1713</v>
      </c>
      <c r="J2">
        <v>290075187</v>
      </c>
      <c r="K2">
        <v>72</v>
      </c>
      <c r="L2"/>
      <c r="M2"/>
      <c r="N2">
        <v>1.36</v>
      </c>
      <c r="O2" s="83">
        <v>7243.05</v>
      </c>
      <c r="P2">
        <v>7382.2700000000013</v>
      </c>
      <c r="Q2">
        <v>1.636026</v>
      </c>
      <c r="R2">
        <v>7659.94</v>
      </c>
      <c r="S2">
        <v>1.636026</v>
      </c>
      <c r="T2" s="84">
        <v>7243.05</v>
      </c>
      <c r="U2" s="57">
        <v>44105</v>
      </c>
      <c r="V2" s="81" t="str">
        <f t="shared" ref="V2:V65" si="0">MONTH(D2)&amp;YEAR(D2)</f>
        <v>22020</v>
      </c>
      <c r="W2" s="80" t="str">
        <f t="shared" ref="W2:W65" si="1">_xlfn.IFS(G2&lt;-120,"Acima de 120 dias",G2&lt;=-90,"91 a 120 dias",G2&lt;=-61,"61 a 90 dias",G2&lt;=-31,"31 a 60 dias",G2&gt;=-30,"1 a 30 dias")</f>
        <v>Acima de 120 dias</v>
      </c>
      <c r="X2" s="81" t="str">
        <f>MONTH(U2)&amp;YEAR(U2)</f>
        <v>102020</v>
      </c>
      <c r="Z2"/>
      <c r="AA2"/>
      <c r="AB2" s="5"/>
      <c r="AC2"/>
    </row>
    <row r="3" spans="1:29" x14ac:dyDescent="0.3">
      <c r="A3" s="57">
        <v>44286</v>
      </c>
      <c r="B3">
        <v>29894663000189</v>
      </c>
      <c r="C3" t="s">
        <v>96</v>
      </c>
      <c r="D3" s="57">
        <v>43843</v>
      </c>
      <c r="E3">
        <v>89.12</v>
      </c>
      <c r="F3" s="57">
        <v>43928</v>
      </c>
      <c r="G3">
        <f t="shared" ref="G3:G66" si="2">F3-A3</f>
        <v>-358</v>
      </c>
      <c r="H3" s="57">
        <v>45999</v>
      </c>
      <c r="I3">
        <v>1683</v>
      </c>
      <c r="J3">
        <v>290078965</v>
      </c>
      <c r="K3">
        <v>72</v>
      </c>
      <c r="L3"/>
      <c r="M3"/>
      <c r="N3">
        <v>1.503034</v>
      </c>
      <c r="O3" s="83">
        <v>4156.6499999999996</v>
      </c>
      <c r="P3">
        <v>3859.4399999999978</v>
      </c>
      <c r="Q3">
        <v>2.050192</v>
      </c>
      <c r="R3">
        <v>4554.8999999999996</v>
      </c>
      <c r="S3">
        <v>2.050192</v>
      </c>
      <c r="T3" s="84">
        <v>4156.6499999999996</v>
      </c>
      <c r="U3" s="57">
        <v>43952</v>
      </c>
      <c r="V3" s="81" t="str">
        <f t="shared" si="0"/>
        <v>12020</v>
      </c>
      <c r="W3" s="80" t="str">
        <f t="shared" si="1"/>
        <v>Acima de 120 dias</v>
      </c>
      <c r="X3" s="81" t="str">
        <f t="shared" ref="X3:X66" si="3">MONTH(U3)&amp;YEAR(U3)</f>
        <v>52020</v>
      </c>
      <c r="Z3"/>
      <c r="AA3" s="85" t="s">
        <v>185</v>
      </c>
      <c r="AB3" s="5" t="s">
        <v>200</v>
      </c>
      <c r="AC3"/>
    </row>
    <row r="4" spans="1:29" x14ac:dyDescent="0.3">
      <c r="A4" s="57">
        <v>44286</v>
      </c>
      <c r="B4">
        <v>29894663000189</v>
      </c>
      <c r="C4" t="s">
        <v>96</v>
      </c>
      <c r="D4" s="57">
        <v>43903</v>
      </c>
      <c r="E4">
        <v>198.42</v>
      </c>
      <c r="F4" s="57">
        <v>44142</v>
      </c>
      <c r="G4">
        <f t="shared" si="2"/>
        <v>-144</v>
      </c>
      <c r="H4" s="57">
        <v>46062</v>
      </c>
      <c r="I4">
        <v>1746</v>
      </c>
      <c r="J4">
        <v>290080619</v>
      </c>
      <c r="K4">
        <v>72</v>
      </c>
      <c r="L4"/>
      <c r="M4"/>
      <c r="N4">
        <v>1.36</v>
      </c>
      <c r="O4" s="83">
        <v>8612.83</v>
      </c>
      <c r="P4">
        <v>8964.260000000002</v>
      </c>
      <c r="Q4">
        <v>1.671853</v>
      </c>
      <c r="R4">
        <v>9195.7900000000009</v>
      </c>
      <c r="S4">
        <v>1.671853</v>
      </c>
      <c r="T4" s="84">
        <v>8612.83</v>
      </c>
      <c r="U4" s="57">
        <v>44136</v>
      </c>
      <c r="V4" s="81" t="str">
        <f t="shared" si="0"/>
        <v>32020</v>
      </c>
      <c r="W4" s="80" t="str">
        <f t="shared" si="1"/>
        <v>Acima de 120 dias</v>
      </c>
      <c r="X4" s="81" t="str">
        <f t="shared" si="3"/>
        <v>112020</v>
      </c>
      <c r="Z4"/>
      <c r="AA4" s="8" t="s">
        <v>186</v>
      </c>
      <c r="AB4" s="5">
        <v>421514.01</v>
      </c>
      <c r="AC4"/>
    </row>
    <row r="5" spans="1:29" x14ac:dyDescent="0.3">
      <c r="A5" s="57">
        <v>44286</v>
      </c>
      <c r="B5">
        <v>29894663000189</v>
      </c>
      <c r="C5" t="s">
        <v>96</v>
      </c>
      <c r="D5" s="57">
        <v>43873</v>
      </c>
      <c r="E5">
        <v>299.3</v>
      </c>
      <c r="F5" s="57">
        <v>44019</v>
      </c>
      <c r="G5">
        <f t="shared" si="2"/>
        <v>-267</v>
      </c>
      <c r="H5" s="57">
        <v>46029</v>
      </c>
      <c r="I5">
        <v>1713</v>
      </c>
      <c r="J5">
        <v>290081730</v>
      </c>
      <c r="K5">
        <v>72</v>
      </c>
      <c r="L5"/>
      <c r="M5"/>
      <c r="N5">
        <v>1.3623771553621595</v>
      </c>
      <c r="O5" s="83">
        <v>14001.5</v>
      </c>
      <c r="P5">
        <v>13514.770000000002</v>
      </c>
      <c r="Q5">
        <v>1.7000310000000001</v>
      </c>
      <c r="R5">
        <v>14924.259999999998</v>
      </c>
      <c r="S5">
        <v>1.7000310000000001</v>
      </c>
      <c r="T5" s="84">
        <v>14001.5</v>
      </c>
      <c r="U5" s="57">
        <v>44044</v>
      </c>
      <c r="V5" s="81" t="str">
        <f t="shared" si="0"/>
        <v>22020</v>
      </c>
      <c r="W5" s="80" t="str">
        <f t="shared" si="1"/>
        <v>Acima de 120 dias</v>
      </c>
      <c r="X5" s="81" t="str">
        <f t="shared" si="3"/>
        <v>82020</v>
      </c>
      <c r="Z5"/>
      <c r="AA5" s="87" t="s">
        <v>2</v>
      </c>
      <c r="AB5" s="88">
        <v>137913.46</v>
      </c>
      <c r="AC5"/>
    </row>
    <row r="6" spans="1:29" x14ac:dyDescent="0.3">
      <c r="A6" s="57">
        <v>44286</v>
      </c>
      <c r="B6">
        <v>29894663000189</v>
      </c>
      <c r="C6" t="s">
        <v>96</v>
      </c>
      <c r="D6" s="57">
        <v>43791</v>
      </c>
      <c r="E6">
        <v>83</v>
      </c>
      <c r="F6" s="57">
        <v>44019</v>
      </c>
      <c r="G6">
        <f t="shared" si="2"/>
        <v>-267</v>
      </c>
      <c r="H6" s="57">
        <v>45937</v>
      </c>
      <c r="I6">
        <v>1621</v>
      </c>
      <c r="J6">
        <v>290153637</v>
      </c>
      <c r="K6">
        <v>72</v>
      </c>
      <c r="L6"/>
      <c r="M6"/>
      <c r="N6">
        <v>1.3460000000000001</v>
      </c>
      <c r="O6" s="83">
        <v>3778.75</v>
      </c>
      <c r="P6">
        <v>3782.08</v>
      </c>
      <c r="Q6">
        <v>1.7102029999999999</v>
      </c>
      <c r="R6">
        <v>4033.68</v>
      </c>
      <c r="S6">
        <v>1.7102029999999999</v>
      </c>
      <c r="T6" s="84">
        <v>3778.75</v>
      </c>
      <c r="U6" s="57">
        <v>44075</v>
      </c>
      <c r="V6" s="81" t="str">
        <f t="shared" si="0"/>
        <v>112019</v>
      </c>
      <c r="W6" s="80" t="str">
        <f t="shared" si="1"/>
        <v>Acima de 120 dias</v>
      </c>
      <c r="X6" s="81" t="str">
        <f t="shared" si="3"/>
        <v>92020</v>
      </c>
      <c r="Z6"/>
      <c r="AA6" s="87" t="s">
        <v>3</v>
      </c>
      <c r="AB6" s="88">
        <v>122023.94</v>
      </c>
      <c r="AC6"/>
    </row>
    <row r="7" spans="1:29" x14ac:dyDescent="0.3">
      <c r="A7" s="57">
        <v>44286</v>
      </c>
      <c r="B7">
        <v>29894663000189</v>
      </c>
      <c r="C7" t="s">
        <v>96</v>
      </c>
      <c r="D7" s="57">
        <v>43791</v>
      </c>
      <c r="E7">
        <v>212.65</v>
      </c>
      <c r="F7" s="57">
        <v>43928</v>
      </c>
      <c r="G7">
        <f t="shared" si="2"/>
        <v>-358</v>
      </c>
      <c r="H7" s="57">
        <v>45937</v>
      </c>
      <c r="I7">
        <v>1621</v>
      </c>
      <c r="J7">
        <v>290154868</v>
      </c>
      <c r="K7">
        <v>72</v>
      </c>
      <c r="L7"/>
      <c r="M7"/>
      <c r="N7">
        <v>1.3460000000000001</v>
      </c>
      <c r="O7" s="83">
        <v>10342.200000000001</v>
      </c>
      <c r="P7">
        <v>9689.8499999999985</v>
      </c>
      <c r="Q7">
        <v>1.6966669999999999</v>
      </c>
      <c r="R7">
        <v>10972.36</v>
      </c>
      <c r="S7">
        <v>1.6966669999999999</v>
      </c>
      <c r="T7" s="84">
        <v>10342.200000000001</v>
      </c>
      <c r="U7" s="57">
        <v>43922</v>
      </c>
      <c r="V7" s="81" t="str">
        <f t="shared" si="0"/>
        <v>112019</v>
      </c>
      <c r="W7" s="80" t="str">
        <f t="shared" si="1"/>
        <v>Acima de 120 dias</v>
      </c>
      <c r="X7" s="81" t="str">
        <f t="shared" si="3"/>
        <v>42020</v>
      </c>
      <c r="Z7"/>
      <c r="AA7" s="87" t="s">
        <v>4</v>
      </c>
      <c r="AB7" s="88">
        <v>68525.649999999994</v>
      </c>
      <c r="AC7"/>
    </row>
    <row r="8" spans="1:29" x14ac:dyDescent="0.3">
      <c r="A8" s="57">
        <v>44286</v>
      </c>
      <c r="B8">
        <v>29894663000189</v>
      </c>
      <c r="C8" t="s">
        <v>96</v>
      </c>
      <c r="D8" s="57">
        <v>43815</v>
      </c>
      <c r="E8">
        <v>194.33</v>
      </c>
      <c r="F8" s="57">
        <v>43868</v>
      </c>
      <c r="G8">
        <f t="shared" si="2"/>
        <v>-418</v>
      </c>
      <c r="H8" s="57">
        <v>45968</v>
      </c>
      <c r="I8">
        <v>1652</v>
      </c>
      <c r="J8">
        <v>290157712</v>
      </c>
      <c r="K8">
        <v>72</v>
      </c>
      <c r="L8"/>
      <c r="M8"/>
      <c r="N8">
        <v>1.3599999999999999</v>
      </c>
      <c r="O8" s="83">
        <v>10002.94</v>
      </c>
      <c r="P8">
        <v>8792.6299999999974</v>
      </c>
      <c r="Q8">
        <v>1.643081</v>
      </c>
      <c r="R8">
        <v>10484.31</v>
      </c>
      <c r="S8">
        <v>1.643081</v>
      </c>
      <c r="T8" s="84">
        <v>10002.94</v>
      </c>
      <c r="U8" s="57">
        <v>43891</v>
      </c>
      <c r="V8" s="81" t="str">
        <f t="shared" si="0"/>
        <v>122019</v>
      </c>
      <c r="W8" s="80" t="str">
        <f t="shared" si="1"/>
        <v>Acima de 120 dias</v>
      </c>
      <c r="X8" s="81" t="str">
        <f t="shared" si="3"/>
        <v>32020</v>
      </c>
      <c r="Z8"/>
      <c r="AA8" s="86" t="s">
        <v>92</v>
      </c>
      <c r="AB8" s="5">
        <v>93050.959999999992</v>
      </c>
      <c r="AC8"/>
    </row>
    <row r="9" spans="1:29" x14ac:dyDescent="0.3">
      <c r="A9" s="57">
        <v>44286</v>
      </c>
      <c r="B9">
        <v>29894663000189</v>
      </c>
      <c r="C9" t="s">
        <v>96</v>
      </c>
      <c r="D9" s="57">
        <v>43815</v>
      </c>
      <c r="E9">
        <v>203.4</v>
      </c>
      <c r="F9" s="57">
        <v>43837</v>
      </c>
      <c r="G9">
        <f t="shared" si="2"/>
        <v>-449</v>
      </c>
      <c r="H9" s="57">
        <v>45937</v>
      </c>
      <c r="I9">
        <v>1621</v>
      </c>
      <c r="J9">
        <v>290255439</v>
      </c>
      <c r="K9">
        <v>72</v>
      </c>
      <c r="L9"/>
      <c r="M9"/>
      <c r="N9">
        <v>1.3599999999999999</v>
      </c>
      <c r="O9" s="83">
        <v>10508.39</v>
      </c>
      <c r="P9">
        <v>9125.909999999998</v>
      </c>
      <c r="Q9">
        <v>1.693082</v>
      </c>
      <c r="R9">
        <v>11079.89</v>
      </c>
      <c r="S9">
        <v>1.693082</v>
      </c>
      <c r="T9" s="84">
        <v>10508.39</v>
      </c>
      <c r="U9" s="57">
        <v>43922</v>
      </c>
      <c r="V9" s="81" t="str">
        <f t="shared" si="0"/>
        <v>122019</v>
      </c>
      <c r="W9" s="80" t="str">
        <f t="shared" si="1"/>
        <v>Acima de 120 dias</v>
      </c>
      <c r="X9" s="81" t="str">
        <f t="shared" si="3"/>
        <v>42020</v>
      </c>
      <c r="Z9"/>
      <c r="AA9" s="8" t="s">
        <v>198</v>
      </c>
      <c r="AB9" s="5">
        <v>281296.31</v>
      </c>
      <c r="AC9"/>
    </row>
    <row r="10" spans="1:29" x14ac:dyDescent="0.3">
      <c r="A10" s="57">
        <v>44286</v>
      </c>
      <c r="B10">
        <v>29894663000189</v>
      </c>
      <c r="C10" t="s">
        <v>96</v>
      </c>
      <c r="D10" s="57">
        <v>43815</v>
      </c>
      <c r="E10">
        <v>281</v>
      </c>
      <c r="F10" s="57">
        <v>44050</v>
      </c>
      <c r="G10">
        <f t="shared" si="2"/>
        <v>-236</v>
      </c>
      <c r="H10" s="57">
        <v>45968</v>
      </c>
      <c r="I10">
        <v>1652</v>
      </c>
      <c r="J10">
        <v>290257243</v>
      </c>
      <c r="K10">
        <v>72</v>
      </c>
      <c r="L10"/>
      <c r="M10"/>
      <c r="N10">
        <v>1.3599999999999999</v>
      </c>
      <c r="O10" s="83">
        <v>12755.94</v>
      </c>
      <c r="P10">
        <v>12714.139999999996</v>
      </c>
      <c r="Q10">
        <v>1.6526270000000001</v>
      </c>
      <c r="R10">
        <v>13474.18</v>
      </c>
      <c r="S10">
        <v>1.6526270000000001</v>
      </c>
      <c r="T10" s="84">
        <v>12755.94</v>
      </c>
      <c r="U10" s="57">
        <v>44075</v>
      </c>
      <c r="V10" s="81" t="str">
        <f t="shared" si="0"/>
        <v>122019</v>
      </c>
      <c r="W10" s="80" t="str">
        <f t="shared" si="1"/>
        <v>Acima de 120 dias</v>
      </c>
      <c r="X10" s="81" t="str">
        <f t="shared" si="3"/>
        <v>92020</v>
      </c>
      <c r="Z10"/>
      <c r="AA10" s="87" t="s">
        <v>2</v>
      </c>
      <c r="AB10" s="88">
        <v>4090.38</v>
      </c>
      <c r="AC10"/>
    </row>
    <row r="11" spans="1:29" x14ac:dyDescent="0.3">
      <c r="A11" s="57">
        <v>44286</v>
      </c>
      <c r="B11">
        <v>29894663000189</v>
      </c>
      <c r="C11" t="s">
        <v>96</v>
      </c>
      <c r="D11" s="57">
        <v>43815</v>
      </c>
      <c r="E11">
        <v>299.3</v>
      </c>
      <c r="F11" s="57">
        <v>43958</v>
      </c>
      <c r="G11">
        <f t="shared" si="2"/>
        <v>-328</v>
      </c>
      <c r="H11" s="57">
        <v>45968</v>
      </c>
      <c r="I11">
        <v>1652</v>
      </c>
      <c r="J11">
        <v>290263144</v>
      </c>
      <c r="K11">
        <v>72</v>
      </c>
      <c r="L11"/>
      <c r="M11"/>
      <c r="N11">
        <v>1.4949999999999999</v>
      </c>
      <c r="O11" s="83">
        <v>13567.32</v>
      </c>
      <c r="P11">
        <v>13008.080000000005</v>
      </c>
      <c r="Q11">
        <v>2.0485530000000001</v>
      </c>
      <c r="R11">
        <v>14888.42</v>
      </c>
      <c r="S11">
        <v>2.0485530000000001</v>
      </c>
      <c r="T11" s="84">
        <v>13567.32</v>
      </c>
      <c r="U11" s="57">
        <v>43952</v>
      </c>
      <c r="V11" s="81" t="str">
        <f t="shared" si="0"/>
        <v>122019</v>
      </c>
      <c r="W11" s="80" t="str">
        <f t="shared" si="1"/>
        <v>Acima de 120 dias</v>
      </c>
      <c r="X11" s="81" t="str">
        <f t="shared" si="3"/>
        <v>52020</v>
      </c>
      <c r="Z11"/>
      <c r="AA11" s="86" t="s">
        <v>92</v>
      </c>
      <c r="AB11" s="5">
        <v>4083.3199999999997</v>
      </c>
      <c r="AC11"/>
    </row>
    <row r="12" spans="1:29" x14ac:dyDescent="0.3">
      <c r="A12" s="57">
        <v>44286</v>
      </c>
      <c r="B12">
        <v>29894663000189</v>
      </c>
      <c r="C12" t="s">
        <v>96</v>
      </c>
      <c r="D12" s="57">
        <v>43815</v>
      </c>
      <c r="E12">
        <v>281.5</v>
      </c>
      <c r="F12" s="57">
        <v>43837</v>
      </c>
      <c r="G12">
        <f t="shared" si="2"/>
        <v>-449</v>
      </c>
      <c r="H12" s="57">
        <v>45968</v>
      </c>
      <c r="I12">
        <v>1652</v>
      </c>
      <c r="J12">
        <v>290363565</v>
      </c>
      <c r="K12">
        <v>72</v>
      </c>
      <c r="L12"/>
      <c r="M12"/>
      <c r="N12">
        <v>1.3599999999999999</v>
      </c>
      <c r="O12" s="83">
        <v>14688.71</v>
      </c>
      <c r="P12">
        <v>12736.710000000003</v>
      </c>
      <c r="Q12">
        <v>1.6786890000000001</v>
      </c>
      <c r="R12">
        <v>15468.69</v>
      </c>
      <c r="S12">
        <v>1.6786890000000001</v>
      </c>
      <c r="T12" s="84">
        <v>14688.71</v>
      </c>
      <c r="U12" s="57">
        <v>43891</v>
      </c>
      <c r="V12" s="81" t="str">
        <f t="shared" si="0"/>
        <v>122019</v>
      </c>
      <c r="W12" s="80" t="str">
        <f t="shared" si="1"/>
        <v>Acima de 120 dias</v>
      </c>
      <c r="X12" s="81" t="str">
        <f t="shared" si="3"/>
        <v>32020</v>
      </c>
      <c r="Z12"/>
      <c r="AA12" s="86" t="s">
        <v>93</v>
      </c>
      <c r="AB12" s="5">
        <v>273122.61</v>
      </c>
      <c r="AC12"/>
    </row>
    <row r="13" spans="1:29" x14ac:dyDescent="0.3">
      <c r="A13" s="57">
        <v>44286</v>
      </c>
      <c r="B13">
        <v>29894663000189</v>
      </c>
      <c r="C13" t="s">
        <v>96</v>
      </c>
      <c r="D13" s="57">
        <v>43843</v>
      </c>
      <c r="E13">
        <v>286.94</v>
      </c>
      <c r="F13" s="57">
        <v>43958</v>
      </c>
      <c r="G13">
        <f t="shared" si="2"/>
        <v>-328</v>
      </c>
      <c r="H13" s="57">
        <v>45968</v>
      </c>
      <c r="I13">
        <v>1652</v>
      </c>
      <c r="J13">
        <v>290364102</v>
      </c>
      <c r="K13">
        <v>72</v>
      </c>
      <c r="L13"/>
      <c r="M13"/>
      <c r="N13">
        <v>1.36</v>
      </c>
      <c r="O13" s="83">
        <v>13828.359999999999</v>
      </c>
      <c r="P13">
        <v>12859.859999999993</v>
      </c>
      <c r="Q13">
        <v>1.6771430000000001</v>
      </c>
      <c r="R13">
        <v>14619.849999999999</v>
      </c>
      <c r="S13">
        <v>1.6771430000000001</v>
      </c>
      <c r="T13" s="84">
        <v>13828.359999999999</v>
      </c>
      <c r="U13" s="57">
        <v>43983</v>
      </c>
      <c r="V13" s="81" t="str">
        <f t="shared" si="0"/>
        <v>12020</v>
      </c>
      <c r="W13" s="80" t="str">
        <f t="shared" si="1"/>
        <v>Acima de 120 dias</v>
      </c>
      <c r="X13" s="81" t="str">
        <f t="shared" si="3"/>
        <v>62020</v>
      </c>
      <c r="Z13"/>
      <c r="AA13" s="8" t="s">
        <v>187</v>
      </c>
      <c r="AB13" s="5">
        <v>49291.37999999999</v>
      </c>
      <c r="AC13"/>
    </row>
    <row r="14" spans="1:29" x14ac:dyDescent="0.3">
      <c r="A14" s="57">
        <v>44286</v>
      </c>
      <c r="B14">
        <v>29894663000189</v>
      </c>
      <c r="C14" t="s">
        <v>96</v>
      </c>
      <c r="D14" s="57">
        <v>43791</v>
      </c>
      <c r="E14">
        <v>155.12</v>
      </c>
      <c r="F14" s="57">
        <v>44111</v>
      </c>
      <c r="G14">
        <f t="shared" si="2"/>
        <v>-175</v>
      </c>
      <c r="H14" s="57">
        <v>45937</v>
      </c>
      <c r="I14">
        <v>1621</v>
      </c>
      <c r="J14">
        <v>290453854</v>
      </c>
      <c r="K14">
        <v>72</v>
      </c>
      <c r="L14"/>
      <c r="M14"/>
      <c r="N14">
        <v>1.3460000000000001</v>
      </c>
      <c r="O14" s="83">
        <v>6634.71</v>
      </c>
      <c r="P14">
        <v>7068.3800000000019</v>
      </c>
      <c r="Q14">
        <v>1.6794750000000001</v>
      </c>
      <c r="R14">
        <v>7073.15</v>
      </c>
      <c r="S14">
        <v>1.6794750000000001</v>
      </c>
      <c r="T14" s="84">
        <v>6634.71</v>
      </c>
      <c r="U14" s="57">
        <v>44105</v>
      </c>
      <c r="V14" s="81" t="str">
        <f t="shared" si="0"/>
        <v>112019</v>
      </c>
      <c r="W14" s="80" t="str">
        <f t="shared" si="1"/>
        <v>Acima de 120 dias</v>
      </c>
      <c r="X14" s="81" t="str">
        <f t="shared" si="3"/>
        <v>102020</v>
      </c>
      <c r="Z14"/>
      <c r="AA14" s="87" t="s">
        <v>2</v>
      </c>
      <c r="AB14" s="88">
        <v>21750.6</v>
      </c>
      <c r="AC14"/>
    </row>
    <row r="15" spans="1:29" x14ac:dyDescent="0.3">
      <c r="A15" s="57">
        <v>44286</v>
      </c>
      <c r="B15">
        <v>29894663000189</v>
      </c>
      <c r="C15" t="s">
        <v>96</v>
      </c>
      <c r="D15" s="57">
        <v>43843</v>
      </c>
      <c r="E15">
        <v>130</v>
      </c>
      <c r="F15" s="57">
        <v>44203</v>
      </c>
      <c r="G15">
        <f t="shared" si="2"/>
        <v>-83</v>
      </c>
      <c r="H15" s="57">
        <v>45968</v>
      </c>
      <c r="I15">
        <v>1652</v>
      </c>
      <c r="J15">
        <v>290457748</v>
      </c>
      <c r="K15">
        <v>72</v>
      </c>
      <c r="L15"/>
      <c r="M15"/>
      <c r="N15">
        <v>1.36</v>
      </c>
      <c r="O15" s="83">
        <v>5280.45</v>
      </c>
      <c r="P15">
        <v>5826.2500000000018</v>
      </c>
      <c r="Q15">
        <v>1.6256729999999999</v>
      </c>
      <c r="R15">
        <v>5583.61</v>
      </c>
      <c r="S15">
        <v>1.6256729999999999</v>
      </c>
      <c r="T15" s="84">
        <v>5280.45</v>
      </c>
      <c r="U15" s="57">
        <v>44197</v>
      </c>
      <c r="V15" s="81" t="str">
        <f t="shared" si="0"/>
        <v>12020</v>
      </c>
      <c r="W15" s="80" t="str">
        <f t="shared" si="1"/>
        <v>61 a 90 dias</v>
      </c>
      <c r="X15" s="81" t="str">
        <f t="shared" si="3"/>
        <v>12021</v>
      </c>
      <c r="Z15"/>
      <c r="AA15" s="87" t="s">
        <v>3</v>
      </c>
      <c r="AB15" s="88">
        <v>13190.77</v>
      </c>
      <c r="AC15"/>
    </row>
    <row r="16" spans="1:29" x14ac:dyDescent="0.3">
      <c r="A16" s="57">
        <v>44286</v>
      </c>
      <c r="B16">
        <v>29894663000189</v>
      </c>
      <c r="C16" t="s">
        <v>96</v>
      </c>
      <c r="D16" s="57">
        <v>43843</v>
      </c>
      <c r="E16">
        <v>124</v>
      </c>
      <c r="F16" s="57">
        <v>43897</v>
      </c>
      <c r="G16">
        <f t="shared" si="2"/>
        <v>-389</v>
      </c>
      <c r="H16" s="57">
        <v>45968</v>
      </c>
      <c r="I16">
        <v>1652</v>
      </c>
      <c r="J16">
        <v>290457851</v>
      </c>
      <c r="K16">
        <v>72</v>
      </c>
      <c r="L16"/>
      <c r="M16"/>
      <c r="N16">
        <v>1.36</v>
      </c>
      <c r="O16" s="83">
        <v>6251.73</v>
      </c>
      <c r="P16">
        <v>5557.3100000000013</v>
      </c>
      <c r="Q16">
        <v>1.6499520000000001</v>
      </c>
      <c r="R16">
        <v>6565.93</v>
      </c>
      <c r="S16">
        <v>1.6499520000000001</v>
      </c>
      <c r="T16" s="84">
        <v>6251.73</v>
      </c>
      <c r="U16" s="57">
        <v>43922</v>
      </c>
      <c r="V16" s="81" t="str">
        <f t="shared" si="0"/>
        <v>12020</v>
      </c>
      <c r="W16" s="80" t="str">
        <f t="shared" si="1"/>
        <v>Acima de 120 dias</v>
      </c>
      <c r="X16" s="81" t="str">
        <f t="shared" si="3"/>
        <v>42020</v>
      </c>
      <c r="Z16"/>
      <c r="AA16" s="86" t="s">
        <v>92</v>
      </c>
      <c r="AB16" s="5">
        <v>14350.009999999998</v>
      </c>
      <c r="AC16"/>
    </row>
    <row r="17" spans="1:29" x14ac:dyDescent="0.3">
      <c r="A17" s="57">
        <v>44286</v>
      </c>
      <c r="B17">
        <v>29894663000189</v>
      </c>
      <c r="C17" t="s">
        <v>96</v>
      </c>
      <c r="D17" s="57">
        <v>43843</v>
      </c>
      <c r="E17">
        <v>80</v>
      </c>
      <c r="F17" s="57">
        <v>43928</v>
      </c>
      <c r="G17">
        <f t="shared" si="2"/>
        <v>-358</v>
      </c>
      <c r="H17" s="57">
        <v>45999</v>
      </c>
      <c r="I17">
        <v>1683</v>
      </c>
      <c r="J17">
        <v>290468789</v>
      </c>
      <c r="K17">
        <v>72</v>
      </c>
      <c r="L17"/>
      <c r="M17"/>
      <c r="N17">
        <v>1.36</v>
      </c>
      <c r="O17" s="83">
        <v>3979.9</v>
      </c>
      <c r="P17">
        <v>3615.7100000000009</v>
      </c>
      <c r="Q17">
        <v>1.6582269999999999</v>
      </c>
      <c r="R17">
        <v>4193.79</v>
      </c>
      <c r="S17">
        <v>1.6582269999999999</v>
      </c>
      <c r="T17" s="84">
        <v>3979.9</v>
      </c>
      <c r="U17" s="57">
        <v>43983</v>
      </c>
      <c r="V17" s="81" t="str">
        <f t="shared" si="0"/>
        <v>12020</v>
      </c>
      <c r="W17" s="80" t="str">
        <f t="shared" si="1"/>
        <v>Acima de 120 dias</v>
      </c>
      <c r="X17" s="81" t="str">
        <f t="shared" si="3"/>
        <v>62020</v>
      </c>
      <c r="Z17"/>
      <c r="AA17" s="8" t="s">
        <v>188</v>
      </c>
      <c r="AB17" s="5">
        <v>605095.28000000014</v>
      </c>
      <c r="AC17"/>
    </row>
    <row r="18" spans="1:29" x14ac:dyDescent="0.3">
      <c r="A18" s="57">
        <v>44286</v>
      </c>
      <c r="B18">
        <v>29894663000189</v>
      </c>
      <c r="C18" t="s">
        <v>96</v>
      </c>
      <c r="D18" s="57">
        <v>43873</v>
      </c>
      <c r="E18">
        <v>250</v>
      </c>
      <c r="F18" s="57">
        <v>43897</v>
      </c>
      <c r="G18">
        <f t="shared" si="2"/>
        <v>-389</v>
      </c>
      <c r="H18" s="57">
        <v>46029</v>
      </c>
      <c r="I18">
        <v>1713</v>
      </c>
      <c r="J18">
        <v>290478783</v>
      </c>
      <c r="K18">
        <v>72</v>
      </c>
      <c r="L18"/>
      <c r="M18"/>
      <c r="N18">
        <v>1.36</v>
      </c>
      <c r="O18" s="83">
        <v>12831.07</v>
      </c>
      <c r="P18">
        <v>11296.840000000004</v>
      </c>
      <c r="Q18">
        <v>1.6372960000000001</v>
      </c>
      <c r="R18">
        <v>13471.75</v>
      </c>
      <c r="S18">
        <v>1.6372960000000001</v>
      </c>
      <c r="T18" s="84">
        <v>12831.07</v>
      </c>
      <c r="U18" s="57">
        <v>43891</v>
      </c>
      <c r="V18" s="81" t="str">
        <f t="shared" si="0"/>
        <v>22020</v>
      </c>
      <c r="W18" s="80" t="str">
        <f t="shared" si="1"/>
        <v>Acima de 120 dias</v>
      </c>
      <c r="X18" s="81" t="str">
        <f t="shared" si="3"/>
        <v>32020</v>
      </c>
      <c r="Z18"/>
      <c r="AA18" s="87" t="s">
        <v>2</v>
      </c>
      <c r="AB18" s="88">
        <v>15352.330000000002</v>
      </c>
      <c r="AC18"/>
    </row>
    <row r="19" spans="1:29" x14ac:dyDescent="0.3">
      <c r="A19" s="57">
        <v>44286</v>
      </c>
      <c r="B19">
        <v>29894663000189</v>
      </c>
      <c r="C19" t="s">
        <v>96</v>
      </c>
      <c r="D19" s="57">
        <v>43815</v>
      </c>
      <c r="E19">
        <v>153.72</v>
      </c>
      <c r="F19" s="57">
        <v>43868</v>
      </c>
      <c r="G19">
        <f t="shared" si="2"/>
        <v>-418</v>
      </c>
      <c r="H19" s="57">
        <v>45968</v>
      </c>
      <c r="I19">
        <v>1652</v>
      </c>
      <c r="J19">
        <v>290563425</v>
      </c>
      <c r="K19">
        <v>72</v>
      </c>
      <c r="L19"/>
      <c r="M19"/>
      <c r="N19">
        <v>1.3758329999999999</v>
      </c>
      <c r="O19" s="83">
        <v>7821.4599999999991</v>
      </c>
      <c r="P19">
        <v>6922.1900000000005</v>
      </c>
      <c r="Q19">
        <v>1.71539</v>
      </c>
      <c r="R19">
        <v>8269.56</v>
      </c>
      <c r="S19">
        <v>1.71539</v>
      </c>
      <c r="T19" s="84">
        <v>7821.4599999999991</v>
      </c>
      <c r="U19" s="57">
        <v>43922</v>
      </c>
      <c r="V19" s="81" t="str">
        <f t="shared" si="0"/>
        <v>122019</v>
      </c>
      <c r="W19" s="80" t="str">
        <f t="shared" si="1"/>
        <v>Acima de 120 dias</v>
      </c>
      <c r="X19" s="81" t="str">
        <f t="shared" si="3"/>
        <v>42020</v>
      </c>
      <c r="Z19"/>
      <c r="AA19" s="87" t="s">
        <v>3</v>
      </c>
      <c r="AB19" s="88">
        <v>31982.18</v>
      </c>
      <c r="AC19"/>
    </row>
    <row r="20" spans="1:29" x14ac:dyDescent="0.3">
      <c r="A20" s="57">
        <v>44286</v>
      </c>
      <c r="B20">
        <v>29894663000189</v>
      </c>
      <c r="C20" t="s">
        <v>96</v>
      </c>
      <c r="D20" s="57">
        <v>43815</v>
      </c>
      <c r="E20">
        <v>145.6</v>
      </c>
      <c r="F20" s="57">
        <v>44323</v>
      </c>
      <c r="G20">
        <f t="shared" si="2"/>
        <v>37</v>
      </c>
      <c r="H20" s="57">
        <v>44872</v>
      </c>
      <c r="I20">
        <v>556</v>
      </c>
      <c r="J20">
        <v>290564196</v>
      </c>
      <c r="K20">
        <v>36</v>
      </c>
      <c r="L20"/>
      <c r="M20"/>
      <c r="N20">
        <v>1.4949999999999999</v>
      </c>
      <c r="O20" s="83">
        <v>2317.3399999999997</v>
      </c>
      <c r="P20">
        <v>3947.26</v>
      </c>
      <c r="Q20">
        <v>2.0499139999999998</v>
      </c>
      <c r="R20">
        <v>2427.79</v>
      </c>
      <c r="S20">
        <v>2.0499139999999998</v>
      </c>
      <c r="T20" s="84">
        <v>2317.3399999999997</v>
      </c>
      <c r="U20" s="57">
        <v>44317</v>
      </c>
      <c r="V20" s="81" t="str">
        <f t="shared" si="0"/>
        <v>122019</v>
      </c>
      <c r="W20" s="80" t="str">
        <f t="shared" si="1"/>
        <v>1 a 30 dias</v>
      </c>
      <c r="X20" s="81" t="str">
        <f t="shared" si="3"/>
        <v>52021</v>
      </c>
      <c r="Z20"/>
      <c r="AA20" s="87" t="s">
        <v>4</v>
      </c>
      <c r="AB20" s="88">
        <v>5280.45</v>
      </c>
    </row>
    <row r="21" spans="1:29" x14ac:dyDescent="0.3">
      <c r="A21" s="57">
        <v>44286</v>
      </c>
      <c r="B21">
        <v>29894663000189</v>
      </c>
      <c r="C21" t="s">
        <v>96</v>
      </c>
      <c r="D21" s="57">
        <v>43843</v>
      </c>
      <c r="E21">
        <v>347.01</v>
      </c>
      <c r="F21" s="57">
        <v>44081</v>
      </c>
      <c r="G21">
        <f t="shared" si="2"/>
        <v>-205</v>
      </c>
      <c r="H21" s="57">
        <v>45999</v>
      </c>
      <c r="I21">
        <v>1683</v>
      </c>
      <c r="J21">
        <v>290568617</v>
      </c>
      <c r="K21">
        <v>72</v>
      </c>
      <c r="L21"/>
      <c r="M21"/>
      <c r="N21">
        <v>1.36</v>
      </c>
      <c r="O21" s="83">
        <v>15630.11</v>
      </c>
      <c r="P21">
        <v>15683.549999999996</v>
      </c>
      <c r="Q21">
        <v>1.6237649999999999</v>
      </c>
      <c r="R21">
        <v>16455.96</v>
      </c>
      <c r="S21">
        <v>1.6237649999999999</v>
      </c>
      <c r="T21" s="84">
        <v>15630.11</v>
      </c>
      <c r="U21" s="57">
        <v>44105</v>
      </c>
      <c r="V21" s="81" t="str">
        <f t="shared" si="0"/>
        <v>12020</v>
      </c>
      <c r="W21" s="80" t="str">
        <f t="shared" si="1"/>
        <v>Acima de 120 dias</v>
      </c>
      <c r="X21" s="81" t="str">
        <f t="shared" si="3"/>
        <v>102020</v>
      </c>
      <c r="AA21" s="86" t="s">
        <v>92</v>
      </c>
      <c r="AB21" s="5">
        <v>72260.33</v>
      </c>
    </row>
    <row r="22" spans="1:29" x14ac:dyDescent="0.3">
      <c r="A22" s="57">
        <v>44286</v>
      </c>
      <c r="B22">
        <v>29894663000189</v>
      </c>
      <c r="C22" t="s">
        <v>96</v>
      </c>
      <c r="D22" s="57">
        <v>43873</v>
      </c>
      <c r="E22">
        <v>288.69</v>
      </c>
      <c r="F22" s="57">
        <v>44323</v>
      </c>
      <c r="G22">
        <f t="shared" si="2"/>
        <v>37</v>
      </c>
      <c r="H22" s="57">
        <v>46029</v>
      </c>
      <c r="I22">
        <v>1713</v>
      </c>
      <c r="J22">
        <v>290573638</v>
      </c>
      <c r="K22">
        <v>72</v>
      </c>
      <c r="L22"/>
      <c r="M22"/>
      <c r="N22">
        <v>1.36</v>
      </c>
      <c r="O22" s="83">
        <v>10742.28</v>
      </c>
      <c r="P22">
        <v>13045.129999999997</v>
      </c>
      <c r="Q22">
        <v>1.6503699999999999</v>
      </c>
      <c r="R22">
        <v>11514.92</v>
      </c>
      <c r="S22">
        <v>1.6503699999999999</v>
      </c>
      <c r="T22" s="84">
        <v>10742.28</v>
      </c>
      <c r="U22" s="57">
        <v>44317</v>
      </c>
      <c r="V22" s="81" t="str">
        <f t="shared" si="0"/>
        <v>22020</v>
      </c>
      <c r="W22" s="80" t="str">
        <f t="shared" si="1"/>
        <v>1 a 30 dias</v>
      </c>
      <c r="X22" s="81" t="str">
        <f t="shared" si="3"/>
        <v>52021</v>
      </c>
      <c r="AA22" s="86" t="s">
        <v>93</v>
      </c>
      <c r="AB22" s="5">
        <v>480219.99000000011</v>
      </c>
    </row>
    <row r="23" spans="1:29" x14ac:dyDescent="0.3">
      <c r="A23" s="57">
        <v>44286</v>
      </c>
      <c r="B23">
        <v>29894663000189</v>
      </c>
      <c r="C23" t="s">
        <v>96</v>
      </c>
      <c r="D23" s="57">
        <v>43873</v>
      </c>
      <c r="E23">
        <v>223.03</v>
      </c>
      <c r="F23" s="57">
        <v>43897</v>
      </c>
      <c r="G23">
        <f t="shared" si="2"/>
        <v>-389</v>
      </c>
      <c r="H23" s="57">
        <v>46029</v>
      </c>
      <c r="I23">
        <v>1713</v>
      </c>
      <c r="J23">
        <v>290584743</v>
      </c>
      <c r="K23">
        <v>72</v>
      </c>
      <c r="L23"/>
      <c r="M23"/>
      <c r="N23">
        <v>1.36</v>
      </c>
      <c r="O23" s="83">
        <v>11342.75</v>
      </c>
      <c r="P23">
        <v>10078.07</v>
      </c>
      <c r="Q23">
        <v>1.691098</v>
      </c>
      <c r="R23">
        <v>12018.39</v>
      </c>
      <c r="S23">
        <v>1.691098</v>
      </c>
      <c r="T23" s="84">
        <v>11342.75</v>
      </c>
      <c r="U23" s="57">
        <v>43922</v>
      </c>
      <c r="V23" s="81" t="str">
        <f t="shared" si="0"/>
        <v>22020</v>
      </c>
      <c r="W23" s="80" t="str">
        <f t="shared" si="1"/>
        <v>Acima de 120 dias</v>
      </c>
      <c r="X23" s="81" t="str">
        <f t="shared" si="3"/>
        <v>42020</v>
      </c>
      <c r="AA23" s="8" t="s">
        <v>199</v>
      </c>
      <c r="AB23" s="5">
        <v>699509.44999999984</v>
      </c>
    </row>
    <row r="24" spans="1:29" x14ac:dyDescent="0.3">
      <c r="A24" s="57">
        <v>44286</v>
      </c>
      <c r="B24">
        <v>29894663000189</v>
      </c>
      <c r="C24" t="s">
        <v>96</v>
      </c>
      <c r="D24" s="57">
        <v>43815</v>
      </c>
      <c r="E24">
        <v>159.29</v>
      </c>
      <c r="F24" s="57">
        <v>44323</v>
      </c>
      <c r="G24">
        <f t="shared" si="2"/>
        <v>37</v>
      </c>
      <c r="H24" s="57">
        <v>45937</v>
      </c>
      <c r="I24">
        <v>1621</v>
      </c>
      <c r="J24">
        <v>290652159</v>
      </c>
      <c r="K24">
        <v>72</v>
      </c>
      <c r="L24"/>
      <c r="M24"/>
      <c r="N24">
        <v>1.368671</v>
      </c>
      <c r="O24" s="83">
        <v>5662.24</v>
      </c>
      <c r="P24">
        <v>7128.4100000000035</v>
      </c>
      <c r="Q24">
        <v>1.707822</v>
      </c>
      <c r="R24">
        <v>6114.68</v>
      </c>
      <c r="S24">
        <v>1.707822</v>
      </c>
      <c r="T24" s="84">
        <v>5662.24</v>
      </c>
      <c r="U24" s="57">
        <v>44317</v>
      </c>
      <c r="V24" s="81" t="str">
        <f t="shared" si="0"/>
        <v>122019</v>
      </c>
      <c r="W24" s="80" t="str">
        <f t="shared" si="1"/>
        <v>1 a 30 dias</v>
      </c>
      <c r="X24" s="81" t="str">
        <f t="shared" si="3"/>
        <v>52021</v>
      </c>
      <c r="AA24" s="87" t="s">
        <v>2</v>
      </c>
      <c r="AB24" s="88">
        <v>19591.09</v>
      </c>
    </row>
    <row r="25" spans="1:29" x14ac:dyDescent="0.3">
      <c r="A25" s="57">
        <v>44286</v>
      </c>
      <c r="B25">
        <v>29894663000189</v>
      </c>
      <c r="C25" t="s">
        <v>96</v>
      </c>
      <c r="D25" s="57">
        <v>43815</v>
      </c>
      <c r="E25">
        <v>226</v>
      </c>
      <c r="F25" s="57">
        <v>44172</v>
      </c>
      <c r="G25">
        <f t="shared" si="2"/>
        <v>-114</v>
      </c>
      <c r="H25" s="57">
        <v>45968</v>
      </c>
      <c r="I25">
        <v>1652</v>
      </c>
      <c r="J25">
        <v>290664282</v>
      </c>
      <c r="K25">
        <v>72</v>
      </c>
      <c r="L25"/>
      <c r="M25"/>
      <c r="N25">
        <v>1.4949999999999999</v>
      </c>
      <c r="O25" s="83">
        <v>8662.82</v>
      </c>
      <c r="P25">
        <v>9822.3300000000054</v>
      </c>
      <c r="Q25">
        <v>2.0484059999999999</v>
      </c>
      <c r="R25">
        <v>9660.14</v>
      </c>
      <c r="S25">
        <v>2.0484059999999999</v>
      </c>
      <c r="T25" s="84">
        <v>8662.82</v>
      </c>
      <c r="U25" s="57">
        <v>44197</v>
      </c>
      <c r="V25" s="81" t="str">
        <f t="shared" si="0"/>
        <v>122019</v>
      </c>
      <c r="W25" s="80" t="str">
        <f t="shared" si="1"/>
        <v>91 a 120 dias</v>
      </c>
      <c r="X25" s="81" t="str">
        <f t="shared" si="3"/>
        <v>12021</v>
      </c>
      <c r="AA25" s="87" t="s">
        <v>3</v>
      </c>
      <c r="AB25" s="88">
        <v>11752</v>
      </c>
    </row>
    <row r="26" spans="1:29" x14ac:dyDescent="0.3">
      <c r="A26" s="57">
        <v>44286</v>
      </c>
      <c r="B26">
        <v>29894663000189</v>
      </c>
      <c r="C26" t="s">
        <v>96</v>
      </c>
      <c r="D26" s="57">
        <v>43843</v>
      </c>
      <c r="E26">
        <v>109.23</v>
      </c>
      <c r="F26" s="57">
        <v>44323</v>
      </c>
      <c r="G26">
        <f t="shared" si="2"/>
        <v>37</v>
      </c>
      <c r="H26" s="57">
        <v>45999</v>
      </c>
      <c r="I26">
        <v>1683</v>
      </c>
      <c r="J26">
        <v>290664718</v>
      </c>
      <c r="K26">
        <v>72</v>
      </c>
      <c r="L26"/>
      <c r="M26"/>
      <c r="N26">
        <v>1.36</v>
      </c>
      <c r="O26" s="83">
        <v>4010.9</v>
      </c>
      <c r="P26">
        <v>4936.7899999999972</v>
      </c>
      <c r="Q26">
        <v>1.6616420000000001</v>
      </c>
      <c r="R26">
        <v>4306.12</v>
      </c>
      <c r="S26">
        <v>1.6616420000000001</v>
      </c>
      <c r="T26" s="84">
        <v>4010.9</v>
      </c>
      <c r="U26" s="57">
        <v>44317</v>
      </c>
      <c r="V26" s="81" t="str">
        <f t="shared" si="0"/>
        <v>12020</v>
      </c>
      <c r="W26" s="80" t="str">
        <f t="shared" si="1"/>
        <v>1 a 30 dias</v>
      </c>
      <c r="X26" s="81" t="str">
        <f t="shared" si="3"/>
        <v>52021</v>
      </c>
      <c r="AA26" s="87" t="s">
        <v>4</v>
      </c>
      <c r="AB26" s="88">
        <v>3672.92</v>
      </c>
    </row>
    <row r="27" spans="1:29" x14ac:dyDescent="0.3">
      <c r="A27" s="57">
        <v>44286</v>
      </c>
      <c r="B27">
        <v>29894663000189</v>
      </c>
      <c r="C27" t="s">
        <v>96</v>
      </c>
      <c r="D27" s="57">
        <v>43815</v>
      </c>
      <c r="E27">
        <v>234.35</v>
      </c>
      <c r="F27" s="57">
        <v>44142</v>
      </c>
      <c r="G27">
        <f t="shared" si="2"/>
        <v>-144</v>
      </c>
      <c r="H27" s="57">
        <v>45937</v>
      </c>
      <c r="I27">
        <v>1621</v>
      </c>
      <c r="J27">
        <v>290750119</v>
      </c>
      <c r="K27">
        <v>72</v>
      </c>
      <c r="L27"/>
      <c r="M27"/>
      <c r="N27">
        <v>1.3599999999999999</v>
      </c>
      <c r="O27" s="83">
        <v>9956.6400000000012</v>
      </c>
      <c r="P27">
        <v>10514.509999999997</v>
      </c>
      <c r="Q27">
        <v>1.5912679999999999</v>
      </c>
      <c r="R27">
        <v>10422.320000000002</v>
      </c>
      <c r="S27">
        <v>1.5912679999999999</v>
      </c>
      <c r="T27" s="84">
        <v>9956.6400000000012</v>
      </c>
      <c r="U27" s="57">
        <v>44136</v>
      </c>
      <c r="V27" s="81" t="str">
        <f t="shared" si="0"/>
        <v>122019</v>
      </c>
      <c r="W27" s="80" t="str">
        <f t="shared" si="1"/>
        <v>Acima de 120 dias</v>
      </c>
      <c r="X27" s="81" t="str">
        <f t="shared" si="3"/>
        <v>112020</v>
      </c>
      <c r="AA27" s="86" t="s">
        <v>92</v>
      </c>
      <c r="AB27" s="5">
        <v>65489.229999999996</v>
      </c>
    </row>
    <row r="28" spans="1:29" x14ac:dyDescent="0.3">
      <c r="A28" s="57">
        <v>44286</v>
      </c>
      <c r="B28">
        <v>29894663000189</v>
      </c>
      <c r="C28" t="s">
        <v>96</v>
      </c>
      <c r="D28" s="57">
        <v>43815</v>
      </c>
      <c r="E28">
        <v>187.79</v>
      </c>
      <c r="F28" s="57">
        <v>43958</v>
      </c>
      <c r="G28">
        <f t="shared" si="2"/>
        <v>-328</v>
      </c>
      <c r="H28" s="57">
        <v>45937</v>
      </c>
      <c r="I28">
        <v>1621</v>
      </c>
      <c r="J28">
        <v>290751223</v>
      </c>
      <c r="K28">
        <v>72</v>
      </c>
      <c r="L28"/>
      <c r="M28"/>
      <c r="N28">
        <v>1.3599999999999999</v>
      </c>
      <c r="O28" s="83">
        <v>9050.7999999999993</v>
      </c>
      <c r="P28">
        <v>8425.4799999999959</v>
      </c>
      <c r="Q28">
        <v>1.6267290000000001</v>
      </c>
      <c r="R28">
        <v>9478.4</v>
      </c>
      <c r="S28">
        <v>1.6267290000000001</v>
      </c>
      <c r="T28" s="84">
        <v>9050.7999999999993</v>
      </c>
      <c r="U28" s="57">
        <v>43983</v>
      </c>
      <c r="V28" s="81" t="str">
        <f t="shared" si="0"/>
        <v>122019</v>
      </c>
      <c r="W28" s="80" t="str">
        <f t="shared" si="1"/>
        <v>Acima de 120 dias</v>
      </c>
      <c r="X28" s="81" t="str">
        <f t="shared" si="3"/>
        <v>62020</v>
      </c>
      <c r="AA28" s="86" t="s">
        <v>93</v>
      </c>
      <c r="AB28" s="5">
        <v>599004.20999999985</v>
      </c>
    </row>
    <row r="29" spans="1:29" x14ac:dyDescent="0.3">
      <c r="A29" s="57">
        <v>44286</v>
      </c>
      <c r="B29">
        <v>29894663000189</v>
      </c>
      <c r="C29" t="s">
        <v>96</v>
      </c>
      <c r="D29" s="57">
        <v>43843</v>
      </c>
      <c r="E29">
        <v>88</v>
      </c>
      <c r="F29" s="57">
        <v>43958</v>
      </c>
      <c r="G29">
        <f t="shared" si="2"/>
        <v>-328</v>
      </c>
      <c r="H29" s="57">
        <v>45968</v>
      </c>
      <c r="I29">
        <v>1652</v>
      </c>
      <c r="J29">
        <v>290859872</v>
      </c>
      <c r="K29">
        <v>72</v>
      </c>
      <c r="L29"/>
      <c r="M29"/>
      <c r="N29">
        <v>1.36</v>
      </c>
      <c r="O29" s="83">
        <v>4281.3500000000004</v>
      </c>
      <c r="P29">
        <v>3943.96</v>
      </c>
      <c r="Q29">
        <v>1.6217550000000001</v>
      </c>
      <c r="R29">
        <v>4483.6900000000005</v>
      </c>
      <c r="S29">
        <v>1.6217550000000001</v>
      </c>
      <c r="T29" s="84">
        <v>4281.3500000000004</v>
      </c>
      <c r="U29" s="57">
        <v>43952</v>
      </c>
      <c r="V29" s="81" t="str">
        <f t="shared" si="0"/>
        <v>12020</v>
      </c>
      <c r="W29" s="80" t="str">
        <f t="shared" si="1"/>
        <v>Acima de 120 dias</v>
      </c>
      <c r="X29" s="81" t="str">
        <f t="shared" si="3"/>
        <v>52020</v>
      </c>
      <c r="AA29" s="8" t="s">
        <v>189</v>
      </c>
      <c r="AB29" s="5">
        <v>668564.7300000001</v>
      </c>
    </row>
    <row r="30" spans="1:29" x14ac:dyDescent="0.3">
      <c r="A30" s="57">
        <v>44286</v>
      </c>
      <c r="B30">
        <v>29894663000189</v>
      </c>
      <c r="C30" t="s">
        <v>96</v>
      </c>
      <c r="D30" s="57">
        <v>43843</v>
      </c>
      <c r="E30">
        <v>146.66999999999999</v>
      </c>
      <c r="F30" s="57">
        <v>44323</v>
      </c>
      <c r="G30">
        <f t="shared" si="2"/>
        <v>37</v>
      </c>
      <c r="H30" s="57">
        <v>45999</v>
      </c>
      <c r="I30">
        <v>1683</v>
      </c>
      <c r="J30">
        <v>290868993</v>
      </c>
      <c r="K30">
        <v>72</v>
      </c>
      <c r="L30"/>
      <c r="M30"/>
      <c r="N30">
        <v>1.36</v>
      </c>
      <c r="O30" s="83">
        <v>5422.86</v>
      </c>
      <c r="P30">
        <v>6628.9600000000019</v>
      </c>
      <c r="Q30">
        <v>1.6317950000000001</v>
      </c>
      <c r="R30">
        <v>5782.07</v>
      </c>
      <c r="S30">
        <v>1.6317950000000001</v>
      </c>
      <c r="T30" s="84">
        <v>5422.86</v>
      </c>
      <c r="U30" s="57">
        <v>44317</v>
      </c>
      <c r="V30" s="81" t="str">
        <f t="shared" si="0"/>
        <v>12020</v>
      </c>
      <c r="W30" s="80" t="str">
        <f t="shared" si="1"/>
        <v>1 a 30 dias</v>
      </c>
      <c r="X30" s="81" t="str">
        <f t="shared" si="3"/>
        <v>52021</v>
      </c>
      <c r="AA30" s="87" t="s">
        <v>2</v>
      </c>
      <c r="AB30" s="88">
        <v>40450.83</v>
      </c>
    </row>
    <row r="31" spans="1:29" x14ac:dyDescent="0.3">
      <c r="A31" s="57">
        <v>44286</v>
      </c>
      <c r="B31">
        <v>29894663000189</v>
      </c>
      <c r="C31" t="s">
        <v>96</v>
      </c>
      <c r="D31" s="57">
        <v>43903</v>
      </c>
      <c r="E31">
        <v>251.12</v>
      </c>
      <c r="F31" s="57">
        <v>44323</v>
      </c>
      <c r="G31">
        <f t="shared" si="2"/>
        <v>37</v>
      </c>
      <c r="H31" s="57">
        <v>46062</v>
      </c>
      <c r="I31">
        <v>1746</v>
      </c>
      <c r="J31">
        <v>290883674</v>
      </c>
      <c r="K31">
        <v>72</v>
      </c>
      <c r="L31"/>
      <c r="M31"/>
      <c r="N31">
        <v>1.36</v>
      </c>
      <c r="O31" s="83">
        <v>9463.0500000000011</v>
      </c>
      <c r="P31">
        <v>11345.219999999992</v>
      </c>
      <c r="Q31">
        <v>1.6408510000000001</v>
      </c>
      <c r="R31">
        <v>10131.480000000001</v>
      </c>
      <c r="S31">
        <v>1.6408510000000001</v>
      </c>
      <c r="T31" s="84">
        <v>9463.0500000000011</v>
      </c>
      <c r="U31" s="57">
        <v>44317</v>
      </c>
      <c r="V31" s="81" t="str">
        <f t="shared" si="0"/>
        <v>32020</v>
      </c>
      <c r="W31" s="80" t="str">
        <f t="shared" si="1"/>
        <v>1 a 30 dias</v>
      </c>
      <c r="X31" s="81" t="str">
        <f t="shared" si="3"/>
        <v>52021</v>
      </c>
      <c r="AA31" s="87" t="s">
        <v>3</v>
      </c>
      <c r="AB31" s="88">
        <v>44552.99</v>
      </c>
    </row>
    <row r="32" spans="1:29" x14ac:dyDescent="0.3">
      <c r="A32" s="57">
        <v>44286</v>
      </c>
      <c r="B32">
        <v>29894663000189</v>
      </c>
      <c r="C32" t="s">
        <v>96</v>
      </c>
      <c r="D32" s="57">
        <v>43791</v>
      </c>
      <c r="E32">
        <v>88.49</v>
      </c>
      <c r="F32" s="57">
        <v>44081</v>
      </c>
      <c r="G32">
        <f t="shared" si="2"/>
        <v>-205</v>
      </c>
      <c r="H32" s="57">
        <v>45937</v>
      </c>
      <c r="I32">
        <v>1621</v>
      </c>
      <c r="J32">
        <v>290954168</v>
      </c>
      <c r="K32">
        <v>72</v>
      </c>
      <c r="L32"/>
      <c r="M32"/>
      <c r="N32">
        <v>1.3460000000000001</v>
      </c>
      <c r="O32" s="83">
        <v>3863.3399999999997</v>
      </c>
      <c r="P32">
        <v>4032.2300000000009</v>
      </c>
      <c r="Q32">
        <v>1.693648</v>
      </c>
      <c r="R32">
        <v>4123.5</v>
      </c>
      <c r="S32">
        <v>1.693648</v>
      </c>
      <c r="T32" s="84">
        <v>3863.3399999999997</v>
      </c>
      <c r="U32" s="57">
        <v>44105</v>
      </c>
      <c r="V32" s="81" t="str">
        <f t="shared" si="0"/>
        <v>112019</v>
      </c>
      <c r="W32" s="80" t="str">
        <f t="shared" si="1"/>
        <v>Acima de 120 dias</v>
      </c>
      <c r="X32" s="81" t="str">
        <f t="shared" si="3"/>
        <v>102020</v>
      </c>
      <c r="AA32" s="87" t="s">
        <v>4</v>
      </c>
      <c r="AB32" s="88">
        <v>4635.8600000000006</v>
      </c>
    </row>
    <row r="33" spans="1:28" x14ac:dyDescent="0.3">
      <c r="A33" s="57">
        <v>44286</v>
      </c>
      <c r="B33">
        <v>29894663000189</v>
      </c>
      <c r="C33" t="s">
        <v>96</v>
      </c>
      <c r="D33" s="57">
        <v>43791</v>
      </c>
      <c r="E33">
        <v>257</v>
      </c>
      <c r="F33" s="57">
        <v>44081</v>
      </c>
      <c r="G33">
        <f t="shared" si="2"/>
        <v>-205</v>
      </c>
      <c r="H33" s="57">
        <v>45937</v>
      </c>
      <c r="I33">
        <v>1621</v>
      </c>
      <c r="J33">
        <v>290955519</v>
      </c>
      <c r="K33">
        <v>72</v>
      </c>
      <c r="L33"/>
      <c r="M33"/>
      <c r="N33">
        <v>1.3460000000000001</v>
      </c>
      <c r="O33" s="83">
        <v>11173.29</v>
      </c>
      <c r="P33">
        <v>11710.780000000002</v>
      </c>
      <c r="Q33">
        <v>1.7167859999999999</v>
      </c>
      <c r="R33">
        <v>11975.72</v>
      </c>
      <c r="S33">
        <v>1.7167859999999999</v>
      </c>
      <c r="T33" s="84">
        <v>11173.29</v>
      </c>
      <c r="U33" s="57">
        <v>44075</v>
      </c>
      <c r="V33" s="81" t="str">
        <f t="shared" si="0"/>
        <v>112019</v>
      </c>
      <c r="W33" s="80" t="str">
        <f t="shared" si="1"/>
        <v>Acima de 120 dias</v>
      </c>
      <c r="X33" s="81" t="str">
        <f t="shared" si="3"/>
        <v>92020</v>
      </c>
      <c r="AA33" s="86" t="s">
        <v>92</v>
      </c>
      <c r="AB33" s="5">
        <v>48830.79</v>
      </c>
    </row>
    <row r="34" spans="1:28" x14ac:dyDescent="0.3">
      <c r="A34" s="57">
        <v>44286</v>
      </c>
      <c r="B34">
        <v>29894663000189</v>
      </c>
      <c r="C34" t="s">
        <v>96</v>
      </c>
      <c r="D34" s="57">
        <v>43815</v>
      </c>
      <c r="E34">
        <v>240</v>
      </c>
      <c r="F34" s="57">
        <v>43989</v>
      </c>
      <c r="G34">
        <f t="shared" si="2"/>
        <v>-297</v>
      </c>
      <c r="H34" s="57">
        <v>45968</v>
      </c>
      <c r="I34">
        <v>1652</v>
      </c>
      <c r="J34">
        <v>290955650</v>
      </c>
      <c r="K34">
        <v>72</v>
      </c>
      <c r="L34"/>
      <c r="M34"/>
      <c r="N34">
        <v>1.3599999999999999</v>
      </c>
      <c r="O34" s="83">
        <v>11409.13</v>
      </c>
      <c r="P34">
        <v>10859.029999999999</v>
      </c>
      <c r="Q34">
        <v>1.635372</v>
      </c>
      <c r="R34">
        <v>11988.24</v>
      </c>
      <c r="S34">
        <v>1.635372</v>
      </c>
      <c r="T34" s="84">
        <v>11409.13</v>
      </c>
      <c r="U34" s="57">
        <v>44013</v>
      </c>
      <c r="V34" s="81" t="str">
        <f t="shared" si="0"/>
        <v>122019</v>
      </c>
      <c r="W34" s="80" t="str">
        <f t="shared" si="1"/>
        <v>Acima de 120 dias</v>
      </c>
      <c r="X34" s="81" t="str">
        <f t="shared" si="3"/>
        <v>72020</v>
      </c>
      <c r="AA34" s="86" t="s">
        <v>93</v>
      </c>
      <c r="AB34" s="5">
        <v>530094.26000000013</v>
      </c>
    </row>
    <row r="35" spans="1:28" x14ac:dyDescent="0.3">
      <c r="A35" s="57">
        <v>44286</v>
      </c>
      <c r="B35">
        <v>29894663000189</v>
      </c>
      <c r="C35" t="s">
        <v>96</v>
      </c>
      <c r="D35" s="57">
        <v>43843</v>
      </c>
      <c r="E35">
        <v>236.4</v>
      </c>
      <c r="F35" s="57">
        <v>44081</v>
      </c>
      <c r="G35">
        <f t="shared" si="2"/>
        <v>-205</v>
      </c>
      <c r="H35" s="57">
        <v>45999</v>
      </c>
      <c r="I35">
        <v>1683</v>
      </c>
      <c r="J35">
        <v>290960753</v>
      </c>
      <c r="K35">
        <v>72</v>
      </c>
      <c r="L35"/>
      <c r="M35"/>
      <c r="N35">
        <v>1.36</v>
      </c>
      <c r="O35" s="83">
        <v>10586.7</v>
      </c>
      <c r="P35">
        <v>10684.35</v>
      </c>
      <c r="Q35">
        <v>1.654148</v>
      </c>
      <c r="R35">
        <v>11210.62</v>
      </c>
      <c r="S35">
        <v>1.654148</v>
      </c>
      <c r="T35" s="84">
        <v>10586.7</v>
      </c>
      <c r="U35" s="57">
        <v>44075</v>
      </c>
      <c r="V35" s="81" t="str">
        <f t="shared" si="0"/>
        <v>12020</v>
      </c>
      <c r="W35" s="80" t="str">
        <f t="shared" si="1"/>
        <v>Acima de 120 dias</v>
      </c>
      <c r="X35" s="81" t="str">
        <f t="shared" si="3"/>
        <v>92020</v>
      </c>
      <c r="AA35" s="8" t="s">
        <v>190</v>
      </c>
      <c r="AB35" s="5">
        <v>395209.18000000011</v>
      </c>
    </row>
    <row r="36" spans="1:28" x14ac:dyDescent="0.3">
      <c r="A36" s="57">
        <v>44286</v>
      </c>
      <c r="B36">
        <v>29894663000189</v>
      </c>
      <c r="C36" t="s">
        <v>96</v>
      </c>
      <c r="D36" s="57">
        <v>43815</v>
      </c>
      <c r="E36">
        <v>424</v>
      </c>
      <c r="F36" s="57">
        <v>44172</v>
      </c>
      <c r="G36">
        <f t="shared" si="2"/>
        <v>-114</v>
      </c>
      <c r="H36" s="57">
        <v>45968</v>
      </c>
      <c r="I36">
        <v>1652</v>
      </c>
      <c r="J36">
        <v>291068691</v>
      </c>
      <c r="K36">
        <v>72</v>
      </c>
      <c r="L36"/>
      <c r="M36"/>
      <c r="N36">
        <v>1.507609</v>
      </c>
      <c r="O36" s="83">
        <v>16227.48</v>
      </c>
      <c r="P36">
        <v>18359.34</v>
      </c>
      <c r="Q36">
        <v>2.05654</v>
      </c>
      <c r="R36">
        <v>18070</v>
      </c>
      <c r="S36">
        <v>2.05654</v>
      </c>
      <c r="T36" s="84">
        <v>16227.48</v>
      </c>
      <c r="U36" s="57">
        <v>44166</v>
      </c>
      <c r="V36" s="81" t="str">
        <f t="shared" si="0"/>
        <v>122019</v>
      </c>
      <c r="W36" s="80" t="str">
        <f t="shared" si="1"/>
        <v>91 a 120 dias</v>
      </c>
      <c r="X36" s="81" t="str">
        <f t="shared" si="3"/>
        <v>122020</v>
      </c>
      <c r="AA36" s="87" t="s">
        <v>2</v>
      </c>
      <c r="AB36" s="88">
        <v>30485.289999999994</v>
      </c>
    </row>
    <row r="37" spans="1:28" x14ac:dyDescent="0.3">
      <c r="A37" s="57">
        <v>44286</v>
      </c>
      <c r="B37">
        <v>29894663000189</v>
      </c>
      <c r="C37" t="s">
        <v>96</v>
      </c>
      <c r="D37" s="57">
        <v>43843</v>
      </c>
      <c r="E37">
        <v>246.01</v>
      </c>
      <c r="F37" s="57">
        <v>43928</v>
      </c>
      <c r="G37">
        <f t="shared" si="2"/>
        <v>-358</v>
      </c>
      <c r="H37" s="57">
        <v>45999</v>
      </c>
      <c r="I37">
        <v>1683</v>
      </c>
      <c r="J37">
        <v>291070909</v>
      </c>
      <c r="K37">
        <v>72</v>
      </c>
      <c r="L37"/>
      <c r="M37"/>
      <c r="N37">
        <v>1.3688800000000001</v>
      </c>
      <c r="O37" s="83">
        <v>12137.72</v>
      </c>
      <c r="P37">
        <v>11088.970000000001</v>
      </c>
      <c r="Q37">
        <v>1.7070240000000001</v>
      </c>
      <c r="R37">
        <v>12875.9</v>
      </c>
      <c r="S37">
        <v>1.7070240000000001</v>
      </c>
      <c r="T37" s="84">
        <v>12137.72</v>
      </c>
      <c r="U37" s="57">
        <v>43922</v>
      </c>
      <c r="V37" s="81" t="str">
        <f t="shared" si="0"/>
        <v>12020</v>
      </c>
      <c r="W37" s="80" t="str">
        <f t="shared" si="1"/>
        <v>Acima de 120 dias</v>
      </c>
      <c r="X37" s="81" t="str">
        <f t="shared" si="3"/>
        <v>42020</v>
      </c>
      <c r="AA37" s="87" t="s">
        <v>4</v>
      </c>
      <c r="AB37" s="88">
        <v>467.87</v>
      </c>
    </row>
    <row r="38" spans="1:28" x14ac:dyDescent="0.3">
      <c r="A38" s="57">
        <v>44286</v>
      </c>
      <c r="B38">
        <v>29894663000189</v>
      </c>
      <c r="C38" t="s">
        <v>96</v>
      </c>
      <c r="D38" s="57">
        <v>43873</v>
      </c>
      <c r="E38">
        <v>1150.7</v>
      </c>
      <c r="F38" s="57">
        <v>44323</v>
      </c>
      <c r="G38">
        <f t="shared" si="2"/>
        <v>37</v>
      </c>
      <c r="H38" s="57">
        <v>45999</v>
      </c>
      <c r="I38">
        <v>1683</v>
      </c>
      <c r="J38">
        <v>291075458</v>
      </c>
      <c r="K38">
        <v>72</v>
      </c>
      <c r="L38"/>
      <c r="M38"/>
      <c r="N38">
        <v>1.3811393294638727</v>
      </c>
      <c r="O38" s="83">
        <v>41691.35</v>
      </c>
      <c r="P38">
        <v>51237.55000000001</v>
      </c>
      <c r="Q38">
        <v>1.7198709999999999</v>
      </c>
      <c r="R38">
        <v>45135.009999999995</v>
      </c>
      <c r="S38">
        <v>1.7198709999999999</v>
      </c>
      <c r="T38" s="84">
        <v>41691.35</v>
      </c>
      <c r="U38" s="57">
        <v>44317</v>
      </c>
      <c r="V38" s="81" t="str">
        <f t="shared" si="0"/>
        <v>22020</v>
      </c>
      <c r="W38" s="80" t="str">
        <f t="shared" si="1"/>
        <v>1 a 30 dias</v>
      </c>
      <c r="X38" s="81" t="str">
        <f t="shared" si="3"/>
        <v>52021</v>
      </c>
      <c r="AA38" s="86" t="s">
        <v>92</v>
      </c>
      <c r="AB38" s="5">
        <v>7629.39</v>
      </c>
    </row>
    <row r="39" spans="1:28" x14ac:dyDescent="0.3">
      <c r="A39" s="57">
        <v>44286</v>
      </c>
      <c r="B39">
        <v>29894663000189</v>
      </c>
      <c r="C39" t="s">
        <v>96</v>
      </c>
      <c r="D39" s="57">
        <v>43843</v>
      </c>
      <c r="E39">
        <v>126.84</v>
      </c>
      <c r="F39" s="57">
        <v>44323</v>
      </c>
      <c r="G39">
        <f t="shared" si="2"/>
        <v>37</v>
      </c>
      <c r="H39" s="57">
        <v>45999</v>
      </c>
      <c r="I39">
        <v>1683</v>
      </c>
      <c r="J39">
        <v>291264665</v>
      </c>
      <c r="K39">
        <v>72</v>
      </c>
      <c r="L39"/>
      <c r="M39"/>
      <c r="N39">
        <v>1.36</v>
      </c>
      <c r="O39" s="83">
        <v>4675.78</v>
      </c>
      <c r="P39">
        <v>5732.6800000000012</v>
      </c>
      <c r="Q39">
        <v>1.6446780000000001</v>
      </c>
      <c r="R39">
        <v>5000.33</v>
      </c>
      <c r="S39">
        <v>1.6446780000000001</v>
      </c>
      <c r="T39" s="84">
        <v>4675.78</v>
      </c>
      <c r="U39" s="57">
        <v>44317</v>
      </c>
      <c r="V39" s="81" t="str">
        <f t="shared" si="0"/>
        <v>12020</v>
      </c>
      <c r="W39" s="80" t="str">
        <f t="shared" si="1"/>
        <v>1 a 30 dias</v>
      </c>
      <c r="X39" s="81" t="str">
        <f t="shared" si="3"/>
        <v>52021</v>
      </c>
      <c r="AA39" s="86" t="s">
        <v>93</v>
      </c>
      <c r="AB39" s="5">
        <v>356626.63000000012</v>
      </c>
    </row>
    <row r="40" spans="1:28" x14ac:dyDescent="0.3">
      <c r="A40" s="57">
        <v>44286</v>
      </c>
      <c r="B40">
        <v>29894663000189</v>
      </c>
      <c r="C40" t="s">
        <v>96</v>
      </c>
      <c r="D40" s="57">
        <v>43843</v>
      </c>
      <c r="E40">
        <v>160.96</v>
      </c>
      <c r="F40" s="57">
        <v>43958</v>
      </c>
      <c r="G40">
        <f t="shared" si="2"/>
        <v>-328</v>
      </c>
      <c r="H40" s="57">
        <v>45999</v>
      </c>
      <c r="I40">
        <v>1683</v>
      </c>
      <c r="J40">
        <v>291268474</v>
      </c>
      <c r="K40">
        <v>72</v>
      </c>
      <c r="L40"/>
      <c r="M40"/>
      <c r="N40">
        <v>1.36</v>
      </c>
      <c r="O40" s="83">
        <v>7899.0499999999993</v>
      </c>
      <c r="P40">
        <v>7274.78</v>
      </c>
      <c r="Q40">
        <v>1.62</v>
      </c>
      <c r="R40">
        <v>8276.93</v>
      </c>
      <c r="S40">
        <v>1.62</v>
      </c>
      <c r="T40" s="84">
        <v>7899.0499999999993</v>
      </c>
      <c r="U40" s="57">
        <v>43983</v>
      </c>
      <c r="V40" s="81" t="str">
        <f t="shared" si="0"/>
        <v>12020</v>
      </c>
      <c r="W40" s="80" t="str">
        <f t="shared" si="1"/>
        <v>Acima de 120 dias</v>
      </c>
      <c r="X40" s="81" t="str">
        <f t="shared" si="3"/>
        <v>62020</v>
      </c>
      <c r="AA40" s="8" t="s">
        <v>191</v>
      </c>
      <c r="AB40" s="5">
        <v>210237.97000000003</v>
      </c>
    </row>
    <row r="41" spans="1:28" x14ac:dyDescent="0.3">
      <c r="A41" s="57">
        <v>44286</v>
      </c>
      <c r="B41">
        <v>29894663000189</v>
      </c>
      <c r="C41" t="s">
        <v>96</v>
      </c>
      <c r="D41" s="57">
        <v>43843</v>
      </c>
      <c r="E41">
        <v>139.91999999999999</v>
      </c>
      <c r="F41" s="57">
        <v>44111</v>
      </c>
      <c r="G41">
        <f t="shared" si="2"/>
        <v>-175</v>
      </c>
      <c r="H41" s="57">
        <v>45999</v>
      </c>
      <c r="I41">
        <v>1683</v>
      </c>
      <c r="J41">
        <v>291268484</v>
      </c>
      <c r="K41">
        <v>72</v>
      </c>
      <c r="L41"/>
      <c r="M41"/>
      <c r="N41">
        <v>1.36</v>
      </c>
      <c r="O41" s="83">
        <v>6004.83</v>
      </c>
      <c r="P41">
        <v>6323.8100000000013</v>
      </c>
      <c r="Q41">
        <v>1.638514</v>
      </c>
      <c r="R41">
        <v>6355.4699999999993</v>
      </c>
      <c r="S41">
        <v>1.638514</v>
      </c>
      <c r="T41" s="84">
        <v>6004.83</v>
      </c>
      <c r="U41" s="57">
        <v>44228</v>
      </c>
      <c r="V41" s="81" t="str">
        <f t="shared" si="0"/>
        <v>12020</v>
      </c>
      <c r="W41" s="80" t="str">
        <f t="shared" si="1"/>
        <v>Acima de 120 dias</v>
      </c>
      <c r="X41" s="81" t="str">
        <f t="shared" si="3"/>
        <v>22021</v>
      </c>
      <c r="AA41" s="87" t="s">
        <v>2</v>
      </c>
      <c r="AB41" s="88">
        <v>14903.03</v>
      </c>
    </row>
    <row r="42" spans="1:28" x14ac:dyDescent="0.3">
      <c r="A42" s="57">
        <v>44286</v>
      </c>
      <c r="B42">
        <v>29894663000189</v>
      </c>
      <c r="C42" t="s">
        <v>96</v>
      </c>
      <c r="D42" s="57">
        <v>43873</v>
      </c>
      <c r="E42">
        <v>297.86</v>
      </c>
      <c r="F42" s="57">
        <v>44081</v>
      </c>
      <c r="G42">
        <f t="shared" si="2"/>
        <v>-205</v>
      </c>
      <c r="H42" s="57">
        <v>46029</v>
      </c>
      <c r="I42">
        <v>1713</v>
      </c>
      <c r="J42">
        <v>291282612</v>
      </c>
      <c r="K42">
        <v>72</v>
      </c>
      <c r="L42"/>
      <c r="M42"/>
      <c r="N42">
        <v>1.36</v>
      </c>
      <c r="O42" s="83">
        <v>13362.19</v>
      </c>
      <c r="P42">
        <v>13459.489999999998</v>
      </c>
      <c r="Q42">
        <v>1.690752</v>
      </c>
      <c r="R42">
        <v>14263.57</v>
      </c>
      <c r="S42">
        <v>1.690752</v>
      </c>
      <c r="T42" s="84">
        <v>13362.19</v>
      </c>
      <c r="U42" s="57">
        <v>44105</v>
      </c>
      <c r="V42" s="81" t="str">
        <f t="shared" si="0"/>
        <v>22020</v>
      </c>
      <c r="W42" s="80" t="str">
        <f t="shared" si="1"/>
        <v>Acima de 120 dias</v>
      </c>
      <c r="X42" s="81" t="str">
        <f t="shared" si="3"/>
        <v>102020</v>
      </c>
      <c r="AA42" s="87" t="s">
        <v>3</v>
      </c>
      <c r="AB42" s="88">
        <v>10329.540000000001</v>
      </c>
    </row>
    <row r="43" spans="1:28" x14ac:dyDescent="0.3">
      <c r="A43" s="57">
        <v>44286</v>
      </c>
      <c r="B43">
        <v>29894663000189</v>
      </c>
      <c r="C43" t="s">
        <v>96</v>
      </c>
      <c r="D43" s="57">
        <v>43815</v>
      </c>
      <c r="E43">
        <v>232.81</v>
      </c>
      <c r="F43" s="57">
        <v>43958</v>
      </c>
      <c r="G43">
        <f t="shared" si="2"/>
        <v>-328</v>
      </c>
      <c r="H43" s="57">
        <v>45968</v>
      </c>
      <c r="I43">
        <v>1652</v>
      </c>
      <c r="J43">
        <v>291358766</v>
      </c>
      <c r="K43">
        <v>72</v>
      </c>
      <c r="L43"/>
      <c r="M43"/>
      <c r="N43">
        <v>1.3599999999999999</v>
      </c>
      <c r="O43" s="83">
        <v>11304.49</v>
      </c>
      <c r="P43">
        <v>10533.7</v>
      </c>
      <c r="Q43">
        <v>1.633159</v>
      </c>
      <c r="R43">
        <v>11861.87</v>
      </c>
      <c r="S43">
        <v>1.633159</v>
      </c>
      <c r="T43" s="84">
        <v>11304.49</v>
      </c>
      <c r="U43" s="57">
        <v>43983</v>
      </c>
      <c r="V43" s="81" t="str">
        <f t="shared" si="0"/>
        <v>122019</v>
      </c>
      <c r="W43" s="80" t="str">
        <f t="shared" si="1"/>
        <v>Acima de 120 dias</v>
      </c>
      <c r="X43" s="81" t="str">
        <f t="shared" si="3"/>
        <v>62020</v>
      </c>
      <c r="AA43" s="86" t="s">
        <v>92</v>
      </c>
      <c r="AB43" s="5">
        <v>29449.879999999997</v>
      </c>
    </row>
    <row r="44" spans="1:28" x14ac:dyDescent="0.3">
      <c r="A44" s="57">
        <v>44286</v>
      </c>
      <c r="B44">
        <v>29894663000189</v>
      </c>
      <c r="C44" t="s">
        <v>96</v>
      </c>
      <c r="D44" s="57">
        <v>43873</v>
      </c>
      <c r="E44">
        <v>282</v>
      </c>
      <c r="F44" s="57">
        <v>43897</v>
      </c>
      <c r="G44">
        <f t="shared" si="2"/>
        <v>-389</v>
      </c>
      <c r="H44" s="57">
        <v>46029</v>
      </c>
      <c r="I44">
        <v>1713</v>
      </c>
      <c r="J44">
        <v>291377739</v>
      </c>
      <c r="K44">
        <v>72</v>
      </c>
      <c r="L44"/>
      <c r="M44"/>
      <c r="N44">
        <v>1.36</v>
      </c>
      <c r="O44" s="83">
        <v>14486.53</v>
      </c>
      <c r="P44">
        <v>12742.8</v>
      </c>
      <c r="Q44">
        <v>1.6320520000000001</v>
      </c>
      <c r="R44">
        <v>15196.09</v>
      </c>
      <c r="S44">
        <v>1.6320520000000001</v>
      </c>
      <c r="T44" s="84">
        <v>14486.53</v>
      </c>
      <c r="U44" s="57">
        <v>44166</v>
      </c>
      <c r="V44" s="81" t="str">
        <f t="shared" si="0"/>
        <v>22020</v>
      </c>
      <c r="W44" s="80" t="str">
        <f t="shared" si="1"/>
        <v>Acima de 120 dias</v>
      </c>
      <c r="X44" s="81" t="str">
        <f t="shared" si="3"/>
        <v>122020</v>
      </c>
      <c r="AA44" s="86" t="s">
        <v>93</v>
      </c>
      <c r="AB44" s="5">
        <v>155555.52000000002</v>
      </c>
    </row>
    <row r="45" spans="1:28" x14ac:dyDescent="0.3">
      <c r="A45" s="57">
        <v>44286</v>
      </c>
      <c r="B45">
        <v>29894663000189</v>
      </c>
      <c r="C45" t="s">
        <v>96</v>
      </c>
      <c r="D45" s="57">
        <v>43791</v>
      </c>
      <c r="E45">
        <v>87.73</v>
      </c>
      <c r="F45" s="57">
        <v>43897</v>
      </c>
      <c r="G45">
        <f t="shared" si="2"/>
        <v>-389</v>
      </c>
      <c r="H45" s="57">
        <v>45937</v>
      </c>
      <c r="I45">
        <v>1621</v>
      </c>
      <c r="J45">
        <v>291452997</v>
      </c>
      <c r="K45">
        <v>72</v>
      </c>
      <c r="L45"/>
      <c r="M45"/>
      <c r="N45">
        <v>1.3460000000000001</v>
      </c>
      <c r="O45" s="83">
        <v>4353.25</v>
      </c>
      <c r="P45">
        <v>3997.5900000000006</v>
      </c>
      <c r="Q45">
        <v>1.6984570000000001</v>
      </c>
      <c r="R45">
        <v>4614.4399999999996</v>
      </c>
      <c r="S45">
        <v>1.6984570000000001</v>
      </c>
      <c r="T45" s="84">
        <v>4353.25</v>
      </c>
      <c r="U45" s="57">
        <v>43922</v>
      </c>
      <c r="V45" s="81" t="str">
        <f t="shared" si="0"/>
        <v>112019</v>
      </c>
      <c r="W45" s="80" t="str">
        <f t="shared" si="1"/>
        <v>Acima de 120 dias</v>
      </c>
      <c r="X45" s="81" t="str">
        <f t="shared" si="3"/>
        <v>42020</v>
      </c>
      <c r="AA45" s="8" t="s">
        <v>192</v>
      </c>
      <c r="AB45" s="5">
        <v>1023935.2000000003</v>
      </c>
    </row>
    <row r="46" spans="1:28" x14ac:dyDescent="0.3">
      <c r="A46" s="57">
        <v>44286</v>
      </c>
      <c r="B46">
        <v>29894663000189</v>
      </c>
      <c r="C46" t="s">
        <v>96</v>
      </c>
      <c r="D46" s="57">
        <v>43815</v>
      </c>
      <c r="E46">
        <v>81.7</v>
      </c>
      <c r="F46" s="57">
        <v>44050</v>
      </c>
      <c r="G46">
        <f t="shared" si="2"/>
        <v>-236</v>
      </c>
      <c r="H46" s="57">
        <v>45968</v>
      </c>
      <c r="I46">
        <v>1652</v>
      </c>
      <c r="J46">
        <v>291464630</v>
      </c>
      <c r="K46">
        <v>72</v>
      </c>
      <c r="L46"/>
      <c r="M46"/>
      <c r="N46">
        <v>1.368692</v>
      </c>
      <c r="O46" s="83">
        <v>3671.88</v>
      </c>
      <c r="P46">
        <v>3686.8999999999992</v>
      </c>
      <c r="Q46">
        <v>1.7077340000000001</v>
      </c>
      <c r="R46">
        <v>3910.33</v>
      </c>
      <c r="S46">
        <v>1.7077340000000001</v>
      </c>
      <c r="T46" s="84">
        <v>3671.88</v>
      </c>
      <c r="U46" s="57">
        <v>44075</v>
      </c>
      <c r="V46" s="81" t="str">
        <f t="shared" si="0"/>
        <v>122019</v>
      </c>
      <c r="W46" s="80" t="str">
        <f t="shared" si="1"/>
        <v>Acima de 120 dias</v>
      </c>
      <c r="X46" s="81" t="str">
        <f t="shared" si="3"/>
        <v>92020</v>
      </c>
      <c r="AA46" s="87" t="s">
        <v>2</v>
      </c>
      <c r="AB46" s="88">
        <v>136281.64000000001</v>
      </c>
    </row>
    <row r="47" spans="1:28" x14ac:dyDescent="0.3">
      <c r="A47" s="57">
        <v>44286</v>
      </c>
      <c r="B47">
        <v>29894663000189</v>
      </c>
      <c r="C47" t="s">
        <v>96</v>
      </c>
      <c r="D47" s="57">
        <v>43873</v>
      </c>
      <c r="E47">
        <v>439.68</v>
      </c>
      <c r="F47" s="57">
        <v>44081</v>
      </c>
      <c r="G47">
        <f t="shared" si="2"/>
        <v>-205</v>
      </c>
      <c r="H47" s="57">
        <v>46029</v>
      </c>
      <c r="I47">
        <v>1713</v>
      </c>
      <c r="J47">
        <v>291475860</v>
      </c>
      <c r="K47">
        <v>72</v>
      </c>
      <c r="L47"/>
      <c r="M47"/>
      <c r="N47">
        <v>1.36</v>
      </c>
      <c r="O47" s="83">
        <v>19962.349999999999</v>
      </c>
      <c r="P47">
        <v>19867.970000000005</v>
      </c>
      <c r="Q47">
        <v>1.6284670000000001</v>
      </c>
      <c r="R47">
        <v>21054.94</v>
      </c>
      <c r="S47">
        <v>1.6284670000000001</v>
      </c>
      <c r="T47" s="84">
        <v>19962.349999999999</v>
      </c>
      <c r="U47" s="57">
        <v>44105</v>
      </c>
      <c r="V47" s="81" t="str">
        <f t="shared" si="0"/>
        <v>22020</v>
      </c>
      <c r="W47" s="80" t="str">
        <f t="shared" si="1"/>
        <v>Acima de 120 dias</v>
      </c>
      <c r="X47" s="81" t="str">
        <f t="shared" si="3"/>
        <v>102020</v>
      </c>
      <c r="AA47" s="87" t="s">
        <v>3</v>
      </c>
      <c r="AB47" s="88">
        <v>110932.14000000001</v>
      </c>
    </row>
    <row r="48" spans="1:28" x14ac:dyDescent="0.3">
      <c r="A48" s="57">
        <v>44286</v>
      </c>
      <c r="B48">
        <v>29894663000189</v>
      </c>
      <c r="C48" t="s">
        <v>96</v>
      </c>
      <c r="D48" s="57">
        <v>43791</v>
      </c>
      <c r="E48">
        <v>119.46</v>
      </c>
      <c r="F48" s="57">
        <v>44142</v>
      </c>
      <c r="G48">
        <f t="shared" si="2"/>
        <v>-144</v>
      </c>
      <c r="H48" s="57">
        <v>45937</v>
      </c>
      <c r="I48">
        <v>1621</v>
      </c>
      <c r="J48">
        <v>291550147</v>
      </c>
      <c r="K48">
        <v>72</v>
      </c>
      <c r="L48"/>
      <c r="M48"/>
      <c r="N48">
        <v>1.3460000000000001</v>
      </c>
      <c r="O48" s="83">
        <v>5073.67</v>
      </c>
      <c r="P48">
        <v>5443.4700000000012</v>
      </c>
      <c r="Q48">
        <v>1.593037</v>
      </c>
      <c r="R48">
        <v>5327.7</v>
      </c>
      <c r="S48">
        <v>1.593037</v>
      </c>
      <c r="T48" s="84">
        <v>5073.67</v>
      </c>
      <c r="U48" s="57">
        <v>44136</v>
      </c>
      <c r="V48" s="81" t="str">
        <f t="shared" si="0"/>
        <v>112019</v>
      </c>
      <c r="W48" s="80" t="str">
        <f t="shared" si="1"/>
        <v>Acima de 120 dias</v>
      </c>
      <c r="X48" s="81" t="str">
        <f t="shared" si="3"/>
        <v>112020</v>
      </c>
      <c r="AA48" s="87" t="s">
        <v>4</v>
      </c>
      <c r="AB48" s="88">
        <v>14356.399999999998</v>
      </c>
    </row>
    <row r="49" spans="1:28" x14ac:dyDescent="0.3">
      <c r="A49" s="57">
        <v>44286</v>
      </c>
      <c r="B49">
        <v>29894663000189</v>
      </c>
      <c r="C49" t="s">
        <v>96</v>
      </c>
      <c r="D49" s="57">
        <v>43815</v>
      </c>
      <c r="E49">
        <v>137.22999999999999</v>
      </c>
      <c r="F49" s="57">
        <v>44172</v>
      </c>
      <c r="G49">
        <f t="shared" si="2"/>
        <v>-114</v>
      </c>
      <c r="H49" s="57">
        <v>45968</v>
      </c>
      <c r="I49">
        <v>1652</v>
      </c>
      <c r="J49">
        <v>291554455</v>
      </c>
      <c r="K49">
        <v>72</v>
      </c>
      <c r="L49"/>
      <c r="M49"/>
      <c r="N49">
        <v>1.3599999999999999</v>
      </c>
      <c r="O49" s="83">
        <v>5685.59</v>
      </c>
      <c r="P49">
        <v>6209.1099999999988</v>
      </c>
      <c r="Q49">
        <v>1.648228</v>
      </c>
      <c r="R49">
        <v>6031.41</v>
      </c>
      <c r="S49">
        <v>1.648228</v>
      </c>
      <c r="T49" s="84">
        <v>5685.59</v>
      </c>
      <c r="U49" s="57">
        <v>44166</v>
      </c>
      <c r="V49" s="81" t="str">
        <f t="shared" si="0"/>
        <v>122019</v>
      </c>
      <c r="W49" s="80" t="str">
        <f t="shared" si="1"/>
        <v>91 a 120 dias</v>
      </c>
      <c r="X49" s="81" t="str">
        <f t="shared" si="3"/>
        <v>122020</v>
      </c>
      <c r="AA49" s="86" t="s">
        <v>92</v>
      </c>
      <c r="AB49" s="5">
        <v>67219.600000000006</v>
      </c>
    </row>
    <row r="50" spans="1:28" x14ac:dyDescent="0.3">
      <c r="A50" s="57">
        <v>44286</v>
      </c>
      <c r="B50">
        <v>29894663000189</v>
      </c>
      <c r="C50" t="s">
        <v>96</v>
      </c>
      <c r="D50" s="57">
        <v>43843</v>
      </c>
      <c r="E50">
        <v>215.25</v>
      </c>
      <c r="F50" s="57">
        <v>44142</v>
      </c>
      <c r="G50">
        <f t="shared" si="2"/>
        <v>-144</v>
      </c>
      <c r="H50" s="57">
        <v>45999</v>
      </c>
      <c r="I50">
        <v>1683</v>
      </c>
      <c r="J50">
        <v>291567300</v>
      </c>
      <c r="K50">
        <v>72</v>
      </c>
      <c r="L50"/>
      <c r="M50"/>
      <c r="N50">
        <v>1.36</v>
      </c>
      <c r="O50" s="83">
        <v>9227.4399999999987</v>
      </c>
      <c r="P50">
        <v>9728.4699999999993</v>
      </c>
      <c r="Q50">
        <v>1.64408</v>
      </c>
      <c r="R50">
        <v>9777.1299999999992</v>
      </c>
      <c r="S50">
        <v>1.64408</v>
      </c>
      <c r="T50" s="84">
        <v>9227.4399999999987</v>
      </c>
      <c r="U50" s="57">
        <v>44136</v>
      </c>
      <c r="V50" s="81" t="str">
        <f t="shared" si="0"/>
        <v>12020</v>
      </c>
      <c r="W50" s="80" t="str">
        <f t="shared" si="1"/>
        <v>Acima de 120 dias</v>
      </c>
      <c r="X50" s="81" t="str">
        <f t="shared" si="3"/>
        <v>112020</v>
      </c>
      <c r="AA50" s="86" t="s">
        <v>93</v>
      </c>
      <c r="AB50" s="5">
        <v>695145.42000000027</v>
      </c>
    </row>
    <row r="51" spans="1:28" x14ac:dyDescent="0.3">
      <c r="A51" s="57">
        <v>44286</v>
      </c>
      <c r="B51">
        <v>29894663000189</v>
      </c>
      <c r="C51" t="s">
        <v>96</v>
      </c>
      <c r="D51" s="57">
        <v>43815</v>
      </c>
      <c r="E51">
        <v>138.02000000000001</v>
      </c>
      <c r="F51" s="57">
        <v>44142</v>
      </c>
      <c r="G51">
        <f t="shared" si="2"/>
        <v>-144</v>
      </c>
      <c r="H51" s="57">
        <v>45937</v>
      </c>
      <c r="I51">
        <v>1621</v>
      </c>
      <c r="J51">
        <v>291650557</v>
      </c>
      <c r="K51">
        <v>72</v>
      </c>
      <c r="L51"/>
      <c r="M51"/>
      <c r="N51">
        <v>1.3599999999999999</v>
      </c>
      <c r="O51" s="83">
        <v>5837.88</v>
      </c>
      <c r="P51">
        <v>6192.4999999999973</v>
      </c>
      <c r="Q51">
        <v>1.6143559999999999</v>
      </c>
      <c r="R51">
        <v>6138.2000000000007</v>
      </c>
      <c r="S51">
        <v>1.6143559999999999</v>
      </c>
      <c r="T51" s="84">
        <v>5837.88</v>
      </c>
      <c r="U51" s="57">
        <v>44136</v>
      </c>
      <c r="V51" s="81" t="str">
        <f t="shared" si="0"/>
        <v>122019</v>
      </c>
      <c r="W51" s="80" t="str">
        <f t="shared" si="1"/>
        <v>Acima de 120 dias</v>
      </c>
      <c r="X51" s="81" t="str">
        <f t="shared" si="3"/>
        <v>112020</v>
      </c>
      <c r="AA51" s="8" t="s">
        <v>193</v>
      </c>
      <c r="AB51" s="5">
        <v>530269.11</v>
      </c>
    </row>
    <row r="52" spans="1:28" x14ac:dyDescent="0.3">
      <c r="A52" s="57">
        <v>44286</v>
      </c>
      <c r="B52">
        <v>29894663000189</v>
      </c>
      <c r="C52" t="s">
        <v>96</v>
      </c>
      <c r="D52" s="57">
        <v>43815</v>
      </c>
      <c r="E52">
        <v>217.1</v>
      </c>
      <c r="F52" s="57">
        <v>44019</v>
      </c>
      <c r="G52">
        <f t="shared" si="2"/>
        <v>-267</v>
      </c>
      <c r="H52" s="57">
        <v>45937</v>
      </c>
      <c r="I52">
        <v>1621</v>
      </c>
      <c r="J52">
        <v>291652873</v>
      </c>
      <c r="K52">
        <v>72</v>
      </c>
      <c r="L52"/>
      <c r="M52"/>
      <c r="N52">
        <v>1.3599999999999999</v>
      </c>
      <c r="O52" s="83">
        <v>9922.52</v>
      </c>
      <c r="P52">
        <v>9740.5599999999977</v>
      </c>
      <c r="Q52">
        <v>1.6878500000000001</v>
      </c>
      <c r="R52">
        <v>10523.539999999999</v>
      </c>
      <c r="S52">
        <v>1.6878500000000001</v>
      </c>
      <c r="T52" s="84">
        <v>9922.52</v>
      </c>
      <c r="U52" s="57">
        <v>44044</v>
      </c>
      <c r="V52" s="81" t="str">
        <f t="shared" si="0"/>
        <v>122019</v>
      </c>
      <c r="W52" s="80" t="str">
        <f t="shared" si="1"/>
        <v>Acima de 120 dias</v>
      </c>
      <c r="X52" s="81" t="str">
        <f t="shared" si="3"/>
        <v>82020</v>
      </c>
      <c r="AA52" s="87" t="s">
        <v>2</v>
      </c>
      <c r="AB52" s="88">
        <v>65541.509999999995</v>
      </c>
    </row>
    <row r="53" spans="1:28" x14ac:dyDescent="0.3">
      <c r="A53" s="57">
        <v>44286</v>
      </c>
      <c r="B53">
        <v>29894663000189</v>
      </c>
      <c r="C53" t="s">
        <v>96</v>
      </c>
      <c r="D53" s="57">
        <v>43873</v>
      </c>
      <c r="E53">
        <v>120</v>
      </c>
      <c r="F53" s="57">
        <v>44050</v>
      </c>
      <c r="G53">
        <f t="shared" si="2"/>
        <v>-236</v>
      </c>
      <c r="H53" s="57">
        <v>46029</v>
      </c>
      <c r="I53">
        <v>1713</v>
      </c>
      <c r="J53">
        <v>291672788</v>
      </c>
      <c r="K53">
        <v>72</v>
      </c>
      <c r="L53"/>
      <c r="M53"/>
      <c r="N53">
        <v>1.36</v>
      </c>
      <c r="O53" s="83">
        <v>5515.32</v>
      </c>
      <c r="P53">
        <v>5422.4599999999991</v>
      </c>
      <c r="Q53">
        <v>1.67913</v>
      </c>
      <c r="R53">
        <v>5866.43</v>
      </c>
      <c r="S53">
        <v>1.67913</v>
      </c>
      <c r="T53" s="84">
        <v>5515.32</v>
      </c>
      <c r="U53" s="57">
        <v>44075</v>
      </c>
      <c r="V53" s="81" t="str">
        <f t="shared" si="0"/>
        <v>22020</v>
      </c>
      <c r="W53" s="80" t="str">
        <f t="shared" si="1"/>
        <v>Acima de 120 dias</v>
      </c>
      <c r="X53" s="81" t="str">
        <f t="shared" si="3"/>
        <v>92020</v>
      </c>
      <c r="AA53" s="87" t="s">
        <v>3</v>
      </c>
      <c r="AB53" s="88">
        <v>64258.319999999992</v>
      </c>
    </row>
    <row r="54" spans="1:28" x14ac:dyDescent="0.3">
      <c r="A54" s="57">
        <v>44286</v>
      </c>
      <c r="B54">
        <v>29894663000189</v>
      </c>
      <c r="C54" t="s">
        <v>96</v>
      </c>
      <c r="D54" s="57">
        <v>43873</v>
      </c>
      <c r="E54">
        <v>217.2</v>
      </c>
      <c r="F54" s="57">
        <v>44111</v>
      </c>
      <c r="G54">
        <f t="shared" si="2"/>
        <v>-175</v>
      </c>
      <c r="H54" s="57">
        <v>46029</v>
      </c>
      <c r="I54">
        <v>1713</v>
      </c>
      <c r="J54">
        <v>291672928</v>
      </c>
      <c r="K54">
        <v>72</v>
      </c>
      <c r="L54"/>
      <c r="M54"/>
      <c r="N54">
        <v>1.36</v>
      </c>
      <c r="O54" s="83">
        <v>9584.14</v>
      </c>
      <c r="P54">
        <v>9814.6899999999969</v>
      </c>
      <c r="Q54">
        <v>1.660085</v>
      </c>
      <c r="R54">
        <v>10183.82</v>
      </c>
      <c r="S54">
        <v>1.660085</v>
      </c>
      <c r="T54" s="84">
        <v>9584.14</v>
      </c>
      <c r="U54" s="57">
        <v>44105</v>
      </c>
      <c r="V54" s="81" t="str">
        <f t="shared" si="0"/>
        <v>22020</v>
      </c>
      <c r="W54" s="80" t="str">
        <f t="shared" si="1"/>
        <v>Acima de 120 dias</v>
      </c>
      <c r="X54" s="81" t="str">
        <f t="shared" si="3"/>
        <v>102020</v>
      </c>
      <c r="AA54" s="87" t="s">
        <v>4</v>
      </c>
      <c r="AB54" s="88">
        <v>5621.0599999999995</v>
      </c>
    </row>
    <row r="55" spans="1:28" x14ac:dyDescent="0.3">
      <c r="A55" s="57">
        <v>44286</v>
      </c>
      <c r="B55">
        <v>29894663000189</v>
      </c>
      <c r="C55" t="s">
        <v>96</v>
      </c>
      <c r="D55" s="57">
        <v>43873</v>
      </c>
      <c r="E55">
        <v>183.96</v>
      </c>
      <c r="F55" s="57">
        <v>44172</v>
      </c>
      <c r="G55">
        <f t="shared" si="2"/>
        <v>-114</v>
      </c>
      <c r="H55" s="57">
        <v>46029</v>
      </c>
      <c r="I55">
        <v>1713</v>
      </c>
      <c r="J55">
        <v>291674685</v>
      </c>
      <c r="K55">
        <v>72</v>
      </c>
      <c r="L55"/>
      <c r="M55"/>
      <c r="N55">
        <v>1.36</v>
      </c>
      <c r="O55" s="83">
        <v>7785.5300000000007</v>
      </c>
      <c r="P55">
        <v>8312.7099999999991</v>
      </c>
      <c r="Q55">
        <v>1.6375980000000001</v>
      </c>
      <c r="R55">
        <v>8257.42</v>
      </c>
      <c r="S55">
        <v>1.6375980000000001</v>
      </c>
      <c r="T55" s="84">
        <v>7785.5300000000007</v>
      </c>
      <c r="U55" s="57">
        <v>44166</v>
      </c>
      <c r="V55" s="81" t="str">
        <f t="shared" si="0"/>
        <v>22020</v>
      </c>
      <c r="W55" s="80" t="str">
        <f t="shared" si="1"/>
        <v>91 a 120 dias</v>
      </c>
      <c r="X55" s="81" t="str">
        <f t="shared" si="3"/>
        <v>122020</v>
      </c>
      <c r="AA55" s="86" t="s">
        <v>92</v>
      </c>
      <c r="AB55" s="5">
        <v>74468.049999999988</v>
      </c>
    </row>
    <row r="56" spans="1:28" x14ac:dyDescent="0.3">
      <c r="A56" s="57">
        <v>44286</v>
      </c>
      <c r="B56">
        <v>29894663000189</v>
      </c>
      <c r="C56" t="s">
        <v>96</v>
      </c>
      <c r="D56" s="57">
        <v>43791</v>
      </c>
      <c r="E56">
        <v>160.05000000000001</v>
      </c>
      <c r="F56" s="57">
        <v>44050</v>
      </c>
      <c r="G56">
        <f t="shared" si="2"/>
        <v>-236</v>
      </c>
      <c r="H56" s="57">
        <v>45908</v>
      </c>
      <c r="I56">
        <v>1592</v>
      </c>
      <c r="J56">
        <v>291749067</v>
      </c>
      <c r="K56">
        <v>72</v>
      </c>
      <c r="L56"/>
      <c r="M56"/>
      <c r="N56">
        <v>1.3460000000000001</v>
      </c>
      <c r="O56" s="83">
        <v>7091.32</v>
      </c>
      <c r="P56">
        <v>7231.5499999999975</v>
      </c>
      <c r="Q56">
        <v>1.6866699999999999</v>
      </c>
      <c r="R56">
        <v>7539.99</v>
      </c>
      <c r="S56">
        <v>1.6866699999999999</v>
      </c>
      <c r="T56" s="84">
        <v>7091.32</v>
      </c>
      <c r="U56" s="57">
        <v>44075</v>
      </c>
      <c r="V56" s="81" t="str">
        <f t="shared" si="0"/>
        <v>112019</v>
      </c>
      <c r="W56" s="80" t="str">
        <f t="shared" si="1"/>
        <v>Acima de 120 dias</v>
      </c>
      <c r="X56" s="81" t="str">
        <f t="shared" si="3"/>
        <v>92020</v>
      </c>
      <c r="AA56" s="86" t="s">
        <v>93</v>
      </c>
      <c r="AB56" s="5">
        <v>320380.17000000004</v>
      </c>
    </row>
    <row r="57" spans="1:28" x14ac:dyDescent="0.3">
      <c r="A57" s="57">
        <v>44286</v>
      </c>
      <c r="B57">
        <v>29894663000189</v>
      </c>
      <c r="C57" t="s">
        <v>96</v>
      </c>
      <c r="D57" s="57">
        <v>43815</v>
      </c>
      <c r="E57">
        <v>343.5</v>
      </c>
      <c r="F57" s="57">
        <v>43928</v>
      </c>
      <c r="G57">
        <f t="shared" si="2"/>
        <v>-358</v>
      </c>
      <c r="H57" s="57">
        <v>45937</v>
      </c>
      <c r="I57">
        <v>1621</v>
      </c>
      <c r="J57">
        <v>291751682</v>
      </c>
      <c r="K57">
        <v>72</v>
      </c>
      <c r="L57"/>
      <c r="M57"/>
      <c r="N57">
        <v>1.3599999999999999</v>
      </c>
      <c r="O57" s="83">
        <v>16704.379999999997</v>
      </c>
      <c r="P57">
        <v>15411.679999999998</v>
      </c>
      <c r="Q57">
        <v>1.697236</v>
      </c>
      <c r="R57">
        <v>17681.150000000001</v>
      </c>
      <c r="S57">
        <v>1.697236</v>
      </c>
      <c r="T57" s="84">
        <v>16704.379999999997</v>
      </c>
      <c r="U57" s="57">
        <v>44044</v>
      </c>
      <c r="V57" s="81" t="str">
        <f t="shared" si="0"/>
        <v>122019</v>
      </c>
      <c r="W57" s="80" t="str">
        <f t="shared" si="1"/>
        <v>Acima de 120 dias</v>
      </c>
      <c r="X57" s="81" t="str">
        <f t="shared" si="3"/>
        <v>82020</v>
      </c>
      <c r="AA57" s="8" t="s">
        <v>194</v>
      </c>
      <c r="AB57" s="5">
        <v>956524.58999999985</v>
      </c>
    </row>
    <row r="58" spans="1:28" x14ac:dyDescent="0.3">
      <c r="A58" s="57">
        <v>44286</v>
      </c>
      <c r="B58">
        <v>29894663000189</v>
      </c>
      <c r="C58" t="s">
        <v>96</v>
      </c>
      <c r="D58" s="57">
        <v>43843</v>
      </c>
      <c r="E58">
        <v>227.61</v>
      </c>
      <c r="F58" s="57">
        <v>44323</v>
      </c>
      <c r="G58">
        <f t="shared" si="2"/>
        <v>37</v>
      </c>
      <c r="H58" s="57">
        <v>45968</v>
      </c>
      <c r="I58">
        <v>1652</v>
      </c>
      <c r="J58">
        <v>291762404</v>
      </c>
      <c r="K58">
        <v>72</v>
      </c>
      <c r="L58"/>
      <c r="M58"/>
      <c r="N58">
        <v>1.36</v>
      </c>
      <c r="O58" s="83">
        <v>8216.92</v>
      </c>
      <c r="P58">
        <v>10200.82</v>
      </c>
      <c r="Q58">
        <v>1.688372</v>
      </c>
      <c r="R58">
        <v>8865.57</v>
      </c>
      <c r="S58">
        <v>1.688372</v>
      </c>
      <c r="T58" s="84">
        <v>8216.92</v>
      </c>
      <c r="U58" s="57">
        <v>44317</v>
      </c>
      <c r="V58" s="81" t="str">
        <f t="shared" si="0"/>
        <v>12020</v>
      </c>
      <c r="W58" s="80" t="str">
        <f t="shared" si="1"/>
        <v>1 a 30 dias</v>
      </c>
      <c r="X58" s="81" t="str">
        <f t="shared" si="3"/>
        <v>52021</v>
      </c>
      <c r="AA58" s="87" t="s">
        <v>2</v>
      </c>
      <c r="AB58" s="88">
        <v>140497.30000000002</v>
      </c>
    </row>
    <row r="59" spans="1:28" x14ac:dyDescent="0.3">
      <c r="A59" s="57">
        <v>44286</v>
      </c>
      <c r="B59">
        <v>29894663000189</v>
      </c>
      <c r="C59" t="s">
        <v>96</v>
      </c>
      <c r="D59" s="57">
        <v>43843</v>
      </c>
      <c r="E59">
        <v>99.3</v>
      </c>
      <c r="F59" s="57">
        <v>44323</v>
      </c>
      <c r="G59">
        <f t="shared" si="2"/>
        <v>37</v>
      </c>
      <c r="H59" s="57">
        <v>45968</v>
      </c>
      <c r="I59">
        <v>1652</v>
      </c>
      <c r="J59">
        <v>291859498</v>
      </c>
      <c r="K59">
        <v>72</v>
      </c>
      <c r="L59"/>
      <c r="M59"/>
      <c r="N59">
        <v>1.36</v>
      </c>
      <c r="O59" s="83">
        <v>3627.26</v>
      </c>
      <c r="P59">
        <v>4450.3600000000015</v>
      </c>
      <c r="Q59">
        <v>1.636544</v>
      </c>
      <c r="R59">
        <v>3867.82</v>
      </c>
      <c r="S59">
        <v>1.636544</v>
      </c>
      <c r="T59" s="84">
        <v>3627.26</v>
      </c>
      <c r="U59" s="57">
        <v>44317</v>
      </c>
      <c r="V59" s="81" t="str">
        <f t="shared" si="0"/>
        <v>12020</v>
      </c>
      <c r="W59" s="80" t="str">
        <f t="shared" si="1"/>
        <v>1 a 30 dias</v>
      </c>
      <c r="X59" s="81" t="str">
        <f t="shared" si="3"/>
        <v>52021</v>
      </c>
      <c r="AA59" s="87" t="s">
        <v>3</v>
      </c>
      <c r="AB59" s="88">
        <v>171896.65999999997</v>
      </c>
    </row>
    <row r="60" spans="1:28" x14ac:dyDescent="0.3">
      <c r="A60" s="57">
        <v>44286</v>
      </c>
      <c r="B60">
        <v>29894663000189</v>
      </c>
      <c r="C60" t="s">
        <v>96</v>
      </c>
      <c r="D60" s="57">
        <v>43843</v>
      </c>
      <c r="E60">
        <v>140.35</v>
      </c>
      <c r="F60" s="57">
        <v>44234</v>
      </c>
      <c r="G60">
        <f t="shared" si="2"/>
        <v>-52</v>
      </c>
      <c r="H60" s="57">
        <v>45999</v>
      </c>
      <c r="I60">
        <v>1683</v>
      </c>
      <c r="J60">
        <v>291862255</v>
      </c>
      <c r="K60">
        <v>72</v>
      </c>
      <c r="L60"/>
      <c r="M60"/>
      <c r="N60">
        <v>1.36</v>
      </c>
      <c r="O60" s="83">
        <v>5587.58</v>
      </c>
      <c r="P60">
        <v>6343.3199999999979</v>
      </c>
      <c r="Q60">
        <v>1.650798</v>
      </c>
      <c r="R60">
        <v>5953.96</v>
      </c>
      <c r="S60">
        <v>1.650798</v>
      </c>
      <c r="T60" s="84">
        <v>5587.58</v>
      </c>
      <c r="U60" s="57">
        <v>44228</v>
      </c>
      <c r="V60" s="81" t="str">
        <f t="shared" si="0"/>
        <v>12020</v>
      </c>
      <c r="W60" s="80" t="str">
        <f t="shared" si="1"/>
        <v>31 a 60 dias</v>
      </c>
      <c r="X60" s="81" t="str">
        <f t="shared" si="3"/>
        <v>22021</v>
      </c>
      <c r="AA60" s="87" t="s">
        <v>4</v>
      </c>
      <c r="AB60" s="88">
        <v>14690.91</v>
      </c>
    </row>
    <row r="61" spans="1:28" x14ac:dyDescent="0.3">
      <c r="A61" s="57">
        <v>44286</v>
      </c>
      <c r="B61">
        <v>29894663000189</v>
      </c>
      <c r="C61" t="s">
        <v>96</v>
      </c>
      <c r="D61" s="57">
        <v>43815</v>
      </c>
      <c r="E61">
        <v>186.62</v>
      </c>
      <c r="F61" s="57">
        <v>44142</v>
      </c>
      <c r="G61">
        <f t="shared" si="2"/>
        <v>-144</v>
      </c>
      <c r="H61" s="57">
        <v>45968</v>
      </c>
      <c r="I61">
        <v>1652</v>
      </c>
      <c r="J61">
        <v>291863537</v>
      </c>
      <c r="K61">
        <v>72</v>
      </c>
      <c r="L61"/>
      <c r="M61"/>
      <c r="N61">
        <v>1.3599999999999999</v>
      </c>
      <c r="O61" s="83">
        <v>7851.14</v>
      </c>
      <c r="P61">
        <v>8443.8000000000029</v>
      </c>
      <c r="Q61">
        <v>1.692159</v>
      </c>
      <c r="R61">
        <v>8388.7199999999993</v>
      </c>
      <c r="S61">
        <v>1.692159</v>
      </c>
      <c r="T61" s="84">
        <v>7851.14</v>
      </c>
      <c r="U61" s="57">
        <v>44136</v>
      </c>
      <c r="V61" s="81" t="str">
        <f t="shared" si="0"/>
        <v>122019</v>
      </c>
      <c r="W61" s="80" t="str">
        <f t="shared" si="1"/>
        <v>Acima de 120 dias</v>
      </c>
      <c r="X61" s="81" t="str">
        <f t="shared" si="3"/>
        <v>112020</v>
      </c>
      <c r="AA61" s="86" t="s">
        <v>92</v>
      </c>
      <c r="AB61" s="5">
        <v>200178.8</v>
      </c>
    </row>
    <row r="62" spans="1:28" x14ac:dyDescent="0.3">
      <c r="A62" s="57">
        <v>44286</v>
      </c>
      <c r="B62">
        <v>29894663000189</v>
      </c>
      <c r="C62" t="s">
        <v>96</v>
      </c>
      <c r="D62" s="57">
        <v>43873</v>
      </c>
      <c r="E62">
        <v>152</v>
      </c>
      <c r="F62" s="57">
        <v>44019</v>
      </c>
      <c r="G62">
        <f t="shared" si="2"/>
        <v>-267</v>
      </c>
      <c r="H62" s="57">
        <v>45999</v>
      </c>
      <c r="I62">
        <v>1683</v>
      </c>
      <c r="J62">
        <v>291866512</v>
      </c>
      <c r="K62">
        <v>72</v>
      </c>
      <c r="L62"/>
      <c r="M62"/>
      <c r="N62">
        <v>1.36</v>
      </c>
      <c r="O62" s="83">
        <v>7140.08</v>
      </c>
      <c r="P62">
        <v>6810.9100000000008</v>
      </c>
      <c r="Q62">
        <v>1.631732</v>
      </c>
      <c r="R62">
        <v>7512.21</v>
      </c>
      <c r="S62">
        <v>1.631732</v>
      </c>
      <c r="T62" s="84">
        <v>7140.08</v>
      </c>
      <c r="U62" s="57">
        <v>44044</v>
      </c>
      <c r="V62" s="81" t="str">
        <f t="shared" si="0"/>
        <v>22020</v>
      </c>
      <c r="W62" s="80" t="str">
        <f t="shared" si="1"/>
        <v>Acima de 120 dias</v>
      </c>
      <c r="X62" s="81" t="str">
        <f t="shared" si="3"/>
        <v>82020</v>
      </c>
      <c r="AA62" s="86" t="s">
        <v>93</v>
      </c>
      <c r="AB62" s="5">
        <v>429260.92</v>
      </c>
    </row>
    <row r="63" spans="1:28" x14ac:dyDescent="0.3">
      <c r="A63" s="57">
        <v>44286</v>
      </c>
      <c r="B63">
        <v>29894663000189</v>
      </c>
      <c r="C63" t="s">
        <v>96</v>
      </c>
      <c r="D63" s="57">
        <v>43903</v>
      </c>
      <c r="E63">
        <v>281</v>
      </c>
      <c r="F63" s="57">
        <v>44323</v>
      </c>
      <c r="G63">
        <f t="shared" si="2"/>
        <v>37</v>
      </c>
      <c r="H63" s="57">
        <v>46029</v>
      </c>
      <c r="I63">
        <v>1713</v>
      </c>
      <c r="J63">
        <v>291880845</v>
      </c>
      <c r="K63">
        <v>72</v>
      </c>
      <c r="L63"/>
      <c r="M63"/>
      <c r="N63">
        <v>1.3664130928050502</v>
      </c>
      <c r="O63" s="83">
        <v>10325.4</v>
      </c>
      <c r="P63">
        <v>12564.710000000001</v>
      </c>
      <c r="Q63">
        <v>1.704178</v>
      </c>
      <c r="R63">
        <v>11190.79</v>
      </c>
      <c r="S63">
        <v>1.704178</v>
      </c>
      <c r="T63" s="84">
        <v>10325.4</v>
      </c>
      <c r="U63" s="57">
        <v>44317</v>
      </c>
      <c r="V63" s="81" t="str">
        <f t="shared" si="0"/>
        <v>32020</v>
      </c>
      <c r="W63" s="80" t="str">
        <f t="shared" si="1"/>
        <v>1 a 30 dias</v>
      </c>
      <c r="X63" s="81" t="str">
        <f t="shared" si="3"/>
        <v>52021</v>
      </c>
      <c r="AA63" s="8" t="s">
        <v>195</v>
      </c>
      <c r="AB63" s="5">
        <v>1882993.28</v>
      </c>
    </row>
    <row r="64" spans="1:28" x14ac:dyDescent="0.3">
      <c r="A64" s="57">
        <v>44286</v>
      </c>
      <c r="B64">
        <v>29894663000189</v>
      </c>
      <c r="C64" t="s">
        <v>96</v>
      </c>
      <c r="D64" s="57">
        <v>43873</v>
      </c>
      <c r="E64">
        <v>517.12</v>
      </c>
      <c r="F64" s="57">
        <v>44323</v>
      </c>
      <c r="G64">
        <f t="shared" si="2"/>
        <v>37</v>
      </c>
      <c r="H64" s="57">
        <v>45968</v>
      </c>
      <c r="I64">
        <v>1652</v>
      </c>
      <c r="J64">
        <v>291959533</v>
      </c>
      <c r="K64">
        <v>72</v>
      </c>
      <c r="L64"/>
      <c r="M64"/>
      <c r="N64">
        <v>1.36</v>
      </c>
      <c r="O64" s="83">
        <v>18870.629999999997</v>
      </c>
      <c r="P64">
        <v>22972.810000000016</v>
      </c>
      <c r="Q64">
        <v>1.6409229999999999</v>
      </c>
      <c r="R64">
        <v>20142.329999999998</v>
      </c>
      <c r="S64">
        <v>1.6409229999999999</v>
      </c>
      <c r="T64" s="84">
        <v>18870.629999999997</v>
      </c>
      <c r="U64" s="57">
        <v>44317</v>
      </c>
      <c r="V64" s="81" t="str">
        <f t="shared" si="0"/>
        <v>22020</v>
      </c>
      <c r="W64" s="80" t="str">
        <f t="shared" si="1"/>
        <v>1 a 30 dias</v>
      </c>
      <c r="X64" s="81" t="str">
        <f t="shared" si="3"/>
        <v>52021</v>
      </c>
      <c r="AA64" s="87" t="s">
        <v>2</v>
      </c>
      <c r="AB64" s="88">
        <v>326680.08999999997</v>
      </c>
    </row>
    <row r="65" spans="1:28" x14ac:dyDescent="0.3">
      <c r="A65" s="57">
        <v>44286</v>
      </c>
      <c r="B65">
        <v>29894663000189</v>
      </c>
      <c r="C65" t="s">
        <v>96</v>
      </c>
      <c r="D65" s="57">
        <v>43843</v>
      </c>
      <c r="E65">
        <v>323.64</v>
      </c>
      <c r="F65" s="57">
        <v>43868</v>
      </c>
      <c r="G65">
        <f t="shared" si="2"/>
        <v>-418</v>
      </c>
      <c r="H65" s="57">
        <v>45968</v>
      </c>
      <c r="I65">
        <v>1652</v>
      </c>
      <c r="J65">
        <v>291963052</v>
      </c>
      <c r="K65">
        <v>72</v>
      </c>
      <c r="L65"/>
      <c r="M65"/>
      <c r="N65">
        <v>1.36</v>
      </c>
      <c r="O65" s="83">
        <v>16542.43</v>
      </c>
      <c r="P65">
        <v>14504.729999999998</v>
      </c>
      <c r="Q65">
        <v>1.6867799999999999</v>
      </c>
      <c r="R65">
        <v>17460.669999999998</v>
      </c>
      <c r="S65">
        <v>1.6867799999999999</v>
      </c>
      <c r="T65" s="84">
        <v>16542.43</v>
      </c>
      <c r="U65" s="57">
        <v>43862</v>
      </c>
      <c r="V65" s="81" t="str">
        <f t="shared" si="0"/>
        <v>12020</v>
      </c>
      <c r="W65" s="80" t="str">
        <f t="shared" si="1"/>
        <v>Acima de 120 dias</v>
      </c>
      <c r="X65" s="81" t="str">
        <f t="shared" si="3"/>
        <v>22020</v>
      </c>
      <c r="AA65" s="87" t="s">
        <v>3</v>
      </c>
      <c r="AB65" s="88">
        <v>471999.77</v>
      </c>
    </row>
    <row r="66" spans="1:28" x14ac:dyDescent="0.3">
      <c r="A66" s="57">
        <v>44286</v>
      </c>
      <c r="B66">
        <v>29894663000189</v>
      </c>
      <c r="C66" t="s">
        <v>96</v>
      </c>
      <c r="D66" s="57">
        <v>43873</v>
      </c>
      <c r="E66">
        <v>329.74</v>
      </c>
      <c r="F66" s="57">
        <v>44111</v>
      </c>
      <c r="G66">
        <f t="shared" si="2"/>
        <v>-175</v>
      </c>
      <c r="H66" s="57">
        <v>46029</v>
      </c>
      <c r="I66">
        <v>1713</v>
      </c>
      <c r="J66">
        <v>291975907</v>
      </c>
      <c r="K66">
        <v>72</v>
      </c>
      <c r="L66"/>
      <c r="M66"/>
      <c r="N66">
        <v>1.36</v>
      </c>
      <c r="O66" s="83">
        <v>14560.57</v>
      </c>
      <c r="P66">
        <v>14900.059999999996</v>
      </c>
      <c r="Q66">
        <v>1.656369</v>
      </c>
      <c r="R66">
        <v>15460.52</v>
      </c>
      <c r="S66">
        <v>1.656369</v>
      </c>
      <c r="T66" s="84">
        <v>14560.57</v>
      </c>
      <c r="U66" s="57">
        <v>44136</v>
      </c>
      <c r="V66" s="81" t="str">
        <f t="shared" ref="V66:V129" si="4">MONTH(D66)&amp;YEAR(D66)</f>
        <v>22020</v>
      </c>
      <c r="W66" s="80" t="str">
        <f t="shared" ref="W66:W129" si="5">_xlfn.IFS(G66&lt;-120,"Acima de 120 dias",G66&lt;=-90,"91 a 120 dias",G66&lt;=-61,"61 a 90 dias",G66&lt;=-31,"31 a 60 dias",G66&gt;=-30,"1 a 30 dias")</f>
        <v>Acima de 120 dias</v>
      </c>
      <c r="X66" s="81" t="str">
        <f t="shared" si="3"/>
        <v>112020</v>
      </c>
      <c r="AA66" s="87" t="s">
        <v>4</v>
      </c>
      <c r="AB66" s="88">
        <v>59082.46</v>
      </c>
    </row>
    <row r="67" spans="1:28" x14ac:dyDescent="0.3">
      <c r="A67" s="57">
        <v>44286</v>
      </c>
      <c r="B67">
        <v>29894663000189</v>
      </c>
      <c r="C67" t="s">
        <v>96</v>
      </c>
      <c r="D67" s="57">
        <v>43903</v>
      </c>
      <c r="E67">
        <v>389.05</v>
      </c>
      <c r="F67" s="57">
        <v>44050</v>
      </c>
      <c r="G67">
        <f t="shared" ref="G67:G130" si="6">F67-A67</f>
        <v>-236</v>
      </c>
      <c r="H67" s="57">
        <v>46062</v>
      </c>
      <c r="I67">
        <v>1746</v>
      </c>
      <c r="J67">
        <v>291981716</v>
      </c>
      <c r="K67">
        <v>72</v>
      </c>
      <c r="L67"/>
      <c r="M67"/>
      <c r="N67">
        <v>1.36</v>
      </c>
      <c r="O67" s="83">
        <v>18114.629999999997</v>
      </c>
      <c r="P67">
        <v>17576.64</v>
      </c>
      <c r="Q67">
        <v>1.654498</v>
      </c>
      <c r="R67">
        <v>19197.739999999998</v>
      </c>
      <c r="S67">
        <v>1.654498</v>
      </c>
      <c r="T67" s="84">
        <v>18114.629999999997</v>
      </c>
      <c r="U67" s="57">
        <v>44075</v>
      </c>
      <c r="V67" s="81" t="str">
        <f t="shared" si="4"/>
        <v>32020</v>
      </c>
      <c r="W67" s="80" t="str">
        <f t="shared" si="5"/>
        <v>Acima de 120 dias</v>
      </c>
      <c r="X67" s="81" t="str">
        <f t="shared" ref="X67:X130" si="7">MONTH(U67)&amp;YEAR(U67)</f>
        <v>92020</v>
      </c>
      <c r="AA67" s="86" t="s">
        <v>92</v>
      </c>
      <c r="AB67" s="5">
        <v>452928.82</v>
      </c>
    </row>
    <row r="68" spans="1:28" x14ac:dyDescent="0.3">
      <c r="A68" s="57">
        <v>44286</v>
      </c>
      <c r="B68">
        <v>29894663000189</v>
      </c>
      <c r="C68" t="s">
        <v>96</v>
      </c>
      <c r="D68" s="57">
        <v>43791</v>
      </c>
      <c r="E68">
        <v>375.34</v>
      </c>
      <c r="F68" s="57">
        <v>43928</v>
      </c>
      <c r="G68">
        <f t="shared" si="6"/>
        <v>-358</v>
      </c>
      <c r="H68" s="57">
        <v>45937</v>
      </c>
      <c r="I68">
        <v>1621</v>
      </c>
      <c r="J68">
        <v>292051434</v>
      </c>
      <c r="K68">
        <v>72</v>
      </c>
      <c r="L68"/>
      <c r="M68"/>
      <c r="N68">
        <v>1.3460000000000001</v>
      </c>
      <c r="O68" s="83">
        <v>18388.63</v>
      </c>
      <c r="P68">
        <v>17103.200000000004</v>
      </c>
      <c r="Q68">
        <v>1.6520220000000001</v>
      </c>
      <c r="R68">
        <v>19366.82</v>
      </c>
      <c r="S68">
        <v>1.6520220000000001</v>
      </c>
      <c r="T68" s="84">
        <v>18388.63</v>
      </c>
      <c r="U68" s="57">
        <v>43952</v>
      </c>
      <c r="V68" s="81" t="str">
        <f t="shared" si="4"/>
        <v>112019</v>
      </c>
      <c r="W68" s="80" t="str">
        <f t="shared" si="5"/>
        <v>Acima de 120 dias</v>
      </c>
      <c r="X68" s="81" t="str">
        <f t="shared" si="7"/>
        <v>52020</v>
      </c>
      <c r="AA68" s="86" t="s">
        <v>93</v>
      </c>
      <c r="AB68" s="5">
        <v>572302.14000000013</v>
      </c>
    </row>
    <row r="69" spans="1:28" x14ac:dyDescent="0.3">
      <c r="A69" s="57">
        <v>44286</v>
      </c>
      <c r="B69">
        <v>29894663000189</v>
      </c>
      <c r="C69" t="s">
        <v>96</v>
      </c>
      <c r="D69" s="57">
        <v>43815</v>
      </c>
      <c r="E69">
        <v>90.96</v>
      </c>
      <c r="F69" s="57">
        <v>43897</v>
      </c>
      <c r="G69">
        <f t="shared" si="6"/>
        <v>-389</v>
      </c>
      <c r="H69" s="57">
        <v>45968</v>
      </c>
      <c r="I69">
        <v>1652</v>
      </c>
      <c r="J69">
        <v>292062247</v>
      </c>
      <c r="K69">
        <v>72</v>
      </c>
      <c r="L69"/>
      <c r="M69"/>
      <c r="N69">
        <v>1.4949999999999999</v>
      </c>
      <c r="O69" s="83">
        <v>4307.47</v>
      </c>
      <c r="P69">
        <v>3953.3100000000004</v>
      </c>
      <c r="Q69">
        <v>2.0450050000000002</v>
      </c>
      <c r="R69">
        <v>4706.67</v>
      </c>
      <c r="S69">
        <v>2.0450050000000002</v>
      </c>
      <c r="T69" s="84">
        <v>4307.47</v>
      </c>
      <c r="U69" s="57">
        <v>43922</v>
      </c>
      <c r="V69" s="81" t="str">
        <f t="shared" si="4"/>
        <v>122019</v>
      </c>
      <c r="W69" s="80" t="str">
        <f t="shared" si="5"/>
        <v>Acima de 120 dias</v>
      </c>
      <c r="X69" s="81" t="str">
        <f t="shared" si="7"/>
        <v>42020</v>
      </c>
      <c r="AA69" s="8" t="s">
        <v>196</v>
      </c>
      <c r="AB69" s="5">
        <v>705066.36999999988</v>
      </c>
    </row>
    <row r="70" spans="1:28" x14ac:dyDescent="0.3">
      <c r="A70" s="57">
        <v>44286</v>
      </c>
      <c r="B70">
        <v>29894663000189</v>
      </c>
      <c r="C70" t="s">
        <v>96</v>
      </c>
      <c r="D70" s="57">
        <v>43791</v>
      </c>
      <c r="E70">
        <v>125.9</v>
      </c>
      <c r="F70" s="57">
        <v>44111</v>
      </c>
      <c r="G70">
        <f t="shared" si="6"/>
        <v>-175</v>
      </c>
      <c r="H70" s="57">
        <v>45937</v>
      </c>
      <c r="I70">
        <v>1621</v>
      </c>
      <c r="J70">
        <v>292154396</v>
      </c>
      <c r="K70">
        <v>72</v>
      </c>
      <c r="L70"/>
      <c r="M70"/>
      <c r="N70">
        <v>1.3460000000000001</v>
      </c>
      <c r="O70" s="83">
        <v>5372.9299999999994</v>
      </c>
      <c r="P70">
        <v>5736.9099999999989</v>
      </c>
      <c r="Q70">
        <v>1.691443</v>
      </c>
      <c r="R70">
        <v>5740.78</v>
      </c>
      <c r="S70">
        <v>1.691443</v>
      </c>
      <c r="T70" s="84">
        <v>5372.9299999999994</v>
      </c>
      <c r="U70" s="57">
        <v>44105</v>
      </c>
      <c r="V70" s="81" t="str">
        <f t="shared" si="4"/>
        <v>112019</v>
      </c>
      <c r="W70" s="80" t="str">
        <f t="shared" si="5"/>
        <v>Acima de 120 dias</v>
      </c>
      <c r="X70" s="81" t="str">
        <f t="shared" si="7"/>
        <v>102020</v>
      </c>
      <c r="AA70" s="87" t="s">
        <v>2</v>
      </c>
      <c r="AB70" s="88">
        <v>134708.06</v>
      </c>
    </row>
    <row r="71" spans="1:28" x14ac:dyDescent="0.3">
      <c r="A71" s="57">
        <v>44286</v>
      </c>
      <c r="B71">
        <v>29894663000189</v>
      </c>
      <c r="C71" t="s">
        <v>96</v>
      </c>
      <c r="D71" s="57">
        <v>43815</v>
      </c>
      <c r="E71">
        <v>285.89999999999998</v>
      </c>
      <c r="F71" s="57">
        <v>44262</v>
      </c>
      <c r="G71">
        <f t="shared" si="6"/>
        <v>-24</v>
      </c>
      <c r="H71" s="57">
        <v>45968</v>
      </c>
      <c r="I71">
        <v>1652</v>
      </c>
      <c r="J71">
        <v>292158138</v>
      </c>
      <c r="K71">
        <v>72</v>
      </c>
      <c r="L71"/>
      <c r="M71"/>
      <c r="N71">
        <v>1.3599999999999999</v>
      </c>
      <c r="O71" s="83">
        <v>11016.550000000001</v>
      </c>
      <c r="P71">
        <v>12935.860000000002</v>
      </c>
      <c r="Q71">
        <v>1.6359870000000001</v>
      </c>
      <c r="R71">
        <v>11707.87</v>
      </c>
      <c r="S71">
        <v>1.6359870000000001</v>
      </c>
      <c r="T71" s="84">
        <v>11016.550000000001</v>
      </c>
      <c r="U71" s="57">
        <v>44287</v>
      </c>
      <c r="V71" s="81" t="str">
        <f t="shared" si="4"/>
        <v>122019</v>
      </c>
      <c r="W71" s="80" t="str">
        <f t="shared" si="5"/>
        <v>1 a 30 dias</v>
      </c>
      <c r="X71" s="81" t="str">
        <f t="shared" si="7"/>
        <v>42021</v>
      </c>
      <c r="AA71" s="87" t="s">
        <v>3</v>
      </c>
      <c r="AB71" s="88">
        <v>242443.64</v>
      </c>
    </row>
    <row r="72" spans="1:28" x14ac:dyDescent="0.3">
      <c r="A72" s="57">
        <v>44286</v>
      </c>
      <c r="B72">
        <v>29894663000189</v>
      </c>
      <c r="C72" t="s">
        <v>96</v>
      </c>
      <c r="D72" s="57">
        <v>43815</v>
      </c>
      <c r="E72">
        <v>235.87</v>
      </c>
      <c r="F72" s="57">
        <v>43837</v>
      </c>
      <c r="G72">
        <f t="shared" si="6"/>
        <v>-449</v>
      </c>
      <c r="H72" s="57">
        <v>45968</v>
      </c>
      <c r="I72">
        <v>1652</v>
      </c>
      <c r="J72">
        <v>292159736</v>
      </c>
      <c r="K72">
        <v>72</v>
      </c>
      <c r="L72"/>
      <c r="M72"/>
      <c r="N72">
        <v>1.3599999999999999</v>
      </c>
      <c r="O72" s="83">
        <v>12417.04</v>
      </c>
      <c r="P72">
        <v>10672.189999999999</v>
      </c>
      <c r="Q72">
        <v>1.6227290000000001</v>
      </c>
      <c r="R72">
        <v>12961.27</v>
      </c>
      <c r="S72">
        <v>1.6227290000000001</v>
      </c>
      <c r="T72" s="84">
        <v>12417.04</v>
      </c>
      <c r="U72" s="57">
        <v>43891</v>
      </c>
      <c r="V72" s="81" t="str">
        <f t="shared" si="4"/>
        <v>122019</v>
      </c>
      <c r="W72" s="80" t="str">
        <f t="shared" si="5"/>
        <v>Acima de 120 dias</v>
      </c>
      <c r="X72" s="81" t="str">
        <f t="shared" si="7"/>
        <v>32020</v>
      </c>
      <c r="AA72" s="87" t="s">
        <v>4</v>
      </c>
      <c r="AB72" s="88">
        <v>38756.83</v>
      </c>
    </row>
    <row r="73" spans="1:28" x14ac:dyDescent="0.3">
      <c r="A73" s="57">
        <v>44286</v>
      </c>
      <c r="B73">
        <v>29894663000189</v>
      </c>
      <c r="C73" t="s">
        <v>96</v>
      </c>
      <c r="D73" s="57">
        <v>43815</v>
      </c>
      <c r="E73">
        <v>125.07</v>
      </c>
      <c r="F73" s="57">
        <v>43868</v>
      </c>
      <c r="G73">
        <f t="shared" si="6"/>
        <v>-418</v>
      </c>
      <c r="H73" s="57">
        <v>45968</v>
      </c>
      <c r="I73">
        <v>1652</v>
      </c>
      <c r="J73">
        <v>292258665</v>
      </c>
      <c r="K73">
        <v>72</v>
      </c>
      <c r="L73"/>
      <c r="M73"/>
      <c r="N73">
        <v>1.3599999999999999</v>
      </c>
      <c r="O73" s="83">
        <v>6436.44</v>
      </c>
      <c r="P73">
        <v>5658.8999999999987</v>
      </c>
      <c r="Q73">
        <v>1.6444559999999999</v>
      </c>
      <c r="R73">
        <v>6747.62</v>
      </c>
      <c r="S73">
        <v>1.6444559999999999</v>
      </c>
      <c r="T73" s="84">
        <v>6436.44</v>
      </c>
      <c r="U73" s="57">
        <v>43862</v>
      </c>
      <c r="V73" s="81" t="str">
        <f t="shared" si="4"/>
        <v>122019</v>
      </c>
      <c r="W73" s="80" t="str">
        <f t="shared" si="5"/>
        <v>Acima de 120 dias</v>
      </c>
      <c r="X73" s="81" t="str">
        <f t="shared" si="7"/>
        <v>22020</v>
      </c>
      <c r="AA73" s="86" t="s">
        <v>92</v>
      </c>
      <c r="AB73" s="5">
        <v>170326.65999999997</v>
      </c>
    </row>
    <row r="74" spans="1:28" x14ac:dyDescent="0.3">
      <c r="A74" s="57">
        <v>44286</v>
      </c>
      <c r="B74">
        <v>29894663000189</v>
      </c>
      <c r="C74" t="s">
        <v>96</v>
      </c>
      <c r="D74" s="57">
        <v>43815</v>
      </c>
      <c r="E74">
        <v>200</v>
      </c>
      <c r="F74" s="57">
        <v>43897</v>
      </c>
      <c r="G74">
        <f t="shared" si="6"/>
        <v>-389</v>
      </c>
      <c r="H74" s="57">
        <v>44872</v>
      </c>
      <c r="I74">
        <v>556</v>
      </c>
      <c r="J74">
        <v>292263667</v>
      </c>
      <c r="K74">
        <v>36</v>
      </c>
      <c r="L74"/>
      <c r="M74"/>
      <c r="N74">
        <v>1.4949999999999999</v>
      </c>
      <c r="O74" s="83">
        <v>5983.2</v>
      </c>
      <c r="P74">
        <v>5422.1</v>
      </c>
      <c r="Q74">
        <v>2.0499559999999999</v>
      </c>
      <c r="R74">
        <v>6134.88</v>
      </c>
      <c r="S74">
        <v>2.0499559999999999</v>
      </c>
      <c r="T74" s="84">
        <v>5983.2</v>
      </c>
      <c r="U74" s="57">
        <v>43922</v>
      </c>
      <c r="V74" s="81" t="str">
        <f t="shared" si="4"/>
        <v>122019</v>
      </c>
      <c r="W74" s="80" t="str">
        <f t="shared" si="5"/>
        <v>Acima de 120 dias</v>
      </c>
      <c r="X74" s="81" t="str">
        <f t="shared" si="7"/>
        <v>42020</v>
      </c>
      <c r="AA74" s="86" t="s">
        <v>93</v>
      </c>
      <c r="AB74" s="5">
        <v>118831.18</v>
      </c>
    </row>
    <row r="75" spans="1:28" x14ac:dyDescent="0.3">
      <c r="A75" s="57">
        <v>44286</v>
      </c>
      <c r="B75">
        <v>29894663000189</v>
      </c>
      <c r="C75" t="s">
        <v>96</v>
      </c>
      <c r="D75" s="57">
        <v>43843</v>
      </c>
      <c r="E75">
        <v>285.20999999999998</v>
      </c>
      <c r="F75" s="57">
        <v>44234</v>
      </c>
      <c r="G75">
        <f t="shared" si="6"/>
        <v>-52</v>
      </c>
      <c r="H75" s="57">
        <v>45999</v>
      </c>
      <c r="I75">
        <v>1683</v>
      </c>
      <c r="J75">
        <v>292268580</v>
      </c>
      <c r="K75">
        <v>72</v>
      </c>
      <c r="L75"/>
      <c r="M75"/>
      <c r="N75">
        <v>1.36</v>
      </c>
      <c r="O75" s="83">
        <v>11360.630000000001</v>
      </c>
      <c r="P75">
        <v>12890.390000000005</v>
      </c>
      <c r="Q75">
        <v>1.648325</v>
      </c>
      <c r="R75">
        <v>12099.24</v>
      </c>
      <c r="S75">
        <v>1.648325</v>
      </c>
      <c r="T75" s="84">
        <v>11360.630000000001</v>
      </c>
      <c r="U75" s="57">
        <v>44228</v>
      </c>
      <c r="V75" s="81" t="str">
        <f t="shared" si="4"/>
        <v>12020</v>
      </c>
      <c r="W75" s="80" t="str">
        <f t="shared" si="5"/>
        <v>31 a 60 dias</v>
      </c>
      <c r="X75" s="81" t="str">
        <f t="shared" si="7"/>
        <v>22021</v>
      </c>
      <c r="AA75" s="8" t="s">
        <v>197</v>
      </c>
      <c r="AB75" s="5">
        <v>8429506.8599999994</v>
      </c>
    </row>
    <row r="76" spans="1:28" x14ac:dyDescent="0.3">
      <c r="A76" s="57">
        <v>44286</v>
      </c>
      <c r="B76">
        <v>29894663000189</v>
      </c>
      <c r="C76" t="s">
        <v>96</v>
      </c>
      <c r="D76" s="57">
        <v>43791</v>
      </c>
      <c r="E76">
        <v>388.4</v>
      </c>
      <c r="F76" s="57">
        <v>43958</v>
      </c>
      <c r="G76">
        <f t="shared" si="6"/>
        <v>-328</v>
      </c>
      <c r="H76" s="57">
        <v>45937</v>
      </c>
      <c r="I76">
        <v>1621</v>
      </c>
      <c r="J76">
        <v>292351855</v>
      </c>
      <c r="K76">
        <v>72</v>
      </c>
      <c r="L76"/>
      <c r="M76"/>
      <c r="N76">
        <v>1.3460000000000001</v>
      </c>
      <c r="O76" s="83">
        <v>18542.759999999998</v>
      </c>
      <c r="P76">
        <v>17698.320000000003</v>
      </c>
      <c r="Q76">
        <v>1.6832609999999999</v>
      </c>
      <c r="R76">
        <v>19652.32</v>
      </c>
      <c r="S76">
        <v>1.6832609999999999</v>
      </c>
      <c r="T76" s="84">
        <v>18542.759999999998</v>
      </c>
      <c r="U76" s="57">
        <v>43983</v>
      </c>
      <c r="V76" s="81" t="str">
        <f t="shared" si="4"/>
        <v>112019</v>
      </c>
      <c r="W76" s="80" t="str">
        <f t="shared" si="5"/>
        <v>Acima de 120 dias</v>
      </c>
      <c r="X76" s="81" t="str">
        <f t="shared" si="7"/>
        <v>62020</v>
      </c>
      <c r="AA76"/>
    </row>
    <row r="77" spans="1:28" x14ac:dyDescent="0.3">
      <c r="A77" s="57">
        <v>44286</v>
      </c>
      <c r="B77">
        <v>29894663000189</v>
      </c>
      <c r="C77" t="s">
        <v>96</v>
      </c>
      <c r="D77" s="57">
        <v>43791</v>
      </c>
      <c r="E77">
        <v>321.75</v>
      </c>
      <c r="F77" s="57">
        <v>44323</v>
      </c>
      <c r="G77">
        <f t="shared" si="6"/>
        <v>37</v>
      </c>
      <c r="H77" s="57">
        <v>45937</v>
      </c>
      <c r="I77">
        <v>1621</v>
      </c>
      <c r="J77">
        <v>292352625</v>
      </c>
      <c r="K77">
        <v>72</v>
      </c>
      <c r="L77"/>
      <c r="M77"/>
      <c r="N77">
        <v>1.3460000000000001</v>
      </c>
      <c r="O77" s="83">
        <v>11496.71</v>
      </c>
      <c r="P77">
        <v>14661.249999999995</v>
      </c>
      <c r="Q77">
        <v>1.6844889999999999</v>
      </c>
      <c r="R77">
        <v>12418.95</v>
      </c>
      <c r="S77">
        <v>1.6844889999999999</v>
      </c>
      <c r="T77" s="84">
        <v>11496.71</v>
      </c>
      <c r="U77" s="57">
        <v>44317</v>
      </c>
      <c r="V77" s="81" t="str">
        <f t="shared" si="4"/>
        <v>112019</v>
      </c>
      <c r="W77" s="80" t="str">
        <f t="shared" si="5"/>
        <v>1 a 30 dias</v>
      </c>
      <c r="X77" s="81" t="str">
        <f t="shared" si="7"/>
        <v>52021</v>
      </c>
      <c r="AA77"/>
    </row>
    <row r="78" spans="1:28" x14ac:dyDescent="0.3">
      <c r="A78" s="57">
        <v>44286</v>
      </c>
      <c r="B78">
        <v>29894663000189</v>
      </c>
      <c r="C78" t="s">
        <v>96</v>
      </c>
      <c r="D78" s="57">
        <v>43815</v>
      </c>
      <c r="E78">
        <v>184.34</v>
      </c>
      <c r="F78" s="57">
        <v>44323</v>
      </c>
      <c r="G78">
        <f t="shared" si="6"/>
        <v>37</v>
      </c>
      <c r="H78" s="57">
        <v>45968</v>
      </c>
      <c r="I78">
        <v>1652</v>
      </c>
      <c r="J78">
        <v>292362242</v>
      </c>
      <c r="K78">
        <v>72</v>
      </c>
      <c r="L78"/>
      <c r="M78"/>
      <c r="N78">
        <v>1.3599999999999999</v>
      </c>
      <c r="O78" s="83">
        <v>6671.16</v>
      </c>
      <c r="P78">
        <v>8340.68</v>
      </c>
      <c r="Q78">
        <v>1.6776150000000001</v>
      </c>
      <c r="R78">
        <v>7180.22</v>
      </c>
      <c r="S78">
        <v>1.6776150000000001</v>
      </c>
      <c r="T78" s="84">
        <v>6671.16</v>
      </c>
      <c r="U78" s="57">
        <v>44317</v>
      </c>
      <c r="V78" s="81" t="str">
        <f t="shared" si="4"/>
        <v>122019</v>
      </c>
      <c r="W78" s="80" t="str">
        <f t="shared" si="5"/>
        <v>1 a 30 dias</v>
      </c>
      <c r="X78" s="81" t="str">
        <f t="shared" si="7"/>
        <v>52021</v>
      </c>
      <c r="AA78"/>
    </row>
    <row r="79" spans="1:28" x14ac:dyDescent="0.3">
      <c r="A79" s="57">
        <v>44286</v>
      </c>
      <c r="B79">
        <v>29894663000189</v>
      </c>
      <c r="C79" t="s">
        <v>96</v>
      </c>
      <c r="D79" s="57">
        <v>43815</v>
      </c>
      <c r="E79">
        <v>557.9</v>
      </c>
      <c r="F79" s="57">
        <v>44050</v>
      </c>
      <c r="G79">
        <f t="shared" si="6"/>
        <v>-236</v>
      </c>
      <c r="H79" s="57">
        <v>44508</v>
      </c>
      <c r="I79">
        <v>192</v>
      </c>
      <c r="J79">
        <v>292363281</v>
      </c>
      <c r="K79">
        <v>24</v>
      </c>
      <c r="L79"/>
      <c r="M79"/>
      <c r="N79">
        <v>1.4949999999999999</v>
      </c>
      <c r="O79" s="83">
        <v>8700.68</v>
      </c>
      <c r="P79">
        <v>10807.130000000001</v>
      </c>
      <c r="Q79">
        <v>2.0529359999999999</v>
      </c>
      <c r="R79">
        <v>8760.67</v>
      </c>
      <c r="S79">
        <v>2.0529359999999999</v>
      </c>
      <c r="T79" s="84">
        <v>8700.68</v>
      </c>
      <c r="U79" s="57">
        <v>44044</v>
      </c>
      <c r="V79" s="81" t="str">
        <f t="shared" si="4"/>
        <v>122019</v>
      </c>
      <c r="W79" s="80" t="str">
        <f t="shared" si="5"/>
        <v>Acima de 120 dias</v>
      </c>
      <c r="X79" s="81" t="str">
        <f t="shared" si="7"/>
        <v>82020</v>
      </c>
      <c r="AA79"/>
    </row>
    <row r="80" spans="1:28" x14ac:dyDescent="0.3">
      <c r="A80" s="57">
        <v>44286</v>
      </c>
      <c r="B80">
        <v>29894663000189</v>
      </c>
      <c r="C80" t="s">
        <v>96</v>
      </c>
      <c r="D80" s="57">
        <v>43843</v>
      </c>
      <c r="E80">
        <v>366.83</v>
      </c>
      <c r="F80" s="57">
        <v>43868</v>
      </c>
      <c r="G80">
        <f t="shared" si="6"/>
        <v>-418</v>
      </c>
      <c r="H80" s="57">
        <v>45267</v>
      </c>
      <c r="I80">
        <v>951</v>
      </c>
      <c r="J80">
        <v>292371388</v>
      </c>
      <c r="K80">
        <v>48</v>
      </c>
      <c r="L80"/>
      <c r="M80"/>
      <c r="N80">
        <v>1.4949999999999999</v>
      </c>
      <c r="O80" s="83">
        <v>14195.970000000001</v>
      </c>
      <c r="P80">
        <v>12299.63</v>
      </c>
      <c r="Q80">
        <v>2.05775</v>
      </c>
      <c r="R80">
        <v>15074.91</v>
      </c>
      <c r="S80">
        <v>2.05775</v>
      </c>
      <c r="T80" s="84">
        <v>14195.970000000001</v>
      </c>
      <c r="U80" s="57">
        <v>43862</v>
      </c>
      <c r="V80" s="81" t="str">
        <f t="shared" si="4"/>
        <v>12020</v>
      </c>
      <c r="W80" s="80" t="str">
        <f t="shared" si="5"/>
        <v>Acima de 120 dias</v>
      </c>
      <c r="X80" s="81" t="str">
        <f t="shared" si="7"/>
        <v>22020</v>
      </c>
      <c r="AA80"/>
    </row>
    <row r="81" spans="1:27" x14ac:dyDescent="0.3">
      <c r="A81" s="57">
        <v>44286</v>
      </c>
      <c r="B81">
        <v>29894663000189</v>
      </c>
      <c r="C81" t="s">
        <v>96</v>
      </c>
      <c r="D81" s="57">
        <v>43873</v>
      </c>
      <c r="E81">
        <v>149.58000000000001</v>
      </c>
      <c r="F81" s="57">
        <v>43928</v>
      </c>
      <c r="G81">
        <f t="shared" si="6"/>
        <v>-358</v>
      </c>
      <c r="H81" s="57">
        <v>46029</v>
      </c>
      <c r="I81">
        <v>1713</v>
      </c>
      <c r="J81">
        <v>292379752</v>
      </c>
      <c r="K81">
        <v>72</v>
      </c>
      <c r="L81"/>
      <c r="M81"/>
      <c r="N81">
        <v>1.3650788885958691</v>
      </c>
      <c r="O81" s="83">
        <v>7442.61</v>
      </c>
      <c r="P81">
        <v>6748.78</v>
      </c>
      <c r="Q81">
        <v>1.7028840000000001</v>
      </c>
      <c r="R81">
        <v>7903.46</v>
      </c>
      <c r="S81">
        <v>1.7028840000000001</v>
      </c>
      <c r="T81" s="84">
        <v>7442.61</v>
      </c>
      <c r="U81" s="57">
        <v>43952</v>
      </c>
      <c r="V81" s="81" t="str">
        <f t="shared" si="4"/>
        <v>22020</v>
      </c>
      <c r="W81" s="80" t="str">
        <f t="shared" si="5"/>
        <v>Acima de 120 dias</v>
      </c>
      <c r="X81" s="81" t="str">
        <f t="shared" si="7"/>
        <v>52020</v>
      </c>
      <c r="AA81"/>
    </row>
    <row r="82" spans="1:27" x14ac:dyDescent="0.3">
      <c r="A82" s="57">
        <v>44286</v>
      </c>
      <c r="B82">
        <v>29894663000189</v>
      </c>
      <c r="C82" t="s">
        <v>96</v>
      </c>
      <c r="D82" s="57">
        <v>43843</v>
      </c>
      <c r="E82">
        <v>286.81</v>
      </c>
      <c r="F82" s="57">
        <v>44293</v>
      </c>
      <c r="G82">
        <f t="shared" si="6"/>
        <v>7</v>
      </c>
      <c r="H82" s="57">
        <v>45999</v>
      </c>
      <c r="I82">
        <v>1683</v>
      </c>
      <c r="J82">
        <v>292463905</v>
      </c>
      <c r="K82">
        <v>72</v>
      </c>
      <c r="L82"/>
      <c r="M82"/>
      <c r="N82">
        <v>1.36</v>
      </c>
      <c r="O82" s="83">
        <v>10875.970000000001</v>
      </c>
      <c r="P82">
        <v>12962.719999999998</v>
      </c>
      <c r="Q82">
        <v>1.638058</v>
      </c>
      <c r="R82">
        <v>11593.490000000002</v>
      </c>
      <c r="S82">
        <v>1.638058</v>
      </c>
      <c r="T82" s="84">
        <v>10875.970000000001</v>
      </c>
      <c r="U82" s="57">
        <v>44287</v>
      </c>
      <c r="V82" s="81" t="str">
        <f t="shared" si="4"/>
        <v>12020</v>
      </c>
      <c r="W82" s="80" t="str">
        <f t="shared" si="5"/>
        <v>1 a 30 dias</v>
      </c>
      <c r="X82" s="81" t="str">
        <f t="shared" si="7"/>
        <v>42021</v>
      </c>
      <c r="AA82"/>
    </row>
    <row r="83" spans="1:27" x14ac:dyDescent="0.3">
      <c r="A83" s="57">
        <v>44286</v>
      </c>
      <c r="B83">
        <v>29894663000189</v>
      </c>
      <c r="C83" t="s">
        <v>96</v>
      </c>
      <c r="D83" s="57">
        <v>43815</v>
      </c>
      <c r="E83">
        <v>281</v>
      </c>
      <c r="F83" s="57">
        <v>43868</v>
      </c>
      <c r="G83">
        <f t="shared" si="6"/>
        <v>-418</v>
      </c>
      <c r="H83" s="57">
        <v>45968</v>
      </c>
      <c r="I83">
        <v>1652</v>
      </c>
      <c r="J83">
        <v>292563124</v>
      </c>
      <c r="K83">
        <v>72</v>
      </c>
      <c r="L83"/>
      <c r="M83"/>
      <c r="N83">
        <v>1.3599999999999999</v>
      </c>
      <c r="O83" s="83">
        <v>14362.8</v>
      </c>
      <c r="P83">
        <v>12714.139999999996</v>
      </c>
      <c r="Q83">
        <v>1.6869160000000001</v>
      </c>
      <c r="R83">
        <v>15160.18</v>
      </c>
      <c r="S83">
        <v>1.6869160000000001</v>
      </c>
      <c r="T83" s="84">
        <v>14362.8</v>
      </c>
      <c r="U83" s="57">
        <v>43862</v>
      </c>
      <c r="V83" s="81" t="str">
        <f t="shared" si="4"/>
        <v>122019</v>
      </c>
      <c r="W83" s="80" t="str">
        <f t="shared" si="5"/>
        <v>Acima de 120 dias</v>
      </c>
      <c r="X83" s="81" t="str">
        <f t="shared" si="7"/>
        <v>22020</v>
      </c>
      <c r="AA83"/>
    </row>
    <row r="84" spans="1:27" x14ac:dyDescent="0.3">
      <c r="A84" s="57">
        <v>44286</v>
      </c>
      <c r="B84">
        <v>29894663000189</v>
      </c>
      <c r="C84" t="s">
        <v>96</v>
      </c>
      <c r="D84" s="57">
        <v>43873</v>
      </c>
      <c r="E84">
        <v>91.99</v>
      </c>
      <c r="F84" s="57">
        <v>44081</v>
      </c>
      <c r="G84">
        <f t="shared" si="6"/>
        <v>-205</v>
      </c>
      <c r="H84" s="57">
        <v>45937</v>
      </c>
      <c r="I84">
        <v>1621</v>
      </c>
      <c r="J84">
        <v>292652305</v>
      </c>
      <c r="K84">
        <v>72</v>
      </c>
      <c r="L84"/>
      <c r="M84"/>
      <c r="N84">
        <v>1.36</v>
      </c>
      <c r="O84" s="83">
        <v>4022.83</v>
      </c>
      <c r="P84">
        <v>4050.8299999999995</v>
      </c>
      <c r="Q84">
        <v>1.6844950000000001</v>
      </c>
      <c r="R84">
        <v>4275.09</v>
      </c>
      <c r="S84">
        <v>1.6844950000000001</v>
      </c>
      <c r="T84" s="84">
        <v>4022.83</v>
      </c>
      <c r="U84" s="57">
        <v>44105</v>
      </c>
      <c r="V84" s="81" t="str">
        <f t="shared" si="4"/>
        <v>22020</v>
      </c>
      <c r="W84" s="80" t="str">
        <f t="shared" si="5"/>
        <v>Acima de 120 dias</v>
      </c>
      <c r="X84" s="81" t="str">
        <f t="shared" si="7"/>
        <v>102020</v>
      </c>
      <c r="AA84"/>
    </row>
    <row r="85" spans="1:27" x14ac:dyDescent="0.3">
      <c r="A85" s="57">
        <v>44286</v>
      </c>
      <c r="B85">
        <v>29894663000189</v>
      </c>
      <c r="C85" t="s">
        <v>96</v>
      </c>
      <c r="D85" s="57">
        <v>43843</v>
      </c>
      <c r="E85">
        <v>330.37</v>
      </c>
      <c r="F85" s="57">
        <v>44050</v>
      </c>
      <c r="G85">
        <f t="shared" si="6"/>
        <v>-236</v>
      </c>
      <c r="H85" s="57">
        <v>45968</v>
      </c>
      <c r="I85">
        <v>1652</v>
      </c>
      <c r="J85">
        <v>292659950</v>
      </c>
      <c r="K85">
        <v>72</v>
      </c>
      <c r="L85"/>
      <c r="M85"/>
      <c r="N85">
        <v>1.369693</v>
      </c>
      <c r="O85" s="83">
        <v>14847.369999999999</v>
      </c>
      <c r="P85">
        <v>14763.609999999995</v>
      </c>
      <c r="Q85">
        <v>1.707946</v>
      </c>
      <c r="R85">
        <v>15812.279999999999</v>
      </c>
      <c r="S85">
        <v>1.707946</v>
      </c>
      <c r="T85" s="84">
        <v>14847.369999999999</v>
      </c>
      <c r="U85" s="57">
        <v>44075</v>
      </c>
      <c r="V85" s="81" t="str">
        <f t="shared" si="4"/>
        <v>12020</v>
      </c>
      <c r="W85" s="80" t="str">
        <f t="shared" si="5"/>
        <v>Acima de 120 dias</v>
      </c>
      <c r="X85" s="81" t="str">
        <f t="shared" si="7"/>
        <v>92020</v>
      </c>
      <c r="AA85"/>
    </row>
    <row r="86" spans="1:27" x14ac:dyDescent="0.3">
      <c r="A86" s="57">
        <v>44286</v>
      </c>
      <c r="B86">
        <v>29894663000189</v>
      </c>
      <c r="C86" t="s">
        <v>96</v>
      </c>
      <c r="D86" s="57">
        <v>43843</v>
      </c>
      <c r="E86">
        <v>138.1</v>
      </c>
      <c r="F86" s="57">
        <v>44234</v>
      </c>
      <c r="G86">
        <f t="shared" si="6"/>
        <v>-52</v>
      </c>
      <c r="H86" s="57">
        <v>45999</v>
      </c>
      <c r="I86">
        <v>1683</v>
      </c>
      <c r="J86">
        <v>292663909</v>
      </c>
      <c r="K86">
        <v>72</v>
      </c>
      <c r="L86"/>
      <c r="M86"/>
      <c r="N86">
        <v>1.36</v>
      </c>
      <c r="O86" s="83">
        <v>5514.15</v>
      </c>
      <c r="P86">
        <v>6241.5499999999975</v>
      </c>
      <c r="Q86">
        <v>1.637068</v>
      </c>
      <c r="R86">
        <v>5858.49</v>
      </c>
      <c r="S86">
        <v>1.637068</v>
      </c>
      <c r="T86" s="84">
        <v>5514.15</v>
      </c>
      <c r="U86" s="57">
        <v>44228</v>
      </c>
      <c r="V86" s="81" t="str">
        <f t="shared" si="4"/>
        <v>12020</v>
      </c>
      <c r="W86" s="80" t="str">
        <f t="shared" si="5"/>
        <v>31 a 60 dias</v>
      </c>
      <c r="X86" s="81" t="str">
        <f t="shared" si="7"/>
        <v>22021</v>
      </c>
      <c r="AA86"/>
    </row>
    <row r="87" spans="1:27" x14ac:dyDescent="0.3">
      <c r="A87" s="57">
        <v>44286</v>
      </c>
      <c r="B87">
        <v>29894663000189</v>
      </c>
      <c r="C87" t="s">
        <v>96</v>
      </c>
      <c r="D87" s="57">
        <v>43873</v>
      </c>
      <c r="E87">
        <v>299.39999999999998</v>
      </c>
      <c r="F87" s="57">
        <v>43897</v>
      </c>
      <c r="G87">
        <f t="shared" si="6"/>
        <v>-389</v>
      </c>
      <c r="H87" s="57">
        <v>46029</v>
      </c>
      <c r="I87">
        <v>1713</v>
      </c>
      <c r="J87">
        <v>292668694</v>
      </c>
      <c r="K87">
        <v>72</v>
      </c>
      <c r="L87"/>
      <c r="M87"/>
      <c r="N87">
        <v>1.36</v>
      </c>
      <c r="O87" s="83">
        <v>898.2</v>
      </c>
      <c r="P87">
        <v>13529.119999999999</v>
      </c>
      <c r="Q87">
        <v>1.65063</v>
      </c>
      <c r="R87">
        <v>898.2</v>
      </c>
      <c r="S87">
        <v>1.65063</v>
      </c>
      <c r="T87" s="84">
        <v>898.2</v>
      </c>
      <c r="U87" s="57">
        <v>43952</v>
      </c>
      <c r="V87" s="81" t="str">
        <f t="shared" si="4"/>
        <v>22020</v>
      </c>
      <c r="W87" s="80" t="str">
        <f t="shared" si="5"/>
        <v>Acima de 120 dias</v>
      </c>
      <c r="X87" s="81" t="str">
        <f t="shared" si="7"/>
        <v>52020</v>
      </c>
      <c r="AA87"/>
    </row>
    <row r="88" spans="1:27" x14ac:dyDescent="0.3">
      <c r="A88" s="57">
        <v>44286</v>
      </c>
      <c r="B88">
        <v>29894663000189</v>
      </c>
      <c r="C88" t="s">
        <v>96</v>
      </c>
      <c r="D88" s="57">
        <v>43843</v>
      </c>
      <c r="E88">
        <v>411.09</v>
      </c>
      <c r="F88" s="57">
        <v>44172</v>
      </c>
      <c r="G88">
        <f t="shared" si="6"/>
        <v>-114</v>
      </c>
      <c r="H88" s="57">
        <v>45968</v>
      </c>
      <c r="I88">
        <v>1652</v>
      </c>
      <c r="J88">
        <v>292757507</v>
      </c>
      <c r="K88">
        <v>72</v>
      </c>
      <c r="L88"/>
      <c r="M88"/>
      <c r="N88">
        <v>1.36</v>
      </c>
      <c r="O88" s="83">
        <v>17094.78</v>
      </c>
      <c r="P88">
        <v>18423.929999999997</v>
      </c>
      <c r="Q88">
        <v>1.6298630000000001</v>
      </c>
      <c r="R88">
        <v>18067.810000000001</v>
      </c>
      <c r="S88">
        <v>1.6298630000000001</v>
      </c>
      <c r="T88" s="84">
        <v>17094.78</v>
      </c>
      <c r="U88" s="57">
        <v>44166</v>
      </c>
      <c r="V88" s="81" t="str">
        <f t="shared" si="4"/>
        <v>12020</v>
      </c>
      <c r="W88" s="80" t="str">
        <f t="shared" si="5"/>
        <v>91 a 120 dias</v>
      </c>
      <c r="X88" s="81" t="str">
        <f t="shared" si="7"/>
        <v>122020</v>
      </c>
      <c r="AA88"/>
    </row>
    <row r="89" spans="1:27" x14ac:dyDescent="0.3">
      <c r="A89" s="57">
        <v>44286</v>
      </c>
      <c r="B89">
        <v>29894663000189</v>
      </c>
      <c r="C89" t="s">
        <v>96</v>
      </c>
      <c r="D89" s="57">
        <v>43873</v>
      </c>
      <c r="E89">
        <v>99.39</v>
      </c>
      <c r="F89" s="57">
        <v>44050</v>
      </c>
      <c r="G89">
        <f t="shared" si="6"/>
        <v>-236</v>
      </c>
      <c r="H89" s="57">
        <v>45968</v>
      </c>
      <c r="I89">
        <v>1652</v>
      </c>
      <c r="J89">
        <v>292760750</v>
      </c>
      <c r="K89">
        <v>72</v>
      </c>
      <c r="L89"/>
      <c r="M89"/>
      <c r="N89">
        <v>1.36</v>
      </c>
      <c r="O89" s="83">
        <v>4490.72</v>
      </c>
      <c r="P89">
        <v>4415.3900000000003</v>
      </c>
      <c r="Q89">
        <v>1.678374</v>
      </c>
      <c r="R89">
        <v>4765.83</v>
      </c>
      <c r="S89">
        <v>1.678374</v>
      </c>
      <c r="T89" s="84">
        <v>4490.72</v>
      </c>
      <c r="U89" s="57">
        <v>44075</v>
      </c>
      <c r="V89" s="81" t="str">
        <f t="shared" si="4"/>
        <v>22020</v>
      </c>
      <c r="W89" s="80" t="str">
        <f t="shared" si="5"/>
        <v>Acima de 120 dias</v>
      </c>
      <c r="X89" s="81" t="str">
        <f t="shared" si="7"/>
        <v>92020</v>
      </c>
      <c r="AA89"/>
    </row>
    <row r="90" spans="1:27" x14ac:dyDescent="0.3">
      <c r="A90" s="57">
        <v>44286</v>
      </c>
      <c r="B90">
        <v>29894663000189</v>
      </c>
      <c r="C90" t="s">
        <v>96</v>
      </c>
      <c r="D90" s="57">
        <v>43843</v>
      </c>
      <c r="E90">
        <v>215.87</v>
      </c>
      <c r="F90" s="57">
        <v>44323</v>
      </c>
      <c r="G90">
        <f t="shared" si="6"/>
        <v>37</v>
      </c>
      <c r="H90" s="57">
        <v>45999</v>
      </c>
      <c r="I90">
        <v>1683</v>
      </c>
      <c r="J90">
        <v>292766805</v>
      </c>
      <c r="K90">
        <v>72</v>
      </c>
      <c r="L90"/>
      <c r="M90"/>
      <c r="N90">
        <v>1.36</v>
      </c>
      <c r="O90" s="83">
        <v>7998.51</v>
      </c>
      <c r="P90">
        <v>9756.4900000000034</v>
      </c>
      <c r="Q90">
        <v>1.622617</v>
      </c>
      <c r="R90">
        <v>8510.0600000000013</v>
      </c>
      <c r="S90">
        <v>1.622617</v>
      </c>
      <c r="T90" s="84">
        <v>7998.51</v>
      </c>
      <c r="U90" s="57">
        <v>44317</v>
      </c>
      <c r="V90" s="81" t="str">
        <f t="shared" si="4"/>
        <v>12020</v>
      </c>
      <c r="W90" s="80" t="str">
        <f t="shared" si="5"/>
        <v>1 a 30 dias</v>
      </c>
      <c r="X90" s="81" t="str">
        <f t="shared" si="7"/>
        <v>52021</v>
      </c>
      <c r="AA90"/>
    </row>
    <row r="91" spans="1:27" x14ac:dyDescent="0.3">
      <c r="A91" s="57">
        <v>44286</v>
      </c>
      <c r="B91">
        <v>29894663000189</v>
      </c>
      <c r="C91" t="s">
        <v>96</v>
      </c>
      <c r="D91" s="57">
        <v>43843</v>
      </c>
      <c r="E91">
        <v>209</v>
      </c>
      <c r="F91" s="57">
        <v>44323</v>
      </c>
      <c r="G91">
        <f t="shared" si="6"/>
        <v>37</v>
      </c>
      <c r="H91" s="57">
        <v>45999</v>
      </c>
      <c r="I91">
        <v>1683</v>
      </c>
      <c r="J91">
        <v>292771908</v>
      </c>
      <c r="K91">
        <v>72</v>
      </c>
      <c r="L91"/>
      <c r="M91"/>
      <c r="N91">
        <v>1.3670180000000001</v>
      </c>
      <c r="O91" s="83">
        <v>7598.06</v>
      </c>
      <c r="P91">
        <v>9425.9999999999982</v>
      </c>
      <c r="Q91">
        <v>1.705077</v>
      </c>
      <c r="R91">
        <v>8225.4399999999987</v>
      </c>
      <c r="S91">
        <v>1.705077</v>
      </c>
      <c r="T91" s="84">
        <v>7598.06</v>
      </c>
      <c r="U91" s="57">
        <v>44317</v>
      </c>
      <c r="V91" s="81" t="str">
        <f t="shared" si="4"/>
        <v>12020</v>
      </c>
      <c r="W91" s="80" t="str">
        <f t="shared" si="5"/>
        <v>1 a 30 dias</v>
      </c>
      <c r="X91" s="81" t="str">
        <f t="shared" si="7"/>
        <v>52021</v>
      </c>
      <c r="AA91"/>
    </row>
    <row r="92" spans="1:27" x14ac:dyDescent="0.3">
      <c r="A92" s="57">
        <v>44286</v>
      </c>
      <c r="B92">
        <v>29894663000189</v>
      </c>
      <c r="C92" t="s">
        <v>96</v>
      </c>
      <c r="D92" s="57">
        <v>43815</v>
      </c>
      <c r="E92">
        <v>176.21</v>
      </c>
      <c r="F92" s="57">
        <v>43897</v>
      </c>
      <c r="G92">
        <f t="shared" si="6"/>
        <v>-389</v>
      </c>
      <c r="H92" s="57">
        <v>45968</v>
      </c>
      <c r="I92">
        <v>1652</v>
      </c>
      <c r="J92">
        <v>292856338</v>
      </c>
      <c r="K92">
        <v>72</v>
      </c>
      <c r="L92"/>
      <c r="M92"/>
      <c r="N92">
        <v>1.3599999999999999</v>
      </c>
      <c r="O92" s="83">
        <v>8907.99</v>
      </c>
      <c r="P92">
        <v>7972.8200000000033</v>
      </c>
      <c r="Q92">
        <v>1.63354</v>
      </c>
      <c r="R92">
        <v>9330.4500000000007</v>
      </c>
      <c r="S92">
        <v>1.63354</v>
      </c>
      <c r="T92" s="84">
        <v>8907.99</v>
      </c>
      <c r="U92" s="57">
        <v>44105</v>
      </c>
      <c r="V92" s="81" t="str">
        <f t="shared" si="4"/>
        <v>122019</v>
      </c>
      <c r="W92" s="80" t="str">
        <f t="shared" si="5"/>
        <v>Acima de 120 dias</v>
      </c>
      <c r="X92" s="81" t="str">
        <f t="shared" si="7"/>
        <v>102020</v>
      </c>
      <c r="AA92"/>
    </row>
    <row r="93" spans="1:27" x14ac:dyDescent="0.3">
      <c r="A93" s="57">
        <v>44286</v>
      </c>
      <c r="B93">
        <v>29894663000189</v>
      </c>
      <c r="C93" t="s">
        <v>96</v>
      </c>
      <c r="D93" s="57">
        <v>43843</v>
      </c>
      <c r="E93">
        <v>80</v>
      </c>
      <c r="F93" s="57">
        <v>43958</v>
      </c>
      <c r="G93">
        <f t="shared" si="6"/>
        <v>-328</v>
      </c>
      <c r="H93" s="57">
        <v>45968</v>
      </c>
      <c r="I93">
        <v>1652</v>
      </c>
      <c r="J93">
        <v>292859541</v>
      </c>
      <c r="K93">
        <v>72</v>
      </c>
      <c r="L93"/>
      <c r="M93"/>
      <c r="N93">
        <v>1.36</v>
      </c>
      <c r="O93" s="83">
        <v>3885.24</v>
      </c>
      <c r="P93">
        <v>3585.4100000000008</v>
      </c>
      <c r="Q93">
        <v>1.6320889999999999</v>
      </c>
      <c r="R93">
        <v>4076.09</v>
      </c>
      <c r="S93">
        <v>1.6320889999999999</v>
      </c>
      <c r="T93" s="84">
        <v>3885.24</v>
      </c>
      <c r="U93" s="57">
        <v>43983</v>
      </c>
      <c r="V93" s="81" t="str">
        <f t="shared" si="4"/>
        <v>12020</v>
      </c>
      <c r="W93" s="80" t="str">
        <f t="shared" si="5"/>
        <v>Acima de 120 dias</v>
      </c>
      <c r="X93" s="81" t="str">
        <f t="shared" si="7"/>
        <v>62020</v>
      </c>
      <c r="AA93"/>
    </row>
    <row r="94" spans="1:27" x14ac:dyDescent="0.3">
      <c r="A94" s="57">
        <v>44286</v>
      </c>
      <c r="B94">
        <v>29894663000189</v>
      </c>
      <c r="C94" t="s">
        <v>96</v>
      </c>
      <c r="D94" s="57">
        <v>43815</v>
      </c>
      <c r="E94">
        <v>312.67</v>
      </c>
      <c r="F94" s="57">
        <v>43868</v>
      </c>
      <c r="G94">
        <f t="shared" si="6"/>
        <v>-418</v>
      </c>
      <c r="H94" s="57">
        <v>45968</v>
      </c>
      <c r="I94">
        <v>1652</v>
      </c>
      <c r="J94">
        <v>292867317</v>
      </c>
      <c r="K94">
        <v>72</v>
      </c>
      <c r="L94"/>
      <c r="M94"/>
      <c r="N94">
        <v>1.4949999999999999</v>
      </c>
      <c r="O94" s="83">
        <v>15115.16</v>
      </c>
      <c r="P94">
        <v>13589.170000000002</v>
      </c>
      <c r="Q94">
        <v>2.0468820000000001</v>
      </c>
      <c r="R94">
        <v>16491.5</v>
      </c>
      <c r="S94">
        <v>2.0468820000000001</v>
      </c>
      <c r="T94" s="84">
        <v>15115.16</v>
      </c>
      <c r="U94" s="57">
        <v>44317</v>
      </c>
      <c r="V94" s="81" t="str">
        <f t="shared" si="4"/>
        <v>122019</v>
      </c>
      <c r="W94" s="80" t="str">
        <f t="shared" si="5"/>
        <v>Acima de 120 dias</v>
      </c>
      <c r="X94" s="81" t="str">
        <f t="shared" si="7"/>
        <v>52021</v>
      </c>
      <c r="AA94"/>
    </row>
    <row r="95" spans="1:27" x14ac:dyDescent="0.3">
      <c r="A95" s="57">
        <v>44286</v>
      </c>
      <c r="B95">
        <v>29894663000189</v>
      </c>
      <c r="C95" t="s">
        <v>96</v>
      </c>
      <c r="D95" s="57">
        <v>43843</v>
      </c>
      <c r="E95">
        <v>625.28</v>
      </c>
      <c r="F95" s="57">
        <v>44323</v>
      </c>
      <c r="G95">
        <f t="shared" si="6"/>
        <v>37</v>
      </c>
      <c r="H95" s="57">
        <v>45999</v>
      </c>
      <c r="I95">
        <v>1683</v>
      </c>
      <c r="J95">
        <v>292868854</v>
      </c>
      <c r="K95">
        <v>72</v>
      </c>
      <c r="L95"/>
      <c r="M95"/>
      <c r="N95">
        <v>1.36</v>
      </c>
      <c r="O95" s="83">
        <v>23172.219999999998</v>
      </c>
      <c r="P95">
        <v>28260.199999999997</v>
      </c>
      <c r="Q95">
        <v>1.6218630000000001</v>
      </c>
      <c r="R95">
        <v>24649.89</v>
      </c>
      <c r="S95">
        <v>1.6218630000000001</v>
      </c>
      <c r="T95" s="84">
        <v>23172.219999999998</v>
      </c>
      <c r="U95" s="57">
        <v>44317</v>
      </c>
      <c r="V95" s="81" t="str">
        <f t="shared" si="4"/>
        <v>12020</v>
      </c>
      <c r="W95" s="80" t="str">
        <f t="shared" si="5"/>
        <v>1 a 30 dias</v>
      </c>
      <c r="X95" s="81" t="str">
        <f t="shared" si="7"/>
        <v>52021</v>
      </c>
      <c r="AA95"/>
    </row>
    <row r="96" spans="1:27" x14ac:dyDescent="0.3">
      <c r="A96" s="57">
        <v>44286</v>
      </c>
      <c r="B96">
        <v>29894663000189</v>
      </c>
      <c r="C96" t="s">
        <v>96</v>
      </c>
      <c r="D96" s="57">
        <v>43873</v>
      </c>
      <c r="E96">
        <v>326.58999999999997</v>
      </c>
      <c r="F96" s="57">
        <v>44293</v>
      </c>
      <c r="G96">
        <f t="shared" si="6"/>
        <v>7</v>
      </c>
      <c r="H96" s="57">
        <v>46029</v>
      </c>
      <c r="I96">
        <v>1713</v>
      </c>
      <c r="J96">
        <v>292877629</v>
      </c>
      <c r="K96">
        <v>72</v>
      </c>
      <c r="L96"/>
      <c r="M96"/>
      <c r="N96">
        <v>1.36</v>
      </c>
      <c r="O96" s="83">
        <v>12465.53</v>
      </c>
      <c r="P96">
        <v>14757.719999999996</v>
      </c>
      <c r="Q96">
        <v>1.6551709999999999</v>
      </c>
      <c r="R96">
        <v>13353.210000000001</v>
      </c>
      <c r="S96">
        <v>1.6551709999999999</v>
      </c>
      <c r="T96" s="84">
        <v>12465.53</v>
      </c>
      <c r="U96" s="57">
        <v>44287</v>
      </c>
      <c r="V96" s="81" t="str">
        <f t="shared" si="4"/>
        <v>22020</v>
      </c>
      <c r="W96" s="80" t="str">
        <f t="shared" si="5"/>
        <v>1 a 30 dias</v>
      </c>
      <c r="X96" s="81" t="str">
        <f t="shared" si="7"/>
        <v>42021</v>
      </c>
      <c r="AA96"/>
    </row>
    <row r="97" spans="1:27" x14ac:dyDescent="0.3">
      <c r="A97" s="57">
        <v>44286</v>
      </c>
      <c r="B97">
        <v>29894663000189</v>
      </c>
      <c r="C97" t="s">
        <v>96</v>
      </c>
      <c r="D97" s="57">
        <v>43843</v>
      </c>
      <c r="E97">
        <v>125</v>
      </c>
      <c r="F97" s="57">
        <v>44323</v>
      </c>
      <c r="G97">
        <f t="shared" si="6"/>
        <v>37</v>
      </c>
      <c r="H97" s="57">
        <v>45968</v>
      </c>
      <c r="I97">
        <v>1652</v>
      </c>
      <c r="J97">
        <v>292959546</v>
      </c>
      <c r="K97">
        <v>72</v>
      </c>
      <c r="L97"/>
      <c r="M97"/>
      <c r="N97">
        <v>1.36</v>
      </c>
      <c r="O97" s="83">
        <v>4566.12</v>
      </c>
      <c r="P97">
        <v>5602.1699999999992</v>
      </c>
      <c r="Q97">
        <v>1.636474</v>
      </c>
      <c r="R97">
        <v>4868.87</v>
      </c>
      <c r="S97">
        <v>1.636474</v>
      </c>
      <c r="T97" s="84">
        <v>4566.12</v>
      </c>
      <c r="U97" s="57">
        <v>44317</v>
      </c>
      <c r="V97" s="81" t="str">
        <f t="shared" si="4"/>
        <v>12020</v>
      </c>
      <c r="W97" s="80" t="str">
        <f t="shared" si="5"/>
        <v>1 a 30 dias</v>
      </c>
      <c r="X97" s="81" t="str">
        <f t="shared" si="7"/>
        <v>52021</v>
      </c>
      <c r="AA97"/>
    </row>
    <row r="98" spans="1:27" x14ac:dyDescent="0.3">
      <c r="A98" s="57">
        <v>44286</v>
      </c>
      <c r="B98">
        <v>29894663000189</v>
      </c>
      <c r="C98" t="s">
        <v>96</v>
      </c>
      <c r="D98" s="57">
        <v>43936</v>
      </c>
      <c r="E98">
        <v>160.99</v>
      </c>
      <c r="F98" s="57">
        <v>44172</v>
      </c>
      <c r="G98">
        <f t="shared" si="6"/>
        <v>-114</v>
      </c>
      <c r="H98" s="57">
        <v>46062</v>
      </c>
      <c r="I98">
        <v>1746</v>
      </c>
      <c r="J98">
        <v>292960093</v>
      </c>
      <c r="K98">
        <v>72</v>
      </c>
      <c r="L98"/>
      <c r="M98"/>
      <c r="N98">
        <v>1.3599999999999999</v>
      </c>
      <c r="O98" s="83">
        <v>6879.8899999999994</v>
      </c>
      <c r="P98">
        <v>7220.5499999999975</v>
      </c>
      <c r="Q98">
        <v>1.635154</v>
      </c>
      <c r="R98">
        <v>7300.07</v>
      </c>
      <c r="S98">
        <v>1.635154</v>
      </c>
      <c r="T98" s="84">
        <v>6879.8899999999994</v>
      </c>
      <c r="U98" s="57">
        <v>44166</v>
      </c>
      <c r="V98" s="81" t="str">
        <f t="shared" si="4"/>
        <v>42020</v>
      </c>
      <c r="W98" s="80" t="str">
        <f t="shared" si="5"/>
        <v>91 a 120 dias</v>
      </c>
      <c r="X98" s="81" t="str">
        <f t="shared" si="7"/>
        <v>122020</v>
      </c>
      <c r="AA98"/>
    </row>
    <row r="99" spans="1:27" x14ac:dyDescent="0.3">
      <c r="A99" s="57">
        <v>44286</v>
      </c>
      <c r="B99">
        <v>29894663000189</v>
      </c>
      <c r="C99" t="s">
        <v>96</v>
      </c>
      <c r="D99" s="57">
        <v>43843</v>
      </c>
      <c r="E99">
        <v>216.89</v>
      </c>
      <c r="F99" s="57">
        <v>43928</v>
      </c>
      <c r="G99">
        <f t="shared" si="6"/>
        <v>-358</v>
      </c>
      <c r="H99" s="57">
        <v>45999</v>
      </c>
      <c r="I99">
        <v>1683</v>
      </c>
      <c r="J99">
        <v>292966786</v>
      </c>
      <c r="K99">
        <v>72</v>
      </c>
      <c r="L99"/>
      <c r="M99"/>
      <c r="N99">
        <v>1.36</v>
      </c>
      <c r="O99" s="83">
        <v>10836.79</v>
      </c>
      <c r="P99">
        <v>9802.5599999999977</v>
      </c>
      <c r="Q99">
        <v>1.63287</v>
      </c>
      <c r="R99">
        <v>11369.82</v>
      </c>
      <c r="S99">
        <v>1.63287</v>
      </c>
      <c r="T99" s="84">
        <v>10836.79</v>
      </c>
      <c r="U99" s="57">
        <v>43952</v>
      </c>
      <c r="V99" s="81" t="str">
        <f t="shared" si="4"/>
        <v>12020</v>
      </c>
      <c r="W99" s="80" t="str">
        <f t="shared" si="5"/>
        <v>Acima de 120 dias</v>
      </c>
      <c r="X99" s="81" t="str">
        <f t="shared" si="7"/>
        <v>52020</v>
      </c>
      <c r="AA99"/>
    </row>
    <row r="100" spans="1:27" x14ac:dyDescent="0.3">
      <c r="A100" s="57">
        <v>44286</v>
      </c>
      <c r="B100">
        <v>29894663000189</v>
      </c>
      <c r="C100" t="s">
        <v>96</v>
      </c>
      <c r="D100" s="57">
        <v>43873</v>
      </c>
      <c r="E100">
        <v>273.83</v>
      </c>
      <c r="F100" s="57">
        <v>44323</v>
      </c>
      <c r="G100">
        <f t="shared" si="6"/>
        <v>37</v>
      </c>
      <c r="H100" s="57">
        <v>44537</v>
      </c>
      <c r="I100">
        <v>221</v>
      </c>
      <c r="J100">
        <v>292974087</v>
      </c>
      <c r="K100">
        <v>24</v>
      </c>
      <c r="L100"/>
      <c r="M100"/>
      <c r="N100">
        <v>1.4949999999999999</v>
      </c>
      <c r="O100" s="83">
        <v>2042.79</v>
      </c>
      <c r="P100">
        <v>5102.72</v>
      </c>
      <c r="Q100">
        <v>2.0639590000000001</v>
      </c>
      <c r="R100">
        <v>2082.2800000000002</v>
      </c>
      <c r="S100">
        <v>2.0639590000000001</v>
      </c>
      <c r="T100" s="84">
        <v>2042.79</v>
      </c>
      <c r="U100" s="57">
        <v>44317</v>
      </c>
      <c r="V100" s="81" t="str">
        <f t="shared" si="4"/>
        <v>22020</v>
      </c>
      <c r="W100" s="80" t="str">
        <f t="shared" si="5"/>
        <v>1 a 30 dias</v>
      </c>
      <c r="X100" s="81" t="str">
        <f t="shared" si="7"/>
        <v>52021</v>
      </c>
      <c r="AA100"/>
    </row>
    <row r="101" spans="1:27" x14ac:dyDescent="0.3">
      <c r="A101" s="57">
        <v>44286</v>
      </c>
      <c r="B101">
        <v>29894663000189</v>
      </c>
      <c r="C101" t="s">
        <v>96</v>
      </c>
      <c r="D101" s="57">
        <v>43873</v>
      </c>
      <c r="E101">
        <v>109</v>
      </c>
      <c r="F101" s="57">
        <v>44234</v>
      </c>
      <c r="G101">
        <f t="shared" si="6"/>
        <v>-52</v>
      </c>
      <c r="H101" s="57">
        <v>46029</v>
      </c>
      <c r="I101">
        <v>1713</v>
      </c>
      <c r="J101">
        <v>292980961</v>
      </c>
      <c r="K101">
        <v>72</v>
      </c>
      <c r="L101"/>
      <c r="M101"/>
      <c r="N101">
        <v>1.363810970964489</v>
      </c>
      <c r="O101" s="83">
        <v>4334.75</v>
      </c>
      <c r="P101">
        <v>4919.7199999999984</v>
      </c>
      <c r="Q101">
        <v>1.7014879999999999</v>
      </c>
      <c r="R101">
        <v>4670.6499999999996</v>
      </c>
      <c r="S101">
        <v>1.7014879999999999</v>
      </c>
      <c r="T101" s="84">
        <v>4334.75</v>
      </c>
      <c r="U101" s="57">
        <v>44228</v>
      </c>
      <c r="V101" s="81" t="str">
        <f t="shared" si="4"/>
        <v>22020</v>
      </c>
      <c r="W101" s="80" t="str">
        <f t="shared" si="5"/>
        <v>31 a 60 dias</v>
      </c>
      <c r="X101" s="81" t="str">
        <f t="shared" si="7"/>
        <v>22021</v>
      </c>
      <c r="AA101"/>
    </row>
    <row r="102" spans="1:27" x14ac:dyDescent="0.3">
      <c r="A102" s="57">
        <v>44286</v>
      </c>
      <c r="B102">
        <v>29894663000189</v>
      </c>
      <c r="C102" t="s">
        <v>96</v>
      </c>
      <c r="D102" s="57">
        <v>43843</v>
      </c>
      <c r="E102">
        <v>463.77</v>
      </c>
      <c r="F102" s="57">
        <v>43897</v>
      </c>
      <c r="G102">
        <f t="shared" si="6"/>
        <v>-389</v>
      </c>
      <c r="H102" s="57">
        <v>45968</v>
      </c>
      <c r="I102">
        <v>1652</v>
      </c>
      <c r="J102">
        <v>293058724</v>
      </c>
      <c r="K102">
        <v>72</v>
      </c>
      <c r="L102"/>
      <c r="M102"/>
      <c r="N102">
        <v>1.36</v>
      </c>
      <c r="O102" s="83">
        <v>23435.649999999998</v>
      </c>
      <c r="P102">
        <v>20784.979999999989</v>
      </c>
      <c r="Q102">
        <v>1.635993</v>
      </c>
      <c r="R102">
        <v>24557.05</v>
      </c>
      <c r="S102">
        <v>1.635993</v>
      </c>
      <c r="T102" s="84">
        <v>23435.649999999998</v>
      </c>
      <c r="U102" s="57">
        <v>43922</v>
      </c>
      <c r="V102" s="81" t="str">
        <f t="shared" si="4"/>
        <v>12020</v>
      </c>
      <c r="W102" s="80" t="str">
        <f t="shared" si="5"/>
        <v>Acima de 120 dias</v>
      </c>
      <c r="X102" s="81" t="str">
        <f t="shared" si="7"/>
        <v>42020</v>
      </c>
      <c r="AA102"/>
    </row>
    <row r="103" spans="1:27" x14ac:dyDescent="0.3">
      <c r="A103" s="57">
        <v>44286</v>
      </c>
      <c r="B103">
        <v>29894663000189</v>
      </c>
      <c r="C103" t="s">
        <v>96</v>
      </c>
      <c r="D103" s="57">
        <v>43815</v>
      </c>
      <c r="E103">
        <v>299.3</v>
      </c>
      <c r="F103" s="57">
        <v>43958</v>
      </c>
      <c r="G103">
        <f t="shared" si="6"/>
        <v>-328</v>
      </c>
      <c r="H103" s="57">
        <v>45208</v>
      </c>
      <c r="I103">
        <v>892</v>
      </c>
      <c r="J103">
        <v>293060555</v>
      </c>
      <c r="K103">
        <v>48</v>
      </c>
      <c r="L103"/>
      <c r="M103"/>
      <c r="N103">
        <v>1.4949999999999999</v>
      </c>
      <c r="O103" s="83">
        <v>10361.620000000001</v>
      </c>
      <c r="P103">
        <v>9899.380000000001</v>
      </c>
      <c r="Q103">
        <v>2.0619420000000002</v>
      </c>
      <c r="R103">
        <v>10882.91</v>
      </c>
      <c r="S103">
        <v>2.0619420000000002</v>
      </c>
      <c r="T103" s="84">
        <v>10361.620000000001</v>
      </c>
      <c r="U103" s="57">
        <v>43983</v>
      </c>
      <c r="V103" s="81" t="str">
        <f t="shared" si="4"/>
        <v>122019</v>
      </c>
      <c r="W103" s="80" t="str">
        <f t="shared" si="5"/>
        <v>Acima de 120 dias</v>
      </c>
      <c r="X103" s="81" t="str">
        <f t="shared" si="7"/>
        <v>62020</v>
      </c>
      <c r="AA103"/>
    </row>
    <row r="104" spans="1:27" x14ac:dyDescent="0.3">
      <c r="A104" s="57">
        <v>44286</v>
      </c>
      <c r="B104">
        <v>29894663000189</v>
      </c>
      <c r="C104" t="s">
        <v>96</v>
      </c>
      <c r="D104" s="57">
        <v>43791</v>
      </c>
      <c r="E104">
        <v>110</v>
      </c>
      <c r="F104" s="57">
        <v>43928</v>
      </c>
      <c r="G104">
        <f t="shared" si="6"/>
        <v>-358</v>
      </c>
      <c r="H104" s="57">
        <v>45937</v>
      </c>
      <c r="I104">
        <v>1621</v>
      </c>
      <c r="J104">
        <v>293154184</v>
      </c>
      <c r="K104">
        <v>72</v>
      </c>
      <c r="L104"/>
      <c r="M104"/>
      <c r="N104">
        <v>1.3460000000000001</v>
      </c>
      <c r="O104" s="83">
        <v>5349.79</v>
      </c>
      <c r="P104">
        <v>5012.3799999999974</v>
      </c>
      <c r="Q104">
        <v>1.6967209999999999</v>
      </c>
      <c r="R104">
        <v>5675.8</v>
      </c>
      <c r="S104">
        <v>1.6967209999999999</v>
      </c>
      <c r="T104" s="84">
        <v>5349.79</v>
      </c>
      <c r="U104" s="57">
        <v>43922</v>
      </c>
      <c r="V104" s="81" t="str">
        <f t="shared" si="4"/>
        <v>112019</v>
      </c>
      <c r="W104" s="80" t="str">
        <f t="shared" si="5"/>
        <v>Acima de 120 dias</v>
      </c>
      <c r="X104" s="81" t="str">
        <f t="shared" si="7"/>
        <v>42020</v>
      </c>
      <c r="AA104"/>
    </row>
    <row r="105" spans="1:27" x14ac:dyDescent="0.3">
      <c r="A105" s="57">
        <v>44286</v>
      </c>
      <c r="B105">
        <v>29894663000189</v>
      </c>
      <c r="C105" t="s">
        <v>96</v>
      </c>
      <c r="D105" s="57">
        <v>43815</v>
      </c>
      <c r="E105">
        <v>247.16</v>
      </c>
      <c r="F105" s="57">
        <v>43989</v>
      </c>
      <c r="G105">
        <f t="shared" si="6"/>
        <v>-297</v>
      </c>
      <c r="H105" s="57">
        <v>45968</v>
      </c>
      <c r="I105">
        <v>1652</v>
      </c>
      <c r="J105">
        <v>293155718</v>
      </c>
      <c r="K105">
        <v>72</v>
      </c>
      <c r="L105"/>
      <c r="M105"/>
      <c r="N105">
        <v>1.3599999999999999</v>
      </c>
      <c r="O105" s="83">
        <v>11753.11</v>
      </c>
      <c r="P105">
        <v>11182.990000000003</v>
      </c>
      <c r="Q105">
        <v>1.6336189999999999</v>
      </c>
      <c r="R105">
        <v>12345.86</v>
      </c>
      <c r="S105">
        <v>1.6336189999999999</v>
      </c>
      <c r="T105" s="84">
        <v>11753.11</v>
      </c>
      <c r="U105" s="57">
        <v>44013</v>
      </c>
      <c r="V105" s="81" t="str">
        <f t="shared" si="4"/>
        <v>122019</v>
      </c>
      <c r="W105" s="80" t="str">
        <f t="shared" si="5"/>
        <v>Acima de 120 dias</v>
      </c>
      <c r="X105" s="81" t="str">
        <f t="shared" si="7"/>
        <v>72020</v>
      </c>
      <c r="AA105"/>
    </row>
    <row r="106" spans="1:27" x14ac:dyDescent="0.3">
      <c r="A106" s="57">
        <v>44286</v>
      </c>
      <c r="B106">
        <v>29894663000189</v>
      </c>
      <c r="C106" t="s">
        <v>96</v>
      </c>
      <c r="D106" s="57">
        <v>43791</v>
      </c>
      <c r="E106">
        <v>190.44</v>
      </c>
      <c r="F106" s="57">
        <v>43837</v>
      </c>
      <c r="G106">
        <f t="shared" si="6"/>
        <v>-449</v>
      </c>
      <c r="H106" s="57">
        <v>45937</v>
      </c>
      <c r="I106">
        <v>1621</v>
      </c>
      <c r="J106">
        <v>293250938</v>
      </c>
      <c r="K106">
        <v>72</v>
      </c>
      <c r="L106"/>
      <c r="M106"/>
      <c r="N106">
        <v>1.3460000000000001</v>
      </c>
      <c r="O106" s="83">
        <v>9921.77</v>
      </c>
      <c r="P106">
        <v>8677.8200000000015</v>
      </c>
      <c r="Q106">
        <v>1.6387529999999999</v>
      </c>
      <c r="R106">
        <v>10397.68</v>
      </c>
      <c r="S106">
        <v>1.6387529999999999</v>
      </c>
      <c r="T106" s="84">
        <v>9921.77</v>
      </c>
      <c r="U106" s="57">
        <v>43831</v>
      </c>
      <c r="V106" s="81" t="str">
        <f t="shared" si="4"/>
        <v>112019</v>
      </c>
      <c r="W106" s="80" t="str">
        <f t="shared" si="5"/>
        <v>Acima de 120 dias</v>
      </c>
      <c r="X106" s="81" t="str">
        <f t="shared" si="7"/>
        <v>12020</v>
      </c>
      <c r="AA106"/>
    </row>
    <row r="107" spans="1:27" x14ac:dyDescent="0.3">
      <c r="A107" s="57">
        <v>44286</v>
      </c>
      <c r="B107">
        <v>29894663000189</v>
      </c>
      <c r="C107" t="s">
        <v>96</v>
      </c>
      <c r="D107" s="57">
        <v>43873</v>
      </c>
      <c r="E107">
        <v>175.89</v>
      </c>
      <c r="F107" s="57">
        <v>44019</v>
      </c>
      <c r="G107">
        <f t="shared" si="6"/>
        <v>-267</v>
      </c>
      <c r="H107" s="57">
        <v>46029</v>
      </c>
      <c r="I107">
        <v>1713</v>
      </c>
      <c r="J107">
        <v>293276724</v>
      </c>
      <c r="K107">
        <v>72</v>
      </c>
      <c r="L107"/>
      <c r="M107"/>
      <c r="N107">
        <v>1.36</v>
      </c>
      <c r="O107" s="83">
        <v>8318.57</v>
      </c>
      <c r="P107">
        <v>7947.9800000000023</v>
      </c>
      <c r="Q107">
        <v>1.6407659999999999</v>
      </c>
      <c r="R107">
        <v>8774.630000000001</v>
      </c>
      <c r="S107">
        <v>1.6407659999999999</v>
      </c>
      <c r="T107" s="84">
        <v>8318.57</v>
      </c>
      <c r="U107" s="57">
        <v>44044</v>
      </c>
      <c r="V107" s="81" t="str">
        <f t="shared" si="4"/>
        <v>22020</v>
      </c>
      <c r="W107" s="80" t="str">
        <f t="shared" si="5"/>
        <v>Acima de 120 dias</v>
      </c>
      <c r="X107" s="81" t="str">
        <f t="shared" si="7"/>
        <v>82020</v>
      </c>
      <c r="AA107"/>
    </row>
    <row r="108" spans="1:27" x14ac:dyDescent="0.3">
      <c r="A108" s="57">
        <v>44286</v>
      </c>
      <c r="B108">
        <v>29894663000189</v>
      </c>
      <c r="C108" t="s">
        <v>96</v>
      </c>
      <c r="D108" s="57">
        <v>43843</v>
      </c>
      <c r="E108">
        <v>323</v>
      </c>
      <c r="F108" s="57">
        <v>43989</v>
      </c>
      <c r="G108">
        <f t="shared" si="6"/>
        <v>-297</v>
      </c>
      <c r="H108" s="57">
        <v>45999</v>
      </c>
      <c r="I108">
        <v>1683</v>
      </c>
      <c r="J108">
        <v>293370068</v>
      </c>
      <c r="K108">
        <v>72</v>
      </c>
      <c r="L108"/>
      <c r="M108"/>
      <c r="N108">
        <v>1.36</v>
      </c>
      <c r="O108" s="83">
        <v>15331.93</v>
      </c>
      <c r="P108">
        <v>14598.350000000006</v>
      </c>
      <c r="Q108">
        <v>1.6915960000000001</v>
      </c>
      <c r="R108">
        <v>16286.36</v>
      </c>
      <c r="S108">
        <v>1.6915960000000001</v>
      </c>
      <c r="T108" s="84">
        <v>15331.93</v>
      </c>
      <c r="U108" s="57">
        <v>44013</v>
      </c>
      <c r="V108" s="81" t="str">
        <f t="shared" si="4"/>
        <v>12020</v>
      </c>
      <c r="W108" s="80" t="str">
        <f t="shared" si="5"/>
        <v>Acima de 120 dias</v>
      </c>
      <c r="X108" s="81" t="str">
        <f t="shared" si="7"/>
        <v>72020</v>
      </c>
      <c r="AA108"/>
    </row>
    <row r="109" spans="1:27" x14ac:dyDescent="0.3">
      <c r="A109" s="57">
        <v>44286</v>
      </c>
      <c r="B109">
        <v>29894663000189</v>
      </c>
      <c r="C109" t="s">
        <v>96</v>
      </c>
      <c r="D109" s="57">
        <v>43873</v>
      </c>
      <c r="E109">
        <v>103.44</v>
      </c>
      <c r="F109" s="57">
        <v>44019</v>
      </c>
      <c r="G109">
        <f t="shared" si="6"/>
        <v>-267</v>
      </c>
      <c r="H109" s="57">
        <v>46029</v>
      </c>
      <c r="I109">
        <v>1713</v>
      </c>
      <c r="J109">
        <v>293380061</v>
      </c>
      <c r="K109">
        <v>72</v>
      </c>
      <c r="L109"/>
      <c r="M109"/>
      <c r="N109">
        <v>1.36</v>
      </c>
      <c r="O109" s="83">
        <v>4844.75</v>
      </c>
      <c r="P109">
        <v>4674.2099999999991</v>
      </c>
      <c r="Q109">
        <v>1.6936199999999999</v>
      </c>
      <c r="R109">
        <v>5160.28</v>
      </c>
      <c r="S109">
        <v>1.6936199999999999</v>
      </c>
      <c r="T109" s="84">
        <v>4844.75</v>
      </c>
      <c r="U109" s="57">
        <v>44044</v>
      </c>
      <c r="V109" s="81" t="str">
        <f t="shared" si="4"/>
        <v>22020</v>
      </c>
      <c r="W109" s="80" t="str">
        <f t="shared" si="5"/>
        <v>Acima de 120 dias</v>
      </c>
      <c r="X109" s="81" t="str">
        <f t="shared" si="7"/>
        <v>82020</v>
      </c>
      <c r="AA109"/>
    </row>
    <row r="110" spans="1:27" x14ac:dyDescent="0.3">
      <c r="A110" s="57">
        <v>44286</v>
      </c>
      <c r="B110">
        <v>29894663000189</v>
      </c>
      <c r="C110" t="s">
        <v>96</v>
      </c>
      <c r="D110" s="57">
        <v>43873</v>
      </c>
      <c r="E110">
        <v>133.76</v>
      </c>
      <c r="F110" s="57">
        <v>44293</v>
      </c>
      <c r="G110">
        <f t="shared" si="6"/>
        <v>7</v>
      </c>
      <c r="H110" s="57">
        <v>44935</v>
      </c>
      <c r="I110">
        <v>619</v>
      </c>
      <c r="J110">
        <v>293380547</v>
      </c>
      <c r="K110">
        <v>36</v>
      </c>
      <c r="L110"/>
      <c r="M110"/>
      <c r="N110">
        <v>1.4949999999999999</v>
      </c>
      <c r="O110" s="83">
        <v>2441.27</v>
      </c>
      <c r="P110">
        <v>3621.0499999999993</v>
      </c>
      <c r="Q110">
        <v>2.0533969999999999</v>
      </c>
      <c r="R110">
        <v>2563.9</v>
      </c>
      <c r="S110">
        <v>2.0533969999999999</v>
      </c>
      <c r="T110" s="84">
        <v>2441.27</v>
      </c>
      <c r="U110" s="57">
        <v>44287</v>
      </c>
      <c r="V110" s="81" t="str">
        <f t="shared" si="4"/>
        <v>22020</v>
      </c>
      <c r="W110" s="80" t="str">
        <f t="shared" si="5"/>
        <v>1 a 30 dias</v>
      </c>
      <c r="X110" s="81" t="str">
        <f t="shared" si="7"/>
        <v>42021</v>
      </c>
      <c r="AA110"/>
    </row>
    <row r="111" spans="1:27" x14ac:dyDescent="0.3">
      <c r="A111" s="57">
        <v>44286</v>
      </c>
      <c r="B111">
        <v>29894663000189</v>
      </c>
      <c r="C111" t="s">
        <v>96</v>
      </c>
      <c r="D111" s="57">
        <v>43815</v>
      </c>
      <c r="E111">
        <v>92.54</v>
      </c>
      <c r="F111" s="57">
        <v>43897</v>
      </c>
      <c r="G111">
        <f t="shared" si="6"/>
        <v>-389</v>
      </c>
      <c r="H111" s="57">
        <v>45968</v>
      </c>
      <c r="I111">
        <v>1652</v>
      </c>
      <c r="J111">
        <v>293456063</v>
      </c>
      <c r="K111">
        <v>72</v>
      </c>
      <c r="L111"/>
      <c r="M111"/>
      <c r="N111">
        <v>1.3599999999999999</v>
      </c>
      <c r="O111" s="83">
        <v>4647.87</v>
      </c>
      <c r="P111">
        <v>4187.0600000000004</v>
      </c>
      <c r="Q111">
        <v>1.673187</v>
      </c>
      <c r="R111">
        <v>4900.1100000000006</v>
      </c>
      <c r="S111">
        <v>1.673187</v>
      </c>
      <c r="T111" s="84">
        <v>4647.87</v>
      </c>
      <c r="U111" s="57">
        <v>44105</v>
      </c>
      <c r="V111" s="81" t="str">
        <f t="shared" si="4"/>
        <v>122019</v>
      </c>
      <c r="W111" s="80" t="str">
        <f t="shared" si="5"/>
        <v>Acima de 120 dias</v>
      </c>
      <c r="X111" s="81" t="str">
        <f t="shared" si="7"/>
        <v>102020</v>
      </c>
      <c r="AA111"/>
    </row>
    <row r="112" spans="1:27" x14ac:dyDescent="0.3">
      <c r="A112" s="57">
        <v>44286</v>
      </c>
      <c r="B112">
        <v>29894663000189</v>
      </c>
      <c r="C112" t="s">
        <v>96</v>
      </c>
      <c r="D112" s="57">
        <v>43815</v>
      </c>
      <c r="E112">
        <v>94.9</v>
      </c>
      <c r="F112" s="57">
        <v>44019</v>
      </c>
      <c r="G112">
        <f t="shared" si="6"/>
        <v>-267</v>
      </c>
      <c r="H112" s="57">
        <v>45968</v>
      </c>
      <c r="I112">
        <v>1652</v>
      </c>
      <c r="J112">
        <v>293458528</v>
      </c>
      <c r="K112">
        <v>72</v>
      </c>
      <c r="L112"/>
      <c r="M112"/>
      <c r="N112">
        <v>1.3599999999999999</v>
      </c>
      <c r="O112" s="83">
        <v>4416.0200000000004</v>
      </c>
      <c r="P112">
        <v>4293.8400000000011</v>
      </c>
      <c r="Q112">
        <v>1.6359429999999999</v>
      </c>
      <c r="R112">
        <v>4645.4400000000005</v>
      </c>
      <c r="S112">
        <v>1.6359429999999999</v>
      </c>
      <c r="T112" s="84">
        <v>4416.0200000000004</v>
      </c>
      <c r="U112" s="57">
        <v>44044</v>
      </c>
      <c r="V112" s="81" t="str">
        <f t="shared" si="4"/>
        <v>122019</v>
      </c>
      <c r="W112" s="80" t="str">
        <f t="shared" si="5"/>
        <v>Acima de 120 dias</v>
      </c>
      <c r="X112" s="81" t="str">
        <f t="shared" si="7"/>
        <v>82020</v>
      </c>
      <c r="AA112"/>
    </row>
    <row r="113" spans="1:27" x14ac:dyDescent="0.3">
      <c r="A113" s="57">
        <v>44286</v>
      </c>
      <c r="B113">
        <v>29894663000189</v>
      </c>
      <c r="C113" t="s">
        <v>96</v>
      </c>
      <c r="D113" s="57">
        <v>43815</v>
      </c>
      <c r="E113">
        <v>225.47</v>
      </c>
      <c r="F113" s="57">
        <v>43868</v>
      </c>
      <c r="G113">
        <f t="shared" si="6"/>
        <v>-418</v>
      </c>
      <c r="H113" s="57">
        <v>45968</v>
      </c>
      <c r="I113">
        <v>1652</v>
      </c>
      <c r="J113">
        <v>293561244</v>
      </c>
      <c r="K113">
        <v>72</v>
      </c>
      <c r="L113"/>
      <c r="M113"/>
      <c r="N113">
        <v>1.3599999999999999</v>
      </c>
      <c r="O113" s="83">
        <v>11526.52</v>
      </c>
      <c r="P113">
        <v>10201.599999999999</v>
      </c>
      <c r="Q113">
        <v>1.6857819999999999</v>
      </c>
      <c r="R113">
        <v>12164.36</v>
      </c>
      <c r="S113">
        <v>1.6857819999999999</v>
      </c>
      <c r="T113" s="84">
        <v>11526.52</v>
      </c>
      <c r="U113" s="57">
        <v>43862</v>
      </c>
      <c r="V113" s="81" t="str">
        <f t="shared" si="4"/>
        <v>122019</v>
      </c>
      <c r="W113" s="80" t="str">
        <f t="shared" si="5"/>
        <v>Acima de 120 dias</v>
      </c>
      <c r="X113" s="81" t="str">
        <f t="shared" si="7"/>
        <v>22020</v>
      </c>
      <c r="AA113"/>
    </row>
    <row r="114" spans="1:27" x14ac:dyDescent="0.3">
      <c r="A114" s="57">
        <v>44286</v>
      </c>
      <c r="B114">
        <v>29894663000189</v>
      </c>
      <c r="C114" t="s">
        <v>96</v>
      </c>
      <c r="D114" s="57">
        <v>43843</v>
      </c>
      <c r="E114">
        <v>241.1</v>
      </c>
      <c r="F114" s="57">
        <v>43958</v>
      </c>
      <c r="G114">
        <f t="shared" si="6"/>
        <v>-328</v>
      </c>
      <c r="H114" s="57">
        <v>45968</v>
      </c>
      <c r="I114">
        <v>1652</v>
      </c>
      <c r="J114">
        <v>293562905</v>
      </c>
      <c r="K114">
        <v>72</v>
      </c>
      <c r="L114"/>
      <c r="M114"/>
      <c r="N114">
        <v>1.36</v>
      </c>
      <c r="O114" s="83">
        <v>11611.849999999999</v>
      </c>
      <c r="P114">
        <v>10805.449999999997</v>
      </c>
      <c r="Q114">
        <v>1.680909</v>
      </c>
      <c r="R114">
        <v>12284.310000000001</v>
      </c>
      <c r="S114">
        <v>1.680909</v>
      </c>
      <c r="T114" s="84">
        <v>11611.849999999999</v>
      </c>
      <c r="U114" s="57">
        <v>44075</v>
      </c>
      <c r="V114" s="81" t="str">
        <f t="shared" si="4"/>
        <v>12020</v>
      </c>
      <c r="W114" s="80" t="str">
        <f t="shared" si="5"/>
        <v>Acima de 120 dias</v>
      </c>
      <c r="X114" s="81" t="str">
        <f t="shared" si="7"/>
        <v>92020</v>
      </c>
      <c r="AA114"/>
    </row>
    <row r="115" spans="1:27" x14ac:dyDescent="0.3">
      <c r="A115" s="57">
        <v>44286</v>
      </c>
      <c r="B115">
        <v>29894663000189</v>
      </c>
      <c r="C115" t="s">
        <v>96</v>
      </c>
      <c r="D115" s="57">
        <v>43903</v>
      </c>
      <c r="E115">
        <v>218.66</v>
      </c>
      <c r="F115" s="57">
        <v>44019</v>
      </c>
      <c r="G115">
        <f t="shared" si="6"/>
        <v>-267</v>
      </c>
      <c r="H115" s="57">
        <v>46029</v>
      </c>
      <c r="I115">
        <v>1713</v>
      </c>
      <c r="J115">
        <v>293579405</v>
      </c>
      <c r="K115">
        <v>72</v>
      </c>
      <c r="L115"/>
      <c r="M115"/>
      <c r="N115">
        <v>1.36</v>
      </c>
      <c r="O115" s="83">
        <v>10233.369999999999</v>
      </c>
      <c r="P115">
        <v>9795.9600000000064</v>
      </c>
      <c r="Q115">
        <v>1.6977610000000001</v>
      </c>
      <c r="R115">
        <v>10908.28</v>
      </c>
      <c r="S115">
        <v>1.6977610000000001</v>
      </c>
      <c r="T115" s="84">
        <v>10233.369999999999</v>
      </c>
      <c r="U115" s="57">
        <v>44044</v>
      </c>
      <c r="V115" s="81" t="str">
        <f t="shared" si="4"/>
        <v>32020</v>
      </c>
      <c r="W115" s="80" t="str">
        <f t="shared" si="5"/>
        <v>Acima de 120 dias</v>
      </c>
      <c r="X115" s="81" t="str">
        <f t="shared" si="7"/>
        <v>82020</v>
      </c>
      <c r="AA115"/>
    </row>
    <row r="116" spans="1:27" x14ac:dyDescent="0.3">
      <c r="A116" s="57">
        <v>44286</v>
      </c>
      <c r="B116">
        <v>29894663000189</v>
      </c>
      <c r="C116" t="s">
        <v>96</v>
      </c>
      <c r="D116" s="57">
        <v>43903</v>
      </c>
      <c r="E116">
        <v>87.55</v>
      </c>
      <c r="F116" s="57">
        <v>43989</v>
      </c>
      <c r="G116">
        <f t="shared" si="6"/>
        <v>-297</v>
      </c>
      <c r="H116" s="57">
        <v>46029</v>
      </c>
      <c r="I116">
        <v>1713</v>
      </c>
      <c r="J116">
        <v>293581023</v>
      </c>
      <c r="K116">
        <v>72</v>
      </c>
      <c r="L116"/>
      <c r="M116"/>
      <c r="N116">
        <v>1.364681653253824</v>
      </c>
      <c r="O116" s="83">
        <v>4181.4699999999993</v>
      </c>
      <c r="P116">
        <v>3916.81</v>
      </c>
      <c r="Q116">
        <v>1.7023299999999999</v>
      </c>
      <c r="R116">
        <v>4451.2</v>
      </c>
      <c r="S116">
        <v>1.7023299999999999</v>
      </c>
      <c r="T116" s="84">
        <v>4181.4699999999993</v>
      </c>
      <c r="U116" s="57">
        <v>44075</v>
      </c>
      <c r="V116" s="81" t="str">
        <f t="shared" si="4"/>
        <v>32020</v>
      </c>
      <c r="W116" s="80" t="str">
        <f t="shared" si="5"/>
        <v>Acima de 120 dias</v>
      </c>
      <c r="X116" s="81" t="str">
        <f t="shared" si="7"/>
        <v>92020</v>
      </c>
      <c r="AA116"/>
    </row>
    <row r="117" spans="1:27" x14ac:dyDescent="0.3">
      <c r="A117" s="57">
        <v>44286</v>
      </c>
      <c r="B117">
        <v>29894663000189</v>
      </c>
      <c r="C117" t="s">
        <v>96</v>
      </c>
      <c r="D117" s="57">
        <v>43903</v>
      </c>
      <c r="E117">
        <v>510</v>
      </c>
      <c r="F117" s="57">
        <v>43958</v>
      </c>
      <c r="G117">
        <f t="shared" si="6"/>
        <v>-328</v>
      </c>
      <c r="H117" s="57">
        <v>46062</v>
      </c>
      <c r="I117">
        <v>1746</v>
      </c>
      <c r="J117">
        <v>293581803</v>
      </c>
      <c r="K117">
        <v>72</v>
      </c>
      <c r="L117"/>
      <c r="M117"/>
      <c r="N117">
        <v>1.36</v>
      </c>
      <c r="O117" s="83">
        <v>25292.09</v>
      </c>
      <c r="P117">
        <v>23040.940000000002</v>
      </c>
      <c r="Q117">
        <v>1.65103</v>
      </c>
      <c r="R117">
        <v>26696.06</v>
      </c>
      <c r="S117">
        <v>1.65103</v>
      </c>
      <c r="T117" s="84">
        <v>25292.09</v>
      </c>
      <c r="U117" s="57">
        <v>43983</v>
      </c>
      <c r="V117" s="81" t="str">
        <f t="shared" si="4"/>
        <v>32020</v>
      </c>
      <c r="W117" s="80" t="str">
        <f t="shared" si="5"/>
        <v>Acima de 120 dias</v>
      </c>
      <c r="X117" s="81" t="str">
        <f t="shared" si="7"/>
        <v>62020</v>
      </c>
      <c r="AA117"/>
    </row>
    <row r="118" spans="1:27" x14ac:dyDescent="0.3">
      <c r="A118" s="57">
        <v>44286</v>
      </c>
      <c r="B118">
        <v>29894663000189</v>
      </c>
      <c r="C118" t="s">
        <v>96</v>
      </c>
      <c r="D118" s="57">
        <v>43815</v>
      </c>
      <c r="E118">
        <v>95</v>
      </c>
      <c r="F118" s="57">
        <v>44050</v>
      </c>
      <c r="G118">
        <f t="shared" si="6"/>
        <v>-236</v>
      </c>
      <c r="H118" s="57">
        <v>45937</v>
      </c>
      <c r="I118">
        <v>1621</v>
      </c>
      <c r="J118">
        <v>293650144</v>
      </c>
      <c r="K118">
        <v>72</v>
      </c>
      <c r="L118"/>
      <c r="M118"/>
      <c r="N118">
        <v>1.3599999999999999</v>
      </c>
      <c r="O118" s="83">
        <v>4314.1900000000005</v>
      </c>
      <c r="P118">
        <v>4262.3499999999985</v>
      </c>
      <c r="Q118">
        <v>1.6002289999999999</v>
      </c>
      <c r="R118">
        <v>4509.96</v>
      </c>
      <c r="S118">
        <v>1.6002289999999999</v>
      </c>
      <c r="T118" s="84">
        <v>4314.1900000000005</v>
      </c>
      <c r="U118" s="57">
        <v>44075</v>
      </c>
      <c r="V118" s="81" t="str">
        <f t="shared" si="4"/>
        <v>122019</v>
      </c>
      <c r="W118" s="80" t="str">
        <f t="shared" si="5"/>
        <v>Acima de 120 dias</v>
      </c>
      <c r="X118" s="81" t="str">
        <f t="shared" si="7"/>
        <v>92020</v>
      </c>
      <c r="AA118"/>
    </row>
    <row r="119" spans="1:27" x14ac:dyDescent="0.3">
      <c r="A119" s="57">
        <v>44286</v>
      </c>
      <c r="B119">
        <v>29894663000189</v>
      </c>
      <c r="C119" t="s">
        <v>96</v>
      </c>
      <c r="D119" s="57">
        <v>43815</v>
      </c>
      <c r="E119">
        <v>206.33</v>
      </c>
      <c r="F119" s="57">
        <v>43958</v>
      </c>
      <c r="G119">
        <f t="shared" si="6"/>
        <v>-328</v>
      </c>
      <c r="H119" s="57">
        <v>45937</v>
      </c>
      <c r="I119">
        <v>1621</v>
      </c>
      <c r="J119">
        <v>293655195</v>
      </c>
      <c r="K119">
        <v>72</v>
      </c>
      <c r="L119"/>
      <c r="M119"/>
      <c r="N119">
        <v>1.3599999999999999</v>
      </c>
      <c r="O119" s="83">
        <v>9829.76</v>
      </c>
      <c r="P119">
        <v>9257.34</v>
      </c>
      <c r="Q119">
        <v>1.695924</v>
      </c>
      <c r="R119">
        <v>10414.16</v>
      </c>
      <c r="S119">
        <v>1.695924</v>
      </c>
      <c r="T119" s="84">
        <v>9829.76</v>
      </c>
      <c r="U119" s="57">
        <v>44044</v>
      </c>
      <c r="V119" s="81" t="str">
        <f t="shared" si="4"/>
        <v>122019</v>
      </c>
      <c r="W119" s="80" t="str">
        <f t="shared" si="5"/>
        <v>Acima de 120 dias</v>
      </c>
      <c r="X119" s="81" t="str">
        <f t="shared" si="7"/>
        <v>82020</v>
      </c>
      <c r="AA119"/>
    </row>
    <row r="120" spans="1:27" x14ac:dyDescent="0.3">
      <c r="A120" s="57">
        <v>44286</v>
      </c>
      <c r="B120">
        <v>29894663000189</v>
      </c>
      <c r="C120" t="s">
        <v>96</v>
      </c>
      <c r="D120" s="57">
        <v>43815</v>
      </c>
      <c r="E120">
        <v>212</v>
      </c>
      <c r="F120" s="57">
        <v>43958</v>
      </c>
      <c r="G120">
        <f t="shared" si="6"/>
        <v>-328</v>
      </c>
      <c r="H120" s="57">
        <v>45968</v>
      </c>
      <c r="I120">
        <v>1652</v>
      </c>
      <c r="J120">
        <v>293657505</v>
      </c>
      <c r="K120">
        <v>72</v>
      </c>
      <c r="L120"/>
      <c r="M120"/>
      <c r="N120">
        <v>1.3599999999999999</v>
      </c>
      <c r="O120" s="83">
        <v>10306.24</v>
      </c>
      <c r="P120">
        <v>9592.1400000000031</v>
      </c>
      <c r="Q120">
        <v>1.6262730000000001</v>
      </c>
      <c r="R120">
        <v>10801.61</v>
      </c>
      <c r="S120">
        <v>1.6262730000000001</v>
      </c>
      <c r="T120" s="84">
        <v>10306.24</v>
      </c>
      <c r="U120" s="57">
        <v>43983</v>
      </c>
      <c r="V120" s="81" t="str">
        <f t="shared" si="4"/>
        <v>122019</v>
      </c>
      <c r="W120" s="80" t="str">
        <f t="shared" si="5"/>
        <v>Acima de 120 dias</v>
      </c>
      <c r="X120" s="81" t="str">
        <f t="shared" si="7"/>
        <v>62020</v>
      </c>
      <c r="AA120"/>
    </row>
    <row r="121" spans="1:27" x14ac:dyDescent="0.3">
      <c r="A121" s="57">
        <v>44286</v>
      </c>
      <c r="B121">
        <v>29894663000189</v>
      </c>
      <c r="C121" t="s">
        <v>96</v>
      </c>
      <c r="D121" s="57">
        <v>43815</v>
      </c>
      <c r="E121">
        <v>146.5</v>
      </c>
      <c r="F121" s="57">
        <v>43897</v>
      </c>
      <c r="G121">
        <f t="shared" si="6"/>
        <v>-389</v>
      </c>
      <c r="H121" s="57">
        <v>45968</v>
      </c>
      <c r="I121">
        <v>1652</v>
      </c>
      <c r="J121">
        <v>293657883</v>
      </c>
      <c r="K121">
        <v>72</v>
      </c>
      <c r="L121"/>
      <c r="M121"/>
      <c r="N121">
        <v>1.3599999999999999</v>
      </c>
      <c r="O121" s="83">
        <v>7413.6</v>
      </c>
      <c r="P121">
        <v>6628.569999999997</v>
      </c>
      <c r="Q121">
        <v>1.627343</v>
      </c>
      <c r="R121">
        <v>7757.3</v>
      </c>
      <c r="S121">
        <v>1.627343</v>
      </c>
      <c r="T121" s="84">
        <v>7413.6</v>
      </c>
      <c r="U121" s="57">
        <v>43922</v>
      </c>
      <c r="V121" s="81" t="str">
        <f t="shared" si="4"/>
        <v>122019</v>
      </c>
      <c r="W121" s="80" t="str">
        <f t="shared" si="5"/>
        <v>Acima de 120 dias</v>
      </c>
      <c r="X121" s="81" t="str">
        <f t="shared" si="7"/>
        <v>42020</v>
      </c>
      <c r="AA121"/>
    </row>
    <row r="122" spans="1:27" x14ac:dyDescent="0.3">
      <c r="A122" s="57">
        <v>44286</v>
      </c>
      <c r="B122">
        <v>29894663000189</v>
      </c>
      <c r="C122" t="s">
        <v>96</v>
      </c>
      <c r="D122" s="57">
        <v>43843</v>
      </c>
      <c r="E122">
        <v>95</v>
      </c>
      <c r="F122" s="57">
        <v>43868</v>
      </c>
      <c r="G122">
        <f t="shared" si="6"/>
        <v>-418</v>
      </c>
      <c r="H122" s="57">
        <v>45999</v>
      </c>
      <c r="I122">
        <v>1683</v>
      </c>
      <c r="J122">
        <v>293669124</v>
      </c>
      <c r="K122">
        <v>72</v>
      </c>
      <c r="L122"/>
      <c r="M122"/>
      <c r="N122">
        <v>1.36</v>
      </c>
      <c r="O122" s="83">
        <v>4937.8600000000006</v>
      </c>
      <c r="P122">
        <v>4293.6399999999994</v>
      </c>
      <c r="Q122">
        <v>1.63141</v>
      </c>
      <c r="R122">
        <v>5170.1100000000006</v>
      </c>
      <c r="S122">
        <v>1.63141</v>
      </c>
      <c r="T122" s="84">
        <v>4937.8600000000006</v>
      </c>
      <c r="U122" s="57">
        <v>43891</v>
      </c>
      <c r="V122" s="81" t="str">
        <f t="shared" si="4"/>
        <v>12020</v>
      </c>
      <c r="W122" s="80" t="str">
        <f t="shared" si="5"/>
        <v>Acima de 120 dias</v>
      </c>
      <c r="X122" s="81" t="str">
        <f t="shared" si="7"/>
        <v>32020</v>
      </c>
      <c r="AA122"/>
    </row>
    <row r="123" spans="1:27" x14ac:dyDescent="0.3">
      <c r="A123" s="57">
        <v>44286</v>
      </c>
      <c r="B123">
        <v>29894663000189</v>
      </c>
      <c r="C123" t="s">
        <v>96</v>
      </c>
      <c r="D123" s="57">
        <v>43791</v>
      </c>
      <c r="E123">
        <v>485.4</v>
      </c>
      <c r="F123" s="57">
        <v>43806</v>
      </c>
      <c r="G123">
        <f t="shared" si="6"/>
        <v>-480</v>
      </c>
      <c r="H123" s="57">
        <v>45937</v>
      </c>
      <c r="I123">
        <v>1621</v>
      </c>
      <c r="J123">
        <v>293754178</v>
      </c>
      <c r="K123">
        <v>72</v>
      </c>
      <c r="L123"/>
      <c r="M123"/>
      <c r="N123">
        <v>1.3460000000000001</v>
      </c>
      <c r="O123" s="83">
        <v>25078.03</v>
      </c>
      <c r="P123">
        <v>22118.370000000006</v>
      </c>
      <c r="Q123">
        <v>1.692909</v>
      </c>
      <c r="R123">
        <v>26501.93</v>
      </c>
      <c r="S123">
        <v>1.692909</v>
      </c>
      <c r="T123" s="84">
        <v>25078.03</v>
      </c>
      <c r="U123" s="57">
        <v>43862</v>
      </c>
      <c r="V123" s="81" t="str">
        <f t="shared" si="4"/>
        <v>112019</v>
      </c>
      <c r="W123" s="80" t="str">
        <f t="shared" si="5"/>
        <v>Acima de 120 dias</v>
      </c>
      <c r="X123" s="81" t="str">
        <f t="shared" si="7"/>
        <v>22020</v>
      </c>
      <c r="AA123"/>
    </row>
    <row r="124" spans="1:27" x14ac:dyDescent="0.3">
      <c r="A124" s="57">
        <v>44286</v>
      </c>
      <c r="B124">
        <v>29894663000189</v>
      </c>
      <c r="C124" t="s">
        <v>96</v>
      </c>
      <c r="D124" s="57">
        <v>43843</v>
      </c>
      <c r="E124">
        <v>222.27</v>
      </c>
      <c r="F124" s="57">
        <v>43928</v>
      </c>
      <c r="G124">
        <f t="shared" si="6"/>
        <v>-358</v>
      </c>
      <c r="H124" s="57">
        <v>45968</v>
      </c>
      <c r="I124">
        <v>1652</v>
      </c>
      <c r="J124">
        <v>293756653</v>
      </c>
      <c r="K124">
        <v>72</v>
      </c>
      <c r="L124"/>
      <c r="M124"/>
      <c r="N124">
        <v>1.36</v>
      </c>
      <c r="O124" s="83">
        <v>11021.41</v>
      </c>
      <c r="P124">
        <v>9961.5199999999968</v>
      </c>
      <c r="Q124">
        <v>1.6296710000000001</v>
      </c>
      <c r="R124">
        <v>11547.140000000001</v>
      </c>
      <c r="S124">
        <v>1.6296710000000001</v>
      </c>
      <c r="T124" s="84">
        <v>11021.41</v>
      </c>
      <c r="U124" s="57">
        <v>43952</v>
      </c>
      <c r="V124" s="81" t="str">
        <f t="shared" si="4"/>
        <v>12020</v>
      </c>
      <c r="W124" s="80" t="str">
        <f t="shared" si="5"/>
        <v>Acima de 120 dias</v>
      </c>
      <c r="X124" s="81" t="str">
        <f t="shared" si="7"/>
        <v>52020</v>
      </c>
      <c r="AA124"/>
    </row>
    <row r="125" spans="1:27" x14ac:dyDescent="0.3">
      <c r="A125" s="57">
        <v>44286</v>
      </c>
      <c r="B125">
        <v>29894663000189</v>
      </c>
      <c r="C125" t="s">
        <v>96</v>
      </c>
      <c r="D125" s="57">
        <v>43843</v>
      </c>
      <c r="E125">
        <v>102.95</v>
      </c>
      <c r="F125" s="57">
        <v>44234</v>
      </c>
      <c r="G125">
        <f t="shared" si="6"/>
        <v>-52</v>
      </c>
      <c r="H125" s="57">
        <v>45999</v>
      </c>
      <c r="I125">
        <v>1683</v>
      </c>
      <c r="J125">
        <v>293766957</v>
      </c>
      <c r="K125">
        <v>72</v>
      </c>
      <c r="L125"/>
      <c r="M125"/>
      <c r="N125">
        <v>1.36</v>
      </c>
      <c r="O125" s="83">
        <v>4104.4799999999996</v>
      </c>
      <c r="P125">
        <v>4652.97</v>
      </c>
      <c r="Q125">
        <v>1.6440509999999999</v>
      </c>
      <c r="R125">
        <v>4367.34</v>
      </c>
      <c r="S125">
        <v>1.6440509999999999</v>
      </c>
      <c r="T125" s="84">
        <v>4104.4799999999996</v>
      </c>
      <c r="U125" s="57">
        <v>44228</v>
      </c>
      <c r="V125" s="81" t="str">
        <f t="shared" si="4"/>
        <v>12020</v>
      </c>
      <c r="W125" s="80" t="str">
        <f t="shared" si="5"/>
        <v>31 a 60 dias</v>
      </c>
      <c r="X125" s="81" t="str">
        <f t="shared" si="7"/>
        <v>22021</v>
      </c>
      <c r="AA125"/>
    </row>
    <row r="126" spans="1:27" x14ac:dyDescent="0.3">
      <c r="A126" s="57">
        <v>44286</v>
      </c>
      <c r="B126">
        <v>29894663000189</v>
      </c>
      <c r="C126" t="s">
        <v>96</v>
      </c>
      <c r="D126" s="57">
        <v>43843</v>
      </c>
      <c r="E126">
        <v>90.23</v>
      </c>
      <c r="F126" s="57">
        <v>43989</v>
      </c>
      <c r="G126">
        <f t="shared" si="6"/>
        <v>-297</v>
      </c>
      <c r="H126" s="57">
        <v>45999</v>
      </c>
      <c r="I126">
        <v>1683</v>
      </c>
      <c r="J126">
        <v>293768278</v>
      </c>
      <c r="K126">
        <v>72</v>
      </c>
      <c r="L126"/>
      <c r="M126"/>
      <c r="N126">
        <v>1.36</v>
      </c>
      <c r="O126" s="83">
        <v>4326.4799999999996</v>
      </c>
      <c r="P126">
        <v>4078.0099999999998</v>
      </c>
      <c r="Q126">
        <v>1.634592</v>
      </c>
      <c r="R126">
        <v>4549.59</v>
      </c>
      <c r="S126">
        <v>1.634592</v>
      </c>
      <c r="T126" s="84">
        <v>4326.4799999999996</v>
      </c>
      <c r="U126" s="57">
        <v>43983</v>
      </c>
      <c r="V126" s="81" t="str">
        <f t="shared" si="4"/>
        <v>12020</v>
      </c>
      <c r="W126" s="80" t="str">
        <f t="shared" si="5"/>
        <v>Acima de 120 dias</v>
      </c>
      <c r="X126" s="81" t="str">
        <f t="shared" si="7"/>
        <v>62020</v>
      </c>
      <c r="AA126"/>
    </row>
    <row r="127" spans="1:27" x14ac:dyDescent="0.3">
      <c r="A127" s="57">
        <v>44286</v>
      </c>
      <c r="B127">
        <v>29894663000189</v>
      </c>
      <c r="C127" t="s">
        <v>96</v>
      </c>
      <c r="D127" s="57">
        <v>43936</v>
      </c>
      <c r="E127">
        <v>201.9</v>
      </c>
      <c r="F127" s="57">
        <v>44019</v>
      </c>
      <c r="G127">
        <f t="shared" si="6"/>
        <v>-267</v>
      </c>
      <c r="H127" s="57">
        <v>46062</v>
      </c>
      <c r="I127">
        <v>1746</v>
      </c>
      <c r="J127">
        <v>293785270</v>
      </c>
      <c r="K127">
        <v>72</v>
      </c>
      <c r="L127"/>
      <c r="M127"/>
      <c r="N127">
        <v>1.3599999999999999</v>
      </c>
      <c r="O127" s="83">
        <v>9639.06</v>
      </c>
      <c r="P127">
        <v>9055.44</v>
      </c>
      <c r="Q127">
        <v>1.634385</v>
      </c>
      <c r="R127">
        <v>10164.69</v>
      </c>
      <c r="S127">
        <v>1.634385</v>
      </c>
      <c r="T127" s="84">
        <v>9639.06</v>
      </c>
      <c r="U127" s="57">
        <v>44044</v>
      </c>
      <c r="V127" s="81" t="str">
        <f t="shared" si="4"/>
        <v>42020</v>
      </c>
      <c r="W127" s="80" t="str">
        <f t="shared" si="5"/>
        <v>Acima de 120 dias</v>
      </c>
      <c r="X127" s="81" t="str">
        <f t="shared" si="7"/>
        <v>82020</v>
      </c>
      <c r="AA127"/>
    </row>
    <row r="128" spans="1:27" x14ac:dyDescent="0.3">
      <c r="A128" s="57">
        <v>44286</v>
      </c>
      <c r="B128">
        <v>29894663000189</v>
      </c>
      <c r="C128" t="s">
        <v>96</v>
      </c>
      <c r="D128" s="57">
        <v>43843</v>
      </c>
      <c r="E128">
        <v>159.16999999999999</v>
      </c>
      <c r="F128" s="57">
        <v>44019</v>
      </c>
      <c r="G128">
        <f t="shared" si="6"/>
        <v>-267</v>
      </c>
      <c r="H128" s="57">
        <v>45999</v>
      </c>
      <c r="I128">
        <v>1683</v>
      </c>
      <c r="J128">
        <v>293868019</v>
      </c>
      <c r="K128">
        <v>72</v>
      </c>
      <c r="L128"/>
      <c r="M128"/>
      <c r="N128">
        <v>1.36</v>
      </c>
      <c r="O128" s="83">
        <v>7464.14</v>
      </c>
      <c r="P128">
        <v>7193.8900000000021</v>
      </c>
      <c r="Q128">
        <v>1.641114</v>
      </c>
      <c r="R128">
        <v>7866.5599999999995</v>
      </c>
      <c r="S128">
        <v>1.641114</v>
      </c>
      <c r="T128" s="84">
        <v>7464.14</v>
      </c>
      <c r="U128" s="57">
        <v>44013</v>
      </c>
      <c r="V128" s="81" t="str">
        <f t="shared" si="4"/>
        <v>12020</v>
      </c>
      <c r="W128" s="80" t="str">
        <f t="shared" si="5"/>
        <v>Acima de 120 dias</v>
      </c>
      <c r="X128" s="81" t="str">
        <f t="shared" si="7"/>
        <v>72020</v>
      </c>
      <c r="AA128"/>
    </row>
    <row r="129" spans="1:27" x14ac:dyDescent="0.3">
      <c r="A129" s="57">
        <v>44286</v>
      </c>
      <c r="B129">
        <v>29894663000189</v>
      </c>
      <c r="C129" t="s">
        <v>96</v>
      </c>
      <c r="D129" s="57">
        <v>43903</v>
      </c>
      <c r="E129">
        <v>186</v>
      </c>
      <c r="F129" s="57">
        <v>44293</v>
      </c>
      <c r="G129">
        <f t="shared" si="6"/>
        <v>7</v>
      </c>
      <c r="H129" s="57">
        <v>46062</v>
      </c>
      <c r="I129">
        <v>1746</v>
      </c>
      <c r="J129">
        <v>293885763</v>
      </c>
      <c r="K129">
        <v>72</v>
      </c>
      <c r="L129"/>
      <c r="M129"/>
      <c r="N129">
        <v>1.36</v>
      </c>
      <c r="O129" s="83">
        <v>7198.48</v>
      </c>
      <c r="P129">
        <v>8403.1500000000015</v>
      </c>
      <c r="Q129">
        <v>1.6388320000000001</v>
      </c>
      <c r="R129">
        <v>7690.18</v>
      </c>
      <c r="S129">
        <v>1.6388320000000001</v>
      </c>
      <c r="T129" s="84">
        <v>7198.48</v>
      </c>
      <c r="U129" s="57">
        <v>44287</v>
      </c>
      <c r="V129" s="81" t="str">
        <f t="shared" si="4"/>
        <v>32020</v>
      </c>
      <c r="W129" s="80" t="str">
        <f t="shared" si="5"/>
        <v>1 a 30 dias</v>
      </c>
      <c r="X129" s="81" t="str">
        <f t="shared" si="7"/>
        <v>42021</v>
      </c>
      <c r="AA129"/>
    </row>
    <row r="130" spans="1:27" x14ac:dyDescent="0.3">
      <c r="A130" s="57">
        <v>44286</v>
      </c>
      <c r="B130">
        <v>29894663000189</v>
      </c>
      <c r="C130" t="s">
        <v>96</v>
      </c>
      <c r="D130" s="57">
        <v>43815</v>
      </c>
      <c r="E130">
        <v>167.45</v>
      </c>
      <c r="F130" s="57">
        <v>44172</v>
      </c>
      <c r="G130">
        <f t="shared" si="6"/>
        <v>-114</v>
      </c>
      <c r="H130" s="57">
        <v>45968</v>
      </c>
      <c r="I130">
        <v>1652</v>
      </c>
      <c r="J130">
        <v>294057144</v>
      </c>
      <c r="K130">
        <v>72</v>
      </c>
      <c r="L130"/>
      <c r="M130"/>
      <c r="N130">
        <v>1.3599999999999999</v>
      </c>
      <c r="O130" s="83">
        <v>6936.88</v>
      </c>
      <c r="P130">
        <v>7576.4300000000012</v>
      </c>
      <c r="Q130">
        <v>1.6487989999999999</v>
      </c>
      <c r="R130">
        <v>7359.55</v>
      </c>
      <c r="S130">
        <v>1.6487989999999999</v>
      </c>
      <c r="T130" s="84">
        <v>6936.88</v>
      </c>
      <c r="U130" s="57">
        <v>44197</v>
      </c>
      <c r="V130" s="81" t="str">
        <f t="shared" ref="V130:V193" si="8">MONTH(D130)&amp;YEAR(D130)</f>
        <v>122019</v>
      </c>
      <c r="W130" s="80" t="str">
        <f t="shared" ref="W130:W193" si="9">_xlfn.IFS(G130&lt;-120,"Acima de 120 dias",G130&lt;=-90,"91 a 120 dias",G130&lt;=-61,"61 a 90 dias",G130&lt;=-31,"31 a 60 dias",G130&gt;=-30,"1 a 30 dias")</f>
        <v>91 a 120 dias</v>
      </c>
      <c r="X130" s="81" t="str">
        <f t="shared" si="7"/>
        <v>12021</v>
      </c>
      <c r="AA130"/>
    </row>
    <row r="131" spans="1:27" x14ac:dyDescent="0.3">
      <c r="A131" s="57">
        <v>44286</v>
      </c>
      <c r="B131">
        <v>29894663000189</v>
      </c>
      <c r="C131" t="s">
        <v>96</v>
      </c>
      <c r="D131" s="57">
        <v>43815</v>
      </c>
      <c r="E131">
        <v>100</v>
      </c>
      <c r="F131" s="57">
        <v>43928</v>
      </c>
      <c r="G131">
        <f t="shared" ref="G131:G194" si="10">F131-A131</f>
        <v>-358</v>
      </c>
      <c r="H131" s="57">
        <v>45968</v>
      </c>
      <c r="I131">
        <v>1652</v>
      </c>
      <c r="J131">
        <v>294061273</v>
      </c>
      <c r="K131">
        <v>72</v>
      </c>
      <c r="L131"/>
      <c r="M131"/>
      <c r="N131">
        <v>1.3599999999999999</v>
      </c>
      <c r="O131" s="83">
        <v>4920.3099999999995</v>
      </c>
      <c r="P131">
        <v>4524.590000000002</v>
      </c>
      <c r="Q131">
        <v>1.675902</v>
      </c>
      <c r="R131">
        <v>5195.08</v>
      </c>
      <c r="S131">
        <v>1.675902</v>
      </c>
      <c r="T131" s="84">
        <v>4920.3099999999995</v>
      </c>
      <c r="U131" s="57">
        <v>43983</v>
      </c>
      <c r="V131" s="81" t="str">
        <f t="shared" si="8"/>
        <v>122019</v>
      </c>
      <c r="W131" s="80" t="str">
        <f t="shared" si="9"/>
        <v>Acima de 120 dias</v>
      </c>
      <c r="X131" s="81" t="str">
        <f t="shared" ref="X131:X194" si="11">MONTH(U131)&amp;YEAR(U131)</f>
        <v>62020</v>
      </c>
      <c r="AA131"/>
    </row>
    <row r="132" spans="1:27" x14ac:dyDescent="0.3">
      <c r="A132" s="57">
        <v>44286</v>
      </c>
      <c r="B132">
        <v>29894663000189</v>
      </c>
      <c r="C132" t="s">
        <v>96</v>
      </c>
      <c r="D132" s="57">
        <v>43843</v>
      </c>
      <c r="E132">
        <v>243.6</v>
      </c>
      <c r="F132" s="57">
        <v>44050</v>
      </c>
      <c r="G132">
        <f t="shared" si="10"/>
        <v>-236</v>
      </c>
      <c r="H132" s="57">
        <v>45999</v>
      </c>
      <c r="I132">
        <v>1683</v>
      </c>
      <c r="J132">
        <v>294072601</v>
      </c>
      <c r="K132">
        <v>72</v>
      </c>
      <c r="L132"/>
      <c r="M132"/>
      <c r="N132">
        <v>1.4950000000000001</v>
      </c>
      <c r="O132" s="83">
        <v>10392.35</v>
      </c>
      <c r="P132">
        <v>10574.439999999993</v>
      </c>
      <c r="Q132">
        <v>2.0474220000000001</v>
      </c>
      <c r="R132">
        <v>11493.48</v>
      </c>
      <c r="S132">
        <v>2.0474220000000001</v>
      </c>
      <c r="T132" s="84">
        <v>10392.35</v>
      </c>
      <c r="U132" s="57">
        <v>44044</v>
      </c>
      <c r="V132" s="81" t="str">
        <f t="shared" si="8"/>
        <v>12020</v>
      </c>
      <c r="W132" s="80" t="str">
        <f t="shared" si="9"/>
        <v>Acima de 120 dias</v>
      </c>
      <c r="X132" s="81" t="str">
        <f t="shared" si="11"/>
        <v>82020</v>
      </c>
      <c r="AA132"/>
    </row>
    <row r="133" spans="1:27" x14ac:dyDescent="0.3">
      <c r="A133" s="57">
        <v>44286</v>
      </c>
      <c r="B133">
        <v>29894663000189</v>
      </c>
      <c r="C133" t="s">
        <v>96</v>
      </c>
      <c r="D133" s="57">
        <v>43873</v>
      </c>
      <c r="E133">
        <v>333</v>
      </c>
      <c r="F133" s="57">
        <v>44323</v>
      </c>
      <c r="G133">
        <f t="shared" si="10"/>
        <v>37</v>
      </c>
      <c r="H133" s="57">
        <v>46029</v>
      </c>
      <c r="I133">
        <v>1713</v>
      </c>
      <c r="J133">
        <v>294080479</v>
      </c>
      <c r="K133">
        <v>72</v>
      </c>
      <c r="L133"/>
      <c r="M133"/>
      <c r="N133">
        <v>1.36</v>
      </c>
      <c r="O133" s="83">
        <v>12262.46</v>
      </c>
      <c r="P133">
        <v>15047.360000000006</v>
      </c>
      <c r="Q133">
        <v>1.6949920000000001</v>
      </c>
      <c r="R133">
        <v>13282.33</v>
      </c>
      <c r="S133">
        <v>1.6949920000000001</v>
      </c>
      <c r="T133" s="84">
        <v>12262.46</v>
      </c>
      <c r="U133" s="57">
        <v>44317</v>
      </c>
      <c r="V133" s="81" t="str">
        <f t="shared" si="8"/>
        <v>22020</v>
      </c>
      <c r="W133" s="80" t="str">
        <f t="shared" si="9"/>
        <v>1 a 30 dias</v>
      </c>
      <c r="X133" s="81" t="str">
        <f t="shared" si="11"/>
        <v>52021</v>
      </c>
      <c r="AA133"/>
    </row>
    <row r="134" spans="1:27" x14ac:dyDescent="0.3">
      <c r="A134" s="57">
        <v>44286</v>
      </c>
      <c r="B134">
        <v>29894663000189</v>
      </c>
      <c r="C134" t="s">
        <v>96</v>
      </c>
      <c r="D134" s="57">
        <v>43873</v>
      </c>
      <c r="E134">
        <v>207.85</v>
      </c>
      <c r="F134" s="57">
        <v>44323</v>
      </c>
      <c r="G134">
        <f t="shared" si="10"/>
        <v>37</v>
      </c>
      <c r="H134" s="57">
        <v>44935</v>
      </c>
      <c r="I134">
        <v>619</v>
      </c>
      <c r="J134">
        <v>294083795</v>
      </c>
      <c r="K134">
        <v>36</v>
      </c>
      <c r="L134"/>
      <c r="M134"/>
      <c r="N134">
        <v>1.4949999999999999</v>
      </c>
      <c r="O134" s="83">
        <v>3579.69</v>
      </c>
      <c r="P134">
        <v>5626.8100000000013</v>
      </c>
      <c r="Q134">
        <v>2.0715859999999999</v>
      </c>
      <c r="R134">
        <v>3776.19</v>
      </c>
      <c r="S134">
        <v>2.0715859999999999</v>
      </c>
      <c r="T134" s="84">
        <v>3579.69</v>
      </c>
      <c r="U134" s="57">
        <v>44317</v>
      </c>
      <c r="V134" s="81" t="str">
        <f t="shared" si="8"/>
        <v>22020</v>
      </c>
      <c r="W134" s="80" t="str">
        <f t="shared" si="9"/>
        <v>1 a 30 dias</v>
      </c>
      <c r="X134" s="81" t="str">
        <f t="shared" si="11"/>
        <v>52021</v>
      </c>
      <c r="AA134"/>
    </row>
    <row r="135" spans="1:27" x14ac:dyDescent="0.3">
      <c r="A135" s="57">
        <v>44286</v>
      </c>
      <c r="B135">
        <v>29894663000189</v>
      </c>
      <c r="C135" t="s">
        <v>96</v>
      </c>
      <c r="D135" s="57">
        <v>43791</v>
      </c>
      <c r="E135">
        <v>80.45</v>
      </c>
      <c r="F135" s="57">
        <v>44050</v>
      </c>
      <c r="G135">
        <f t="shared" si="10"/>
        <v>-236</v>
      </c>
      <c r="H135" s="57">
        <v>45908</v>
      </c>
      <c r="I135">
        <v>1592</v>
      </c>
      <c r="J135">
        <v>294249821</v>
      </c>
      <c r="K135">
        <v>72</v>
      </c>
      <c r="L135"/>
      <c r="M135"/>
      <c r="N135">
        <v>1.3460000000000001</v>
      </c>
      <c r="O135" s="83">
        <v>3570.56</v>
      </c>
      <c r="P135">
        <v>3634.9900000000011</v>
      </c>
      <c r="Q135">
        <v>1.676957</v>
      </c>
      <c r="R135">
        <v>3790</v>
      </c>
      <c r="S135">
        <v>1.676957</v>
      </c>
      <c r="T135" s="84">
        <v>3570.56</v>
      </c>
      <c r="U135" s="57">
        <v>44075</v>
      </c>
      <c r="V135" s="81" t="str">
        <f t="shared" si="8"/>
        <v>112019</v>
      </c>
      <c r="W135" s="80" t="str">
        <f t="shared" si="9"/>
        <v>Acima de 120 dias</v>
      </c>
      <c r="X135" s="81" t="str">
        <f t="shared" si="11"/>
        <v>92020</v>
      </c>
      <c r="AA135"/>
    </row>
    <row r="136" spans="1:27" x14ac:dyDescent="0.3">
      <c r="A136" s="57">
        <v>44286</v>
      </c>
      <c r="B136">
        <v>29894663000189</v>
      </c>
      <c r="C136" t="s">
        <v>96</v>
      </c>
      <c r="D136" s="57">
        <v>43815</v>
      </c>
      <c r="E136">
        <v>97.66</v>
      </c>
      <c r="F136" s="57">
        <v>43897</v>
      </c>
      <c r="G136">
        <f t="shared" si="10"/>
        <v>-389</v>
      </c>
      <c r="H136" s="57">
        <v>45968</v>
      </c>
      <c r="I136">
        <v>1652</v>
      </c>
      <c r="J136">
        <v>294257620</v>
      </c>
      <c r="K136">
        <v>72</v>
      </c>
      <c r="L136"/>
      <c r="M136"/>
      <c r="N136">
        <v>1.3599999999999999</v>
      </c>
      <c r="O136" s="83">
        <v>4942.6000000000004</v>
      </c>
      <c r="P136">
        <v>4418.6899999999996</v>
      </c>
      <c r="Q136">
        <v>1.626744</v>
      </c>
      <c r="R136">
        <v>5171.22</v>
      </c>
      <c r="S136">
        <v>1.626744</v>
      </c>
      <c r="T136" s="84">
        <v>4942.6000000000004</v>
      </c>
      <c r="U136" s="57">
        <v>43922</v>
      </c>
      <c r="V136" s="81" t="str">
        <f t="shared" si="8"/>
        <v>122019</v>
      </c>
      <c r="W136" s="80" t="str">
        <f t="shared" si="9"/>
        <v>Acima de 120 dias</v>
      </c>
      <c r="X136" s="81" t="str">
        <f t="shared" si="11"/>
        <v>42020</v>
      </c>
      <c r="AA136"/>
    </row>
    <row r="137" spans="1:27" x14ac:dyDescent="0.3">
      <c r="A137" s="57">
        <v>44286</v>
      </c>
      <c r="B137">
        <v>29894663000189</v>
      </c>
      <c r="C137" t="s">
        <v>96</v>
      </c>
      <c r="D137" s="57">
        <v>43873</v>
      </c>
      <c r="E137">
        <v>141.72</v>
      </c>
      <c r="F137" s="57">
        <v>43958</v>
      </c>
      <c r="G137">
        <f t="shared" si="10"/>
        <v>-328</v>
      </c>
      <c r="H137" s="57">
        <v>46029</v>
      </c>
      <c r="I137">
        <v>1713</v>
      </c>
      <c r="J137">
        <v>294277327</v>
      </c>
      <c r="K137">
        <v>72</v>
      </c>
      <c r="L137"/>
      <c r="M137"/>
      <c r="N137">
        <v>1.36</v>
      </c>
      <c r="O137" s="83">
        <v>6991.8399999999992</v>
      </c>
      <c r="P137">
        <v>6403.9599999999991</v>
      </c>
      <c r="Q137">
        <v>1.636104</v>
      </c>
      <c r="R137">
        <v>7353.42</v>
      </c>
      <c r="S137">
        <v>1.636104</v>
      </c>
      <c r="T137" s="84">
        <v>6991.8399999999992</v>
      </c>
      <c r="U137" s="57">
        <v>44075</v>
      </c>
      <c r="V137" s="81" t="str">
        <f t="shared" si="8"/>
        <v>22020</v>
      </c>
      <c r="W137" s="80" t="str">
        <f t="shared" si="9"/>
        <v>Acima de 120 dias</v>
      </c>
      <c r="X137" s="81" t="str">
        <f t="shared" si="11"/>
        <v>92020</v>
      </c>
      <c r="AA137"/>
    </row>
    <row r="138" spans="1:27" x14ac:dyDescent="0.3">
      <c r="A138" s="57">
        <v>44286</v>
      </c>
      <c r="B138">
        <v>29894663000189</v>
      </c>
      <c r="C138" t="s">
        <v>96</v>
      </c>
      <c r="D138" s="57">
        <v>43873</v>
      </c>
      <c r="E138">
        <v>106.9</v>
      </c>
      <c r="F138" s="57">
        <v>43928</v>
      </c>
      <c r="G138">
        <f t="shared" si="10"/>
        <v>-358</v>
      </c>
      <c r="H138" s="57">
        <v>46029</v>
      </c>
      <c r="I138">
        <v>1713</v>
      </c>
      <c r="J138">
        <v>294279636</v>
      </c>
      <c r="K138">
        <v>72</v>
      </c>
      <c r="L138"/>
      <c r="M138"/>
      <c r="N138">
        <v>1.36</v>
      </c>
      <c r="O138" s="83">
        <v>5380.6900000000005</v>
      </c>
      <c r="P138">
        <v>4830.5200000000013</v>
      </c>
      <c r="Q138">
        <v>1.636206</v>
      </c>
      <c r="R138">
        <v>5653.6200000000008</v>
      </c>
      <c r="S138">
        <v>1.636206</v>
      </c>
      <c r="T138" s="84">
        <v>5380.6900000000005</v>
      </c>
      <c r="U138" s="57">
        <v>43952</v>
      </c>
      <c r="V138" s="81" t="str">
        <f t="shared" si="8"/>
        <v>22020</v>
      </c>
      <c r="W138" s="80" t="str">
        <f t="shared" si="9"/>
        <v>Acima de 120 dias</v>
      </c>
      <c r="X138" s="81" t="str">
        <f t="shared" si="11"/>
        <v>52020</v>
      </c>
      <c r="AA138"/>
    </row>
    <row r="139" spans="1:27" x14ac:dyDescent="0.3">
      <c r="A139" s="57">
        <v>44286</v>
      </c>
      <c r="B139">
        <v>29894663000189</v>
      </c>
      <c r="C139" t="s">
        <v>96</v>
      </c>
      <c r="D139" s="57">
        <v>43815</v>
      </c>
      <c r="E139">
        <v>182.55</v>
      </c>
      <c r="F139" s="57">
        <v>43989</v>
      </c>
      <c r="G139">
        <f t="shared" si="10"/>
        <v>-297</v>
      </c>
      <c r="H139" s="57">
        <v>45968</v>
      </c>
      <c r="I139">
        <v>1652</v>
      </c>
      <c r="J139">
        <v>294359076</v>
      </c>
      <c r="K139">
        <v>72</v>
      </c>
      <c r="L139"/>
      <c r="M139"/>
      <c r="N139">
        <v>1.3599999999999999</v>
      </c>
      <c r="O139" s="83">
        <v>8677.36</v>
      </c>
      <c r="P139">
        <v>8259.67</v>
      </c>
      <c r="Q139">
        <v>1.635837</v>
      </c>
      <c r="R139">
        <v>9118.52</v>
      </c>
      <c r="S139">
        <v>1.635837</v>
      </c>
      <c r="T139" s="84">
        <v>8677.36</v>
      </c>
      <c r="U139" s="57">
        <v>44013</v>
      </c>
      <c r="V139" s="81" t="str">
        <f t="shared" si="8"/>
        <v>122019</v>
      </c>
      <c r="W139" s="80" t="str">
        <f t="shared" si="9"/>
        <v>Acima de 120 dias</v>
      </c>
      <c r="X139" s="81" t="str">
        <f t="shared" si="11"/>
        <v>72020</v>
      </c>
      <c r="AA139"/>
    </row>
    <row r="140" spans="1:27" x14ac:dyDescent="0.3">
      <c r="A140" s="57">
        <v>44286</v>
      </c>
      <c r="B140">
        <v>29894663000189</v>
      </c>
      <c r="C140" t="s">
        <v>96</v>
      </c>
      <c r="D140" s="57">
        <v>43815</v>
      </c>
      <c r="E140">
        <v>321.73</v>
      </c>
      <c r="F140" s="57">
        <v>44111</v>
      </c>
      <c r="G140">
        <f t="shared" si="10"/>
        <v>-175</v>
      </c>
      <c r="H140" s="57">
        <v>45937</v>
      </c>
      <c r="I140">
        <v>1621</v>
      </c>
      <c r="J140">
        <v>294452265</v>
      </c>
      <c r="K140">
        <v>72</v>
      </c>
      <c r="L140"/>
      <c r="M140"/>
      <c r="N140">
        <v>1.371135</v>
      </c>
      <c r="O140" s="83">
        <v>13681.89</v>
      </c>
      <c r="P140">
        <v>14387.200000000004</v>
      </c>
      <c r="Q140">
        <v>1.7104269999999999</v>
      </c>
      <c r="R140">
        <v>14595.24</v>
      </c>
      <c r="S140">
        <v>1.7104269999999999</v>
      </c>
      <c r="T140" s="84">
        <v>13681.89</v>
      </c>
      <c r="U140" s="57">
        <v>44105</v>
      </c>
      <c r="V140" s="81" t="str">
        <f t="shared" si="8"/>
        <v>122019</v>
      </c>
      <c r="W140" s="80" t="str">
        <f t="shared" si="9"/>
        <v>Acima de 120 dias</v>
      </c>
      <c r="X140" s="81" t="str">
        <f t="shared" si="11"/>
        <v>102020</v>
      </c>
      <c r="AA140"/>
    </row>
    <row r="141" spans="1:27" x14ac:dyDescent="0.3">
      <c r="A141" s="57">
        <v>44286</v>
      </c>
      <c r="B141">
        <v>29894663000189</v>
      </c>
      <c r="C141" t="s">
        <v>96</v>
      </c>
      <c r="D141" s="57">
        <v>43815</v>
      </c>
      <c r="E141">
        <v>256.54000000000002</v>
      </c>
      <c r="F141" s="57">
        <v>44019</v>
      </c>
      <c r="G141">
        <f t="shared" si="10"/>
        <v>-267</v>
      </c>
      <c r="H141" s="57">
        <v>45937</v>
      </c>
      <c r="I141">
        <v>1621</v>
      </c>
      <c r="J141">
        <v>294455479</v>
      </c>
      <c r="K141">
        <v>72</v>
      </c>
      <c r="L141"/>
      <c r="M141"/>
      <c r="N141">
        <v>1.3599999999999999</v>
      </c>
      <c r="O141" s="83">
        <v>11710.61</v>
      </c>
      <c r="P141">
        <v>11510.100000000002</v>
      </c>
      <c r="Q141">
        <v>1.6949590000000001</v>
      </c>
      <c r="R141">
        <v>12435.32</v>
      </c>
      <c r="S141">
        <v>1.6949590000000001</v>
      </c>
      <c r="T141" s="84">
        <v>11710.61</v>
      </c>
      <c r="U141" s="57">
        <v>44013</v>
      </c>
      <c r="V141" s="81" t="str">
        <f t="shared" si="8"/>
        <v>122019</v>
      </c>
      <c r="W141" s="80" t="str">
        <f t="shared" si="9"/>
        <v>Acima de 120 dias</v>
      </c>
      <c r="X141" s="81" t="str">
        <f t="shared" si="11"/>
        <v>72020</v>
      </c>
      <c r="AA141"/>
    </row>
    <row r="142" spans="1:27" x14ac:dyDescent="0.3">
      <c r="A142" s="57">
        <v>44286</v>
      </c>
      <c r="B142">
        <v>29894663000189</v>
      </c>
      <c r="C142" t="s">
        <v>96</v>
      </c>
      <c r="D142" s="57">
        <v>43843</v>
      </c>
      <c r="E142">
        <v>163.38999999999999</v>
      </c>
      <c r="F142" s="57">
        <v>44019</v>
      </c>
      <c r="G142">
        <f t="shared" si="10"/>
        <v>-267</v>
      </c>
      <c r="H142" s="57">
        <v>45999</v>
      </c>
      <c r="I142">
        <v>1683</v>
      </c>
      <c r="J142">
        <v>294466793</v>
      </c>
      <c r="K142">
        <v>72</v>
      </c>
      <c r="L142"/>
      <c r="M142"/>
      <c r="N142">
        <v>1.36</v>
      </c>
      <c r="O142" s="83">
        <v>7690.33</v>
      </c>
      <c r="P142">
        <v>7384.5800000000008</v>
      </c>
      <c r="Q142">
        <v>1.6208210000000001</v>
      </c>
      <c r="R142">
        <v>8075.11</v>
      </c>
      <c r="S142">
        <v>1.6208210000000001</v>
      </c>
      <c r="T142" s="84">
        <v>7690.33</v>
      </c>
      <c r="U142" s="57">
        <v>44044</v>
      </c>
      <c r="V142" s="81" t="str">
        <f t="shared" si="8"/>
        <v>12020</v>
      </c>
      <c r="W142" s="80" t="str">
        <f t="shared" si="9"/>
        <v>Acima de 120 dias</v>
      </c>
      <c r="X142" s="81" t="str">
        <f t="shared" si="11"/>
        <v>82020</v>
      </c>
      <c r="AA142"/>
    </row>
    <row r="143" spans="1:27" x14ac:dyDescent="0.3">
      <c r="A143" s="57">
        <v>44286</v>
      </c>
      <c r="B143">
        <v>29894663000189</v>
      </c>
      <c r="C143" t="s">
        <v>96</v>
      </c>
      <c r="D143" s="57">
        <v>43815</v>
      </c>
      <c r="E143">
        <v>203.04</v>
      </c>
      <c r="F143" s="57">
        <v>44172</v>
      </c>
      <c r="G143">
        <f t="shared" si="10"/>
        <v>-114</v>
      </c>
      <c r="H143" s="57">
        <v>45968</v>
      </c>
      <c r="I143">
        <v>1652</v>
      </c>
      <c r="J143">
        <v>294562717</v>
      </c>
      <c r="K143">
        <v>72</v>
      </c>
      <c r="L143"/>
      <c r="M143"/>
      <c r="N143">
        <v>1.3599999999999999</v>
      </c>
      <c r="O143" s="83">
        <v>8359.4600000000009</v>
      </c>
      <c r="P143">
        <v>9186.6899999999969</v>
      </c>
      <c r="Q143">
        <v>1.679732</v>
      </c>
      <c r="R143">
        <v>8923.81</v>
      </c>
      <c r="S143">
        <v>1.679732</v>
      </c>
      <c r="T143" s="84">
        <v>8359.4600000000009</v>
      </c>
      <c r="U143" s="57">
        <v>44166</v>
      </c>
      <c r="V143" s="81" t="str">
        <f t="shared" si="8"/>
        <v>122019</v>
      </c>
      <c r="W143" s="80" t="str">
        <f t="shared" si="9"/>
        <v>91 a 120 dias</v>
      </c>
      <c r="X143" s="81" t="str">
        <f t="shared" si="11"/>
        <v>122020</v>
      </c>
      <c r="AA143"/>
    </row>
    <row r="144" spans="1:27" x14ac:dyDescent="0.3">
      <c r="A144" s="57">
        <v>44286</v>
      </c>
      <c r="B144">
        <v>29894663000189</v>
      </c>
      <c r="C144" t="s">
        <v>96</v>
      </c>
      <c r="D144" s="57">
        <v>43903</v>
      </c>
      <c r="E144">
        <v>156.63999999999999</v>
      </c>
      <c r="F144" s="57">
        <v>43958</v>
      </c>
      <c r="G144">
        <f t="shared" si="10"/>
        <v>-328</v>
      </c>
      <c r="H144" s="57">
        <v>45968</v>
      </c>
      <c r="I144">
        <v>1652</v>
      </c>
      <c r="J144">
        <v>294562954</v>
      </c>
      <c r="K144">
        <v>72</v>
      </c>
      <c r="L144"/>
      <c r="M144"/>
      <c r="N144">
        <v>1.36</v>
      </c>
      <c r="O144" s="83">
        <v>7541.94</v>
      </c>
      <c r="P144">
        <v>6896.43</v>
      </c>
      <c r="Q144">
        <v>1.682615</v>
      </c>
      <c r="R144">
        <v>7980.96</v>
      </c>
      <c r="S144">
        <v>1.682615</v>
      </c>
      <c r="T144" s="84">
        <v>7541.94</v>
      </c>
      <c r="U144" s="57">
        <v>43952</v>
      </c>
      <c r="V144" s="81" t="str">
        <f t="shared" si="8"/>
        <v>32020</v>
      </c>
      <c r="W144" s="80" t="str">
        <f t="shared" si="9"/>
        <v>Acima de 120 dias</v>
      </c>
      <c r="X144" s="81" t="str">
        <f t="shared" si="11"/>
        <v>52020</v>
      </c>
      <c r="AA144"/>
    </row>
    <row r="145" spans="1:27" x14ac:dyDescent="0.3">
      <c r="A145" s="57">
        <v>44286</v>
      </c>
      <c r="B145">
        <v>29894663000189</v>
      </c>
      <c r="C145" t="s">
        <v>96</v>
      </c>
      <c r="D145" s="57">
        <v>43843</v>
      </c>
      <c r="E145">
        <v>107.87</v>
      </c>
      <c r="F145" s="57">
        <v>44019</v>
      </c>
      <c r="G145">
        <f t="shared" si="10"/>
        <v>-267</v>
      </c>
      <c r="H145" s="57">
        <v>45999</v>
      </c>
      <c r="I145">
        <v>1683</v>
      </c>
      <c r="J145">
        <v>294568523</v>
      </c>
      <c r="K145">
        <v>72</v>
      </c>
      <c r="L145"/>
      <c r="M145"/>
      <c r="N145">
        <v>1.36</v>
      </c>
      <c r="O145" s="83">
        <v>5073.9799999999996</v>
      </c>
      <c r="P145">
        <v>4875.3100000000022</v>
      </c>
      <c r="Q145">
        <v>1.6243050000000001</v>
      </c>
      <c r="R145">
        <v>5331.1799999999994</v>
      </c>
      <c r="S145">
        <v>1.6243050000000001</v>
      </c>
      <c r="T145" s="84">
        <v>5073.9799999999996</v>
      </c>
      <c r="U145" s="57">
        <v>44013</v>
      </c>
      <c r="V145" s="81" t="str">
        <f t="shared" si="8"/>
        <v>12020</v>
      </c>
      <c r="W145" s="80" t="str">
        <f t="shared" si="9"/>
        <v>Acima de 120 dias</v>
      </c>
      <c r="X145" s="81" t="str">
        <f t="shared" si="11"/>
        <v>72020</v>
      </c>
      <c r="AA145"/>
    </row>
    <row r="146" spans="1:27" x14ac:dyDescent="0.3">
      <c r="A146" s="57">
        <v>44286</v>
      </c>
      <c r="B146">
        <v>29894663000189</v>
      </c>
      <c r="C146" t="s">
        <v>96</v>
      </c>
      <c r="D146" s="57">
        <v>43873</v>
      </c>
      <c r="E146">
        <v>197.41</v>
      </c>
      <c r="F146" s="57">
        <v>43989</v>
      </c>
      <c r="G146">
        <f t="shared" si="10"/>
        <v>-297</v>
      </c>
      <c r="H146" s="57">
        <v>46029</v>
      </c>
      <c r="I146">
        <v>1713</v>
      </c>
      <c r="J146">
        <v>294578293</v>
      </c>
      <c r="K146">
        <v>72</v>
      </c>
      <c r="L146"/>
      <c r="M146"/>
      <c r="N146">
        <v>1.36</v>
      </c>
      <c r="O146" s="83">
        <v>9516.619999999999</v>
      </c>
      <c r="P146">
        <v>8920.39</v>
      </c>
      <c r="Q146">
        <v>1.6507069999999999</v>
      </c>
      <c r="R146">
        <v>10045.57</v>
      </c>
      <c r="S146">
        <v>1.6507069999999999</v>
      </c>
      <c r="T146" s="84">
        <v>9516.619999999999</v>
      </c>
      <c r="U146" s="57">
        <v>44013</v>
      </c>
      <c r="V146" s="81" t="str">
        <f t="shared" si="8"/>
        <v>22020</v>
      </c>
      <c r="W146" s="80" t="str">
        <f t="shared" si="9"/>
        <v>Acima de 120 dias</v>
      </c>
      <c r="X146" s="81" t="str">
        <f t="shared" si="11"/>
        <v>72020</v>
      </c>
      <c r="AA146"/>
    </row>
    <row r="147" spans="1:27" x14ac:dyDescent="0.3">
      <c r="A147" s="57">
        <v>44286</v>
      </c>
      <c r="B147">
        <v>29894663000189</v>
      </c>
      <c r="C147" t="s">
        <v>96</v>
      </c>
      <c r="D147" s="57">
        <v>43873</v>
      </c>
      <c r="E147">
        <v>127.6</v>
      </c>
      <c r="F147" s="57">
        <v>44081</v>
      </c>
      <c r="G147">
        <f t="shared" si="10"/>
        <v>-205</v>
      </c>
      <c r="H147" s="57">
        <v>45937</v>
      </c>
      <c r="I147">
        <v>1621</v>
      </c>
      <c r="J147">
        <v>294653052</v>
      </c>
      <c r="K147">
        <v>72</v>
      </c>
      <c r="L147"/>
      <c r="M147"/>
      <c r="N147">
        <v>1.36</v>
      </c>
      <c r="O147" s="83">
        <v>5580.1900000000005</v>
      </c>
      <c r="P147">
        <v>5618.9</v>
      </c>
      <c r="Q147">
        <v>1.68449</v>
      </c>
      <c r="R147">
        <v>5929.99</v>
      </c>
      <c r="S147">
        <v>1.68449</v>
      </c>
      <c r="T147" s="84">
        <v>5580.1900000000005</v>
      </c>
      <c r="U147" s="57">
        <v>44105</v>
      </c>
      <c r="V147" s="81" t="str">
        <f t="shared" si="8"/>
        <v>22020</v>
      </c>
      <c r="W147" s="80" t="str">
        <f t="shared" si="9"/>
        <v>Acima de 120 dias</v>
      </c>
      <c r="X147" s="81" t="str">
        <f t="shared" si="11"/>
        <v>102020</v>
      </c>
      <c r="AA147"/>
    </row>
    <row r="148" spans="1:27" x14ac:dyDescent="0.3">
      <c r="A148" s="57">
        <v>44286</v>
      </c>
      <c r="B148">
        <v>29894663000189</v>
      </c>
      <c r="C148" t="s">
        <v>96</v>
      </c>
      <c r="D148" s="57">
        <v>43815</v>
      </c>
      <c r="E148">
        <v>280.85000000000002</v>
      </c>
      <c r="F148" s="57">
        <v>43928</v>
      </c>
      <c r="G148">
        <f t="shared" si="10"/>
        <v>-358</v>
      </c>
      <c r="H148" s="57">
        <v>45968</v>
      </c>
      <c r="I148">
        <v>1652</v>
      </c>
      <c r="J148">
        <v>294659512</v>
      </c>
      <c r="K148">
        <v>72</v>
      </c>
      <c r="L148"/>
      <c r="M148"/>
      <c r="N148">
        <v>1.3599999999999999</v>
      </c>
      <c r="O148" s="83">
        <v>13956.31</v>
      </c>
      <c r="P148">
        <v>12707.349999999999</v>
      </c>
      <c r="Q148">
        <v>1.616768</v>
      </c>
      <c r="R148">
        <v>14590.43</v>
      </c>
      <c r="S148">
        <v>1.616768</v>
      </c>
      <c r="T148" s="84">
        <v>13956.31</v>
      </c>
      <c r="U148" s="57">
        <v>43952</v>
      </c>
      <c r="V148" s="81" t="str">
        <f t="shared" si="8"/>
        <v>122019</v>
      </c>
      <c r="W148" s="80" t="str">
        <f t="shared" si="9"/>
        <v>Acima de 120 dias</v>
      </c>
      <c r="X148" s="81" t="str">
        <f t="shared" si="11"/>
        <v>52020</v>
      </c>
      <c r="AA148"/>
    </row>
    <row r="149" spans="1:27" x14ac:dyDescent="0.3">
      <c r="A149" s="57">
        <v>44286</v>
      </c>
      <c r="B149">
        <v>29894663000189</v>
      </c>
      <c r="C149" t="s">
        <v>96</v>
      </c>
      <c r="D149" s="57">
        <v>43873</v>
      </c>
      <c r="E149">
        <v>155.28</v>
      </c>
      <c r="F149" s="57">
        <v>44323</v>
      </c>
      <c r="G149">
        <f t="shared" si="10"/>
        <v>37</v>
      </c>
      <c r="H149" s="57">
        <v>46029</v>
      </c>
      <c r="I149">
        <v>1713</v>
      </c>
      <c r="J149">
        <v>294673240</v>
      </c>
      <c r="K149">
        <v>72</v>
      </c>
      <c r="L149"/>
      <c r="M149"/>
      <c r="N149">
        <v>1.36</v>
      </c>
      <c r="O149" s="83">
        <v>5765.62</v>
      </c>
      <c r="P149">
        <v>7016.65</v>
      </c>
      <c r="Q149">
        <v>1.659502</v>
      </c>
      <c r="R149">
        <v>6193.63</v>
      </c>
      <c r="S149">
        <v>1.659502</v>
      </c>
      <c r="T149" s="84">
        <v>5765.62</v>
      </c>
      <c r="U149" s="57">
        <v>44317</v>
      </c>
      <c r="V149" s="81" t="str">
        <f t="shared" si="8"/>
        <v>22020</v>
      </c>
      <c r="W149" s="80" t="str">
        <f t="shared" si="9"/>
        <v>1 a 30 dias</v>
      </c>
      <c r="X149" s="81" t="str">
        <f t="shared" si="11"/>
        <v>52021</v>
      </c>
      <c r="AA149"/>
    </row>
    <row r="150" spans="1:27" x14ac:dyDescent="0.3">
      <c r="A150" s="57">
        <v>44286</v>
      </c>
      <c r="B150">
        <v>29894663000189</v>
      </c>
      <c r="C150" t="s">
        <v>96</v>
      </c>
      <c r="D150" s="57">
        <v>43903</v>
      </c>
      <c r="E150">
        <v>217.4</v>
      </c>
      <c r="F150" s="57">
        <v>44142</v>
      </c>
      <c r="G150">
        <f t="shared" si="10"/>
        <v>-144</v>
      </c>
      <c r="H150" s="57">
        <v>46029</v>
      </c>
      <c r="I150">
        <v>1713</v>
      </c>
      <c r="J150">
        <v>294683963</v>
      </c>
      <c r="K150">
        <v>72</v>
      </c>
      <c r="L150"/>
      <c r="M150"/>
      <c r="N150">
        <v>1.36</v>
      </c>
      <c r="O150" s="83">
        <v>9309.81</v>
      </c>
      <c r="P150">
        <v>9739.5700000000015</v>
      </c>
      <c r="Q150">
        <v>1.6950700000000001</v>
      </c>
      <c r="R150">
        <v>9975.7799999999988</v>
      </c>
      <c r="S150">
        <v>1.6950700000000001</v>
      </c>
      <c r="T150" s="84">
        <v>9309.81</v>
      </c>
      <c r="U150" s="57">
        <v>44136</v>
      </c>
      <c r="V150" s="81" t="str">
        <f t="shared" si="8"/>
        <v>32020</v>
      </c>
      <c r="W150" s="80" t="str">
        <f t="shared" si="9"/>
        <v>Acima de 120 dias</v>
      </c>
      <c r="X150" s="81" t="str">
        <f t="shared" si="11"/>
        <v>112020</v>
      </c>
      <c r="AA150"/>
    </row>
    <row r="151" spans="1:27" x14ac:dyDescent="0.3">
      <c r="A151" s="57">
        <v>44286</v>
      </c>
      <c r="B151">
        <v>29894663000189</v>
      </c>
      <c r="C151" t="s">
        <v>96</v>
      </c>
      <c r="D151" s="57">
        <v>43815</v>
      </c>
      <c r="E151">
        <v>141.65</v>
      </c>
      <c r="F151" s="57">
        <v>44111</v>
      </c>
      <c r="G151">
        <f t="shared" si="10"/>
        <v>-175</v>
      </c>
      <c r="H151" s="57">
        <v>45937</v>
      </c>
      <c r="I151">
        <v>1621</v>
      </c>
      <c r="J151">
        <v>294754922</v>
      </c>
      <c r="K151">
        <v>72</v>
      </c>
      <c r="L151"/>
      <c r="M151"/>
      <c r="N151">
        <v>1.362506</v>
      </c>
      <c r="O151" s="83">
        <v>6033.95</v>
      </c>
      <c r="P151">
        <v>6350.5899999999983</v>
      </c>
      <c r="Q151">
        <v>1.701376</v>
      </c>
      <c r="R151">
        <v>6436.66</v>
      </c>
      <c r="S151">
        <v>1.701376</v>
      </c>
      <c r="T151" s="84">
        <v>6033.95</v>
      </c>
      <c r="U151" s="57">
        <v>44105</v>
      </c>
      <c r="V151" s="81" t="str">
        <f t="shared" si="8"/>
        <v>122019</v>
      </c>
      <c r="W151" s="80" t="str">
        <f t="shared" si="9"/>
        <v>Acima de 120 dias</v>
      </c>
      <c r="X151" s="81" t="str">
        <f t="shared" si="11"/>
        <v>102020</v>
      </c>
      <c r="AA151"/>
    </row>
    <row r="152" spans="1:27" x14ac:dyDescent="0.3">
      <c r="A152" s="57">
        <v>44286</v>
      </c>
      <c r="B152">
        <v>29894663000189</v>
      </c>
      <c r="C152" t="s">
        <v>96</v>
      </c>
      <c r="D152" s="57">
        <v>43843</v>
      </c>
      <c r="E152">
        <v>217</v>
      </c>
      <c r="F152" s="57">
        <v>44050</v>
      </c>
      <c r="G152">
        <f t="shared" si="10"/>
        <v>-236</v>
      </c>
      <c r="H152" s="57">
        <v>45999</v>
      </c>
      <c r="I152">
        <v>1683</v>
      </c>
      <c r="J152">
        <v>294772149</v>
      </c>
      <c r="K152">
        <v>72</v>
      </c>
      <c r="L152"/>
      <c r="M152"/>
      <c r="N152">
        <v>1.3690659999999999</v>
      </c>
      <c r="O152" s="83">
        <v>9837.9</v>
      </c>
      <c r="P152">
        <v>9780.7900000000009</v>
      </c>
      <c r="Q152">
        <v>1.7072959999999999</v>
      </c>
      <c r="R152">
        <v>10489.1</v>
      </c>
      <c r="S152">
        <v>1.7072959999999999</v>
      </c>
      <c r="T152" s="84">
        <v>9837.9</v>
      </c>
      <c r="U152" s="57">
        <v>44044</v>
      </c>
      <c r="V152" s="81" t="str">
        <f t="shared" si="8"/>
        <v>12020</v>
      </c>
      <c r="W152" s="80" t="str">
        <f t="shared" si="9"/>
        <v>Acima de 120 dias</v>
      </c>
      <c r="X152" s="81" t="str">
        <f t="shared" si="11"/>
        <v>82020</v>
      </c>
      <c r="AA152"/>
    </row>
    <row r="153" spans="1:27" x14ac:dyDescent="0.3">
      <c r="A153" s="57">
        <v>44286</v>
      </c>
      <c r="B153">
        <v>29894663000189</v>
      </c>
      <c r="C153" t="s">
        <v>96</v>
      </c>
      <c r="D153" s="57">
        <v>43873</v>
      </c>
      <c r="E153">
        <v>263.5</v>
      </c>
      <c r="F153" s="57">
        <v>43989</v>
      </c>
      <c r="G153">
        <f t="shared" si="10"/>
        <v>-297</v>
      </c>
      <c r="H153" s="57">
        <v>46029</v>
      </c>
      <c r="I153">
        <v>1713</v>
      </c>
      <c r="J153">
        <v>294779082</v>
      </c>
      <c r="K153">
        <v>72</v>
      </c>
      <c r="L153"/>
      <c r="M153"/>
      <c r="N153">
        <v>1.36</v>
      </c>
      <c r="O153" s="83">
        <v>12720.15</v>
      </c>
      <c r="P153">
        <v>11906.87</v>
      </c>
      <c r="Q153">
        <v>1.6431370000000001</v>
      </c>
      <c r="R153">
        <v>13408.7</v>
      </c>
      <c r="S153">
        <v>1.6431370000000001</v>
      </c>
      <c r="T153" s="84">
        <v>12720.15</v>
      </c>
      <c r="U153" s="57">
        <v>44013</v>
      </c>
      <c r="V153" s="81" t="str">
        <f t="shared" si="8"/>
        <v>22020</v>
      </c>
      <c r="W153" s="80" t="str">
        <f t="shared" si="9"/>
        <v>Acima de 120 dias</v>
      </c>
      <c r="X153" s="81" t="str">
        <f t="shared" si="11"/>
        <v>72020</v>
      </c>
      <c r="AA153"/>
    </row>
    <row r="154" spans="1:27" x14ac:dyDescent="0.3">
      <c r="A154" s="57">
        <v>44286</v>
      </c>
      <c r="B154">
        <v>29894663000189</v>
      </c>
      <c r="C154" t="s">
        <v>96</v>
      </c>
      <c r="D154" s="57">
        <v>43791</v>
      </c>
      <c r="E154">
        <v>103.69</v>
      </c>
      <c r="F154" s="57">
        <v>43989</v>
      </c>
      <c r="G154">
        <f t="shared" si="10"/>
        <v>-297</v>
      </c>
      <c r="H154" s="57">
        <v>45937</v>
      </c>
      <c r="I154">
        <v>1621</v>
      </c>
      <c r="J154">
        <v>294853177</v>
      </c>
      <c r="K154">
        <v>72</v>
      </c>
      <c r="L154"/>
      <c r="M154"/>
      <c r="N154">
        <v>1.3460000000000001</v>
      </c>
      <c r="O154" s="83">
        <v>4846.83</v>
      </c>
      <c r="P154">
        <v>4724.8499999999995</v>
      </c>
      <c r="Q154">
        <v>1.6829689999999999</v>
      </c>
      <c r="R154">
        <v>5142.8100000000004</v>
      </c>
      <c r="S154">
        <v>1.6829689999999999</v>
      </c>
      <c r="T154" s="84">
        <v>4846.83</v>
      </c>
      <c r="U154" s="57">
        <v>43983</v>
      </c>
      <c r="V154" s="81" t="str">
        <f t="shared" si="8"/>
        <v>112019</v>
      </c>
      <c r="W154" s="80" t="str">
        <f t="shared" si="9"/>
        <v>Acima de 120 dias</v>
      </c>
      <c r="X154" s="81" t="str">
        <f t="shared" si="11"/>
        <v>62020</v>
      </c>
      <c r="AA154"/>
    </row>
    <row r="155" spans="1:27" x14ac:dyDescent="0.3">
      <c r="A155" s="57">
        <v>44286</v>
      </c>
      <c r="B155">
        <v>29894663000189</v>
      </c>
      <c r="C155" t="s">
        <v>96</v>
      </c>
      <c r="D155" s="57">
        <v>43791</v>
      </c>
      <c r="E155">
        <v>94.1</v>
      </c>
      <c r="F155" s="57">
        <v>43928</v>
      </c>
      <c r="G155">
        <f t="shared" si="10"/>
        <v>-358</v>
      </c>
      <c r="H155" s="57">
        <v>45937</v>
      </c>
      <c r="I155">
        <v>1621</v>
      </c>
      <c r="J155">
        <v>294853647</v>
      </c>
      <c r="K155">
        <v>72</v>
      </c>
      <c r="L155"/>
      <c r="M155"/>
      <c r="N155">
        <v>1.3460000000000001</v>
      </c>
      <c r="O155" s="83">
        <v>4576.37</v>
      </c>
      <c r="P155">
        <v>4287.8899999999985</v>
      </c>
      <c r="Q155">
        <v>1.6969339999999999</v>
      </c>
      <c r="R155">
        <v>4855.3899999999994</v>
      </c>
      <c r="S155">
        <v>1.6969339999999999</v>
      </c>
      <c r="T155" s="84">
        <v>4576.37</v>
      </c>
      <c r="U155" s="57">
        <v>43922</v>
      </c>
      <c r="V155" s="81" t="str">
        <f t="shared" si="8"/>
        <v>112019</v>
      </c>
      <c r="W155" s="80" t="str">
        <f t="shared" si="9"/>
        <v>Acima de 120 dias</v>
      </c>
      <c r="X155" s="81" t="str">
        <f t="shared" si="11"/>
        <v>42020</v>
      </c>
      <c r="AA155"/>
    </row>
    <row r="156" spans="1:27" x14ac:dyDescent="0.3">
      <c r="A156" s="57">
        <v>44286</v>
      </c>
      <c r="B156">
        <v>29894663000189</v>
      </c>
      <c r="C156" t="s">
        <v>96</v>
      </c>
      <c r="D156" s="57">
        <v>43843</v>
      </c>
      <c r="E156">
        <v>107</v>
      </c>
      <c r="F156" s="57">
        <v>44323</v>
      </c>
      <c r="G156">
        <f t="shared" si="10"/>
        <v>37</v>
      </c>
      <c r="H156" s="57">
        <v>45999</v>
      </c>
      <c r="I156">
        <v>1683</v>
      </c>
      <c r="J156">
        <v>294864919</v>
      </c>
      <c r="K156">
        <v>72</v>
      </c>
      <c r="L156"/>
      <c r="M156"/>
      <c r="N156">
        <v>1.36</v>
      </c>
      <c r="O156" s="83">
        <v>3946.97</v>
      </c>
      <c r="P156">
        <v>4835.9900000000007</v>
      </c>
      <c r="Q156">
        <v>1.6418159999999999</v>
      </c>
      <c r="R156">
        <v>4218.2</v>
      </c>
      <c r="S156">
        <v>1.6418159999999999</v>
      </c>
      <c r="T156" s="84">
        <v>3946.97</v>
      </c>
      <c r="U156" s="57">
        <v>44317</v>
      </c>
      <c r="V156" s="81" t="str">
        <f t="shared" si="8"/>
        <v>12020</v>
      </c>
      <c r="W156" s="80" t="str">
        <f t="shared" si="9"/>
        <v>1 a 30 dias</v>
      </c>
      <c r="X156" s="81" t="str">
        <f t="shared" si="11"/>
        <v>52021</v>
      </c>
      <c r="AA156"/>
    </row>
    <row r="157" spans="1:27" x14ac:dyDescent="0.3">
      <c r="A157" s="57">
        <v>44286</v>
      </c>
      <c r="B157">
        <v>29894663000189</v>
      </c>
      <c r="C157" t="s">
        <v>96</v>
      </c>
      <c r="D157" s="57">
        <v>43815</v>
      </c>
      <c r="E157">
        <v>89.76</v>
      </c>
      <c r="F157" s="57">
        <v>43928</v>
      </c>
      <c r="G157">
        <f t="shared" si="10"/>
        <v>-358</v>
      </c>
      <c r="H157" s="57">
        <v>45968</v>
      </c>
      <c r="I157">
        <v>1652</v>
      </c>
      <c r="J157">
        <v>295062298</v>
      </c>
      <c r="K157">
        <v>72</v>
      </c>
      <c r="L157"/>
      <c r="M157"/>
      <c r="N157">
        <v>1.3599999999999999</v>
      </c>
      <c r="O157" s="83">
        <v>4412.66</v>
      </c>
      <c r="P157">
        <v>4061.2900000000013</v>
      </c>
      <c r="Q157">
        <v>1.681068</v>
      </c>
      <c r="R157">
        <v>4663.1099999999997</v>
      </c>
      <c r="S157">
        <v>1.681068</v>
      </c>
      <c r="T157" s="84">
        <v>4412.66</v>
      </c>
      <c r="U157" s="57">
        <v>43952</v>
      </c>
      <c r="V157" s="81" t="str">
        <f t="shared" si="8"/>
        <v>122019</v>
      </c>
      <c r="W157" s="80" t="str">
        <f t="shared" si="9"/>
        <v>Acima de 120 dias</v>
      </c>
      <c r="X157" s="81" t="str">
        <f t="shared" si="11"/>
        <v>52020</v>
      </c>
      <c r="AA157"/>
    </row>
    <row r="158" spans="1:27" x14ac:dyDescent="0.3">
      <c r="A158" s="57">
        <v>44286</v>
      </c>
      <c r="B158">
        <v>29894663000189</v>
      </c>
      <c r="C158" t="s">
        <v>96</v>
      </c>
      <c r="D158" s="57">
        <v>43843</v>
      </c>
      <c r="E158">
        <v>135.19999999999999</v>
      </c>
      <c r="F158" s="57">
        <v>44234</v>
      </c>
      <c r="G158">
        <f t="shared" si="10"/>
        <v>-52</v>
      </c>
      <c r="H158" s="57">
        <v>45999</v>
      </c>
      <c r="I158">
        <v>1683</v>
      </c>
      <c r="J158">
        <v>295068068</v>
      </c>
      <c r="K158">
        <v>72</v>
      </c>
      <c r="L158"/>
      <c r="M158"/>
      <c r="N158">
        <v>1.36</v>
      </c>
      <c r="O158" s="83">
        <v>5415.34</v>
      </c>
      <c r="P158">
        <v>6110.4999999999991</v>
      </c>
      <c r="Q158">
        <v>1.622433</v>
      </c>
      <c r="R158">
        <v>5735.5</v>
      </c>
      <c r="S158">
        <v>1.622433</v>
      </c>
      <c r="T158" s="84">
        <v>5415.34</v>
      </c>
      <c r="U158" s="57">
        <v>44256</v>
      </c>
      <c r="V158" s="81" t="str">
        <f t="shared" si="8"/>
        <v>12020</v>
      </c>
      <c r="W158" s="80" t="str">
        <f t="shared" si="9"/>
        <v>31 a 60 dias</v>
      </c>
      <c r="X158" s="81" t="str">
        <f t="shared" si="11"/>
        <v>32021</v>
      </c>
      <c r="AA158"/>
    </row>
    <row r="159" spans="1:27" x14ac:dyDescent="0.3">
      <c r="A159" s="57">
        <v>44286</v>
      </c>
      <c r="B159">
        <v>29894663000189</v>
      </c>
      <c r="C159" t="s">
        <v>96</v>
      </c>
      <c r="D159" s="57">
        <v>43843</v>
      </c>
      <c r="E159">
        <v>124.64</v>
      </c>
      <c r="F159" s="57">
        <v>43989</v>
      </c>
      <c r="G159">
        <f t="shared" si="10"/>
        <v>-297</v>
      </c>
      <c r="H159" s="57">
        <v>45999</v>
      </c>
      <c r="I159">
        <v>1683</v>
      </c>
      <c r="J159">
        <v>295071449</v>
      </c>
      <c r="K159">
        <v>72</v>
      </c>
      <c r="L159"/>
      <c r="M159"/>
      <c r="N159">
        <v>1.5039929999999999</v>
      </c>
      <c r="O159" s="83">
        <v>5563.1</v>
      </c>
      <c r="P159">
        <v>5396.12</v>
      </c>
      <c r="Q159">
        <v>2.0511849999999998</v>
      </c>
      <c r="R159">
        <v>6119.92</v>
      </c>
      <c r="S159">
        <v>2.0511849999999998</v>
      </c>
      <c r="T159" s="84">
        <v>5563.1</v>
      </c>
      <c r="U159" s="57">
        <v>43983</v>
      </c>
      <c r="V159" s="81" t="str">
        <f t="shared" si="8"/>
        <v>12020</v>
      </c>
      <c r="W159" s="80" t="str">
        <f t="shared" si="9"/>
        <v>Acima de 120 dias</v>
      </c>
      <c r="X159" s="81" t="str">
        <f t="shared" si="11"/>
        <v>62020</v>
      </c>
      <c r="AA159"/>
    </row>
    <row r="160" spans="1:27" x14ac:dyDescent="0.3">
      <c r="A160" s="57">
        <v>44286</v>
      </c>
      <c r="B160">
        <v>29894663000189</v>
      </c>
      <c r="C160" t="s">
        <v>96</v>
      </c>
      <c r="D160" s="57">
        <v>43903</v>
      </c>
      <c r="E160">
        <v>260.36</v>
      </c>
      <c r="F160" s="57">
        <v>44019</v>
      </c>
      <c r="G160">
        <f t="shared" si="10"/>
        <v>-267</v>
      </c>
      <c r="H160" s="57">
        <v>46029</v>
      </c>
      <c r="I160">
        <v>1713</v>
      </c>
      <c r="J160">
        <v>295082180</v>
      </c>
      <c r="K160">
        <v>72</v>
      </c>
      <c r="L160"/>
      <c r="M160"/>
      <c r="N160">
        <v>1.36</v>
      </c>
      <c r="O160" s="83">
        <v>12192.84</v>
      </c>
      <c r="P160">
        <v>11664.140000000001</v>
      </c>
      <c r="Q160">
        <v>1.694272</v>
      </c>
      <c r="R160">
        <v>12988.57</v>
      </c>
      <c r="S160">
        <v>1.694272</v>
      </c>
      <c r="T160" s="84">
        <v>12192.84</v>
      </c>
      <c r="U160" s="57">
        <v>44044</v>
      </c>
      <c r="V160" s="81" t="str">
        <f t="shared" si="8"/>
        <v>32020</v>
      </c>
      <c r="W160" s="80" t="str">
        <f t="shared" si="9"/>
        <v>Acima de 120 dias</v>
      </c>
      <c r="X160" s="81" t="str">
        <f t="shared" si="11"/>
        <v>82020</v>
      </c>
      <c r="AA160"/>
    </row>
    <row r="161" spans="1:27" x14ac:dyDescent="0.3">
      <c r="A161" s="57">
        <v>44286</v>
      </c>
      <c r="B161">
        <v>29894663000189</v>
      </c>
      <c r="C161" t="s">
        <v>96</v>
      </c>
      <c r="D161" s="57">
        <v>43843</v>
      </c>
      <c r="E161">
        <v>89.38</v>
      </c>
      <c r="F161" s="57">
        <v>44050</v>
      </c>
      <c r="G161">
        <f t="shared" si="10"/>
        <v>-236</v>
      </c>
      <c r="H161" s="57">
        <v>45999</v>
      </c>
      <c r="I161">
        <v>1683</v>
      </c>
      <c r="J161">
        <v>295178371</v>
      </c>
      <c r="K161">
        <v>72</v>
      </c>
      <c r="L161"/>
      <c r="M161"/>
      <c r="N161">
        <v>1.5129999999999999</v>
      </c>
      <c r="O161" s="83">
        <v>3806.05</v>
      </c>
      <c r="P161">
        <v>3859.2899999999991</v>
      </c>
      <c r="Q161">
        <v>2.0580959999999999</v>
      </c>
      <c r="R161">
        <v>4202.71</v>
      </c>
      <c r="S161">
        <v>2.0580959999999999</v>
      </c>
      <c r="T161" s="84">
        <v>3806.05</v>
      </c>
      <c r="U161" s="57">
        <v>44075</v>
      </c>
      <c r="V161" s="81" t="str">
        <f t="shared" si="8"/>
        <v>12020</v>
      </c>
      <c r="W161" s="80" t="str">
        <f t="shared" si="9"/>
        <v>Acima de 120 dias</v>
      </c>
      <c r="X161" s="81" t="str">
        <f t="shared" si="11"/>
        <v>92020</v>
      </c>
      <c r="AA161"/>
    </row>
    <row r="162" spans="1:27" x14ac:dyDescent="0.3">
      <c r="A162" s="57">
        <v>44286</v>
      </c>
      <c r="B162">
        <v>29894663000189</v>
      </c>
      <c r="C162" t="s">
        <v>96</v>
      </c>
      <c r="D162" s="57">
        <v>43903</v>
      </c>
      <c r="E162">
        <v>216.9</v>
      </c>
      <c r="F162" s="57">
        <v>44142</v>
      </c>
      <c r="G162">
        <f t="shared" si="10"/>
        <v>-144</v>
      </c>
      <c r="H162" s="57">
        <v>46062</v>
      </c>
      <c r="I162">
        <v>1746</v>
      </c>
      <c r="J162">
        <v>295185706</v>
      </c>
      <c r="K162">
        <v>72</v>
      </c>
      <c r="L162"/>
      <c r="M162"/>
      <c r="N162">
        <v>1.36</v>
      </c>
      <c r="O162" s="83">
        <v>9469.08</v>
      </c>
      <c r="P162">
        <v>9799.1999999999989</v>
      </c>
      <c r="Q162">
        <v>1.643848</v>
      </c>
      <c r="R162">
        <v>10052.269999999999</v>
      </c>
      <c r="S162">
        <v>1.643848</v>
      </c>
      <c r="T162" s="84">
        <v>9469.08</v>
      </c>
      <c r="U162" s="57">
        <v>44166</v>
      </c>
      <c r="V162" s="81" t="str">
        <f t="shared" si="8"/>
        <v>32020</v>
      </c>
      <c r="W162" s="80" t="str">
        <f t="shared" si="9"/>
        <v>Acima de 120 dias</v>
      </c>
      <c r="X162" s="81" t="str">
        <f t="shared" si="11"/>
        <v>122020</v>
      </c>
      <c r="AA162"/>
    </row>
    <row r="163" spans="1:27" x14ac:dyDescent="0.3">
      <c r="A163" s="57">
        <v>44286</v>
      </c>
      <c r="B163">
        <v>29894663000189</v>
      </c>
      <c r="C163" t="s">
        <v>96</v>
      </c>
      <c r="D163" s="57">
        <v>43791</v>
      </c>
      <c r="E163">
        <v>264.33999999999997</v>
      </c>
      <c r="F163" s="57">
        <v>44111</v>
      </c>
      <c r="G163">
        <f t="shared" si="10"/>
        <v>-175</v>
      </c>
      <c r="H163" s="57">
        <v>45937</v>
      </c>
      <c r="I163">
        <v>1621</v>
      </c>
      <c r="J163">
        <v>295254621</v>
      </c>
      <c r="K163">
        <v>72</v>
      </c>
      <c r="L163"/>
      <c r="M163"/>
      <c r="N163">
        <v>1.3460000000000001</v>
      </c>
      <c r="O163" s="83">
        <v>11281.199999999999</v>
      </c>
      <c r="P163">
        <v>12045.279999999993</v>
      </c>
      <c r="Q163">
        <v>1.6913720000000001</v>
      </c>
      <c r="R163">
        <v>12053.4</v>
      </c>
      <c r="S163">
        <v>1.6913720000000001</v>
      </c>
      <c r="T163" s="84">
        <v>11281.199999999999</v>
      </c>
      <c r="U163" s="57">
        <v>44105</v>
      </c>
      <c r="V163" s="81" t="str">
        <f t="shared" si="8"/>
        <v>112019</v>
      </c>
      <c r="W163" s="80" t="str">
        <f t="shared" si="9"/>
        <v>Acima de 120 dias</v>
      </c>
      <c r="X163" s="81" t="str">
        <f t="shared" si="11"/>
        <v>102020</v>
      </c>
      <c r="AA163"/>
    </row>
    <row r="164" spans="1:27" x14ac:dyDescent="0.3">
      <c r="A164" s="57">
        <v>44286</v>
      </c>
      <c r="B164">
        <v>29894663000189</v>
      </c>
      <c r="C164" t="s">
        <v>96</v>
      </c>
      <c r="D164" s="57">
        <v>43815</v>
      </c>
      <c r="E164">
        <v>203.44</v>
      </c>
      <c r="F164" s="57">
        <v>44050</v>
      </c>
      <c r="G164">
        <f t="shared" si="10"/>
        <v>-236</v>
      </c>
      <c r="H164" s="57">
        <v>45937</v>
      </c>
      <c r="I164">
        <v>1621</v>
      </c>
      <c r="J164">
        <v>295357209</v>
      </c>
      <c r="K164">
        <v>72</v>
      </c>
      <c r="L164"/>
      <c r="M164"/>
      <c r="N164">
        <v>1.3811260000000001</v>
      </c>
      <c r="O164" s="83">
        <v>9041.42</v>
      </c>
      <c r="P164">
        <v>9070.5100000000057</v>
      </c>
      <c r="Q164">
        <v>1.721012</v>
      </c>
      <c r="R164">
        <v>9617.82</v>
      </c>
      <c r="S164">
        <v>1.721012</v>
      </c>
      <c r="T164" s="84">
        <v>9041.42</v>
      </c>
      <c r="U164" s="57">
        <v>44075</v>
      </c>
      <c r="V164" s="81" t="str">
        <f t="shared" si="8"/>
        <v>122019</v>
      </c>
      <c r="W164" s="80" t="str">
        <f t="shared" si="9"/>
        <v>Acima de 120 dias</v>
      </c>
      <c r="X164" s="81" t="str">
        <f t="shared" si="11"/>
        <v>92020</v>
      </c>
      <c r="AA164"/>
    </row>
    <row r="165" spans="1:27" x14ac:dyDescent="0.3">
      <c r="A165" s="57">
        <v>44286</v>
      </c>
      <c r="B165">
        <v>29894663000189</v>
      </c>
      <c r="C165" t="s">
        <v>96</v>
      </c>
      <c r="D165" s="57">
        <v>43815</v>
      </c>
      <c r="E165">
        <v>91</v>
      </c>
      <c r="F165" s="57">
        <v>44323</v>
      </c>
      <c r="G165">
        <f t="shared" si="10"/>
        <v>37</v>
      </c>
      <c r="H165" s="57">
        <v>45968</v>
      </c>
      <c r="I165">
        <v>1652</v>
      </c>
      <c r="J165">
        <v>295362427</v>
      </c>
      <c r="K165">
        <v>72</v>
      </c>
      <c r="L165"/>
      <c r="M165"/>
      <c r="N165">
        <v>1.3599999999999999</v>
      </c>
      <c r="O165" s="83">
        <v>3284.95</v>
      </c>
      <c r="P165">
        <v>4117.3700000000008</v>
      </c>
      <c r="Q165">
        <v>1.688698</v>
      </c>
      <c r="R165">
        <v>3544.55</v>
      </c>
      <c r="S165">
        <v>1.688698</v>
      </c>
      <c r="T165" s="84">
        <v>3284.95</v>
      </c>
      <c r="U165" s="57">
        <v>44317</v>
      </c>
      <c r="V165" s="81" t="str">
        <f t="shared" si="8"/>
        <v>122019</v>
      </c>
      <c r="W165" s="80" t="str">
        <f t="shared" si="9"/>
        <v>1 a 30 dias</v>
      </c>
      <c r="X165" s="81" t="str">
        <f t="shared" si="11"/>
        <v>52021</v>
      </c>
      <c r="AA165"/>
    </row>
    <row r="166" spans="1:27" x14ac:dyDescent="0.3">
      <c r="A166" s="57">
        <v>44286</v>
      </c>
      <c r="B166">
        <v>29894663000189</v>
      </c>
      <c r="C166" t="s">
        <v>96</v>
      </c>
      <c r="D166" s="57">
        <v>43815</v>
      </c>
      <c r="E166">
        <v>265.42</v>
      </c>
      <c r="F166" s="57">
        <v>44050</v>
      </c>
      <c r="G166">
        <f t="shared" si="10"/>
        <v>-236</v>
      </c>
      <c r="H166" s="57">
        <v>45968</v>
      </c>
      <c r="I166">
        <v>1652</v>
      </c>
      <c r="J166">
        <v>295364218</v>
      </c>
      <c r="K166">
        <v>72</v>
      </c>
      <c r="L166"/>
      <c r="M166"/>
      <c r="N166">
        <v>1.3599999999999999</v>
      </c>
      <c r="O166" s="83">
        <v>11967.900000000001</v>
      </c>
      <c r="P166">
        <v>12009.150000000001</v>
      </c>
      <c r="Q166">
        <v>1.6897009999999999</v>
      </c>
      <c r="R166">
        <v>12727.169999999998</v>
      </c>
      <c r="S166">
        <v>1.6897009999999999</v>
      </c>
      <c r="T166" s="84">
        <v>11967.900000000001</v>
      </c>
      <c r="U166" s="57">
        <v>44075</v>
      </c>
      <c r="V166" s="81" t="str">
        <f t="shared" si="8"/>
        <v>122019</v>
      </c>
      <c r="W166" s="80" t="str">
        <f t="shared" si="9"/>
        <v>Acima de 120 dias</v>
      </c>
      <c r="X166" s="81" t="str">
        <f t="shared" si="11"/>
        <v>92020</v>
      </c>
      <c r="AA166"/>
    </row>
    <row r="167" spans="1:27" x14ac:dyDescent="0.3">
      <c r="A167" s="57">
        <v>44286</v>
      </c>
      <c r="B167">
        <v>29894663000189</v>
      </c>
      <c r="C167" t="s">
        <v>96</v>
      </c>
      <c r="D167" s="57">
        <v>43873</v>
      </c>
      <c r="E167">
        <v>98.9</v>
      </c>
      <c r="F167" s="57">
        <v>44234</v>
      </c>
      <c r="G167">
        <f t="shared" si="10"/>
        <v>-52</v>
      </c>
      <c r="H167" s="57">
        <v>45999</v>
      </c>
      <c r="I167">
        <v>1683</v>
      </c>
      <c r="J167">
        <v>295369839</v>
      </c>
      <c r="K167">
        <v>72</v>
      </c>
      <c r="L167"/>
      <c r="M167"/>
      <c r="N167">
        <v>1.3701862984911739</v>
      </c>
      <c r="O167" s="83">
        <v>3889.48</v>
      </c>
      <c r="P167">
        <v>4418.1100000000006</v>
      </c>
      <c r="Q167">
        <v>1.708321</v>
      </c>
      <c r="R167">
        <v>4186.12</v>
      </c>
      <c r="S167">
        <v>1.708321</v>
      </c>
      <c r="T167" s="84">
        <v>3889.48</v>
      </c>
      <c r="U167" s="57">
        <v>44228</v>
      </c>
      <c r="V167" s="81" t="str">
        <f t="shared" si="8"/>
        <v>22020</v>
      </c>
      <c r="W167" s="80" t="str">
        <f t="shared" si="9"/>
        <v>31 a 60 dias</v>
      </c>
      <c r="X167" s="81" t="str">
        <f t="shared" si="11"/>
        <v>22021</v>
      </c>
      <c r="AA167"/>
    </row>
    <row r="168" spans="1:27" x14ac:dyDescent="0.3">
      <c r="A168" s="57">
        <v>44286</v>
      </c>
      <c r="B168">
        <v>29894663000189</v>
      </c>
      <c r="C168" t="s">
        <v>96</v>
      </c>
      <c r="D168" s="57">
        <v>43791</v>
      </c>
      <c r="E168">
        <v>150.5</v>
      </c>
      <c r="F168" s="57">
        <v>43868</v>
      </c>
      <c r="G168">
        <f t="shared" si="10"/>
        <v>-418</v>
      </c>
      <c r="H168" s="57">
        <v>45937</v>
      </c>
      <c r="I168">
        <v>1621</v>
      </c>
      <c r="J168">
        <v>295450026</v>
      </c>
      <c r="K168">
        <v>72</v>
      </c>
      <c r="L168"/>
      <c r="M168"/>
      <c r="N168">
        <v>1.3460000000000001</v>
      </c>
      <c r="O168" s="83">
        <v>7739.25</v>
      </c>
      <c r="P168">
        <v>6857.87</v>
      </c>
      <c r="Q168">
        <v>1.5989059999999999</v>
      </c>
      <c r="R168">
        <v>8066.54</v>
      </c>
      <c r="S168">
        <v>1.5989059999999999</v>
      </c>
      <c r="T168" s="84">
        <v>7739.25</v>
      </c>
      <c r="U168" s="57">
        <v>43922</v>
      </c>
      <c r="V168" s="81" t="str">
        <f t="shared" si="8"/>
        <v>112019</v>
      </c>
      <c r="W168" s="80" t="str">
        <f t="shared" si="9"/>
        <v>Acima de 120 dias</v>
      </c>
      <c r="X168" s="81" t="str">
        <f t="shared" si="11"/>
        <v>42020</v>
      </c>
      <c r="AA168"/>
    </row>
    <row r="169" spans="1:27" x14ac:dyDescent="0.3">
      <c r="A169" s="57">
        <v>44286</v>
      </c>
      <c r="B169">
        <v>29894663000189</v>
      </c>
      <c r="C169" t="s">
        <v>96</v>
      </c>
      <c r="D169" s="57">
        <v>43843</v>
      </c>
      <c r="E169">
        <v>279.33</v>
      </c>
      <c r="F169" s="57">
        <v>43897</v>
      </c>
      <c r="G169">
        <f t="shared" si="10"/>
        <v>-389</v>
      </c>
      <c r="H169" s="57">
        <v>45999</v>
      </c>
      <c r="I169">
        <v>1683</v>
      </c>
      <c r="J169">
        <v>295459757</v>
      </c>
      <c r="K169">
        <v>72</v>
      </c>
      <c r="L169"/>
      <c r="M169"/>
      <c r="N169">
        <v>1.36</v>
      </c>
      <c r="O169" s="83">
        <v>14297.71</v>
      </c>
      <c r="P169">
        <v>12624.629999999996</v>
      </c>
      <c r="Q169">
        <v>1.607108</v>
      </c>
      <c r="R169">
        <v>14922.41</v>
      </c>
      <c r="S169">
        <v>1.607108</v>
      </c>
      <c r="T169" s="84">
        <v>14297.71</v>
      </c>
      <c r="U169" s="57">
        <v>43922</v>
      </c>
      <c r="V169" s="81" t="str">
        <f t="shared" si="8"/>
        <v>12020</v>
      </c>
      <c r="W169" s="80" t="str">
        <f t="shared" si="9"/>
        <v>Acima de 120 dias</v>
      </c>
      <c r="X169" s="81" t="str">
        <f t="shared" si="11"/>
        <v>42020</v>
      </c>
      <c r="AA169"/>
    </row>
    <row r="170" spans="1:27" x14ac:dyDescent="0.3">
      <c r="A170" s="57">
        <v>44286</v>
      </c>
      <c r="B170">
        <v>29894663000189</v>
      </c>
      <c r="C170" t="s">
        <v>96</v>
      </c>
      <c r="D170" s="57">
        <v>43815</v>
      </c>
      <c r="E170">
        <v>124.23</v>
      </c>
      <c r="F170" s="57">
        <v>43837</v>
      </c>
      <c r="G170">
        <f t="shared" si="10"/>
        <v>-449</v>
      </c>
      <c r="H170" s="57">
        <v>45968</v>
      </c>
      <c r="I170">
        <v>1652</v>
      </c>
      <c r="J170">
        <v>295462664</v>
      </c>
      <c r="K170">
        <v>72</v>
      </c>
      <c r="L170"/>
      <c r="M170"/>
      <c r="N170">
        <v>1.3599999999999999</v>
      </c>
      <c r="O170" s="83">
        <v>6479.18</v>
      </c>
      <c r="P170">
        <v>5620.94</v>
      </c>
      <c r="Q170">
        <v>1.681845</v>
      </c>
      <c r="R170">
        <v>6826.55</v>
      </c>
      <c r="S170">
        <v>1.681845</v>
      </c>
      <c r="T170" s="84">
        <v>6479.18</v>
      </c>
      <c r="U170" s="57">
        <v>43891</v>
      </c>
      <c r="V170" s="81" t="str">
        <f t="shared" si="8"/>
        <v>122019</v>
      </c>
      <c r="W170" s="80" t="str">
        <f t="shared" si="9"/>
        <v>Acima de 120 dias</v>
      </c>
      <c r="X170" s="81" t="str">
        <f t="shared" si="11"/>
        <v>32020</v>
      </c>
      <c r="AA170"/>
    </row>
    <row r="171" spans="1:27" x14ac:dyDescent="0.3">
      <c r="A171" s="57">
        <v>44286</v>
      </c>
      <c r="B171">
        <v>29894663000189</v>
      </c>
      <c r="C171" t="s">
        <v>96</v>
      </c>
      <c r="D171" s="57">
        <v>43815</v>
      </c>
      <c r="E171">
        <v>434.07</v>
      </c>
      <c r="F171" s="57">
        <v>43989</v>
      </c>
      <c r="G171">
        <f t="shared" si="10"/>
        <v>-297</v>
      </c>
      <c r="H171" s="57">
        <v>45968</v>
      </c>
      <c r="I171">
        <v>1652</v>
      </c>
      <c r="J171">
        <v>295561209</v>
      </c>
      <c r="K171">
        <v>72</v>
      </c>
      <c r="L171"/>
      <c r="M171"/>
      <c r="N171">
        <v>1.3599999999999999</v>
      </c>
      <c r="O171" s="83">
        <v>20488.870000000003</v>
      </c>
      <c r="P171">
        <v>19639.889999999989</v>
      </c>
      <c r="Q171">
        <v>1.676105</v>
      </c>
      <c r="R171">
        <v>21682.23</v>
      </c>
      <c r="S171">
        <v>1.676105</v>
      </c>
      <c r="T171" s="84">
        <v>20488.870000000003</v>
      </c>
      <c r="U171" s="57">
        <v>44013</v>
      </c>
      <c r="V171" s="81" t="str">
        <f t="shared" si="8"/>
        <v>122019</v>
      </c>
      <c r="W171" s="80" t="str">
        <f t="shared" si="9"/>
        <v>Acima de 120 dias</v>
      </c>
      <c r="X171" s="81" t="str">
        <f t="shared" si="11"/>
        <v>72020</v>
      </c>
      <c r="AA171"/>
    </row>
    <row r="172" spans="1:27" x14ac:dyDescent="0.3">
      <c r="A172" s="57">
        <v>44286</v>
      </c>
      <c r="B172">
        <v>29894663000189</v>
      </c>
      <c r="C172" t="s">
        <v>96</v>
      </c>
      <c r="D172" s="57">
        <v>43843</v>
      </c>
      <c r="E172">
        <v>142.88999999999999</v>
      </c>
      <c r="F172" s="57">
        <v>43989</v>
      </c>
      <c r="G172">
        <f t="shared" si="10"/>
        <v>-297</v>
      </c>
      <c r="H172" s="57">
        <v>45999</v>
      </c>
      <c r="I172">
        <v>1683</v>
      </c>
      <c r="J172">
        <v>295567378</v>
      </c>
      <c r="K172">
        <v>72</v>
      </c>
      <c r="L172"/>
      <c r="M172"/>
      <c r="N172">
        <v>1.36</v>
      </c>
      <c r="O172" s="83">
        <v>6868.68</v>
      </c>
      <c r="P172">
        <v>6458.08</v>
      </c>
      <c r="Q172">
        <v>1.6205989999999999</v>
      </c>
      <c r="R172">
        <v>7204.84</v>
      </c>
      <c r="S172">
        <v>1.6205989999999999</v>
      </c>
      <c r="T172" s="84">
        <v>6868.68</v>
      </c>
      <c r="U172" s="57">
        <v>43983</v>
      </c>
      <c r="V172" s="81" t="str">
        <f t="shared" si="8"/>
        <v>12020</v>
      </c>
      <c r="W172" s="80" t="str">
        <f t="shared" si="9"/>
        <v>Acima de 120 dias</v>
      </c>
      <c r="X172" s="81" t="str">
        <f t="shared" si="11"/>
        <v>62020</v>
      </c>
      <c r="AA172"/>
    </row>
    <row r="173" spans="1:27" x14ac:dyDescent="0.3">
      <c r="A173" s="57">
        <v>44286</v>
      </c>
      <c r="B173">
        <v>29894663000189</v>
      </c>
      <c r="C173" t="s">
        <v>96</v>
      </c>
      <c r="D173" s="57">
        <v>43873</v>
      </c>
      <c r="E173">
        <v>185.4</v>
      </c>
      <c r="F173" s="57">
        <v>44323</v>
      </c>
      <c r="G173">
        <f t="shared" si="10"/>
        <v>37</v>
      </c>
      <c r="H173" s="57">
        <v>44935</v>
      </c>
      <c r="I173">
        <v>619</v>
      </c>
      <c r="J173">
        <v>295586995</v>
      </c>
      <c r="K173">
        <v>36</v>
      </c>
      <c r="L173"/>
      <c r="M173"/>
      <c r="N173">
        <v>1.4949999999999999</v>
      </c>
      <c r="O173" s="83">
        <v>3194.86</v>
      </c>
      <c r="P173">
        <v>5019.03</v>
      </c>
      <c r="Q173">
        <v>2.0652840000000001</v>
      </c>
      <c r="R173">
        <v>3368.33</v>
      </c>
      <c r="S173">
        <v>2.0652840000000001</v>
      </c>
      <c r="T173" s="84">
        <v>3194.86</v>
      </c>
      <c r="U173" s="57">
        <v>44317</v>
      </c>
      <c r="V173" s="81" t="str">
        <f t="shared" si="8"/>
        <v>22020</v>
      </c>
      <c r="W173" s="80" t="str">
        <f t="shared" si="9"/>
        <v>1 a 30 dias</v>
      </c>
      <c r="X173" s="81" t="str">
        <f t="shared" si="11"/>
        <v>52021</v>
      </c>
      <c r="AA173"/>
    </row>
    <row r="174" spans="1:27" x14ac:dyDescent="0.3">
      <c r="A174" s="57">
        <v>44286</v>
      </c>
      <c r="B174">
        <v>29894663000189</v>
      </c>
      <c r="C174" t="s">
        <v>96</v>
      </c>
      <c r="D174" s="57">
        <v>43791</v>
      </c>
      <c r="E174">
        <v>255.78</v>
      </c>
      <c r="F174" s="57">
        <v>44142</v>
      </c>
      <c r="G174">
        <f t="shared" si="10"/>
        <v>-144</v>
      </c>
      <c r="H174" s="57">
        <v>44841</v>
      </c>
      <c r="I174">
        <v>525</v>
      </c>
      <c r="J174">
        <v>295653644</v>
      </c>
      <c r="K174">
        <v>36</v>
      </c>
      <c r="L174"/>
      <c r="M174"/>
      <c r="N174">
        <v>1.3460000000000001</v>
      </c>
      <c r="O174" s="83">
        <v>5530.04</v>
      </c>
      <c r="P174">
        <v>7124.8900000000021</v>
      </c>
      <c r="Q174">
        <v>1.7235510000000001</v>
      </c>
      <c r="R174">
        <v>5653.23</v>
      </c>
      <c r="S174">
        <v>1.7235510000000001</v>
      </c>
      <c r="T174" s="84">
        <v>5530.04</v>
      </c>
      <c r="U174" s="57">
        <v>44136</v>
      </c>
      <c r="V174" s="81" t="str">
        <f t="shared" si="8"/>
        <v>112019</v>
      </c>
      <c r="W174" s="80" t="str">
        <f t="shared" si="9"/>
        <v>Acima de 120 dias</v>
      </c>
      <c r="X174" s="81" t="str">
        <f t="shared" si="11"/>
        <v>112020</v>
      </c>
      <c r="AA174"/>
    </row>
    <row r="175" spans="1:27" x14ac:dyDescent="0.3">
      <c r="A175" s="57">
        <v>44286</v>
      </c>
      <c r="B175">
        <v>29894663000189</v>
      </c>
      <c r="C175" t="s">
        <v>96</v>
      </c>
      <c r="D175" s="57">
        <v>43815</v>
      </c>
      <c r="E175">
        <v>189.26</v>
      </c>
      <c r="F175" s="57">
        <v>44172</v>
      </c>
      <c r="G175">
        <f t="shared" si="10"/>
        <v>-114</v>
      </c>
      <c r="H175" s="57">
        <v>45968</v>
      </c>
      <c r="I175">
        <v>1652</v>
      </c>
      <c r="J175">
        <v>295657075</v>
      </c>
      <c r="K175">
        <v>72</v>
      </c>
      <c r="L175"/>
      <c r="M175"/>
      <c r="N175">
        <v>1.3599999999999999</v>
      </c>
      <c r="O175" s="83">
        <v>7851.93</v>
      </c>
      <c r="P175">
        <v>8563.3200000000033</v>
      </c>
      <c r="Q175">
        <v>1.641459</v>
      </c>
      <c r="R175">
        <v>8318.18</v>
      </c>
      <c r="S175">
        <v>1.641459</v>
      </c>
      <c r="T175" s="84">
        <v>7851.93</v>
      </c>
      <c r="U175" s="57">
        <v>44197</v>
      </c>
      <c r="V175" s="81" t="str">
        <f t="shared" si="8"/>
        <v>122019</v>
      </c>
      <c r="W175" s="80" t="str">
        <f t="shared" si="9"/>
        <v>91 a 120 dias</v>
      </c>
      <c r="X175" s="81" t="str">
        <f t="shared" si="11"/>
        <v>12021</v>
      </c>
      <c r="AA175"/>
    </row>
    <row r="176" spans="1:27" x14ac:dyDescent="0.3">
      <c r="A176" s="57">
        <v>44286</v>
      </c>
      <c r="B176">
        <v>29894663000189</v>
      </c>
      <c r="C176" t="s">
        <v>96</v>
      </c>
      <c r="D176" s="57">
        <v>43815</v>
      </c>
      <c r="E176">
        <v>286.10000000000002</v>
      </c>
      <c r="F176" s="57">
        <v>44172</v>
      </c>
      <c r="G176">
        <f t="shared" si="10"/>
        <v>-114</v>
      </c>
      <c r="H176" s="57">
        <v>45968</v>
      </c>
      <c r="I176">
        <v>1652</v>
      </c>
      <c r="J176">
        <v>295663522</v>
      </c>
      <c r="K176">
        <v>72</v>
      </c>
      <c r="L176"/>
      <c r="M176"/>
      <c r="N176">
        <v>1.3599999999999999</v>
      </c>
      <c r="O176" s="83">
        <v>11765.07</v>
      </c>
      <c r="P176">
        <v>12944.860000000002</v>
      </c>
      <c r="Q176">
        <v>1.6857409999999999</v>
      </c>
      <c r="R176">
        <v>12574.390000000001</v>
      </c>
      <c r="S176">
        <v>1.6857409999999999</v>
      </c>
      <c r="T176" s="84">
        <v>11765.07</v>
      </c>
      <c r="U176" s="57">
        <v>44197</v>
      </c>
      <c r="V176" s="81" t="str">
        <f t="shared" si="8"/>
        <v>122019</v>
      </c>
      <c r="W176" s="80" t="str">
        <f t="shared" si="9"/>
        <v>91 a 120 dias</v>
      </c>
      <c r="X176" s="81" t="str">
        <f t="shared" si="11"/>
        <v>12021</v>
      </c>
      <c r="AA176"/>
    </row>
    <row r="177" spans="1:27" x14ac:dyDescent="0.3">
      <c r="A177" s="57">
        <v>44286</v>
      </c>
      <c r="B177">
        <v>29894663000189</v>
      </c>
      <c r="C177" t="s">
        <v>96</v>
      </c>
      <c r="D177" s="57">
        <v>43903</v>
      </c>
      <c r="E177">
        <v>108.97</v>
      </c>
      <c r="F177" s="57">
        <v>44262</v>
      </c>
      <c r="G177">
        <f t="shared" si="10"/>
        <v>-24</v>
      </c>
      <c r="H177" s="57">
        <v>46029</v>
      </c>
      <c r="I177">
        <v>1713</v>
      </c>
      <c r="J177">
        <v>295674517</v>
      </c>
      <c r="K177">
        <v>72</v>
      </c>
      <c r="L177"/>
      <c r="M177"/>
      <c r="N177">
        <v>1.36</v>
      </c>
      <c r="O177" s="83">
        <v>4249.3999999999996</v>
      </c>
      <c r="P177">
        <v>4881.8600000000015</v>
      </c>
      <c r="Q177">
        <v>1.6750609999999999</v>
      </c>
      <c r="R177">
        <v>4564.42</v>
      </c>
      <c r="S177">
        <v>1.6750609999999999</v>
      </c>
      <c r="T177" s="84">
        <v>4249.3999999999996</v>
      </c>
      <c r="U177" s="57">
        <v>44256</v>
      </c>
      <c r="V177" s="81" t="str">
        <f t="shared" si="8"/>
        <v>32020</v>
      </c>
      <c r="W177" s="80" t="str">
        <f t="shared" si="9"/>
        <v>1 a 30 dias</v>
      </c>
      <c r="X177" s="81" t="str">
        <f t="shared" si="11"/>
        <v>32021</v>
      </c>
      <c r="AA177"/>
    </row>
    <row r="178" spans="1:27" x14ac:dyDescent="0.3">
      <c r="A178" s="57">
        <v>44286</v>
      </c>
      <c r="B178">
        <v>29894663000189</v>
      </c>
      <c r="C178" t="s">
        <v>96</v>
      </c>
      <c r="D178" s="57">
        <v>43815</v>
      </c>
      <c r="E178">
        <v>83.04</v>
      </c>
      <c r="F178" s="57">
        <v>43868</v>
      </c>
      <c r="G178">
        <f t="shared" si="10"/>
        <v>-418</v>
      </c>
      <c r="H178" s="57">
        <v>45968</v>
      </c>
      <c r="I178">
        <v>1652</v>
      </c>
      <c r="J178">
        <v>295759436</v>
      </c>
      <c r="K178">
        <v>72</v>
      </c>
      <c r="L178"/>
      <c r="M178"/>
      <c r="N178">
        <v>1.3599999999999999</v>
      </c>
      <c r="O178" s="83">
        <v>4273.41</v>
      </c>
      <c r="P178">
        <v>3757.22</v>
      </c>
      <c r="Q178">
        <v>1.6445050000000001</v>
      </c>
      <c r="R178">
        <v>4480.08</v>
      </c>
      <c r="S178">
        <v>1.6445050000000001</v>
      </c>
      <c r="T178" s="84">
        <v>4273.41</v>
      </c>
      <c r="U178" s="57">
        <v>43862</v>
      </c>
      <c r="V178" s="81" t="str">
        <f t="shared" si="8"/>
        <v>122019</v>
      </c>
      <c r="W178" s="80" t="str">
        <f t="shared" si="9"/>
        <v>Acima de 120 dias</v>
      </c>
      <c r="X178" s="81" t="str">
        <f t="shared" si="11"/>
        <v>22020</v>
      </c>
      <c r="AA178"/>
    </row>
    <row r="179" spans="1:27" x14ac:dyDescent="0.3">
      <c r="A179" s="57">
        <v>44286</v>
      </c>
      <c r="B179">
        <v>29894663000189</v>
      </c>
      <c r="C179" t="s">
        <v>96</v>
      </c>
      <c r="D179" s="57">
        <v>43815</v>
      </c>
      <c r="E179">
        <v>139.99</v>
      </c>
      <c r="F179" s="57">
        <v>43897</v>
      </c>
      <c r="G179">
        <f t="shared" si="10"/>
        <v>-389</v>
      </c>
      <c r="H179" s="57">
        <v>45968</v>
      </c>
      <c r="I179">
        <v>1652</v>
      </c>
      <c r="J179">
        <v>295858458</v>
      </c>
      <c r="K179">
        <v>72</v>
      </c>
      <c r="L179"/>
      <c r="M179"/>
      <c r="N179">
        <v>1.3599999999999999</v>
      </c>
      <c r="O179" s="83">
        <v>7064.5</v>
      </c>
      <c r="P179">
        <v>6333.9600000000009</v>
      </c>
      <c r="Q179">
        <v>1.6442829999999999</v>
      </c>
      <c r="R179">
        <v>7412.6299999999992</v>
      </c>
      <c r="S179">
        <v>1.6442829999999999</v>
      </c>
      <c r="T179" s="84">
        <v>7064.5</v>
      </c>
      <c r="U179" s="57">
        <v>43922</v>
      </c>
      <c r="V179" s="81" t="str">
        <f t="shared" si="8"/>
        <v>122019</v>
      </c>
      <c r="W179" s="80" t="str">
        <f t="shared" si="9"/>
        <v>Acima de 120 dias</v>
      </c>
      <c r="X179" s="81" t="str">
        <f t="shared" si="11"/>
        <v>42020</v>
      </c>
      <c r="AA179"/>
    </row>
    <row r="180" spans="1:27" x14ac:dyDescent="0.3">
      <c r="A180" s="57">
        <v>44286</v>
      </c>
      <c r="B180">
        <v>29894663000189</v>
      </c>
      <c r="C180" t="s">
        <v>96</v>
      </c>
      <c r="D180" s="57">
        <v>43815</v>
      </c>
      <c r="E180">
        <v>112.62</v>
      </c>
      <c r="F180" s="57">
        <v>44081</v>
      </c>
      <c r="G180">
        <f t="shared" si="10"/>
        <v>-205</v>
      </c>
      <c r="H180" s="57">
        <v>45968</v>
      </c>
      <c r="I180">
        <v>1652</v>
      </c>
      <c r="J180">
        <v>295859346</v>
      </c>
      <c r="K180">
        <v>72</v>
      </c>
      <c r="L180"/>
      <c r="M180"/>
      <c r="N180">
        <v>1.3599999999999999</v>
      </c>
      <c r="O180" s="83">
        <v>5014.71</v>
      </c>
      <c r="P180">
        <v>5095.6399999999994</v>
      </c>
      <c r="Q180">
        <v>1.6366289999999999</v>
      </c>
      <c r="R180">
        <v>5287.64</v>
      </c>
      <c r="S180">
        <v>1.6366289999999999</v>
      </c>
      <c r="T180" s="84">
        <v>5014.71</v>
      </c>
      <c r="U180" s="57">
        <v>44075</v>
      </c>
      <c r="V180" s="81" t="str">
        <f t="shared" si="8"/>
        <v>122019</v>
      </c>
      <c r="W180" s="80" t="str">
        <f t="shared" si="9"/>
        <v>Acima de 120 dias</v>
      </c>
      <c r="X180" s="81" t="str">
        <f t="shared" si="11"/>
        <v>92020</v>
      </c>
      <c r="AA180"/>
    </row>
    <row r="181" spans="1:27" x14ac:dyDescent="0.3">
      <c r="A181" s="57">
        <v>44286</v>
      </c>
      <c r="B181">
        <v>29894663000189</v>
      </c>
      <c r="C181" t="s">
        <v>96</v>
      </c>
      <c r="D181" s="57">
        <v>43873</v>
      </c>
      <c r="E181">
        <v>86.59</v>
      </c>
      <c r="F181" s="57">
        <v>43928</v>
      </c>
      <c r="G181">
        <f t="shared" si="10"/>
        <v>-358</v>
      </c>
      <c r="H181" s="57">
        <v>46029</v>
      </c>
      <c r="I181">
        <v>1713</v>
      </c>
      <c r="J181">
        <v>295881175</v>
      </c>
      <c r="K181">
        <v>72</v>
      </c>
      <c r="L181"/>
      <c r="M181"/>
      <c r="N181">
        <v>1.3691684505666588</v>
      </c>
      <c r="O181" s="83">
        <v>4305.2</v>
      </c>
      <c r="P181">
        <v>3902.0000000000005</v>
      </c>
      <c r="Q181">
        <v>1.7072080000000001</v>
      </c>
      <c r="R181">
        <v>4571.8100000000004</v>
      </c>
      <c r="S181">
        <v>1.7072080000000001</v>
      </c>
      <c r="T181" s="84">
        <v>4305.2</v>
      </c>
      <c r="U181" s="57">
        <v>43952</v>
      </c>
      <c r="V181" s="81" t="str">
        <f t="shared" si="8"/>
        <v>22020</v>
      </c>
      <c r="W181" s="80" t="str">
        <f t="shared" si="9"/>
        <v>Acima de 120 dias</v>
      </c>
      <c r="X181" s="81" t="str">
        <f t="shared" si="11"/>
        <v>52020</v>
      </c>
      <c r="AA181"/>
    </row>
    <row r="182" spans="1:27" x14ac:dyDescent="0.3">
      <c r="A182" s="57">
        <v>44286</v>
      </c>
      <c r="B182">
        <v>29894663000189</v>
      </c>
      <c r="C182" t="s">
        <v>96</v>
      </c>
      <c r="D182" s="57">
        <v>43791</v>
      </c>
      <c r="E182">
        <v>118.92</v>
      </c>
      <c r="F182" s="57">
        <v>43837</v>
      </c>
      <c r="G182">
        <f t="shared" si="10"/>
        <v>-449</v>
      </c>
      <c r="H182" s="57">
        <v>45937</v>
      </c>
      <c r="I182">
        <v>1621</v>
      </c>
      <c r="J182">
        <v>295950933</v>
      </c>
      <c r="K182">
        <v>72</v>
      </c>
      <c r="L182"/>
      <c r="M182"/>
      <c r="N182">
        <v>1.3460000000000001</v>
      </c>
      <c r="O182" s="83">
        <v>6196.88</v>
      </c>
      <c r="P182">
        <v>5418.8499999999985</v>
      </c>
      <c r="Q182">
        <v>1.6374150000000001</v>
      </c>
      <c r="R182">
        <v>6492.89</v>
      </c>
      <c r="S182">
        <v>1.6374150000000001</v>
      </c>
      <c r="T182" s="84">
        <v>6196.88</v>
      </c>
      <c r="U182" s="57">
        <v>43831</v>
      </c>
      <c r="V182" s="81" t="str">
        <f t="shared" si="8"/>
        <v>112019</v>
      </c>
      <c r="W182" s="80" t="str">
        <f t="shared" si="9"/>
        <v>Acima de 120 dias</v>
      </c>
      <c r="X182" s="81" t="str">
        <f t="shared" si="11"/>
        <v>12020</v>
      </c>
      <c r="AA182"/>
    </row>
    <row r="183" spans="1:27" x14ac:dyDescent="0.3">
      <c r="A183" s="57">
        <v>44286</v>
      </c>
      <c r="B183">
        <v>29894663000189</v>
      </c>
      <c r="C183" t="s">
        <v>96</v>
      </c>
      <c r="D183" s="57">
        <v>43815</v>
      </c>
      <c r="E183">
        <v>105.31</v>
      </c>
      <c r="F183" s="57">
        <v>43897</v>
      </c>
      <c r="G183">
        <f t="shared" si="10"/>
        <v>-389</v>
      </c>
      <c r="H183" s="57">
        <v>45968</v>
      </c>
      <c r="I183">
        <v>1652</v>
      </c>
      <c r="J183">
        <v>295955534</v>
      </c>
      <c r="K183">
        <v>72</v>
      </c>
      <c r="L183"/>
      <c r="M183"/>
      <c r="N183">
        <v>1.3599999999999999</v>
      </c>
      <c r="O183" s="83">
        <v>5323.71</v>
      </c>
      <c r="P183">
        <v>4764.8600000000006</v>
      </c>
      <c r="Q183">
        <v>1.6336299999999999</v>
      </c>
      <c r="R183">
        <v>5576.2800000000007</v>
      </c>
      <c r="S183">
        <v>1.6336299999999999</v>
      </c>
      <c r="T183" s="84">
        <v>5323.71</v>
      </c>
      <c r="U183" s="57">
        <v>44105</v>
      </c>
      <c r="V183" s="81" t="str">
        <f t="shared" si="8"/>
        <v>122019</v>
      </c>
      <c r="W183" s="80" t="str">
        <f t="shared" si="9"/>
        <v>Acima de 120 dias</v>
      </c>
      <c r="X183" s="81" t="str">
        <f t="shared" si="11"/>
        <v>102020</v>
      </c>
      <c r="AA183"/>
    </row>
    <row r="184" spans="1:27" x14ac:dyDescent="0.3">
      <c r="A184" s="57">
        <v>44286</v>
      </c>
      <c r="B184">
        <v>29894663000189</v>
      </c>
      <c r="C184" t="s">
        <v>96</v>
      </c>
      <c r="D184" s="57">
        <v>43873</v>
      </c>
      <c r="E184">
        <v>138.1</v>
      </c>
      <c r="F184" s="57">
        <v>44172</v>
      </c>
      <c r="G184">
        <f t="shared" si="10"/>
        <v>-114</v>
      </c>
      <c r="H184" s="57">
        <v>46029</v>
      </c>
      <c r="I184">
        <v>1713</v>
      </c>
      <c r="J184">
        <v>295972895</v>
      </c>
      <c r="K184">
        <v>72</v>
      </c>
      <c r="L184"/>
      <c r="M184"/>
      <c r="N184">
        <v>1.36</v>
      </c>
      <c r="O184" s="83">
        <v>5835.1200000000008</v>
      </c>
      <c r="P184">
        <v>6240.3400000000029</v>
      </c>
      <c r="Q184">
        <v>1.6454500000000001</v>
      </c>
      <c r="R184">
        <v>6198.8600000000006</v>
      </c>
      <c r="S184">
        <v>1.6454500000000001</v>
      </c>
      <c r="T184" s="84">
        <v>5835.1200000000008</v>
      </c>
      <c r="U184" s="57">
        <v>44197</v>
      </c>
      <c r="V184" s="81" t="str">
        <f t="shared" si="8"/>
        <v>22020</v>
      </c>
      <c r="W184" s="80" t="str">
        <f t="shared" si="9"/>
        <v>91 a 120 dias</v>
      </c>
      <c r="X184" s="81" t="str">
        <f t="shared" si="11"/>
        <v>12021</v>
      </c>
      <c r="AA184"/>
    </row>
    <row r="185" spans="1:27" x14ac:dyDescent="0.3">
      <c r="A185" s="57">
        <v>44286</v>
      </c>
      <c r="B185">
        <v>29894663000189</v>
      </c>
      <c r="C185" t="s">
        <v>96</v>
      </c>
      <c r="D185" s="57">
        <v>43873</v>
      </c>
      <c r="E185">
        <v>166.85</v>
      </c>
      <c r="F185" s="57">
        <v>43989</v>
      </c>
      <c r="G185">
        <f t="shared" si="10"/>
        <v>-297</v>
      </c>
      <c r="H185" s="57">
        <v>46029</v>
      </c>
      <c r="I185">
        <v>1713</v>
      </c>
      <c r="J185">
        <v>295978168</v>
      </c>
      <c r="K185">
        <v>72</v>
      </c>
      <c r="L185"/>
      <c r="M185"/>
      <c r="N185">
        <v>1.36</v>
      </c>
      <c r="O185" s="83">
        <v>8054.46</v>
      </c>
      <c r="P185">
        <v>7539.52</v>
      </c>
      <c r="Q185">
        <v>1.643138</v>
      </c>
      <c r="R185">
        <v>8490.44</v>
      </c>
      <c r="S185">
        <v>1.643138</v>
      </c>
      <c r="T185" s="84">
        <v>8054.46</v>
      </c>
      <c r="U185" s="57">
        <v>44013</v>
      </c>
      <c r="V185" s="81" t="str">
        <f t="shared" si="8"/>
        <v>22020</v>
      </c>
      <c r="W185" s="80" t="str">
        <f t="shared" si="9"/>
        <v>Acima de 120 dias</v>
      </c>
      <c r="X185" s="81" t="str">
        <f t="shared" si="11"/>
        <v>72020</v>
      </c>
      <c r="AA185"/>
    </row>
    <row r="186" spans="1:27" x14ac:dyDescent="0.3">
      <c r="A186" s="57">
        <v>44286</v>
      </c>
      <c r="B186">
        <v>29894663000189</v>
      </c>
      <c r="C186" t="s">
        <v>96</v>
      </c>
      <c r="D186" s="57">
        <v>43873</v>
      </c>
      <c r="E186">
        <v>442.92</v>
      </c>
      <c r="F186" s="57">
        <v>44262</v>
      </c>
      <c r="G186">
        <f t="shared" si="10"/>
        <v>-24</v>
      </c>
      <c r="H186" s="57">
        <v>46029</v>
      </c>
      <c r="I186">
        <v>1713</v>
      </c>
      <c r="J186">
        <v>296073648</v>
      </c>
      <c r="K186">
        <v>72</v>
      </c>
      <c r="L186"/>
      <c r="M186"/>
      <c r="N186">
        <v>1.36</v>
      </c>
      <c r="O186" s="83">
        <v>17377.579999999998</v>
      </c>
      <c r="P186">
        <v>20014.330000000002</v>
      </c>
      <c r="Q186">
        <v>1.647608</v>
      </c>
      <c r="R186">
        <v>18552.55</v>
      </c>
      <c r="S186">
        <v>1.647608</v>
      </c>
      <c r="T186" s="84">
        <v>17377.579999999998</v>
      </c>
      <c r="U186" s="57">
        <v>44287</v>
      </c>
      <c r="V186" s="81" t="str">
        <f t="shared" si="8"/>
        <v>22020</v>
      </c>
      <c r="W186" s="80" t="str">
        <f t="shared" si="9"/>
        <v>1 a 30 dias</v>
      </c>
      <c r="X186" s="81" t="str">
        <f t="shared" si="11"/>
        <v>42021</v>
      </c>
      <c r="AA186"/>
    </row>
    <row r="187" spans="1:27" x14ac:dyDescent="0.3">
      <c r="A187" s="57">
        <v>44286</v>
      </c>
      <c r="B187">
        <v>29894663000189</v>
      </c>
      <c r="C187" t="s">
        <v>96</v>
      </c>
      <c r="D187" s="57">
        <v>43873</v>
      </c>
      <c r="E187">
        <v>217.1</v>
      </c>
      <c r="F187" s="57">
        <v>43989</v>
      </c>
      <c r="G187">
        <f t="shared" si="10"/>
        <v>-297</v>
      </c>
      <c r="H187" s="57">
        <v>46029</v>
      </c>
      <c r="I187">
        <v>1713</v>
      </c>
      <c r="J187">
        <v>296077267</v>
      </c>
      <c r="K187">
        <v>72</v>
      </c>
      <c r="L187"/>
      <c r="M187"/>
      <c r="N187">
        <v>1.36</v>
      </c>
      <c r="O187" s="83">
        <v>10509.04</v>
      </c>
      <c r="P187">
        <v>9810.15</v>
      </c>
      <c r="Q187">
        <v>1.6279980000000001</v>
      </c>
      <c r="R187">
        <v>11047.52</v>
      </c>
      <c r="S187">
        <v>1.6279980000000001</v>
      </c>
      <c r="T187" s="84">
        <v>10509.04</v>
      </c>
      <c r="U187" s="57">
        <v>44013</v>
      </c>
      <c r="V187" s="81" t="str">
        <f t="shared" si="8"/>
        <v>22020</v>
      </c>
      <c r="W187" s="80" t="str">
        <f t="shared" si="9"/>
        <v>Acima de 120 dias</v>
      </c>
      <c r="X187" s="81" t="str">
        <f t="shared" si="11"/>
        <v>72020</v>
      </c>
      <c r="AA187"/>
    </row>
    <row r="188" spans="1:27" x14ac:dyDescent="0.3">
      <c r="A188" s="57">
        <v>44286</v>
      </c>
      <c r="B188">
        <v>29894663000189</v>
      </c>
      <c r="C188" t="s">
        <v>96</v>
      </c>
      <c r="D188" s="57">
        <v>43903</v>
      </c>
      <c r="E188">
        <v>332.8</v>
      </c>
      <c r="F188" s="57">
        <v>43958</v>
      </c>
      <c r="G188">
        <f t="shared" si="10"/>
        <v>-328</v>
      </c>
      <c r="H188" s="57">
        <v>46029</v>
      </c>
      <c r="I188">
        <v>1713</v>
      </c>
      <c r="J188">
        <v>296083824</v>
      </c>
      <c r="K188">
        <v>72</v>
      </c>
      <c r="L188"/>
      <c r="M188"/>
      <c r="N188">
        <v>1.36</v>
      </c>
      <c r="O188" s="83">
        <v>16247.72</v>
      </c>
      <c r="P188">
        <v>14909.510000000004</v>
      </c>
      <c r="Q188">
        <v>1.6953320000000001</v>
      </c>
      <c r="R188">
        <v>17267.940000000002</v>
      </c>
      <c r="S188">
        <v>1.6953320000000001</v>
      </c>
      <c r="T188" s="84">
        <v>16247.72</v>
      </c>
      <c r="U188" s="57">
        <v>43983</v>
      </c>
      <c r="V188" s="81" t="str">
        <f t="shared" si="8"/>
        <v>32020</v>
      </c>
      <c r="W188" s="80" t="str">
        <f t="shared" si="9"/>
        <v>Acima de 120 dias</v>
      </c>
      <c r="X188" s="81" t="str">
        <f t="shared" si="11"/>
        <v>62020</v>
      </c>
      <c r="AA188"/>
    </row>
    <row r="189" spans="1:27" x14ac:dyDescent="0.3">
      <c r="A189" s="57">
        <v>44286</v>
      </c>
      <c r="B189">
        <v>29894663000189</v>
      </c>
      <c r="C189" t="s">
        <v>96</v>
      </c>
      <c r="D189" s="57">
        <v>43791</v>
      </c>
      <c r="E189">
        <v>150.30000000000001</v>
      </c>
      <c r="F189" s="57">
        <v>44111</v>
      </c>
      <c r="G189">
        <f t="shared" si="10"/>
        <v>-175</v>
      </c>
      <c r="H189" s="57">
        <v>45937</v>
      </c>
      <c r="I189">
        <v>1621</v>
      </c>
      <c r="J189">
        <v>296151297</v>
      </c>
      <c r="K189">
        <v>72</v>
      </c>
      <c r="L189"/>
      <c r="M189"/>
      <c r="N189">
        <v>1.3460000000000001</v>
      </c>
      <c r="O189" s="83">
        <v>6460.1100000000006</v>
      </c>
      <c r="P189">
        <v>6848.8000000000011</v>
      </c>
      <c r="Q189">
        <v>1.6533260000000001</v>
      </c>
      <c r="R189">
        <v>6853.3899999999994</v>
      </c>
      <c r="S189">
        <v>1.6533260000000001</v>
      </c>
      <c r="T189" s="84">
        <v>6460.1100000000006</v>
      </c>
      <c r="U189" s="57">
        <v>44197</v>
      </c>
      <c r="V189" s="81" t="str">
        <f t="shared" si="8"/>
        <v>112019</v>
      </c>
      <c r="W189" s="80" t="str">
        <f t="shared" si="9"/>
        <v>Acima de 120 dias</v>
      </c>
      <c r="X189" s="81" t="str">
        <f t="shared" si="11"/>
        <v>12021</v>
      </c>
      <c r="AA189"/>
    </row>
    <row r="190" spans="1:27" x14ac:dyDescent="0.3">
      <c r="A190" s="57">
        <v>44286</v>
      </c>
      <c r="B190">
        <v>29894663000189</v>
      </c>
      <c r="C190" t="s">
        <v>96</v>
      </c>
      <c r="D190" s="57">
        <v>43791</v>
      </c>
      <c r="E190">
        <v>159.01</v>
      </c>
      <c r="F190" s="57">
        <v>44050</v>
      </c>
      <c r="G190">
        <f t="shared" si="10"/>
        <v>-236</v>
      </c>
      <c r="H190" s="57">
        <v>45937</v>
      </c>
      <c r="I190">
        <v>1621</v>
      </c>
      <c r="J190">
        <v>296154819</v>
      </c>
      <c r="K190">
        <v>72</v>
      </c>
      <c r="L190"/>
      <c r="M190"/>
      <c r="N190">
        <v>1.3460000000000001</v>
      </c>
      <c r="O190" s="83">
        <v>7104.25</v>
      </c>
      <c r="P190">
        <v>7245.6500000000005</v>
      </c>
      <c r="Q190">
        <v>1.6912670000000001</v>
      </c>
      <c r="R190">
        <v>7568.59</v>
      </c>
      <c r="S190">
        <v>1.6912670000000001</v>
      </c>
      <c r="T190" s="84">
        <v>7104.25</v>
      </c>
      <c r="U190" s="57">
        <v>44044</v>
      </c>
      <c r="V190" s="81" t="str">
        <f t="shared" si="8"/>
        <v>112019</v>
      </c>
      <c r="W190" s="80" t="str">
        <f t="shared" si="9"/>
        <v>Acima de 120 dias</v>
      </c>
      <c r="X190" s="81" t="str">
        <f t="shared" si="11"/>
        <v>82020</v>
      </c>
      <c r="AA190"/>
    </row>
    <row r="191" spans="1:27" x14ac:dyDescent="0.3">
      <c r="A191" s="57">
        <v>44286</v>
      </c>
      <c r="B191">
        <v>29894663000189</v>
      </c>
      <c r="C191" t="s">
        <v>96</v>
      </c>
      <c r="D191" s="57">
        <v>43843</v>
      </c>
      <c r="E191">
        <v>87</v>
      </c>
      <c r="F191" s="57">
        <v>43989</v>
      </c>
      <c r="G191">
        <f t="shared" si="10"/>
        <v>-297</v>
      </c>
      <c r="H191" s="57">
        <v>45968</v>
      </c>
      <c r="I191">
        <v>1652</v>
      </c>
      <c r="J191">
        <v>296158421</v>
      </c>
      <c r="K191">
        <v>72</v>
      </c>
      <c r="L191"/>
      <c r="M191"/>
      <c r="N191">
        <v>1.36</v>
      </c>
      <c r="O191" s="83">
        <v>4127.34</v>
      </c>
      <c r="P191">
        <v>3899.1000000000013</v>
      </c>
      <c r="Q191">
        <v>1.6471279999999999</v>
      </c>
      <c r="R191">
        <v>4345.7199999999993</v>
      </c>
      <c r="S191">
        <v>1.6471279999999999</v>
      </c>
      <c r="T191" s="84">
        <v>4127.34</v>
      </c>
      <c r="U191" s="57">
        <v>44166</v>
      </c>
      <c r="V191" s="81" t="str">
        <f t="shared" si="8"/>
        <v>12020</v>
      </c>
      <c r="W191" s="80" t="str">
        <f t="shared" si="9"/>
        <v>Acima de 120 dias</v>
      </c>
      <c r="X191" s="81" t="str">
        <f t="shared" si="11"/>
        <v>122020</v>
      </c>
      <c r="AA191"/>
    </row>
    <row r="192" spans="1:27" x14ac:dyDescent="0.3">
      <c r="A192" s="57">
        <v>44286</v>
      </c>
      <c r="B192">
        <v>29894663000189</v>
      </c>
      <c r="C192" t="s">
        <v>96</v>
      </c>
      <c r="D192" s="57">
        <v>43843</v>
      </c>
      <c r="E192">
        <v>244.98</v>
      </c>
      <c r="F192" s="57">
        <v>44111</v>
      </c>
      <c r="G192">
        <f t="shared" si="10"/>
        <v>-175</v>
      </c>
      <c r="H192" s="57">
        <v>45999</v>
      </c>
      <c r="I192">
        <v>1683</v>
      </c>
      <c r="J192">
        <v>296166040</v>
      </c>
      <c r="K192">
        <v>72</v>
      </c>
      <c r="L192"/>
      <c r="M192"/>
      <c r="N192">
        <v>1.36</v>
      </c>
      <c r="O192" s="83">
        <v>10788.01</v>
      </c>
      <c r="P192">
        <v>11072.189999999999</v>
      </c>
      <c r="Q192">
        <v>1.624498</v>
      </c>
      <c r="R192">
        <v>11372.54</v>
      </c>
      <c r="S192">
        <v>1.624498</v>
      </c>
      <c r="T192" s="84">
        <v>10788.01</v>
      </c>
      <c r="U192" s="57">
        <v>44105</v>
      </c>
      <c r="V192" s="81" t="str">
        <f t="shared" si="8"/>
        <v>12020</v>
      </c>
      <c r="W192" s="80" t="str">
        <f t="shared" si="9"/>
        <v>Acima de 120 dias</v>
      </c>
      <c r="X192" s="81" t="str">
        <f t="shared" si="11"/>
        <v>102020</v>
      </c>
      <c r="AA192"/>
    </row>
    <row r="193" spans="1:27" x14ac:dyDescent="0.3">
      <c r="A193" s="57">
        <v>44286</v>
      </c>
      <c r="B193">
        <v>29894663000189</v>
      </c>
      <c r="C193" t="s">
        <v>96</v>
      </c>
      <c r="D193" s="57">
        <v>43843</v>
      </c>
      <c r="E193">
        <v>102</v>
      </c>
      <c r="F193" s="57">
        <v>43868</v>
      </c>
      <c r="G193">
        <f t="shared" si="10"/>
        <v>-418</v>
      </c>
      <c r="H193" s="57">
        <v>45999</v>
      </c>
      <c r="I193">
        <v>1683</v>
      </c>
      <c r="J193">
        <v>296168239</v>
      </c>
      <c r="K193">
        <v>72</v>
      </c>
      <c r="L193"/>
      <c r="M193"/>
      <c r="N193">
        <v>1.36</v>
      </c>
      <c r="O193" s="83">
        <v>5306.2</v>
      </c>
      <c r="P193">
        <v>4610.0200000000013</v>
      </c>
      <c r="Q193">
        <v>1.6261410000000001</v>
      </c>
      <c r="R193">
        <v>5551.09</v>
      </c>
      <c r="S193">
        <v>1.6261410000000001</v>
      </c>
      <c r="T193" s="84">
        <v>5306.2</v>
      </c>
      <c r="U193" s="57">
        <v>43862</v>
      </c>
      <c r="V193" s="81" t="str">
        <f t="shared" si="8"/>
        <v>12020</v>
      </c>
      <c r="W193" s="80" t="str">
        <f t="shared" si="9"/>
        <v>Acima de 120 dias</v>
      </c>
      <c r="X193" s="81" t="str">
        <f t="shared" si="11"/>
        <v>22020</v>
      </c>
      <c r="AA193"/>
    </row>
    <row r="194" spans="1:27" x14ac:dyDescent="0.3">
      <c r="A194" s="57">
        <v>44286</v>
      </c>
      <c r="B194">
        <v>29894663000189</v>
      </c>
      <c r="C194" t="s">
        <v>96</v>
      </c>
      <c r="D194" s="57">
        <v>43873</v>
      </c>
      <c r="E194">
        <v>166.65</v>
      </c>
      <c r="F194" s="57">
        <v>43989</v>
      </c>
      <c r="G194">
        <f t="shared" si="10"/>
        <v>-297</v>
      </c>
      <c r="H194" s="57">
        <v>46029</v>
      </c>
      <c r="I194">
        <v>1713</v>
      </c>
      <c r="J194">
        <v>296178952</v>
      </c>
      <c r="K194">
        <v>72</v>
      </c>
      <c r="L194"/>
      <c r="M194"/>
      <c r="N194">
        <v>1.36</v>
      </c>
      <c r="O194" s="83">
        <v>8044.81</v>
      </c>
      <c r="P194">
        <v>7530.4699999999993</v>
      </c>
      <c r="Q194">
        <v>1.6430929999999999</v>
      </c>
      <c r="R194">
        <v>8480.31</v>
      </c>
      <c r="S194">
        <v>1.6430929999999999</v>
      </c>
      <c r="T194" s="84">
        <v>8044.81</v>
      </c>
      <c r="U194" s="57">
        <v>44013</v>
      </c>
      <c r="V194" s="81" t="str">
        <f t="shared" ref="V194:V257" si="12">MONTH(D194)&amp;YEAR(D194)</f>
        <v>22020</v>
      </c>
      <c r="W194" s="80" t="str">
        <f t="shared" ref="W194:W257" si="13">_xlfn.IFS(G194&lt;-120,"Acima de 120 dias",G194&lt;=-90,"91 a 120 dias",G194&lt;=-61,"61 a 90 dias",G194&lt;=-31,"31 a 60 dias",G194&gt;=-30,"1 a 30 dias")</f>
        <v>Acima de 120 dias</v>
      </c>
      <c r="X194" s="81" t="str">
        <f t="shared" si="11"/>
        <v>72020</v>
      </c>
      <c r="AA194"/>
    </row>
    <row r="195" spans="1:27" x14ac:dyDescent="0.3">
      <c r="A195" s="57">
        <v>44286</v>
      </c>
      <c r="B195">
        <v>29894663000189</v>
      </c>
      <c r="C195" t="s">
        <v>96</v>
      </c>
      <c r="D195" s="57">
        <v>43843</v>
      </c>
      <c r="E195">
        <v>195.37</v>
      </c>
      <c r="F195" s="57">
        <v>43958</v>
      </c>
      <c r="G195">
        <f t="shared" ref="G195:G258" si="14">F195-A195</f>
        <v>-328</v>
      </c>
      <c r="H195" s="57">
        <v>45999</v>
      </c>
      <c r="I195">
        <v>1683</v>
      </c>
      <c r="J195">
        <v>296179111</v>
      </c>
      <c r="K195">
        <v>72</v>
      </c>
      <c r="L195"/>
      <c r="M195"/>
      <c r="N195">
        <v>1.5054540000000001</v>
      </c>
      <c r="O195" s="83">
        <v>8913.2000000000007</v>
      </c>
      <c r="P195">
        <v>8454.619999999999</v>
      </c>
      <c r="Q195">
        <v>2.0527169999999999</v>
      </c>
      <c r="R195">
        <v>9785.74</v>
      </c>
      <c r="S195">
        <v>2.0527169999999999</v>
      </c>
      <c r="T195" s="84">
        <v>8913.2000000000007</v>
      </c>
      <c r="U195" s="57">
        <v>44044</v>
      </c>
      <c r="V195" s="81" t="str">
        <f t="shared" si="12"/>
        <v>12020</v>
      </c>
      <c r="W195" s="80" t="str">
        <f t="shared" si="13"/>
        <v>Acima de 120 dias</v>
      </c>
      <c r="X195" s="81" t="str">
        <f t="shared" ref="X195:X258" si="15">MONTH(U195)&amp;YEAR(U195)</f>
        <v>82020</v>
      </c>
      <c r="AA195"/>
    </row>
    <row r="196" spans="1:27" x14ac:dyDescent="0.3">
      <c r="A196" s="57">
        <v>44286</v>
      </c>
      <c r="B196">
        <v>29894663000189</v>
      </c>
      <c r="C196" t="s">
        <v>96</v>
      </c>
      <c r="D196" s="57">
        <v>43903</v>
      </c>
      <c r="E196">
        <v>382.65</v>
      </c>
      <c r="F196" s="57">
        <v>44019</v>
      </c>
      <c r="G196">
        <f t="shared" si="14"/>
        <v>-267</v>
      </c>
      <c r="H196" s="57">
        <v>46029</v>
      </c>
      <c r="I196">
        <v>1713</v>
      </c>
      <c r="J196">
        <v>296185205</v>
      </c>
      <c r="K196">
        <v>72</v>
      </c>
      <c r="L196"/>
      <c r="M196"/>
      <c r="N196">
        <v>1.3766651261370326</v>
      </c>
      <c r="O196" s="83">
        <v>17851.82</v>
      </c>
      <c r="P196">
        <v>17057.760000000002</v>
      </c>
      <c r="Q196">
        <v>1.7149939999999999</v>
      </c>
      <c r="R196">
        <v>19027.77</v>
      </c>
      <c r="S196">
        <v>1.7149939999999999</v>
      </c>
      <c r="T196" s="84">
        <v>17851.82</v>
      </c>
      <c r="U196" s="57">
        <v>44044</v>
      </c>
      <c r="V196" s="81" t="str">
        <f t="shared" si="12"/>
        <v>32020</v>
      </c>
      <c r="W196" s="80" t="str">
        <f t="shared" si="13"/>
        <v>Acima de 120 dias</v>
      </c>
      <c r="X196" s="81" t="str">
        <f t="shared" si="15"/>
        <v>82020</v>
      </c>
      <c r="AA196"/>
    </row>
    <row r="197" spans="1:27" x14ac:dyDescent="0.3">
      <c r="A197" s="57">
        <v>44286</v>
      </c>
      <c r="B197">
        <v>29894663000189</v>
      </c>
      <c r="C197" t="s">
        <v>96</v>
      </c>
      <c r="D197" s="57">
        <v>43791</v>
      </c>
      <c r="E197">
        <v>397.75</v>
      </c>
      <c r="F197" s="57">
        <v>43958</v>
      </c>
      <c r="G197">
        <f t="shared" si="14"/>
        <v>-328</v>
      </c>
      <c r="H197" s="57">
        <v>44172</v>
      </c>
      <c r="I197">
        <v>-144</v>
      </c>
      <c r="J197">
        <v>296250155</v>
      </c>
      <c r="K197">
        <v>15</v>
      </c>
      <c r="L197"/>
      <c r="M197"/>
      <c r="N197">
        <v>1.4950000000000001</v>
      </c>
      <c r="O197" s="83">
        <v>3182</v>
      </c>
      <c r="P197">
        <v>4694.18</v>
      </c>
      <c r="Q197">
        <v>1.8993850000000001</v>
      </c>
      <c r="R197">
        <v>3182</v>
      </c>
      <c r="S197">
        <v>1.8993850000000001</v>
      </c>
      <c r="T197" s="84">
        <v>3182</v>
      </c>
      <c r="U197" s="57">
        <v>44013</v>
      </c>
      <c r="V197" s="81" t="str">
        <f t="shared" si="12"/>
        <v>112019</v>
      </c>
      <c r="W197" s="80" t="str">
        <f t="shared" si="13"/>
        <v>Acima de 120 dias</v>
      </c>
      <c r="X197" s="81" t="str">
        <f t="shared" si="15"/>
        <v>72020</v>
      </c>
      <c r="AA197"/>
    </row>
    <row r="198" spans="1:27" x14ac:dyDescent="0.3">
      <c r="A198" s="57">
        <v>44286</v>
      </c>
      <c r="B198">
        <v>29894663000189</v>
      </c>
      <c r="C198" t="s">
        <v>96</v>
      </c>
      <c r="D198" s="57">
        <v>43815</v>
      </c>
      <c r="E198">
        <v>167.39</v>
      </c>
      <c r="F198" s="57">
        <v>43958</v>
      </c>
      <c r="G198">
        <f t="shared" si="14"/>
        <v>-328</v>
      </c>
      <c r="H198" s="57">
        <v>45937</v>
      </c>
      <c r="I198">
        <v>1621</v>
      </c>
      <c r="J198">
        <v>296253492</v>
      </c>
      <c r="K198">
        <v>72</v>
      </c>
      <c r="L198"/>
      <c r="M198"/>
      <c r="N198">
        <v>1.3599999999999999</v>
      </c>
      <c r="O198" s="83">
        <v>7994</v>
      </c>
      <c r="P198">
        <v>7510.2500000000018</v>
      </c>
      <c r="Q198">
        <v>1.6813210000000001</v>
      </c>
      <c r="R198">
        <v>8448.76</v>
      </c>
      <c r="S198">
        <v>1.6813210000000001</v>
      </c>
      <c r="T198" s="84">
        <v>7994</v>
      </c>
      <c r="U198" s="57">
        <v>43983</v>
      </c>
      <c r="V198" s="81" t="str">
        <f t="shared" si="12"/>
        <v>122019</v>
      </c>
      <c r="W198" s="80" t="str">
        <f t="shared" si="13"/>
        <v>Acima de 120 dias</v>
      </c>
      <c r="X198" s="81" t="str">
        <f t="shared" si="15"/>
        <v>62020</v>
      </c>
      <c r="AA198"/>
    </row>
    <row r="199" spans="1:27" x14ac:dyDescent="0.3">
      <c r="A199" s="57">
        <v>44286</v>
      </c>
      <c r="B199">
        <v>29894663000189</v>
      </c>
      <c r="C199" t="s">
        <v>96</v>
      </c>
      <c r="D199" s="57">
        <v>43873</v>
      </c>
      <c r="E199">
        <v>235.83</v>
      </c>
      <c r="F199" s="57">
        <v>44019</v>
      </c>
      <c r="G199">
        <f t="shared" si="14"/>
        <v>-267</v>
      </c>
      <c r="H199" s="57">
        <v>46029</v>
      </c>
      <c r="I199">
        <v>1713</v>
      </c>
      <c r="J199">
        <v>296282813</v>
      </c>
      <c r="K199">
        <v>72</v>
      </c>
      <c r="L199"/>
      <c r="M199"/>
      <c r="N199">
        <v>1.36</v>
      </c>
      <c r="O199" s="83">
        <v>11044.970000000001</v>
      </c>
      <c r="P199">
        <v>10656.500000000004</v>
      </c>
      <c r="Q199">
        <v>1.69381</v>
      </c>
      <c r="R199">
        <v>11764.849999999999</v>
      </c>
      <c r="S199">
        <v>1.69381</v>
      </c>
      <c r="T199" s="84">
        <v>11044.970000000001</v>
      </c>
      <c r="U199" s="57">
        <v>44044</v>
      </c>
      <c r="V199" s="81" t="str">
        <f t="shared" si="12"/>
        <v>22020</v>
      </c>
      <c r="W199" s="80" t="str">
        <f t="shared" si="13"/>
        <v>Acima de 120 dias</v>
      </c>
      <c r="X199" s="81" t="str">
        <f t="shared" si="15"/>
        <v>82020</v>
      </c>
      <c r="AA199"/>
    </row>
    <row r="200" spans="1:27" x14ac:dyDescent="0.3">
      <c r="A200" s="57">
        <v>44286</v>
      </c>
      <c r="B200">
        <v>29894663000189</v>
      </c>
      <c r="C200" t="s">
        <v>96</v>
      </c>
      <c r="D200" s="57">
        <v>43873</v>
      </c>
      <c r="E200">
        <v>286</v>
      </c>
      <c r="F200" s="57">
        <v>43897</v>
      </c>
      <c r="G200">
        <f t="shared" si="14"/>
        <v>-389</v>
      </c>
      <c r="H200" s="57">
        <v>45937</v>
      </c>
      <c r="I200">
        <v>1621</v>
      </c>
      <c r="J200">
        <v>296354518</v>
      </c>
      <c r="K200">
        <v>72</v>
      </c>
      <c r="L200"/>
      <c r="M200"/>
      <c r="N200">
        <v>1.36</v>
      </c>
      <c r="O200" s="83">
        <v>14207.07</v>
      </c>
      <c r="P200">
        <v>12594.070000000002</v>
      </c>
      <c r="Q200">
        <v>1.691586</v>
      </c>
      <c r="R200">
        <v>15007.34</v>
      </c>
      <c r="S200">
        <v>1.691586</v>
      </c>
      <c r="T200" s="84">
        <v>14207.07</v>
      </c>
      <c r="U200" s="57">
        <v>43922</v>
      </c>
      <c r="V200" s="81" t="str">
        <f t="shared" si="12"/>
        <v>22020</v>
      </c>
      <c r="W200" s="80" t="str">
        <f t="shared" si="13"/>
        <v>Acima de 120 dias</v>
      </c>
      <c r="X200" s="81" t="str">
        <f t="shared" si="15"/>
        <v>42020</v>
      </c>
      <c r="AA200"/>
    </row>
    <row r="201" spans="1:27" x14ac:dyDescent="0.3">
      <c r="A201" s="57">
        <v>44286</v>
      </c>
      <c r="B201">
        <v>29894663000189</v>
      </c>
      <c r="C201" t="s">
        <v>96</v>
      </c>
      <c r="D201" s="57">
        <v>43815</v>
      </c>
      <c r="E201">
        <v>158.35</v>
      </c>
      <c r="F201" s="57">
        <v>44234</v>
      </c>
      <c r="G201">
        <f t="shared" si="14"/>
        <v>-52</v>
      </c>
      <c r="H201" s="57">
        <v>45968</v>
      </c>
      <c r="I201">
        <v>1652</v>
      </c>
      <c r="J201">
        <v>296362346</v>
      </c>
      <c r="K201">
        <v>72</v>
      </c>
      <c r="L201"/>
      <c r="M201"/>
      <c r="N201">
        <v>1.5094480000000001</v>
      </c>
      <c r="O201" s="83">
        <v>5741.62</v>
      </c>
      <c r="P201">
        <v>6852.9000000000024</v>
      </c>
      <c r="Q201">
        <v>2.058408</v>
      </c>
      <c r="R201">
        <v>6427</v>
      </c>
      <c r="S201">
        <v>2.058408</v>
      </c>
      <c r="T201" s="84">
        <v>5741.62</v>
      </c>
      <c r="U201" s="57">
        <v>44228</v>
      </c>
      <c r="V201" s="81" t="str">
        <f t="shared" si="12"/>
        <v>122019</v>
      </c>
      <c r="W201" s="80" t="str">
        <f t="shared" si="13"/>
        <v>31 a 60 dias</v>
      </c>
      <c r="X201" s="81" t="str">
        <f t="shared" si="15"/>
        <v>22021</v>
      </c>
      <c r="AA201"/>
    </row>
    <row r="202" spans="1:27" x14ac:dyDescent="0.3">
      <c r="A202" s="57">
        <v>44286</v>
      </c>
      <c r="B202">
        <v>29894663000189</v>
      </c>
      <c r="C202" t="s">
        <v>96</v>
      </c>
      <c r="D202" s="57">
        <v>43873</v>
      </c>
      <c r="E202">
        <v>104.82</v>
      </c>
      <c r="F202" s="57">
        <v>44081</v>
      </c>
      <c r="G202">
        <f t="shared" si="14"/>
        <v>-205</v>
      </c>
      <c r="H202" s="57">
        <v>46029</v>
      </c>
      <c r="I202">
        <v>1713</v>
      </c>
      <c r="J202">
        <v>296576227</v>
      </c>
      <c r="K202">
        <v>72</v>
      </c>
      <c r="L202"/>
      <c r="M202"/>
      <c r="N202">
        <v>1.36</v>
      </c>
      <c r="O202" s="83">
        <v>4758.9799999999996</v>
      </c>
      <c r="P202">
        <v>4736.5699999999988</v>
      </c>
      <c r="Q202">
        <v>1.6285160000000001</v>
      </c>
      <c r="R202">
        <v>5019.51</v>
      </c>
      <c r="S202">
        <v>1.6285160000000001</v>
      </c>
      <c r="T202" s="84">
        <v>4758.9799999999996</v>
      </c>
      <c r="U202" s="57">
        <v>44105</v>
      </c>
      <c r="V202" s="81" t="str">
        <f t="shared" si="12"/>
        <v>22020</v>
      </c>
      <c r="W202" s="80" t="str">
        <f t="shared" si="13"/>
        <v>Acima de 120 dias</v>
      </c>
      <c r="X202" s="81" t="str">
        <f t="shared" si="15"/>
        <v>102020</v>
      </c>
      <c r="AA202"/>
    </row>
    <row r="203" spans="1:27" x14ac:dyDescent="0.3">
      <c r="A203" s="57">
        <v>44286</v>
      </c>
      <c r="B203">
        <v>29894663000189</v>
      </c>
      <c r="C203" t="s">
        <v>96</v>
      </c>
      <c r="D203" s="57">
        <v>43903</v>
      </c>
      <c r="E203">
        <v>399.3</v>
      </c>
      <c r="F203" s="57">
        <v>43989</v>
      </c>
      <c r="G203">
        <f t="shared" si="14"/>
        <v>-297</v>
      </c>
      <c r="H203" s="57">
        <v>46029</v>
      </c>
      <c r="I203">
        <v>1713</v>
      </c>
      <c r="J203">
        <v>296583725</v>
      </c>
      <c r="K203">
        <v>72</v>
      </c>
      <c r="L203"/>
      <c r="M203"/>
      <c r="N203">
        <v>1.36</v>
      </c>
      <c r="O203" s="83">
        <v>19095.47</v>
      </c>
      <c r="P203">
        <v>17888.679999999993</v>
      </c>
      <c r="Q203">
        <v>1.6952130000000001</v>
      </c>
      <c r="R203">
        <v>20319.14</v>
      </c>
      <c r="S203">
        <v>1.6952130000000001</v>
      </c>
      <c r="T203" s="84">
        <v>19095.47</v>
      </c>
      <c r="U203" s="57">
        <v>44044</v>
      </c>
      <c r="V203" s="81" t="str">
        <f t="shared" si="12"/>
        <v>32020</v>
      </c>
      <c r="W203" s="80" t="str">
        <f t="shared" si="13"/>
        <v>Acima de 120 dias</v>
      </c>
      <c r="X203" s="81" t="str">
        <f t="shared" si="15"/>
        <v>82020</v>
      </c>
      <c r="AA203"/>
    </row>
    <row r="204" spans="1:27" x14ac:dyDescent="0.3">
      <c r="A204" s="57">
        <v>44286</v>
      </c>
      <c r="B204">
        <v>29894663000189</v>
      </c>
      <c r="C204" t="s">
        <v>96</v>
      </c>
      <c r="D204" s="57">
        <v>43873</v>
      </c>
      <c r="E204">
        <v>133.29</v>
      </c>
      <c r="F204" s="57">
        <v>44323</v>
      </c>
      <c r="G204">
        <f t="shared" si="14"/>
        <v>37</v>
      </c>
      <c r="H204" s="57">
        <v>46029</v>
      </c>
      <c r="I204">
        <v>1713</v>
      </c>
      <c r="J204">
        <v>296665618</v>
      </c>
      <c r="K204">
        <v>72</v>
      </c>
      <c r="L204"/>
      <c r="M204"/>
      <c r="N204">
        <v>1.36</v>
      </c>
      <c r="O204" s="83">
        <v>4975.78</v>
      </c>
      <c r="P204">
        <v>6022.9700000000021</v>
      </c>
      <c r="Q204">
        <v>1.6366419999999999</v>
      </c>
      <c r="R204">
        <v>5316.5</v>
      </c>
      <c r="S204">
        <v>1.6366419999999999</v>
      </c>
      <c r="T204" s="84">
        <v>4975.78</v>
      </c>
      <c r="U204" s="57">
        <v>44317</v>
      </c>
      <c r="V204" s="81" t="str">
        <f t="shared" si="12"/>
        <v>22020</v>
      </c>
      <c r="W204" s="80" t="str">
        <f t="shared" si="13"/>
        <v>1 a 30 dias</v>
      </c>
      <c r="X204" s="81" t="str">
        <f t="shared" si="15"/>
        <v>52021</v>
      </c>
      <c r="AA204"/>
    </row>
    <row r="205" spans="1:27" x14ac:dyDescent="0.3">
      <c r="A205" s="57">
        <v>44286</v>
      </c>
      <c r="B205">
        <v>29894663000189</v>
      </c>
      <c r="C205" t="s">
        <v>96</v>
      </c>
      <c r="D205" s="57">
        <v>43903</v>
      </c>
      <c r="E205">
        <v>94.2</v>
      </c>
      <c r="F205" s="57">
        <v>44172</v>
      </c>
      <c r="G205">
        <f t="shared" si="14"/>
        <v>-114</v>
      </c>
      <c r="H205" s="57">
        <v>46029</v>
      </c>
      <c r="I205">
        <v>1713</v>
      </c>
      <c r="J205">
        <v>296682185</v>
      </c>
      <c r="K205">
        <v>72</v>
      </c>
      <c r="L205"/>
      <c r="M205"/>
      <c r="N205">
        <v>1.36</v>
      </c>
      <c r="O205" s="83">
        <v>3937.3500000000004</v>
      </c>
      <c r="P205">
        <v>4220.1899999999996</v>
      </c>
      <c r="Q205">
        <v>1.6980440000000001</v>
      </c>
      <c r="R205">
        <v>4228.34</v>
      </c>
      <c r="S205">
        <v>1.6980440000000001</v>
      </c>
      <c r="T205" s="84">
        <v>3937.3500000000004</v>
      </c>
      <c r="U205" s="57">
        <v>44197</v>
      </c>
      <c r="V205" s="81" t="str">
        <f t="shared" si="12"/>
        <v>32020</v>
      </c>
      <c r="W205" s="80" t="str">
        <f t="shared" si="13"/>
        <v>91 a 120 dias</v>
      </c>
      <c r="X205" s="81" t="str">
        <f t="shared" si="15"/>
        <v>12021</v>
      </c>
      <c r="AA205"/>
    </row>
    <row r="206" spans="1:27" x14ac:dyDescent="0.3">
      <c r="A206" s="57">
        <v>44286</v>
      </c>
      <c r="B206">
        <v>29894663000189</v>
      </c>
      <c r="C206" t="s">
        <v>96</v>
      </c>
      <c r="D206" s="57">
        <v>43873</v>
      </c>
      <c r="E206">
        <v>236.29</v>
      </c>
      <c r="F206" s="57">
        <v>44234</v>
      </c>
      <c r="G206">
        <f t="shared" si="14"/>
        <v>-52</v>
      </c>
      <c r="H206" s="57">
        <v>45999</v>
      </c>
      <c r="I206">
        <v>1683</v>
      </c>
      <c r="J206">
        <v>296768032</v>
      </c>
      <c r="K206">
        <v>72</v>
      </c>
      <c r="L206"/>
      <c r="M206"/>
      <c r="N206">
        <v>1.36</v>
      </c>
      <c r="O206" s="83">
        <v>9457.0399999999991</v>
      </c>
      <c r="P206">
        <v>10587.789999999999</v>
      </c>
      <c r="Q206">
        <v>1.626037</v>
      </c>
      <c r="R206">
        <v>10023.950000000001</v>
      </c>
      <c r="S206">
        <v>1.626037</v>
      </c>
      <c r="T206" s="84">
        <v>9457.0399999999991</v>
      </c>
      <c r="U206" s="57">
        <v>44228</v>
      </c>
      <c r="V206" s="81" t="str">
        <f t="shared" si="12"/>
        <v>22020</v>
      </c>
      <c r="W206" s="80" t="str">
        <f t="shared" si="13"/>
        <v>31 a 60 dias</v>
      </c>
      <c r="X206" s="81" t="str">
        <f t="shared" si="15"/>
        <v>22021</v>
      </c>
      <c r="AA206"/>
    </row>
    <row r="207" spans="1:27" x14ac:dyDescent="0.3">
      <c r="A207" s="57">
        <v>44286</v>
      </c>
      <c r="B207">
        <v>29894663000189</v>
      </c>
      <c r="C207" t="s">
        <v>96</v>
      </c>
      <c r="D207" s="57">
        <v>43843</v>
      </c>
      <c r="E207">
        <v>1034.8900000000001</v>
      </c>
      <c r="F207" s="57">
        <v>44172</v>
      </c>
      <c r="G207">
        <f t="shared" si="14"/>
        <v>-114</v>
      </c>
      <c r="H207" s="57">
        <v>45999</v>
      </c>
      <c r="I207">
        <v>1683</v>
      </c>
      <c r="J207">
        <v>296768794</v>
      </c>
      <c r="K207">
        <v>72</v>
      </c>
      <c r="L207"/>
      <c r="M207"/>
      <c r="N207">
        <v>1.36</v>
      </c>
      <c r="O207" s="83">
        <v>43439.14</v>
      </c>
      <c r="P207">
        <v>46773.020000000004</v>
      </c>
      <c r="Q207">
        <v>1.6316839999999999</v>
      </c>
      <c r="R207">
        <v>45972.119999999995</v>
      </c>
      <c r="S207">
        <v>1.6316839999999999</v>
      </c>
      <c r="T207" s="84">
        <v>43439.14</v>
      </c>
      <c r="U207" s="57">
        <v>44197</v>
      </c>
      <c r="V207" s="81" t="str">
        <f t="shared" si="12"/>
        <v>12020</v>
      </c>
      <c r="W207" s="80" t="str">
        <f t="shared" si="13"/>
        <v>91 a 120 dias</v>
      </c>
      <c r="X207" s="81" t="str">
        <f t="shared" si="15"/>
        <v>12021</v>
      </c>
      <c r="AA207"/>
    </row>
    <row r="208" spans="1:27" x14ac:dyDescent="0.3">
      <c r="A208" s="57">
        <v>44286</v>
      </c>
      <c r="B208">
        <v>29894663000189</v>
      </c>
      <c r="C208" t="s">
        <v>96</v>
      </c>
      <c r="D208" s="57">
        <v>43903</v>
      </c>
      <c r="E208">
        <v>194.4</v>
      </c>
      <c r="F208" s="57">
        <v>44142</v>
      </c>
      <c r="G208">
        <f t="shared" si="14"/>
        <v>-144</v>
      </c>
      <c r="H208" s="57">
        <v>46029</v>
      </c>
      <c r="I208">
        <v>1713</v>
      </c>
      <c r="J208">
        <v>296779442</v>
      </c>
      <c r="K208">
        <v>72</v>
      </c>
      <c r="L208"/>
      <c r="M208"/>
      <c r="N208">
        <v>1.36</v>
      </c>
      <c r="O208" s="83">
        <v>8415.26</v>
      </c>
      <c r="P208">
        <v>8709.0899999999983</v>
      </c>
      <c r="Q208">
        <v>1.6414690000000001</v>
      </c>
      <c r="R208">
        <v>8920.41</v>
      </c>
      <c r="S208">
        <v>1.6414690000000001</v>
      </c>
      <c r="T208" s="84">
        <v>8415.26</v>
      </c>
      <c r="U208" s="57">
        <v>44136</v>
      </c>
      <c r="V208" s="81" t="str">
        <f t="shared" si="12"/>
        <v>32020</v>
      </c>
      <c r="W208" s="80" t="str">
        <f t="shared" si="13"/>
        <v>Acima de 120 dias</v>
      </c>
      <c r="X208" s="81" t="str">
        <f t="shared" si="15"/>
        <v>112020</v>
      </c>
      <c r="AA208"/>
    </row>
    <row r="209" spans="1:27" x14ac:dyDescent="0.3">
      <c r="A209" s="57">
        <v>44286</v>
      </c>
      <c r="B209">
        <v>29894663000189</v>
      </c>
      <c r="C209" t="s">
        <v>96</v>
      </c>
      <c r="D209" s="57">
        <v>43791</v>
      </c>
      <c r="E209">
        <v>446</v>
      </c>
      <c r="F209" s="57">
        <v>44354</v>
      </c>
      <c r="G209">
        <f t="shared" si="14"/>
        <v>68</v>
      </c>
      <c r="H209" s="57">
        <v>45937</v>
      </c>
      <c r="I209">
        <v>1621</v>
      </c>
      <c r="J209">
        <v>296852531</v>
      </c>
      <c r="K209">
        <v>72</v>
      </c>
      <c r="L209"/>
      <c r="M209"/>
      <c r="N209">
        <v>1.3460000000000001</v>
      </c>
      <c r="O209" s="83">
        <v>15499.31</v>
      </c>
      <c r="P209">
        <v>20322.990000000002</v>
      </c>
      <c r="Q209">
        <v>1.6819470000000001</v>
      </c>
      <c r="R209">
        <v>16768.78</v>
      </c>
      <c r="S209">
        <v>1.6819470000000001</v>
      </c>
      <c r="T209" s="84">
        <v>15499.31</v>
      </c>
      <c r="U209" s="57">
        <v>44348</v>
      </c>
      <c r="V209" s="81" t="str">
        <f t="shared" si="12"/>
        <v>112019</v>
      </c>
      <c r="W209" s="80" t="str">
        <f t="shared" si="13"/>
        <v>1 a 30 dias</v>
      </c>
      <c r="X209" s="81" t="str">
        <f t="shared" si="15"/>
        <v>62021</v>
      </c>
      <c r="AA209"/>
    </row>
    <row r="210" spans="1:27" x14ac:dyDescent="0.3">
      <c r="A210" s="57">
        <v>44286</v>
      </c>
      <c r="B210">
        <v>29894663000189</v>
      </c>
      <c r="C210" t="s">
        <v>96</v>
      </c>
      <c r="D210" s="57">
        <v>43815</v>
      </c>
      <c r="E210">
        <v>179</v>
      </c>
      <c r="F210" s="57">
        <v>44081</v>
      </c>
      <c r="G210">
        <f t="shared" si="14"/>
        <v>-205</v>
      </c>
      <c r="H210" s="57">
        <v>45937</v>
      </c>
      <c r="I210">
        <v>1621</v>
      </c>
      <c r="J210">
        <v>296852849</v>
      </c>
      <c r="K210">
        <v>72</v>
      </c>
      <c r="L210"/>
      <c r="M210"/>
      <c r="N210">
        <v>1.3599999999999999</v>
      </c>
      <c r="O210" s="83">
        <v>7819.74</v>
      </c>
      <c r="P210">
        <v>8031.1600000000035</v>
      </c>
      <c r="Q210">
        <v>1.6902710000000001</v>
      </c>
      <c r="R210">
        <v>8318.73</v>
      </c>
      <c r="S210">
        <v>1.6902710000000001</v>
      </c>
      <c r="T210" s="84">
        <v>7819.74</v>
      </c>
      <c r="U210" s="57">
        <v>44105</v>
      </c>
      <c r="V210" s="81" t="str">
        <f t="shared" si="12"/>
        <v>122019</v>
      </c>
      <c r="W210" s="80" t="str">
        <f t="shared" si="13"/>
        <v>Acima de 120 dias</v>
      </c>
      <c r="X210" s="81" t="str">
        <f t="shared" si="15"/>
        <v>102020</v>
      </c>
      <c r="AA210"/>
    </row>
    <row r="211" spans="1:27" x14ac:dyDescent="0.3">
      <c r="A211" s="57">
        <v>44286</v>
      </c>
      <c r="B211">
        <v>29894663000189</v>
      </c>
      <c r="C211" t="s">
        <v>96</v>
      </c>
      <c r="D211" s="57">
        <v>43815</v>
      </c>
      <c r="E211">
        <v>283.23</v>
      </c>
      <c r="F211" s="57">
        <v>44081</v>
      </c>
      <c r="G211">
        <f t="shared" si="14"/>
        <v>-205</v>
      </c>
      <c r="H211" s="57">
        <v>45968</v>
      </c>
      <c r="I211">
        <v>1652</v>
      </c>
      <c r="J211">
        <v>296862325</v>
      </c>
      <c r="K211">
        <v>72</v>
      </c>
      <c r="L211"/>
      <c r="M211"/>
      <c r="N211">
        <v>1.3599999999999999</v>
      </c>
      <c r="O211" s="83">
        <v>12516.85</v>
      </c>
      <c r="P211">
        <v>12815.029999999997</v>
      </c>
      <c r="Q211">
        <v>1.6770879999999999</v>
      </c>
      <c r="R211">
        <v>13297.93</v>
      </c>
      <c r="S211">
        <v>1.6770879999999999</v>
      </c>
      <c r="T211" s="84">
        <v>12516.85</v>
      </c>
      <c r="U211" s="57">
        <v>44105</v>
      </c>
      <c r="V211" s="81" t="str">
        <f t="shared" si="12"/>
        <v>122019</v>
      </c>
      <c r="W211" s="80" t="str">
        <f t="shared" si="13"/>
        <v>Acima de 120 dias</v>
      </c>
      <c r="X211" s="81" t="str">
        <f t="shared" si="15"/>
        <v>102020</v>
      </c>
      <c r="AA211"/>
    </row>
    <row r="212" spans="1:27" x14ac:dyDescent="0.3">
      <c r="A212" s="57">
        <v>44286</v>
      </c>
      <c r="B212">
        <v>29894663000189</v>
      </c>
      <c r="C212" t="s">
        <v>96</v>
      </c>
      <c r="D212" s="57">
        <v>43843</v>
      </c>
      <c r="E212">
        <v>170.2</v>
      </c>
      <c r="F212" s="57">
        <v>43897</v>
      </c>
      <c r="G212">
        <f t="shared" si="14"/>
        <v>-389</v>
      </c>
      <c r="H212" s="57">
        <v>45968</v>
      </c>
      <c r="I212">
        <v>1652</v>
      </c>
      <c r="J212">
        <v>296865138</v>
      </c>
      <c r="K212">
        <v>72</v>
      </c>
      <c r="L212"/>
      <c r="M212"/>
      <c r="N212">
        <v>1.36</v>
      </c>
      <c r="O212" s="83">
        <v>8528.75</v>
      </c>
      <c r="P212">
        <v>7627.8900000000012</v>
      </c>
      <c r="Q212">
        <v>1.687243</v>
      </c>
      <c r="R212">
        <v>9012.2999999999993</v>
      </c>
      <c r="S212">
        <v>1.687243</v>
      </c>
      <c r="T212" s="84">
        <v>8528.75</v>
      </c>
      <c r="U212" s="57">
        <v>43922</v>
      </c>
      <c r="V212" s="81" t="str">
        <f t="shared" si="12"/>
        <v>12020</v>
      </c>
      <c r="W212" s="80" t="str">
        <f t="shared" si="13"/>
        <v>Acima de 120 dias</v>
      </c>
      <c r="X212" s="81" t="str">
        <f t="shared" si="15"/>
        <v>42020</v>
      </c>
      <c r="AA212"/>
    </row>
    <row r="213" spans="1:27" x14ac:dyDescent="0.3">
      <c r="A213" s="57">
        <v>44286</v>
      </c>
      <c r="B213">
        <v>29894663000189</v>
      </c>
      <c r="C213" t="s">
        <v>96</v>
      </c>
      <c r="D213" s="57">
        <v>43843</v>
      </c>
      <c r="E213">
        <v>485</v>
      </c>
      <c r="F213" s="57">
        <v>43868</v>
      </c>
      <c r="G213">
        <f t="shared" si="14"/>
        <v>-418</v>
      </c>
      <c r="H213" s="57">
        <v>45968</v>
      </c>
      <c r="I213">
        <v>1652</v>
      </c>
      <c r="J213">
        <v>296958646</v>
      </c>
      <c r="K213">
        <v>72</v>
      </c>
      <c r="L213"/>
      <c r="M213"/>
      <c r="N213">
        <v>1.36</v>
      </c>
      <c r="O213" s="83">
        <v>24967.599999999999</v>
      </c>
      <c r="P213">
        <v>21736.430000000004</v>
      </c>
      <c r="Q213">
        <v>1.6424399999999999</v>
      </c>
      <c r="R213">
        <v>26166.240000000002</v>
      </c>
      <c r="S213">
        <v>1.6424399999999999</v>
      </c>
      <c r="T213" s="84">
        <v>24967.599999999999</v>
      </c>
      <c r="U213" s="57">
        <v>43891</v>
      </c>
      <c r="V213" s="81" t="str">
        <f t="shared" si="12"/>
        <v>12020</v>
      </c>
      <c r="W213" s="80" t="str">
        <f t="shared" si="13"/>
        <v>Acima de 120 dias</v>
      </c>
      <c r="X213" s="81" t="str">
        <f t="shared" si="15"/>
        <v>32020</v>
      </c>
      <c r="AA213"/>
    </row>
    <row r="214" spans="1:27" x14ac:dyDescent="0.3">
      <c r="A214" s="57">
        <v>44286</v>
      </c>
      <c r="B214">
        <v>29894663000189</v>
      </c>
      <c r="C214" t="s">
        <v>96</v>
      </c>
      <c r="D214" s="57">
        <v>43843</v>
      </c>
      <c r="E214">
        <v>205.76</v>
      </c>
      <c r="F214" s="57">
        <v>43989</v>
      </c>
      <c r="G214">
        <f t="shared" si="14"/>
        <v>-297</v>
      </c>
      <c r="H214" s="57">
        <v>45968</v>
      </c>
      <c r="I214">
        <v>1652</v>
      </c>
      <c r="J214">
        <v>296959952</v>
      </c>
      <c r="K214">
        <v>72</v>
      </c>
      <c r="L214"/>
      <c r="M214"/>
      <c r="N214">
        <v>1.36</v>
      </c>
      <c r="O214" s="83">
        <v>9787.27</v>
      </c>
      <c r="P214">
        <v>9221.6400000000031</v>
      </c>
      <c r="Q214">
        <v>1.631999</v>
      </c>
      <c r="R214">
        <v>10277.9</v>
      </c>
      <c r="S214">
        <v>1.631999</v>
      </c>
      <c r="T214" s="84">
        <v>9787.27</v>
      </c>
      <c r="U214" s="57">
        <v>44013</v>
      </c>
      <c r="V214" s="81" t="str">
        <f t="shared" si="12"/>
        <v>12020</v>
      </c>
      <c r="W214" s="80" t="str">
        <f t="shared" si="13"/>
        <v>Acima de 120 dias</v>
      </c>
      <c r="X214" s="81" t="str">
        <f t="shared" si="15"/>
        <v>72020</v>
      </c>
      <c r="AA214"/>
    </row>
    <row r="215" spans="1:27" x14ac:dyDescent="0.3">
      <c r="A215" s="57">
        <v>44286</v>
      </c>
      <c r="B215">
        <v>29894663000189</v>
      </c>
      <c r="C215" t="s">
        <v>96</v>
      </c>
      <c r="D215" s="57">
        <v>43843</v>
      </c>
      <c r="E215">
        <v>267.54000000000002</v>
      </c>
      <c r="F215" s="57">
        <v>43958</v>
      </c>
      <c r="G215">
        <f t="shared" si="14"/>
        <v>-328</v>
      </c>
      <c r="H215" s="57">
        <v>45999</v>
      </c>
      <c r="I215">
        <v>1683</v>
      </c>
      <c r="J215">
        <v>296968092</v>
      </c>
      <c r="K215">
        <v>72</v>
      </c>
      <c r="L215"/>
      <c r="M215"/>
      <c r="N215">
        <v>1.36</v>
      </c>
      <c r="O215" s="83">
        <v>13125.7</v>
      </c>
      <c r="P215">
        <v>12091.779999999999</v>
      </c>
      <c r="Q215">
        <v>1.621645</v>
      </c>
      <c r="R215">
        <v>13757.45</v>
      </c>
      <c r="S215">
        <v>1.621645</v>
      </c>
      <c r="T215" s="84">
        <v>13125.7</v>
      </c>
      <c r="U215" s="57">
        <v>43983</v>
      </c>
      <c r="V215" s="81" t="str">
        <f t="shared" si="12"/>
        <v>12020</v>
      </c>
      <c r="W215" s="80" t="str">
        <f t="shared" si="13"/>
        <v>Acima de 120 dias</v>
      </c>
      <c r="X215" s="81" t="str">
        <f t="shared" si="15"/>
        <v>62020</v>
      </c>
      <c r="AA215"/>
    </row>
    <row r="216" spans="1:27" x14ac:dyDescent="0.3">
      <c r="A216" s="57">
        <v>44286</v>
      </c>
      <c r="B216">
        <v>29894663000189</v>
      </c>
      <c r="C216" t="s">
        <v>96</v>
      </c>
      <c r="D216" s="57">
        <v>43873</v>
      </c>
      <c r="E216">
        <v>299.3</v>
      </c>
      <c r="F216" s="57">
        <v>44172</v>
      </c>
      <c r="G216">
        <f t="shared" si="14"/>
        <v>-114</v>
      </c>
      <c r="H216" s="57">
        <v>45999</v>
      </c>
      <c r="I216">
        <v>1683</v>
      </c>
      <c r="J216">
        <v>297072740</v>
      </c>
      <c r="K216">
        <v>72</v>
      </c>
      <c r="L216"/>
      <c r="M216"/>
      <c r="N216">
        <v>1.3729714724949</v>
      </c>
      <c r="O216" s="83">
        <v>12362.029999999999</v>
      </c>
      <c r="P216">
        <v>13359.4</v>
      </c>
      <c r="Q216">
        <v>1.711276</v>
      </c>
      <c r="R216">
        <v>13259.099999999999</v>
      </c>
      <c r="S216">
        <v>1.711276</v>
      </c>
      <c r="T216" s="84">
        <v>12362.029999999999</v>
      </c>
      <c r="U216" s="57">
        <v>44197</v>
      </c>
      <c r="V216" s="81" t="str">
        <f t="shared" si="12"/>
        <v>22020</v>
      </c>
      <c r="W216" s="80" t="str">
        <f t="shared" si="13"/>
        <v>91 a 120 dias</v>
      </c>
      <c r="X216" s="81" t="str">
        <f t="shared" si="15"/>
        <v>12021</v>
      </c>
      <c r="AA216"/>
    </row>
    <row r="217" spans="1:27" x14ac:dyDescent="0.3">
      <c r="A217" s="57">
        <v>44286</v>
      </c>
      <c r="B217">
        <v>29894663000189</v>
      </c>
      <c r="C217" t="s">
        <v>96</v>
      </c>
      <c r="D217" s="57">
        <v>43873</v>
      </c>
      <c r="E217">
        <v>222.1</v>
      </c>
      <c r="F217" s="57">
        <v>44142</v>
      </c>
      <c r="G217">
        <f t="shared" si="14"/>
        <v>-144</v>
      </c>
      <c r="H217" s="57">
        <v>46029</v>
      </c>
      <c r="I217">
        <v>1713</v>
      </c>
      <c r="J217">
        <v>297075135</v>
      </c>
      <c r="K217">
        <v>72</v>
      </c>
      <c r="L217"/>
      <c r="M217"/>
      <c r="N217">
        <v>1.36</v>
      </c>
      <c r="O217" s="83">
        <v>9622.06</v>
      </c>
      <c r="P217">
        <v>10036.099999999997</v>
      </c>
      <c r="Q217">
        <v>1.6374660000000001</v>
      </c>
      <c r="R217">
        <v>10191.480000000001</v>
      </c>
      <c r="S217">
        <v>1.6374660000000001</v>
      </c>
      <c r="T217" s="84">
        <v>9622.06</v>
      </c>
      <c r="U217" s="57">
        <v>44136</v>
      </c>
      <c r="V217" s="81" t="str">
        <f t="shared" si="12"/>
        <v>22020</v>
      </c>
      <c r="W217" s="80" t="str">
        <f t="shared" si="13"/>
        <v>Acima de 120 dias</v>
      </c>
      <c r="X217" s="81" t="str">
        <f t="shared" si="15"/>
        <v>112020</v>
      </c>
      <c r="AA217"/>
    </row>
    <row r="218" spans="1:27" x14ac:dyDescent="0.3">
      <c r="A218" s="57">
        <v>44286</v>
      </c>
      <c r="B218">
        <v>29894663000189</v>
      </c>
      <c r="C218" t="s">
        <v>96</v>
      </c>
      <c r="D218" s="57">
        <v>43903</v>
      </c>
      <c r="E218">
        <v>168.16</v>
      </c>
      <c r="F218" s="57">
        <v>44293</v>
      </c>
      <c r="G218">
        <f t="shared" si="14"/>
        <v>7</v>
      </c>
      <c r="H218" s="57">
        <v>46029</v>
      </c>
      <c r="I218">
        <v>1713</v>
      </c>
      <c r="J218">
        <v>297076959</v>
      </c>
      <c r="K218">
        <v>72</v>
      </c>
      <c r="L218"/>
      <c r="M218"/>
      <c r="N218">
        <v>1.36</v>
      </c>
      <c r="O218" s="83">
        <v>6398.87</v>
      </c>
      <c r="P218">
        <v>7533.5999999999976</v>
      </c>
      <c r="Q218">
        <v>1.66858</v>
      </c>
      <c r="R218">
        <v>6875.5999999999995</v>
      </c>
      <c r="S218">
        <v>1.66858</v>
      </c>
      <c r="T218" s="84">
        <v>6398.87</v>
      </c>
      <c r="U218" s="57">
        <v>44287</v>
      </c>
      <c r="V218" s="81" t="str">
        <f t="shared" si="12"/>
        <v>32020</v>
      </c>
      <c r="W218" s="80" t="str">
        <f t="shared" si="13"/>
        <v>1 a 30 dias</v>
      </c>
      <c r="X218" s="81" t="str">
        <f t="shared" si="15"/>
        <v>42021</v>
      </c>
      <c r="AA218"/>
    </row>
    <row r="219" spans="1:27" x14ac:dyDescent="0.3">
      <c r="A219" s="57">
        <v>44286</v>
      </c>
      <c r="B219">
        <v>29894663000189</v>
      </c>
      <c r="C219" t="s">
        <v>96</v>
      </c>
      <c r="D219" s="57">
        <v>43903</v>
      </c>
      <c r="E219">
        <v>177</v>
      </c>
      <c r="F219" s="57">
        <v>44019</v>
      </c>
      <c r="G219">
        <f t="shared" si="14"/>
        <v>-267</v>
      </c>
      <c r="H219" s="57">
        <v>46029</v>
      </c>
      <c r="I219">
        <v>1713</v>
      </c>
      <c r="J219">
        <v>297077842</v>
      </c>
      <c r="K219">
        <v>72</v>
      </c>
      <c r="L219"/>
      <c r="M219"/>
      <c r="N219">
        <v>1.36</v>
      </c>
      <c r="O219" s="83">
        <v>8384.61</v>
      </c>
      <c r="P219">
        <v>7929.5700000000006</v>
      </c>
      <c r="Q219">
        <v>1.6320220000000001</v>
      </c>
      <c r="R219">
        <v>8829.9599999999991</v>
      </c>
      <c r="S219">
        <v>1.6320220000000001</v>
      </c>
      <c r="T219" s="84">
        <v>8384.61</v>
      </c>
      <c r="U219" s="57">
        <v>44044</v>
      </c>
      <c r="V219" s="81" t="str">
        <f t="shared" si="12"/>
        <v>32020</v>
      </c>
      <c r="W219" s="80" t="str">
        <f t="shared" si="13"/>
        <v>Acima de 120 dias</v>
      </c>
      <c r="X219" s="81" t="str">
        <f t="shared" si="15"/>
        <v>82020</v>
      </c>
      <c r="AA219"/>
    </row>
    <row r="220" spans="1:27" x14ac:dyDescent="0.3">
      <c r="A220" s="57">
        <v>44286</v>
      </c>
      <c r="B220">
        <v>29894663000189</v>
      </c>
      <c r="C220" t="s">
        <v>96</v>
      </c>
      <c r="D220" s="57">
        <v>43903</v>
      </c>
      <c r="E220">
        <v>204.3</v>
      </c>
      <c r="F220" s="57">
        <v>44050</v>
      </c>
      <c r="G220">
        <f t="shared" si="14"/>
        <v>-236</v>
      </c>
      <c r="H220" s="57">
        <v>44568</v>
      </c>
      <c r="I220">
        <v>252</v>
      </c>
      <c r="J220">
        <v>297082324</v>
      </c>
      <c r="K220">
        <v>24</v>
      </c>
      <c r="L220"/>
      <c r="M220"/>
      <c r="N220">
        <v>1.4949999999999999</v>
      </c>
      <c r="O220" s="83">
        <v>3535.8199999999997</v>
      </c>
      <c r="P220">
        <v>3806.2799999999997</v>
      </c>
      <c r="Q220">
        <v>2.069439</v>
      </c>
      <c r="R220">
        <v>3573.59</v>
      </c>
      <c r="S220">
        <v>2.069439</v>
      </c>
      <c r="T220" s="84">
        <v>3535.8199999999997</v>
      </c>
      <c r="U220" s="57">
        <v>44075</v>
      </c>
      <c r="V220" s="81" t="str">
        <f t="shared" si="12"/>
        <v>32020</v>
      </c>
      <c r="W220" s="80" t="str">
        <f t="shared" si="13"/>
        <v>Acima de 120 dias</v>
      </c>
      <c r="X220" s="81" t="str">
        <f t="shared" si="15"/>
        <v>92020</v>
      </c>
      <c r="AA220"/>
    </row>
    <row r="221" spans="1:27" x14ac:dyDescent="0.3">
      <c r="A221" s="57">
        <v>44286</v>
      </c>
      <c r="B221">
        <v>29894663000189</v>
      </c>
      <c r="C221" t="s">
        <v>96</v>
      </c>
      <c r="D221" s="57">
        <v>43791</v>
      </c>
      <c r="E221">
        <v>277.89</v>
      </c>
      <c r="F221" s="57">
        <v>43837</v>
      </c>
      <c r="G221">
        <f t="shared" si="14"/>
        <v>-449</v>
      </c>
      <c r="H221" s="57">
        <v>45937</v>
      </c>
      <c r="I221">
        <v>1621</v>
      </c>
      <c r="J221">
        <v>297152336</v>
      </c>
      <c r="K221">
        <v>72</v>
      </c>
      <c r="L221"/>
      <c r="M221"/>
      <c r="N221">
        <v>1.3460000000000001</v>
      </c>
      <c r="O221" s="83">
        <v>14362.86</v>
      </c>
      <c r="P221">
        <v>12662.67</v>
      </c>
      <c r="Q221">
        <v>1.6903109999999999</v>
      </c>
      <c r="R221">
        <v>15172.279999999999</v>
      </c>
      <c r="S221">
        <v>1.6903109999999999</v>
      </c>
      <c r="T221" s="84">
        <v>14362.86</v>
      </c>
      <c r="U221" s="57">
        <v>43891</v>
      </c>
      <c r="V221" s="81" t="str">
        <f t="shared" si="12"/>
        <v>112019</v>
      </c>
      <c r="W221" s="80" t="str">
        <f t="shared" si="13"/>
        <v>Acima de 120 dias</v>
      </c>
      <c r="X221" s="81" t="str">
        <f t="shared" si="15"/>
        <v>32020</v>
      </c>
      <c r="AA221"/>
    </row>
    <row r="222" spans="1:27" x14ac:dyDescent="0.3">
      <c r="A222" s="57">
        <v>44286</v>
      </c>
      <c r="B222">
        <v>29894663000189</v>
      </c>
      <c r="C222" t="s">
        <v>96</v>
      </c>
      <c r="D222" s="57">
        <v>43815</v>
      </c>
      <c r="E222">
        <v>132</v>
      </c>
      <c r="F222" s="57">
        <v>44019</v>
      </c>
      <c r="G222">
        <f t="shared" si="14"/>
        <v>-267</v>
      </c>
      <c r="H222" s="57">
        <v>45968</v>
      </c>
      <c r="I222">
        <v>1652</v>
      </c>
      <c r="J222">
        <v>297158274</v>
      </c>
      <c r="K222">
        <v>72</v>
      </c>
      <c r="L222"/>
      <c r="M222"/>
      <c r="N222">
        <v>1.3599999999999999</v>
      </c>
      <c r="O222" s="83">
        <v>6142.44</v>
      </c>
      <c r="P222">
        <v>5972.53</v>
      </c>
      <c r="Q222">
        <v>1.635947</v>
      </c>
      <c r="R222">
        <v>6461.49</v>
      </c>
      <c r="S222">
        <v>1.635947</v>
      </c>
      <c r="T222" s="84">
        <v>6142.44</v>
      </c>
      <c r="U222" s="57">
        <v>44044</v>
      </c>
      <c r="V222" s="81" t="str">
        <f t="shared" si="12"/>
        <v>122019</v>
      </c>
      <c r="W222" s="80" t="str">
        <f t="shared" si="13"/>
        <v>Acima de 120 dias</v>
      </c>
      <c r="X222" s="81" t="str">
        <f t="shared" si="15"/>
        <v>82020</v>
      </c>
      <c r="AA222"/>
    </row>
    <row r="223" spans="1:27" x14ac:dyDescent="0.3">
      <c r="A223" s="57">
        <v>44286</v>
      </c>
      <c r="B223">
        <v>29894663000189</v>
      </c>
      <c r="C223" t="s">
        <v>96</v>
      </c>
      <c r="D223" s="57">
        <v>43843</v>
      </c>
      <c r="E223">
        <v>162.5</v>
      </c>
      <c r="F223" s="57">
        <v>44323</v>
      </c>
      <c r="G223">
        <f t="shared" si="14"/>
        <v>37</v>
      </c>
      <c r="H223" s="57">
        <v>45999</v>
      </c>
      <c r="I223">
        <v>1683</v>
      </c>
      <c r="J223">
        <v>297165463</v>
      </c>
      <c r="K223">
        <v>72</v>
      </c>
      <c r="L223"/>
      <c r="M223"/>
      <c r="N223">
        <v>1.36</v>
      </c>
      <c r="O223" s="83">
        <v>5994.11</v>
      </c>
      <c r="P223">
        <v>7344.37</v>
      </c>
      <c r="Q223">
        <v>1.6419189999999999</v>
      </c>
      <c r="R223">
        <v>6406.13</v>
      </c>
      <c r="S223">
        <v>1.6419189999999999</v>
      </c>
      <c r="T223" s="84">
        <v>5994.11</v>
      </c>
      <c r="U223" s="57">
        <v>44317</v>
      </c>
      <c r="V223" s="81" t="str">
        <f t="shared" si="12"/>
        <v>12020</v>
      </c>
      <c r="W223" s="80" t="str">
        <f t="shared" si="13"/>
        <v>1 a 30 dias</v>
      </c>
      <c r="X223" s="81" t="str">
        <f t="shared" si="15"/>
        <v>52021</v>
      </c>
      <c r="AA223"/>
    </row>
    <row r="224" spans="1:27" x14ac:dyDescent="0.3">
      <c r="A224" s="57">
        <v>44286</v>
      </c>
      <c r="B224">
        <v>29894663000189</v>
      </c>
      <c r="C224" t="s">
        <v>96</v>
      </c>
      <c r="D224" s="57">
        <v>43873</v>
      </c>
      <c r="E224">
        <v>436.02</v>
      </c>
      <c r="F224" s="57">
        <v>43989</v>
      </c>
      <c r="G224">
        <f t="shared" si="14"/>
        <v>-297</v>
      </c>
      <c r="H224" s="57">
        <v>45999</v>
      </c>
      <c r="I224">
        <v>1683</v>
      </c>
      <c r="J224">
        <v>297166850</v>
      </c>
      <c r="K224">
        <v>72</v>
      </c>
      <c r="L224"/>
      <c r="M224"/>
      <c r="N224">
        <v>1.36</v>
      </c>
      <c r="O224" s="83">
        <v>20781.419999999998</v>
      </c>
      <c r="P224">
        <v>19537.410000000003</v>
      </c>
      <c r="Q224">
        <v>1.6685289999999999</v>
      </c>
      <c r="R224">
        <v>21985.11</v>
      </c>
      <c r="S224">
        <v>1.6685289999999999</v>
      </c>
      <c r="T224" s="84">
        <v>20781.419999999998</v>
      </c>
      <c r="U224" s="57">
        <v>44013</v>
      </c>
      <c r="V224" s="81" t="str">
        <f t="shared" si="12"/>
        <v>22020</v>
      </c>
      <c r="W224" s="80" t="str">
        <f t="shared" si="13"/>
        <v>Acima de 120 dias</v>
      </c>
      <c r="X224" s="81" t="str">
        <f t="shared" si="15"/>
        <v>72020</v>
      </c>
      <c r="AA224"/>
    </row>
    <row r="225" spans="1:27" x14ac:dyDescent="0.3">
      <c r="A225" s="57">
        <v>44286</v>
      </c>
      <c r="B225">
        <v>29894663000189</v>
      </c>
      <c r="C225" t="s">
        <v>96</v>
      </c>
      <c r="D225" s="57">
        <v>43873</v>
      </c>
      <c r="E225">
        <v>208.52</v>
      </c>
      <c r="F225" s="57">
        <v>44262</v>
      </c>
      <c r="G225">
        <f t="shared" si="14"/>
        <v>-24</v>
      </c>
      <c r="H225" s="57">
        <v>46029</v>
      </c>
      <c r="I225">
        <v>1713</v>
      </c>
      <c r="J225">
        <v>297175734</v>
      </c>
      <c r="K225">
        <v>72</v>
      </c>
      <c r="L225"/>
      <c r="M225"/>
      <c r="N225">
        <v>1.36</v>
      </c>
      <c r="O225" s="83">
        <v>8166.4500000000007</v>
      </c>
      <c r="P225">
        <v>9422.4499999999989</v>
      </c>
      <c r="Q225">
        <v>1.655702</v>
      </c>
      <c r="R225">
        <v>8734.26</v>
      </c>
      <c r="S225">
        <v>1.655702</v>
      </c>
      <c r="T225" s="84">
        <v>8166.4500000000007</v>
      </c>
      <c r="U225" s="57">
        <v>44287</v>
      </c>
      <c r="V225" s="81" t="str">
        <f t="shared" si="12"/>
        <v>22020</v>
      </c>
      <c r="W225" s="80" t="str">
        <f t="shared" si="13"/>
        <v>1 a 30 dias</v>
      </c>
      <c r="X225" s="81" t="str">
        <f t="shared" si="15"/>
        <v>42021</v>
      </c>
      <c r="AA225"/>
    </row>
    <row r="226" spans="1:27" x14ac:dyDescent="0.3">
      <c r="A226" s="57">
        <v>44286</v>
      </c>
      <c r="B226">
        <v>29894663000189</v>
      </c>
      <c r="C226" t="s">
        <v>96</v>
      </c>
      <c r="D226" s="57">
        <v>43873</v>
      </c>
      <c r="E226">
        <v>114</v>
      </c>
      <c r="F226" s="57">
        <v>44203</v>
      </c>
      <c r="G226">
        <f t="shared" si="14"/>
        <v>-83</v>
      </c>
      <c r="H226" s="57">
        <v>46029</v>
      </c>
      <c r="I226">
        <v>1713</v>
      </c>
      <c r="J226">
        <v>297179448</v>
      </c>
      <c r="K226">
        <v>72</v>
      </c>
      <c r="L226"/>
      <c r="M226"/>
      <c r="N226">
        <v>1.3752711356931449</v>
      </c>
      <c r="O226" s="83">
        <v>4635.8600000000006</v>
      </c>
      <c r="P226">
        <v>5127.6899999999996</v>
      </c>
      <c r="Q226">
        <v>1.713573</v>
      </c>
      <c r="R226">
        <v>4986.26</v>
      </c>
      <c r="S226">
        <v>1.713573</v>
      </c>
      <c r="T226" s="84">
        <v>4635.8600000000006</v>
      </c>
      <c r="U226" s="57">
        <v>44197</v>
      </c>
      <c r="V226" s="81" t="str">
        <f t="shared" si="12"/>
        <v>22020</v>
      </c>
      <c r="W226" s="80" t="str">
        <f t="shared" si="13"/>
        <v>61 a 90 dias</v>
      </c>
      <c r="X226" s="81" t="str">
        <f t="shared" si="15"/>
        <v>12021</v>
      </c>
      <c r="AA226"/>
    </row>
    <row r="227" spans="1:27" x14ac:dyDescent="0.3">
      <c r="A227" s="57">
        <v>44286</v>
      </c>
      <c r="B227">
        <v>29894663000189</v>
      </c>
      <c r="C227" t="s">
        <v>96</v>
      </c>
      <c r="D227" s="57">
        <v>43791</v>
      </c>
      <c r="E227">
        <v>153</v>
      </c>
      <c r="F227" s="57">
        <v>43868</v>
      </c>
      <c r="G227">
        <f t="shared" si="14"/>
        <v>-418</v>
      </c>
      <c r="H227" s="57">
        <v>45937</v>
      </c>
      <c r="I227">
        <v>1621</v>
      </c>
      <c r="J227">
        <v>297252154</v>
      </c>
      <c r="K227">
        <v>72</v>
      </c>
      <c r="L227"/>
      <c r="M227"/>
      <c r="N227">
        <v>1.3460000000000001</v>
      </c>
      <c r="O227" s="83">
        <v>7786.11</v>
      </c>
      <c r="P227">
        <v>6971.77</v>
      </c>
      <c r="Q227">
        <v>1.664758</v>
      </c>
      <c r="R227">
        <v>8200.5499999999993</v>
      </c>
      <c r="S227">
        <v>1.664758</v>
      </c>
      <c r="T227" s="84">
        <v>7786.11</v>
      </c>
      <c r="U227" s="57">
        <v>43862</v>
      </c>
      <c r="V227" s="81" t="str">
        <f t="shared" si="12"/>
        <v>112019</v>
      </c>
      <c r="W227" s="80" t="str">
        <f t="shared" si="13"/>
        <v>Acima de 120 dias</v>
      </c>
      <c r="X227" s="81" t="str">
        <f t="shared" si="15"/>
        <v>22020</v>
      </c>
      <c r="AA227"/>
    </row>
    <row r="228" spans="1:27" x14ac:dyDescent="0.3">
      <c r="A228" s="57">
        <v>44286</v>
      </c>
      <c r="B228">
        <v>29894663000189</v>
      </c>
      <c r="C228" t="s">
        <v>96</v>
      </c>
      <c r="D228" s="57">
        <v>43815</v>
      </c>
      <c r="E228">
        <v>158.66999999999999</v>
      </c>
      <c r="F228" s="57">
        <v>44111</v>
      </c>
      <c r="G228">
        <f t="shared" si="14"/>
        <v>-175</v>
      </c>
      <c r="H228" s="57">
        <v>45968</v>
      </c>
      <c r="I228">
        <v>1652</v>
      </c>
      <c r="J228">
        <v>297252406</v>
      </c>
      <c r="K228">
        <v>72</v>
      </c>
      <c r="L228"/>
      <c r="M228"/>
      <c r="N228">
        <v>1.3599999999999999</v>
      </c>
      <c r="O228" s="83">
        <v>6876.86</v>
      </c>
      <c r="P228">
        <v>7179.19</v>
      </c>
      <c r="Q228">
        <v>1.6591990000000001</v>
      </c>
      <c r="R228">
        <v>7291.0199999999995</v>
      </c>
      <c r="S228">
        <v>1.6591990000000001</v>
      </c>
      <c r="T228" s="84">
        <v>6876.86</v>
      </c>
      <c r="U228" s="57">
        <v>44105</v>
      </c>
      <c r="V228" s="81" t="str">
        <f t="shared" si="12"/>
        <v>122019</v>
      </c>
      <c r="W228" s="80" t="str">
        <f t="shared" si="13"/>
        <v>Acima de 120 dias</v>
      </c>
      <c r="X228" s="81" t="str">
        <f t="shared" si="15"/>
        <v>102020</v>
      </c>
      <c r="AA228"/>
    </row>
    <row r="229" spans="1:27" x14ac:dyDescent="0.3">
      <c r="A229" s="57">
        <v>44286</v>
      </c>
      <c r="B229">
        <v>29894663000189</v>
      </c>
      <c r="C229" t="s">
        <v>96</v>
      </c>
      <c r="D229" s="57">
        <v>43843</v>
      </c>
      <c r="E229">
        <v>296.20999999999998</v>
      </c>
      <c r="F229" s="57">
        <v>43958</v>
      </c>
      <c r="G229">
        <f t="shared" si="14"/>
        <v>-328</v>
      </c>
      <c r="H229" s="57">
        <v>45999</v>
      </c>
      <c r="I229">
        <v>1683</v>
      </c>
      <c r="J229">
        <v>297269069</v>
      </c>
      <c r="K229">
        <v>72</v>
      </c>
      <c r="L229"/>
      <c r="M229"/>
      <c r="N229">
        <v>1.4950000000000001</v>
      </c>
      <c r="O229" s="83">
        <v>13668.789999999999</v>
      </c>
      <c r="P229">
        <v>12858.160000000002</v>
      </c>
      <c r="Q229">
        <v>1.982853</v>
      </c>
      <c r="R229">
        <v>14864.279999999999</v>
      </c>
      <c r="S229">
        <v>1.982853</v>
      </c>
      <c r="T229" s="84">
        <v>13668.789999999999</v>
      </c>
      <c r="U229" s="57">
        <v>44013</v>
      </c>
      <c r="V229" s="81" t="str">
        <f t="shared" si="12"/>
        <v>12020</v>
      </c>
      <c r="W229" s="80" t="str">
        <f t="shared" si="13"/>
        <v>Acima de 120 dias</v>
      </c>
      <c r="X229" s="81" t="str">
        <f t="shared" si="15"/>
        <v>72020</v>
      </c>
      <c r="AA229"/>
    </row>
    <row r="230" spans="1:27" x14ac:dyDescent="0.3">
      <c r="A230" s="57">
        <v>44286</v>
      </c>
      <c r="B230">
        <v>29894663000189</v>
      </c>
      <c r="C230" t="s">
        <v>96</v>
      </c>
      <c r="D230" s="57">
        <v>43873</v>
      </c>
      <c r="E230">
        <v>176.2</v>
      </c>
      <c r="F230" s="57">
        <v>43958</v>
      </c>
      <c r="G230">
        <f t="shared" si="14"/>
        <v>-328</v>
      </c>
      <c r="H230" s="57">
        <v>45999</v>
      </c>
      <c r="I230">
        <v>1683</v>
      </c>
      <c r="J230">
        <v>297271704</v>
      </c>
      <c r="K230">
        <v>72</v>
      </c>
      <c r="L230"/>
      <c r="M230"/>
      <c r="N230">
        <v>1.3669489944310123</v>
      </c>
      <c r="O230" s="83">
        <v>8520.3700000000008</v>
      </c>
      <c r="P230">
        <v>7878.909999999998</v>
      </c>
      <c r="Q230">
        <v>1.704912</v>
      </c>
      <c r="R230">
        <v>9049.08</v>
      </c>
      <c r="S230">
        <v>1.704912</v>
      </c>
      <c r="T230" s="84">
        <v>8520.3700000000008</v>
      </c>
      <c r="U230" s="57">
        <v>43983</v>
      </c>
      <c r="V230" s="81" t="str">
        <f t="shared" si="12"/>
        <v>22020</v>
      </c>
      <c r="W230" s="80" t="str">
        <f t="shared" si="13"/>
        <v>Acima de 120 dias</v>
      </c>
      <c r="X230" s="81" t="str">
        <f t="shared" si="15"/>
        <v>62020</v>
      </c>
      <c r="AA230"/>
    </row>
    <row r="231" spans="1:27" x14ac:dyDescent="0.3">
      <c r="A231" s="57">
        <v>44286</v>
      </c>
      <c r="B231">
        <v>29894663000189</v>
      </c>
      <c r="C231" t="s">
        <v>96</v>
      </c>
      <c r="D231" s="57">
        <v>43903</v>
      </c>
      <c r="E231">
        <v>410.9</v>
      </c>
      <c r="F231" s="57">
        <v>43989</v>
      </c>
      <c r="G231">
        <f t="shared" si="14"/>
        <v>-297</v>
      </c>
      <c r="H231" s="57">
        <v>44902</v>
      </c>
      <c r="I231">
        <v>586</v>
      </c>
      <c r="J231">
        <v>297279091</v>
      </c>
      <c r="K231">
        <v>36</v>
      </c>
      <c r="L231"/>
      <c r="M231"/>
      <c r="N231">
        <v>1.4949999999999999</v>
      </c>
      <c r="O231" s="83">
        <v>11332.49</v>
      </c>
      <c r="P231">
        <v>10631.63</v>
      </c>
      <c r="Q231">
        <v>2.0596130000000001</v>
      </c>
      <c r="R231">
        <v>11680.58</v>
      </c>
      <c r="S231">
        <v>2.0596130000000001</v>
      </c>
      <c r="T231" s="84">
        <v>11332.49</v>
      </c>
      <c r="U231" s="57">
        <v>43983</v>
      </c>
      <c r="V231" s="81" t="str">
        <f t="shared" si="12"/>
        <v>32020</v>
      </c>
      <c r="W231" s="80" t="str">
        <f t="shared" si="13"/>
        <v>Acima de 120 dias</v>
      </c>
      <c r="X231" s="81" t="str">
        <f t="shared" si="15"/>
        <v>62020</v>
      </c>
      <c r="AA231"/>
    </row>
    <row r="232" spans="1:27" x14ac:dyDescent="0.3">
      <c r="A232" s="57">
        <v>44286</v>
      </c>
      <c r="B232">
        <v>29894663000189</v>
      </c>
      <c r="C232" t="s">
        <v>96</v>
      </c>
      <c r="D232" s="57">
        <v>43873</v>
      </c>
      <c r="E232">
        <v>394.53</v>
      </c>
      <c r="F232" s="57">
        <v>43989</v>
      </c>
      <c r="G232">
        <f t="shared" si="14"/>
        <v>-297</v>
      </c>
      <c r="H232" s="57">
        <v>46029</v>
      </c>
      <c r="I232">
        <v>1713</v>
      </c>
      <c r="J232">
        <v>297279994</v>
      </c>
      <c r="K232">
        <v>72</v>
      </c>
      <c r="L232"/>
      <c r="M232"/>
      <c r="N232">
        <v>1.36</v>
      </c>
      <c r="O232" s="83">
        <v>18867.37</v>
      </c>
      <c r="P232">
        <v>17827.749999999996</v>
      </c>
      <c r="Q232">
        <v>1.6952069999999999</v>
      </c>
      <c r="R232">
        <v>20076.38</v>
      </c>
      <c r="S232">
        <v>1.6952069999999999</v>
      </c>
      <c r="T232" s="84">
        <v>18867.37</v>
      </c>
      <c r="U232" s="57">
        <v>44013</v>
      </c>
      <c r="V232" s="81" t="str">
        <f t="shared" si="12"/>
        <v>22020</v>
      </c>
      <c r="W232" s="80" t="str">
        <f t="shared" si="13"/>
        <v>Acima de 120 dias</v>
      </c>
      <c r="X232" s="81" t="str">
        <f t="shared" si="15"/>
        <v>72020</v>
      </c>
      <c r="AA232"/>
    </row>
    <row r="233" spans="1:27" x14ac:dyDescent="0.3">
      <c r="A233" s="57">
        <v>44286</v>
      </c>
      <c r="B233">
        <v>29894663000189</v>
      </c>
      <c r="C233" t="s">
        <v>96</v>
      </c>
      <c r="D233" s="57">
        <v>43791</v>
      </c>
      <c r="E233">
        <v>376</v>
      </c>
      <c r="F233" s="57">
        <v>44323</v>
      </c>
      <c r="G233">
        <f t="shared" si="14"/>
        <v>37</v>
      </c>
      <c r="H233" s="57">
        <v>45937</v>
      </c>
      <c r="I233">
        <v>1621</v>
      </c>
      <c r="J233">
        <v>297353553</v>
      </c>
      <c r="K233">
        <v>72</v>
      </c>
      <c r="L233"/>
      <c r="M233"/>
      <c r="N233">
        <v>1.3460000000000001</v>
      </c>
      <c r="O233" s="83">
        <v>13429.17</v>
      </c>
      <c r="P233">
        <v>17133.240000000002</v>
      </c>
      <c r="Q233">
        <v>1.6864680000000001</v>
      </c>
      <c r="R233">
        <v>14512.89</v>
      </c>
      <c r="S233">
        <v>1.6864680000000001</v>
      </c>
      <c r="T233" s="84">
        <v>13429.17</v>
      </c>
      <c r="U233" s="57">
        <v>44317</v>
      </c>
      <c r="V233" s="81" t="str">
        <f t="shared" si="12"/>
        <v>112019</v>
      </c>
      <c r="W233" s="80" t="str">
        <f t="shared" si="13"/>
        <v>1 a 30 dias</v>
      </c>
      <c r="X233" s="81" t="str">
        <f t="shared" si="15"/>
        <v>52021</v>
      </c>
      <c r="AA233"/>
    </row>
    <row r="234" spans="1:27" x14ac:dyDescent="0.3">
      <c r="A234" s="57">
        <v>44286</v>
      </c>
      <c r="B234">
        <v>29894663000189</v>
      </c>
      <c r="C234" t="s">
        <v>96</v>
      </c>
      <c r="D234" s="57">
        <v>43815</v>
      </c>
      <c r="E234">
        <v>84.48</v>
      </c>
      <c r="F234" s="57">
        <v>43868</v>
      </c>
      <c r="G234">
        <f t="shared" si="14"/>
        <v>-418</v>
      </c>
      <c r="H234" s="57">
        <v>45968</v>
      </c>
      <c r="I234">
        <v>1652</v>
      </c>
      <c r="J234">
        <v>297357295</v>
      </c>
      <c r="K234">
        <v>72</v>
      </c>
      <c r="L234"/>
      <c r="M234"/>
      <c r="N234">
        <v>1.3599999999999999</v>
      </c>
      <c r="O234" s="83">
        <v>4356.08</v>
      </c>
      <c r="P234">
        <v>3822.4300000000007</v>
      </c>
      <c r="Q234">
        <v>1.6322920000000001</v>
      </c>
      <c r="R234">
        <v>4557.8100000000004</v>
      </c>
      <c r="S234">
        <v>1.6322920000000001</v>
      </c>
      <c r="T234" s="84">
        <v>4356.08</v>
      </c>
      <c r="U234" s="57">
        <v>43891</v>
      </c>
      <c r="V234" s="81" t="str">
        <f t="shared" si="12"/>
        <v>122019</v>
      </c>
      <c r="W234" s="80" t="str">
        <f t="shared" si="13"/>
        <v>Acima de 120 dias</v>
      </c>
      <c r="X234" s="81" t="str">
        <f t="shared" si="15"/>
        <v>32020</v>
      </c>
      <c r="AA234"/>
    </row>
    <row r="235" spans="1:27" x14ac:dyDescent="0.3">
      <c r="A235" s="57">
        <v>44286</v>
      </c>
      <c r="B235">
        <v>29894663000189</v>
      </c>
      <c r="C235" t="s">
        <v>96</v>
      </c>
      <c r="D235" s="57">
        <v>43903</v>
      </c>
      <c r="E235">
        <v>464.2</v>
      </c>
      <c r="F235" s="57">
        <v>43958</v>
      </c>
      <c r="G235">
        <f t="shared" si="14"/>
        <v>-328</v>
      </c>
      <c r="H235" s="57">
        <v>46062</v>
      </c>
      <c r="I235">
        <v>1746</v>
      </c>
      <c r="J235">
        <v>297386848</v>
      </c>
      <c r="K235">
        <v>72</v>
      </c>
      <c r="L235"/>
      <c r="M235"/>
      <c r="N235">
        <v>1.36</v>
      </c>
      <c r="O235" s="83">
        <v>23124.71</v>
      </c>
      <c r="P235">
        <v>20971.769999999997</v>
      </c>
      <c r="Q235">
        <v>1.626098</v>
      </c>
      <c r="R235">
        <v>24298.629999999997</v>
      </c>
      <c r="S235">
        <v>1.626098</v>
      </c>
      <c r="T235" s="84">
        <v>23124.71</v>
      </c>
      <c r="U235" s="57">
        <v>43983</v>
      </c>
      <c r="V235" s="81" t="str">
        <f t="shared" si="12"/>
        <v>32020</v>
      </c>
      <c r="W235" s="80" t="str">
        <f t="shared" si="13"/>
        <v>Acima de 120 dias</v>
      </c>
      <c r="X235" s="81" t="str">
        <f t="shared" si="15"/>
        <v>62020</v>
      </c>
      <c r="AA235"/>
    </row>
    <row r="236" spans="1:27" x14ac:dyDescent="0.3">
      <c r="A236" s="57">
        <v>44286</v>
      </c>
      <c r="B236">
        <v>29894663000189</v>
      </c>
      <c r="C236" t="s">
        <v>96</v>
      </c>
      <c r="D236" s="57">
        <v>43791</v>
      </c>
      <c r="E236">
        <v>159.47</v>
      </c>
      <c r="F236" s="57">
        <v>43868</v>
      </c>
      <c r="G236">
        <f t="shared" si="14"/>
        <v>-418</v>
      </c>
      <c r="H236" s="57">
        <v>45937</v>
      </c>
      <c r="I236">
        <v>1621</v>
      </c>
      <c r="J236">
        <v>297450056</v>
      </c>
      <c r="K236">
        <v>72</v>
      </c>
      <c r="L236"/>
      <c r="M236"/>
      <c r="N236">
        <v>1.3460000000000001</v>
      </c>
      <c r="O236" s="83">
        <v>8200.5400000000009</v>
      </c>
      <c r="P236">
        <v>7266.5899999999992</v>
      </c>
      <c r="Q236">
        <v>1.5988849999999999</v>
      </c>
      <c r="R236">
        <v>8547.27</v>
      </c>
      <c r="S236">
        <v>1.5988849999999999</v>
      </c>
      <c r="T236" s="84">
        <v>8200.5400000000009</v>
      </c>
      <c r="U236" s="57">
        <v>43922</v>
      </c>
      <c r="V236" s="81" t="str">
        <f t="shared" si="12"/>
        <v>112019</v>
      </c>
      <c r="W236" s="80" t="str">
        <f t="shared" si="13"/>
        <v>Acima de 120 dias</v>
      </c>
      <c r="X236" s="81" t="str">
        <f t="shared" si="15"/>
        <v>42020</v>
      </c>
      <c r="AA236"/>
    </row>
    <row r="237" spans="1:27" x14ac:dyDescent="0.3">
      <c r="A237" s="57">
        <v>44286</v>
      </c>
      <c r="B237">
        <v>29894663000189</v>
      </c>
      <c r="C237" t="s">
        <v>96</v>
      </c>
      <c r="D237" s="57">
        <v>43791</v>
      </c>
      <c r="E237">
        <v>111.05</v>
      </c>
      <c r="F237" s="57">
        <v>43928</v>
      </c>
      <c r="G237">
        <f t="shared" si="14"/>
        <v>-358</v>
      </c>
      <c r="H237" s="57">
        <v>45937</v>
      </c>
      <c r="I237">
        <v>1621</v>
      </c>
      <c r="J237">
        <v>297451344</v>
      </c>
      <c r="K237">
        <v>72</v>
      </c>
      <c r="L237"/>
      <c r="M237"/>
      <c r="N237">
        <v>1.3460000000000001</v>
      </c>
      <c r="O237" s="83">
        <v>5459.44</v>
      </c>
      <c r="P237">
        <v>5060.1899999999996</v>
      </c>
      <c r="Q237">
        <v>1.6309469999999999</v>
      </c>
      <c r="R237">
        <v>5729.99</v>
      </c>
      <c r="S237">
        <v>1.6309469999999999</v>
      </c>
      <c r="T237" s="84">
        <v>5459.44</v>
      </c>
      <c r="U237" s="57">
        <v>43952</v>
      </c>
      <c r="V237" s="81" t="str">
        <f t="shared" si="12"/>
        <v>112019</v>
      </c>
      <c r="W237" s="80" t="str">
        <f t="shared" si="13"/>
        <v>Acima de 120 dias</v>
      </c>
      <c r="X237" s="81" t="str">
        <f t="shared" si="15"/>
        <v>52020</v>
      </c>
      <c r="AA237"/>
    </row>
    <row r="238" spans="1:27" x14ac:dyDescent="0.3">
      <c r="A238" s="57">
        <v>44286</v>
      </c>
      <c r="B238">
        <v>29894663000189</v>
      </c>
      <c r="C238" t="s">
        <v>96</v>
      </c>
      <c r="D238" s="57">
        <v>43873</v>
      </c>
      <c r="E238">
        <v>286.10000000000002</v>
      </c>
      <c r="F238" s="57">
        <v>44142</v>
      </c>
      <c r="G238">
        <f t="shared" si="14"/>
        <v>-144</v>
      </c>
      <c r="H238" s="57">
        <v>45999</v>
      </c>
      <c r="I238">
        <v>1683</v>
      </c>
      <c r="J238">
        <v>297466204</v>
      </c>
      <c r="K238">
        <v>72</v>
      </c>
      <c r="L238"/>
      <c r="M238"/>
      <c r="N238">
        <v>1.36</v>
      </c>
      <c r="O238" s="83">
        <v>12001.08</v>
      </c>
      <c r="P238">
        <v>12819.720000000001</v>
      </c>
      <c r="Q238">
        <v>1.634871</v>
      </c>
      <c r="R238">
        <v>12709.210000000001</v>
      </c>
      <c r="S238">
        <v>1.634871</v>
      </c>
      <c r="T238" s="84">
        <v>12001.08</v>
      </c>
      <c r="U238" s="57">
        <v>44228</v>
      </c>
      <c r="V238" s="81" t="str">
        <f t="shared" si="12"/>
        <v>22020</v>
      </c>
      <c r="W238" s="80" t="str">
        <f t="shared" si="13"/>
        <v>Acima de 120 dias</v>
      </c>
      <c r="X238" s="81" t="str">
        <f t="shared" si="15"/>
        <v>22021</v>
      </c>
      <c r="AA238"/>
    </row>
    <row r="239" spans="1:27" x14ac:dyDescent="0.3">
      <c r="A239" s="57">
        <v>44286</v>
      </c>
      <c r="B239">
        <v>29894663000189</v>
      </c>
      <c r="C239" t="s">
        <v>96</v>
      </c>
      <c r="D239" s="57">
        <v>43873</v>
      </c>
      <c r="E239">
        <v>264</v>
      </c>
      <c r="F239" s="57">
        <v>43958</v>
      </c>
      <c r="G239">
        <f t="shared" si="14"/>
        <v>-328</v>
      </c>
      <c r="H239" s="57">
        <v>46029</v>
      </c>
      <c r="I239">
        <v>1713</v>
      </c>
      <c r="J239">
        <v>297472151</v>
      </c>
      <c r="K239">
        <v>72</v>
      </c>
      <c r="L239"/>
      <c r="M239"/>
      <c r="N239">
        <v>1.36</v>
      </c>
      <c r="O239" s="83">
        <v>12930.76</v>
      </c>
      <c r="P239">
        <v>11929.43</v>
      </c>
      <c r="Q239">
        <v>1.676925</v>
      </c>
      <c r="R239">
        <v>13698.14</v>
      </c>
      <c r="S239">
        <v>1.676925</v>
      </c>
      <c r="T239" s="84">
        <v>12930.76</v>
      </c>
      <c r="U239" s="57">
        <v>44044</v>
      </c>
      <c r="V239" s="81" t="str">
        <f t="shared" si="12"/>
        <v>22020</v>
      </c>
      <c r="W239" s="80" t="str">
        <f t="shared" si="13"/>
        <v>Acima de 120 dias</v>
      </c>
      <c r="X239" s="81" t="str">
        <f t="shared" si="15"/>
        <v>82020</v>
      </c>
      <c r="AA239"/>
    </row>
    <row r="240" spans="1:27" x14ac:dyDescent="0.3">
      <c r="A240" s="57">
        <v>44286</v>
      </c>
      <c r="B240">
        <v>29894663000189</v>
      </c>
      <c r="C240" t="s">
        <v>96</v>
      </c>
      <c r="D240" s="57">
        <v>43791</v>
      </c>
      <c r="E240">
        <v>324</v>
      </c>
      <c r="F240" s="57">
        <v>43897</v>
      </c>
      <c r="G240">
        <f t="shared" si="14"/>
        <v>-389</v>
      </c>
      <c r="H240" s="57">
        <v>45937</v>
      </c>
      <c r="I240">
        <v>1621</v>
      </c>
      <c r="J240">
        <v>297553510</v>
      </c>
      <c r="K240">
        <v>72</v>
      </c>
      <c r="L240"/>
      <c r="M240"/>
      <c r="N240">
        <v>1.3460000000000001</v>
      </c>
      <c r="O240" s="83">
        <v>16081.4</v>
      </c>
      <c r="P240">
        <v>14763.760000000004</v>
      </c>
      <c r="Q240">
        <v>1.6967719999999999</v>
      </c>
      <c r="R240">
        <v>17041.75</v>
      </c>
      <c r="S240">
        <v>1.6967719999999999</v>
      </c>
      <c r="T240" s="84">
        <v>16081.4</v>
      </c>
      <c r="U240" s="57">
        <v>43922</v>
      </c>
      <c r="V240" s="81" t="str">
        <f t="shared" si="12"/>
        <v>112019</v>
      </c>
      <c r="W240" s="80" t="str">
        <f t="shared" si="13"/>
        <v>Acima de 120 dias</v>
      </c>
      <c r="X240" s="81" t="str">
        <f t="shared" si="15"/>
        <v>42020</v>
      </c>
      <c r="AA240"/>
    </row>
    <row r="241" spans="1:27" x14ac:dyDescent="0.3">
      <c r="A241" s="57">
        <v>44286</v>
      </c>
      <c r="B241">
        <v>29894663000189</v>
      </c>
      <c r="C241" t="s">
        <v>96</v>
      </c>
      <c r="D241" s="57">
        <v>43791</v>
      </c>
      <c r="E241">
        <v>100.35</v>
      </c>
      <c r="F241" s="57">
        <v>44172</v>
      </c>
      <c r="G241">
        <f t="shared" si="14"/>
        <v>-114</v>
      </c>
      <c r="H241" s="57">
        <v>45937</v>
      </c>
      <c r="I241">
        <v>1621</v>
      </c>
      <c r="J241">
        <v>297555182</v>
      </c>
      <c r="K241">
        <v>72</v>
      </c>
      <c r="L241"/>
      <c r="M241"/>
      <c r="N241">
        <v>1.3460000000000001</v>
      </c>
      <c r="O241" s="83">
        <v>4083.3199999999997</v>
      </c>
      <c r="P241">
        <v>4572.6099999999997</v>
      </c>
      <c r="Q241">
        <v>1.6896530000000001</v>
      </c>
      <c r="R241">
        <v>4375.08</v>
      </c>
      <c r="S241">
        <v>1.6896530000000001</v>
      </c>
      <c r="T241" s="84">
        <v>4083.3199999999997</v>
      </c>
      <c r="U241" s="57">
        <v>44166</v>
      </c>
      <c r="V241" s="81" t="str">
        <f t="shared" si="12"/>
        <v>112019</v>
      </c>
      <c r="W241" s="80" t="str">
        <f t="shared" si="13"/>
        <v>91 a 120 dias</v>
      </c>
      <c r="X241" s="81" t="str">
        <f t="shared" si="15"/>
        <v>122020</v>
      </c>
      <c r="AA241"/>
    </row>
    <row r="242" spans="1:27" x14ac:dyDescent="0.3">
      <c r="A242" s="57">
        <v>44286</v>
      </c>
      <c r="B242">
        <v>29894663000189</v>
      </c>
      <c r="C242" t="s">
        <v>96</v>
      </c>
      <c r="D242" s="57">
        <v>43873</v>
      </c>
      <c r="E242">
        <v>88.34</v>
      </c>
      <c r="F242" s="57">
        <v>43928</v>
      </c>
      <c r="G242">
        <f t="shared" si="14"/>
        <v>-358</v>
      </c>
      <c r="H242" s="57">
        <v>46029</v>
      </c>
      <c r="I242">
        <v>1713</v>
      </c>
      <c r="J242">
        <v>297576182</v>
      </c>
      <c r="K242">
        <v>72</v>
      </c>
      <c r="L242"/>
      <c r="M242"/>
      <c r="N242">
        <v>1.36</v>
      </c>
      <c r="O242" s="83">
        <v>4448.74</v>
      </c>
      <c r="P242">
        <v>3991.8400000000011</v>
      </c>
      <c r="Q242">
        <v>1.6333420000000001</v>
      </c>
      <c r="R242">
        <v>4672.01</v>
      </c>
      <c r="S242">
        <v>1.6333420000000001</v>
      </c>
      <c r="T242" s="84">
        <v>4448.74</v>
      </c>
      <c r="U242" s="57">
        <v>43922</v>
      </c>
      <c r="V242" s="81" t="str">
        <f t="shared" si="12"/>
        <v>22020</v>
      </c>
      <c r="W242" s="80" t="str">
        <f t="shared" si="13"/>
        <v>Acima de 120 dias</v>
      </c>
      <c r="X242" s="81" t="str">
        <f t="shared" si="15"/>
        <v>42020</v>
      </c>
      <c r="AA242"/>
    </row>
    <row r="243" spans="1:27" x14ac:dyDescent="0.3">
      <c r="A243" s="57">
        <v>44286</v>
      </c>
      <c r="B243">
        <v>29894663000189</v>
      </c>
      <c r="C243" t="s">
        <v>96</v>
      </c>
      <c r="D243" s="57">
        <v>43903</v>
      </c>
      <c r="E243">
        <v>124.03</v>
      </c>
      <c r="F243" s="57">
        <v>44019</v>
      </c>
      <c r="G243">
        <f t="shared" si="14"/>
        <v>-267</v>
      </c>
      <c r="H243" s="57">
        <v>46029</v>
      </c>
      <c r="I243">
        <v>1713</v>
      </c>
      <c r="J243">
        <v>297580962</v>
      </c>
      <c r="K243">
        <v>72</v>
      </c>
      <c r="L243"/>
      <c r="M243"/>
      <c r="N243">
        <v>1.36</v>
      </c>
      <c r="O243" s="83">
        <v>5808.43</v>
      </c>
      <c r="P243">
        <v>5556.579999999999</v>
      </c>
      <c r="Q243">
        <v>1.694221</v>
      </c>
      <c r="R243">
        <v>6187.46</v>
      </c>
      <c r="S243">
        <v>1.694221</v>
      </c>
      <c r="T243" s="84">
        <v>5808.43</v>
      </c>
      <c r="U243" s="57">
        <v>44044</v>
      </c>
      <c r="V243" s="81" t="str">
        <f t="shared" si="12"/>
        <v>32020</v>
      </c>
      <c r="W243" s="80" t="str">
        <f t="shared" si="13"/>
        <v>Acima de 120 dias</v>
      </c>
      <c r="X243" s="81" t="str">
        <f t="shared" si="15"/>
        <v>82020</v>
      </c>
      <c r="AA243"/>
    </row>
    <row r="244" spans="1:27" x14ac:dyDescent="0.3">
      <c r="A244" s="57">
        <v>44286</v>
      </c>
      <c r="B244">
        <v>29894663000189</v>
      </c>
      <c r="C244" t="s">
        <v>96</v>
      </c>
      <c r="D244" s="57">
        <v>43873</v>
      </c>
      <c r="E244">
        <v>150.55000000000001</v>
      </c>
      <c r="F244" s="57">
        <v>44050</v>
      </c>
      <c r="G244">
        <f t="shared" si="14"/>
        <v>-236</v>
      </c>
      <c r="H244" s="57">
        <v>46029</v>
      </c>
      <c r="I244">
        <v>1713</v>
      </c>
      <c r="J244">
        <v>297674671</v>
      </c>
      <c r="K244">
        <v>72</v>
      </c>
      <c r="L244"/>
      <c r="M244"/>
      <c r="N244">
        <v>1.36</v>
      </c>
      <c r="O244" s="83">
        <v>6973.84</v>
      </c>
      <c r="P244">
        <v>6802.97</v>
      </c>
      <c r="Q244">
        <v>1.637572</v>
      </c>
      <c r="R244">
        <v>7359.93</v>
      </c>
      <c r="S244">
        <v>1.637572</v>
      </c>
      <c r="T244" s="84">
        <v>6973.84</v>
      </c>
      <c r="U244" s="57">
        <v>44075</v>
      </c>
      <c r="V244" s="81" t="str">
        <f t="shared" si="12"/>
        <v>22020</v>
      </c>
      <c r="W244" s="80" t="str">
        <f t="shared" si="13"/>
        <v>Acima de 120 dias</v>
      </c>
      <c r="X244" s="81" t="str">
        <f t="shared" si="15"/>
        <v>92020</v>
      </c>
      <c r="AA244"/>
    </row>
    <row r="245" spans="1:27" x14ac:dyDescent="0.3">
      <c r="A245" s="57">
        <v>44286</v>
      </c>
      <c r="B245">
        <v>29894663000189</v>
      </c>
      <c r="C245" t="s">
        <v>96</v>
      </c>
      <c r="D245" s="57">
        <v>43843</v>
      </c>
      <c r="E245">
        <v>174.28</v>
      </c>
      <c r="F245" s="57">
        <v>43958</v>
      </c>
      <c r="G245">
        <f t="shared" si="14"/>
        <v>-328</v>
      </c>
      <c r="H245" s="57">
        <v>45937</v>
      </c>
      <c r="I245">
        <v>1621</v>
      </c>
      <c r="J245">
        <v>297754086</v>
      </c>
      <c r="K245">
        <v>72</v>
      </c>
      <c r="L245"/>
      <c r="M245"/>
      <c r="N245">
        <v>1.36</v>
      </c>
      <c r="O245" s="83">
        <v>8321.3799999999992</v>
      </c>
      <c r="P245">
        <v>7743.8100000000022</v>
      </c>
      <c r="Q245">
        <v>1.682547</v>
      </c>
      <c r="R245">
        <v>8796.4599999999991</v>
      </c>
      <c r="S245">
        <v>1.682547</v>
      </c>
      <c r="T245" s="84">
        <v>8321.3799999999992</v>
      </c>
      <c r="U245" s="57">
        <v>43983</v>
      </c>
      <c r="V245" s="81" t="str">
        <f t="shared" si="12"/>
        <v>12020</v>
      </c>
      <c r="W245" s="80" t="str">
        <f t="shared" si="13"/>
        <v>Acima de 120 dias</v>
      </c>
      <c r="X245" s="81" t="str">
        <f t="shared" si="15"/>
        <v>62020</v>
      </c>
      <c r="AA245"/>
    </row>
    <row r="246" spans="1:27" x14ac:dyDescent="0.3">
      <c r="A246" s="57">
        <v>44286</v>
      </c>
      <c r="B246">
        <v>29894663000189</v>
      </c>
      <c r="C246" t="s">
        <v>96</v>
      </c>
      <c r="D246" s="57">
        <v>43815</v>
      </c>
      <c r="E246">
        <v>149.65</v>
      </c>
      <c r="F246" s="57">
        <v>43868</v>
      </c>
      <c r="G246">
        <f t="shared" si="14"/>
        <v>-418</v>
      </c>
      <c r="H246" s="57">
        <v>45968</v>
      </c>
      <c r="I246">
        <v>1652</v>
      </c>
      <c r="J246">
        <v>297757190</v>
      </c>
      <c r="K246">
        <v>72</v>
      </c>
      <c r="L246"/>
      <c r="M246"/>
      <c r="N246">
        <v>1.3599999999999999</v>
      </c>
      <c r="O246" s="83">
        <v>7703.08</v>
      </c>
      <c r="P246">
        <v>6771.06</v>
      </c>
      <c r="Q246">
        <v>1.6430769999999999</v>
      </c>
      <c r="R246">
        <v>8073.77</v>
      </c>
      <c r="S246">
        <v>1.6430769999999999</v>
      </c>
      <c r="T246" s="84">
        <v>7703.08</v>
      </c>
      <c r="U246" s="57">
        <v>43891</v>
      </c>
      <c r="V246" s="81" t="str">
        <f t="shared" si="12"/>
        <v>122019</v>
      </c>
      <c r="W246" s="80" t="str">
        <f t="shared" si="13"/>
        <v>Acima de 120 dias</v>
      </c>
      <c r="X246" s="81" t="str">
        <f t="shared" si="15"/>
        <v>32020</v>
      </c>
      <c r="AA246"/>
    </row>
    <row r="247" spans="1:27" x14ac:dyDescent="0.3">
      <c r="A247" s="57">
        <v>44286</v>
      </c>
      <c r="B247">
        <v>29894663000189</v>
      </c>
      <c r="C247" t="s">
        <v>96</v>
      </c>
      <c r="D247" s="57">
        <v>43843</v>
      </c>
      <c r="E247">
        <v>85.96</v>
      </c>
      <c r="F247" s="57">
        <v>43868</v>
      </c>
      <c r="G247">
        <f t="shared" si="14"/>
        <v>-418</v>
      </c>
      <c r="H247" s="57">
        <v>45968</v>
      </c>
      <c r="I247">
        <v>1652</v>
      </c>
      <c r="J247">
        <v>297759138</v>
      </c>
      <c r="K247">
        <v>72</v>
      </c>
      <c r="L247"/>
      <c r="M247"/>
      <c r="N247">
        <v>1.36</v>
      </c>
      <c r="O247" s="83">
        <v>4425.95</v>
      </c>
      <c r="P247">
        <v>3852.4700000000003</v>
      </c>
      <c r="Q247">
        <v>1.6413610000000001</v>
      </c>
      <c r="R247">
        <v>4637.62</v>
      </c>
      <c r="S247">
        <v>1.6413610000000001</v>
      </c>
      <c r="T247" s="84">
        <v>4425.95</v>
      </c>
      <c r="U247" s="57">
        <v>43862</v>
      </c>
      <c r="V247" s="81" t="str">
        <f t="shared" si="12"/>
        <v>12020</v>
      </c>
      <c r="W247" s="80" t="str">
        <f t="shared" si="13"/>
        <v>Acima de 120 dias</v>
      </c>
      <c r="X247" s="81" t="str">
        <f t="shared" si="15"/>
        <v>22020</v>
      </c>
      <c r="AA247"/>
    </row>
    <row r="248" spans="1:27" x14ac:dyDescent="0.3">
      <c r="A248" s="57">
        <v>44286</v>
      </c>
      <c r="B248">
        <v>29894663000189</v>
      </c>
      <c r="C248" t="s">
        <v>96</v>
      </c>
      <c r="D248" s="57">
        <v>43843</v>
      </c>
      <c r="E248">
        <v>80.87</v>
      </c>
      <c r="F248" s="57">
        <v>44323</v>
      </c>
      <c r="G248">
        <f t="shared" si="14"/>
        <v>37</v>
      </c>
      <c r="H248" s="57">
        <v>45999</v>
      </c>
      <c r="I248">
        <v>1683</v>
      </c>
      <c r="J248">
        <v>297769987</v>
      </c>
      <c r="K248">
        <v>72</v>
      </c>
      <c r="L248"/>
      <c r="M248"/>
      <c r="N248">
        <v>1.36</v>
      </c>
      <c r="O248" s="83">
        <v>2976.49</v>
      </c>
      <c r="P248">
        <v>3655.0499999999997</v>
      </c>
      <c r="Q248">
        <v>1.651462</v>
      </c>
      <c r="R248">
        <v>3188.04</v>
      </c>
      <c r="S248">
        <v>1.651462</v>
      </c>
      <c r="T248" s="84">
        <v>2976.49</v>
      </c>
      <c r="U248" s="57">
        <v>44317</v>
      </c>
      <c r="V248" s="81" t="str">
        <f t="shared" si="12"/>
        <v>12020</v>
      </c>
      <c r="W248" s="80" t="str">
        <f t="shared" si="13"/>
        <v>1 a 30 dias</v>
      </c>
      <c r="X248" s="81" t="str">
        <f t="shared" si="15"/>
        <v>52021</v>
      </c>
      <c r="AA248"/>
    </row>
    <row r="249" spans="1:27" x14ac:dyDescent="0.3">
      <c r="A249" s="57">
        <v>44286</v>
      </c>
      <c r="B249">
        <v>29894663000189</v>
      </c>
      <c r="C249" t="s">
        <v>96</v>
      </c>
      <c r="D249" s="57">
        <v>43815</v>
      </c>
      <c r="E249">
        <v>186</v>
      </c>
      <c r="F249" s="57">
        <v>44081</v>
      </c>
      <c r="G249">
        <f t="shared" si="14"/>
        <v>-205</v>
      </c>
      <c r="H249" s="57">
        <v>45937</v>
      </c>
      <c r="I249">
        <v>1621</v>
      </c>
      <c r="J249">
        <v>297853212</v>
      </c>
      <c r="K249">
        <v>72</v>
      </c>
      <c r="L249"/>
      <c r="M249"/>
      <c r="N249">
        <v>1.3599999999999999</v>
      </c>
      <c r="O249" s="83">
        <v>8127.56</v>
      </c>
      <c r="P249">
        <v>8345.2000000000007</v>
      </c>
      <c r="Q249">
        <v>1.688858</v>
      </c>
      <c r="R249">
        <v>8644.02</v>
      </c>
      <c r="S249">
        <v>1.688858</v>
      </c>
      <c r="T249" s="84">
        <v>8127.56</v>
      </c>
      <c r="U249" s="57">
        <v>44105</v>
      </c>
      <c r="V249" s="81" t="str">
        <f t="shared" si="12"/>
        <v>122019</v>
      </c>
      <c r="W249" s="80" t="str">
        <f t="shared" si="13"/>
        <v>Acima de 120 dias</v>
      </c>
      <c r="X249" s="81" t="str">
        <f t="shared" si="15"/>
        <v>102020</v>
      </c>
      <c r="AA249"/>
    </row>
    <row r="250" spans="1:27" x14ac:dyDescent="0.3">
      <c r="A250" s="57">
        <v>44286</v>
      </c>
      <c r="B250">
        <v>29894663000189</v>
      </c>
      <c r="C250" t="s">
        <v>96</v>
      </c>
      <c r="D250" s="57">
        <v>43815</v>
      </c>
      <c r="E250">
        <v>108.63</v>
      </c>
      <c r="F250" s="57">
        <v>43868</v>
      </c>
      <c r="G250">
        <f t="shared" si="14"/>
        <v>-418</v>
      </c>
      <c r="H250" s="57">
        <v>45968</v>
      </c>
      <c r="I250">
        <v>1652</v>
      </c>
      <c r="J250">
        <v>297855676</v>
      </c>
      <c r="K250">
        <v>72</v>
      </c>
      <c r="L250"/>
      <c r="M250"/>
      <c r="N250">
        <v>1.3599999999999999</v>
      </c>
      <c r="O250" s="83">
        <v>5591.4400000000005</v>
      </c>
      <c r="P250">
        <v>4915.0900000000011</v>
      </c>
      <c r="Q250">
        <v>1.643219</v>
      </c>
      <c r="R250">
        <v>5860.7</v>
      </c>
      <c r="S250">
        <v>1.643219</v>
      </c>
      <c r="T250" s="84">
        <v>5591.4400000000005</v>
      </c>
      <c r="U250" s="57">
        <v>44013</v>
      </c>
      <c r="V250" s="81" t="str">
        <f t="shared" si="12"/>
        <v>122019</v>
      </c>
      <c r="W250" s="80" t="str">
        <f t="shared" si="13"/>
        <v>Acima de 120 dias</v>
      </c>
      <c r="X250" s="81" t="str">
        <f t="shared" si="15"/>
        <v>72020</v>
      </c>
      <c r="AA250"/>
    </row>
    <row r="251" spans="1:27" x14ac:dyDescent="0.3">
      <c r="A251" s="57">
        <v>44286</v>
      </c>
      <c r="B251">
        <v>29894663000189</v>
      </c>
      <c r="C251" t="s">
        <v>96</v>
      </c>
      <c r="D251" s="57">
        <v>43843</v>
      </c>
      <c r="E251">
        <v>82</v>
      </c>
      <c r="F251" s="57">
        <v>44111</v>
      </c>
      <c r="G251">
        <f t="shared" si="14"/>
        <v>-175</v>
      </c>
      <c r="H251" s="57">
        <v>45999</v>
      </c>
      <c r="I251">
        <v>1683</v>
      </c>
      <c r="J251">
        <v>297871029</v>
      </c>
      <c r="K251">
        <v>72</v>
      </c>
      <c r="L251"/>
      <c r="M251"/>
      <c r="N251">
        <v>1.36957</v>
      </c>
      <c r="O251" s="83">
        <v>3553.26</v>
      </c>
      <c r="P251">
        <v>3695.39</v>
      </c>
      <c r="Q251">
        <v>1.707746</v>
      </c>
      <c r="R251">
        <v>3799.24</v>
      </c>
      <c r="S251">
        <v>1.707746</v>
      </c>
      <c r="T251" s="84">
        <v>3553.26</v>
      </c>
      <c r="U251" s="57">
        <v>44105</v>
      </c>
      <c r="V251" s="81" t="str">
        <f t="shared" si="12"/>
        <v>12020</v>
      </c>
      <c r="W251" s="80" t="str">
        <f t="shared" si="13"/>
        <v>Acima de 120 dias</v>
      </c>
      <c r="X251" s="81" t="str">
        <f t="shared" si="15"/>
        <v>102020</v>
      </c>
      <c r="AA251"/>
    </row>
    <row r="252" spans="1:27" x14ac:dyDescent="0.3">
      <c r="A252" s="57">
        <v>44286</v>
      </c>
      <c r="B252">
        <v>29894663000189</v>
      </c>
      <c r="C252" t="s">
        <v>96</v>
      </c>
      <c r="D252" s="57">
        <v>43903</v>
      </c>
      <c r="E252">
        <v>285.29000000000002</v>
      </c>
      <c r="F252" s="57">
        <v>43928</v>
      </c>
      <c r="G252">
        <f t="shared" si="14"/>
        <v>-358</v>
      </c>
      <c r="H252" s="57">
        <v>45999</v>
      </c>
      <c r="I252">
        <v>1683</v>
      </c>
      <c r="J252">
        <v>297968413</v>
      </c>
      <c r="K252">
        <v>72</v>
      </c>
      <c r="L252"/>
      <c r="M252"/>
      <c r="N252">
        <v>1.36</v>
      </c>
      <c r="O252" s="83">
        <v>14240.949999999999</v>
      </c>
      <c r="P252">
        <v>12671.47</v>
      </c>
      <c r="Q252">
        <v>1.63836</v>
      </c>
      <c r="R252">
        <v>14955.539999999999</v>
      </c>
      <c r="S252">
        <v>1.63836</v>
      </c>
      <c r="T252" s="84">
        <v>14240.949999999999</v>
      </c>
      <c r="U252" s="57">
        <v>44075</v>
      </c>
      <c r="V252" s="81" t="str">
        <f t="shared" si="12"/>
        <v>32020</v>
      </c>
      <c r="W252" s="80" t="str">
        <f t="shared" si="13"/>
        <v>Acima de 120 dias</v>
      </c>
      <c r="X252" s="81" t="str">
        <f t="shared" si="15"/>
        <v>92020</v>
      </c>
      <c r="AA252"/>
    </row>
    <row r="253" spans="1:27" x14ac:dyDescent="0.3">
      <c r="A253" s="57">
        <v>44286</v>
      </c>
      <c r="B253">
        <v>29894663000189</v>
      </c>
      <c r="C253" t="s">
        <v>96</v>
      </c>
      <c r="D253" s="57">
        <v>43873</v>
      </c>
      <c r="E253">
        <v>90.98</v>
      </c>
      <c r="F253" s="57">
        <v>43989</v>
      </c>
      <c r="G253">
        <f t="shared" si="14"/>
        <v>-297</v>
      </c>
      <c r="H253" s="57">
        <v>46029</v>
      </c>
      <c r="I253">
        <v>1713</v>
      </c>
      <c r="J253">
        <v>297979824</v>
      </c>
      <c r="K253">
        <v>72</v>
      </c>
      <c r="L253"/>
      <c r="M253"/>
      <c r="N253">
        <v>1.5130000000000001</v>
      </c>
      <c r="O253" s="83">
        <v>4083.33</v>
      </c>
      <c r="P253">
        <v>3927.55</v>
      </c>
      <c r="Q253">
        <v>2.0601120000000002</v>
      </c>
      <c r="R253">
        <v>4498.72</v>
      </c>
      <c r="S253">
        <v>2.0601120000000002</v>
      </c>
      <c r="T253" s="84">
        <v>4083.33</v>
      </c>
      <c r="U253" s="57">
        <v>44013</v>
      </c>
      <c r="V253" s="81" t="str">
        <f t="shared" si="12"/>
        <v>22020</v>
      </c>
      <c r="W253" s="80" t="str">
        <f t="shared" si="13"/>
        <v>Acima de 120 dias</v>
      </c>
      <c r="X253" s="81" t="str">
        <f t="shared" si="15"/>
        <v>72020</v>
      </c>
      <c r="AA253"/>
    </row>
    <row r="254" spans="1:27" x14ac:dyDescent="0.3">
      <c r="A254" s="57">
        <v>44286</v>
      </c>
      <c r="B254">
        <v>29894663000189</v>
      </c>
      <c r="C254" t="s">
        <v>96</v>
      </c>
      <c r="D254" s="57">
        <v>43873</v>
      </c>
      <c r="E254">
        <v>381.6</v>
      </c>
      <c r="F254" s="57">
        <v>44172</v>
      </c>
      <c r="G254">
        <f t="shared" si="14"/>
        <v>-114</v>
      </c>
      <c r="H254" s="57">
        <v>45664</v>
      </c>
      <c r="I254">
        <v>1348</v>
      </c>
      <c r="J254">
        <v>297980944</v>
      </c>
      <c r="K254">
        <v>60</v>
      </c>
      <c r="L254"/>
      <c r="M254"/>
      <c r="N254">
        <v>1.4949999999999999</v>
      </c>
      <c r="O254" s="83">
        <v>13224.54</v>
      </c>
      <c r="P254">
        <v>14846.369999999995</v>
      </c>
      <c r="Q254">
        <v>2.057566</v>
      </c>
      <c r="R254">
        <v>14495.4</v>
      </c>
      <c r="S254">
        <v>2.057566</v>
      </c>
      <c r="T254" s="84">
        <v>13224.54</v>
      </c>
      <c r="U254" s="57">
        <v>44166</v>
      </c>
      <c r="V254" s="81" t="str">
        <f t="shared" si="12"/>
        <v>22020</v>
      </c>
      <c r="W254" s="80" t="str">
        <f t="shared" si="13"/>
        <v>91 a 120 dias</v>
      </c>
      <c r="X254" s="81" t="str">
        <f t="shared" si="15"/>
        <v>122020</v>
      </c>
      <c r="AA254"/>
    </row>
    <row r="255" spans="1:27" x14ac:dyDescent="0.3">
      <c r="A255" s="57">
        <v>44286</v>
      </c>
      <c r="B255">
        <v>29894663000189</v>
      </c>
      <c r="C255" t="s">
        <v>96</v>
      </c>
      <c r="D255" s="57">
        <v>43873</v>
      </c>
      <c r="E255">
        <v>86.64</v>
      </c>
      <c r="F255" s="57">
        <v>44323</v>
      </c>
      <c r="G255">
        <f t="shared" si="14"/>
        <v>37</v>
      </c>
      <c r="H255" s="57">
        <v>46029</v>
      </c>
      <c r="I255">
        <v>1713</v>
      </c>
      <c r="J255">
        <v>298080716</v>
      </c>
      <c r="K255">
        <v>72</v>
      </c>
      <c r="L255"/>
      <c r="M255"/>
      <c r="N255">
        <v>1.36</v>
      </c>
      <c r="O255" s="83">
        <v>3189.67</v>
      </c>
      <c r="P255">
        <v>3915.0500000000011</v>
      </c>
      <c r="Q255">
        <v>1.6959949999999999</v>
      </c>
      <c r="R255">
        <v>3455.75</v>
      </c>
      <c r="S255">
        <v>1.6959949999999999</v>
      </c>
      <c r="T255" s="84">
        <v>3189.67</v>
      </c>
      <c r="U255" s="57">
        <v>44317</v>
      </c>
      <c r="V255" s="81" t="str">
        <f t="shared" si="12"/>
        <v>22020</v>
      </c>
      <c r="W255" s="80" t="str">
        <f t="shared" si="13"/>
        <v>1 a 30 dias</v>
      </c>
      <c r="X255" s="81" t="str">
        <f t="shared" si="15"/>
        <v>52021</v>
      </c>
      <c r="AA255"/>
    </row>
    <row r="256" spans="1:27" x14ac:dyDescent="0.3">
      <c r="A256" s="57">
        <v>44286</v>
      </c>
      <c r="B256">
        <v>29894663000189</v>
      </c>
      <c r="C256" t="s">
        <v>96</v>
      </c>
      <c r="D256" s="57">
        <v>43791</v>
      </c>
      <c r="E256">
        <v>100</v>
      </c>
      <c r="F256" s="57">
        <v>44019</v>
      </c>
      <c r="G256">
        <f t="shared" si="14"/>
        <v>-267</v>
      </c>
      <c r="H256" s="57">
        <v>45937</v>
      </c>
      <c r="I256">
        <v>1621</v>
      </c>
      <c r="J256">
        <v>298151427</v>
      </c>
      <c r="K256">
        <v>72</v>
      </c>
      <c r="L256"/>
      <c r="M256"/>
      <c r="N256">
        <v>1.3460000000000001</v>
      </c>
      <c r="O256" s="83">
        <v>4643.49</v>
      </c>
      <c r="P256">
        <v>4556.7700000000004</v>
      </c>
      <c r="Q256">
        <v>1.5974999999999999</v>
      </c>
      <c r="R256">
        <v>4859.83</v>
      </c>
      <c r="S256">
        <v>1.5974999999999999</v>
      </c>
      <c r="T256" s="84">
        <v>4643.49</v>
      </c>
      <c r="U256" s="57">
        <v>44013</v>
      </c>
      <c r="V256" s="81" t="str">
        <f t="shared" si="12"/>
        <v>112019</v>
      </c>
      <c r="W256" s="80" t="str">
        <f t="shared" si="13"/>
        <v>Acima de 120 dias</v>
      </c>
      <c r="X256" s="81" t="str">
        <f t="shared" si="15"/>
        <v>72020</v>
      </c>
      <c r="AA256"/>
    </row>
    <row r="257" spans="1:27" x14ac:dyDescent="0.3">
      <c r="A257" s="57">
        <v>44286</v>
      </c>
      <c r="B257">
        <v>29894663000189</v>
      </c>
      <c r="C257" t="s">
        <v>96</v>
      </c>
      <c r="D257" s="57">
        <v>43791</v>
      </c>
      <c r="E257">
        <v>114.46</v>
      </c>
      <c r="F257" s="57">
        <v>44323</v>
      </c>
      <c r="G257">
        <f t="shared" si="14"/>
        <v>37</v>
      </c>
      <c r="H257" s="57">
        <v>45937</v>
      </c>
      <c r="I257">
        <v>1621</v>
      </c>
      <c r="J257">
        <v>298153309</v>
      </c>
      <c r="K257">
        <v>72</v>
      </c>
      <c r="L257"/>
      <c r="M257"/>
      <c r="N257">
        <v>1.3460000000000001</v>
      </c>
      <c r="O257" s="83">
        <v>4090.38</v>
      </c>
      <c r="P257">
        <v>5215.6099999999997</v>
      </c>
      <c r="Q257">
        <v>1.683883</v>
      </c>
      <c r="R257">
        <v>4417.93</v>
      </c>
      <c r="S257">
        <v>1.683883</v>
      </c>
      <c r="T257" s="84">
        <v>4090.38</v>
      </c>
      <c r="U257" s="57">
        <v>44287</v>
      </c>
      <c r="V257" s="81" t="str">
        <f t="shared" si="12"/>
        <v>112019</v>
      </c>
      <c r="W257" s="80" t="str">
        <f t="shared" si="13"/>
        <v>1 a 30 dias</v>
      </c>
      <c r="X257" s="81" t="str">
        <f t="shared" si="15"/>
        <v>42021</v>
      </c>
      <c r="AA257"/>
    </row>
    <row r="258" spans="1:27" x14ac:dyDescent="0.3">
      <c r="A258" s="57">
        <v>44286</v>
      </c>
      <c r="B258">
        <v>29894663000189</v>
      </c>
      <c r="C258" t="s">
        <v>96</v>
      </c>
      <c r="D258" s="57">
        <v>43815</v>
      </c>
      <c r="E258">
        <v>288</v>
      </c>
      <c r="F258" s="57">
        <v>44323</v>
      </c>
      <c r="G258">
        <f t="shared" si="14"/>
        <v>37</v>
      </c>
      <c r="H258" s="57">
        <v>45968</v>
      </c>
      <c r="I258">
        <v>1652</v>
      </c>
      <c r="J258">
        <v>298158820</v>
      </c>
      <c r="K258">
        <v>72</v>
      </c>
      <c r="L258"/>
      <c r="M258"/>
      <c r="N258">
        <v>1.3599999999999999</v>
      </c>
      <c r="O258" s="83">
        <v>10530.51</v>
      </c>
      <c r="P258">
        <v>13030.829999999998</v>
      </c>
      <c r="Q258">
        <v>1.6322669999999999</v>
      </c>
      <c r="R258">
        <v>11217.86</v>
      </c>
      <c r="S258">
        <v>1.6322669999999999</v>
      </c>
      <c r="T258" s="84">
        <v>10530.51</v>
      </c>
      <c r="U258" s="57">
        <v>44317</v>
      </c>
      <c r="V258" s="81" t="str">
        <f t="shared" ref="V258:V321" si="16">MONTH(D258)&amp;YEAR(D258)</f>
        <v>122019</v>
      </c>
      <c r="W258" s="80" t="str">
        <f t="shared" ref="W258:W321" si="17">_xlfn.IFS(G258&lt;-120,"Acima de 120 dias",G258&lt;=-90,"91 a 120 dias",G258&lt;=-61,"61 a 90 dias",G258&lt;=-31,"31 a 60 dias",G258&gt;=-30,"1 a 30 dias")</f>
        <v>1 a 30 dias</v>
      </c>
      <c r="X258" s="81" t="str">
        <f t="shared" si="15"/>
        <v>52021</v>
      </c>
      <c r="AA258"/>
    </row>
    <row r="259" spans="1:27" x14ac:dyDescent="0.3">
      <c r="A259" s="57">
        <v>44286</v>
      </c>
      <c r="B259">
        <v>29894663000189</v>
      </c>
      <c r="C259" t="s">
        <v>96</v>
      </c>
      <c r="D259" s="57">
        <v>43815</v>
      </c>
      <c r="E259">
        <v>177.86</v>
      </c>
      <c r="F259" s="57">
        <v>44081</v>
      </c>
      <c r="G259">
        <f t="shared" ref="G259:G322" si="18">F259-A259</f>
        <v>-205</v>
      </c>
      <c r="H259" s="57">
        <v>45968</v>
      </c>
      <c r="I259">
        <v>1652</v>
      </c>
      <c r="J259">
        <v>298159660</v>
      </c>
      <c r="K259">
        <v>72</v>
      </c>
      <c r="L259"/>
      <c r="M259"/>
      <c r="N259">
        <v>1.3599999999999999</v>
      </c>
      <c r="O259" s="83">
        <v>7932.21</v>
      </c>
      <c r="P259">
        <v>8047.4200000000019</v>
      </c>
      <c r="Q259">
        <v>1.6282129999999999</v>
      </c>
      <c r="R259">
        <v>8350.7199999999993</v>
      </c>
      <c r="S259">
        <v>1.6282129999999999</v>
      </c>
      <c r="T259" s="84">
        <v>7932.21</v>
      </c>
      <c r="U259" s="57">
        <v>44075</v>
      </c>
      <c r="V259" s="81" t="str">
        <f t="shared" si="16"/>
        <v>122019</v>
      </c>
      <c r="W259" s="80" t="str">
        <f t="shared" si="17"/>
        <v>Acima de 120 dias</v>
      </c>
      <c r="X259" s="81" t="str">
        <f t="shared" ref="X259:X322" si="19">MONTH(U259)&amp;YEAR(U259)</f>
        <v>92020</v>
      </c>
      <c r="AA259"/>
    </row>
    <row r="260" spans="1:27" x14ac:dyDescent="0.3">
      <c r="A260" s="57">
        <v>44286</v>
      </c>
      <c r="B260">
        <v>29894663000189</v>
      </c>
      <c r="C260" t="s">
        <v>96</v>
      </c>
      <c r="D260" s="57">
        <v>43843</v>
      </c>
      <c r="E260">
        <v>115</v>
      </c>
      <c r="F260" s="57">
        <v>44172</v>
      </c>
      <c r="G260">
        <f t="shared" si="18"/>
        <v>-114</v>
      </c>
      <c r="H260" s="57">
        <v>45999</v>
      </c>
      <c r="I260">
        <v>1683</v>
      </c>
      <c r="J260">
        <v>298164325</v>
      </c>
      <c r="K260">
        <v>72</v>
      </c>
      <c r="L260"/>
      <c r="M260"/>
      <c r="N260">
        <v>1.36</v>
      </c>
      <c r="O260" s="83">
        <v>4796.8999999999996</v>
      </c>
      <c r="P260">
        <v>5197.5599999999995</v>
      </c>
      <c r="Q260">
        <v>1.6624300000000001</v>
      </c>
      <c r="R260">
        <v>5108.54</v>
      </c>
      <c r="S260">
        <v>1.6624300000000001</v>
      </c>
      <c r="T260" s="84">
        <v>4796.8999999999996</v>
      </c>
      <c r="U260" s="57">
        <v>44166</v>
      </c>
      <c r="V260" s="81" t="str">
        <f t="shared" si="16"/>
        <v>12020</v>
      </c>
      <c r="W260" s="80" t="str">
        <f t="shared" si="17"/>
        <v>91 a 120 dias</v>
      </c>
      <c r="X260" s="81" t="str">
        <f t="shared" si="19"/>
        <v>122020</v>
      </c>
      <c r="AA260"/>
    </row>
    <row r="261" spans="1:27" x14ac:dyDescent="0.3">
      <c r="A261" s="57">
        <v>44286</v>
      </c>
      <c r="B261">
        <v>29894663000189</v>
      </c>
      <c r="C261" t="s">
        <v>96</v>
      </c>
      <c r="D261" s="57">
        <v>43873</v>
      </c>
      <c r="E261">
        <v>228</v>
      </c>
      <c r="F261" s="57">
        <v>44172</v>
      </c>
      <c r="G261">
        <f t="shared" si="18"/>
        <v>-114</v>
      </c>
      <c r="H261" s="57">
        <v>46029</v>
      </c>
      <c r="I261">
        <v>1713</v>
      </c>
      <c r="J261">
        <v>298173334</v>
      </c>
      <c r="K261">
        <v>72</v>
      </c>
      <c r="L261"/>
      <c r="M261"/>
      <c r="N261">
        <v>1.36</v>
      </c>
      <c r="O261" s="83">
        <v>9623.57</v>
      </c>
      <c r="P261">
        <v>10302.690000000004</v>
      </c>
      <c r="Q261">
        <v>1.6505860000000001</v>
      </c>
      <c r="R261">
        <v>10234.18</v>
      </c>
      <c r="S261">
        <v>1.6505860000000001</v>
      </c>
      <c r="T261" s="84">
        <v>9623.57</v>
      </c>
      <c r="U261" s="57">
        <v>44166</v>
      </c>
      <c r="V261" s="81" t="str">
        <f t="shared" si="16"/>
        <v>22020</v>
      </c>
      <c r="W261" s="80" t="str">
        <f t="shared" si="17"/>
        <v>91 a 120 dias</v>
      </c>
      <c r="X261" s="81" t="str">
        <f t="shared" si="19"/>
        <v>122020</v>
      </c>
      <c r="AA261"/>
    </row>
    <row r="262" spans="1:27" x14ac:dyDescent="0.3">
      <c r="A262" s="57">
        <v>44286</v>
      </c>
      <c r="B262">
        <v>29894663000189</v>
      </c>
      <c r="C262" t="s">
        <v>96</v>
      </c>
      <c r="D262" s="57">
        <v>43815</v>
      </c>
      <c r="E262">
        <v>110.58</v>
      </c>
      <c r="F262" s="57">
        <v>44323</v>
      </c>
      <c r="G262">
        <f t="shared" si="18"/>
        <v>37</v>
      </c>
      <c r="H262" s="57">
        <v>45937</v>
      </c>
      <c r="I262">
        <v>1621</v>
      </c>
      <c r="J262">
        <v>298252210</v>
      </c>
      <c r="K262">
        <v>72</v>
      </c>
      <c r="L262"/>
      <c r="M262"/>
      <c r="N262">
        <v>1.368428</v>
      </c>
      <c r="O262" s="83">
        <v>3930.94</v>
      </c>
      <c r="P262">
        <v>4948.9399999999996</v>
      </c>
      <c r="Q262">
        <v>1.7076070000000001</v>
      </c>
      <c r="R262">
        <v>4244.95</v>
      </c>
      <c r="S262">
        <v>1.7076070000000001</v>
      </c>
      <c r="T262" s="84">
        <v>3930.94</v>
      </c>
      <c r="U262" s="57">
        <v>44317</v>
      </c>
      <c r="V262" s="81" t="str">
        <f t="shared" si="16"/>
        <v>122019</v>
      </c>
      <c r="W262" s="80" t="str">
        <f t="shared" si="17"/>
        <v>1 a 30 dias</v>
      </c>
      <c r="X262" s="81" t="str">
        <f t="shared" si="19"/>
        <v>52021</v>
      </c>
      <c r="AA262"/>
    </row>
    <row r="263" spans="1:27" x14ac:dyDescent="0.3">
      <c r="A263" s="57">
        <v>44286</v>
      </c>
      <c r="B263">
        <v>29894663000189</v>
      </c>
      <c r="C263" t="s">
        <v>96</v>
      </c>
      <c r="D263" s="57">
        <v>43791</v>
      </c>
      <c r="E263">
        <v>150</v>
      </c>
      <c r="F263" s="57">
        <v>44081</v>
      </c>
      <c r="G263">
        <f t="shared" si="18"/>
        <v>-205</v>
      </c>
      <c r="H263" s="57">
        <v>45937</v>
      </c>
      <c r="I263">
        <v>1621</v>
      </c>
      <c r="J263">
        <v>298254703</v>
      </c>
      <c r="K263">
        <v>72</v>
      </c>
      <c r="L263"/>
      <c r="M263"/>
      <c r="N263">
        <v>1.3460000000000001</v>
      </c>
      <c r="O263" s="83">
        <v>6539.33</v>
      </c>
      <c r="P263">
        <v>6835.06</v>
      </c>
      <c r="Q263">
        <v>1.701608</v>
      </c>
      <c r="R263">
        <v>6989.75</v>
      </c>
      <c r="S263">
        <v>1.701608</v>
      </c>
      <c r="T263" s="84">
        <v>6539.33</v>
      </c>
      <c r="U263" s="57">
        <v>44075</v>
      </c>
      <c r="V263" s="81" t="str">
        <f t="shared" si="16"/>
        <v>112019</v>
      </c>
      <c r="W263" s="80" t="str">
        <f t="shared" si="17"/>
        <v>Acima de 120 dias</v>
      </c>
      <c r="X263" s="81" t="str">
        <f t="shared" si="19"/>
        <v>92020</v>
      </c>
      <c r="AA263"/>
    </row>
    <row r="264" spans="1:27" x14ac:dyDescent="0.3">
      <c r="A264" s="57">
        <v>44286</v>
      </c>
      <c r="B264">
        <v>29894663000189</v>
      </c>
      <c r="C264" t="s">
        <v>96</v>
      </c>
      <c r="D264" s="57">
        <v>43843</v>
      </c>
      <c r="E264">
        <v>289.43</v>
      </c>
      <c r="F264" s="57">
        <v>44142</v>
      </c>
      <c r="G264">
        <f t="shared" si="18"/>
        <v>-144</v>
      </c>
      <c r="H264" s="57">
        <v>45999</v>
      </c>
      <c r="I264">
        <v>1683</v>
      </c>
      <c r="J264">
        <v>298268404</v>
      </c>
      <c r="K264">
        <v>72</v>
      </c>
      <c r="L264"/>
      <c r="M264"/>
      <c r="N264">
        <v>1.36</v>
      </c>
      <c r="O264" s="83">
        <v>12426.43</v>
      </c>
      <c r="P264">
        <v>13081.07</v>
      </c>
      <c r="Q264">
        <v>1.636436</v>
      </c>
      <c r="R264">
        <v>13146.56</v>
      </c>
      <c r="S264">
        <v>1.636436</v>
      </c>
      <c r="T264" s="84">
        <v>12426.43</v>
      </c>
      <c r="U264" s="57">
        <v>44136</v>
      </c>
      <c r="V264" s="81" t="str">
        <f t="shared" si="16"/>
        <v>12020</v>
      </c>
      <c r="W264" s="80" t="str">
        <f t="shared" si="17"/>
        <v>Acima de 120 dias</v>
      </c>
      <c r="X264" s="81" t="str">
        <f t="shared" si="19"/>
        <v>112020</v>
      </c>
      <c r="AA264"/>
    </row>
    <row r="265" spans="1:27" x14ac:dyDescent="0.3">
      <c r="A265" s="57">
        <v>44286</v>
      </c>
      <c r="B265">
        <v>29894663000189</v>
      </c>
      <c r="C265" t="s">
        <v>96</v>
      </c>
      <c r="D265" s="57">
        <v>43936</v>
      </c>
      <c r="E265">
        <v>802</v>
      </c>
      <c r="F265" s="57">
        <v>43958</v>
      </c>
      <c r="G265">
        <f t="shared" si="18"/>
        <v>-328</v>
      </c>
      <c r="H265" s="57">
        <v>46062</v>
      </c>
      <c r="I265">
        <v>1746</v>
      </c>
      <c r="J265">
        <v>298284897</v>
      </c>
      <c r="K265">
        <v>72</v>
      </c>
      <c r="L265"/>
      <c r="M265"/>
      <c r="N265">
        <v>1.3599999999999999</v>
      </c>
      <c r="O265" s="83">
        <v>39875.18</v>
      </c>
      <c r="P265">
        <v>35970.539999999986</v>
      </c>
      <c r="Q265">
        <v>1.636809</v>
      </c>
      <c r="R265">
        <v>41980.83</v>
      </c>
      <c r="S265">
        <v>1.636809</v>
      </c>
      <c r="T265" s="84">
        <v>39875.18</v>
      </c>
      <c r="U265" s="57">
        <v>43983</v>
      </c>
      <c r="V265" s="81" t="str">
        <f t="shared" si="16"/>
        <v>42020</v>
      </c>
      <c r="W265" s="80" t="str">
        <f t="shared" si="17"/>
        <v>Acima de 120 dias</v>
      </c>
      <c r="X265" s="81" t="str">
        <f t="shared" si="19"/>
        <v>62020</v>
      </c>
      <c r="AA265"/>
    </row>
    <row r="266" spans="1:27" x14ac:dyDescent="0.3">
      <c r="A266" s="57">
        <v>44286</v>
      </c>
      <c r="B266">
        <v>29894663000189</v>
      </c>
      <c r="C266" t="s">
        <v>96</v>
      </c>
      <c r="D266" s="57">
        <v>43815</v>
      </c>
      <c r="E266">
        <v>299.3</v>
      </c>
      <c r="F266" s="57">
        <v>43897</v>
      </c>
      <c r="G266">
        <f t="shared" si="18"/>
        <v>-389</v>
      </c>
      <c r="H266" s="57">
        <v>45968</v>
      </c>
      <c r="I266">
        <v>1652</v>
      </c>
      <c r="J266">
        <v>298361617</v>
      </c>
      <c r="K266">
        <v>72</v>
      </c>
      <c r="L266"/>
      <c r="M266"/>
      <c r="N266">
        <v>1.5129999999999999</v>
      </c>
      <c r="O266" s="83">
        <v>299.3</v>
      </c>
      <c r="P266">
        <v>12939.269999999999</v>
      </c>
      <c r="Q266">
        <v>2.0621040000000002</v>
      </c>
      <c r="R266">
        <v>299.3</v>
      </c>
      <c r="S266">
        <v>2.0621040000000002</v>
      </c>
      <c r="T266" s="84">
        <v>299.3</v>
      </c>
      <c r="U266" s="57">
        <v>44044</v>
      </c>
      <c r="V266" s="81" t="str">
        <f t="shared" si="16"/>
        <v>122019</v>
      </c>
      <c r="W266" s="80" t="str">
        <f t="shared" si="17"/>
        <v>Acima de 120 dias</v>
      </c>
      <c r="X266" s="81" t="str">
        <f t="shared" si="19"/>
        <v>82020</v>
      </c>
      <c r="AA266"/>
    </row>
    <row r="267" spans="1:27" x14ac:dyDescent="0.3">
      <c r="A267" s="57">
        <v>44286</v>
      </c>
      <c r="B267">
        <v>29894663000189</v>
      </c>
      <c r="C267" t="s">
        <v>96</v>
      </c>
      <c r="D267" s="57">
        <v>43815</v>
      </c>
      <c r="E267">
        <v>141.22999999999999</v>
      </c>
      <c r="F267" s="57">
        <v>43837</v>
      </c>
      <c r="G267">
        <f t="shared" si="18"/>
        <v>-449</v>
      </c>
      <c r="H267" s="57">
        <v>45968</v>
      </c>
      <c r="I267">
        <v>1652</v>
      </c>
      <c r="J267">
        <v>298463580</v>
      </c>
      <c r="K267">
        <v>72</v>
      </c>
      <c r="L267"/>
      <c r="M267"/>
      <c r="N267">
        <v>1.3599999999999999</v>
      </c>
      <c r="O267" s="83">
        <v>7361.78</v>
      </c>
      <c r="P267">
        <v>6390.1199999999981</v>
      </c>
      <c r="Q267">
        <v>1.6852879999999999</v>
      </c>
      <c r="R267">
        <v>7760.7</v>
      </c>
      <c r="S267">
        <v>1.6852879999999999</v>
      </c>
      <c r="T267" s="84">
        <v>7361.78</v>
      </c>
      <c r="U267" s="57">
        <v>43891</v>
      </c>
      <c r="V267" s="81" t="str">
        <f t="shared" si="16"/>
        <v>122019</v>
      </c>
      <c r="W267" s="80" t="str">
        <f t="shared" si="17"/>
        <v>Acima de 120 dias</v>
      </c>
      <c r="X267" s="81" t="str">
        <f t="shared" si="19"/>
        <v>32020</v>
      </c>
      <c r="AA267"/>
    </row>
    <row r="268" spans="1:27" x14ac:dyDescent="0.3">
      <c r="A268" s="57">
        <v>44286</v>
      </c>
      <c r="B268">
        <v>29894663000189</v>
      </c>
      <c r="C268" t="s">
        <v>96</v>
      </c>
      <c r="D268" s="57">
        <v>43903</v>
      </c>
      <c r="E268">
        <v>265</v>
      </c>
      <c r="F268" s="57">
        <v>44019</v>
      </c>
      <c r="G268">
        <f t="shared" si="18"/>
        <v>-267</v>
      </c>
      <c r="H268" s="57">
        <v>45999</v>
      </c>
      <c r="I268">
        <v>1683</v>
      </c>
      <c r="J268">
        <v>298473269</v>
      </c>
      <c r="K268">
        <v>72</v>
      </c>
      <c r="L268"/>
      <c r="M268"/>
      <c r="N268">
        <v>1.36</v>
      </c>
      <c r="O268" s="83">
        <v>12296.17</v>
      </c>
      <c r="P268">
        <v>11770.319999999998</v>
      </c>
      <c r="Q268">
        <v>1.6995690000000001</v>
      </c>
      <c r="R268">
        <v>13096.87</v>
      </c>
      <c r="S268">
        <v>1.6995690000000001</v>
      </c>
      <c r="T268" s="84">
        <v>12296.17</v>
      </c>
      <c r="U268" s="57">
        <v>44044</v>
      </c>
      <c r="V268" s="81" t="str">
        <f t="shared" si="16"/>
        <v>32020</v>
      </c>
      <c r="W268" s="80" t="str">
        <f t="shared" si="17"/>
        <v>Acima de 120 dias</v>
      </c>
      <c r="X268" s="81" t="str">
        <f t="shared" si="19"/>
        <v>82020</v>
      </c>
      <c r="AA268"/>
    </row>
    <row r="269" spans="1:27" x14ac:dyDescent="0.3">
      <c r="A269" s="57">
        <v>44286</v>
      </c>
      <c r="B269">
        <v>29894663000189</v>
      </c>
      <c r="C269" t="s">
        <v>96</v>
      </c>
      <c r="D269" s="57">
        <v>43873</v>
      </c>
      <c r="E269">
        <v>263</v>
      </c>
      <c r="F269" s="57">
        <v>43897</v>
      </c>
      <c r="G269">
        <f t="shared" si="18"/>
        <v>-389</v>
      </c>
      <c r="H269" s="57">
        <v>46029</v>
      </c>
      <c r="I269">
        <v>1713</v>
      </c>
      <c r="J269">
        <v>298479257</v>
      </c>
      <c r="K269">
        <v>72</v>
      </c>
      <c r="L269"/>
      <c r="M269"/>
      <c r="N269">
        <v>1.36</v>
      </c>
      <c r="O269" s="83">
        <v>13496.03</v>
      </c>
      <c r="P269">
        <v>11884.239999999998</v>
      </c>
      <c r="Q269">
        <v>1.638277</v>
      </c>
      <c r="R269">
        <v>14172.24</v>
      </c>
      <c r="S269">
        <v>1.638277</v>
      </c>
      <c r="T269" s="84">
        <v>13496.03</v>
      </c>
      <c r="U269" s="57">
        <v>43922</v>
      </c>
      <c r="V269" s="81" t="str">
        <f t="shared" si="16"/>
        <v>22020</v>
      </c>
      <c r="W269" s="80" t="str">
        <f t="shared" si="17"/>
        <v>Acima de 120 dias</v>
      </c>
      <c r="X269" s="81" t="str">
        <f t="shared" si="19"/>
        <v>42020</v>
      </c>
      <c r="AA269"/>
    </row>
    <row r="270" spans="1:27" x14ac:dyDescent="0.3">
      <c r="A270" s="57">
        <v>44286</v>
      </c>
      <c r="B270">
        <v>29894663000189</v>
      </c>
      <c r="C270" t="s">
        <v>96</v>
      </c>
      <c r="D270" s="57">
        <v>43873</v>
      </c>
      <c r="E270">
        <v>590.34</v>
      </c>
      <c r="F270" s="57">
        <v>44050</v>
      </c>
      <c r="G270">
        <f t="shared" si="18"/>
        <v>-236</v>
      </c>
      <c r="H270" s="57">
        <v>45999</v>
      </c>
      <c r="I270">
        <v>1683</v>
      </c>
      <c r="J270">
        <v>298570097</v>
      </c>
      <c r="K270">
        <v>72</v>
      </c>
      <c r="L270"/>
      <c r="M270"/>
      <c r="N270">
        <v>1.36</v>
      </c>
      <c r="O270" s="83">
        <v>27028.5</v>
      </c>
      <c r="P270">
        <v>26452.239999999994</v>
      </c>
      <c r="Q270">
        <v>1.653956</v>
      </c>
      <c r="R270">
        <v>28585.57</v>
      </c>
      <c r="S270">
        <v>1.653956</v>
      </c>
      <c r="T270" s="84">
        <v>27028.5</v>
      </c>
      <c r="U270" s="57">
        <v>44075</v>
      </c>
      <c r="V270" s="81" t="str">
        <f t="shared" si="16"/>
        <v>22020</v>
      </c>
      <c r="W270" s="80" t="str">
        <f t="shared" si="17"/>
        <v>Acima de 120 dias</v>
      </c>
      <c r="X270" s="81" t="str">
        <f t="shared" si="19"/>
        <v>92020</v>
      </c>
      <c r="AA270"/>
    </row>
    <row r="271" spans="1:27" x14ac:dyDescent="0.3">
      <c r="A271" s="57">
        <v>44286</v>
      </c>
      <c r="B271">
        <v>29894663000189</v>
      </c>
      <c r="C271" t="s">
        <v>96</v>
      </c>
      <c r="D271" s="57">
        <v>43873</v>
      </c>
      <c r="E271">
        <v>220</v>
      </c>
      <c r="F271" s="57">
        <v>43897</v>
      </c>
      <c r="G271">
        <f t="shared" si="18"/>
        <v>-389</v>
      </c>
      <c r="H271" s="57">
        <v>46029</v>
      </c>
      <c r="I271">
        <v>1713</v>
      </c>
      <c r="J271">
        <v>298581107</v>
      </c>
      <c r="K271">
        <v>72</v>
      </c>
      <c r="L271"/>
      <c r="M271"/>
      <c r="N271">
        <v>1.4950000000000001</v>
      </c>
      <c r="O271" s="83">
        <v>10554.77</v>
      </c>
      <c r="P271">
        <v>9547.9400000000023</v>
      </c>
      <c r="Q271">
        <v>2.0477020000000001</v>
      </c>
      <c r="R271">
        <v>11574.71</v>
      </c>
      <c r="S271">
        <v>2.0477020000000001</v>
      </c>
      <c r="T271" s="84">
        <v>10554.77</v>
      </c>
      <c r="U271" s="57">
        <v>43922</v>
      </c>
      <c r="V271" s="81" t="str">
        <f t="shared" si="16"/>
        <v>22020</v>
      </c>
      <c r="W271" s="80" t="str">
        <f t="shared" si="17"/>
        <v>Acima de 120 dias</v>
      </c>
      <c r="X271" s="81" t="str">
        <f t="shared" si="19"/>
        <v>42020</v>
      </c>
      <c r="AA271"/>
    </row>
    <row r="272" spans="1:27" x14ac:dyDescent="0.3">
      <c r="A272" s="57">
        <v>44286</v>
      </c>
      <c r="B272">
        <v>29894663000189</v>
      </c>
      <c r="C272" t="s">
        <v>96</v>
      </c>
      <c r="D272" s="57">
        <v>43903</v>
      </c>
      <c r="E272">
        <v>88.33</v>
      </c>
      <c r="F272" s="57">
        <v>44172</v>
      </c>
      <c r="G272">
        <f t="shared" si="18"/>
        <v>-114</v>
      </c>
      <c r="H272" s="57">
        <v>46029</v>
      </c>
      <c r="I272">
        <v>1713</v>
      </c>
      <c r="J272">
        <v>298582031</v>
      </c>
      <c r="K272">
        <v>72</v>
      </c>
      <c r="L272"/>
      <c r="M272"/>
      <c r="N272">
        <v>1.36</v>
      </c>
      <c r="O272" s="83">
        <v>3692.04</v>
      </c>
      <c r="P272">
        <v>3957.1399999999994</v>
      </c>
      <c r="Q272">
        <v>1.698064</v>
      </c>
      <c r="R272">
        <v>3964.86</v>
      </c>
      <c r="S272">
        <v>1.698064</v>
      </c>
      <c r="T272" s="84">
        <v>3692.04</v>
      </c>
      <c r="U272" s="57">
        <v>44197</v>
      </c>
      <c r="V272" s="81" t="str">
        <f t="shared" si="16"/>
        <v>32020</v>
      </c>
      <c r="W272" s="80" t="str">
        <f t="shared" si="17"/>
        <v>91 a 120 dias</v>
      </c>
      <c r="X272" s="81" t="str">
        <f t="shared" si="19"/>
        <v>12021</v>
      </c>
      <c r="AA272"/>
    </row>
    <row r="273" spans="1:27" x14ac:dyDescent="0.3">
      <c r="A273" s="57">
        <v>44286</v>
      </c>
      <c r="B273">
        <v>29894663000189</v>
      </c>
      <c r="C273" t="s">
        <v>96</v>
      </c>
      <c r="D273" s="57">
        <v>43791</v>
      </c>
      <c r="E273">
        <v>115.85</v>
      </c>
      <c r="F273" s="57">
        <v>44050</v>
      </c>
      <c r="G273">
        <f t="shared" si="18"/>
        <v>-236</v>
      </c>
      <c r="H273" s="57">
        <v>45937</v>
      </c>
      <c r="I273">
        <v>1621</v>
      </c>
      <c r="J273">
        <v>298654909</v>
      </c>
      <c r="K273">
        <v>72</v>
      </c>
      <c r="L273"/>
      <c r="M273"/>
      <c r="N273">
        <v>1.3460000000000001</v>
      </c>
      <c r="O273" s="83">
        <v>5176</v>
      </c>
      <c r="P273">
        <v>5278.9800000000023</v>
      </c>
      <c r="Q273">
        <v>1.6912199999999999</v>
      </c>
      <c r="R273">
        <v>5514.25</v>
      </c>
      <c r="S273">
        <v>1.6912199999999999</v>
      </c>
      <c r="T273" s="84">
        <v>5176</v>
      </c>
      <c r="U273" s="57">
        <v>44044</v>
      </c>
      <c r="V273" s="81" t="str">
        <f t="shared" si="16"/>
        <v>112019</v>
      </c>
      <c r="W273" s="80" t="str">
        <f t="shared" si="17"/>
        <v>Acima de 120 dias</v>
      </c>
      <c r="X273" s="81" t="str">
        <f t="shared" si="19"/>
        <v>82020</v>
      </c>
      <c r="AA273"/>
    </row>
    <row r="274" spans="1:27" x14ac:dyDescent="0.3">
      <c r="A274" s="57">
        <v>44286</v>
      </c>
      <c r="B274">
        <v>29894663000189</v>
      </c>
      <c r="C274" t="s">
        <v>96</v>
      </c>
      <c r="D274" s="57">
        <v>43815</v>
      </c>
      <c r="E274">
        <v>90.5</v>
      </c>
      <c r="F274" s="57">
        <v>44203</v>
      </c>
      <c r="G274">
        <f t="shared" si="18"/>
        <v>-83</v>
      </c>
      <c r="H274" s="57">
        <v>45968</v>
      </c>
      <c r="I274">
        <v>1652</v>
      </c>
      <c r="J274">
        <v>298656837</v>
      </c>
      <c r="K274">
        <v>72</v>
      </c>
      <c r="L274"/>
      <c r="M274"/>
      <c r="N274">
        <v>1.3599999999999999</v>
      </c>
      <c r="O274" s="83">
        <v>3672.92</v>
      </c>
      <c r="P274">
        <v>4094.8100000000009</v>
      </c>
      <c r="Q274">
        <v>1.629818</v>
      </c>
      <c r="R274">
        <v>3887.08</v>
      </c>
      <c r="S274">
        <v>1.629818</v>
      </c>
      <c r="T274" s="84">
        <v>3672.92</v>
      </c>
      <c r="U274" s="57">
        <v>44197</v>
      </c>
      <c r="V274" s="81" t="str">
        <f t="shared" si="16"/>
        <v>122019</v>
      </c>
      <c r="W274" s="80" t="str">
        <f t="shared" si="17"/>
        <v>61 a 90 dias</v>
      </c>
      <c r="X274" s="81" t="str">
        <f t="shared" si="19"/>
        <v>12021</v>
      </c>
      <c r="AA274"/>
    </row>
    <row r="275" spans="1:27" x14ac:dyDescent="0.3">
      <c r="A275" s="57">
        <v>44286</v>
      </c>
      <c r="B275">
        <v>29894663000189</v>
      </c>
      <c r="C275" t="s">
        <v>96</v>
      </c>
      <c r="D275" s="57">
        <v>43843</v>
      </c>
      <c r="E275">
        <v>556.29999999999995</v>
      </c>
      <c r="F275" s="57">
        <v>44172</v>
      </c>
      <c r="G275">
        <f t="shared" si="18"/>
        <v>-114</v>
      </c>
      <c r="H275" s="57">
        <v>44537</v>
      </c>
      <c r="I275">
        <v>221</v>
      </c>
      <c r="J275">
        <v>298674464</v>
      </c>
      <c r="K275">
        <v>24</v>
      </c>
      <c r="L275"/>
      <c r="M275"/>
      <c r="N275">
        <v>1.4949999999999999</v>
      </c>
      <c r="O275" s="83">
        <v>6929.51</v>
      </c>
      <c r="P275">
        <v>10763.16</v>
      </c>
      <c r="Q275">
        <v>2.0788890000000002</v>
      </c>
      <c r="R275">
        <v>7011.74</v>
      </c>
      <c r="S275">
        <v>2.0788890000000002</v>
      </c>
      <c r="T275" s="84">
        <v>6929.51</v>
      </c>
      <c r="U275" s="57">
        <v>44197</v>
      </c>
      <c r="V275" s="81" t="str">
        <f t="shared" si="16"/>
        <v>12020</v>
      </c>
      <c r="W275" s="80" t="str">
        <f t="shared" si="17"/>
        <v>91 a 120 dias</v>
      </c>
      <c r="X275" s="81" t="str">
        <f t="shared" si="19"/>
        <v>12021</v>
      </c>
      <c r="AA275"/>
    </row>
    <row r="276" spans="1:27" x14ac:dyDescent="0.3">
      <c r="A276" s="57">
        <v>44286</v>
      </c>
      <c r="B276">
        <v>29894663000189</v>
      </c>
      <c r="C276" t="s">
        <v>96</v>
      </c>
      <c r="D276" s="57">
        <v>43873</v>
      </c>
      <c r="E276">
        <v>190</v>
      </c>
      <c r="F276" s="57">
        <v>43989</v>
      </c>
      <c r="G276">
        <f t="shared" si="18"/>
        <v>-297</v>
      </c>
      <c r="H276" s="57">
        <v>46029</v>
      </c>
      <c r="I276">
        <v>1713</v>
      </c>
      <c r="J276">
        <v>298680613</v>
      </c>
      <c r="K276">
        <v>72</v>
      </c>
      <c r="L276"/>
      <c r="M276"/>
      <c r="N276">
        <v>1.36</v>
      </c>
      <c r="O276" s="83">
        <v>9086.2900000000009</v>
      </c>
      <c r="P276">
        <v>8585.5699999999979</v>
      </c>
      <c r="Q276">
        <v>1.695182</v>
      </c>
      <c r="R276">
        <v>9668.52</v>
      </c>
      <c r="S276">
        <v>1.695182</v>
      </c>
      <c r="T276" s="84">
        <v>9086.2900000000009</v>
      </c>
      <c r="U276" s="57">
        <v>44013</v>
      </c>
      <c r="V276" s="81" t="str">
        <f t="shared" si="16"/>
        <v>22020</v>
      </c>
      <c r="W276" s="80" t="str">
        <f t="shared" si="17"/>
        <v>Acima de 120 dias</v>
      </c>
      <c r="X276" s="81" t="str">
        <f t="shared" si="19"/>
        <v>72020</v>
      </c>
      <c r="AA276"/>
    </row>
    <row r="277" spans="1:27" x14ac:dyDescent="0.3">
      <c r="A277" s="57">
        <v>44286</v>
      </c>
      <c r="B277">
        <v>29894663000189</v>
      </c>
      <c r="C277" t="s">
        <v>96</v>
      </c>
      <c r="D277" s="57">
        <v>43873</v>
      </c>
      <c r="E277">
        <v>118</v>
      </c>
      <c r="F277" s="57">
        <v>44142</v>
      </c>
      <c r="G277">
        <f t="shared" si="18"/>
        <v>-144</v>
      </c>
      <c r="H277" s="57">
        <v>46029</v>
      </c>
      <c r="I277">
        <v>1713</v>
      </c>
      <c r="J277">
        <v>298781366</v>
      </c>
      <c r="K277">
        <v>72</v>
      </c>
      <c r="L277"/>
      <c r="M277"/>
      <c r="N277">
        <v>1.364485305516679</v>
      </c>
      <c r="O277" s="83">
        <v>5045.88</v>
      </c>
      <c r="P277">
        <v>5324.8700000000008</v>
      </c>
      <c r="Q277">
        <v>1.7022809999999999</v>
      </c>
      <c r="R277">
        <v>5409.52</v>
      </c>
      <c r="S277">
        <v>1.7022809999999999</v>
      </c>
      <c r="T277" s="84">
        <v>5045.88</v>
      </c>
      <c r="U277" s="57">
        <v>44136</v>
      </c>
      <c r="V277" s="81" t="str">
        <f t="shared" si="16"/>
        <v>22020</v>
      </c>
      <c r="W277" s="80" t="str">
        <f t="shared" si="17"/>
        <v>Acima de 120 dias</v>
      </c>
      <c r="X277" s="81" t="str">
        <f t="shared" si="19"/>
        <v>112020</v>
      </c>
      <c r="AA277"/>
    </row>
    <row r="278" spans="1:27" x14ac:dyDescent="0.3">
      <c r="A278" s="57">
        <v>44286</v>
      </c>
      <c r="B278">
        <v>29894663000189</v>
      </c>
      <c r="C278" t="s">
        <v>96</v>
      </c>
      <c r="D278" s="57">
        <v>43815</v>
      </c>
      <c r="E278">
        <v>249.9</v>
      </c>
      <c r="F278" s="57">
        <v>43868</v>
      </c>
      <c r="G278">
        <f t="shared" si="18"/>
        <v>-418</v>
      </c>
      <c r="H278" s="57">
        <v>45937</v>
      </c>
      <c r="I278">
        <v>1621</v>
      </c>
      <c r="J278">
        <v>298849995</v>
      </c>
      <c r="K278">
        <v>72</v>
      </c>
      <c r="L278"/>
      <c r="M278"/>
      <c r="N278">
        <v>1.3599999999999999</v>
      </c>
      <c r="O278" s="83">
        <v>12848.02</v>
      </c>
      <c r="P278">
        <v>11212.160000000003</v>
      </c>
      <c r="Q278">
        <v>1.600217</v>
      </c>
      <c r="R278">
        <v>13362.96</v>
      </c>
      <c r="S278">
        <v>1.600217</v>
      </c>
      <c r="T278" s="84">
        <v>12848.02</v>
      </c>
      <c r="U278" s="57">
        <v>43862</v>
      </c>
      <c r="V278" s="81" t="str">
        <f t="shared" si="16"/>
        <v>122019</v>
      </c>
      <c r="W278" s="80" t="str">
        <f t="shared" si="17"/>
        <v>Acima de 120 dias</v>
      </c>
      <c r="X278" s="81" t="str">
        <f t="shared" si="19"/>
        <v>22020</v>
      </c>
      <c r="AA278"/>
    </row>
    <row r="279" spans="1:27" x14ac:dyDescent="0.3">
      <c r="A279" s="57">
        <v>44286</v>
      </c>
      <c r="B279">
        <v>29894663000189</v>
      </c>
      <c r="C279" t="s">
        <v>96</v>
      </c>
      <c r="D279" s="57">
        <v>43815</v>
      </c>
      <c r="E279">
        <v>153.33000000000001</v>
      </c>
      <c r="F279" s="57">
        <v>44234</v>
      </c>
      <c r="G279">
        <f t="shared" si="18"/>
        <v>-52</v>
      </c>
      <c r="H279" s="57">
        <v>45968</v>
      </c>
      <c r="I279">
        <v>1652</v>
      </c>
      <c r="J279">
        <v>298960704</v>
      </c>
      <c r="K279">
        <v>72</v>
      </c>
      <c r="L279"/>
      <c r="M279"/>
      <c r="N279">
        <v>1.3599999999999999</v>
      </c>
      <c r="O279" s="83">
        <v>6010.38</v>
      </c>
      <c r="P279">
        <v>6937.5600000000022</v>
      </c>
      <c r="Q279">
        <v>1.6763889999999999</v>
      </c>
      <c r="R279">
        <v>6432.3499999999995</v>
      </c>
      <c r="S279">
        <v>1.6763889999999999</v>
      </c>
      <c r="T279" s="84">
        <v>6010.38</v>
      </c>
      <c r="U279" s="57">
        <v>44256</v>
      </c>
      <c r="V279" s="81" t="str">
        <f t="shared" si="16"/>
        <v>122019</v>
      </c>
      <c r="W279" s="80" t="str">
        <f t="shared" si="17"/>
        <v>31 a 60 dias</v>
      </c>
      <c r="X279" s="81" t="str">
        <f t="shared" si="19"/>
        <v>32021</v>
      </c>
      <c r="AA279"/>
    </row>
    <row r="280" spans="1:27" x14ac:dyDescent="0.3">
      <c r="A280" s="57">
        <v>44286</v>
      </c>
      <c r="B280">
        <v>29894663000189</v>
      </c>
      <c r="C280" t="s">
        <v>96</v>
      </c>
      <c r="D280" s="57">
        <v>43873</v>
      </c>
      <c r="E280">
        <v>133.28</v>
      </c>
      <c r="F280" s="57">
        <v>44323</v>
      </c>
      <c r="G280">
        <f t="shared" si="18"/>
        <v>37</v>
      </c>
      <c r="H280" s="57">
        <v>46029</v>
      </c>
      <c r="I280">
        <v>1713</v>
      </c>
      <c r="J280">
        <v>298972832</v>
      </c>
      <c r="K280">
        <v>72</v>
      </c>
      <c r="L280"/>
      <c r="M280"/>
      <c r="N280">
        <v>1.36</v>
      </c>
      <c r="O280" s="83">
        <v>4954.8899999999994</v>
      </c>
      <c r="P280">
        <v>6022.5800000000017</v>
      </c>
      <c r="Q280">
        <v>1.6542600000000001</v>
      </c>
      <c r="R280">
        <v>5316.11</v>
      </c>
      <c r="S280">
        <v>1.6542600000000001</v>
      </c>
      <c r="T280" s="84">
        <v>4954.8899999999994</v>
      </c>
      <c r="U280" s="57">
        <v>44317</v>
      </c>
      <c r="V280" s="81" t="str">
        <f t="shared" si="16"/>
        <v>22020</v>
      </c>
      <c r="W280" s="80" t="str">
        <f t="shared" si="17"/>
        <v>1 a 30 dias</v>
      </c>
      <c r="X280" s="81" t="str">
        <f t="shared" si="19"/>
        <v>52021</v>
      </c>
      <c r="AA280"/>
    </row>
    <row r="281" spans="1:27" x14ac:dyDescent="0.3">
      <c r="A281" s="57">
        <v>44286</v>
      </c>
      <c r="B281">
        <v>29894663000189</v>
      </c>
      <c r="C281" t="s">
        <v>96</v>
      </c>
      <c r="D281" s="57">
        <v>43873</v>
      </c>
      <c r="E281">
        <v>200</v>
      </c>
      <c r="F281" s="57">
        <v>43897</v>
      </c>
      <c r="G281">
        <f t="shared" si="18"/>
        <v>-389</v>
      </c>
      <c r="H281" s="57">
        <v>46029</v>
      </c>
      <c r="I281">
        <v>1713</v>
      </c>
      <c r="J281">
        <v>298979421</v>
      </c>
      <c r="K281">
        <v>72</v>
      </c>
      <c r="L281"/>
      <c r="M281"/>
      <c r="N281">
        <v>1.3731117925696539</v>
      </c>
      <c r="O281" s="83">
        <v>10136.76</v>
      </c>
      <c r="P281">
        <v>9001.7399999999961</v>
      </c>
      <c r="Q281">
        <v>1.7113609999999999</v>
      </c>
      <c r="R281">
        <v>10752.09</v>
      </c>
      <c r="S281">
        <v>1.7113609999999999</v>
      </c>
      <c r="T281" s="84">
        <v>10136.76</v>
      </c>
      <c r="U281" s="57">
        <v>43891</v>
      </c>
      <c r="V281" s="81" t="str">
        <f t="shared" si="16"/>
        <v>22020</v>
      </c>
      <c r="W281" s="80" t="str">
        <f t="shared" si="17"/>
        <v>Acima de 120 dias</v>
      </c>
      <c r="X281" s="81" t="str">
        <f t="shared" si="19"/>
        <v>32020</v>
      </c>
      <c r="AA281"/>
    </row>
    <row r="282" spans="1:27" x14ac:dyDescent="0.3">
      <c r="A282" s="57">
        <v>44286</v>
      </c>
      <c r="B282">
        <v>29894663000189</v>
      </c>
      <c r="C282" t="s">
        <v>96</v>
      </c>
      <c r="D282" s="57">
        <v>43873</v>
      </c>
      <c r="E282">
        <v>359.45</v>
      </c>
      <c r="F282" s="57">
        <v>43928</v>
      </c>
      <c r="G282">
        <f t="shared" si="18"/>
        <v>-358</v>
      </c>
      <c r="H282" s="57">
        <v>46029</v>
      </c>
      <c r="I282">
        <v>1713</v>
      </c>
      <c r="J282">
        <v>298981249</v>
      </c>
      <c r="K282">
        <v>72</v>
      </c>
      <c r="L282"/>
      <c r="M282"/>
      <c r="N282">
        <v>1.5044757744453023</v>
      </c>
      <c r="O282" s="83">
        <v>16875.61</v>
      </c>
      <c r="P282">
        <v>15556.329999999996</v>
      </c>
      <c r="Q282">
        <v>2.0513560000000002</v>
      </c>
      <c r="R282">
        <v>18520.8</v>
      </c>
      <c r="S282">
        <v>2.0513560000000002</v>
      </c>
      <c r="T282" s="84">
        <v>16875.61</v>
      </c>
      <c r="U282" s="57">
        <v>43952</v>
      </c>
      <c r="V282" s="81" t="str">
        <f t="shared" si="16"/>
        <v>22020</v>
      </c>
      <c r="W282" s="80" t="str">
        <f t="shared" si="17"/>
        <v>Acima de 120 dias</v>
      </c>
      <c r="X282" s="81" t="str">
        <f t="shared" si="19"/>
        <v>52020</v>
      </c>
      <c r="AA282"/>
    </row>
    <row r="283" spans="1:27" x14ac:dyDescent="0.3">
      <c r="A283" s="57">
        <v>44286</v>
      </c>
      <c r="B283">
        <v>29894663000189</v>
      </c>
      <c r="C283" t="s">
        <v>96</v>
      </c>
      <c r="D283" s="57">
        <v>43873</v>
      </c>
      <c r="E283">
        <v>433.07</v>
      </c>
      <c r="F283" s="57">
        <v>44234</v>
      </c>
      <c r="G283">
        <f t="shared" si="18"/>
        <v>-52</v>
      </c>
      <c r="H283" s="57">
        <v>45999</v>
      </c>
      <c r="I283">
        <v>1683</v>
      </c>
      <c r="J283">
        <v>299063552</v>
      </c>
      <c r="K283">
        <v>72</v>
      </c>
      <c r="L283"/>
      <c r="M283"/>
      <c r="N283">
        <v>1.36</v>
      </c>
      <c r="O283" s="83">
        <v>17295.29</v>
      </c>
      <c r="P283">
        <v>19405.240000000002</v>
      </c>
      <c r="Q283">
        <v>1.6361540000000001</v>
      </c>
      <c r="R283">
        <v>18371.8</v>
      </c>
      <c r="S283">
        <v>1.6361540000000001</v>
      </c>
      <c r="T283" s="84">
        <v>17295.29</v>
      </c>
      <c r="U283" s="57">
        <v>44228</v>
      </c>
      <c r="V283" s="81" t="str">
        <f t="shared" si="16"/>
        <v>22020</v>
      </c>
      <c r="W283" s="80" t="str">
        <f t="shared" si="17"/>
        <v>31 a 60 dias</v>
      </c>
      <c r="X283" s="81" t="str">
        <f t="shared" si="19"/>
        <v>22021</v>
      </c>
      <c r="AA283"/>
    </row>
    <row r="284" spans="1:27" x14ac:dyDescent="0.3">
      <c r="A284" s="57">
        <v>44286</v>
      </c>
      <c r="B284">
        <v>29894663000189</v>
      </c>
      <c r="C284" t="s">
        <v>96</v>
      </c>
      <c r="D284" s="57">
        <v>43815</v>
      </c>
      <c r="E284">
        <v>340</v>
      </c>
      <c r="F284" s="57">
        <v>43837</v>
      </c>
      <c r="G284">
        <f t="shared" si="18"/>
        <v>-449</v>
      </c>
      <c r="H284" s="57">
        <v>45968</v>
      </c>
      <c r="I284">
        <v>1652</v>
      </c>
      <c r="J284">
        <v>299155875</v>
      </c>
      <c r="K284">
        <v>72</v>
      </c>
      <c r="L284"/>
      <c r="M284"/>
      <c r="N284">
        <v>1.3599999999999999</v>
      </c>
      <c r="O284" s="83">
        <v>17827.53</v>
      </c>
      <c r="P284">
        <v>15383.589999999997</v>
      </c>
      <c r="Q284">
        <v>1.647894</v>
      </c>
      <c r="R284">
        <v>18683.32</v>
      </c>
      <c r="S284">
        <v>1.647894</v>
      </c>
      <c r="T284" s="84">
        <v>17827.53</v>
      </c>
      <c r="U284" s="57">
        <v>43891</v>
      </c>
      <c r="V284" s="81" t="str">
        <f t="shared" si="16"/>
        <v>122019</v>
      </c>
      <c r="W284" s="80" t="str">
        <f t="shared" si="17"/>
        <v>Acima de 120 dias</v>
      </c>
      <c r="X284" s="81" t="str">
        <f t="shared" si="19"/>
        <v>32020</v>
      </c>
      <c r="AA284"/>
    </row>
    <row r="285" spans="1:27" x14ac:dyDescent="0.3">
      <c r="A285" s="57">
        <v>44286</v>
      </c>
      <c r="B285">
        <v>29894663000189</v>
      </c>
      <c r="C285" t="s">
        <v>96</v>
      </c>
      <c r="D285" s="57">
        <v>43815</v>
      </c>
      <c r="E285">
        <v>246.99</v>
      </c>
      <c r="F285" s="57">
        <v>43868</v>
      </c>
      <c r="G285">
        <f t="shared" si="18"/>
        <v>-418</v>
      </c>
      <c r="H285" s="57">
        <v>45968</v>
      </c>
      <c r="I285">
        <v>1652</v>
      </c>
      <c r="J285">
        <v>299158793</v>
      </c>
      <c r="K285">
        <v>72</v>
      </c>
      <c r="L285"/>
      <c r="M285"/>
      <c r="N285">
        <v>1.3599999999999999</v>
      </c>
      <c r="O285" s="83">
        <v>12710.51</v>
      </c>
      <c r="P285">
        <v>11175.300000000001</v>
      </c>
      <c r="Q285">
        <v>1.644606</v>
      </c>
      <c r="R285">
        <v>13325.35</v>
      </c>
      <c r="S285">
        <v>1.644606</v>
      </c>
      <c r="T285" s="84">
        <v>12710.51</v>
      </c>
      <c r="U285" s="57">
        <v>43862</v>
      </c>
      <c r="V285" s="81" t="str">
        <f t="shared" si="16"/>
        <v>122019</v>
      </c>
      <c r="W285" s="80" t="str">
        <f t="shared" si="17"/>
        <v>Acima de 120 dias</v>
      </c>
      <c r="X285" s="81" t="str">
        <f t="shared" si="19"/>
        <v>22020</v>
      </c>
      <c r="AA285"/>
    </row>
    <row r="286" spans="1:27" x14ac:dyDescent="0.3">
      <c r="A286" s="57">
        <v>44286</v>
      </c>
      <c r="B286">
        <v>29894663000189</v>
      </c>
      <c r="C286" t="s">
        <v>96</v>
      </c>
      <c r="D286" s="57">
        <v>43815</v>
      </c>
      <c r="E286">
        <v>100</v>
      </c>
      <c r="F286" s="57">
        <v>43897</v>
      </c>
      <c r="G286">
        <f t="shared" si="18"/>
        <v>-389</v>
      </c>
      <c r="H286" s="57">
        <v>45968</v>
      </c>
      <c r="I286">
        <v>1652</v>
      </c>
      <c r="J286">
        <v>299165148</v>
      </c>
      <c r="K286">
        <v>72</v>
      </c>
      <c r="L286"/>
      <c r="M286"/>
      <c r="N286">
        <v>1.3599999999999999</v>
      </c>
      <c r="O286" s="83">
        <v>5012.1000000000004</v>
      </c>
      <c r="P286">
        <v>4524.590000000002</v>
      </c>
      <c r="Q286">
        <v>1.6859</v>
      </c>
      <c r="R286">
        <v>5295.08</v>
      </c>
      <c r="S286">
        <v>1.6859</v>
      </c>
      <c r="T286" s="84">
        <v>5012.1000000000004</v>
      </c>
      <c r="U286" s="57">
        <v>43922</v>
      </c>
      <c r="V286" s="81" t="str">
        <f t="shared" si="16"/>
        <v>122019</v>
      </c>
      <c r="W286" s="80" t="str">
        <f t="shared" si="17"/>
        <v>Acima de 120 dias</v>
      </c>
      <c r="X286" s="81" t="str">
        <f t="shared" si="19"/>
        <v>42020</v>
      </c>
      <c r="AA286"/>
    </row>
    <row r="287" spans="1:27" x14ac:dyDescent="0.3">
      <c r="A287" s="57">
        <v>44286</v>
      </c>
      <c r="B287">
        <v>29894663000189</v>
      </c>
      <c r="C287" t="s">
        <v>96</v>
      </c>
      <c r="D287" s="57">
        <v>43843</v>
      </c>
      <c r="E287">
        <v>114.6</v>
      </c>
      <c r="F287" s="57">
        <v>44262</v>
      </c>
      <c r="G287">
        <f t="shared" si="18"/>
        <v>-24</v>
      </c>
      <c r="H287" s="57">
        <v>45999</v>
      </c>
      <c r="I287">
        <v>1683</v>
      </c>
      <c r="J287">
        <v>299167912</v>
      </c>
      <c r="K287">
        <v>72</v>
      </c>
      <c r="L287"/>
      <c r="M287"/>
      <c r="N287">
        <v>1.36</v>
      </c>
      <c r="O287" s="83">
        <v>4476.3600000000006</v>
      </c>
      <c r="P287">
        <v>5179.4899999999989</v>
      </c>
      <c r="Q287">
        <v>1.6216660000000001</v>
      </c>
      <c r="R287">
        <v>4746.9800000000005</v>
      </c>
      <c r="S287">
        <v>1.6216660000000001</v>
      </c>
      <c r="T287" s="84">
        <v>4476.3600000000006</v>
      </c>
      <c r="U287" s="57">
        <v>44287</v>
      </c>
      <c r="V287" s="81" t="str">
        <f t="shared" si="16"/>
        <v>12020</v>
      </c>
      <c r="W287" s="80" t="str">
        <f t="shared" si="17"/>
        <v>1 a 30 dias</v>
      </c>
      <c r="X287" s="81" t="str">
        <f t="shared" si="19"/>
        <v>42021</v>
      </c>
      <c r="AA287"/>
    </row>
    <row r="288" spans="1:27" x14ac:dyDescent="0.3">
      <c r="A288" s="57">
        <v>44286</v>
      </c>
      <c r="B288">
        <v>29894663000189</v>
      </c>
      <c r="C288" t="s">
        <v>96</v>
      </c>
      <c r="D288" s="57">
        <v>43873</v>
      </c>
      <c r="E288">
        <v>263.89999999999998</v>
      </c>
      <c r="F288" s="57">
        <v>44019</v>
      </c>
      <c r="G288">
        <f t="shared" si="18"/>
        <v>-267</v>
      </c>
      <c r="H288" s="57">
        <v>46029</v>
      </c>
      <c r="I288">
        <v>1713</v>
      </c>
      <c r="J288">
        <v>299175714</v>
      </c>
      <c r="K288">
        <v>72</v>
      </c>
      <c r="L288"/>
      <c r="M288"/>
      <c r="N288">
        <v>1.36</v>
      </c>
      <c r="O288" s="83">
        <v>12497.42</v>
      </c>
      <c r="P288">
        <v>11924.939999999999</v>
      </c>
      <c r="Q288">
        <v>1.6336079999999999</v>
      </c>
      <c r="R288">
        <v>13165.14</v>
      </c>
      <c r="S288">
        <v>1.6336079999999999</v>
      </c>
      <c r="T288" s="84">
        <v>12497.42</v>
      </c>
      <c r="U288" s="57">
        <v>44044</v>
      </c>
      <c r="V288" s="81" t="str">
        <f t="shared" si="16"/>
        <v>22020</v>
      </c>
      <c r="W288" s="80" t="str">
        <f t="shared" si="17"/>
        <v>Acima de 120 dias</v>
      </c>
      <c r="X288" s="81" t="str">
        <f t="shared" si="19"/>
        <v>82020</v>
      </c>
      <c r="AA288"/>
    </row>
    <row r="289" spans="1:27" x14ac:dyDescent="0.3">
      <c r="A289" s="57">
        <v>44286</v>
      </c>
      <c r="B289">
        <v>29894663000189</v>
      </c>
      <c r="C289" t="s">
        <v>96</v>
      </c>
      <c r="D289" s="57">
        <v>43873</v>
      </c>
      <c r="E289">
        <v>239.85</v>
      </c>
      <c r="F289" s="57">
        <v>44234</v>
      </c>
      <c r="G289">
        <f t="shared" si="18"/>
        <v>-52</v>
      </c>
      <c r="H289" s="57">
        <v>46029</v>
      </c>
      <c r="I289">
        <v>1713</v>
      </c>
      <c r="J289">
        <v>299274480</v>
      </c>
      <c r="K289">
        <v>72</v>
      </c>
      <c r="L289"/>
      <c r="M289"/>
      <c r="N289">
        <v>1.36</v>
      </c>
      <c r="O289" s="83">
        <v>9576.43</v>
      </c>
      <c r="P289">
        <v>10838.180000000002</v>
      </c>
      <c r="Q289">
        <v>1.6830879999999999</v>
      </c>
      <c r="R289">
        <v>10286.379999999999</v>
      </c>
      <c r="S289">
        <v>1.6830879999999999</v>
      </c>
      <c r="T289" s="84">
        <v>9576.43</v>
      </c>
      <c r="U289" s="57">
        <v>44228</v>
      </c>
      <c r="V289" s="81" t="str">
        <f t="shared" si="16"/>
        <v>22020</v>
      </c>
      <c r="W289" s="80" t="str">
        <f t="shared" si="17"/>
        <v>31 a 60 dias</v>
      </c>
      <c r="X289" s="81" t="str">
        <f t="shared" si="19"/>
        <v>22021</v>
      </c>
      <c r="AA289"/>
    </row>
    <row r="290" spans="1:27" x14ac:dyDescent="0.3">
      <c r="A290" s="57">
        <v>44286</v>
      </c>
      <c r="B290">
        <v>29894663000189</v>
      </c>
      <c r="C290" t="s">
        <v>96</v>
      </c>
      <c r="D290" s="57">
        <v>43815</v>
      </c>
      <c r="E290">
        <v>241.04</v>
      </c>
      <c r="F290" s="57">
        <v>43868</v>
      </c>
      <c r="G290">
        <f t="shared" si="18"/>
        <v>-418</v>
      </c>
      <c r="H290" s="57">
        <v>45968</v>
      </c>
      <c r="I290">
        <v>1652</v>
      </c>
      <c r="J290">
        <v>299359031</v>
      </c>
      <c r="K290">
        <v>72</v>
      </c>
      <c r="L290"/>
      <c r="M290"/>
      <c r="N290">
        <v>1.3599999999999999</v>
      </c>
      <c r="O290" s="83">
        <v>12414.08</v>
      </c>
      <c r="P290">
        <v>10906.099999999999</v>
      </c>
      <c r="Q290">
        <v>1.6397040000000001</v>
      </c>
      <c r="R290">
        <v>13004.33</v>
      </c>
      <c r="S290">
        <v>1.6397040000000001</v>
      </c>
      <c r="T290" s="84">
        <v>12414.08</v>
      </c>
      <c r="U290" s="57">
        <v>43862</v>
      </c>
      <c r="V290" s="81" t="str">
        <f t="shared" si="16"/>
        <v>122019</v>
      </c>
      <c r="W290" s="80" t="str">
        <f t="shared" si="17"/>
        <v>Acima de 120 dias</v>
      </c>
      <c r="X290" s="81" t="str">
        <f t="shared" si="19"/>
        <v>22020</v>
      </c>
      <c r="AA290"/>
    </row>
    <row r="291" spans="1:27" x14ac:dyDescent="0.3">
      <c r="A291" s="57">
        <v>44286</v>
      </c>
      <c r="B291">
        <v>29894663000189</v>
      </c>
      <c r="C291" t="s">
        <v>96</v>
      </c>
      <c r="D291" s="57">
        <v>43815</v>
      </c>
      <c r="E291">
        <v>325.58</v>
      </c>
      <c r="F291" s="57">
        <v>43989</v>
      </c>
      <c r="G291">
        <f t="shared" si="18"/>
        <v>-297</v>
      </c>
      <c r="H291" s="57">
        <v>45968</v>
      </c>
      <c r="I291">
        <v>1652</v>
      </c>
      <c r="J291">
        <v>299359374</v>
      </c>
      <c r="K291">
        <v>72</v>
      </c>
      <c r="L291"/>
      <c r="M291"/>
      <c r="N291">
        <v>1.3599999999999999</v>
      </c>
      <c r="O291" s="83">
        <v>15475.970000000001</v>
      </c>
      <c r="P291">
        <v>14731.189999999997</v>
      </c>
      <c r="Q291">
        <v>1.635953</v>
      </c>
      <c r="R291">
        <v>16262.990000000002</v>
      </c>
      <c r="S291">
        <v>1.635953</v>
      </c>
      <c r="T291" s="84">
        <v>15475.970000000001</v>
      </c>
      <c r="U291" s="57">
        <v>44013</v>
      </c>
      <c r="V291" s="81" t="str">
        <f t="shared" si="16"/>
        <v>122019</v>
      </c>
      <c r="W291" s="80" t="str">
        <f t="shared" si="17"/>
        <v>Acima de 120 dias</v>
      </c>
      <c r="X291" s="81" t="str">
        <f t="shared" si="19"/>
        <v>72020</v>
      </c>
      <c r="AA291"/>
    </row>
    <row r="292" spans="1:27" x14ac:dyDescent="0.3">
      <c r="A292" s="57">
        <v>44286</v>
      </c>
      <c r="B292">
        <v>29894663000189</v>
      </c>
      <c r="C292" t="s">
        <v>96</v>
      </c>
      <c r="D292" s="57">
        <v>43791</v>
      </c>
      <c r="E292">
        <v>86.3</v>
      </c>
      <c r="F292" s="57">
        <v>44142</v>
      </c>
      <c r="G292">
        <f t="shared" si="18"/>
        <v>-144</v>
      </c>
      <c r="H292" s="57">
        <v>45937</v>
      </c>
      <c r="I292">
        <v>1621</v>
      </c>
      <c r="J292">
        <v>299450215</v>
      </c>
      <c r="K292">
        <v>72</v>
      </c>
      <c r="L292"/>
      <c r="M292"/>
      <c r="N292">
        <v>1.3460000000000001</v>
      </c>
      <c r="O292" s="83">
        <v>3660.21</v>
      </c>
      <c r="P292">
        <v>3932.4300000000007</v>
      </c>
      <c r="Q292">
        <v>1.6002019999999999</v>
      </c>
      <c r="R292">
        <v>3848.81</v>
      </c>
      <c r="S292">
        <v>1.6002019999999999</v>
      </c>
      <c r="T292" s="84">
        <v>3660.21</v>
      </c>
      <c r="U292" s="57">
        <v>44136</v>
      </c>
      <c r="V292" s="81" t="str">
        <f t="shared" si="16"/>
        <v>112019</v>
      </c>
      <c r="W292" s="80" t="str">
        <f t="shared" si="17"/>
        <v>Acima de 120 dias</v>
      </c>
      <c r="X292" s="81" t="str">
        <f t="shared" si="19"/>
        <v>112020</v>
      </c>
      <c r="AA292"/>
    </row>
    <row r="293" spans="1:27" x14ac:dyDescent="0.3">
      <c r="A293" s="57">
        <v>44286</v>
      </c>
      <c r="B293">
        <v>29894663000189</v>
      </c>
      <c r="C293" t="s">
        <v>96</v>
      </c>
      <c r="D293" s="57">
        <v>43791</v>
      </c>
      <c r="E293">
        <v>135</v>
      </c>
      <c r="F293" s="57">
        <v>44111</v>
      </c>
      <c r="G293">
        <f t="shared" si="18"/>
        <v>-175</v>
      </c>
      <c r="H293" s="57">
        <v>45937</v>
      </c>
      <c r="I293">
        <v>1621</v>
      </c>
      <c r="J293">
        <v>299454637</v>
      </c>
      <c r="K293">
        <v>72</v>
      </c>
      <c r="L293"/>
      <c r="M293"/>
      <c r="N293">
        <v>1.3460000000000001</v>
      </c>
      <c r="O293" s="83">
        <v>5761.3</v>
      </c>
      <c r="P293">
        <v>6151.62</v>
      </c>
      <c r="Q293">
        <v>1.6914549999999999</v>
      </c>
      <c r="R293">
        <v>6155.75</v>
      </c>
      <c r="S293">
        <v>1.6914549999999999</v>
      </c>
      <c r="T293" s="84">
        <v>5761.3</v>
      </c>
      <c r="U293" s="57">
        <v>44105</v>
      </c>
      <c r="V293" s="81" t="str">
        <f t="shared" si="16"/>
        <v>112019</v>
      </c>
      <c r="W293" s="80" t="str">
        <f t="shared" si="17"/>
        <v>Acima de 120 dias</v>
      </c>
      <c r="X293" s="81" t="str">
        <f t="shared" si="19"/>
        <v>102020</v>
      </c>
      <c r="AA293"/>
    </row>
    <row r="294" spans="1:27" x14ac:dyDescent="0.3">
      <c r="A294" s="57">
        <v>44286</v>
      </c>
      <c r="B294">
        <v>29894663000189</v>
      </c>
      <c r="C294" t="s">
        <v>96</v>
      </c>
      <c r="D294" s="57">
        <v>43873</v>
      </c>
      <c r="E294">
        <v>169</v>
      </c>
      <c r="F294" s="57">
        <v>44019</v>
      </c>
      <c r="G294">
        <f t="shared" si="18"/>
        <v>-267</v>
      </c>
      <c r="H294" s="57">
        <v>45999</v>
      </c>
      <c r="I294">
        <v>1683</v>
      </c>
      <c r="J294">
        <v>299466845</v>
      </c>
      <c r="K294">
        <v>72</v>
      </c>
      <c r="L294"/>
      <c r="M294"/>
      <c r="N294">
        <v>1.36</v>
      </c>
      <c r="O294" s="83">
        <v>7952.13</v>
      </c>
      <c r="P294">
        <v>7572.66</v>
      </c>
      <c r="Q294">
        <v>1.622379</v>
      </c>
      <c r="R294">
        <v>8352.36</v>
      </c>
      <c r="S294">
        <v>1.622379</v>
      </c>
      <c r="T294" s="84">
        <v>7952.13</v>
      </c>
      <c r="U294" s="57">
        <v>44044</v>
      </c>
      <c r="V294" s="81" t="str">
        <f t="shared" si="16"/>
        <v>22020</v>
      </c>
      <c r="W294" s="80" t="str">
        <f t="shared" si="17"/>
        <v>Acima de 120 dias</v>
      </c>
      <c r="X294" s="81" t="str">
        <f t="shared" si="19"/>
        <v>82020</v>
      </c>
      <c r="AA294"/>
    </row>
    <row r="295" spans="1:27" x14ac:dyDescent="0.3">
      <c r="A295" s="57">
        <v>44286</v>
      </c>
      <c r="B295">
        <v>29894663000189</v>
      </c>
      <c r="C295" t="s">
        <v>96</v>
      </c>
      <c r="D295" s="57">
        <v>43873</v>
      </c>
      <c r="E295">
        <v>146</v>
      </c>
      <c r="F295" s="57">
        <v>44142</v>
      </c>
      <c r="G295">
        <f t="shared" si="18"/>
        <v>-144</v>
      </c>
      <c r="H295" s="57">
        <v>46029</v>
      </c>
      <c r="I295">
        <v>1713</v>
      </c>
      <c r="J295">
        <v>299481567</v>
      </c>
      <c r="K295">
        <v>72</v>
      </c>
      <c r="L295"/>
      <c r="M295"/>
      <c r="N295">
        <v>1.3648825906604152</v>
      </c>
      <c r="O295" s="83">
        <v>6242.76</v>
      </c>
      <c r="P295">
        <v>6587.58</v>
      </c>
      <c r="Q295">
        <v>1.7027030000000001</v>
      </c>
      <c r="R295">
        <v>6692.57</v>
      </c>
      <c r="S295">
        <v>1.7027030000000001</v>
      </c>
      <c r="T295" s="84">
        <v>6242.76</v>
      </c>
      <c r="U295" s="57">
        <v>44136</v>
      </c>
      <c r="V295" s="81" t="str">
        <f t="shared" si="16"/>
        <v>22020</v>
      </c>
      <c r="W295" s="80" t="str">
        <f t="shared" si="17"/>
        <v>Acima de 120 dias</v>
      </c>
      <c r="X295" s="81" t="str">
        <f t="shared" si="19"/>
        <v>112020</v>
      </c>
      <c r="AA295"/>
    </row>
    <row r="296" spans="1:27" x14ac:dyDescent="0.3">
      <c r="A296" s="57">
        <v>44286</v>
      </c>
      <c r="B296">
        <v>29894663000189</v>
      </c>
      <c r="C296" t="s">
        <v>96</v>
      </c>
      <c r="D296" s="57">
        <v>43815</v>
      </c>
      <c r="E296">
        <v>139</v>
      </c>
      <c r="F296" s="57">
        <v>44111</v>
      </c>
      <c r="G296">
        <f t="shared" si="18"/>
        <v>-175</v>
      </c>
      <c r="H296" s="57">
        <v>45968</v>
      </c>
      <c r="I296">
        <v>1652</v>
      </c>
      <c r="J296">
        <v>299559285</v>
      </c>
      <c r="K296">
        <v>72</v>
      </c>
      <c r="L296"/>
      <c r="M296"/>
      <c r="N296">
        <v>1.3599999999999999</v>
      </c>
      <c r="O296" s="83">
        <v>6052.52</v>
      </c>
      <c r="P296">
        <v>6289.2</v>
      </c>
      <c r="Q296">
        <v>1.6347670000000001</v>
      </c>
      <c r="R296">
        <v>6387.2</v>
      </c>
      <c r="S296">
        <v>1.6347670000000001</v>
      </c>
      <c r="T296" s="84">
        <v>6052.52</v>
      </c>
      <c r="U296" s="57">
        <v>44136</v>
      </c>
      <c r="V296" s="81" t="str">
        <f t="shared" si="16"/>
        <v>122019</v>
      </c>
      <c r="W296" s="80" t="str">
        <f t="shared" si="17"/>
        <v>Acima de 120 dias</v>
      </c>
      <c r="X296" s="81" t="str">
        <f t="shared" si="19"/>
        <v>112020</v>
      </c>
      <c r="AA296"/>
    </row>
    <row r="297" spans="1:27" x14ac:dyDescent="0.3">
      <c r="A297" s="57">
        <v>44286</v>
      </c>
      <c r="B297">
        <v>29894663000189</v>
      </c>
      <c r="C297" t="s">
        <v>96</v>
      </c>
      <c r="D297" s="57">
        <v>43843</v>
      </c>
      <c r="E297">
        <v>200</v>
      </c>
      <c r="F297" s="57">
        <v>43868</v>
      </c>
      <c r="G297">
        <f t="shared" si="18"/>
        <v>-418</v>
      </c>
      <c r="H297" s="57">
        <v>45999</v>
      </c>
      <c r="I297">
        <v>1683</v>
      </c>
      <c r="J297">
        <v>299567151</v>
      </c>
      <c r="K297">
        <v>72</v>
      </c>
      <c r="L297"/>
      <c r="M297"/>
      <c r="N297">
        <v>1.36</v>
      </c>
      <c r="O297" s="83">
        <v>10388.459999999999</v>
      </c>
      <c r="P297">
        <v>9039.2499999999982</v>
      </c>
      <c r="Q297">
        <v>1.635464</v>
      </c>
      <c r="R297">
        <v>10884.46</v>
      </c>
      <c r="S297">
        <v>1.635464</v>
      </c>
      <c r="T297" s="84">
        <v>10388.459999999999</v>
      </c>
      <c r="U297" s="57">
        <v>43862</v>
      </c>
      <c r="V297" s="81" t="str">
        <f t="shared" si="16"/>
        <v>12020</v>
      </c>
      <c r="W297" s="80" t="str">
        <f t="shared" si="17"/>
        <v>Acima de 120 dias</v>
      </c>
      <c r="X297" s="81" t="str">
        <f t="shared" si="19"/>
        <v>22020</v>
      </c>
      <c r="AA297"/>
    </row>
    <row r="298" spans="1:27" x14ac:dyDescent="0.3">
      <c r="A298" s="57">
        <v>44286</v>
      </c>
      <c r="B298">
        <v>29894663000189</v>
      </c>
      <c r="C298" t="s">
        <v>96</v>
      </c>
      <c r="D298" s="57">
        <v>43843</v>
      </c>
      <c r="E298">
        <v>100.29</v>
      </c>
      <c r="F298" s="57">
        <v>44050</v>
      </c>
      <c r="G298">
        <f t="shared" si="18"/>
        <v>-236</v>
      </c>
      <c r="H298" s="57">
        <v>45999</v>
      </c>
      <c r="I298">
        <v>1683</v>
      </c>
      <c r="J298">
        <v>299568152</v>
      </c>
      <c r="K298">
        <v>72</v>
      </c>
      <c r="L298"/>
      <c r="M298"/>
      <c r="N298">
        <v>1.36</v>
      </c>
      <c r="O298" s="83">
        <v>4609.3999999999996</v>
      </c>
      <c r="P298">
        <v>4532.7100000000009</v>
      </c>
      <c r="Q298">
        <v>1.633356</v>
      </c>
      <c r="R298">
        <v>4856.26</v>
      </c>
      <c r="S298">
        <v>1.633356</v>
      </c>
      <c r="T298" s="84">
        <v>4609.3999999999996</v>
      </c>
      <c r="U298" s="57">
        <v>44044</v>
      </c>
      <c r="V298" s="81" t="str">
        <f t="shared" si="16"/>
        <v>12020</v>
      </c>
      <c r="W298" s="80" t="str">
        <f t="shared" si="17"/>
        <v>Acima de 120 dias</v>
      </c>
      <c r="X298" s="81" t="str">
        <f t="shared" si="19"/>
        <v>82020</v>
      </c>
      <c r="AA298"/>
    </row>
    <row r="299" spans="1:27" x14ac:dyDescent="0.3">
      <c r="A299" s="57">
        <v>44286</v>
      </c>
      <c r="B299">
        <v>29894663000189</v>
      </c>
      <c r="C299" t="s">
        <v>96</v>
      </c>
      <c r="D299" s="57">
        <v>43873</v>
      </c>
      <c r="E299">
        <v>281</v>
      </c>
      <c r="F299" s="57">
        <v>43958</v>
      </c>
      <c r="G299">
        <f t="shared" si="18"/>
        <v>-328</v>
      </c>
      <c r="H299" s="57">
        <v>45999</v>
      </c>
      <c r="I299">
        <v>1683</v>
      </c>
      <c r="J299">
        <v>299568211</v>
      </c>
      <c r="K299">
        <v>72</v>
      </c>
      <c r="L299"/>
      <c r="M299"/>
      <c r="N299">
        <v>1.36</v>
      </c>
      <c r="O299" s="83">
        <v>13758.38</v>
      </c>
      <c r="P299">
        <v>12591.13</v>
      </c>
      <c r="Q299">
        <v>1.633165</v>
      </c>
      <c r="R299">
        <v>14449.59</v>
      </c>
      <c r="S299">
        <v>1.633165</v>
      </c>
      <c r="T299" s="84">
        <v>13758.38</v>
      </c>
      <c r="U299" s="57">
        <v>44013</v>
      </c>
      <c r="V299" s="81" t="str">
        <f t="shared" si="16"/>
        <v>22020</v>
      </c>
      <c r="W299" s="80" t="str">
        <f t="shared" si="17"/>
        <v>Acima de 120 dias</v>
      </c>
      <c r="X299" s="81" t="str">
        <f t="shared" si="19"/>
        <v>72020</v>
      </c>
      <c r="AA299"/>
    </row>
    <row r="300" spans="1:27" x14ac:dyDescent="0.3">
      <c r="A300" s="57">
        <v>44286</v>
      </c>
      <c r="B300">
        <v>29894663000189</v>
      </c>
      <c r="C300" t="s">
        <v>96</v>
      </c>
      <c r="D300" s="57">
        <v>43873</v>
      </c>
      <c r="E300">
        <v>338.26</v>
      </c>
      <c r="F300" s="57">
        <v>43989</v>
      </c>
      <c r="G300">
        <f t="shared" si="18"/>
        <v>-297</v>
      </c>
      <c r="H300" s="57">
        <v>46029</v>
      </c>
      <c r="I300">
        <v>1713</v>
      </c>
      <c r="J300">
        <v>299579151</v>
      </c>
      <c r="K300">
        <v>72</v>
      </c>
      <c r="L300"/>
      <c r="M300"/>
      <c r="N300">
        <v>1.36</v>
      </c>
      <c r="O300" s="83">
        <v>16176.400000000001</v>
      </c>
      <c r="P300">
        <v>15285.040000000003</v>
      </c>
      <c r="Q300">
        <v>1.6951970000000001</v>
      </c>
      <c r="R300">
        <v>17213.03</v>
      </c>
      <c r="S300">
        <v>1.6951970000000001</v>
      </c>
      <c r="T300" s="84">
        <v>16176.400000000001</v>
      </c>
      <c r="U300" s="57">
        <v>44013</v>
      </c>
      <c r="V300" s="81" t="str">
        <f t="shared" si="16"/>
        <v>22020</v>
      </c>
      <c r="W300" s="80" t="str">
        <f t="shared" si="17"/>
        <v>Acima de 120 dias</v>
      </c>
      <c r="X300" s="81" t="str">
        <f t="shared" si="19"/>
        <v>72020</v>
      </c>
      <c r="AA300"/>
    </row>
    <row r="301" spans="1:27" x14ac:dyDescent="0.3">
      <c r="A301" s="57">
        <v>44286</v>
      </c>
      <c r="B301">
        <v>29894663000189</v>
      </c>
      <c r="C301" t="s">
        <v>96</v>
      </c>
      <c r="D301" s="57">
        <v>43815</v>
      </c>
      <c r="E301">
        <v>117</v>
      </c>
      <c r="F301" s="57">
        <v>44050</v>
      </c>
      <c r="G301">
        <f t="shared" si="18"/>
        <v>-236</v>
      </c>
      <c r="H301" s="57">
        <v>45937</v>
      </c>
      <c r="I301">
        <v>1621</v>
      </c>
      <c r="J301">
        <v>299653069</v>
      </c>
      <c r="K301">
        <v>72</v>
      </c>
      <c r="L301"/>
      <c r="M301"/>
      <c r="N301">
        <v>1.365955</v>
      </c>
      <c r="O301" s="83">
        <v>5214.58</v>
      </c>
      <c r="P301">
        <v>5240.09</v>
      </c>
      <c r="Q301">
        <v>1.705009</v>
      </c>
      <c r="R301">
        <v>5546.98</v>
      </c>
      <c r="S301">
        <v>1.705009</v>
      </c>
      <c r="T301" s="84">
        <v>5214.58</v>
      </c>
      <c r="U301" s="57">
        <v>44044</v>
      </c>
      <c r="V301" s="81" t="str">
        <f t="shared" si="16"/>
        <v>122019</v>
      </c>
      <c r="W301" s="80" t="str">
        <f t="shared" si="17"/>
        <v>Acima de 120 dias</v>
      </c>
      <c r="X301" s="81" t="str">
        <f t="shared" si="19"/>
        <v>82020</v>
      </c>
      <c r="AA301"/>
    </row>
    <row r="302" spans="1:27" x14ac:dyDescent="0.3">
      <c r="A302" s="57">
        <v>44286</v>
      </c>
      <c r="B302">
        <v>29894663000189</v>
      </c>
      <c r="C302" t="s">
        <v>96</v>
      </c>
      <c r="D302" s="57">
        <v>43843</v>
      </c>
      <c r="E302">
        <v>264</v>
      </c>
      <c r="F302" s="57">
        <v>44142</v>
      </c>
      <c r="G302">
        <f t="shared" si="18"/>
        <v>-144</v>
      </c>
      <c r="H302" s="57">
        <v>45999</v>
      </c>
      <c r="I302">
        <v>1683</v>
      </c>
      <c r="J302">
        <v>299664508</v>
      </c>
      <c r="K302">
        <v>72</v>
      </c>
      <c r="L302"/>
      <c r="M302"/>
      <c r="N302">
        <v>1.36</v>
      </c>
      <c r="O302" s="83">
        <v>11309.05</v>
      </c>
      <c r="P302">
        <v>11931.81</v>
      </c>
      <c r="Q302">
        <v>1.647807</v>
      </c>
      <c r="R302">
        <v>11991.46</v>
      </c>
      <c r="S302">
        <v>1.647807</v>
      </c>
      <c r="T302" s="84">
        <v>11309.05</v>
      </c>
      <c r="U302" s="57">
        <v>44166</v>
      </c>
      <c r="V302" s="81" t="str">
        <f t="shared" si="16"/>
        <v>12020</v>
      </c>
      <c r="W302" s="80" t="str">
        <f t="shared" si="17"/>
        <v>Acima de 120 dias</v>
      </c>
      <c r="X302" s="81" t="str">
        <f t="shared" si="19"/>
        <v>122020</v>
      </c>
      <c r="AA302"/>
    </row>
    <row r="303" spans="1:27" x14ac:dyDescent="0.3">
      <c r="A303" s="57">
        <v>44286</v>
      </c>
      <c r="B303">
        <v>29894663000189</v>
      </c>
      <c r="C303" t="s">
        <v>96</v>
      </c>
      <c r="D303" s="57">
        <v>43873</v>
      </c>
      <c r="E303">
        <v>103.01</v>
      </c>
      <c r="F303" s="57">
        <v>44081</v>
      </c>
      <c r="G303">
        <f t="shared" si="18"/>
        <v>-205</v>
      </c>
      <c r="H303" s="57">
        <v>46029</v>
      </c>
      <c r="I303">
        <v>1713</v>
      </c>
      <c r="J303">
        <v>299676636</v>
      </c>
      <c r="K303">
        <v>72</v>
      </c>
      <c r="L303"/>
      <c r="M303"/>
      <c r="N303">
        <v>1.36</v>
      </c>
      <c r="O303" s="83">
        <v>4676.82</v>
      </c>
      <c r="P303">
        <v>4654.7500000000009</v>
      </c>
      <c r="Q303">
        <v>1.6285019999999999</v>
      </c>
      <c r="R303">
        <v>4932.83</v>
      </c>
      <c r="S303">
        <v>1.6285019999999999</v>
      </c>
      <c r="T303" s="84">
        <v>4676.82</v>
      </c>
      <c r="U303" s="57">
        <v>44105</v>
      </c>
      <c r="V303" s="81" t="str">
        <f t="shared" si="16"/>
        <v>22020</v>
      </c>
      <c r="W303" s="80" t="str">
        <f t="shared" si="17"/>
        <v>Acima de 120 dias</v>
      </c>
      <c r="X303" s="81" t="str">
        <f t="shared" si="19"/>
        <v>102020</v>
      </c>
      <c r="AA303"/>
    </row>
    <row r="304" spans="1:27" x14ac:dyDescent="0.3">
      <c r="A304" s="57">
        <v>44286</v>
      </c>
      <c r="B304">
        <v>29894663000189</v>
      </c>
      <c r="C304" t="s">
        <v>96</v>
      </c>
      <c r="D304" s="57">
        <v>43873</v>
      </c>
      <c r="E304">
        <v>127</v>
      </c>
      <c r="F304" s="57">
        <v>43989</v>
      </c>
      <c r="G304">
        <f t="shared" si="18"/>
        <v>-297</v>
      </c>
      <c r="H304" s="57">
        <v>46029</v>
      </c>
      <c r="I304">
        <v>1713</v>
      </c>
      <c r="J304">
        <v>299677535</v>
      </c>
      <c r="K304">
        <v>72</v>
      </c>
      <c r="L304"/>
      <c r="M304"/>
      <c r="N304">
        <v>1.36</v>
      </c>
      <c r="O304" s="83">
        <v>6141.37</v>
      </c>
      <c r="P304">
        <v>5738.8000000000011</v>
      </c>
      <c r="Q304">
        <v>1.6335789999999999</v>
      </c>
      <c r="R304">
        <v>6462.64</v>
      </c>
      <c r="S304">
        <v>1.6335789999999999</v>
      </c>
      <c r="T304" s="84">
        <v>6141.37</v>
      </c>
      <c r="U304" s="57">
        <v>44013</v>
      </c>
      <c r="V304" s="81" t="str">
        <f t="shared" si="16"/>
        <v>22020</v>
      </c>
      <c r="W304" s="80" t="str">
        <f t="shared" si="17"/>
        <v>Acima de 120 dias</v>
      </c>
      <c r="X304" s="81" t="str">
        <f t="shared" si="19"/>
        <v>72020</v>
      </c>
      <c r="AA304"/>
    </row>
    <row r="305" spans="1:27" x14ac:dyDescent="0.3">
      <c r="A305" s="57">
        <v>44286</v>
      </c>
      <c r="B305">
        <v>29894663000189</v>
      </c>
      <c r="C305" t="s">
        <v>96</v>
      </c>
      <c r="D305" s="57">
        <v>43873</v>
      </c>
      <c r="E305">
        <v>785.39</v>
      </c>
      <c r="F305" s="57">
        <v>44323</v>
      </c>
      <c r="G305">
        <f t="shared" si="18"/>
        <v>37</v>
      </c>
      <c r="H305" s="57">
        <v>46029</v>
      </c>
      <c r="I305">
        <v>1713</v>
      </c>
      <c r="J305">
        <v>299677551</v>
      </c>
      <c r="K305">
        <v>72</v>
      </c>
      <c r="L305"/>
      <c r="M305"/>
      <c r="N305">
        <v>1.36</v>
      </c>
      <c r="O305" s="83">
        <v>29339.14</v>
      </c>
      <c r="P305">
        <v>35489.679999999986</v>
      </c>
      <c r="Q305">
        <v>1.633683</v>
      </c>
      <c r="R305">
        <v>31326.77</v>
      </c>
      <c r="S305">
        <v>1.633683</v>
      </c>
      <c r="T305" s="84">
        <v>29339.14</v>
      </c>
      <c r="U305" s="57">
        <v>44317</v>
      </c>
      <c r="V305" s="81" t="str">
        <f t="shared" si="16"/>
        <v>22020</v>
      </c>
      <c r="W305" s="80" t="str">
        <f t="shared" si="17"/>
        <v>1 a 30 dias</v>
      </c>
      <c r="X305" s="81" t="str">
        <f t="shared" si="19"/>
        <v>52021</v>
      </c>
      <c r="AA305"/>
    </row>
    <row r="306" spans="1:27" x14ac:dyDescent="0.3">
      <c r="A306" s="57">
        <v>44286</v>
      </c>
      <c r="B306">
        <v>29894663000189</v>
      </c>
      <c r="C306" t="s">
        <v>96</v>
      </c>
      <c r="D306" s="57">
        <v>43843</v>
      </c>
      <c r="E306">
        <v>637.83000000000004</v>
      </c>
      <c r="F306" s="57">
        <v>44019</v>
      </c>
      <c r="G306">
        <f t="shared" si="18"/>
        <v>-267</v>
      </c>
      <c r="H306" s="57">
        <v>45999</v>
      </c>
      <c r="I306">
        <v>1683</v>
      </c>
      <c r="J306">
        <v>299867735</v>
      </c>
      <c r="K306">
        <v>72</v>
      </c>
      <c r="L306"/>
      <c r="M306"/>
      <c r="N306">
        <v>1.36</v>
      </c>
      <c r="O306" s="83">
        <v>30022.14</v>
      </c>
      <c r="P306">
        <v>28827.420000000002</v>
      </c>
      <c r="Q306">
        <v>1.6206970000000001</v>
      </c>
      <c r="R306">
        <v>31522.960000000003</v>
      </c>
      <c r="S306">
        <v>1.6206970000000001</v>
      </c>
      <c r="T306" s="84">
        <v>30022.14</v>
      </c>
      <c r="U306" s="57">
        <v>44075</v>
      </c>
      <c r="V306" s="81" t="str">
        <f t="shared" si="16"/>
        <v>12020</v>
      </c>
      <c r="W306" s="80" t="str">
        <f t="shared" si="17"/>
        <v>Acima de 120 dias</v>
      </c>
      <c r="X306" s="81" t="str">
        <f t="shared" si="19"/>
        <v>92020</v>
      </c>
      <c r="AA306"/>
    </row>
    <row r="307" spans="1:27" x14ac:dyDescent="0.3">
      <c r="A307" s="57">
        <v>44286</v>
      </c>
      <c r="B307">
        <v>29894663000189</v>
      </c>
      <c r="C307" t="s">
        <v>96</v>
      </c>
      <c r="D307" s="57">
        <v>43903</v>
      </c>
      <c r="E307">
        <v>286</v>
      </c>
      <c r="F307" s="57">
        <v>43958</v>
      </c>
      <c r="G307">
        <f t="shared" si="18"/>
        <v>-328</v>
      </c>
      <c r="H307" s="57">
        <v>46029</v>
      </c>
      <c r="I307">
        <v>1713</v>
      </c>
      <c r="J307">
        <v>299874240</v>
      </c>
      <c r="K307">
        <v>72</v>
      </c>
      <c r="L307"/>
      <c r="M307"/>
      <c r="N307">
        <v>1.36</v>
      </c>
      <c r="O307" s="83">
        <v>13973.43</v>
      </c>
      <c r="P307">
        <v>12812.780000000006</v>
      </c>
      <c r="Q307">
        <v>1.6910369999999999</v>
      </c>
      <c r="R307">
        <v>14839.61</v>
      </c>
      <c r="S307">
        <v>1.6910369999999999</v>
      </c>
      <c r="T307" s="84">
        <v>13973.43</v>
      </c>
      <c r="U307" s="57">
        <v>43983</v>
      </c>
      <c r="V307" s="81" t="str">
        <f t="shared" si="16"/>
        <v>32020</v>
      </c>
      <c r="W307" s="80" t="str">
        <f t="shared" si="17"/>
        <v>Acima de 120 dias</v>
      </c>
      <c r="X307" s="81" t="str">
        <f t="shared" si="19"/>
        <v>62020</v>
      </c>
      <c r="AA307"/>
    </row>
    <row r="308" spans="1:27" x14ac:dyDescent="0.3">
      <c r="A308" s="57">
        <v>44286</v>
      </c>
      <c r="B308">
        <v>29894663000189</v>
      </c>
      <c r="C308" t="s">
        <v>96</v>
      </c>
      <c r="D308" s="57">
        <v>43873</v>
      </c>
      <c r="E308">
        <v>92.45</v>
      </c>
      <c r="F308" s="57">
        <v>44019</v>
      </c>
      <c r="G308">
        <f t="shared" si="18"/>
        <v>-267</v>
      </c>
      <c r="H308" s="57">
        <v>46029</v>
      </c>
      <c r="I308">
        <v>1713</v>
      </c>
      <c r="J308">
        <v>299877446</v>
      </c>
      <c r="K308">
        <v>72</v>
      </c>
      <c r="L308"/>
      <c r="M308"/>
      <c r="N308">
        <v>1.36</v>
      </c>
      <c r="O308" s="83">
        <v>4385.78</v>
      </c>
      <c r="P308">
        <v>4177.5400000000009</v>
      </c>
      <c r="Q308">
        <v>1.624187</v>
      </c>
      <c r="R308">
        <v>4612.08</v>
      </c>
      <c r="S308">
        <v>1.624187</v>
      </c>
      <c r="T308" s="84">
        <v>4385.78</v>
      </c>
      <c r="U308" s="57">
        <v>44044</v>
      </c>
      <c r="V308" s="81" t="str">
        <f t="shared" si="16"/>
        <v>22020</v>
      </c>
      <c r="W308" s="80" t="str">
        <f t="shared" si="17"/>
        <v>Acima de 120 dias</v>
      </c>
      <c r="X308" s="81" t="str">
        <f t="shared" si="19"/>
        <v>82020</v>
      </c>
      <c r="AA308"/>
    </row>
    <row r="309" spans="1:27" x14ac:dyDescent="0.3">
      <c r="A309" s="57">
        <v>44286</v>
      </c>
      <c r="B309">
        <v>29894663000189</v>
      </c>
      <c r="C309" t="s">
        <v>96</v>
      </c>
      <c r="D309" s="57">
        <v>43815</v>
      </c>
      <c r="E309">
        <v>627.64</v>
      </c>
      <c r="F309" s="57">
        <v>44323</v>
      </c>
      <c r="G309">
        <f t="shared" si="18"/>
        <v>37</v>
      </c>
      <c r="H309" s="57">
        <v>45937</v>
      </c>
      <c r="I309">
        <v>1621</v>
      </c>
      <c r="J309">
        <v>299954117</v>
      </c>
      <c r="K309">
        <v>72</v>
      </c>
      <c r="L309"/>
      <c r="M309"/>
      <c r="N309">
        <v>1.3599999999999999</v>
      </c>
      <c r="O309" s="83">
        <v>22364.54</v>
      </c>
      <c r="P309">
        <v>28160.130000000008</v>
      </c>
      <c r="Q309">
        <v>1.6969110000000001</v>
      </c>
      <c r="R309">
        <v>24147.39</v>
      </c>
      <c r="S309">
        <v>1.6969110000000001</v>
      </c>
      <c r="T309" s="84">
        <v>22364.54</v>
      </c>
      <c r="U309" s="57">
        <v>44317</v>
      </c>
      <c r="V309" s="81" t="str">
        <f t="shared" si="16"/>
        <v>122019</v>
      </c>
      <c r="W309" s="80" t="str">
        <f t="shared" si="17"/>
        <v>1 a 30 dias</v>
      </c>
      <c r="X309" s="81" t="str">
        <f t="shared" si="19"/>
        <v>52021</v>
      </c>
      <c r="AA309"/>
    </row>
    <row r="310" spans="1:27" x14ac:dyDescent="0.3">
      <c r="A310" s="57">
        <v>44286</v>
      </c>
      <c r="B310">
        <v>29894663000189</v>
      </c>
      <c r="C310" t="s">
        <v>96</v>
      </c>
      <c r="D310" s="57">
        <v>43815</v>
      </c>
      <c r="E310">
        <v>224.89</v>
      </c>
      <c r="F310" s="57">
        <v>44262</v>
      </c>
      <c r="G310">
        <f t="shared" si="18"/>
        <v>-24</v>
      </c>
      <c r="H310" s="57">
        <v>45968</v>
      </c>
      <c r="I310">
        <v>1652</v>
      </c>
      <c r="J310">
        <v>299963997</v>
      </c>
      <c r="K310">
        <v>72</v>
      </c>
      <c r="L310"/>
      <c r="M310"/>
      <c r="N310">
        <v>1.3599999999999999</v>
      </c>
      <c r="O310" s="83">
        <v>8574.5399999999991</v>
      </c>
      <c r="P310">
        <v>10175.389999999996</v>
      </c>
      <c r="Q310">
        <v>1.685125</v>
      </c>
      <c r="R310">
        <v>9209.4500000000007</v>
      </c>
      <c r="S310">
        <v>1.685125</v>
      </c>
      <c r="T310" s="84">
        <v>8574.5399999999991</v>
      </c>
      <c r="U310" s="57">
        <v>44256</v>
      </c>
      <c r="V310" s="81" t="str">
        <f t="shared" si="16"/>
        <v>122019</v>
      </c>
      <c r="W310" s="80" t="str">
        <f t="shared" si="17"/>
        <v>1 a 30 dias</v>
      </c>
      <c r="X310" s="81" t="str">
        <f t="shared" si="19"/>
        <v>32021</v>
      </c>
      <c r="AA310"/>
    </row>
    <row r="311" spans="1:27" x14ac:dyDescent="0.3">
      <c r="A311" s="57">
        <v>44286</v>
      </c>
      <c r="B311">
        <v>29894663000189</v>
      </c>
      <c r="C311" t="s">
        <v>96</v>
      </c>
      <c r="D311" s="57">
        <v>43873</v>
      </c>
      <c r="E311">
        <v>142</v>
      </c>
      <c r="F311" s="57">
        <v>44019</v>
      </c>
      <c r="G311">
        <f t="shared" si="18"/>
        <v>-267</v>
      </c>
      <c r="H311" s="57">
        <v>46029</v>
      </c>
      <c r="I311">
        <v>1713</v>
      </c>
      <c r="J311">
        <v>299980583</v>
      </c>
      <c r="K311">
        <v>72</v>
      </c>
      <c r="L311"/>
      <c r="M311"/>
      <c r="N311">
        <v>1.36</v>
      </c>
      <c r="O311" s="83">
        <v>6649.14</v>
      </c>
      <c r="P311">
        <v>6416.5900000000029</v>
      </c>
      <c r="Q311">
        <v>1.6949209999999999</v>
      </c>
      <c r="R311">
        <v>7083.94</v>
      </c>
      <c r="S311">
        <v>1.6949209999999999</v>
      </c>
      <c r="T311" s="84">
        <v>6649.14</v>
      </c>
      <c r="U311" s="57">
        <v>44013</v>
      </c>
      <c r="V311" s="81" t="str">
        <f t="shared" si="16"/>
        <v>22020</v>
      </c>
      <c r="W311" s="80" t="str">
        <f t="shared" si="17"/>
        <v>Acima de 120 dias</v>
      </c>
      <c r="X311" s="81" t="str">
        <f t="shared" si="19"/>
        <v>72020</v>
      </c>
      <c r="AA311"/>
    </row>
    <row r="312" spans="1:27" x14ac:dyDescent="0.3">
      <c r="A312" s="57">
        <v>44286</v>
      </c>
      <c r="B312">
        <v>29894663000189</v>
      </c>
      <c r="C312" t="s">
        <v>96</v>
      </c>
      <c r="D312" s="57">
        <v>43978</v>
      </c>
      <c r="E312">
        <v>313.5</v>
      </c>
      <c r="F312" s="57">
        <v>44081</v>
      </c>
      <c r="G312">
        <f t="shared" si="18"/>
        <v>-205</v>
      </c>
      <c r="H312" s="57">
        <v>46090</v>
      </c>
      <c r="I312">
        <v>1774</v>
      </c>
      <c r="J312">
        <v>300015558</v>
      </c>
      <c r="K312">
        <v>72</v>
      </c>
      <c r="L312"/>
      <c r="M312"/>
      <c r="N312">
        <v>1.5195844233563625</v>
      </c>
      <c r="O312" s="83">
        <v>13280.64</v>
      </c>
      <c r="P312">
        <v>13493.499999999998</v>
      </c>
      <c r="Q312">
        <v>2.0764399999999998</v>
      </c>
      <c r="R312">
        <v>14802.86</v>
      </c>
      <c r="S312">
        <v>2.0764399999999998</v>
      </c>
      <c r="T312" s="84">
        <v>13280.64</v>
      </c>
      <c r="U312" s="57">
        <v>44105</v>
      </c>
      <c r="V312" s="81" t="str">
        <f t="shared" si="16"/>
        <v>52020</v>
      </c>
      <c r="W312" s="80" t="str">
        <f t="shared" si="17"/>
        <v>Acima de 120 dias</v>
      </c>
      <c r="X312" s="81" t="str">
        <f t="shared" si="19"/>
        <v>102020</v>
      </c>
      <c r="AA312"/>
    </row>
    <row r="313" spans="1:27" x14ac:dyDescent="0.3">
      <c r="A313" s="57">
        <v>44286</v>
      </c>
      <c r="B313">
        <v>29894663000189</v>
      </c>
      <c r="C313" t="s">
        <v>96</v>
      </c>
      <c r="D313" s="57">
        <v>44040</v>
      </c>
      <c r="E313">
        <v>165.56</v>
      </c>
      <c r="F313" s="57">
        <v>44203</v>
      </c>
      <c r="G313">
        <f t="shared" si="18"/>
        <v>-83</v>
      </c>
      <c r="H313" s="57">
        <v>45026</v>
      </c>
      <c r="I313">
        <v>710</v>
      </c>
      <c r="J313">
        <v>300022219</v>
      </c>
      <c r="K313">
        <v>36</v>
      </c>
      <c r="L313"/>
      <c r="M313"/>
      <c r="N313">
        <v>1.3599999999999999</v>
      </c>
      <c r="O313" s="83">
        <v>3922.1400000000003</v>
      </c>
      <c r="P313">
        <v>4404.43</v>
      </c>
      <c r="Q313">
        <v>1.7922990000000001</v>
      </c>
      <c r="R313">
        <v>4076.4300000000003</v>
      </c>
      <c r="S313">
        <v>1.7922990000000001</v>
      </c>
      <c r="T313" s="84">
        <v>3922.1400000000003</v>
      </c>
      <c r="U313" s="57">
        <v>44197</v>
      </c>
      <c r="V313" s="81" t="str">
        <f t="shared" si="16"/>
        <v>72020</v>
      </c>
      <c r="W313" s="80" t="str">
        <f t="shared" si="17"/>
        <v>61 a 90 dias</v>
      </c>
      <c r="X313" s="81" t="str">
        <f t="shared" si="19"/>
        <v>12021</v>
      </c>
      <c r="AA313"/>
    </row>
    <row r="314" spans="1:27" x14ac:dyDescent="0.3">
      <c r="A314" s="57">
        <v>44286</v>
      </c>
      <c r="B314">
        <v>29894663000189</v>
      </c>
      <c r="C314" t="s">
        <v>96</v>
      </c>
      <c r="D314" s="57">
        <v>44001</v>
      </c>
      <c r="E314">
        <v>77.849999999999994</v>
      </c>
      <c r="F314" s="57">
        <v>44172</v>
      </c>
      <c r="G314">
        <f t="shared" si="18"/>
        <v>-114</v>
      </c>
      <c r="H314" s="57">
        <v>46514</v>
      </c>
      <c r="I314">
        <v>2198</v>
      </c>
      <c r="J314">
        <v>300030916</v>
      </c>
      <c r="K314">
        <v>84</v>
      </c>
      <c r="L314"/>
      <c r="M314"/>
      <c r="N314">
        <v>1.4331539675349625</v>
      </c>
      <c r="O314" s="83">
        <v>3596.68</v>
      </c>
      <c r="P314">
        <v>3758.8399999999997</v>
      </c>
      <c r="Q314">
        <v>1.777738</v>
      </c>
      <c r="R314">
        <v>3932.89</v>
      </c>
      <c r="S314">
        <v>1.777738</v>
      </c>
      <c r="T314" s="84">
        <v>3596.68</v>
      </c>
      <c r="U314" s="57">
        <v>44166</v>
      </c>
      <c r="V314" s="81" t="str">
        <f t="shared" si="16"/>
        <v>62020</v>
      </c>
      <c r="W314" s="80" t="str">
        <f t="shared" si="17"/>
        <v>91 a 120 dias</v>
      </c>
      <c r="X314" s="81" t="str">
        <f t="shared" si="19"/>
        <v>122020</v>
      </c>
      <c r="AA314"/>
    </row>
    <row r="315" spans="1:27" x14ac:dyDescent="0.3">
      <c r="A315" s="57">
        <v>44286</v>
      </c>
      <c r="B315">
        <v>29894663000189</v>
      </c>
      <c r="C315" t="s">
        <v>96</v>
      </c>
      <c r="D315" s="57">
        <v>44040</v>
      </c>
      <c r="E315">
        <v>62</v>
      </c>
      <c r="F315" s="57">
        <v>44323</v>
      </c>
      <c r="G315">
        <f t="shared" si="18"/>
        <v>37</v>
      </c>
      <c r="H315" s="57">
        <v>46545</v>
      </c>
      <c r="I315">
        <v>2229</v>
      </c>
      <c r="J315">
        <v>300043847</v>
      </c>
      <c r="K315">
        <v>84</v>
      </c>
      <c r="L315"/>
      <c r="M315"/>
      <c r="N315">
        <v>1.4311428109874056</v>
      </c>
      <c r="O315" s="83">
        <v>2570.5700000000002</v>
      </c>
      <c r="P315">
        <v>3007.7400000000002</v>
      </c>
      <c r="Q315">
        <v>1.778653</v>
      </c>
      <c r="R315">
        <v>2845.53</v>
      </c>
      <c r="S315">
        <v>1.778653</v>
      </c>
      <c r="T315" s="84">
        <v>2570.5700000000002</v>
      </c>
      <c r="U315" s="57">
        <v>44317</v>
      </c>
      <c r="V315" s="81" t="str">
        <f t="shared" si="16"/>
        <v>72020</v>
      </c>
      <c r="W315" s="80" t="str">
        <f t="shared" si="17"/>
        <v>1 a 30 dias</v>
      </c>
      <c r="X315" s="81" t="str">
        <f t="shared" si="19"/>
        <v>52021</v>
      </c>
      <c r="AA315"/>
    </row>
    <row r="316" spans="1:27" x14ac:dyDescent="0.3">
      <c r="A316" s="57">
        <v>44286</v>
      </c>
      <c r="B316">
        <v>29894663000189</v>
      </c>
      <c r="C316" t="s">
        <v>96</v>
      </c>
      <c r="D316" s="57">
        <v>44134</v>
      </c>
      <c r="E316">
        <v>52.25</v>
      </c>
      <c r="F316" s="57">
        <v>44323</v>
      </c>
      <c r="G316">
        <f t="shared" si="18"/>
        <v>37</v>
      </c>
      <c r="H316" s="57">
        <v>46699</v>
      </c>
      <c r="I316">
        <v>2383</v>
      </c>
      <c r="J316">
        <v>300053053</v>
      </c>
      <c r="K316">
        <v>84</v>
      </c>
      <c r="L316"/>
      <c r="M316"/>
      <c r="N316">
        <v>1.4118580000000001</v>
      </c>
      <c r="O316" s="83">
        <v>2253.85</v>
      </c>
      <c r="P316">
        <v>2534</v>
      </c>
      <c r="Q316">
        <v>1.7484120000000001</v>
      </c>
      <c r="R316">
        <v>2500.69</v>
      </c>
      <c r="S316">
        <v>1.7484120000000001</v>
      </c>
      <c r="T316" s="84">
        <v>2253.85</v>
      </c>
      <c r="U316" s="57">
        <v>44317</v>
      </c>
      <c r="V316" s="81" t="str">
        <f t="shared" si="16"/>
        <v>102020</v>
      </c>
      <c r="W316" s="80" t="str">
        <f t="shared" si="17"/>
        <v>1 a 30 dias</v>
      </c>
      <c r="X316" s="81" t="str">
        <f t="shared" si="19"/>
        <v>52021</v>
      </c>
      <c r="AA316"/>
    </row>
    <row r="317" spans="1:27" x14ac:dyDescent="0.3">
      <c r="A317" s="57">
        <v>44286</v>
      </c>
      <c r="B317">
        <v>29894663000189</v>
      </c>
      <c r="C317" t="s">
        <v>96</v>
      </c>
      <c r="D317" s="57">
        <v>44074</v>
      </c>
      <c r="E317">
        <v>638</v>
      </c>
      <c r="F317" s="57">
        <v>44081</v>
      </c>
      <c r="G317">
        <f t="shared" si="18"/>
        <v>-205</v>
      </c>
      <c r="H317" s="57">
        <v>45481</v>
      </c>
      <c r="I317">
        <v>1165</v>
      </c>
      <c r="J317">
        <v>300054809</v>
      </c>
      <c r="K317">
        <v>48</v>
      </c>
      <c r="L317"/>
      <c r="M317"/>
      <c r="N317">
        <v>1.3599999999999999</v>
      </c>
      <c r="O317" s="83">
        <v>23190.69</v>
      </c>
      <c r="P317">
        <v>22191.1</v>
      </c>
      <c r="Q317">
        <v>1.7842769999999999</v>
      </c>
      <c r="R317">
        <v>24539.43</v>
      </c>
      <c r="S317">
        <v>1.7842769999999999</v>
      </c>
      <c r="T317" s="84">
        <v>23190.69</v>
      </c>
      <c r="U317" s="57">
        <v>44105</v>
      </c>
      <c r="V317" s="81" t="str">
        <f t="shared" si="16"/>
        <v>82020</v>
      </c>
      <c r="W317" s="80" t="str">
        <f t="shared" si="17"/>
        <v>Acima de 120 dias</v>
      </c>
      <c r="X317" s="81" t="str">
        <f t="shared" si="19"/>
        <v>102020</v>
      </c>
      <c r="AA317"/>
    </row>
    <row r="318" spans="1:27" x14ac:dyDescent="0.3">
      <c r="A318" s="57">
        <v>44286</v>
      </c>
      <c r="B318">
        <v>29894663000189</v>
      </c>
      <c r="C318" t="s">
        <v>96</v>
      </c>
      <c r="D318" s="57">
        <v>44074</v>
      </c>
      <c r="E318">
        <v>100</v>
      </c>
      <c r="F318" s="57">
        <v>44293</v>
      </c>
      <c r="G318">
        <f t="shared" si="18"/>
        <v>7</v>
      </c>
      <c r="H318" s="57">
        <v>46575</v>
      </c>
      <c r="I318">
        <v>2259</v>
      </c>
      <c r="J318">
        <v>300057618</v>
      </c>
      <c r="K318">
        <v>84</v>
      </c>
      <c r="L318"/>
      <c r="M318"/>
      <c r="N318">
        <v>1.4363775225586639</v>
      </c>
      <c r="O318" s="83">
        <v>4265.9400000000005</v>
      </c>
      <c r="P318">
        <v>4850.8999999999996</v>
      </c>
      <c r="Q318">
        <v>1.784419</v>
      </c>
      <c r="R318">
        <v>4716.71</v>
      </c>
      <c r="S318">
        <v>1.784419</v>
      </c>
      <c r="T318" s="84">
        <v>4265.9400000000005</v>
      </c>
      <c r="U318" s="57">
        <v>44287</v>
      </c>
      <c r="V318" s="81" t="str">
        <f t="shared" si="16"/>
        <v>82020</v>
      </c>
      <c r="W318" s="80" t="str">
        <f t="shared" si="17"/>
        <v>1 a 30 dias</v>
      </c>
      <c r="X318" s="81" t="str">
        <f t="shared" si="19"/>
        <v>42021</v>
      </c>
      <c r="AA318"/>
    </row>
    <row r="319" spans="1:27" x14ac:dyDescent="0.3">
      <c r="A319" s="57">
        <v>44286</v>
      </c>
      <c r="B319">
        <v>29894663000189</v>
      </c>
      <c r="C319" t="s">
        <v>96</v>
      </c>
      <c r="D319" s="57">
        <v>44099</v>
      </c>
      <c r="E319">
        <v>58.09</v>
      </c>
      <c r="F319" s="57">
        <v>44234</v>
      </c>
      <c r="G319">
        <f t="shared" si="18"/>
        <v>-52</v>
      </c>
      <c r="H319" s="57">
        <v>46638</v>
      </c>
      <c r="I319">
        <v>2322</v>
      </c>
      <c r="J319">
        <v>300082125</v>
      </c>
      <c r="K319">
        <v>84</v>
      </c>
      <c r="L319"/>
      <c r="M319"/>
      <c r="N319">
        <v>1.4407460000000001</v>
      </c>
      <c r="O319" s="83">
        <v>2618.2400000000002</v>
      </c>
      <c r="P319">
        <v>2823.9199999999996</v>
      </c>
      <c r="Q319">
        <v>1.7927740000000001</v>
      </c>
      <c r="R319">
        <v>2891.4700000000003</v>
      </c>
      <c r="S319">
        <v>1.7927740000000001</v>
      </c>
      <c r="T319" s="84">
        <v>2618.2400000000002</v>
      </c>
      <c r="U319" s="57">
        <v>44228</v>
      </c>
      <c r="V319" s="81" t="str">
        <f t="shared" si="16"/>
        <v>92020</v>
      </c>
      <c r="W319" s="80" t="str">
        <f t="shared" si="17"/>
        <v>31 a 60 dias</v>
      </c>
      <c r="X319" s="81" t="str">
        <f t="shared" si="19"/>
        <v>22021</v>
      </c>
      <c r="AA319"/>
    </row>
    <row r="320" spans="1:27" x14ac:dyDescent="0.3">
      <c r="A320" s="57">
        <v>44286</v>
      </c>
      <c r="B320">
        <v>29894663000189</v>
      </c>
      <c r="C320" t="s">
        <v>96</v>
      </c>
      <c r="D320" s="57">
        <v>43936</v>
      </c>
      <c r="E320">
        <v>27.73</v>
      </c>
      <c r="F320" s="57">
        <v>43989</v>
      </c>
      <c r="G320">
        <f t="shared" si="18"/>
        <v>-297</v>
      </c>
      <c r="H320" s="57">
        <v>46090</v>
      </c>
      <c r="I320">
        <v>1774</v>
      </c>
      <c r="J320">
        <v>300112013</v>
      </c>
      <c r="K320">
        <v>72</v>
      </c>
      <c r="L320"/>
      <c r="M320"/>
      <c r="N320">
        <v>1.4949999999999999</v>
      </c>
      <c r="O320" s="83">
        <v>1265.05</v>
      </c>
      <c r="P320">
        <v>1204.78</v>
      </c>
      <c r="Q320">
        <v>2.0438700000000001</v>
      </c>
      <c r="R320">
        <v>1399.1299999999999</v>
      </c>
      <c r="S320">
        <v>2.0438700000000001</v>
      </c>
      <c r="T320" s="84">
        <v>1265.05</v>
      </c>
      <c r="U320" s="57">
        <v>44013</v>
      </c>
      <c r="V320" s="81" t="str">
        <f t="shared" si="16"/>
        <v>42020</v>
      </c>
      <c r="W320" s="80" t="str">
        <f t="shared" si="17"/>
        <v>Acima de 120 dias</v>
      </c>
      <c r="X320" s="81" t="str">
        <f t="shared" si="19"/>
        <v>72020</v>
      </c>
      <c r="AA320"/>
    </row>
    <row r="321" spans="1:27" x14ac:dyDescent="0.3">
      <c r="A321" s="57">
        <v>44286</v>
      </c>
      <c r="B321">
        <v>29894663000189</v>
      </c>
      <c r="C321" t="s">
        <v>96</v>
      </c>
      <c r="D321" s="57">
        <v>44040</v>
      </c>
      <c r="E321">
        <v>370.8</v>
      </c>
      <c r="F321" s="57">
        <v>44050</v>
      </c>
      <c r="G321">
        <f t="shared" si="18"/>
        <v>-236</v>
      </c>
      <c r="H321" s="57">
        <v>46545</v>
      </c>
      <c r="I321">
        <v>2229</v>
      </c>
      <c r="J321">
        <v>300134017</v>
      </c>
      <c r="K321">
        <v>84</v>
      </c>
      <c r="L321"/>
      <c r="M321"/>
      <c r="N321">
        <v>1.3599999999999999</v>
      </c>
      <c r="O321" s="83">
        <v>20895.05</v>
      </c>
      <c r="P321">
        <v>18421.509999999995</v>
      </c>
      <c r="Q321">
        <v>1.326926</v>
      </c>
      <c r="R321">
        <v>20723.63</v>
      </c>
      <c r="S321">
        <v>1.326926</v>
      </c>
      <c r="T321" s="84">
        <v>20895.05</v>
      </c>
      <c r="U321" s="57">
        <v>44075</v>
      </c>
      <c r="V321" s="81" t="str">
        <f t="shared" si="16"/>
        <v>72020</v>
      </c>
      <c r="W321" s="80" t="str">
        <f t="shared" si="17"/>
        <v>Acima de 120 dias</v>
      </c>
      <c r="X321" s="81" t="str">
        <f t="shared" si="19"/>
        <v>92020</v>
      </c>
      <c r="AA321"/>
    </row>
    <row r="322" spans="1:27" x14ac:dyDescent="0.3">
      <c r="A322" s="57">
        <v>44286</v>
      </c>
      <c r="B322">
        <v>29894663000189</v>
      </c>
      <c r="C322" t="s">
        <v>96</v>
      </c>
      <c r="D322" s="57">
        <v>43978</v>
      </c>
      <c r="E322">
        <v>100.02</v>
      </c>
      <c r="F322" s="57">
        <v>44234</v>
      </c>
      <c r="G322">
        <f t="shared" si="18"/>
        <v>-52</v>
      </c>
      <c r="H322" s="57">
        <v>46514</v>
      </c>
      <c r="I322">
        <v>2198</v>
      </c>
      <c r="J322">
        <v>300137760</v>
      </c>
      <c r="K322">
        <v>84</v>
      </c>
      <c r="L322"/>
      <c r="M322"/>
      <c r="N322">
        <v>1.4433980000000002</v>
      </c>
      <c r="O322" s="83">
        <v>4405.2300000000005</v>
      </c>
      <c r="P322">
        <v>4859.55</v>
      </c>
      <c r="Q322">
        <v>1.791228</v>
      </c>
      <c r="R322">
        <v>4839.01</v>
      </c>
      <c r="S322">
        <v>1.791228</v>
      </c>
      <c r="T322" s="84">
        <v>4405.2300000000005</v>
      </c>
      <c r="U322" s="57">
        <v>44228</v>
      </c>
      <c r="V322" s="81" t="str">
        <f t="shared" ref="V322:V385" si="20">MONTH(D322)&amp;YEAR(D322)</f>
        <v>52020</v>
      </c>
      <c r="W322" s="80" t="str">
        <f t="shared" ref="W322:W385" si="21">_xlfn.IFS(G322&lt;-120,"Acima de 120 dias",G322&lt;=-90,"91 a 120 dias",G322&lt;=-61,"61 a 90 dias",G322&lt;=-31,"31 a 60 dias",G322&gt;=-30,"1 a 30 dias")</f>
        <v>31 a 60 dias</v>
      </c>
      <c r="X322" s="81" t="str">
        <f t="shared" si="19"/>
        <v>22021</v>
      </c>
      <c r="AA322"/>
    </row>
    <row r="323" spans="1:27" x14ac:dyDescent="0.3">
      <c r="A323" s="57">
        <v>44286</v>
      </c>
      <c r="B323">
        <v>29894663000189</v>
      </c>
      <c r="C323" t="s">
        <v>96</v>
      </c>
      <c r="D323" s="57">
        <v>44001</v>
      </c>
      <c r="E323">
        <v>315</v>
      </c>
      <c r="F323" s="57">
        <v>44172</v>
      </c>
      <c r="G323">
        <f t="shared" ref="G323:G386" si="22">F323-A323</f>
        <v>-114</v>
      </c>
      <c r="H323" s="57">
        <v>45419</v>
      </c>
      <c r="I323">
        <v>1103</v>
      </c>
      <c r="J323">
        <v>300138054</v>
      </c>
      <c r="K323">
        <v>48</v>
      </c>
      <c r="L323"/>
      <c r="M323"/>
      <c r="N323">
        <v>1.3599999999999999</v>
      </c>
      <c r="O323" s="83">
        <v>10166.99</v>
      </c>
      <c r="P323">
        <v>10896.91</v>
      </c>
      <c r="Q323">
        <v>1.7959909999999999</v>
      </c>
      <c r="R323">
        <v>10793.47</v>
      </c>
      <c r="S323">
        <v>1.7959909999999999</v>
      </c>
      <c r="T323" s="84">
        <v>10166.99</v>
      </c>
      <c r="U323" s="57">
        <v>44166</v>
      </c>
      <c r="V323" s="81" t="str">
        <f t="shared" si="20"/>
        <v>62020</v>
      </c>
      <c r="W323" s="80" t="str">
        <f t="shared" si="21"/>
        <v>91 a 120 dias</v>
      </c>
      <c r="X323" s="81" t="str">
        <f t="shared" ref="X323:X386" si="23">MONTH(U323)&amp;YEAR(U323)</f>
        <v>122020</v>
      </c>
      <c r="AA323"/>
    </row>
    <row r="324" spans="1:27" x14ac:dyDescent="0.3">
      <c r="A324" s="57">
        <v>44286</v>
      </c>
      <c r="B324">
        <v>29894663000189</v>
      </c>
      <c r="C324" t="s">
        <v>96</v>
      </c>
      <c r="D324" s="57">
        <v>44040</v>
      </c>
      <c r="E324">
        <v>222.96</v>
      </c>
      <c r="F324" s="57">
        <v>44050</v>
      </c>
      <c r="G324">
        <f t="shared" si="22"/>
        <v>-236</v>
      </c>
      <c r="H324" s="57">
        <v>46575</v>
      </c>
      <c r="I324">
        <v>2259</v>
      </c>
      <c r="J324">
        <v>300143774</v>
      </c>
      <c r="K324">
        <v>84</v>
      </c>
      <c r="L324"/>
      <c r="M324"/>
      <c r="N324">
        <v>1.4059250000000001</v>
      </c>
      <c r="O324" s="83">
        <v>11382.45</v>
      </c>
      <c r="P324">
        <v>10975.979999999992</v>
      </c>
      <c r="Q324">
        <v>1.751722</v>
      </c>
      <c r="R324">
        <v>12395.460000000001</v>
      </c>
      <c r="S324">
        <v>1.751722</v>
      </c>
      <c r="T324" s="84">
        <v>11382.45</v>
      </c>
      <c r="U324" s="57">
        <v>44044</v>
      </c>
      <c r="V324" s="81" t="str">
        <f t="shared" si="20"/>
        <v>72020</v>
      </c>
      <c r="W324" s="80" t="str">
        <f t="shared" si="21"/>
        <v>Acima de 120 dias</v>
      </c>
      <c r="X324" s="81" t="str">
        <f t="shared" si="23"/>
        <v>82020</v>
      </c>
      <c r="AA324"/>
    </row>
    <row r="325" spans="1:27" x14ac:dyDescent="0.3">
      <c r="A325" s="57">
        <v>44286</v>
      </c>
      <c r="B325">
        <v>29894663000189</v>
      </c>
      <c r="C325" t="s">
        <v>96</v>
      </c>
      <c r="D325" s="57">
        <v>44074</v>
      </c>
      <c r="E325">
        <v>76.98</v>
      </c>
      <c r="F325" s="57">
        <v>44081</v>
      </c>
      <c r="G325">
        <f t="shared" si="22"/>
        <v>-205</v>
      </c>
      <c r="H325" s="57">
        <v>46608</v>
      </c>
      <c r="I325">
        <v>2292</v>
      </c>
      <c r="J325">
        <v>300164235</v>
      </c>
      <c r="K325">
        <v>84</v>
      </c>
      <c r="L325"/>
      <c r="M325"/>
      <c r="N325">
        <v>1.3844179999999999</v>
      </c>
      <c r="O325" s="83">
        <v>3895.26</v>
      </c>
      <c r="P325">
        <v>3823.4399999999991</v>
      </c>
      <c r="Q325">
        <v>1.728971</v>
      </c>
      <c r="R325">
        <v>4253.3900000000003</v>
      </c>
      <c r="S325">
        <v>1.728971</v>
      </c>
      <c r="T325" s="84">
        <v>3895.26</v>
      </c>
      <c r="U325" s="57">
        <v>44105</v>
      </c>
      <c r="V325" s="81" t="str">
        <f t="shared" si="20"/>
        <v>82020</v>
      </c>
      <c r="W325" s="80" t="str">
        <f t="shared" si="21"/>
        <v>Acima de 120 dias</v>
      </c>
      <c r="X325" s="81" t="str">
        <f t="shared" si="23"/>
        <v>102020</v>
      </c>
      <c r="AA325"/>
    </row>
    <row r="326" spans="1:27" x14ac:dyDescent="0.3">
      <c r="A326" s="57">
        <v>44286</v>
      </c>
      <c r="B326">
        <v>29894663000189</v>
      </c>
      <c r="C326" t="s">
        <v>96</v>
      </c>
      <c r="D326" s="57">
        <v>44099</v>
      </c>
      <c r="E326">
        <v>161</v>
      </c>
      <c r="F326" s="57">
        <v>44142</v>
      </c>
      <c r="G326">
        <f t="shared" si="22"/>
        <v>-144</v>
      </c>
      <c r="H326" s="57">
        <v>46638</v>
      </c>
      <c r="I326">
        <v>2322</v>
      </c>
      <c r="J326">
        <v>300177032</v>
      </c>
      <c r="K326">
        <v>84</v>
      </c>
      <c r="L326"/>
      <c r="M326"/>
      <c r="N326">
        <v>1.3599999999999999</v>
      </c>
      <c r="O326" s="83">
        <v>8428.7900000000009</v>
      </c>
      <c r="P326">
        <v>8043.1799999999985</v>
      </c>
      <c r="Q326">
        <v>1.4694609999999999</v>
      </c>
      <c r="R326">
        <v>8688.23</v>
      </c>
      <c r="S326">
        <v>1.4694609999999999</v>
      </c>
      <c r="T326" s="84">
        <v>8428.7900000000009</v>
      </c>
      <c r="U326" s="57">
        <v>44136</v>
      </c>
      <c r="V326" s="81" t="str">
        <f t="shared" si="20"/>
        <v>92020</v>
      </c>
      <c r="W326" s="80" t="str">
        <f t="shared" si="21"/>
        <v>Acima de 120 dias</v>
      </c>
      <c r="X326" s="81" t="str">
        <f t="shared" si="23"/>
        <v>112020</v>
      </c>
      <c r="AA326"/>
    </row>
    <row r="327" spans="1:27" x14ac:dyDescent="0.3">
      <c r="A327" s="57">
        <v>44286</v>
      </c>
      <c r="B327">
        <v>29894663000189</v>
      </c>
      <c r="C327" t="s">
        <v>96</v>
      </c>
      <c r="D327" s="57">
        <v>44134</v>
      </c>
      <c r="E327">
        <v>209.16</v>
      </c>
      <c r="F327" s="57">
        <v>44234</v>
      </c>
      <c r="G327">
        <f t="shared" si="22"/>
        <v>-52</v>
      </c>
      <c r="H327" s="57">
        <v>46699</v>
      </c>
      <c r="I327">
        <v>2383</v>
      </c>
      <c r="J327">
        <v>300183862</v>
      </c>
      <c r="K327">
        <v>84</v>
      </c>
      <c r="L327"/>
      <c r="M327"/>
      <c r="N327">
        <v>1.439225</v>
      </c>
      <c r="O327" s="83">
        <v>9544.5</v>
      </c>
      <c r="P327">
        <v>10048.539999999995</v>
      </c>
      <c r="Q327">
        <v>1.7876620000000001</v>
      </c>
      <c r="R327">
        <v>10551.84</v>
      </c>
      <c r="S327">
        <v>1.7876620000000001</v>
      </c>
      <c r="T327" s="84">
        <v>9544.5</v>
      </c>
      <c r="U327" s="57">
        <v>44228</v>
      </c>
      <c r="V327" s="81" t="str">
        <f t="shared" si="20"/>
        <v>102020</v>
      </c>
      <c r="W327" s="80" t="str">
        <f t="shared" si="21"/>
        <v>31 a 60 dias</v>
      </c>
      <c r="X327" s="81" t="str">
        <f t="shared" si="23"/>
        <v>22021</v>
      </c>
      <c r="AA327"/>
    </row>
    <row r="328" spans="1:27" x14ac:dyDescent="0.3">
      <c r="A328" s="57">
        <v>44286</v>
      </c>
      <c r="B328">
        <v>29894663000189</v>
      </c>
      <c r="C328" t="s">
        <v>96</v>
      </c>
      <c r="D328" s="57">
        <v>43903</v>
      </c>
      <c r="E328">
        <v>238.72</v>
      </c>
      <c r="F328" s="57">
        <v>44262</v>
      </c>
      <c r="G328">
        <f t="shared" si="22"/>
        <v>-24</v>
      </c>
      <c r="H328" s="57">
        <v>46062</v>
      </c>
      <c r="I328">
        <v>1746</v>
      </c>
      <c r="J328">
        <v>300207891</v>
      </c>
      <c r="K328">
        <v>72</v>
      </c>
      <c r="L328"/>
      <c r="M328"/>
      <c r="N328">
        <v>1.5064557703103709</v>
      </c>
      <c r="O328" s="83">
        <v>8652.06</v>
      </c>
      <c r="P328">
        <v>10323.059999999998</v>
      </c>
      <c r="Q328">
        <v>2.0531649999999999</v>
      </c>
      <c r="R328">
        <v>9770.5</v>
      </c>
      <c r="S328">
        <v>2.0531649999999999</v>
      </c>
      <c r="T328" s="84">
        <v>8652.06</v>
      </c>
      <c r="U328" s="57">
        <v>44256</v>
      </c>
      <c r="V328" s="81" t="str">
        <f t="shared" si="20"/>
        <v>32020</v>
      </c>
      <c r="W328" s="80" t="str">
        <f t="shared" si="21"/>
        <v>1 a 30 dias</v>
      </c>
      <c r="X328" s="81" t="str">
        <f t="shared" si="23"/>
        <v>32021</v>
      </c>
      <c r="AA328"/>
    </row>
    <row r="329" spans="1:27" x14ac:dyDescent="0.3">
      <c r="A329" s="57">
        <v>44286</v>
      </c>
      <c r="B329">
        <v>29894663000189</v>
      </c>
      <c r="C329" t="s">
        <v>96</v>
      </c>
      <c r="D329" s="57">
        <v>44074</v>
      </c>
      <c r="E329">
        <v>229</v>
      </c>
      <c r="F329" s="57">
        <v>44262</v>
      </c>
      <c r="G329">
        <f t="shared" si="22"/>
        <v>-24</v>
      </c>
      <c r="H329" s="57">
        <v>46484</v>
      </c>
      <c r="I329">
        <v>2168</v>
      </c>
      <c r="J329">
        <v>300228630</v>
      </c>
      <c r="K329">
        <v>84</v>
      </c>
      <c r="L329"/>
      <c r="M329"/>
      <c r="N329">
        <v>1.4389199653627232</v>
      </c>
      <c r="O329" s="83">
        <v>9805.65</v>
      </c>
      <c r="P329">
        <v>10887.44</v>
      </c>
      <c r="Q329">
        <v>1.7868440000000001</v>
      </c>
      <c r="R329">
        <v>10783.11</v>
      </c>
      <c r="S329">
        <v>1.7868440000000001</v>
      </c>
      <c r="T329" s="84">
        <v>9805.65</v>
      </c>
      <c r="U329" s="57">
        <v>44287</v>
      </c>
      <c r="V329" s="81" t="str">
        <f t="shared" si="20"/>
        <v>82020</v>
      </c>
      <c r="W329" s="80" t="str">
        <f t="shared" si="21"/>
        <v>1 a 30 dias</v>
      </c>
      <c r="X329" s="81" t="str">
        <f t="shared" si="23"/>
        <v>42021</v>
      </c>
      <c r="AA329"/>
    </row>
    <row r="330" spans="1:27" x14ac:dyDescent="0.3">
      <c r="A330" s="57">
        <v>44286</v>
      </c>
      <c r="B330">
        <v>29894663000189</v>
      </c>
      <c r="C330" t="s">
        <v>96</v>
      </c>
      <c r="D330" s="57">
        <v>43978</v>
      </c>
      <c r="E330">
        <v>213.47</v>
      </c>
      <c r="F330" s="57">
        <v>44234</v>
      </c>
      <c r="G330">
        <f t="shared" si="22"/>
        <v>-52</v>
      </c>
      <c r="H330" s="57">
        <v>46514</v>
      </c>
      <c r="I330">
        <v>2198</v>
      </c>
      <c r="J330">
        <v>300234261</v>
      </c>
      <c r="K330">
        <v>84</v>
      </c>
      <c r="L330"/>
      <c r="M330"/>
      <c r="N330">
        <v>1.439206</v>
      </c>
      <c r="O330" s="83">
        <v>9413</v>
      </c>
      <c r="P330">
        <v>10386.179999999995</v>
      </c>
      <c r="Q330">
        <v>1.7867949999999999</v>
      </c>
      <c r="R330">
        <v>10339.859999999999</v>
      </c>
      <c r="S330">
        <v>1.7867949999999999</v>
      </c>
      <c r="T330" s="84">
        <v>9413</v>
      </c>
      <c r="U330" s="57">
        <v>44287</v>
      </c>
      <c r="V330" s="81" t="str">
        <f t="shared" si="20"/>
        <v>52020</v>
      </c>
      <c r="W330" s="80" t="str">
        <f t="shared" si="21"/>
        <v>31 a 60 dias</v>
      </c>
      <c r="X330" s="81" t="str">
        <f t="shared" si="23"/>
        <v>42021</v>
      </c>
      <c r="AA330"/>
    </row>
    <row r="331" spans="1:27" x14ac:dyDescent="0.3">
      <c r="A331" s="57">
        <v>44286</v>
      </c>
      <c r="B331">
        <v>29894663000189</v>
      </c>
      <c r="C331" t="s">
        <v>96</v>
      </c>
      <c r="D331" s="57">
        <v>43978</v>
      </c>
      <c r="E331">
        <v>126</v>
      </c>
      <c r="F331" s="57">
        <v>44172</v>
      </c>
      <c r="G331">
        <f t="shared" si="22"/>
        <v>-114</v>
      </c>
      <c r="H331" s="57">
        <v>46514</v>
      </c>
      <c r="I331">
        <v>2198</v>
      </c>
      <c r="J331">
        <v>300236034</v>
      </c>
      <c r="K331">
        <v>84</v>
      </c>
      <c r="L331"/>
      <c r="M331"/>
      <c r="N331">
        <v>1.4503649999999999</v>
      </c>
      <c r="O331" s="83">
        <v>5790.81</v>
      </c>
      <c r="P331">
        <v>6107.5100000000011</v>
      </c>
      <c r="Q331">
        <v>1.7986789999999999</v>
      </c>
      <c r="R331">
        <v>6336.2</v>
      </c>
      <c r="S331">
        <v>1.7986789999999999</v>
      </c>
      <c r="T331" s="84">
        <v>5790.81</v>
      </c>
      <c r="U331" s="57">
        <v>44197</v>
      </c>
      <c r="V331" s="81" t="str">
        <f t="shared" si="20"/>
        <v>52020</v>
      </c>
      <c r="W331" s="80" t="str">
        <f t="shared" si="21"/>
        <v>91 a 120 dias</v>
      </c>
      <c r="X331" s="81" t="str">
        <f t="shared" si="23"/>
        <v>12021</v>
      </c>
      <c r="AA331"/>
    </row>
    <row r="332" spans="1:27" x14ac:dyDescent="0.3">
      <c r="A332" s="57">
        <v>44286</v>
      </c>
      <c r="B332">
        <v>29894663000189</v>
      </c>
      <c r="C332" t="s">
        <v>96</v>
      </c>
      <c r="D332" s="57">
        <v>44040</v>
      </c>
      <c r="E332">
        <v>228</v>
      </c>
      <c r="F332" s="57">
        <v>44262</v>
      </c>
      <c r="G332">
        <f t="shared" si="22"/>
        <v>-24</v>
      </c>
      <c r="H332" s="57">
        <v>46545</v>
      </c>
      <c r="I332">
        <v>2229</v>
      </c>
      <c r="J332">
        <v>300242326</v>
      </c>
      <c r="K332">
        <v>84</v>
      </c>
      <c r="L332"/>
      <c r="M332"/>
      <c r="N332">
        <v>1.4345582739396128</v>
      </c>
      <c r="O332" s="83">
        <v>9899.36</v>
      </c>
      <c r="P332">
        <v>11048.070000000003</v>
      </c>
      <c r="Q332">
        <v>1.7822990000000001</v>
      </c>
      <c r="R332">
        <v>10909.44</v>
      </c>
      <c r="S332">
        <v>1.7822990000000001</v>
      </c>
      <c r="T332" s="84">
        <v>9899.36</v>
      </c>
      <c r="U332" s="57">
        <v>44287</v>
      </c>
      <c r="V332" s="81" t="str">
        <f t="shared" si="20"/>
        <v>72020</v>
      </c>
      <c r="W332" s="80" t="str">
        <f t="shared" si="21"/>
        <v>1 a 30 dias</v>
      </c>
      <c r="X332" s="81" t="str">
        <f t="shared" si="23"/>
        <v>42021</v>
      </c>
      <c r="AA332"/>
    </row>
    <row r="333" spans="1:27" x14ac:dyDescent="0.3">
      <c r="A333" s="57">
        <v>44286</v>
      </c>
      <c r="B333">
        <v>29894663000189</v>
      </c>
      <c r="C333" t="s">
        <v>96</v>
      </c>
      <c r="D333" s="57">
        <v>44040</v>
      </c>
      <c r="E333">
        <v>313</v>
      </c>
      <c r="F333" s="57">
        <v>44293</v>
      </c>
      <c r="G333">
        <f t="shared" si="22"/>
        <v>7</v>
      </c>
      <c r="H333" s="57">
        <v>46545</v>
      </c>
      <c r="I333">
        <v>2229</v>
      </c>
      <c r="J333">
        <v>300244404</v>
      </c>
      <c r="K333">
        <v>84</v>
      </c>
      <c r="L333"/>
      <c r="M333"/>
      <c r="N333">
        <v>1.4455922184928507</v>
      </c>
      <c r="O333" s="83">
        <v>13233.68</v>
      </c>
      <c r="P333">
        <v>15111.360000000004</v>
      </c>
      <c r="Q333">
        <v>1.7940529999999999</v>
      </c>
      <c r="R333">
        <v>14616.28</v>
      </c>
      <c r="S333">
        <v>1.7940529999999999</v>
      </c>
      <c r="T333" s="84">
        <v>13233.68</v>
      </c>
      <c r="U333" s="57">
        <v>44287</v>
      </c>
      <c r="V333" s="81" t="str">
        <f t="shared" si="20"/>
        <v>72020</v>
      </c>
      <c r="W333" s="80" t="str">
        <f t="shared" si="21"/>
        <v>1 a 30 dias</v>
      </c>
      <c r="X333" s="81" t="str">
        <f t="shared" si="23"/>
        <v>42021</v>
      </c>
      <c r="AA333"/>
    </row>
    <row r="334" spans="1:27" x14ac:dyDescent="0.3">
      <c r="A334" s="57">
        <v>44286</v>
      </c>
      <c r="B334">
        <v>29894663000189</v>
      </c>
      <c r="C334" t="s">
        <v>96</v>
      </c>
      <c r="D334" s="57">
        <v>44040</v>
      </c>
      <c r="E334">
        <v>49.97</v>
      </c>
      <c r="F334" s="57">
        <v>44050</v>
      </c>
      <c r="G334">
        <f t="shared" si="22"/>
        <v>-236</v>
      </c>
      <c r="H334" s="57">
        <v>46545</v>
      </c>
      <c r="I334">
        <v>2229</v>
      </c>
      <c r="J334">
        <v>300244978</v>
      </c>
      <c r="K334">
        <v>84</v>
      </c>
      <c r="L334"/>
      <c r="M334"/>
      <c r="N334">
        <v>1.4463774676920642</v>
      </c>
      <c r="O334" s="83">
        <v>2509.64</v>
      </c>
      <c r="P334">
        <v>2411.8599999999992</v>
      </c>
      <c r="Q334">
        <v>1.798991</v>
      </c>
      <c r="R334">
        <v>2732.74</v>
      </c>
      <c r="S334">
        <v>1.798991</v>
      </c>
      <c r="T334" s="84">
        <v>2509.64</v>
      </c>
      <c r="U334" s="57">
        <v>44075</v>
      </c>
      <c r="V334" s="81" t="str">
        <f t="shared" si="20"/>
        <v>72020</v>
      </c>
      <c r="W334" s="80" t="str">
        <f t="shared" si="21"/>
        <v>Acima de 120 dias</v>
      </c>
      <c r="X334" s="81" t="str">
        <f t="shared" si="23"/>
        <v>92020</v>
      </c>
      <c r="AA334"/>
    </row>
    <row r="335" spans="1:27" x14ac:dyDescent="0.3">
      <c r="A335" s="57">
        <v>44286</v>
      </c>
      <c r="B335">
        <v>29894663000189</v>
      </c>
      <c r="C335" t="s">
        <v>96</v>
      </c>
      <c r="D335" s="57">
        <v>44040</v>
      </c>
      <c r="E335">
        <v>191</v>
      </c>
      <c r="F335" s="57">
        <v>44262</v>
      </c>
      <c r="G335">
        <f t="shared" si="22"/>
        <v>-24</v>
      </c>
      <c r="H335" s="57">
        <v>45084</v>
      </c>
      <c r="I335">
        <v>768</v>
      </c>
      <c r="J335">
        <v>300250242</v>
      </c>
      <c r="K335">
        <v>36</v>
      </c>
      <c r="L335"/>
      <c r="M335"/>
      <c r="N335">
        <v>1.3599999999999999</v>
      </c>
      <c r="O335" s="83">
        <v>4389.6399999999994</v>
      </c>
      <c r="P335">
        <v>5321.5599999999986</v>
      </c>
      <c r="Q335">
        <v>1.790905</v>
      </c>
      <c r="R335">
        <v>4594.3999999999996</v>
      </c>
      <c r="S335">
        <v>1.790905</v>
      </c>
      <c r="T335" s="84">
        <v>4389.6399999999994</v>
      </c>
      <c r="U335" s="57">
        <v>44287</v>
      </c>
      <c r="V335" s="81" t="str">
        <f t="shared" si="20"/>
        <v>72020</v>
      </c>
      <c r="W335" s="80" t="str">
        <f t="shared" si="21"/>
        <v>1 a 30 dias</v>
      </c>
      <c r="X335" s="81" t="str">
        <f t="shared" si="23"/>
        <v>42021</v>
      </c>
      <c r="AA335"/>
    </row>
    <row r="336" spans="1:27" x14ac:dyDescent="0.3">
      <c r="A336" s="57">
        <v>44286</v>
      </c>
      <c r="B336">
        <v>29894663000189</v>
      </c>
      <c r="C336" t="s">
        <v>96</v>
      </c>
      <c r="D336" s="57">
        <v>44074</v>
      </c>
      <c r="E336">
        <v>209.52</v>
      </c>
      <c r="F336" s="57">
        <v>44234</v>
      </c>
      <c r="G336">
        <f t="shared" si="22"/>
        <v>-52</v>
      </c>
      <c r="H336" s="57">
        <v>46545</v>
      </c>
      <c r="I336">
        <v>2229</v>
      </c>
      <c r="J336">
        <v>300251272</v>
      </c>
      <c r="K336">
        <v>84</v>
      </c>
      <c r="L336"/>
      <c r="M336"/>
      <c r="N336">
        <v>1.4411438752026664</v>
      </c>
      <c r="O336" s="83">
        <v>9289.32</v>
      </c>
      <c r="P336">
        <v>10084.06</v>
      </c>
      <c r="Q336">
        <v>1.7892840000000001</v>
      </c>
      <c r="R336">
        <v>10215.82</v>
      </c>
      <c r="S336">
        <v>1.7892840000000001</v>
      </c>
      <c r="T336" s="84">
        <v>9289.32</v>
      </c>
      <c r="U336" s="57">
        <v>44228</v>
      </c>
      <c r="V336" s="81" t="str">
        <f t="shared" si="20"/>
        <v>82020</v>
      </c>
      <c r="W336" s="80" t="str">
        <f t="shared" si="21"/>
        <v>31 a 60 dias</v>
      </c>
      <c r="X336" s="81" t="str">
        <f t="shared" si="23"/>
        <v>22021</v>
      </c>
      <c r="AA336"/>
    </row>
    <row r="337" spans="1:27" x14ac:dyDescent="0.3">
      <c r="A337" s="57">
        <v>44286</v>
      </c>
      <c r="B337">
        <v>29894663000189</v>
      </c>
      <c r="C337" t="s">
        <v>96</v>
      </c>
      <c r="D337" s="57">
        <v>44134</v>
      </c>
      <c r="E337">
        <v>313.5</v>
      </c>
      <c r="F337" s="57">
        <v>44234</v>
      </c>
      <c r="G337">
        <f t="shared" si="22"/>
        <v>-52</v>
      </c>
      <c r="H337" s="57">
        <v>46728</v>
      </c>
      <c r="I337">
        <v>2412</v>
      </c>
      <c r="J337">
        <v>300299995</v>
      </c>
      <c r="K337">
        <v>84</v>
      </c>
      <c r="L337"/>
      <c r="M337"/>
      <c r="N337">
        <v>1.4487619999999999</v>
      </c>
      <c r="O337" s="83">
        <v>14342.25</v>
      </c>
      <c r="P337">
        <v>14794.480000000003</v>
      </c>
      <c r="Q337">
        <v>1.7974559999999999</v>
      </c>
      <c r="R337">
        <v>15870.25</v>
      </c>
      <c r="S337">
        <v>1.7974559999999999</v>
      </c>
      <c r="T337" s="84">
        <v>14342.25</v>
      </c>
      <c r="U337" s="57">
        <v>44228</v>
      </c>
      <c r="V337" s="81" t="str">
        <f t="shared" si="20"/>
        <v>102020</v>
      </c>
      <c r="W337" s="80" t="str">
        <f t="shared" si="21"/>
        <v>31 a 60 dias</v>
      </c>
      <c r="X337" s="81" t="str">
        <f t="shared" si="23"/>
        <v>22021</v>
      </c>
      <c r="AA337"/>
    </row>
    <row r="338" spans="1:27" x14ac:dyDescent="0.3">
      <c r="A338" s="57">
        <v>44286</v>
      </c>
      <c r="B338">
        <v>29894663000189</v>
      </c>
      <c r="C338" t="s">
        <v>96</v>
      </c>
      <c r="D338" s="57">
        <v>43978</v>
      </c>
      <c r="E338">
        <v>226.71</v>
      </c>
      <c r="F338" s="57">
        <v>44172</v>
      </c>
      <c r="G338">
        <f t="shared" si="22"/>
        <v>-114</v>
      </c>
      <c r="H338" s="57">
        <v>46514</v>
      </c>
      <c r="I338">
        <v>2198</v>
      </c>
      <c r="J338">
        <v>300331955</v>
      </c>
      <c r="K338">
        <v>84</v>
      </c>
      <c r="L338"/>
      <c r="M338"/>
      <c r="N338">
        <v>1.441675</v>
      </c>
      <c r="O338" s="83">
        <v>10216.679999999998</v>
      </c>
      <c r="P338">
        <v>11021.269999999999</v>
      </c>
      <c r="Q338">
        <v>1.7894479999999999</v>
      </c>
      <c r="R338">
        <v>11200.33</v>
      </c>
      <c r="S338">
        <v>1.7894479999999999</v>
      </c>
      <c r="T338" s="84">
        <v>10216.679999999998</v>
      </c>
      <c r="U338" s="57">
        <v>44287</v>
      </c>
      <c r="V338" s="81" t="str">
        <f t="shared" si="20"/>
        <v>52020</v>
      </c>
      <c r="W338" s="80" t="str">
        <f t="shared" si="21"/>
        <v>91 a 120 dias</v>
      </c>
      <c r="X338" s="81" t="str">
        <f t="shared" si="23"/>
        <v>42021</v>
      </c>
      <c r="AA338"/>
    </row>
    <row r="339" spans="1:27" x14ac:dyDescent="0.3">
      <c r="A339" s="57">
        <v>44286</v>
      </c>
      <c r="B339">
        <v>29894663000189</v>
      </c>
      <c r="C339" t="s">
        <v>96</v>
      </c>
      <c r="D339" s="57">
        <v>44001</v>
      </c>
      <c r="E339">
        <v>81.349999999999994</v>
      </c>
      <c r="F339" s="57">
        <v>44081</v>
      </c>
      <c r="G339">
        <f t="shared" si="22"/>
        <v>-205</v>
      </c>
      <c r="H339" s="57">
        <v>46514</v>
      </c>
      <c r="I339">
        <v>2198</v>
      </c>
      <c r="J339">
        <v>300338616</v>
      </c>
      <c r="K339">
        <v>84</v>
      </c>
      <c r="L339"/>
      <c r="M339"/>
      <c r="N339">
        <v>1.441138370687588</v>
      </c>
      <c r="O339" s="83">
        <v>3994.4100000000003</v>
      </c>
      <c r="P339">
        <v>3917.3100000000009</v>
      </c>
      <c r="Q339">
        <v>1.78624</v>
      </c>
      <c r="R339">
        <v>4344.99</v>
      </c>
      <c r="S339">
        <v>1.78624</v>
      </c>
      <c r="T339" s="84">
        <v>3994.4100000000003</v>
      </c>
      <c r="U339" s="57">
        <v>44105</v>
      </c>
      <c r="V339" s="81" t="str">
        <f t="shared" si="20"/>
        <v>62020</v>
      </c>
      <c r="W339" s="80" t="str">
        <f t="shared" si="21"/>
        <v>Acima de 120 dias</v>
      </c>
      <c r="X339" s="81" t="str">
        <f t="shared" si="23"/>
        <v>102020</v>
      </c>
      <c r="AA339"/>
    </row>
    <row r="340" spans="1:27" x14ac:dyDescent="0.3">
      <c r="A340" s="57">
        <v>44286</v>
      </c>
      <c r="B340">
        <v>29894663000189</v>
      </c>
      <c r="C340" t="s">
        <v>96</v>
      </c>
      <c r="D340" s="57">
        <v>44099</v>
      </c>
      <c r="E340">
        <v>217.1</v>
      </c>
      <c r="F340" s="57">
        <v>44234</v>
      </c>
      <c r="G340">
        <f t="shared" si="22"/>
        <v>-52</v>
      </c>
      <c r="H340" s="57">
        <v>46575</v>
      </c>
      <c r="I340">
        <v>2259</v>
      </c>
      <c r="J340">
        <v>300351365</v>
      </c>
      <c r="K340">
        <v>84</v>
      </c>
      <c r="L340"/>
      <c r="M340"/>
      <c r="N340">
        <v>1.391229</v>
      </c>
      <c r="O340" s="83">
        <v>9824.34</v>
      </c>
      <c r="P340">
        <v>10595.63</v>
      </c>
      <c r="Q340">
        <v>1.7352650000000001</v>
      </c>
      <c r="R340">
        <v>10812.449999999999</v>
      </c>
      <c r="S340">
        <v>1.7352650000000001</v>
      </c>
      <c r="T340" s="84">
        <v>9824.34</v>
      </c>
      <c r="U340" s="57">
        <v>44228</v>
      </c>
      <c r="V340" s="81" t="str">
        <f t="shared" si="20"/>
        <v>92020</v>
      </c>
      <c r="W340" s="80" t="str">
        <f t="shared" si="21"/>
        <v>31 a 60 dias</v>
      </c>
      <c r="X340" s="81" t="str">
        <f t="shared" si="23"/>
        <v>22021</v>
      </c>
      <c r="AA340"/>
    </row>
    <row r="341" spans="1:27" x14ac:dyDescent="0.3">
      <c r="A341" s="57">
        <v>44286</v>
      </c>
      <c r="B341">
        <v>29894663000189</v>
      </c>
      <c r="C341" t="s">
        <v>96</v>
      </c>
      <c r="D341" s="57">
        <v>44074</v>
      </c>
      <c r="E341">
        <v>258.24</v>
      </c>
      <c r="F341" s="57">
        <v>44262</v>
      </c>
      <c r="G341">
        <f t="shared" si="22"/>
        <v>-24</v>
      </c>
      <c r="H341" s="57">
        <v>46608</v>
      </c>
      <c r="I341">
        <v>2292</v>
      </c>
      <c r="J341">
        <v>300361287</v>
      </c>
      <c r="K341">
        <v>84</v>
      </c>
      <c r="L341"/>
      <c r="M341"/>
      <c r="N341">
        <v>1.3599999999999999</v>
      </c>
      <c r="O341" s="83">
        <v>12917.64</v>
      </c>
      <c r="P341">
        <v>12932.559999999994</v>
      </c>
      <c r="Q341">
        <v>1.3315539999999999</v>
      </c>
      <c r="R341">
        <v>12811.51</v>
      </c>
      <c r="S341">
        <v>1.3315539999999999</v>
      </c>
      <c r="T341" s="84">
        <v>12917.64</v>
      </c>
      <c r="U341" s="57">
        <v>44287</v>
      </c>
      <c r="V341" s="81" t="str">
        <f t="shared" si="20"/>
        <v>82020</v>
      </c>
      <c r="W341" s="80" t="str">
        <f t="shared" si="21"/>
        <v>1 a 30 dias</v>
      </c>
      <c r="X341" s="81" t="str">
        <f t="shared" si="23"/>
        <v>42021</v>
      </c>
      <c r="AA341"/>
    </row>
    <row r="342" spans="1:27" x14ac:dyDescent="0.3">
      <c r="A342" s="57">
        <v>44286</v>
      </c>
      <c r="B342">
        <v>29894663000189</v>
      </c>
      <c r="C342" t="s">
        <v>96</v>
      </c>
      <c r="D342" s="57">
        <v>44074</v>
      </c>
      <c r="E342">
        <v>409.43</v>
      </c>
      <c r="F342" s="57">
        <v>44172</v>
      </c>
      <c r="G342">
        <f t="shared" si="22"/>
        <v>-114</v>
      </c>
      <c r="H342" s="57">
        <v>46608</v>
      </c>
      <c r="I342">
        <v>2292</v>
      </c>
      <c r="J342">
        <v>300363881</v>
      </c>
      <c r="K342">
        <v>84</v>
      </c>
      <c r="L342"/>
      <c r="M342"/>
      <c r="N342">
        <v>1.3599999999999999</v>
      </c>
      <c r="O342" s="83">
        <v>21638.879999999997</v>
      </c>
      <c r="P342">
        <v>20504.120000000006</v>
      </c>
      <c r="Q342">
        <v>1.3430219999999999</v>
      </c>
      <c r="R342">
        <v>21540.43</v>
      </c>
      <c r="S342">
        <v>1.3430219999999999</v>
      </c>
      <c r="T342" s="84">
        <v>21638.879999999997</v>
      </c>
      <c r="U342" s="57">
        <v>44166</v>
      </c>
      <c r="V342" s="81" t="str">
        <f t="shared" si="20"/>
        <v>82020</v>
      </c>
      <c r="W342" s="80" t="str">
        <f t="shared" si="21"/>
        <v>91 a 120 dias</v>
      </c>
      <c r="X342" s="81" t="str">
        <f t="shared" si="23"/>
        <v>122020</v>
      </c>
      <c r="AA342"/>
    </row>
    <row r="343" spans="1:27" x14ac:dyDescent="0.3">
      <c r="A343" s="57">
        <v>44286</v>
      </c>
      <c r="B343">
        <v>29894663000189</v>
      </c>
      <c r="C343" t="s">
        <v>96</v>
      </c>
      <c r="D343" s="57">
        <v>44074</v>
      </c>
      <c r="E343">
        <v>49</v>
      </c>
      <c r="F343" s="57">
        <v>44234</v>
      </c>
      <c r="G343">
        <f t="shared" si="22"/>
        <v>-52</v>
      </c>
      <c r="H343" s="57">
        <v>46608</v>
      </c>
      <c r="I343">
        <v>2292</v>
      </c>
      <c r="J343">
        <v>300365778</v>
      </c>
      <c r="K343">
        <v>84</v>
      </c>
      <c r="L343"/>
      <c r="M343"/>
      <c r="N343">
        <v>1.4462519999999999</v>
      </c>
      <c r="O343" s="83">
        <v>2192.41</v>
      </c>
      <c r="P343">
        <v>2383.7199999999993</v>
      </c>
      <c r="Q343">
        <v>1.7990060000000001</v>
      </c>
      <c r="R343">
        <v>2418.89</v>
      </c>
      <c r="S343">
        <v>1.7990060000000001</v>
      </c>
      <c r="T343" s="84">
        <v>2192.41</v>
      </c>
      <c r="U343" s="57">
        <v>44228</v>
      </c>
      <c r="V343" s="81" t="str">
        <f t="shared" si="20"/>
        <v>82020</v>
      </c>
      <c r="W343" s="80" t="str">
        <f t="shared" si="21"/>
        <v>31 a 60 dias</v>
      </c>
      <c r="X343" s="81" t="str">
        <f t="shared" si="23"/>
        <v>22021</v>
      </c>
      <c r="AA343"/>
    </row>
    <row r="344" spans="1:27" x14ac:dyDescent="0.3">
      <c r="A344" s="57">
        <v>44286</v>
      </c>
      <c r="B344">
        <v>29894663000189</v>
      </c>
      <c r="C344" t="s">
        <v>96</v>
      </c>
      <c r="D344" s="57">
        <v>44099</v>
      </c>
      <c r="E344">
        <v>313.5</v>
      </c>
      <c r="F344" s="57">
        <v>44262</v>
      </c>
      <c r="G344">
        <f t="shared" si="22"/>
        <v>-24</v>
      </c>
      <c r="H344" s="57">
        <v>46608</v>
      </c>
      <c r="I344">
        <v>2292</v>
      </c>
      <c r="J344">
        <v>300367888</v>
      </c>
      <c r="K344">
        <v>84</v>
      </c>
      <c r="L344"/>
      <c r="M344"/>
      <c r="N344">
        <v>1.4319739999999999</v>
      </c>
      <c r="O344" s="83">
        <v>13789.79</v>
      </c>
      <c r="P344">
        <v>15190.77</v>
      </c>
      <c r="Q344">
        <v>1.778883</v>
      </c>
      <c r="R344">
        <v>15226.11</v>
      </c>
      <c r="S344">
        <v>1.778883</v>
      </c>
      <c r="T344" s="84">
        <v>13789.79</v>
      </c>
      <c r="U344" s="57">
        <v>44287</v>
      </c>
      <c r="V344" s="81" t="str">
        <f t="shared" si="20"/>
        <v>92020</v>
      </c>
      <c r="W344" s="80" t="str">
        <f t="shared" si="21"/>
        <v>1 a 30 dias</v>
      </c>
      <c r="X344" s="81" t="str">
        <f t="shared" si="23"/>
        <v>42021</v>
      </c>
      <c r="AA344"/>
    </row>
    <row r="345" spans="1:27" x14ac:dyDescent="0.3">
      <c r="A345" s="57">
        <v>44286</v>
      </c>
      <c r="B345">
        <v>29894663000189</v>
      </c>
      <c r="C345" t="s">
        <v>96</v>
      </c>
      <c r="D345" s="57">
        <v>44074</v>
      </c>
      <c r="E345">
        <v>88.1</v>
      </c>
      <c r="F345" s="57">
        <v>44081</v>
      </c>
      <c r="G345">
        <f t="shared" si="22"/>
        <v>-205</v>
      </c>
      <c r="H345" s="57">
        <v>46608</v>
      </c>
      <c r="I345">
        <v>2292</v>
      </c>
      <c r="J345">
        <v>300370883</v>
      </c>
      <c r="K345">
        <v>84</v>
      </c>
      <c r="L345"/>
      <c r="M345"/>
      <c r="N345">
        <v>1.4324699999999999</v>
      </c>
      <c r="O345" s="83">
        <v>4402.3899999999994</v>
      </c>
      <c r="P345">
        <v>4305.68</v>
      </c>
      <c r="Q345">
        <v>1.780233</v>
      </c>
      <c r="R345">
        <v>4806.8499999999995</v>
      </c>
      <c r="S345">
        <v>1.780233</v>
      </c>
      <c r="T345" s="84">
        <v>4402.3899999999994</v>
      </c>
      <c r="U345" s="57">
        <v>44105</v>
      </c>
      <c r="V345" s="81" t="str">
        <f t="shared" si="20"/>
        <v>82020</v>
      </c>
      <c r="W345" s="80" t="str">
        <f t="shared" si="21"/>
        <v>Acima de 120 dias</v>
      </c>
      <c r="X345" s="81" t="str">
        <f t="shared" si="23"/>
        <v>102020</v>
      </c>
      <c r="AA345"/>
    </row>
    <row r="346" spans="1:27" x14ac:dyDescent="0.3">
      <c r="A346" s="57">
        <v>44286</v>
      </c>
      <c r="B346">
        <v>29894663000189</v>
      </c>
      <c r="C346" t="s">
        <v>96</v>
      </c>
      <c r="D346" s="57">
        <v>44040</v>
      </c>
      <c r="E346">
        <v>42.47</v>
      </c>
      <c r="F346" s="57">
        <v>44262</v>
      </c>
      <c r="G346">
        <f t="shared" si="22"/>
        <v>-24</v>
      </c>
      <c r="H346" s="57">
        <v>46119</v>
      </c>
      <c r="I346">
        <v>1803</v>
      </c>
      <c r="J346">
        <v>300421220</v>
      </c>
      <c r="K346">
        <v>72</v>
      </c>
      <c r="L346"/>
      <c r="M346"/>
      <c r="N346">
        <v>1.5000141676505341</v>
      </c>
      <c r="O346" s="83">
        <v>1563.41</v>
      </c>
      <c r="P346">
        <v>1824.4099999999996</v>
      </c>
      <c r="Q346">
        <v>2.0570369999999998</v>
      </c>
      <c r="R346">
        <v>1776</v>
      </c>
      <c r="S346">
        <v>2.0570369999999998</v>
      </c>
      <c r="T346" s="84">
        <v>1563.41</v>
      </c>
      <c r="U346" s="57">
        <v>44287</v>
      </c>
      <c r="V346" s="81" t="str">
        <f t="shared" si="20"/>
        <v>72020</v>
      </c>
      <c r="W346" s="80" t="str">
        <f t="shared" si="21"/>
        <v>1 a 30 dias</v>
      </c>
      <c r="X346" s="81" t="str">
        <f t="shared" si="23"/>
        <v>42021</v>
      </c>
      <c r="AA346"/>
    </row>
    <row r="347" spans="1:27" x14ac:dyDescent="0.3">
      <c r="A347" s="57">
        <v>44286</v>
      </c>
      <c r="B347">
        <v>29894663000189</v>
      </c>
      <c r="C347" t="s">
        <v>96</v>
      </c>
      <c r="D347" s="57">
        <v>44040</v>
      </c>
      <c r="E347">
        <v>151.19999999999999</v>
      </c>
      <c r="F347" s="57">
        <v>44081</v>
      </c>
      <c r="G347">
        <f t="shared" si="22"/>
        <v>-205</v>
      </c>
      <c r="H347" s="57">
        <v>46545</v>
      </c>
      <c r="I347">
        <v>2229</v>
      </c>
      <c r="J347">
        <v>300442339</v>
      </c>
      <c r="K347">
        <v>84</v>
      </c>
      <c r="L347"/>
      <c r="M347"/>
      <c r="N347">
        <v>1.4497555719472868</v>
      </c>
      <c r="O347" s="83">
        <v>7443.4000000000005</v>
      </c>
      <c r="P347">
        <v>7289.7300000000005</v>
      </c>
      <c r="Q347">
        <v>1.7984800000000001</v>
      </c>
      <c r="R347">
        <v>8110.4800000000005</v>
      </c>
      <c r="S347">
        <v>1.7984800000000001</v>
      </c>
      <c r="T347" s="84">
        <v>7443.4000000000005</v>
      </c>
      <c r="U347" s="57">
        <v>44105</v>
      </c>
      <c r="V347" s="81" t="str">
        <f t="shared" si="20"/>
        <v>72020</v>
      </c>
      <c r="W347" s="80" t="str">
        <f t="shared" si="21"/>
        <v>Acima de 120 dias</v>
      </c>
      <c r="X347" s="81" t="str">
        <f t="shared" si="23"/>
        <v>102020</v>
      </c>
      <c r="AA347"/>
    </row>
    <row r="348" spans="1:27" x14ac:dyDescent="0.3">
      <c r="A348" s="57">
        <v>44286</v>
      </c>
      <c r="B348">
        <v>29894663000189</v>
      </c>
      <c r="C348" t="s">
        <v>96</v>
      </c>
      <c r="D348" s="57">
        <v>44074</v>
      </c>
      <c r="E348">
        <v>118</v>
      </c>
      <c r="F348" s="57">
        <v>44323</v>
      </c>
      <c r="G348">
        <f t="shared" si="22"/>
        <v>37</v>
      </c>
      <c r="H348" s="57">
        <v>46575</v>
      </c>
      <c r="I348">
        <v>2259</v>
      </c>
      <c r="J348">
        <v>300452884</v>
      </c>
      <c r="K348">
        <v>84</v>
      </c>
      <c r="L348"/>
      <c r="M348"/>
      <c r="N348">
        <v>1.385418727640676</v>
      </c>
      <c r="O348" s="83">
        <v>4993.13</v>
      </c>
      <c r="P348">
        <v>5821.920000000001</v>
      </c>
      <c r="Q348">
        <v>1.7301299999999999</v>
      </c>
      <c r="R348">
        <v>5532.66</v>
      </c>
      <c r="S348">
        <v>1.7301299999999999</v>
      </c>
      <c r="T348" s="84">
        <v>4993.13</v>
      </c>
      <c r="U348" s="57">
        <v>44317</v>
      </c>
      <c r="V348" s="81" t="str">
        <f t="shared" si="20"/>
        <v>82020</v>
      </c>
      <c r="W348" s="80" t="str">
        <f t="shared" si="21"/>
        <v>1 a 30 dias</v>
      </c>
      <c r="X348" s="81" t="str">
        <f t="shared" si="23"/>
        <v>52021</v>
      </c>
      <c r="AA348"/>
    </row>
    <row r="349" spans="1:27" x14ac:dyDescent="0.3">
      <c r="A349" s="57">
        <v>44286</v>
      </c>
      <c r="B349">
        <v>29894663000189</v>
      </c>
      <c r="C349" t="s">
        <v>96</v>
      </c>
      <c r="D349" s="57">
        <v>44040</v>
      </c>
      <c r="E349">
        <v>297.36</v>
      </c>
      <c r="F349" s="57">
        <v>44323</v>
      </c>
      <c r="G349">
        <f t="shared" si="22"/>
        <v>37</v>
      </c>
      <c r="H349" s="57">
        <v>46575</v>
      </c>
      <c r="I349">
        <v>2259</v>
      </c>
      <c r="J349">
        <v>300456506</v>
      </c>
      <c r="K349">
        <v>84</v>
      </c>
      <c r="L349"/>
      <c r="M349"/>
      <c r="N349">
        <v>1.4352099999999999</v>
      </c>
      <c r="O349" s="83">
        <v>12392.83</v>
      </c>
      <c r="P349">
        <v>14495.080000000002</v>
      </c>
      <c r="Q349">
        <v>1.782926</v>
      </c>
      <c r="R349">
        <v>13733.07</v>
      </c>
      <c r="S349">
        <v>1.782926</v>
      </c>
      <c r="T349" s="84">
        <v>12392.83</v>
      </c>
      <c r="U349" s="57">
        <v>44317</v>
      </c>
      <c r="V349" s="81" t="str">
        <f t="shared" si="20"/>
        <v>72020</v>
      </c>
      <c r="W349" s="80" t="str">
        <f t="shared" si="21"/>
        <v>1 a 30 dias</v>
      </c>
      <c r="X349" s="81" t="str">
        <f t="shared" si="23"/>
        <v>52021</v>
      </c>
      <c r="AA349"/>
    </row>
    <row r="350" spans="1:27" x14ac:dyDescent="0.3">
      <c r="A350" s="57">
        <v>44286</v>
      </c>
      <c r="B350">
        <v>29894663000189</v>
      </c>
      <c r="C350" t="s">
        <v>96</v>
      </c>
      <c r="D350" s="57">
        <v>44099</v>
      </c>
      <c r="E350">
        <v>140.15</v>
      </c>
      <c r="F350" s="57">
        <v>44262</v>
      </c>
      <c r="G350">
        <f t="shared" si="22"/>
        <v>-24</v>
      </c>
      <c r="H350" s="57">
        <v>46575</v>
      </c>
      <c r="I350">
        <v>2259</v>
      </c>
      <c r="J350">
        <v>300458852</v>
      </c>
      <c r="K350">
        <v>84</v>
      </c>
      <c r="L350"/>
      <c r="M350"/>
      <c r="N350">
        <v>1.4511150000000002</v>
      </c>
      <c r="O350" s="83">
        <v>6094.46</v>
      </c>
      <c r="P350">
        <v>6705.9400000000032</v>
      </c>
      <c r="Q350">
        <v>1.7990010000000001</v>
      </c>
      <c r="R350">
        <v>6721.8499999999995</v>
      </c>
      <c r="S350">
        <v>1.7990010000000001</v>
      </c>
      <c r="T350" s="84">
        <v>6094.46</v>
      </c>
      <c r="U350" s="57">
        <v>44256</v>
      </c>
      <c r="V350" s="81" t="str">
        <f t="shared" si="20"/>
        <v>92020</v>
      </c>
      <c r="W350" s="80" t="str">
        <f t="shared" si="21"/>
        <v>1 a 30 dias</v>
      </c>
      <c r="X350" s="81" t="str">
        <f t="shared" si="23"/>
        <v>32021</v>
      </c>
      <c r="AA350"/>
    </row>
    <row r="351" spans="1:27" x14ac:dyDescent="0.3">
      <c r="A351" s="57">
        <v>44286</v>
      </c>
      <c r="B351">
        <v>29894663000189</v>
      </c>
      <c r="C351" t="s">
        <v>96</v>
      </c>
      <c r="D351" s="57">
        <v>44040</v>
      </c>
      <c r="E351">
        <v>126.19</v>
      </c>
      <c r="F351" s="57">
        <v>44081</v>
      </c>
      <c r="G351">
        <f t="shared" si="22"/>
        <v>-205</v>
      </c>
      <c r="H351" s="57">
        <v>46608</v>
      </c>
      <c r="I351">
        <v>2292</v>
      </c>
      <c r="J351">
        <v>300464232</v>
      </c>
      <c r="K351">
        <v>84</v>
      </c>
      <c r="L351"/>
      <c r="M351"/>
      <c r="N351">
        <v>1.397696</v>
      </c>
      <c r="O351" s="83">
        <v>6379.91</v>
      </c>
      <c r="P351">
        <v>6142.2400000000016</v>
      </c>
      <c r="Q351">
        <v>1.7323850000000001</v>
      </c>
      <c r="R351">
        <v>6948.09</v>
      </c>
      <c r="S351">
        <v>1.7323850000000001</v>
      </c>
      <c r="T351" s="84">
        <v>6379.91</v>
      </c>
      <c r="U351" s="57">
        <v>44075</v>
      </c>
      <c r="V351" s="81" t="str">
        <f t="shared" si="20"/>
        <v>72020</v>
      </c>
      <c r="W351" s="80" t="str">
        <f t="shared" si="21"/>
        <v>Acima de 120 dias</v>
      </c>
      <c r="X351" s="81" t="str">
        <f t="shared" si="23"/>
        <v>92020</v>
      </c>
      <c r="AA351"/>
    </row>
    <row r="352" spans="1:27" x14ac:dyDescent="0.3">
      <c r="A352" s="57">
        <v>44286</v>
      </c>
      <c r="B352">
        <v>29894663000189</v>
      </c>
      <c r="C352" t="s">
        <v>96</v>
      </c>
      <c r="D352" s="57">
        <v>44040</v>
      </c>
      <c r="E352">
        <v>60.92</v>
      </c>
      <c r="F352" s="57">
        <v>44323</v>
      </c>
      <c r="G352">
        <f t="shared" si="22"/>
        <v>37</v>
      </c>
      <c r="H352" s="57">
        <v>46119</v>
      </c>
      <c r="I352">
        <v>1803</v>
      </c>
      <c r="J352">
        <v>300521997</v>
      </c>
      <c r="K352">
        <v>72</v>
      </c>
      <c r="L352"/>
      <c r="M352"/>
      <c r="N352">
        <v>1.4031164735724624</v>
      </c>
      <c r="O352" s="83">
        <v>2255.7600000000002</v>
      </c>
      <c r="P352">
        <v>2690.630000000001</v>
      </c>
      <c r="Q352">
        <v>1.7958000000000001</v>
      </c>
      <c r="R352">
        <v>2485.34</v>
      </c>
      <c r="S352">
        <v>1.7958000000000001</v>
      </c>
      <c r="T352" s="84">
        <v>2255.7600000000002</v>
      </c>
      <c r="U352" s="57">
        <v>44317</v>
      </c>
      <c r="V352" s="81" t="str">
        <f t="shared" si="20"/>
        <v>72020</v>
      </c>
      <c r="W352" s="80" t="str">
        <f t="shared" si="21"/>
        <v>1 a 30 dias</v>
      </c>
      <c r="X352" s="81" t="str">
        <f t="shared" si="23"/>
        <v>52021</v>
      </c>
      <c r="AA352"/>
    </row>
    <row r="353" spans="1:27" x14ac:dyDescent="0.3">
      <c r="A353" s="57">
        <v>44286</v>
      </c>
      <c r="B353">
        <v>29894663000189</v>
      </c>
      <c r="C353" t="s">
        <v>96</v>
      </c>
      <c r="D353" s="57">
        <v>44134</v>
      </c>
      <c r="E353">
        <v>52.15</v>
      </c>
      <c r="F353" s="57">
        <v>44323</v>
      </c>
      <c r="G353">
        <f t="shared" si="22"/>
        <v>37</v>
      </c>
      <c r="H353" s="57">
        <v>46667</v>
      </c>
      <c r="I353">
        <v>2351</v>
      </c>
      <c r="J353">
        <v>300525849</v>
      </c>
      <c r="K353">
        <v>84</v>
      </c>
      <c r="L353"/>
      <c r="M353"/>
      <c r="N353">
        <v>1.426121</v>
      </c>
      <c r="O353" s="83">
        <v>2215.52</v>
      </c>
      <c r="P353">
        <v>2553.0899999999983</v>
      </c>
      <c r="Q353">
        <v>1.7799069999999999</v>
      </c>
      <c r="R353">
        <v>2467.71</v>
      </c>
      <c r="S353">
        <v>1.7799069999999999</v>
      </c>
      <c r="T353" s="84">
        <v>2215.52</v>
      </c>
      <c r="U353" s="57">
        <v>44317</v>
      </c>
      <c r="V353" s="81" t="str">
        <f t="shared" si="20"/>
        <v>102020</v>
      </c>
      <c r="W353" s="80" t="str">
        <f t="shared" si="21"/>
        <v>1 a 30 dias</v>
      </c>
      <c r="X353" s="81" t="str">
        <f t="shared" si="23"/>
        <v>52021</v>
      </c>
      <c r="AA353"/>
    </row>
    <row r="354" spans="1:27" x14ac:dyDescent="0.3">
      <c r="A354" s="57">
        <v>44286</v>
      </c>
      <c r="B354">
        <v>29894663000189</v>
      </c>
      <c r="C354" t="s">
        <v>96</v>
      </c>
      <c r="D354" s="57">
        <v>44134</v>
      </c>
      <c r="E354">
        <v>140</v>
      </c>
      <c r="F354" s="57">
        <v>44323</v>
      </c>
      <c r="G354">
        <f t="shared" si="22"/>
        <v>37</v>
      </c>
      <c r="H354" s="57">
        <v>46699</v>
      </c>
      <c r="I354">
        <v>2383</v>
      </c>
      <c r="J354">
        <v>300527573</v>
      </c>
      <c r="K354">
        <v>84</v>
      </c>
      <c r="L354"/>
      <c r="M354"/>
      <c r="N354">
        <v>1.4101030000000001</v>
      </c>
      <c r="O354" s="83">
        <v>6042.43</v>
      </c>
      <c r="P354">
        <v>6793.8900000000012</v>
      </c>
      <c r="Q354">
        <v>1.7465390000000001</v>
      </c>
      <c r="R354">
        <v>6704.2</v>
      </c>
      <c r="S354">
        <v>1.7465390000000001</v>
      </c>
      <c r="T354" s="84">
        <v>6042.43</v>
      </c>
      <c r="U354" s="57">
        <v>44317</v>
      </c>
      <c r="V354" s="81" t="str">
        <f t="shared" si="20"/>
        <v>102020</v>
      </c>
      <c r="W354" s="80" t="str">
        <f t="shared" si="21"/>
        <v>1 a 30 dias</v>
      </c>
      <c r="X354" s="81" t="str">
        <f t="shared" si="23"/>
        <v>52021</v>
      </c>
      <c r="AA354"/>
    </row>
    <row r="355" spans="1:27" x14ac:dyDescent="0.3">
      <c r="A355" s="57">
        <v>44286</v>
      </c>
      <c r="B355">
        <v>29894663000189</v>
      </c>
      <c r="C355" t="s">
        <v>96</v>
      </c>
      <c r="D355" s="57">
        <v>44134</v>
      </c>
      <c r="E355">
        <v>52</v>
      </c>
      <c r="F355" s="57">
        <v>44262</v>
      </c>
      <c r="G355">
        <f t="shared" si="22"/>
        <v>-24</v>
      </c>
      <c r="H355" s="57">
        <v>46699</v>
      </c>
      <c r="I355">
        <v>2383</v>
      </c>
      <c r="J355">
        <v>300533818</v>
      </c>
      <c r="K355">
        <v>84</v>
      </c>
      <c r="L355"/>
      <c r="M355"/>
      <c r="N355">
        <v>1.4182600000000001</v>
      </c>
      <c r="O355" s="83">
        <v>2342.41</v>
      </c>
      <c r="P355">
        <v>2516.2700000000009</v>
      </c>
      <c r="Q355">
        <v>1.7553650000000001</v>
      </c>
      <c r="R355">
        <v>2587.81</v>
      </c>
      <c r="S355">
        <v>1.7553650000000001</v>
      </c>
      <c r="T355" s="84">
        <v>2342.41</v>
      </c>
      <c r="U355" s="57">
        <v>44287</v>
      </c>
      <c r="V355" s="81" t="str">
        <f t="shared" si="20"/>
        <v>102020</v>
      </c>
      <c r="W355" s="80" t="str">
        <f t="shared" si="21"/>
        <v>1 a 30 dias</v>
      </c>
      <c r="X355" s="81" t="str">
        <f t="shared" si="23"/>
        <v>42021</v>
      </c>
      <c r="AA355"/>
    </row>
    <row r="356" spans="1:27" x14ac:dyDescent="0.3">
      <c r="A356" s="57">
        <v>44286</v>
      </c>
      <c r="B356">
        <v>29894663000189</v>
      </c>
      <c r="C356" t="s">
        <v>96</v>
      </c>
      <c r="D356" s="57">
        <v>43978</v>
      </c>
      <c r="E356">
        <v>235.76</v>
      </c>
      <c r="F356" s="57">
        <v>44354</v>
      </c>
      <c r="G356">
        <f t="shared" si="22"/>
        <v>68</v>
      </c>
      <c r="H356" s="57">
        <v>46545</v>
      </c>
      <c r="I356">
        <v>2229</v>
      </c>
      <c r="J356">
        <v>300537421</v>
      </c>
      <c r="K356">
        <v>84</v>
      </c>
      <c r="L356"/>
      <c r="M356"/>
      <c r="N356">
        <v>1.417165</v>
      </c>
      <c r="O356" s="83">
        <v>9611.26</v>
      </c>
      <c r="P356">
        <v>11392.330000000005</v>
      </c>
      <c r="Q356">
        <v>1.7527729999999999</v>
      </c>
      <c r="R356">
        <v>10629.96</v>
      </c>
      <c r="S356">
        <v>1.7527729999999999</v>
      </c>
      <c r="T356" s="84">
        <v>9611.26</v>
      </c>
      <c r="U356" s="57">
        <v>44317</v>
      </c>
      <c r="V356" s="81" t="str">
        <f t="shared" si="20"/>
        <v>52020</v>
      </c>
      <c r="W356" s="80" t="str">
        <f t="shared" si="21"/>
        <v>1 a 30 dias</v>
      </c>
      <c r="X356" s="81" t="str">
        <f t="shared" si="23"/>
        <v>52021</v>
      </c>
      <c r="AA356"/>
    </row>
    <row r="357" spans="1:27" x14ac:dyDescent="0.3">
      <c r="A357" s="57">
        <v>44286</v>
      </c>
      <c r="B357">
        <v>29894663000189</v>
      </c>
      <c r="C357" t="s">
        <v>96</v>
      </c>
      <c r="D357" s="57">
        <v>44074</v>
      </c>
      <c r="E357">
        <v>513.79999999999995</v>
      </c>
      <c r="F357" s="57">
        <v>44293</v>
      </c>
      <c r="G357">
        <f t="shared" si="22"/>
        <v>7</v>
      </c>
      <c r="H357" s="57">
        <v>46575</v>
      </c>
      <c r="I357">
        <v>2259</v>
      </c>
      <c r="J357">
        <v>300556957</v>
      </c>
      <c r="K357">
        <v>84</v>
      </c>
      <c r="L357"/>
      <c r="M357"/>
      <c r="N357">
        <v>1.440494680382822</v>
      </c>
      <c r="O357" s="83">
        <v>21890.94</v>
      </c>
      <c r="P357">
        <v>24890.100000000002</v>
      </c>
      <c r="Q357">
        <v>1.788832</v>
      </c>
      <c r="R357">
        <v>24204.82</v>
      </c>
      <c r="S357">
        <v>1.788832</v>
      </c>
      <c r="T357" s="84">
        <v>21890.94</v>
      </c>
      <c r="U357" s="57">
        <v>44287</v>
      </c>
      <c r="V357" s="81" t="str">
        <f t="shared" si="20"/>
        <v>82020</v>
      </c>
      <c r="W357" s="80" t="str">
        <f t="shared" si="21"/>
        <v>1 a 30 dias</v>
      </c>
      <c r="X357" s="81" t="str">
        <f t="shared" si="23"/>
        <v>42021</v>
      </c>
      <c r="AA357"/>
    </row>
    <row r="358" spans="1:27" x14ac:dyDescent="0.3">
      <c r="A358" s="57">
        <v>44286</v>
      </c>
      <c r="B358">
        <v>29894663000189</v>
      </c>
      <c r="C358" t="s">
        <v>96</v>
      </c>
      <c r="D358" s="57">
        <v>44074</v>
      </c>
      <c r="E358">
        <v>204.55</v>
      </c>
      <c r="F358" s="57">
        <v>44323</v>
      </c>
      <c r="G358">
        <f t="shared" si="22"/>
        <v>37</v>
      </c>
      <c r="H358" s="57">
        <v>46575</v>
      </c>
      <c r="I358">
        <v>2259</v>
      </c>
      <c r="J358">
        <v>300557121</v>
      </c>
      <c r="K358">
        <v>84</v>
      </c>
      <c r="L358"/>
      <c r="M358"/>
      <c r="N358">
        <v>1.4387962430374264</v>
      </c>
      <c r="O358" s="83">
        <v>8515.0299999999988</v>
      </c>
      <c r="P358">
        <v>9914.6099999999988</v>
      </c>
      <c r="Q358">
        <v>1.7870239999999999</v>
      </c>
      <c r="R358">
        <v>9436.5299999999988</v>
      </c>
      <c r="S358">
        <v>1.7870239999999999</v>
      </c>
      <c r="T358" s="84">
        <v>8515.0299999999988</v>
      </c>
      <c r="U358" s="57">
        <v>44317</v>
      </c>
      <c r="V358" s="81" t="str">
        <f t="shared" si="20"/>
        <v>82020</v>
      </c>
      <c r="W358" s="80" t="str">
        <f t="shared" si="21"/>
        <v>1 a 30 dias</v>
      </c>
      <c r="X358" s="81" t="str">
        <f t="shared" si="23"/>
        <v>52021</v>
      </c>
      <c r="AA358"/>
    </row>
    <row r="359" spans="1:27" x14ac:dyDescent="0.3">
      <c r="A359" s="57">
        <v>44286</v>
      </c>
      <c r="B359">
        <v>29894663000189</v>
      </c>
      <c r="C359" t="s">
        <v>96</v>
      </c>
      <c r="D359" s="57">
        <v>44099</v>
      </c>
      <c r="E359">
        <v>100.5</v>
      </c>
      <c r="F359" s="57">
        <v>44142</v>
      </c>
      <c r="G359">
        <f t="shared" si="22"/>
        <v>-144</v>
      </c>
      <c r="H359" s="57">
        <v>46608</v>
      </c>
      <c r="I359">
        <v>2292</v>
      </c>
      <c r="J359">
        <v>300565962</v>
      </c>
      <c r="K359">
        <v>84</v>
      </c>
      <c r="L359"/>
      <c r="M359"/>
      <c r="N359">
        <v>1.438766</v>
      </c>
      <c r="O359" s="83">
        <v>4813.8500000000004</v>
      </c>
      <c r="P359">
        <v>4858.7899999999981</v>
      </c>
      <c r="Q359">
        <v>1.786097</v>
      </c>
      <c r="R359">
        <v>5273.4</v>
      </c>
      <c r="S359">
        <v>1.786097</v>
      </c>
      <c r="T359" s="84">
        <v>4813.8500000000004</v>
      </c>
      <c r="U359" s="57">
        <v>44136</v>
      </c>
      <c r="V359" s="81" t="str">
        <f t="shared" si="20"/>
        <v>92020</v>
      </c>
      <c r="W359" s="80" t="str">
        <f t="shared" si="21"/>
        <v>Acima de 120 dias</v>
      </c>
      <c r="X359" s="81" t="str">
        <f t="shared" si="23"/>
        <v>112020</v>
      </c>
      <c r="AA359"/>
    </row>
    <row r="360" spans="1:27" x14ac:dyDescent="0.3">
      <c r="A360" s="57">
        <v>44286</v>
      </c>
      <c r="B360">
        <v>29894663000189</v>
      </c>
      <c r="C360" t="s">
        <v>96</v>
      </c>
      <c r="D360" s="57">
        <v>44074</v>
      </c>
      <c r="E360">
        <v>155.97</v>
      </c>
      <c r="F360" s="57">
        <v>44172</v>
      </c>
      <c r="G360">
        <f t="shared" si="22"/>
        <v>-114</v>
      </c>
      <c r="H360" s="57">
        <v>44781</v>
      </c>
      <c r="I360">
        <v>465</v>
      </c>
      <c r="J360">
        <v>300574022</v>
      </c>
      <c r="K360">
        <v>24</v>
      </c>
      <c r="L360"/>
      <c r="M360"/>
      <c r="N360">
        <v>1.3599999999999999</v>
      </c>
      <c r="O360" s="83">
        <v>2969.83</v>
      </c>
      <c r="P360">
        <v>3201.9700000000007</v>
      </c>
      <c r="Q360">
        <v>1.798996</v>
      </c>
      <c r="R360">
        <v>3039.27</v>
      </c>
      <c r="S360">
        <v>1.798996</v>
      </c>
      <c r="T360" s="84">
        <v>2969.83</v>
      </c>
      <c r="U360" s="57">
        <v>44166</v>
      </c>
      <c r="V360" s="81" t="str">
        <f t="shared" si="20"/>
        <v>82020</v>
      </c>
      <c r="W360" s="80" t="str">
        <f t="shared" si="21"/>
        <v>91 a 120 dias</v>
      </c>
      <c r="X360" s="81" t="str">
        <f t="shared" si="23"/>
        <v>122020</v>
      </c>
      <c r="AA360"/>
    </row>
    <row r="361" spans="1:27" x14ac:dyDescent="0.3">
      <c r="A361" s="57">
        <v>44286</v>
      </c>
      <c r="B361">
        <v>29894663000189</v>
      </c>
      <c r="C361" t="s">
        <v>96</v>
      </c>
      <c r="D361" s="57">
        <v>44099</v>
      </c>
      <c r="E361">
        <v>170.9</v>
      </c>
      <c r="F361" s="57">
        <v>44234</v>
      </c>
      <c r="G361">
        <f t="shared" si="22"/>
        <v>-52</v>
      </c>
      <c r="H361" s="57">
        <v>46667</v>
      </c>
      <c r="I361">
        <v>2351</v>
      </c>
      <c r="J361">
        <v>300577242</v>
      </c>
      <c r="K361">
        <v>84</v>
      </c>
      <c r="L361"/>
      <c r="M361"/>
      <c r="N361">
        <v>1.3599999999999999</v>
      </c>
      <c r="O361" s="83">
        <v>8851.61</v>
      </c>
      <c r="P361">
        <v>8421.58</v>
      </c>
      <c r="Q361">
        <v>1.3280339999999999</v>
      </c>
      <c r="R361">
        <v>8769.43</v>
      </c>
      <c r="S361">
        <v>1.3280339999999999</v>
      </c>
      <c r="T361" s="84">
        <v>8851.61</v>
      </c>
      <c r="U361" s="57">
        <v>44256</v>
      </c>
      <c r="V361" s="81" t="str">
        <f t="shared" si="20"/>
        <v>92020</v>
      </c>
      <c r="W361" s="80" t="str">
        <f t="shared" si="21"/>
        <v>31 a 60 dias</v>
      </c>
      <c r="X361" s="81" t="str">
        <f t="shared" si="23"/>
        <v>32021</v>
      </c>
      <c r="AA361"/>
    </row>
    <row r="362" spans="1:27" x14ac:dyDescent="0.3">
      <c r="A362" s="57">
        <v>44286</v>
      </c>
      <c r="B362">
        <v>29894663000189</v>
      </c>
      <c r="C362" t="s">
        <v>96</v>
      </c>
      <c r="D362" s="57">
        <v>43903</v>
      </c>
      <c r="E362">
        <v>12.2</v>
      </c>
      <c r="F362" s="57">
        <v>44019</v>
      </c>
      <c r="G362">
        <f t="shared" si="22"/>
        <v>-267</v>
      </c>
      <c r="H362" s="57">
        <v>46062</v>
      </c>
      <c r="I362">
        <v>1746</v>
      </c>
      <c r="J362">
        <v>300603215</v>
      </c>
      <c r="K362">
        <v>72</v>
      </c>
      <c r="L362"/>
      <c r="M362"/>
      <c r="N362">
        <v>1.4950000000000001</v>
      </c>
      <c r="O362" s="83">
        <v>542.62</v>
      </c>
      <c r="P362">
        <v>529.37999999999988</v>
      </c>
      <c r="Q362">
        <v>2.022964</v>
      </c>
      <c r="R362">
        <v>598.25</v>
      </c>
      <c r="S362">
        <v>2.022964</v>
      </c>
      <c r="T362" s="84">
        <v>542.62</v>
      </c>
      <c r="U362" s="57">
        <v>44044</v>
      </c>
      <c r="V362" s="81" t="str">
        <f t="shared" si="20"/>
        <v>32020</v>
      </c>
      <c r="W362" s="80" t="str">
        <f t="shared" si="21"/>
        <v>Acima de 120 dias</v>
      </c>
      <c r="X362" s="81" t="str">
        <f t="shared" si="23"/>
        <v>82020</v>
      </c>
      <c r="AA362"/>
    </row>
    <row r="363" spans="1:27" x14ac:dyDescent="0.3">
      <c r="A363" s="57">
        <v>44286</v>
      </c>
      <c r="B363">
        <v>29894663000189</v>
      </c>
      <c r="C363" t="s">
        <v>96</v>
      </c>
      <c r="D363" s="57">
        <v>43903</v>
      </c>
      <c r="E363">
        <v>16.75</v>
      </c>
      <c r="F363" s="57">
        <v>44323</v>
      </c>
      <c r="G363">
        <f t="shared" si="22"/>
        <v>37</v>
      </c>
      <c r="H363" s="57">
        <v>46062</v>
      </c>
      <c r="I363">
        <v>1746</v>
      </c>
      <c r="J363">
        <v>300604440</v>
      </c>
      <c r="K363">
        <v>72</v>
      </c>
      <c r="L363"/>
      <c r="M363"/>
      <c r="N363">
        <v>1.4950000000000001</v>
      </c>
      <c r="O363" s="83">
        <v>575.48</v>
      </c>
      <c r="P363">
        <v>726.74999999999977</v>
      </c>
      <c r="Q363">
        <v>2.038484</v>
      </c>
      <c r="R363">
        <v>653.87</v>
      </c>
      <c r="S363">
        <v>2.038484</v>
      </c>
      <c r="T363" s="84">
        <v>575.48</v>
      </c>
      <c r="U363" s="57">
        <v>44317</v>
      </c>
      <c r="V363" s="81" t="str">
        <f t="shared" si="20"/>
        <v>32020</v>
      </c>
      <c r="W363" s="80" t="str">
        <f t="shared" si="21"/>
        <v>1 a 30 dias</v>
      </c>
      <c r="X363" s="81" t="str">
        <f t="shared" si="23"/>
        <v>52021</v>
      </c>
      <c r="AA363"/>
    </row>
    <row r="364" spans="1:27" x14ac:dyDescent="0.3">
      <c r="A364" s="57">
        <v>44286</v>
      </c>
      <c r="B364">
        <v>29894663000189</v>
      </c>
      <c r="C364" t="s">
        <v>96</v>
      </c>
      <c r="D364" s="57">
        <v>43936</v>
      </c>
      <c r="E364">
        <v>160.85</v>
      </c>
      <c r="F364" s="57">
        <v>44050</v>
      </c>
      <c r="G364">
        <f t="shared" si="22"/>
        <v>-236</v>
      </c>
      <c r="H364" s="57">
        <v>46090</v>
      </c>
      <c r="I364">
        <v>1774</v>
      </c>
      <c r="J364">
        <v>300615743</v>
      </c>
      <c r="K364">
        <v>72</v>
      </c>
      <c r="L364"/>
      <c r="M364"/>
      <c r="N364">
        <v>1.5198626744605421</v>
      </c>
      <c r="O364" s="83">
        <v>6984.47</v>
      </c>
      <c r="P364">
        <v>6937.1000000000022</v>
      </c>
      <c r="Q364">
        <v>2.0688520000000001</v>
      </c>
      <c r="R364">
        <v>7755.45</v>
      </c>
      <c r="S364">
        <v>2.0688520000000001</v>
      </c>
      <c r="T364" s="84">
        <v>6984.47</v>
      </c>
      <c r="U364" s="57">
        <v>44044</v>
      </c>
      <c r="V364" s="81" t="str">
        <f t="shared" si="20"/>
        <v>42020</v>
      </c>
      <c r="W364" s="80" t="str">
        <f t="shared" si="21"/>
        <v>Acima de 120 dias</v>
      </c>
      <c r="X364" s="81" t="str">
        <f t="shared" si="23"/>
        <v>82020</v>
      </c>
      <c r="AA364"/>
    </row>
    <row r="365" spans="1:27" x14ac:dyDescent="0.3">
      <c r="A365" s="57">
        <v>44286</v>
      </c>
      <c r="B365">
        <v>29894663000189</v>
      </c>
      <c r="C365" t="s">
        <v>96</v>
      </c>
      <c r="D365" s="57">
        <v>43936</v>
      </c>
      <c r="E365">
        <v>191</v>
      </c>
      <c r="F365" s="57">
        <v>44234</v>
      </c>
      <c r="G365">
        <f t="shared" si="22"/>
        <v>-52</v>
      </c>
      <c r="H365" s="57">
        <v>46090</v>
      </c>
      <c r="I365">
        <v>1774</v>
      </c>
      <c r="J365">
        <v>300617893</v>
      </c>
      <c r="K365">
        <v>72</v>
      </c>
      <c r="L365"/>
      <c r="M365"/>
      <c r="N365">
        <v>1.5086183807659506</v>
      </c>
      <c r="O365" s="83">
        <v>7165.35</v>
      </c>
      <c r="P365">
        <v>8264.7000000000007</v>
      </c>
      <c r="Q365">
        <v>2.0571670000000002</v>
      </c>
      <c r="R365">
        <v>8083.81</v>
      </c>
      <c r="S365">
        <v>2.0571670000000002</v>
      </c>
      <c r="T365" s="84">
        <v>7165.35</v>
      </c>
      <c r="U365" s="57">
        <v>44228</v>
      </c>
      <c r="V365" s="81" t="str">
        <f t="shared" si="20"/>
        <v>42020</v>
      </c>
      <c r="W365" s="80" t="str">
        <f t="shared" si="21"/>
        <v>31 a 60 dias</v>
      </c>
      <c r="X365" s="81" t="str">
        <f t="shared" si="23"/>
        <v>22021</v>
      </c>
      <c r="AA365"/>
    </row>
    <row r="366" spans="1:27" x14ac:dyDescent="0.3">
      <c r="A366" s="57">
        <v>44286</v>
      </c>
      <c r="B366">
        <v>29894663000189</v>
      </c>
      <c r="C366" t="s">
        <v>96</v>
      </c>
      <c r="D366" s="57">
        <v>43978</v>
      </c>
      <c r="E366">
        <v>84.93</v>
      </c>
      <c r="F366" s="57">
        <v>44111</v>
      </c>
      <c r="G366">
        <f t="shared" si="22"/>
        <v>-175</v>
      </c>
      <c r="H366" s="57">
        <v>46119</v>
      </c>
      <c r="I366">
        <v>1803</v>
      </c>
      <c r="J366">
        <v>300621269</v>
      </c>
      <c r="K366">
        <v>72</v>
      </c>
      <c r="L366"/>
      <c r="M366"/>
      <c r="N366">
        <v>1.4949999999999999</v>
      </c>
      <c r="O366" s="83">
        <v>3556.4</v>
      </c>
      <c r="P366">
        <v>3710.8999999999992</v>
      </c>
      <c r="Q366">
        <v>2.0493299999999999</v>
      </c>
      <c r="R366">
        <v>3980.46</v>
      </c>
      <c r="S366">
        <v>2.0493299999999999</v>
      </c>
      <c r="T366" s="84">
        <v>3556.4</v>
      </c>
      <c r="U366" s="57">
        <v>44105</v>
      </c>
      <c r="V366" s="81" t="str">
        <f t="shared" si="20"/>
        <v>52020</v>
      </c>
      <c r="W366" s="80" t="str">
        <f t="shared" si="21"/>
        <v>Acima de 120 dias</v>
      </c>
      <c r="X366" s="81" t="str">
        <f t="shared" si="23"/>
        <v>102020</v>
      </c>
      <c r="AA366"/>
    </row>
    <row r="367" spans="1:27" x14ac:dyDescent="0.3">
      <c r="A367" s="57">
        <v>44286</v>
      </c>
      <c r="B367">
        <v>29894663000189</v>
      </c>
      <c r="C367" t="s">
        <v>96</v>
      </c>
      <c r="D367" s="57">
        <v>43978</v>
      </c>
      <c r="E367">
        <v>375</v>
      </c>
      <c r="F367" s="57">
        <v>44081</v>
      </c>
      <c r="G367">
        <f t="shared" si="22"/>
        <v>-205</v>
      </c>
      <c r="H367" s="57">
        <v>46119</v>
      </c>
      <c r="I367">
        <v>1803</v>
      </c>
      <c r="J367">
        <v>300623597</v>
      </c>
      <c r="K367">
        <v>72</v>
      </c>
      <c r="L367"/>
      <c r="M367"/>
      <c r="N367">
        <v>1.4053792805796665</v>
      </c>
      <c r="O367" s="83">
        <v>16884.400000000001</v>
      </c>
      <c r="P367">
        <v>16821.959999999995</v>
      </c>
      <c r="Q367">
        <v>1.79616</v>
      </c>
      <c r="R367">
        <v>18290.02</v>
      </c>
      <c r="S367">
        <v>1.79616</v>
      </c>
      <c r="T367" s="84">
        <v>16884.400000000001</v>
      </c>
      <c r="U367" s="57">
        <v>44105</v>
      </c>
      <c r="V367" s="81" t="str">
        <f t="shared" si="20"/>
        <v>52020</v>
      </c>
      <c r="W367" s="80" t="str">
        <f t="shared" si="21"/>
        <v>Acima de 120 dias</v>
      </c>
      <c r="X367" s="81" t="str">
        <f t="shared" si="23"/>
        <v>102020</v>
      </c>
      <c r="AA367"/>
    </row>
    <row r="368" spans="1:27" x14ac:dyDescent="0.3">
      <c r="A368" s="57">
        <v>44286</v>
      </c>
      <c r="B368">
        <v>29894663000189</v>
      </c>
      <c r="C368" t="s">
        <v>96</v>
      </c>
      <c r="D368" s="57">
        <v>44134</v>
      </c>
      <c r="E368">
        <v>101.63</v>
      </c>
      <c r="F368" s="57">
        <v>44262</v>
      </c>
      <c r="G368">
        <f t="shared" si="22"/>
        <v>-24</v>
      </c>
      <c r="H368" s="57">
        <v>46699</v>
      </c>
      <c r="I368">
        <v>2383</v>
      </c>
      <c r="J368">
        <v>300654551</v>
      </c>
      <c r="K368">
        <v>84</v>
      </c>
      <c r="L368"/>
      <c r="M368"/>
      <c r="N368">
        <v>1.4135520000000001</v>
      </c>
      <c r="O368" s="83">
        <v>4584.7800000000007</v>
      </c>
      <c r="P368">
        <v>4925.9599999999973</v>
      </c>
      <c r="Q368">
        <v>1.750194</v>
      </c>
      <c r="R368">
        <v>5064.7400000000007</v>
      </c>
      <c r="S368">
        <v>1.750194</v>
      </c>
      <c r="T368" s="84">
        <v>4584.7800000000007</v>
      </c>
      <c r="U368" s="57">
        <v>44287</v>
      </c>
      <c r="V368" s="81" t="str">
        <f t="shared" si="20"/>
        <v>102020</v>
      </c>
      <c r="W368" s="80" t="str">
        <f t="shared" si="21"/>
        <v>1 a 30 dias</v>
      </c>
      <c r="X368" s="81" t="str">
        <f t="shared" si="23"/>
        <v>42021</v>
      </c>
      <c r="AA368"/>
    </row>
    <row r="369" spans="1:27" x14ac:dyDescent="0.3">
      <c r="A369" s="57">
        <v>44286</v>
      </c>
      <c r="B369">
        <v>29894663000189</v>
      </c>
      <c r="C369" t="s">
        <v>96</v>
      </c>
      <c r="D369" s="57">
        <v>44074</v>
      </c>
      <c r="E369">
        <v>579</v>
      </c>
      <c r="F369" s="57">
        <v>44172</v>
      </c>
      <c r="G369">
        <f t="shared" si="22"/>
        <v>-114</v>
      </c>
      <c r="H369" s="57">
        <v>46575</v>
      </c>
      <c r="I369">
        <v>2259</v>
      </c>
      <c r="J369">
        <v>300655263</v>
      </c>
      <c r="K369">
        <v>84</v>
      </c>
      <c r="L369"/>
      <c r="M369"/>
      <c r="N369">
        <v>1.4317032632971098</v>
      </c>
      <c r="O369" s="83">
        <v>27049.78</v>
      </c>
      <c r="P369">
        <v>28130.420000000006</v>
      </c>
      <c r="Q369">
        <v>1.779452</v>
      </c>
      <c r="R369">
        <v>29663.42</v>
      </c>
      <c r="S369">
        <v>1.779452</v>
      </c>
      <c r="T369" s="84">
        <v>27049.78</v>
      </c>
      <c r="U369" s="57">
        <v>44166</v>
      </c>
      <c r="V369" s="81" t="str">
        <f t="shared" si="20"/>
        <v>82020</v>
      </c>
      <c r="W369" s="80" t="str">
        <f t="shared" si="21"/>
        <v>91 a 120 dias</v>
      </c>
      <c r="X369" s="81" t="str">
        <f t="shared" si="23"/>
        <v>122020</v>
      </c>
      <c r="AA369"/>
    </row>
    <row r="370" spans="1:27" x14ac:dyDescent="0.3">
      <c r="A370" s="57">
        <v>44286</v>
      </c>
      <c r="B370">
        <v>29894663000189</v>
      </c>
      <c r="C370" t="s">
        <v>96</v>
      </c>
      <c r="D370" s="57">
        <v>44074</v>
      </c>
      <c r="E370">
        <v>174.88</v>
      </c>
      <c r="F370" s="57">
        <v>44323</v>
      </c>
      <c r="G370">
        <f t="shared" si="22"/>
        <v>37</v>
      </c>
      <c r="H370" s="57">
        <v>46575</v>
      </c>
      <c r="I370">
        <v>2259</v>
      </c>
      <c r="J370">
        <v>300660247</v>
      </c>
      <c r="K370">
        <v>84</v>
      </c>
      <c r="L370"/>
      <c r="M370"/>
      <c r="N370">
        <v>1.4479234001435337</v>
      </c>
      <c r="O370" s="83">
        <v>7259.64</v>
      </c>
      <c r="P370">
        <v>8450.9500000000025</v>
      </c>
      <c r="Q370">
        <v>1.7967770000000001</v>
      </c>
      <c r="R370">
        <v>8045.52</v>
      </c>
      <c r="S370">
        <v>1.7967770000000001</v>
      </c>
      <c r="T370" s="84">
        <v>7259.64</v>
      </c>
      <c r="U370" s="57">
        <v>44317</v>
      </c>
      <c r="V370" s="81" t="str">
        <f t="shared" si="20"/>
        <v>82020</v>
      </c>
      <c r="W370" s="80" t="str">
        <f t="shared" si="21"/>
        <v>1 a 30 dias</v>
      </c>
      <c r="X370" s="81" t="str">
        <f t="shared" si="23"/>
        <v>52021</v>
      </c>
      <c r="AA370"/>
    </row>
    <row r="371" spans="1:27" x14ac:dyDescent="0.3">
      <c r="A371" s="57">
        <v>44286</v>
      </c>
      <c r="B371">
        <v>29894663000189</v>
      </c>
      <c r="C371" t="s">
        <v>96</v>
      </c>
      <c r="D371" s="57">
        <v>44099</v>
      </c>
      <c r="E371">
        <v>149.9</v>
      </c>
      <c r="F371" s="57">
        <v>44203</v>
      </c>
      <c r="G371">
        <f t="shared" si="22"/>
        <v>-83</v>
      </c>
      <c r="H371" s="57">
        <v>46241</v>
      </c>
      <c r="I371">
        <v>1925</v>
      </c>
      <c r="J371">
        <v>300662774</v>
      </c>
      <c r="K371">
        <v>72</v>
      </c>
      <c r="L371"/>
      <c r="M371"/>
      <c r="N371">
        <v>1.3599999999999999</v>
      </c>
      <c r="O371" s="83">
        <v>6445.2</v>
      </c>
      <c r="P371">
        <v>6813.1499999999978</v>
      </c>
      <c r="Q371">
        <v>1.7298450000000001</v>
      </c>
      <c r="R371">
        <v>7040.64</v>
      </c>
      <c r="S371">
        <v>1.7298450000000001</v>
      </c>
      <c r="T371" s="84">
        <v>6445.2</v>
      </c>
      <c r="U371" s="57">
        <v>44197</v>
      </c>
      <c r="V371" s="81" t="str">
        <f t="shared" si="20"/>
        <v>92020</v>
      </c>
      <c r="W371" s="80" t="str">
        <f t="shared" si="21"/>
        <v>61 a 90 dias</v>
      </c>
      <c r="X371" s="81" t="str">
        <f t="shared" si="23"/>
        <v>12021</v>
      </c>
      <c r="AA371"/>
    </row>
    <row r="372" spans="1:27" x14ac:dyDescent="0.3">
      <c r="A372" s="57">
        <v>44286</v>
      </c>
      <c r="B372">
        <v>29894663000189</v>
      </c>
      <c r="C372" t="s">
        <v>96</v>
      </c>
      <c r="D372" s="57">
        <v>44074</v>
      </c>
      <c r="E372">
        <v>162.96</v>
      </c>
      <c r="F372" s="57">
        <v>44234</v>
      </c>
      <c r="G372">
        <f t="shared" si="22"/>
        <v>-52</v>
      </c>
      <c r="H372" s="57">
        <v>46575</v>
      </c>
      <c r="I372">
        <v>2259</v>
      </c>
      <c r="J372">
        <v>300663089</v>
      </c>
      <c r="K372">
        <v>84</v>
      </c>
      <c r="L372"/>
      <c r="M372"/>
      <c r="N372">
        <v>1.4419019034770517</v>
      </c>
      <c r="O372" s="83">
        <v>7266.1900000000005</v>
      </c>
      <c r="P372">
        <v>7890.630000000001</v>
      </c>
      <c r="Q372">
        <v>1.790314</v>
      </c>
      <c r="R372">
        <v>7999.6500000000005</v>
      </c>
      <c r="S372">
        <v>1.790314</v>
      </c>
      <c r="T372" s="84">
        <v>7266.1900000000005</v>
      </c>
      <c r="U372" s="57">
        <v>44228</v>
      </c>
      <c r="V372" s="81" t="str">
        <f t="shared" si="20"/>
        <v>82020</v>
      </c>
      <c r="W372" s="80" t="str">
        <f t="shared" si="21"/>
        <v>31 a 60 dias</v>
      </c>
      <c r="X372" s="81" t="str">
        <f t="shared" si="23"/>
        <v>22021</v>
      </c>
      <c r="AA372"/>
    </row>
    <row r="373" spans="1:27" x14ac:dyDescent="0.3">
      <c r="A373" s="57">
        <v>44286</v>
      </c>
      <c r="B373">
        <v>29894663000189</v>
      </c>
      <c r="C373" t="s">
        <v>96</v>
      </c>
      <c r="D373" s="57">
        <v>44074</v>
      </c>
      <c r="E373">
        <v>131.66</v>
      </c>
      <c r="F373" s="57">
        <v>44111</v>
      </c>
      <c r="G373">
        <f t="shared" si="22"/>
        <v>-175</v>
      </c>
      <c r="H373" s="57">
        <v>46608</v>
      </c>
      <c r="I373">
        <v>2292</v>
      </c>
      <c r="J373">
        <v>300666739</v>
      </c>
      <c r="K373">
        <v>84</v>
      </c>
      <c r="L373"/>
      <c r="M373"/>
      <c r="N373">
        <v>1.3599999999999999</v>
      </c>
      <c r="O373" s="83">
        <v>6982.21</v>
      </c>
      <c r="P373">
        <v>6593.4999999999964</v>
      </c>
      <c r="Q373">
        <v>1.4690449999999999</v>
      </c>
      <c r="R373">
        <v>7190.07</v>
      </c>
      <c r="S373">
        <v>1.4690449999999999</v>
      </c>
      <c r="T373" s="84">
        <v>6982.21</v>
      </c>
      <c r="U373" s="57">
        <v>44105</v>
      </c>
      <c r="V373" s="81" t="str">
        <f t="shared" si="20"/>
        <v>82020</v>
      </c>
      <c r="W373" s="80" t="str">
        <f t="shared" si="21"/>
        <v>Acima de 120 dias</v>
      </c>
      <c r="X373" s="81" t="str">
        <f t="shared" si="23"/>
        <v>102020</v>
      </c>
      <c r="AA373"/>
    </row>
    <row r="374" spans="1:27" x14ac:dyDescent="0.3">
      <c r="A374" s="57">
        <v>44286</v>
      </c>
      <c r="B374">
        <v>29894663000189</v>
      </c>
      <c r="C374" t="s">
        <v>96</v>
      </c>
      <c r="D374" s="57">
        <v>44134</v>
      </c>
      <c r="E374">
        <v>515.54</v>
      </c>
      <c r="F374" s="57">
        <v>44203</v>
      </c>
      <c r="G374">
        <f t="shared" si="22"/>
        <v>-83</v>
      </c>
      <c r="H374" s="57">
        <v>46728</v>
      </c>
      <c r="I374">
        <v>2412</v>
      </c>
      <c r="J374">
        <v>300696540</v>
      </c>
      <c r="K374">
        <v>84</v>
      </c>
      <c r="L374"/>
      <c r="M374"/>
      <c r="N374">
        <v>1.439003</v>
      </c>
      <c r="O374" s="83">
        <v>24169.93</v>
      </c>
      <c r="P374">
        <v>24413.250000000007</v>
      </c>
      <c r="Q374">
        <v>1.7870779999999999</v>
      </c>
      <c r="R374">
        <v>26690.07</v>
      </c>
      <c r="S374">
        <v>1.7870779999999999</v>
      </c>
      <c r="T374" s="84">
        <v>24169.93</v>
      </c>
      <c r="U374" s="57">
        <v>44197</v>
      </c>
      <c r="V374" s="81" t="str">
        <f t="shared" si="20"/>
        <v>102020</v>
      </c>
      <c r="W374" s="80" t="str">
        <f t="shared" si="21"/>
        <v>61 a 90 dias</v>
      </c>
      <c r="X374" s="81" t="str">
        <f t="shared" si="23"/>
        <v>12021</v>
      </c>
      <c r="AA374"/>
    </row>
    <row r="375" spans="1:27" x14ac:dyDescent="0.3">
      <c r="A375" s="57">
        <v>44286</v>
      </c>
      <c r="B375">
        <v>29894663000189</v>
      </c>
      <c r="C375" t="s">
        <v>96</v>
      </c>
      <c r="D375" s="57">
        <v>43936</v>
      </c>
      <c r="E375">
        <v>408</v>
      </c>
      <c r="F375" s="57">
        <v>44293</v>
      </c>
      <c r="G375">
        <f t="shared" si="22"/>
        <v>7</v>
      </c>
      <c r="H375" s="57">
        <v>46090</v>
      </c>
      <c r="I375">
        <v>1774</v>
      </c>
      <c r="J375">
        <v>300711422</v>
      </c>
      <c r="K375">
        <v>72</v>
      </c>
      <c r="L375"/>
      <c r="M375"/>
      <c r="N375">
        <v>1.5210393928093946</v>
      </c>
      <c r="O375" s="83">
        <v>14448.2</v>
      </c>
      <c r="P375">
        <v>17589.95</v>
      </c>
      <c r="Q375">
        <v>2.070163</v>
      </c>
      <c r="R375">
        <v>16403.3</v>
      </c>
      <c r="S375">
        <v>2.070163</v>
      </c>
      <c r="T375" s="84">
        <v>14448.2</v>
      </c>
      <c r="U375" s="57">
        <v>44287</v>
      </c>
      <c r="V375" s="81" t="str">
        <f t="shared" si="20"/>
        <v>42020</v>
      </c>
      <c r="W375" s="80" t="str">
        <f t="shared" si="21"/>
        <v>1 a 30 dias</v>
      </c>
      <c r="X375" s="81" t="str">
        <f t="shared" si="23"/>
        <v>42021</v>
      </c>
      <c r="AA375"/>
    </row>
    <row r="376" spans="1:27" x14ac:dyDescent="0.3">
      <c r="A376" s="57">
        <v>44286</v>
      </c>
      <c r="B376">
        <v>29894663000189</v>
      </c>
      <c r="C376" t="s">
        <v>96</v>
      </c>
      <c r="D376" s="57">
        <v>44099</v>
      </c>
      <c r="E376">
        <v>161.9</v>
      </c>
      <c r="F376" s="57">
        <v>44203</v>
      </c>
      <c r="G376">
        <f t="shared" si="22"/>
        <v>-83</v>
      </c>
      <c r="H376" s="57">
        <v>46119</v>
      </c>
      <c r="I376">
        <v>1803</v>
      </c>
      <c r="J376">
        <v>300718995</v>
      </c>
      <c r="K376">
        <v>72</v>
      </c>
      <c r="L376"/>
      <c r="M376"/>
      <c r="N376">
        <v>1.3599999999999999</v>
      </c>
      <c r="O376" s="83">
        <v>6830.11</v>
      </c>
      <c r="P376">
        <v>7106.5600000000013</v>
      </c>
      <c r="Q376">
        <v>1.668523</v>
      </c>
      <c r="R376">
        <v>7324.95</v>
      </c>
      <c r="S376">
        <v>1.668523</v>
      </c>
      <c r="T376" s="84">
        <v>6830.11</v>
      </c>
      <c r="U376" s="57">
        <v>44197</v>
      </c>
      <c r="V376" s="81" t="str">
        <f t="shared" si="20"/>
        <v>92020</v>
      </c>
      <c r="W376" s="80" t="str">
        <f t="shared" si="21"/>
        <v>61 a 90 dias</v>
      </c>
      <c r="X376" s="81" t="str">
        <f t="shared" si="23"/>
        <v>12021</v>
      </c>
      <c r="AA376"/>
    </row>
    <row r="377" spans="1:27" x14ac:dyDescent="0.3">
      <c r="A377" s="57">
        <v>44286</v>
      </c>
      <c r="B377">
        <v>29894663000189</v>
      </c>
      <c r="C377" t="s">
        <v>96</v>
      </c>
      <c r="D377" s="57">
        <v>43978</v>
      </c>
      <c r="E377">
        <v>209</v>
      </c>
      <c r="F377" s="57">
        <v>44323</v>
      </c>
      <c r="G377">
        <f t="shared" si="22"/>
        <v>37</v>
      </c>
      <c r="H377" s="57">
        <v>46514</v>
      </c>
      <c r="I377">
        <v>2198</v>
      </c>
      <c r="J377">
        <v>300735729</v>
      </c>
      <c r="K377">
        <v>84</v>
      </c>
      <c r="L377"/>
      <c r="M377"/>
      <c r="N377">
        <v>1.443757</v>
      </c>
      <c r="O377" s="83">
        <v>8577.18</v>
      </c>
      <c r="P377">
        <v>10153.24</v>
      </c>
      <c r="Q377">
        <v>1.791641</v>
      </c>
      <c r="R377">
        <v>9483.6</v>
      </c>
      <c r="S377">
        <v>1.791641</v>
      </c>
      <c r="T377" s="84">
        <v>8577.18</v>
      </c>
      <c r="U377" s="57">
        <v>44317</v>
      </c>
      <c r="V377" s="81" t="str">
        <f t="shared" si="20"/>
        <v>52020</v>
      </c>
      <c r="W377" s="80" t="str">
        <f t="shared" si="21"/>
        <v>1 a 30 dias</v>
      </c>
      <c r="X377" s="81" t="str">
        <f t="shared" si="23"/>
        <v>52021</v>
      </c>
      <c r="AA377"/>
    </row>
    <row r="378" spans="1:27" x14ac:dyDescent="0.3">
      <c r="A378" s="57">
        <v>44286</v>
      </c>
      <c r="B378">
        <v>29894663000189</v>
      </c>
      <c r="C378" t="s">
        <v>96</v>
      </c>
      <c r="D378" s="57">
        <v>44074</v>
      </c>
      <c r="E378">
        <v>267</v>
      </c>
      <c r="F378" s="57">
        <v>44172</v>
      </c>
      <c r="G378">
        <f t="shared" si="22"/>
        <v>-114</v>
      </c>
      <c r="H378" s="57">
        <v>46608</v>
      </c>
      <c r="I378">
        <v>2292</v>
      </c>
      <c r="J378">
        <v>300741328</v>
      </c>
      <c r="K378">
        <v>84</v>
      </c>
      <c r="L378"/>
      <c r="M378"/>
      <c r="N378">
        <v>1.4138980000000001</v>
      </c>
      <c r="O378" s="83">
        <v>12605.67</v>
      </c>
      <c r="P378">
        <v>13130.500000000004</v>
      </c>
      <c r="Q378">
        <v>1.7604040000000001</v>
      </c>
      <c r="R378">
        <v>13837.7</v>
      </c>
      <c r="S378">
        <v>1.7604040000000001</v>
      </c>
      <c r="T378" s="84">
        <v>12605.67</v>
      </c>
      <c r="U378" s="57">
        <v>44166</v>
      </c>
      <c r="V378" s="81" t="str">
        <f t="shared" si="20"/>
        <v>82020</v>
      </c>
      <c r="W378" s="80" t="str">
        <f t="shared" si="21"/>
        <v>91 a 120 dias</v>
      </c>
      <c r="X378" s="81" t="str">
        <f t="shared" si="23"/>
        <v>122020</v>
      </c>
      <c r="AA378"/>
    </row>
    <row r="379" spans="1:27" x14ac:dyDescent="0.3">
      <c r="A379" s="57">
        <v>44286</v>
      </c>
      <c r="B379">
        <v>29894663000189</v>
      </c>
      <c r="C379" t="s">
        <v>96</v>
      </c>
      <c r="D379" s="57">
        <v>44040</v>
      </c>
      <c r="E379">
        <v>54.84</v>
      </c>
      <c r="F379" s="57">
        <v>44050</v>
      </c>
      <c r="G379">
        <f t="shared" si="22"/>
        <v>-236</v>
      </c>
      <c r="H379" s="57">
        <v>46545</v>
      </c>
      <c r="I379">
        <v>2229</v>
      </c>
      <c r="J379">
        <v>300743964</v>
      </c>
      <c r="K379">
        <v>84</v>
      </c>
      <c r="L379"/>
      <c r="M379"/>
      <c r="N379">
        <v>1.4367050411671225</v>
      </c>
      <c r="O379" s="83">
        <v>2760.37</v>
      </c>
      <c r="P379">
        <v>2655.4699999999984</v>
      </c>
      <c r="Q379">
        <v>1.789407</v>
      </c>
      <c r="R379">
        <v>3006.25</v>
      </c>
      <c r="S379">
        <v>1.789407</v>
      </c>
      <c r="T379" s="84">
        <v>2760.37</v>
      </c>
      <c r="U379" s="57">
        <v>44075</v>
      </c>
      <c r="V379" s="81" t="str">
        <f t="shared" si="20"/>
        <v>72020</v>
      </c>
      <c r="W379" s="80" t="str">
        <f t="shared" si="21"/>
        <v>Acima de 120 dias</v>
      </c>
      <c r="X379" s="81" t="str">
        <f t="shared" si="23"/>
        <v>92020</v>
      </c>
      <c r="AA379"/>
    </row>
    <row r="380" spans="1:27" x14ac:dyDescent="0.3">
      <c r="A380" s="57">
        <v>44286</v>
      </c>
      <c r="B380">
        <v>29894663000189</v>
      </c>
      <c r="C380" t="s">
        <v>96</v>
      </c>
      <c r="D380" s="57">
        <v>44040</v>
      </c>
      <c r="E380">
        <v>59</v>
      </c>
      <c r="F380" s="57">
        <v>44293</v>
      </c>
      <c r="G380">
        <f t="shared" si="22"/>
        <v>7</v>
      </c>
      <c r="H380" s="57">
        <v>46545</v>
      </c>
      <c r="I380">
        <v>2229</v>
      </c>
      <c r="J380">
        <v>300746264</v>
      </c>
      <c r="K380">
        <v>84</v>
      </c>
      <c r="L380"/>
      <c r="M380"/>
      <c r="N380">
        <v>1.4321025038598394</v>
      </c>
      <c r="O380" s="83">
        <v>2500.8200000000002</v>
      </c>
      <c r="P380">
        <v>2861.2200000000003</v>
      </c>
      <c r="Q380">
        <v>1.7849120000000001</v>
      </c>
      <c r="R380">
        <v>2766.04</v>
      </c>
      <c r="S380">
        <v>1.7849120000000001</v>
      </c>
      <c r="T380" s="84">
        <v>2500.8200000000002</v>
      </c>
      <c r="U380" s="57">
        <v>44287</v>
      </c>
      <c r="V380" s="81" t="str">
        <f t="shared" si="20"/>
        <v>72020</v>
      </c>
      <c r="W380" s="80" t="str">
        <f t="shared" si="21"/>
        <v>1 a 30 dias</v>
      </c>
      <c r="X380" s="81" t="str">
        <f t="shared" si="23"/>
        <v>42021</v>
      </c>
      <c r="AA380"/>
    </row>
    <row r="381" spans="1:27" x14ac:dyDescent="0.3">
      <c r="A381" s="57">
        <v>44286</v>
      </c>
      <c r="B381">
        <v>29894663000189</v>
      </c>
      <c r="C381" t="s">
        <v>96</v>
      </c>
      <c r="D381" s="57">
        <v>44074</v>
      </c>
      <c r="E381">
        <v>317.2</v>
      </c>
      <c r="F381" s="57">
        <v>44323</v>
      </c>
      <c r="G381">
        <f t="shared" si="22"/>
        <v>37</v>
      </c>
      <c r="H381" s="57">
        <v>45481</v>
      </c>
      <c r="I381">
        <v>1165</v>
      </c>
      <c r="J381">
        <v>300756727</v>
      </c>
      <c r="K381">
        <v>48</v>
      </c>
      <c r="L381"/>
      <c r="M381"/>
      <c r="N381">
        <v>1.3599999999999999</v>
      </c>
      <c r="O381" s="83">
        <v>8975.4700000000012</v>
      </c>
      <c r="P381">
        <v>11032.980000000003</v>
      </c>
      <c r="Q381">
        <v>1.795577</v>
      </c>
      <c r="R381">
        <v>9662.8900000000012</v>
      </c>
      <c r="S381">
        <v>1.795577</v>
      </c>
      <c r="T381" s="84">
        <v>8975.4700000000012</v>
      </c>
      <c r="U381" s="57">
        <v>44317</v>
      </c>
      <c r="V381" s="81" t="str">
        <f t="shared" si="20"/>
        <v>82020</v>
      </c>
      <c r="W381" s="80" t="str">
        <f t="shared" si="21"/>
        <v>1 a 30 dias</v>
      </c>
      <c r="X381" s="81" t="str">
        <f t="shared" si="23"/>
        <v>52021</v>
      </c>
      <c r="AA381"/>
    </row>
    <row r="382" spans="1:27" x14ac:dyDescent="0.3">
      <c r="A382" s="57">
        <v>44286</v>
      </c>
      <c r="B382">
        <v>29894663000189</v>
      </c>
      <c r="C382" t="s">
        <v>96</v>
      </c>
      <c r="D382" s="57">
        <v>44099</v>
      </c>
      <c r="E382">
        <v>311</v>
      </c>
      <c r="F382" s="57">
        <v>44323</v>
      </c>
      <c r="G382">
        <f t="shared" si="22"/>
        <v>37</v>
      </c>
      <c r="H382" s="57">
        <v>45481</v>
      </c>
      <c r="I382">
        <v>1165</v>
      </c>
      <c r="J382">
        <v>300758450</v>
      </c>
      <c r="K382">
        <v>48</v>
      </c>
      <c r="L382"/>
      <c r="M382"/>
      <c r="N382">
        <v>1.3599999999999999</v>
      </c>
      <c r="O382" s="83">
        <v>8824.81</v>
      </c>
      <c r="P382">
        <v>10626.31</v>
      </c>
      <c r="Q382">
        <v>1.7785960000000001</v>
      </c>
      <c r="R382">
        <v>9474.01</v>
      </c>
      <c r="S382">
        <v>1.7785960000000001</v>
      </c>
      <c r="T382" s="84">
        <v>8824.81</v>
      </c>
      <c r="U382" s="57">
        <v>44317</v>
      </c>
      <c r="V382" s="81" t="str">
        <f t="shared" si="20"/>
        <v>92020</v>
      </c>
      <c r="W382" s="80" t="str">
        <f t="shared" si="21"/>
        <v>1 a 30 dias</v>
      </c>
      <c r="X382" s="81" t="str">
        <f t="shared" si="23"/>
        <v>52021</v>
      </c>
      <c r="AA382"/>
    </row>
    <row r="383" spans="1:27" x14ac:dyDescent="0.3">
      <c r="A383" s="57">
        <v>44286</v>
      </c>
      <c r="B383">
        <v>29894663000189</v>
      </c>
      <c r="C383" t="s">
        <v>96</v>
      </c>
      <c r="D383" s="57">
        <v>43903</v>
      </c>
      <c r="E383">
        <v>210</v>
      </c>
      <c r="F383" s="57">
        <v>44323</v>
      </c>
      <c r="G383">
        <f t="shared" si="22"/>
        <v>37</v>
      </c>
      <c r="H383" s="57">
        <v>45329</v>
      </c>
      <c r="I383">
        <v>1013</v>
      </c>
      <c r="J383">
        <v>300801007</v>
      </c>
      <c r="K383">
        <v>48</v>
      </c>
      <c r="L383"/>
      <c r="M383"/>
      <c r="N383">
        <v>1.4949999999999999</v>
      </c>
      <c r="O383" s="83">
        <v>5195.26</v>
      </c>
      <c r="P383">
        <v>7038.239999999998</v>
      </c>
      <c r="Q383">
        <v>2.0529540000000002</v>
      </c>
      <c r="R383">
        <v>5639.47</v>
      </c>
      <c r="S383">
        <v>2.0529540000000002</v>
      </c>
      <c r="T383" s="84">
        <v>5195.26</v>
      </c>
      <c r="U383" s="57">
        <v>44317</v>
      </c>
      <c r="V383" s="81" t="str">
        <f t="shared" si="20"/>
        <v>32020</v>
      </c>
      <c r="W383" s="80" t="str">
        <f t="shared" si="21"/>
        <v>1 a 30 dias</v>
      </c>
      <c r="X383" s="81" t="str">
        <f t="shared" si="23"/>
        <v>52021</v>
      </c>
      <c r="AA383"/>
    </row>
    <row r="384" spans="1:27" x14ac:dyDescent="0.3">
      <c r="A384" s="57">
        <v>44286</v>
      </c>
      <c r="B384">
        <v>29894663000189</v>
      </c>
      <c r="C384" t="s">
        <v>96</v>
      </c>
      <c r="D384" s="57">
        <v>43903</v>
      </c>
      <c r="E384">
        <v>46</v>
      </c>
      <c r="F384" s="57">
        <v>44262</v>
      </c>
      <c r="G384">
        <f t="shared" si="22"/>
        <v>-24</v>
      </c>
      <c r="H384" s="57">
        <v>46062</v>
      </c>
      <c r="I384">
        <v>1746</v>
      </c>
      <c r="J384">
        <v>300807297</v>
      </c>
      <c r="K384">
        <v>72</v>
      </c>
      <c r="L384"/>
      <c r="M384"/>
      <c r="N384">
        <v>1.4950000000000001</v>
      </c>
      <c r="O384" s="83">
        <v>1669.54</v>
      </c>
      <c r="P384">
        <v>1995.9199999999994</v>
      </c>
      <c r="Q384">
        <v>2.0465170000000001</v>
      </c>
      <c r="R384">
        <v>1887.68</v>
      </c>
      <c r="S384">
        <v>2.0465170000000001</v>
      </c>
      <c r="T384" s="84">
        <v>1669.54</v>
      </c>
      <c r="U384" s="57">
        <v>44287</v>
      </c>
      <c r="V384" s="81" t="str">
        <f t="shared" si="20"/>
        <v>32020</v>
      </c>
      <c r="W384" s="80" t="str">
        <f t="shared" si="21"/>
        <v>1 a 30 dias</v>
      </c>
      <c r="X384" s="81" t="str">
        <f t="shared" si="23"/>
        <v>42021</v>
      </c>
      <c r="AA384"/>
    </row>
    <row r="385" spans="1:27" x14ac:dyDescent="0.3">
      <c r="A385" s="57">
        <v>44286</v>
      </c>
      <c r="B385">
        <v>29894663000189</v>
      </c>
      <c r="C385" t="s">
        <v>96</v>
      </c>
      <c r="D385" s="57">
        <v>43978</v>
      </c>
      <c r="E385">
        <v>42.78</v>
      </c>
      <c r="F385" s="57">
        <v>44111</v>
      </c>
      <c r="G385">
        <f t="shared" si="22"/>
        <v>-175</v>
      </c>
      <c r="H385" s="57">
        <v>46119</v>
      </c>
      <c r="I385">
        <v>1803</v>
      </c>
      <c r="J385">
        <v>300819828</v>
      </c>
      <c r="K385">
        <v>72</v>
      </c>
      <c r="L385"/>
      <c r="M385"/>
      <c r="N385">
        <v>1.4949999999999999</v>
      </c>
      <c r="O385" s="83">
        <v>1797.81</v>
      </c>
      <c r="P385">
        <v>1869.2499999999998</v>
      </c>
      <c r="Q385">
        <v>2.0307770000000001</v>
      </c>
      <c r="R385">
        <v>2004.98</v>
      </c>
      <c r="S385">
        <v>2.0307770000000001</v>
      </c>
      <c r="T385" s="84">
        <v>1797.81</v>
      </c>
      <c r="U385" s="57">
        <v>44105</v>
      </c>
      <c r="V385" s="81" t="str">
        <f t="shared" si="20"/>
        <v>52020</v>
      </c>
      <c r="W385" s="80" t="str">
        <f t="shared" si="21"/>
        <v>Acima de 120 dias</v>
      </c>
      <c r="X385" s="81" t="str">
        <f t="shared" si="23"/>
        <v>102020</v>
      </c>
      <c r="AA385"/>
    </row>
    <row r="386" spans="1:27" x14ac:dyDescent="0.3">
      <c r="A386" s="57">
        <v>44286</v>
      </c>
      <c r="B386">
        <v>29894663000189</v>
      </c>
      <c r="C386" t="s">
        <v>96</v>
      </c>
      <c r="D386" s="57">
        <v>43978</v>
      </c>
      <c r="E386">
        <v>859.61</v>
      </c>
      <c r="F386" s="57">
        <v>44234</v>
      </c>
      <c r="G386">
        <f t="shared" si="22"/>
        <v>-52</v>
      </c>
      <c r="H386" s="57">
        <v>46119</v>
      </c>
      <c r="I386">
        <v>1803</v>
      </c>
      <c r="J386">
        <v>300821111</v>
      </c>
      <c r="K386">
        <v>72</v>
      </c>
      <c r="L386"/>
      <c r="M386"/>
      <c r="N386">
        <v>1.5079184341605034</v>
      </c>
      <c r="O386" s="83">
        <v>32454.71</v>
      </c>
      <c r="P386">
        <v>37418.640000000021</v>
      </c>
      <c r="Q386">
        <v>2.064095</v>
      </c>
      <c r="R386">
        <v>36739.270000000004</v>
      </c>
      <c r="S386">
        <v>2.064095</v>
      </c>
      <c r="T386" s="84">
        <v>32454.71</v>
      </c>
      <c r="U386" s="57">
        <v>44228</v>
      </c>
      <c r="V386" s="81" t="str">
        <f t="shared" ref="V386:V449" si="24">MONTH(D386)&amp;YEAR(D386)</f>
        <v>52020</v>
      </c>
      <c r="W386" s="80" t="str">
        <f t="shared" ref="W386:W449" si="25">_xlfn.IFS(G386&lt;-120,"Acima de 120 dias",G386&lt;=-90,"91 a 120 dias",G386&lt;=-61,"61 a 90 dias",G386&lt;=-31,"31 a 60 dias",G386&gt;=-30,"1 a 30 dias")</f>
        <v>31 a 60 dias</v>
      </c>
      <c r="X386" s="81" t="str">
        <f t="shared" si="23"/>
        <v>22021</v>
      </c>
      <c r="AA386"/>
    </row>
    <row r="387" spans="1:27" x14ac:dyDescent="0.3">
      <c r="A387" s="57">
        <v>44286</v>
      </c>
      <c r="B387">
        <v>29894663000189</v>
      </c>
      <c r="C387" t="s">
        <v>96</v>
      </c>
      <c r="D387" s="57">
        <v>44074</v>
      </c>
      <c r="E387">
        <v>52.24</v>
      </c>
      <c r="F387" s="57">
        <v>44323</v>
      </c>
      <c r="G387">
        <f t="shared" ref="G387:G450" si="26">F387-A387</f>
        <v>37</v>
      </c>
      <c r="H387" s="57">
        <v>46575</v>
      </c>
      <c r="I387">
        <v>2259</v>
      </c>
      <c r="J387">
        <v>300826435</v>
      </c>
      <c r="K387">
        <v>84</v>
      </c>
      <c r="L387"/>
      <c r="M387"/>
      <c r="N387">
        <v>1.4210706562192543</v>
      </c>
      <c r="O387" s="83">
        <v>2186.5299999999997</v>
      </c>
      <c r="P387">
        <v>2547.0100000000016</v>
      </c>
      <c r="Q387">
        <v>1.768087</v>
      </c>
      <c r="R387">
        <v>2422.9699999999998</v>
      </c>
      <c r="S387">
        <v>1.768087</v>
      </c>
      <c r="T387" s="84">
        <v>2186.5299999999997</v>
      </c>
      <c r="U387" s="57">
        <v>44317</v>
      </c>
      <c r="V387" s="81" t="str">
        <f t="shared" si="24"/>
        <v>82020</v>
      </c>
      <c r="W387" s="80" t="str">
        <f t="shared" si="25"/>
        <v>1 a 30 dias</v>
      </c>
      <c r="X387" s="81" t="str">
        <f t="shared" ref="X387:X450" si="27">MONTH(U387)&amp;YEAR(U387)</f>
        <v>52021</v>
      </c>
      <c r="AA387"/>
    </row>
    <row r="388" spans="1:27" x14ac:dyDescent="0.3">
      <c r="A388" s="57">
        <v>44286</v>
      </c>
      <c r="B388">
        <v>29894663000189</v>
      </c>
      <c r="C388" t="s">
        <v>96</v>
      </c>
      <c r="D388" s="57">
        <v>44074</v>
      </c>
      <c r="E388">
        <v>182.5</v>
      </c>
      <c r="F388" s="57">
        <v>44323</v>
      </c>
      <c r="G388">
        <f t="shared" si="26"/>
        <v>37</v>
      </c>
      <c r="H388" s="57">
        <v>46608</v>
      </c>
      <c r="I388">
        <v>2292</v>
      </c>
      <c r="J388">
        <v>300835096</v>
      </c>
      <c r="K388">
        <v>84</v>
      </c>
      <c r="L388"/>
      <c r="M388"/>
      <c r="N388">
        <v>1.415564</v>
      </c>
      <c r="O388" s="83">
        <v>7699.91</v>
      </c>
      <c r="P388">
        <v>8970.0000000000018</v>
      </c>
      <c r="Q388">
        <v>1.7621599999999999</v>
      </c>
      <c r="R388">
        <v>8541.51</v>
      </c>
      <c r="S388">
        <v>1.7621599999999999</v>
      </c>
      <c r="T388" s="84">
        <v>7699.91</v>
      </c>
      <c r="U388" s="57">
        <v>44317</v>
      </c>
      <c r="V388" s="81" t="str">
        <f t="shared" si="24"/>
        <v>82020</v>
      </c>
      <c r="W388" s="80" t="str">
        <f t="shared" si="25"/>
        <v>1 a 30 dias</v>
      </c>
      <c r="X388" s="81" t="str">
        <f t="shared" si="27"/>
        <v>52021</v>
      </c>
      <c r="AA388"/>
    </row>
    <row r="389" spans="1:27" x14ac:dyDescent="0.3">
      <c r="A389" s="57">
        <v>44286</v>
      </c>
      <c r="B389">
        <v>29894663000189</v>
      </c>
      <c r="C389" t="s">
        <v>96</v>
      </c>
      <c r="D389" s="57">
        <v>44040</v>
      </c>
      <c r="E389">
        <v>224</v>
      </c>
      <c r="F389" s="57">
        <v>44142</v>
      </c>
      <c r="G389">
        <f t="shared" si="26"/>
        <v>-144</v>
      </c>
      <c r="H389" s="57">
        <v>46514</v>
      </c>
      <c r="I389">
        <v>2198</v>
      </c>
      <c r="J389">
        <v>300837269</v>
      </c>
      <c r="K389">
        <v>84</v>
      </c>
      <c r="L389"/>
      <c r="M389"/>
      <c r="N389">
        <v>1.4446737820543014</v>
      </c>
      <c r="O389" s="83">
        <v>10533.76</v>
      </c>
      <c r="P389">
        <v>10750.21</v>
      </c>
      <c r="Q389">
        <v>1.792867</v>
      </c>
      <c r="R389">
        <v>11505.46</v>
      </c>
      <c r="S389">
        <v>1.792867</v>
      </c>
      <c r="T389" s="84">
        <v>10533.76</v>
      </c>
      <c r="U389" s="57">
        <v>44136</v>
      </c>
      <c r="V389" s="81" t="str">
        <f t="shared" si="24"/>
        <v>72020</v>
      </c>
      <c r="W389" s="80" t="str">
        <f t="shared" si="25"/>
        <v>Acima de 120 dias</v>
      </c>
      <c r="X389" s="81" t="str">
        <f t="shared" si="27"/>
        <v>112020</v>
      </c>
      <c r="AA389"/>
    </row>
    <row r="390" spans="1:27" x14ac:dyDescent="0.3">
      <c r="A390" s="57">
        <v>44286</v>
      </c>
      <c r="B390">
        <v>29894663000189</v>
      </c>
      <c r="C390" t="s">
        <v>96</v>
      </c>
      <c r="D390" s="57">
        <v>44040</v>
      </c>
      <c r="E390">
        <v>290</v>
      </c>
      <c r="F390" s="57">
        <v>44050</v>
      </c>
      <c r="G390">
        <f t="shared" si="26"/>
        <v>-236</v>
      </c>
      <c r="H390" s="57">
        <v>46545</v>
      </c>
      <c r="I390">
        <v>2229</v>
      </c>
      <c r="J390">
        <v>300841432</v>
      </c>
      <c r="K390">
        <v>84</v>
      </c>
      <c r="L390"/>
      <c r="M390"/>
      <c r="N390">
        <v>1.4357492169126642</v>
      </c>
      <c r="O390" s="83">
        <v>14616.87</v>
      </c>
      <c r="P390">
        <v>14046.830000000005</v>
      </c>
      <c r="Q390">
        <v>1.7835799999999999</v>
      </c>
      <c r="R390">
        <v>15901.31</v>
      </c>
      <c r="S390">
        <v>1.7835799999999999</v>
      </c>
      <c r="T390" s="84">
        <v>14616.87</v>
      </c>
      <c r="U390" s="57">
        <v>44075</v>
      </c>
      <c r="V390" s="81" t="str">
        <f t="shared" si="24"/>
        <v>72020</v>
      </c>
      <c r="W390" s="80" t="str">
        <f t="shared" si="25"/>
        <v>Acima de 120 dias</v>
      </c>
      <c r="X390" s="81" t="str">
        <f t="shared" si="27"/>
        <v>92020</v>
      </c>
      <c r="AA390"/>
    </row>
    <row r="391" spans="1:27" x14ac:dyDescent="0.3">
      <c r="A391" s="57">
        <v>44286</v>
      </c>
      <c r="B391">
        <v>29894663000189</v>
      </c>
      <c r="C391" t="s">
        <v>96</v>
      </c>
      <c r="D391" s="57">
        <v>44040</v>
      </c>
      <c r="E391">
        <v>44</v>
      </c>
      <c r="F391" s="57">
        <v>44323</v>
      </c>
      <c r="G391">
        <f t="shared" si="26"/>
        <v>37</v>
      </c>
      <c r="H391" s="57">
        <v>46545</v>
      </c>
      <c r="I391">
        <v>2229</v>
      </c>
      <c r="J391">
        <v>300842596</v>
      </c>
      <c r="K391">
        <v>84</v>
      </c>
      <c r="L391"/>
      <c r="M391"/>
      <c r="N391">
        <v>1.424119315623593</v>
      </c>
      <c r="O391" s="83">
        <v>1824.99</v>
      </c>
      <c r="P391">
        <v>2139.5400000000004</v>
      </c>
      <c r="Q391">
        <v>1.7771650000000001</v>
      </c>
      <c r="R391">
        <v>2023.63</v>
      </c>
      <c r="S391">
        <v>1.7771650000000001</v>
      </c>
      <c r="T391" s="84">
        <v>1824.99</v>
      </c>
      <c r="U391" s="57">
        <v>44317</v>
      </c>
      <c r="V391" s="81" t="str">
        <f t="shared" si="24"/>
        <v>72020</v>
      </c>
      <c r="W391" s="80" t="str">
        <f t="shared" si="25"/>
        <v>1 a 30 dias</v>
      </c>
      <c r="X391" s="81" t="str">
        <f t="shared" si="27"/>
        <v>52021</v>
      </c>
      <c r="AA391"/>
    </row>
    <row r="392" spans="1:27" x14ac:dyDescent="0.3">
      <c r="A392" s="57">
        <v>44286</v>
      </c>
      <c r="B392">
        <v>29894663000189</v>
      </c>
      <c r="C392" t="s">
        <v>96</v>
      </c>
      <c r="D392" s="57">
        <v>44040</v>
      </c>
      <c r="E392">
        <v>134</v>
      </c>
      <c r="F392" s="57">
        <v>44262</v>
      </c>
      <c r="G392">
        <f t="shared" si="26"/>
        <v>-24</v>
      </c>
      <c r="H392" s="57">
        <v>46545</v>
      </c>
      <c r="I392">
        <v>2229</v>
      </c>
      <c r="J392">
        <v>300937940</v>
      </c>
      <c r="K392">
        <v>84</v>
      </c>
      <c r="L392"/>
      <c r="M392"/>
      <c r="N392">
        <v>1.3599999999999999</v>
      </c>
      <c r="O392" s="83">
        <v>6332.58</v>
      </c>
      <c r="P392">
        <v>6657.1500000000005</v>
      </c>
      <c r="Q392">
        <v>1.477169</v>
      </c>
      <c r="R392">
        <v>6551.14</v>
      </c>
      <c r="S392">
        <v>1.477169</v>
      </c>
      <c r="T392" s="84">
        <v>6332.58</v>
      </c>
      <c r="U392" s="57">
        <v>44287</v>
      </c>
      <c r="V392" s="81" t="str">
        <f t="shared" si="24"/>
        <v>72020</v>
      </c>
      <c r="W392" s="80" t="str">
        <f t="shared" si="25"/>
        <v>1 a 30 dias</v>
      </c>
      <c r="X392" s="81" t="str">
        <f t="shared" si="27"/>
        <v>42021</v>
      </c>
      <c r="AA392"/>
    </row>
    <row r="393" spans="1:27" x14ac:dyDescent="0.3">
      <c r="A393" s="57">
        <v>44286</v>
      </c>
      <c r="B393">
        <v>29894663000189</v>
      </c>
      <c r="C393" t="s">
        <v>96</v>
      </c>
      <c r="D393" s="57">
        <v>44040</v>
      </c>
      <c r="E393">
        <v>221.76</v>
      </c>
      <c r="F393" s="57">
        <v>44262</v>
      </c>
      <c r="G393">
        <f t="shared" si="26"/>
        <v>-24</v>
      </c>
      <c r="H393" s="57">
        <v>45817</v>
      </c>
      <c r="I393">
        <v>1501</v>
      </c>
      <c r="J393">
        <v>300946013</v>
      </c>
      <c r="K393">
        <v>60</v>
      </c>
      <c r="L393"/>
      <c r="M393"/>
      <c r="N393">
        <v>1.3599999999999999</v>
      </c>
      <c r="O393" s="83">
        <v>7827.74</v>
      </c>
      <c r="P393">
        <v>8992.1399999999976</v>
      </c>
      <c r="Q393">
        <v>1.7931010000000001</v>
      </c>
      <c r="R393">
        <v>8536.7100000000009</v>
      </c>
      <c r="S393">
        <v>1.7931010000000001</v>
      </c>
      <c r="T393" s="84">
        <v>7827.74</v>
      </c>
      <c r="U393" s="57">
        <v>44287</v>
      </c>
      <c r="V393" s="81" t="str">
        <f t="shared" si="24"/>
        <v>72020</v>
      </c>
      <c r="W393" s="80" t="str">
        <f t="shared" si="25"/>
        <v>1 a 30 dias</v>
      </c>
      <c r="X393" s="81" t="str">
        <f t="shared" si="27"/>
        <v>42021</v>
      </c>
      <c r="AA393"/>
    </row>
    <row r="394" spans="1:27" x14ac:dyDescent="0.3">
      <c r="A394" s="57">
        <v>44286</v>
      </c>
      <c r="B394">
        <v>29894663000189</v>
      </c>
      <c r="C394" t="s">
        <v>96</v>
      </c>
      <c r="D394" s="57">
        <v>44040</v>
      </c>
      <c r="E394">
        <v>121.5</v>
      </c>
      <c r="F394" s="57">
        <v>44323</v>
      </c>
      <c r="G394">
        <f t="shared" si="26"/>
        <v>37</v>
      </c>
      <c r="H394" s="57">
        <v>46545</v>
      </c>
      <c r="I394">
        <v>2229</v>
      </c>
      <c r="J394">
        <v>300947580</v>
      </c>
      <c r="K394">
        <v>84</v>
      </c>
      <c r="L394"/>
      <c r="M394"/>
      <c r="N394">
        <v>1.4379150393980091</v>
      </c>
      <c r="O394" s="83">
        <v>5027.12</v>
      </c>
      <c r="P394">
        <v>5880.8799999999992</v>
      </c>
      <c r="Q394">
        <v>1.785911</v>
      </c>
      <c r="R394">
        <v>5565.01</v>
      </c>
      <c r="S394">
        <v>1.785911</v>
      </c>
      <c r="T394" s="84">
        <v>5027.12</v>
      </c>
      <c r="U394" s="57">
        <v>44317</v>
      </c>
      <c r="V394" s="81" t="str">
        <f t="shared" si="24"/>
        <v>72020</v>
      </c>
      <c r="W394" s="80" t="str">
        <f t="shared" si="25"/>
        <v>1 a 30 dias</v>
      </c>
      <c r="X394" s="81" t="str">
        <f t="shared" si="27"/>
        <v>52021</v>
      </c>
      <c r="AA394"/>
    </row>
    <row r="395" spans="1:27" x14ac:dyDescent="0.3">
      <c r="A395" s="57">
        <v>44286</v>
      </c>
      <c r="B395">
        <v>29894663000189</v>
      </c>
      <c r="C395" t="s">
        <v>96</v>
      </c>
      <c r="D395" s="57">
        <v>44074</v>
      </c>
      <c r="E395">
        <v>120</v>
      </c>
      <c r="F395" s="57">
        <v>44111</v>
      </c>
      <c r="G395">
        <f t="shared" si="26"/>
        <v>-175</v>
      </c>
      <c r="H395" s="57">
        <v>46575</v>
      </c>
      <c r="I395">
        <v>2259</v>
      </c>
      <c r="J395">
        <v>300952182</v>
      </c>
      <c r="K395">
        <v>84</v>
      </c>
      <c r="L395"/>
      <c r="M395"/>
      <c r="N395">
        <v>1.3894779704923361</v>
      </c>
      <c r="O395" s="83">
        <v>5911.49</v>
      </c>
      <c r="P395">
        <v>5912.61</v>
      </c>
      <c r="Q395">
        <v>1.734407</v>
      </c>
      <c r="R395">
        <v>6459.44</v>
      </c>
      <c r="S395">
        <v>1.734407</v>
      </c>
      <c r="T395" s="84">
        <v>5911.49</v>
      </c>
      <c r="U395" s="57">
        <v>44105</v>
      </c>
      <c r="V395" s="81" t="str">
        <f t="shared" si="24"/>
        <v>82020</v>
      </c>
      <c r="W395" s="80" t="str">
        <f t="shared" si="25"/>
        <v>Acima de 120 dias</v>
      </c>
      <c r="X395" s="81" t="str">
        <f t="shared" si="27"/>
        <v>102020</v>
      </c>
      <c r="AA395"/>
    </row>
    <row r="396" spans="1:27" x14ac:dyDescent="0.3">
      <c r="A396" s="57">
        <v>44286</v>
      </c>
      <c r="B396">
        <v>29894663000189</v>
      </c>
      <c r="C396" t="s">
        <v>96</v>
      </c>
      <c r="D396" s="57">
        <v>44074</v>
      </c>
      <c r="E396">
        <v>228</v>
      </c>
      <c r="F396" s="57">
        <v>44172</v>
      </c>
      <c r="G396">
        <f t="shared" si="26"/>
        <v>-114</v>
      </c>
      <c r="H396" s="57">
        <v>44749</v>
      </c>
      <c r="I396">
        <v>433</v>
      </c>
      <c r="J396">
        <v>300958454</v>
      </c>
      <c r="K396">
        <v>24</v>
      </c>
      <c r="L396"/>
      <c r="M396"/>
      <c r="N396">
        <v>1.3599999999999999</v>
      </c>
      <c r="O396" s="83">
        <v>4170.4799999999996</v>
      </c>
      <c r="P396">
        <v>4514.87</v>
      </c>
      <c r="Q396">
        <v>1.7826900000000001</v>
      </c>
      <c r="R396">
        <v>4256.92</v>
      </c>
      <c r="S396">
        <v>1.7826900000000001</v>
      </c>
      <c r="T396" s="84">
        <v>4170.4799999999996</v>
      </c>
      <c r="U396" s="57">
        <v>44197</v>
      </c>
      <c r="V396" s="81" t="str">
        <f t="shared" si="24"/>
        <v>82020</v>
      </c>
      <c r="W396" s="80" t="str">
        <f t="shared" si="25"/>
        <v>91 a 120 dias</v>
      </c>
      <c r="X396" s="81" t="str">
        <f t="shared" si="27"/>
        <v>12021</v>
      </c>
      <c r="AA396"/>
    </row>
    <row r="397" spans="1:27" x14ac:dyDescent="0.3">
      <c r="A397" s="57">
        <v>44286</v>
      </c>
      <c r="B397">
        <v>29894663000189</v>
      </c>
      <c r="C397" t="s">
        <v>96</v>
      </c>
      <c r="D397" s="57">
        <v>44074</v>
      </c>
      <c r="E397">
        <v>103.94</v>
      </c>
      <c r="F397" s="57">
        <v>44172</v>
      </c>
      <c r="G397">
        <f t="shared" si="26"/>
        <v>-114</v>
      </c>
      <c r="H397" s="57">
        <v>46699</v>
      </c>
      <c r="I397">
        <v>2383</v>
      </c>
      <c r="J397">
        <v>300977041</v>
      </c>
      <c r="K397">
        <v>84</v>
      </c>
      <c r="L397"/>
      <c r="M397"/>
      <c r="N397">
        <v>1.3599999999999999</v>
      </c>
      <c r="O397" s="83">
        <v>5108.72</v>
      </c>
      <c r="P397">
        <v>4995.7600000000011</v>
      </c>
      <c r="Q397">
        <v>1.5979270000000001</v>
      </c>
      <c r="R397">
        <v>5473.1799999999994</v>
      </c>
      <c r="S397">
        <v>1.5979270000000001</v>
      </c>
      <c r="T397" s="84">
        <v>5108.72</v>
      </c>
      <c r="U397" s="57">
        <v>44228</v>
      </c>
      <c r="V397" s="81" t="str">
        <f t="shared" si="24"/>
        <v>82020</v>
      </c>
      <c r="W397" s="80" t="str">
        <f t="shared" si="25"/>
        <v>91 a 120 dias</v>
      </c>
      <c r="X397" s="81" t="str">
        <f t="shared" si="27"/>
        <v>22021</v>
      </c>
      <c r="AA397"/>
    </row>
    <row r="398" spans="1:27" x14ac:dyDescent="0.3">
      <c r="A398" s="57">
        <v>44286</v>
      </c>
      <c r="B398">
        <v>29894663000189</v>
      </c>
      <c r="C398" t="s">
        <v>96</v>
      </c>
      <c r="D398" s="57">
        <v>44001</v>
      </c>
      <c r="E398">
        <v>270</v>
      </c>
      <c r="F398" s="57">
        <v>44172</v>
      </c>
      <c r="G398">
        <f t="shared" si="26"/>
        <v>-114</v>
      </c>
      <c r="H398" s="57">
        <v>46514</v>
      </c>
      <c r="I398">
        <v>2198</v>
      </c>
      <c r="J398">
        <v>301034341</v>
      </c>
      <c r="K398">
        <v>84</v>
      </c>
      <c r="L398"/>
      <c r="M398"/>
      <c r="N398">
        <v>1.4416670084800183</v>
      </c>
      <c r="O398" s="83">
        <v>12445.73</v>
      </c>
      <c r="P398">
        <v>12999.240000000002</v>
      </c>
      <c r="Q398">
        <v>1.7867949999999999</v>
      </c>
      <c r="R398">
        <v>13609.08</v>
      </c>
      <c r="S398">
        <v>1.7867949999999999</v>
      </c>
      <c r="T398" s="84">
        <v>12445.73</v>
      </c>
      <c r="U398" s="57">
        <v>44197</v>
      </c>
      <c r="V398" s="81" t="str">
        <f t="shared" si="24"/>
        <v>62020</v>
      </c>
      <c r="W398" s="80" t="str">
        <f t="shared" si="25"/>
        <v>91 a 120 dias</v>
      </c>
      <c r="X398" s="81" t="str">
        <f t="shared" si="27"/>
        <v>12021</v>
      </c>
      <c r="AA398"/>
    </row>
    <row r="399" spans="1:27" x14ac:dyDescent="0.3">
      <c r="A399" s="57">
        <v>44286</v>
      </c>
      <c r="B399">
        <v>29894663000189</v>
      </c>
      <c r="C399" t="s">
        <v>96</v>
      </c>
      <c r="D399" s="57">
        <v>44074</v>
      </c>
      <c r="E399">
        <v>115.7</v>
      </c>
      <c r="F399" s="57">
        <v>44081</v>
      </c>
      <c r="G399">
        <f t="shared" si="26"/>
        <v>-205</v>
      </c>
      <c r="H399" s="57">
        <v>46575</v>
      </c>
      <c r="I399">
        <v>2259</v>
      </c>
      <c r="J399">
        <v>301055304</v>
      </c>
      <c r="K399">
        <v>84</v>
      </c>
      <c r="L399"/>
      <c r="M399"/>
      <c r="N399">
        <v>1.436738282707664</v>
      </c>
      <c r="O399" s="83">
        <v>5745.01</v>
      </c>
      <c r="P399">
        <v>5611.8299999999981</v>
      </c>
      <c r="Q399">
        <v>1.7847980000000001</v>
      </c>
      <c r="R399">
        <v>6266.52</v>
      </c>
      <c r="S399">
        <v>1.7847980000000001</v>
      </c>
      <c r="T399" s="84">
        <v>5745.01</v>
      </c>
      <c r="U399" s="57">
        <v>44105</v>
      </c>
      <c r="V399" s="81" t="str">
        <f t="shared" si="24"/>
        <v>82020</v>
      </c>
      <c r="W399" s="80" t="str">
        <f t="shared" si="25"/>
        <v>Acima de 120 dias</v>
      </c>
      <c r="X399" s="81" t="str">
        <f t="shared" si="27"/>
        <v>102020</v>
      </c>
      <c r="AA399"/>
    </row>
    <row r="400" spans="1:27" x14ac:dyDescent="0.3">
      <c r="A400" s="57">
        <v>44286</v>
      </c>
      <c r="B400">
        <v>29894663000189</v>
      </c>
      <c r="C400" t="s">
        <v>96</v>
      </c>
      <c r="D400" s="57">
        <v>44074</v>
      </c>
      <c r="E400">
        <v>188</v>
      </c>
      <c r="F400" s="57">
        <v>44172</v>
      </c>
      <c r="G400">
        <f t="shared" si="26"/>
        <v>-114</v>
      </c>
      <c r="H400" s="57">
        <v>46575</v>
      </c>
      <c r="I400">
        <v>2259</v>
      </c>
      <c r="J400">
        <v>301056373</v>
      </c>
      <c r="K400">
        <v>84</v>
      </c>
      <c r="L400"/>
      <c r="M400"/>
      <c r="N400">
        <v>1.429942369774152</v>
      </c>
      <c r="O400" s="83">
        <v>8787.35</v>
      </c>
      <c r="P400">
        <v>9139.2400000000016</v>
      </c>
      <c r="Q400">
        <v>1.777563</v>
      </c>
      <c r="R400">
        <v>9636.2999999999993</v>
      </c>
      <c r="S400">
        <v>1.777563</v>
      </c>
      <c r="T400" s="84">
        <v>8787.35</v>
      </c>
      <c r="U400" s="57">
        <v>44197</v>
      </c>
      <c r="V400" s="81" t="str">
        <f t="shared" si="24"/>
        <v>82020</v>
      </c>
      <c r="W400" s="80" t="str">
        <f t="shared" si="25"/>
        <v>91 a 120 dias</v>
      </c>
      <c r="X400" s="81" t="str">
        <f t="shared" si="27"/>
        <v>12021</v>
      </c>
      <c r="AA400"/>
    </row>
    <row r="401" spans="1:27" x14ac:dyDescent="0.3">
      <c r="A401" s="57">
        <v>44286</v>
      </c>
      <c r="B401">
        <v>29894663000189</v>
      </c>
      <c r="C401" t="s">
        <v>96</v>
      </c>
      <c r="D401" s="57">
        <v>44074</v>
      </c>
      <c r="E401">
        <v>577</v>
      </c>
      <c r="F401" s="57">
        <v>44111</v>
      </c>
      <c r="G401">
        <f t="shared" si="26"/>
        <v>-175</v>
      </c>
      <c r="H401" s="57">
        <v>46575</v>
      </c>
      <c r="I401">
        <v>2259</v>
      </c>
      <c r="J401">
        <v>301061259</v>
      </c>
      <c r="K401">
        <v>84</v>
      </c>
      <c r="L401"/>
      <c r="M401"/>
      <c r="N401">
        <v>1.4402845931515165</v>
      </c>
      <c r="O401" s="83">
        <v>28047.51</v>
      </c>
      <c r="P401">
        <v>27953.679999999993</v>
      </c>
      <c r="Q401">
        <v>1.788624</v>
      </c>
      <c r="R401">
        <v>30645.86</v>
      </c>
      <c r="S401">
        <v>1.788624</v>
      </c>
      <c r="T401" s="84">
        <v>28047.51</v>
      </c>
      <c r="U401" s="57">
        <v>44105</v>
      </c>
      <c r="V401" s="81" t="str">
        <f t="shared" si="24"/>
        <v>82020</v>
      </c>
      <c r="W401" s="80" t="str">
        <f t="shared" si="25"/>
        <v>Acima de 120 dias</v>
      </c>
      <c r="X401" s="81" t="str">
        <f t="shared" si="27"/>
        <v>102020</v>
      </c>
      <c r="AA401"/>
    </row>
    <row r="402" spans="1:27" x14ac:dyDescent="0.3">
      <c r="A402" s="57">
        <v>44286</v>
      </c>
      <c r="B402">
        <v>29894663000189</v>
      </c>
      <c r="C402" t="s">
        <v>96</v>
      </c>
      <c r="D402" s="57">
        <v>44099</v>
      </c>
      <c r="E402">
        <v>60.99</v>
      </c>
      <c r="F402" s="57">
        <v>44323</v>
      </c>
      <c r="G402">
        <f t="shared" si="26"/>
        <v>37</v>
      </c>
      <c r="H402" s="57">
        <v>46638</v>
      </c>
      <c r="I402">
        <v>2322</v>
      </c>
      <c r="J402">
        <v>301080601</v>
      </c>
      <c r="K402">
        <v>84</v>
      </c>
      <c r="L402"/>
      <c r="M402"/>
      <c r="N402">
        <v>1.447171</v>
      </c>
      <c r="O402" s="83">
        <v>2561.37</v>
      </c>
      <c r="P402">
        <v>2958.4099999999994</v>
      </c>
      <c r="Q402">
        <v>1.798994</v>
      </c>
      <c r="R402">
        <v>2847.16</v>
      </c>
      <c r="S402">
        <v>1.798994</v>
      </c>
      <c r="T402" s="84">
        <v>2561.37</v>
      </c>
      <c r="U402" s="57">
        <v>44317</v>
      </c>
      <c r="V402" s="81" t="str">
        <f t="shared" si="24"/>
        <v>92020</v>
      </c>
      <c r="W402" s="80" t="str">
        <f t="shared" si="25"/>
        <v>1 a 30 dias</v>
      </c>
      <c r="X402" s="81" t="str">
        <f t="shared" si="27"/>
        <v>52021</v>
      </c>
      <c r="AA402"/>
    </row>
    <row r="403" spans="1:27" x14ac:dyDescent="0.3">
      <c r="A403" s="57">
        <v>44286</v>
      </c>
      <c r="B403">
        <v>29894663000189</v>
      </c>
      <c r="C403" t="s">
        <v>96</v>
      </c>
      <c r="D403" s="57">
        <v>44099</v>
      </c>
      <c r="E403">
        <v>92.5</v>
      </c>
      <c r="F403" s="57">
        <v>44172</v>
      </c>
      <c r="G403">
        <f t="shared" si="26"/>
        <v>-114</v>
      </c>
      <c r="H403" s="57">
        <v>46699</v>
      </c>
      <c r="I403">
        <v>2383</v>
      </c>
      <c r="J403">
        <v>301084258</v>
      </c>
      <c r="K403">
        <v>84</v>
      </c>
      <c r="L403"/>
      <c r="M403"/>
      <c r="N403">
        <v>1.44153</v>
      </c>
      <c r="O403" s="83">
        <v>4405.5</v>
      </c>
      <c r="P403">
        <v>4366.8599999999997</v>
      </c>
      <c r="Q403">
        <v>1.788184</v>
      </c>
      <c r="R403">
        <v>4848.29</v>
      </c>
      <c r="S403">
        <v>1.788184</v>
      </c>
      <c r="T403" s="84">
        <v>4405.5</v>
      </c>
      <c r="U403" s="57">
        <v>44197</v>
      </c>
      <c r="V403" s="81" t="str">
        <f t="shared" si="24"/>
        <v>92020</v>
      </c>
      <c r="W403" s="80" t="str">
        <f t="shared" si="25"/>
        <v>91 a 120 dias</v>
      </c>
      <c r="X403" s="81" t="str">
        <f t="shared" si="27"/>
        <v>12021</v>
      </c>
      <c r="AA403"/>
    </row>
    <row r="404" spans="1:27" x14ac:dyDescent="0.3">
      <c r="A404" s="57">
        <v>44286</v>
      </c>
      <c r="B404">
        <v>29894663000189</v>
      </c>
      <c r="C404" t="s">
        <v>96</v>
      </c>
      <c r="D404" s="57">
        <v>44099</v>
      </c>
      <c r="E404">
        <v>399.42</v>
      </c>
      <c r="F404" s="57">
        <v>44354</v>
      </c>
      <c r="G404">
        <f t="shared" si="26"/>
        <v>68</v>
      </c>
      <c r="H404" s="57">
        <v>46728</v>
      </c>
      <c r="I404">
        <v>2412</v>
      </c>
      <c r="J404">
        <v>301087240</v>
      </c>
      <c r="K404">
        <v>84</v>
      </c>
      <c r="L404"/>
      <c r="M404"/>
      <c r="N404">
        <v>1.411108</v>
      </c>
      <c r="O404" s="83">
        <v>16893.009999999998</v>
      </c>
      <c r="P404">
        <v>18793.000000000004</v>
      </c>
      <c r="Q404">
        <v>1.7554000000000001</v>
      </c>
      <c r="R404">
        <v>18851.849999999999</v>
      </c>
      <c r="S404">
        <v>1.7554000000000001</v>
      </c>
      <c r="T404" s="84">
        <v>16893.009999999998</v>
      </c>
      <c r="U404" s="57">
        <v>44317</v>
      </c>
      <c r="V404" s="81" t="str">
        <f t="shared" si="24"/>
        <v>92020</v>
      </c>
      <c r="W404" s="80" t="str">
        <f t="shared" si="25"/>
        <v>1 a 30 dias</v>
      </c>
      <c r="X404" s="81" t="str">
        <f t="shared" si="27"/>
        <v>52021</v>
      </c>
      <c r="AA404"/>
    </row>
    <row r="405" spans="1:27" x14ac:dyDescent="0.3">
      <c r="A405" s="57">
        <v>44286</v>
      </c>
      <c r="B405">
        <v>29894663000189</v>
      </c>
      <c r="C405" t="s">
        <v>96</v>
      </c>
      <c r="D405" s="57">
        <v>43903</v>
      </c>
      <c r="E405">
        <v>12.2</v>
      </c>
      <c r="F405" s="57">
        <v>44203</v>
      </c>
      <c r="G405">
        <f t="shared" si="26"/>
        <v>-83</v>
      </c>
      <c r="H405" s="57">
        <v>46062</v>
      </c>
      <c r="I405">
        <v>1746</v>
      </c>
      <c r="J405">
        <v>301106762</v>
      </c>
      <c r="K405">
        <v>72</v>
      </c>
      <c r="L405"/>
      <c r="M405"/>
      <c r="N405">
        <v>1.4950000000000001</v>
      </c>
      <c r="O405" s="83">
        <v>467.87</v>
      </c>
      <c r="P405">
        <v>529.37999999999988</v>
      </c>
      <c r="Q405">
        <v>2.03952</v>
      </c>
      <c r="R405">
        <v>525.04999999999995</v>
      </c>
      <c r="S405">
        <v>2.03952</v>
      </c>
      <c r="T405" s="84">
        <v>467.87</v>
      </c>
      <c r="U405" s="57">
        <v>44197</v>
      </c>
      <c r="V405" s="81" t="str">
        <f t="shared" si="24"/>
        <v>32020</v>
      </c>
      <c r="W405" s="80" t="str">
        <f t="shared" si="25"/>
        <v>61 a 90 dias</v>
      </c>
      <c r="X405" s="81" t="str">
        <f t="shared" si="27"/>
        <v>12021</v>
      </c>
      <c r="AA405"/>
    </row>
    <row r="406" spans="1:27" x14ac:dyDescent="0.3">
      <c r="A406" s="57">
        <v>44286</v>
      </c>
      <c r="B406">
        <v>29894663000189</v>
      </c>
      <c r="C406" t="s">
        <v>96</v>
      </c>
      <c r="D406" s="57">
        <v>43903</v>
      </c>
      <c r="E406">
        <v>16.399999999999999</v>
      </c>
      <c r="F406" s="57">
        <v>44142</v>
      </c>
      <c r="G406">
        <f t="shared" si="26"/>
        <v>-144</v>
      </c>
      <c r="H406" s="57">
        <v>46062</v>
      </c>
      <c r="I406">
        <v>1746</v>
      </c>
      <c r="J406">
        <v>301106855</v>
      </c>
      <c r="K406">
        <v>72</v>
      </c>
      <c r="L406"/>
      <c r="M406"/>
      <c r="N406">
        <v>1.4950000000000001</v>
      </c>
      <c r="O406" s="83">
        <v>661.81</v>
      </c>
      <c r="P406">
        <v>711.59</v>
      </c>
      <c r="Q406">
        <v>2.0390739999999998</v>
      </c>
      <c r="R406">
        <v>738.6099999999999</v>
      </c>
      <c r="S406">
        <v>2.0390739999999998</v>
      </c>
      <c r="T406" s="84">
        <v>661.81</v>
      </c>
      <c r="U406" s="57">
        <v>44136</v>
      </c>
      <c r="V406" s="81" t="str">
        <f t="shared" si="24"/>
        <v>32020</v>
      </c>
      <c r="W406" s="80" t="str">
        <f t="shared" si="25"/>
        <v>Acima de 120 dias</v>
      </c>
      <c r="X406" s="81" t="str">
        <f t="shared" si="27"/>
        <v>112020</v>
      </c>
      <c r="AA406"/>
    </row>
    <row r="407" spans="1:27" x14ac:dyDescent="0.3">
      <c r="A407" s="57">
        <v>44286</v>
      </c>
      <c r="B407">
        <v>29894663000189</v>
      </c>
      <c r="C407" t="s">
        <v>96</v>
      </c>
      <c r="D407" s="57">
        <v>43978</v>
      </c>
      <c r="E407">
        <v>198.85</v>
      </c>
      <c r="F407" s="57">
        <v>44142</v>
      </c>
      <c r="G407">
        <f t="shared" si="26"/>
        <v>-144</v>
      </c>
      <c r="H407" s="57">
        <v>46514</v>
      </c>
      <c r="I407">
        <v>2198</v>
      </c>
      <c r="J407">
        <v>301132143</v>
      </c>
      <c r="K407">
        <v>84</v>
      </c>
      <c r="L407"/>
      <c r="M407"/>
      <c r="N407">
        <v>1.45065</v>
      </c>
      <c r="O407" s="83">
        <v>9336.9700000000012</v>
      </c>
      <c r="P407">
        <v>9637.8900000000031</v>
      </c>
      <c r="Q407">
        <v>1.7989999999999999</v>
      </c>
      <c r="R407">
        <v>10197.730000000001</v>
      </c>
      <c r="S407">
        <v>1.7989999999999999</v>
      </c>
      <c r="T407" s="84">
        <v>9336.9700000000012</v>
      </c>
      <c r="U407" s="57">
        <v>44136</v>
      </c>
      <c r="V407" s="81" t="str">
        <f t="shared" si="24"/>
        <v>52020</v>
      </c>
      <c r="W407" s="80" t="str">
        <f t="shared" si="25"/>
        <v>Acima de 120 dias</v>
      </c>
      <c r="X407" s="81" t="str">
        <f t="shared" si="27"/>
        <v>112020</v>
      </c>
      <c r="AA407"/>
    </row>
    <row r="408" spans="1:27" x14ac:dyDescent="0.3">
      <c r="A408" s="57">
        <v>44286</v>
      </c>
      <c r="B408">
        <v>29894663000189</v>
      </c>
      <c r="C408" t="s">
        <v>96</v>
      </c>
      <c r="D408" s="57">
        <v>44001</v>
      </c>
      <c r="E408">
        <v>157</v>
      </c>
      <c r="F408" s="57">
        <v>44234</v>
      </c>
      <c r="G408">
        <f t="shared" si="26"/>
        <v>-52</v>
      </c>
      <c r="H408" s="57">
        <v>46514</v>
      </c>
      <c r="I408">
        <v>2198</v>
      </c>
      <c r="J408">
        <v>301133148</v>
      </c>
      <c r="K408">
        <v>84</v>
      </c>
      <c r="L408"/>
      <c r="M408"/>
      <c r="N408">
        <v>1.4407466862754998</v>
      </c>
      <c r="O408" s="83">
        <v>6924.81</v>
      </c>
      <c r="P408">
        <v>7561.1100000000024</v>
      </c>
      <c r="Q408">
        <v>1.7857890000000001</v>
      </c>
      <c r="R408">
        <v>7601.36</v>
      </c>
      <c r="S408">
        <v>1.7857890000000001</v>
      </c>
      <c r="T408" s="84">
        <v>6924.81</v>
      </c>
      <c r="U408" s="57">
        <v>44228</v>
      </c>
      <c r="V408" s="81" t="str">
        <f t="shared" si="24"/>
        <v>62020</v>
      </c>
      <c r="W408" s="80" t="str">
        <f t="shared" si="25"/>
        <v>31 a 60 dias</v>
      </c>
      <c r="X408" s="81" t="str">
        <f t="shared" si="27"/>
        <v>22021</v>
      </c>
      <c r="AA408"/>
    </row>
    <row r="409" spans="1:27" x14ac:dyDescent="0.3">
      <c r="A409" s="57">
        <v>44286</v>
      </c>
      <c r="B409">
        <v>29894663000189</v>
      </c>
      <c r="C409" t="s">
        <v>96</v>
      </c>
      <c r="D409" s="57">
        <v>43978</v>
      </c>
      <c r="E409">
        <v>397.61</v>
      </c>
      <c r="F409" s="57">
        <v>44323</v>
      </c>
      <c r="G409">
        <f t="shared" si="26"/>
        <v>37</v>
      </c>
      <c r="H409" s="57">
        <v>46514</v>
      </c>
      <c r="I409">
        <v>2198</v>
      </c>
      <c r="J409">
        <v>301138102</v>
      </c>
      <c r="K409">
        <v>84</v>
      </c>
      <c r="L409"/>
      <c r="M409"/>
      <c r="N409">
        <v>1.443381</v>
      </c>
      <c r="O409" s="83">
        <v>16319.470000000001</v>
      </c>
      <c r="P409">
        <v>19318.310000000016</v>
      </c>
      <c r="Q409">
        <v>1.7912300000000001</v>
      </c>
      <c r="R409">
        <v>18043.920000000002</v>
      </c>
      <c r="S409">
        <v>1.7912300000000001</v>
      </c>
      <c r="T409" s="84">
        <v>16319.470000000001</v>
      </c>
      <c r="U409" s="57">
        <v>44317</v>
      </c>
      <c r="V409" s="81" t="str">
        <f t="shared" si="24"/>
        <v>52020</v>
      </c>
      <c r="W409" s="80" t="str">
        <f t="shared" si="25"/>
        <v>1 a 30 dias</v>
      </c>
      <c r="X409" s="81" t="str">
        <f t="shared" si="27"/>
        <v>52021</v>
      </c>
      <c r="AA409"/>
    </row>
    <row r="410" spans="1:27" x14ac:dyDescent="0.3">
      <c r="A410" s="57">
        <v>44286</v>
      </c>
      <c r="B410">
        <v>29894663000189</v>
      </c>
      <c r="C410" t="s">
        <v>96</v>
      </c>
      <c r="D410" s="57">
        <v>44040</v>
      </c>
      <c r="E410">
        <v>99.4</v>
      </c>
      <c r="F410" s="57">
        <v>44262</v>
      </c>
      <c r="G410">
        <f t="shared" si="26"/>
        <v>-24</v>
      </c>
      <c r="H410" s="57">
        <v>46545</v>
      </c>
      <c r="I410">
        <v>2229</v>
      </c>
      <c r="J410">
        <v>301138302</v>
      </c>
      <c r="K410">
        <v>84</v>
      </c>
      <c r="L410"/>
      <c r="M410"/>
      <c r="N410">
        <v>1.4036550805997159</v>
      </c>
      <c r="O410" s="83">
        <v>4354.57</v>
      </c>
      <c r="P410">
        <v>4866.4700000000021</v>
      </c>
      <c r="Q410">
        <v>1.749358</v>
      </c>
      <c r="R410">
        <v>4798.59</v>
      </c>
      <c r="S410">
        <v>1.749358</v>
      </c>
      <c r="T410" s="84">
        <v>4354.57</v>
      </c>
      <c r="U410" s="57">
        <v>44287</v>
      </c>
      <c r="V410" s="81" t="str">
        <f t="shared" si="24"/>
        <v>72020</v>
      </c>
      <c r="W410" s="80" t="str">
        <f t="shared" si="25"/>
        <v>1 a 30 dias</v>
      </c>
      <c r="X410" s="81" t="str">
        <f t="shared" si="27"/>
        <v>42021</v>
      </c>
      <c r="AA410"/>
    </row>
    <row r="411" spans="1:27" x14ac:dyDescent="0.3">
      <c r="A411" s="57">
        <v>44286</v>
      </c>
      <c r="B411">
        <v>29894663000189</v>
      </c>
      <c r="C411" t="s">
        <v>96</v>
      </c>
      <c r="D411" s="57">
        <v>44040</v>
      </c>
      <c r="E411">
        <v>312.95</v>
      </c>
      <c r="F411" s="57">
        <v>44234</v>
      </c>
      <c r="G411">
        <f t="shared" si="26"/>
        <v>-52</v>
      </c>
      <c r="H411" s="57">
        <v>46545</v>
      </c>
      <c r="I411">
        <v>2229</v>
      </c>
      <c r="J411">
        <v>301144258</v>
      </c>
      <c r="K411">
        <v>84</v>
      </c>
      <c r="L411"/>
      <c r="M411"/>
      <c r="N411">
        <v>1.4361740029721251</v>
      </c>
      <c r="O411" s="83">
        <v>13894.439999999999</v>
      </c>
      <c r="P411">
        <v>15156.300000000008</v>
      </c>
      <c r="Q411">
        <v>1.7840199999999999</v>
      </c>
      <c r="R411">
        <v>15280.24</v>
      </c>
      <c r="S411">
        <v>1.7840199999999999</v>
      </c>
      <c r="T411" s="84">
        <v>13894.439999999999</v>
      </c>
      <c r="U411" s="57">
        <v>44256</v>
      </c>
      <c r="V411" s="81" t="str">
        <f t="shared" si="24"/>
        <v>72020</v>
      </c>
      <c r="W411" s="80" t="str">
        <f t="shared" si="25"/>
        <v>31 a 60 dias</v>
      </c>
      <c r="X411" s="81" t="str">
        <f t="shared" si="27"/>
        <v>32021</v>
      </c>
      <c r="AA411"/>
    </row>
    <row r="412" spans="1:27" x14ac:dyDescent="0.3">
      <c r="A412" s="57">
        <v>44286</v>
      </c>
      <c r="B412">
        <v>29894663000189</v>
      </c>
      <c r="C412" t="s">
        <v>96</v>
      </c>
      <c r="D412" s="57">
        <v>44074</v>
      </c>
      <c r="E412">
        <v>117.5</v>
      </c>
      <c r="F412" s="57">
        <v>44323</v>
      </c>
      <c r="G412">
        <f t="shared" si="26"/>
        <v>37</v>
      </c>
      <c r="H412" s="57">
        <v>46575</v>
      </c>
      <c r="I412">
        <v>2259</v>
      </c>
      <c r="J412">
        <v>301145460</v>
      </c>
      <c r="K412">
        <v>84</v>
      </c>
      <c r="L412"/>
      <c r="M412"/>
      <c r="N412">
        <v>1.4072249172402358</v>
      </c>
      <c r="O412" s="83">
        <v>4938.7</v>
      </c>
      <c r="P412">
        <v>5755.329999999999</v>
      </c>
      <c r="Q412">
        <v>1.753414</v>
      </c>
      <c r="R412">
        <v>5472.78</v>
      </c>
      <c r="S412">
        <v>1.753414</v>
      </c>
      <c r="T412" s="84">
        <v>4938.7</v>
      </c>
      <c r="U412" s="57">
        <v>44317</v>
      </c>
      <c r="V412" s="81" t="str">
        <f t="shared" si="24"/>
        <v>82020</v>
      </c>
      <c r="W412" s="80" t="str">
        <f t="shared" si="25"/>
        <v>1 a 30 dias</v>
      </c>
      <c r="X412" s="81" t="str">
        <f t="shared" si="27"/>
        <v>52021</v>
      </c>
      <c r="AA412"/>
    </row>
    <row r="413" spans="1:27" x14ac:dyDescent="0.3">
      <c r="A413" s="57">
        <v>44286</v>
      </c>
      <c r="B413">
        <v>29894663000189</v>
      </c>
      <c r="C413" t="s">
        <v>96</v>
      </c>
      <c r="D413" s="57">
        <v>44074</v>
      </c>
      <c r="E413">
        <v>57.08</v>
      </c>
      <c r="F413" s="57">
        <v>44234</v>
      </c>
      <c r="G413">
        <f t="shared" si="26"/>
        <v>-52</v>
      </c>
      <c r="H413" s="57">
        <v>46575</v>
      </c>
      <c r="I413">
        <v>2259</v>
      </c>
      <c r="J413">
        <v>301146242</v>
      </c>
      <c r="K413">
        <v>84</v>
      </c>
      <c r="L413"/>
      <c r="M413"/>
      <c r="N413">
        <v>1.3599999999999999</v>
      </c>
      <c r="O413" s="83">
        <v>2610.42</v>
      </c>
      <c r="P413">
        <v>2840.3400000000024</v>
      </c>
      <c r="Q413">
        <v>1.696226</v>
      </c>
      <c r="R413">
        <v>2868.3900000000003</v>
      </c>
      <c r="S413">
        <v>1.696226</v>
      </c>
      <c r="T413" s="84">
        <v>2610.42</v>
      </c>
      <c r="U413" s="57">
        <v>44228</v>
      </c>
      <c r="V413" s="81" t="str">
        <f t="shared" si="24"/>
        <v>82020</v>
      </c>
      <c r="W413" s="80" t="str">
        <f t="shared" si="25"/>
        <v>31 a 60 dias</v>
      </c>
      <c r="X413" s="81" t="str">
        <f t="shared" si="27"/>
        <v>22021</v>
      </c>
      <c r="AA413"/>
    </row>
    <row r="414" spans="1:27" x14ac:dyDescent="0.3">
      <c r="A414" s="57">
        <v>44286</v>
      </c>
      <c r="B414">
        <v>29894663000189</v>
      </c>
      <c r="C414" t="s">
        <v>96</v>
      </c>
      <c r="D414" s="57">
        <v>44099</v>
      </c>
      <c r="E414">
        <v>68.27</v>
      </c>
      <c r="F414" s="57">
        <v>44172</v>
      </c>
      <c r="G414">
        <f t="shared" si="26"/>
        <v>-114</v>
      </c>
      <c r="H414" s="57">
        <v>46638</v>
      </c>
      <c r="I414">
        <v>2322</v>
      </c>
      <c r="J414">
        <v>301161867</v>
      </c>
      <c r="K414">
        <v>84</v>
      </c>
      <c r="L414"/>
      <c r="M414"/>
      <c r="N414">
        <v>1.4250620000000001</v>
      </c>
      <c r="O414" s="83">
        <v>3231.67</v>
      </c>
      <c r="P414">
        <v>3336.2800000000016</v>
      </c>
      <c r="Q414">
        <v>1.771434</v>
      </c>
      <c r="R414">
        <v>3550.25</v>
      </c>
      <c r="S414">
        <v>1.771434</v>
      </c>
      <c r="T414" s="84">
        <v>3231.67</v>
      </c>
      <c r="U414" s="57">
        <v>44166</v>
      </c>
      <c r="V414" s="81" t="str">
        <f t="shared" si="24"/>
        <v>92020</v>
      </c>
      <c r="W414" s="80" t="str">
        <f t="shared" si="25"/>
        <v>91 a 120 dias</v>
      </c>
      <c r="X414" s="81" t="str">
        <f t="shared" si="27"/>
        <v>122020</v>
      </c>
      <c r="AA414"/>
    </row>
    <row r="415" spans="1:27" x14ac:dyDescent="0.3">
      <c r="A415" s="57">
        <v>44286</v>
      </c>
      <c r="B415">
        <v>29894663000189</v>
      </c>
      <c r="C415" t="s">
        <v>96</v>
      </c>
      <c r="D415" s="57">
        <v>44134</v>
      </c>
      <c r="E415">
        <v>393</v>
      </c>
      <c r="F415" s="57">
        <v>44323</v>
      </c>
      <c r="G415">
        <f t="shared" si="26"/>
        <v>37</v>
      </c>
      <c r="H415" s="57">
        <v>46638</v>
      </c>
      <c r="I415">
        <v>2322</v>
      </c>
      <c r="J415">
        <v>301176564</v>
      </c>
      <c r="K415">
        <v>84</v>
      </c>
      <c r="L415"/>
      <c r="M415"/>
      <c r="N415">
        <v>1.4055710000000001</v>
      </c>
      <c r="O415" s="83">
        <v>16731.32</v>
      </c>
      <c r="P415">
        <v>19252.420000000009</v>
      </c>
      <c r="Q415">
        <v>1.752407</v>
      </c>
      <c r="R415">
        <v>18584.05</v>
      </c>
      <c r="S415">
        <v>1.752407</v>
      </c>
      <c r="T415" s="84">
        <v>16731.32</v>
      </c>
      <c r="U415" s="57">
        <v>44317</v>
      </c>
      <c r="V415" s="81" t="str">
        <f t="shared" si="24"/>
        <v>102020</v>
      </c>
      <c r="W415" s="80" t="str">
        <f t="shared" si="25"/>
        <v>1 a 30 dias</v>
      </c>
      <c r="X415" s="81" t="str">
        <f t="shared" si="27"/>
        <v>52021</v>
      </c>
      <c r="AA415"/>
    </row>
    <row r="416" spans="1:27" x14ac:dyDescent="0.3">
      <c r="A416" s="57">
        <v>44286</v>
      </c>
      <c r="B416">
        <v>29894663000189</v>
      </c>
      <c r="C416" t="s">
        <v>96</v>
      </c>
      <c r="D416" s="57">
        <v>44099</v>
      </c>
      <c r="E416">
        <v>549.35</v>
      </c>
      <c r="F416" s="57">
        <v>44234</v>
      </c>
      <c r="G416">
        <f t="shared" si="26"/>
        <v>-52</v>
      </c>
      <c r="H416" s="57">
        <v>46638</v>
      </c>
      <c r="I416">
        <v>2322</v>
      </c>
      <c r="J416">
        <v>301178301</v>
      </c>
      <c r="K416">
        <v>84</v>
      </c>
      <c r="L416"/>
      <c r="M416"/>
      <c r="N416">
        <v>1.4126430000000001</v>
      </c>
      <c r="O416" s="83">
        <v>24995.57</v>
      </c>
      <c r="P416">
        <v>26958.9</v>
      </c>
      <c r="Q416">
        <v>1.7582089999999999</v>
      </c>
      <c r="R416">
        <v>27568.75</v>
      </c>
      <c r="S416">
        <v>1.7582089999999999</v>
      </c>
      <c r="T416" s="84">
        <v>24995.57</v>
      </c>
      <c r="U416" s="57">
        <v>44228</v>
      </c>
      <c r="V416" s="81" t="str">
        <f t="shared" si="24"/>
        <v>92020</v>
      </c>
      <c r="W416" s="80" t="str">
        <f t="shared" si="25"/>
        <v>31 a 60 dias</v>
      </c>
      <c r="X416" s="81" t="str">
        <f t="shared" si="27"/>
        <v>22021</v>
      </c>
      <c r="AA416"/>
    </row>
    <row r="417" spans="1:27" x14ac:dyDescent="0.3">
      <c r="A417" s="57">
        <v>44286</v>
      </c>
      <c r="B417">
        <v>29894663000189</v>
      </c>
      <c r="C417" t="s">
        <v>96</v>
      </c>
      <c r="D417" s="57">
        <v>44074</v>
      </c>
      <c r="E417">
        <v>119.71</v>
      </c>
      <c r="F417" s="57">
        <v>44323</v>
      </c>
      <c r="G417">
        <f t="shared" si="26"/>
        <v>37</v>
      </c>
      <c r="H417" s="57">
        <v>46638</v>
      </c>
      <c r="I417">
        <v>2322</v>
      </c>
      <c r="J417">
        <v>301182628</v>
      </c>
      <c r="K417">
        <v>84</v>
      </c>
      <c r="L417"/>
      <c r="M417"/>
      <c r="N417">
        <v>1.4484840000000001</v>
      </c>
      <c r="O417" s="83">
        <v>5045.6099999999997</v>
      </c>
      <c r="P417">
        <v>5735.1200000000017</v>
      </c>
      <c r="Q417">
        <v>1.7865740000000001</v>
      </c>
      <c r="R417">
        <v>5586.18</v>
      </c>
      <c r="S417">
        <v>1.7865740000000001</v>
      </c>
      <c r="T417" s="84">
        <v>5045.6099999999997</v>
      </c>
      <c r="U417" s="57">
        <v>44317</v>
      </c>
      <c r="V417" s="81" t="str">
        <f t="shared" si="24"/>
        <v>82020</v>
      </c>
      <c r="W417" s="80" t="str">
        <f t="shared" si="25"/>
        <v>1 a 30 dias</v>
      </c>
      <c r="X417" s="81" t="str">
        <f t="shared" si="27"/>
        <v>52021</v>
      </c>
      <c r="AA417"/>
    </row>
    <row r="418" spans="1:27" x14ac:dyDescent="0.3">
      <c r="A418" s="57">
        <v>44286</v>
      </c>
      <c r="B418">
        <v>29894663000189</v>
      </c>
      <c r="C418" t="s">
        <v>96</v>
      </c>
      <c r="D418" s="57">
        <v>44099</v>
      </c>
      <c r="E418">
        <v>238.85</v>
      </c>
      <c r="F418" s="57">
        <v>44172</v>
      </c>
      <c r="G418">
        <f t="shared" si="26"/>
        <v>-114</v>
      </c>
      <c r="H418" s="57">
        <v>46699</v>
      </c>
      <c r="I418">
        <v>2383</v>
      </c>
      <c r="J418">
        <v>301184118</v>
      </c>
      <c r="K418">
        <v>84</v>
      </c>
      <c r="L418"/>
      <c r="M418"/>
      <c r="N418">
        <v>1.443095</v>
      </c>
      <c r="O418" s="83">
        <v>11370.4</v>
      </c>
      <c r="P418">
        <v>11269.690000000002</v>
      </c>
      <c r="Q418">
        <v>1.7898829999999999</v>
      </c>
      <c r="R418">
        <v>12513.61</v>
      </c>
      <c r="S418">
        <v>1.7898829999999999</v>
      </c>
      <c r="T418" s="84">
        <v>11370.4</v>
      </c>
      <c r="U418" s="57">
        <v>44197</v>
      </c>
      <c r="V418" s="81" t="str">
        <f t="shared" si="24"/>
        <v>92020</v>
      </c>
      <c r="W418" s="80" t="str">
        <f t="shared" si="25"/>
        <v>91 a 120 dias</v>
      </c>
      <c r="X418" s="81" t="str">
        <f t="shared" si="27"/>
        <v>12021</v>
      </c>
      <c r="AA418"/>
    </row>
    <row r="419" spans="1:27" x14ac:dyDescent="0.3">
      <c r="A419" s="57">
        <v>44286</v>
      </c>
      <c r="B419">
        <v>29894663000189</v>
      </c>
      <c r="C419" t="s">
        <v>96</v>
      </c>
      <c r="D419" s="57">
        <v>43903</v>
      </c>
      <c r="E419">
        <v>20.45</v>
      </c>
      <c r="F419" s="57">
        <v>44050</v>
      </c>
      <c r="G419">
        <f t="shared" si="26"/>
        <v>-236</v>
      </c>
      <c r="H419" s="57">
        <v>46062</v>
      </c>
      <c r="I419">
        <v>1746</v>
      </c>
      <c r="J419">
        <v>301204172</v>
      </c>
      <c r="K419">
        <v>72</v>
      </c>
      <c r="L419"/>
      <c r="M419"/>
      <c r="N419">
        <v>1.4950000000000001</v>
      </c>
      <c r="O419" s="83">
        <v>889.21</v>
      </c>
      <c r="P419">
        <v>887.32000000000016</v>
      </c>
      <c r="Q419">
        <v>2.0226130000000002</v>
      </c>
      <c r="R419">
        <v>982.38</v>
      </c>
      <c r="S419">
        <v>2.0226130000000002</v>
      </c>
      <c r="T419" s="84">
        <v>889.21</v>
      </c>
      <c r="U419" s="57">
        <v>44044</v>
      </c>
      <c r="V419" s="81" t="str">
        <f t="shared" si="24"/>
        <v>32020</v>
      </c>
      <c r="W419" s="80" t="str">
        <f t="shared" si="25"/>
        <v>Acima de 120 dias</v>
      </c>
      <c r="X419" s="81" t="str">
        <f t="shared" si="27"/>
        <v>82020</v>
      </c>
      <c r="AA419"/>
    </row>
    <row r="420" spans="1:27" x14ac:dyDescent="0.3">
      <c r="A420" s="57">
        <v>44286</v>
      </c>
      <c r="B420">
        <v>29894663000189</v>
      </c>
      <c r="C420" t="s">
        <v>96</v>
      </c>
      <c r="D420" s="57">
        <v>44001</v>
      </c>
      <c r="E420">
        <v>96.55</v>
      </c>
      <c r="F420" s="57">
        <v>44081</v>
      </c>
      <c r="G420">
        <f t="shared" si="26"/>
        <v>-205</v>
      </c>
      <c r="H420" s="57">
        <v>46514</v>
      </c>
      <c r="I420">
        <v>2198</v>
      </c>
      <c r="J420">
        <v>301229975</v>
      </c>
      <c r="K420">
        <v>84</v>
      </c>
      <c r="L420"/>
      <c r="M420"/>
      <c r="N420">
        <v>1.433444245737179</v>
      </c>
      <c r="O420" s="83">
        <v>4749.95</v>
      </c>
      <c r="P420">
        <v>4661.2499999999991</v>
      </c>
      <c r="Q420">
        <v>1.7780309999999999</v>
      </c>
      <c r="R420">
        <v>5166.84</v>
      </c>
      <c r="S420">
        <v>1.7780309999999999</v>
      </c>
      <c r="T420" s="84">
        <v>4749.95</v>
      </c>
      <c r="U420" s="57">
        <v>44075</v>
      </c>
      <c r="V420" s="81" t="str">
        <f t="shared" si="24"/>
        <v>62020</v>
      </c>
      <c r="W420" s="80" t="str">
        <f t="shared" si="25"/>
        <v>Acima de 120 dias</v>
      </c>
      <c r="X420" s="81" t="str">
        <f t="shared" si="27"/>
        <v>92020</v>
      </c>
      <c r="AA420"/>
    </row>
    <row r="421" spans="1:27" x14ac:dyDescent="0.3">
      <c r="A421" s="57">
        <v>44286</v>
      </c>
      <c r="B421">
        <v>29894663000189</v>
      </c>
      <c r="C421" t="s">
        <v>96</v>
      </c>
      <c r="D421" s="57">
        <v>44001</v>
      </c>
      <c r="E421">
        <v>43.9</v>
      </c>
      <c r="F421" s="57">
        <v>44081</v>
      </c>
      <c r="G421">
        <f t="shared" si="26"/>
        <v>-205</v>
      </c>
      <c r="H421" s="57">
        <v>46514</v>
      </c>
      <c r="I421">
        <v>2198</v>
      </c>
      <c r="J421">
        <v>301232666</v>
      </c>
      <c r="K421">
        <v>84</v>
      </c>
      <c r="L421"/>
      <c r="M421"/>
      <c r="N421">
        <v>1.4334804238505776</v>
      </c>
      <c r="O421" s="83">
        <v>2157.17</v>
      </c>
      <c r="P421">
        <v>2119.3800000000006</v>
      </c>
      <c r="Q421">
        <v>1.7829969999999999</v>
      </c>
      <c r="R421">
        <v>2349.2400000000002</v>
      </c>
      <c r="S421">
        <v>1.7829969999999999</v>
      </c>
      <c r="T421" s="84">
        <v>2157.17</v>
      </c>
      <c r="U421" s="57">
        <v>44075</v>
      </c>
      <c r="V421" s="81" t="str">
        <f t="shared" si="24"/>
        <v>62020</v>
      </c>
      <c r="W421" s="80" t="str">
        <f t="shared" si="25"/>
        <v>Acima de 120 dias</v>
      </c>
      <c r="X421" s="81" t="str">
        <f t="shared" si="27"/>
        <v>92020</v>
      </c>
      <c r="AA421"/>
    </row>
    <row r="422" spans="1:27" x14ac:dyDescent="0.3">
      <c r="A422" s="57">
        <v>44286</v>
      </c>
      <c r="B422">
        <v>29894663000189</v>
      </c>
      <c r="C422" t="s">
        <v>96</v>
      </c>
      <c r="D422" s="57">
        <v>43978</v>
      </c>
      <c r="E422">
        <v>95.6</v>
      </c>
      <c r="F422" s="57">
        <v>44234</v>
      </c>
      <c r="G422">
        <f t="shared" si="26"/>
        <v>-52</v>
      </c>
      <c r="H422" s="57">
        <v>46514</v>
      </c>
      <c r="I422">
        <v>2198</v>
      </c>
      <c r="J422">
        <v>301233198</v>
      </c>
      <c r="K422">
        <v>84</v>
      </c>
      <c r="L422"/>
      <c r="M422"/>
      <c r="N422">
        <v>1.4506349999999999</v>
      </c>
      <c r="O422" s="83">
        <v>4202.09</v>
      </c>
      <c r="P422">
        <v>4633.57</v>
      </c>
      <c r="Q422">
        <v>1.7989980000000001</v>
      </c>
      <c r="R422">
        <v>4615.95</v>
      </c>
      <c r="S422">
        <v>1.7989980000000001</v>
      </c>
      <c r="T422" s="84">
        <v>4202.09</v>
      </c>
      <c r="U422" s="57">
        <v>44256</v>
      </c>
      <c r="V422" s="81" t="str">
        <f t="shared" si="24"/>
        <v>52020</v>
      </c>
      <c r="W422" s="80" t="str">
        <f t="shared" si="25"/>
        <v>31 a 60 dias</v>
      </c>
      <c r="X422" s="81" t="str">
        <f t="shared" si="27"/>
        <v>32021</v>
      </c>
      <c r="AA422"/>
    </row>
    <row r="423" spans="1:27" x14ac:dyDescent="0.3">
      <c r="A423" s="57">
        <v>44286</v>
      </c>
      <c r="B423">
        <v>29894663000189</v>
      </c>
      <c r="C423" t="s">
        <v>96</v>
      </c>
      <c r="D423" s="57">
        <v>44001</v>
      </c>
      <c r="E423">
        <v>50.37</v>
      </c>
      <c r="F423" s="57">
        <v>44050</v>
      </c>
      <c r="G423">
        <f t="shared" si="26"/>
        <v>-236</v>
      </c>
      <c r="H423" s="57">
        <v>46514</v>
      </c>
      <c r="I423">
        <v>2198</v>
      </c>
      <c r="J423">
        <v>301237538</v>
      </c>
      <c r="K423">
        <v>84</v>
      </c>
      <c r="L423"/>
      <c r="M423"/>
      <c r="N423">
        <v>1.4339144334743765</v>
      </c>
      <c r="O423" s="83">
        <v>2525.0499999999997</v>
      </c>
      <c r="P423">
        <v>2431.41</v>
      </c>
      <c r="Q423">
        <v>1.7837479999999999</v>
      </c>
      <c r="R423">
        <v>2745.64</v>
      </c>
      <c r="S423">
        <v>1.7837479999999999</v>
      </c>
      <c r="T423" s="84">
        <v>2525.0499999999997</v>
      </c>
      <c r="U423" s="57">
        <v>44075</v>
      </c>
      <c r="V423" s="81" t="str">
        <f t="shared" si="24"/>
        <v>62020</v>
      </c>
      <c r="W423" s="80" t="str">
        <f t="shared" si="25"/>
        <v>Acima de 120 dias</v>
      </c>
      <c r="X423" s="81" t="str">
        <f t="shared" si="27"/>
        <v>92020</v>
      </c>
      <c r="AA423"/>
    </row>
    <row r="424" spans="1:27" x14ac:dyDescent="0.3">
      <c r="A424" s="57">
        <v>44286</v>
      </c>
      <c r="B424">
        <v>29894663000189</v>
      </c>
      <c r="C424" t="s">
        <v>96</v>
      </c>
      <c r="D424" s="57">
        <v>44074</v>
      </c>
      <c r="E424">
        <v>48.2</v>
      </c>
      <c r="F424" s="57">
        <v>44234</v>
      </c>
      <c r="G424">
        <f t="shared" si="26"/>
        <v>-52</v>
      </c>
      <c r="H424" s="57">
        <v>46545</v>
      </c>
      <c r="I424">
        <v>2229</v>
      </c>
      <c r="J424">
        <v>301246874</v>
      </c>
      <c r="K424">
        <v>84</v>
      </c>
      <c r="L424"/>
      <c r="M424"/>
      <c r="N424">
        <v>1.434499165275462</v>
      </c>
      <c r="O424" s="83">
        <v>2138.2000000000003</v>
      </c>
      <c r="P424">
        <v>2324.9100000000008</v>
      </c>
      <c r="Q424">
        <v>1.787223</v>
      </c>
      <c r="R424">
        <v>2354.52</v>
      </c>
      <c r="S424">
        <v>1.787223</v>
      </c>
      <c r="T424" s="84">
        <v>2138.2000000000003</v>
      </c>
      <c r="U424" s="57">
        <v>44228</v>
      </c>
      <c r="V424" s="81" t="str">
        <f t="shared" si="24"/>
        <v>82020</v>
      </c>
      <c r="W424" s="80" t="str">
        <f t="shared" si="25"/>
        <v>31 a 60 dias</v>
      </c>
      <c r="X424" s="81" t="str">
        <f t="shared" si="27"/>
        <v>22021</v>
      </c>
      <c r="AA424"/>
    </row>
    <row r="425" spans="1:27" x14ac:dyDescent="0.3">
      <c r="A425" s="57">
        <v>44286</v>
      </c>
      <c r="B425">
        <v>29894663000189</v>
      </c>
      <c r="C425" t="s">
        <v>96</v>
      </c>
      <c r="D425" s="57">
        <v>43936</v>
      </c>
      <c r="E425">
        <v>33.57</v>
      </c>
      <c r="F425" s="57">
        <v>44019</v>
      </c>
      <c r="G425">
        <f t="shared" si="26"/>
        <v>-267</v>
      </c>
      <c r="H425" s="57">
        <v>46090</v>
      </c>
      <c r="I425">
        <v>1774</v>
      </c>
      <c r="J425">
        <v>301309559</v>
      </c>
      <c r="K425">
        <v>72</v>
      </c>
      <c r="L425"/>
      <c r="M425"/>
      <c r="N425">
        <v>1.4949999999999999</v>
      </c>
      <c r="O425" s="83">
        <v>1500.07</v>
      </c>
      <c r="P425">
        <v>1458.4899999999998</v>
      </c>
      <c r="Q425">
        <v>2.0357699999999999</v>
      </c>
      <c r="R425">
        <v>1660.24</v>
      </c>
      <c r="S425">
        <v>2.0357699999999999</v>
      </c>
      <c r="T425" s="84">
        <v>1500.07</v>
      </c>
      <c r="U425" s="57">
        <v>44044</v>
      </c>
      <c r="V425" s="81" t="str">
        <f t="shared" si="24"/>
        <v>42020</v>
      </c>
      <c r="W425" s="80" t="str">
        <f t="shared" si="25"/>
        <v>Acima de 120 dias</v>
      </c>
      <c r="X425" s="81" t="str">
        <f t="shared" si="27"/>
        <v>82020</v>
      </c>
      <c r="AA425"/>
    </row>
    <row r="426" spans="1:27" x14ac:dyDescent="0.3">
      <c r="A426" s="57">
        <v>44286</v>
      </c>
      <c r="B426">
        <v>29894663000189</v>
      </c>
      <c r="C426" t="s">
        <v>96</v>
      </c>
      <c r="D426" s="57">
        <v>43978</v>
      </c>
      <c r="E426">
        <v>246.1</v>
      </c>
      <c r="F426" s="57">
        <v>44323</v>
      </c>
      <c r="G426">
        <f t="shared" si="26"/>
        <v>37</v>
      </c>
      <c r="H426" s="57">
        <v>46514</v>
      </c>
      <c r="I426">
        <v>2198</v>
      </c>
      <c r="J426">
        <v>301330004</v>
      </c>
      <c r="K426">
        <v>84</v>
      </c>
      <c r="L426"/>
      <c r="M426"/>
      <c r="N426">
        <v>1.447743</v>
      </c>
      <c r="O426" s="83">
        <v>10087.73</v>
      </c>
      <c r="P426">
        <v>11939.619999999999</v>
      </c>
      <c r="Q426">
        <v>1.7958940000000001</v>
      </c>
      <c r="R426">
        <v>11153.86</v>
      </c>
      <c r="S426">
        <v>1.7958940000000001</v>
      </c>
      <c r="T426" s="84">
        <v>10087.73</v>
      </c>
      <c r="U426" s="57">
        <v>44317</v>
      </c>
      <c r="V426" s="81" t="str">
        <f t="shared" si="24"/>
        <v>52020</v>
      </c>
      <c r="W426" s="80" t="str">
        <f t="shared" si="25"/>
        <v>1 a 30 dias</v>
      </c>
      <c r="X426" s="81" t="str">
        <f t="shared" si="27"/>
        <v>52021</v>
      </c>
      <c r="AA426"/>
    </row>
    <row r="427" spans="1:27" x14ac:dyDescent="0.3">
      <c r="A427" s="57">
        <v>44286</v>
      </c>
      <c r="B427">
        <v>29894663000189</v>
      </c>
      <c r="C427" t="s">
        <v>96</v>
      </c>
      <c r="D427" s="57">
        <v>44040</v>
      </c>
      <c r="E427">
        <v>127</v>
      </c>
      <c r="F427" s="57">
        <v>44172</v>
      </c>
      <c r="G427">
        <f t="shared" si="26"/>
        <v>-114</v>
      </c>
      <c r="H427" s="57">
        <v>46545</v>
      </c>
      <c r="I427">
        <v>2229</v>
      </c>
      <c r="J427">
        <v>301335046</v>
      </c>
      <c r="K427">
        <v>84</v>
      </c>
      <c r="L427"/>
      <c r="M427"/>
      <c r="N427">
        <v>1.4080692042517633</v>
      </c>
      <c r="O427" s="83">
        <v>5937.47</v>
      </c>
      <c r="P427">
        <v>6208.5699999999988</v>
      </c>
      <c r="Q427">
        <v>1.7541020000000001</v>
      </c>
      <c r="R427">
        <v>6504.22</v>
      </c>
      <c r="S427">
        <v>1.7541020000000001</v>
      </c>
      <c r="T427" s="84">
        <v>5937.47</v>
      </c>
      <c r="U427" s="57">
        <v>44166</v>
      </c>
      <c r="V427" s="81" t="str">
        <f t="shared" si="24"/>
        <v>72020</v>
      </c>
      <c r="W427" s="80" t="str">
        <f t="shared" si="25"/>
        <v>91 a 120 dias</v>
      </c>
      <c r="X427" s="81" t="str">
        <f t="shared" si="27"/>
        <v>122020</v>
      </c>
      <c r="AA427"/>
    </row>
    <row r="428" spans="1:27" x14ac:dyDescent="0.3">
      <c r="A428" s="57">
        <v>44286</v>
      </c>
      <c r="B428">
        <v>29894663000189</v>
      </c>
      <c r="C428" t="s">
        <v>96</v>
      </c>
      <c r="D428" s="57">
        <v>44074</v>
      </c>
      <c r="E428">
        <v>449.55</v>
      </c>
      <c r="F428" s="57">
        <v>44323</v>
      </c>
      <c r="G428">
        <f t="shared" si="26"/>
        <v>37</v>
      </c>
      <c r="H428" s="57">
        <v>46514</v>
      </c>
      <c r="I428">
        <v>2198</v>
      </c>
      <c r="J428">
        <v>301338043</v>
      </c>
      <c r="K428">
        <v>84</v>
      </c>
      <c r="L428"/>
      <c r="M428"/>
      <c r="N428">
        <v>1.4428757489181883</v>
      </c>
      <c r="O428" s="83">
        <v>18451.259999999998</v>
      </c>
      <c r="P428">
        <v>21486.160000000003</v>
      </c>
      <c r="Q428">
        <v>1.7912300000000001</v>
      </c>
      <c r="R428">
        <v>20404.09</v>
      </c>
      <c r="S428">
        <v>1.7912300000000001</v>
      </c>
      <c r="T428" s="84">
        <v>18451.259999999998</v>
      </c>
      <c r="U428" s="57">
        <v>44317</v>
      </c>
      <c r="V428" s="81" t="str">
        <f t="shared" si="24"/>
        <v>82020</v>
      </c>
      <c r="W428" s="80" t="str">
        <f t="shared" si="25"/>
        <v>1 a 30 dias</v>
      </c>
      <c r="X428" s="81" t="str">
        <f t="shared" si="27"/>
        <v>52021</v>
      </c>
      <c r="AA428"/>
    </row>
    <row r="429" spans="1:27" x14ac:dyDescent="0.3">
      <c r="A429" s="57">
        <v>44286</v>
      </c>
      <c r="B429">
        <v>29894663000189</v>
      </c>
      <c r="C429" t="s">
        <v>96</v>
      </c>
      <c r="D429" s="57">
        <v>44040</v>
      </c>
      <c r="E429">
        <v>62.44</v>
      </c>
      <c r="F429" s="57">
        <v>44262</v>
      </c>
      <c r="G429">
        <f t="shared" si="26"/>
        <v>-24</v>
      </c>
      <c r="H429" s="57">
        <v>46545</v>
      </c>
      <c r="I429">
        <v>2229</v>
      </c>
      <c r="J429">
        <v>301343299</v>
      </c>
      <c r="K429">
        <v>84</v>
      </c>
      <c r="L429"/>
      <c r="M429"/>
      <c r="N429">
        <v>1.4229302566576285</v>
      </c>
      <c r="O429" s="83">
        <v>2720.03</v>
      </c>
      <c r="P429">
        <v>3037.38</v>
      </c>
      <c r="Q429">
        <v>1.770044</v>
      </c>
      <c r="R429">
        <v>2997.6400000000003</v>
      </c>
      <c r="S429">
        <v>1.770044</v>
      </c>
      <c r="T429" s="84">
        <v>2720.03</v>
      </c>
      <c r="U429" s="57">
        <v>44287</v>
      </c>
      <c r="V429" s="81" t="str">
        <f t="shared" si="24"/>
        <v>72020</v>
      </c>
      <c r="W429" s="80" t="str">
        <f t="shared" si="25"/>
        <v>1 a 30 dias</v>
      </c>
      <c r="X429" s="81" t="str">
        <f t="shared" si="27"/>
        <v>42021</v>
      </c>
      <c r="AA429"/>
    </row>
    <row r="430" spans="1:27" x14ac:dyDescent="0.3">
      <c r="A430" s="57">
        <v>44286</v>
      </c>
      <c r="B430">
        <v>29894663000189</v>
      </c>
      <c r="C430" t="s">
        <v>96</v>
      </c>
      <c r="D430" s="57">
        <v>44040</v>
      </c>
      <c r="E430">
        <v>250.3</v>
      </c>
      <c r="F430" s="57">
        <v>44111</v>
      </c>
      <c r="G430">
        <f t="shared" si="26"/>
        <v>-175</v>
      </c>
      <c r="H430" s="57">
        <v>46545</v>
      </c>
      <c r="I430">
        <v>2229</v>
      </c>
      <c r="J430">
        <v>301343589</v>
      </c>
      <c r="K430">
        <v>84</v>
      </c>
      <c r="L430"/>
      <c r="M430"/>
      <c r="N430">
        <v>1.4323455137155765</v>
      </c>
      <c r="O430" s="83">
        <v>12126</v>
      </c>
      <c r="P430">
        <v>12137.629999999996</v>
      </c>
      <c r="Q430">
        <v>1.7799370000000001</v>
      </c>
      <c r="R430">
        <v>13235.59</v>
      </c>
      <c r="S430">
        <v>1.7799370000000001</v>
      </c>
      <c r="T430" s="84">
        <v>12126</v>
      </c>
      <c r="U430" s="57">
        <v>44136</v>
      </c>
      <c r="V430" s="81" t="str">
        <f t="shared" si="24"/>
        <v>72020</v>
      </c>
      <c r="W430" s="80" t="str">
        <f t="shared" si="25"/>
        <v>Acima de 120 dias</v>
      </c>
      <c r="X430" s="81" t="str">
        <f t="shared" si="27"/>
        <v>112020</v>
      </c>
      <c r="AA430"/>
    </row>
    <row r="431" spans="1:27" x14ac:dyDescent="0.3">
      <c r="A431" s="57">
        <v>44286</v>
      </c>
      <c r="B431">
        <v>29894663000189</v>
      </c>
      <c r="C431" t="s">
        <v>96</v>
      </c>
      <c r="D431" s="57">
        <v>44099</v>
      </c>
      <c r="E431">
        <v>123.09</v>
      </c>
      <c r="F431" s="57">
        <v>44293</v>
      </c>
      <c r="G431">
        <f t="shared" si="26"/>
        <v>7</v>
      </c>
      <c r="H431" s="57">
        <v>46638</v>
      </c>
      <c r="I431">
        <v>2322</v>
      </c>
      <c r="J431">
        <v>301378508</v>
      </c>
      <c r="K431">
        <v>84</v>
      </c>
      <c r="L431"/>
      <c r="M431"/>
      <c r="N431">
        <v>1.3599999999999999</v>
      </c>
      <c r="O431" s="83">
        <v>5931.55</v>
      </c>
      <c r="P431">
        <v>6149.3800000000019</v>
      </c>
      <c r="Q431">
        <v>1.41154</v>
      </c>
      <c r="R431">
        <v>6027</v>
      </c>
      <c r="S431">
        <v>1.41154</v>
      </c>
      <c r="T431" s="84">
        <v>5931.55</v>
      </c>
      <c r="U431" s="57">
        <v>44287</v>
      </c>
      <c r="V431" s="81" t="str">
        <f t="shared" si="24"/>
        <v>92020</v>
      </c>
      <c r="W431" s="80" t="str">
        <f t="shared" si="25"/>
        <v>1 a 30 dias</v>
      </c>
      <c r="X431" s="81" t="str">
        <f t="shared" si="27"/>
        <v>42021</v>
      </c>
      <c r="AA431"/>
    </row>
    <row r="432" spans="1:27" x14ac:dyDescent="0.3">
      <c r="A432" s="57">
        <v>44286</v>
      </c>
      <c r="B432">
        <v>29894663000189</v>
      </c>
      <c r="C432" t="s">
        <v>96</v>
      </c>
      <c r="D432" s="57">
        <v>44134</v>
      </c>
      <c r="E432">
        <v>250</v>
      </c>
      <c r="F432" s="57">
        <v>44172</v>
      </c>
      <c r="G432">
        <f t="shared" si="26"/>
        <v>-114</v>
      </c>
      <c r="H432" s="57">
        <v>46667</v>
      </c>
      <c r="I432">
        <v>2351</v>
      </c>
      <c r="J432">
        <v>301396449</v>
      </c>
      <c r="K432">
        <v>84</v>
      </c>
      <c r="L432"/>
      <c r="M432"/>
      <c r="N432">
        <v>1.4401219999999999</v>
      </c>
      <c r="O432" s="83">
        <v>11842.07</v>
      </c>
      <c r="P432">
        <v>12182.049999999996</v>
      </c>
      <c r="Q432">
        <v>1.7891779999999999</v>
      </c>
      <c r="R432">
        <v>13028.06</v>
      </c>
      <c r="S432">
        <v>1.7891779999999999</v>
      </c>
      <c r="T432" s="84">
        <v>11842.07</v>
      </c>
      <c r="U432" s="57">
        <v>44166</v>
      </c>
      <c r="V432" s="81" t="str">
        <f t="shared" si="24"/>
        <v>102020</v>
      </c>
      <c r="W432" s="80" t="str">
        <f t="shared" si="25"/>
        <v>91 a 120 dias</v>
      </c>
      <c r="X432" s="81" t="str">
        <f t="shared" si="27"/>
        <v>122020</v>
      </c>
      <c r="AA432"/>
    </row>
    <row r="433" spans="1:27" x14ac:dyDescent="0.3">
      <c r="A433" s="57">
        <v>44286</v>
      </c>
      <c r="B433">
        <v>29894663000189</v>
      </c>
      <c r="C433" t="s">
        <v>96</v>
      </c>
      <c r="D433" s="57">
        <v>43978</v>
      </c>
      <c r="E433">
        <v>269.10000000000002</v>
      </c>
      <c r="F433" s="57">
        <v>43989</v>
      </c>
      <c r="G433">
        <f t="shared" si="26"/>
        <v>-297</v>
      </c>
      <c r="H433" s="57">
        <v>46119</v>
      </c>
      <c r="I433">
        <v>1803</v>
      </c>
      <c r="J433">
        <v>301413560</v>
      </c>
      <c r="K433">
        <v>72</v>
      </c>
      <c r="L433"/>
      <c r="M433"/>
      <c r="N433">
        <v>1.3599999999999999</v>
      </c>
      <c r="O433" s="83">
        <v>13121.87</v>
      </c>
      <c r="P433">
        <v>12234.880000000003</v>
      </c>
      <c r="Q433">
        <v>1.607475</v>
      </c>
      <c r="R433">
        <v>13789.75</v>
      </c>
      <c r="S433">
        <v>1.607475</v>
      </c>
      <c r="T433" s="84">
        <v>13121.87</v>
      </c>
      <c r="U433" s="57">
        <v>44228</v>
      </c>
      <c r="V433" s="81" t="str">
        <f t="shared" si="24"/>
        <v>52020</v>
      </c>
      <c r="W433" s="80" t="str">
        <f t="shared" si="25"/>
        <v>Acima de 120 dias</v>
      </c>
      <c r="X433" s="81" t="str">
        <f t="shared" si="27"/>
        <v>22021</v>
      </c>
      <c r="AA433"/>
    </row>
    <row r="434" spans="1:27" x14ac:dyDescent="0.3">
      <c r="A434" s="57">
        <v>44286</v>
      </c>
      <c r="B434">
        <v>29894663000189</v>
      </c>
      <c r="C434" t="s">
        <v>96</v>
      </c>
      <c r="D434" s="57">
        <v>43978</v>
      </c>
      <c r="E434">
        <v>397</v>
      </c>
      <c r="F434" s="57">
        <v>43989</v>
      </c>
      <c r="G434">
        <f t="shared" si="26"/>
        <v>-297</v>
      </c>
      <c r="H434" s="57">
        <v>46119</v>
      </c>
      <c r="I434">
        <v>1803</v>
      </c>
      <c r="J434">
        <v>301420164</v>
      </c>
      <c r="K434">
        <v>72</v>
      </c>
      <c r="L434"/>
      <c r="M434"/>
      <c r="N434">
        <v>1.4961159640568564</v>
      </c>
      <c r="O434" s="83">
        <v>18204.120000000003</v>
      </c>
      <c r="P434">
        <v>17340.810000000001</v>
      </c>
      <c r="Q434">
        <v>2.0518320000000001</v>
      </c>
      <c r="R434">
        <v>20189.989999999998</v>
      </c>
      <c r="S434">
        <v>2.0518320000000001</v>
      </c>
      <c r="T434" s="84">
        <v>18204.120000000003</v>
      </c>
      <c r="U434" s="57">
        <v>44317</v>
      </c>
      <c r="V434" s="81" t="str">
        <f t="shared" si="24"/>
        <v>52020</v>
      </c>
      <c r="W434" s="80" t="str">
        <f t="shared" si="25"/>
        <v>Acima de 120 dias</v>
      </c>
      <c r="X434" s="81" t="str">
        <f t="shared" si="27"/>
        <v>52021</v>
      </c>
      <c r="AA434"/>
    </row>
    <row r="435" spans="1:27" x14ac:dyDescent="0.3">
      <c r="A435" s="57">
        <v>44286</v>
      </c>
      <c r="B435">
        <v>29894663000189</v>
      </c>
      <c r="C435" t="s">
        <v>96</v>
      </c>
      <c r="D435" s="57">
        <v>43978</v>
      </c>
      <c r="E435">
        <v>43.7</v>
      </c>
      <c r="F435" s="57">
        <v>44262</v>
      </c>
      <c r="G435">
        <f t="shared" si="26"/>
        <v>-24</v>
      </c>
      <c r="H435" s="57">
        <v>46119</v>
      </c>
      <c r="I435">
        <v>1803</v>
      </c>
      <c r="J435">
        <v>301420800</v>
      </c>
      <c r="K435">
        <v>72</v>
      </c>
      <c r="L435"/>
      <c r="M435"/>
      <c r="N435">
        <v>1.4961333554303402</v>
      </c>
      <c r="O435" s="83">
        <v>1610.56</v>
      </c>
      <c r="P435">
        <v>1908.7599999999998</v>
      </c>
      <c r="Q435">
        <v>2.0518420000000002</v>
      </c>
      <c r="R435">
        <v>1829.1</v>
      </c>
      <c r="S435">
        <v>2.0518420000000002</v>
      </c>
      <c r="T435" s="84">
        <v>1610.56</v>
      </c>
      <c r="U435" s="57">
        <v>44256</v>
      </c>
      <c r="V435" s="81" t="str">
        <f t="shared" si="24"/>
        <v>52020</v>
      </c>
      <c r="W435" s="80" t="str">
        <f t="shared" si="25"/>
        <v>1 a 30 dias</v>
      </c>
      <c r="X435" s="81" t="str">
        <f t="shared" si="27"/>
        <v>32021</v>
      </c>
      <c r="AA435"/>
    </row>
    <row r="436" spans="1:27" x14ac:dyDescent="0.3">
      <c r="A436" s="57">
        <v>44286</v>
      </c>
      <c r="B436">
        <v>29894663000189</v>
      </c>
      <c r="C436" t="s">
        <v>96</v>
      </c>
      <c r="D436" s="57">
        <v>44040</v>
      </c>
      <c r="E436">
        <v>167.5</v>
      </c>
      <c r="F436" s="57">
        <v>44262</v>
      </c>
      <c r="G436">
        <f t="shared" si="26"/>
        <v>-24</v>
      </c>
      <c r="H436" s="57">
        <v>46545</v>
      </c>
      <c r="I436">
        <v>2229</v>
      </c>
      <c r="J436">
        <v>301444075</v>
      </c>
      <c r="K436">
        <v>84</v>
      </c>
      <c r="L436"/>
      <c r="M436"/>
      <c r="N436">
        <v>1.4167462223459157</v>
      </c>
      <c r="O436" s="83">
        <v>7310.07</v>
      </c>
      <c r="P436">
        <v>8164.7299999999987</v>
      </c>
      <c r="Q436">
        <v>1.763339</v>
      </c>
      <c r="R436">
        <v>8055.73</v>
      </c>
      <c r="S436">
        <v>1.763339</v>
      </c>
      <c r="T436" s="84">
        <v>7310.07</v>
      </c>
      <c r="U436" s="57">
        <v>44287</v>
      </c>
      <c r="V436" s="81" t="str">
        <f t="shared" si="24"/>
        <v>72020</v>
      </c>
      <c r="W436" s="80" t="str">
        <f t="shared" si="25"/>
        <v>1 a 30 dias</v>
      </c>
      <c r="X436" s="81" t="str">
        <f t="shared" si="27"/>
        <v>42021</v>
      </c>
      <c r="AA436"/>
    </row>
    <row r="437" spans="1:27" x14ac:dyDescent="0.3">
      <c r="A437" s="57">
        <v>44286</v>
      </c>
      <c r="B437">
        <v>29894663000189</v>
      </c>
      <c r="C437" t="s">
        <v>96</v>
      </c>
      <c r="D437" s="57">
        <v>44074</v>
      </c>
      <c r="E437">
        <v>313.5</v>
      </c>
      <c r="F437" s="57">
        <v>44234</v>
      </c>
      <c r="G437">
        <f t="shared" si="26"/>
        <v>-52</v>
      </c>
      <c r="H437" s="57">
        <v>46545</v>
      </c>
      <c r="I437">
        <v>2229</v>
      </c>
      <c r="J437">
        <v>301448575</v>
      </c>
      <c r="K437">
        <v>84</v>
      </c>
      <c r="L437"/>
      <c r="M437"/>
      <c r="N437">
        <v>1.4390521544322861</v>
      </c>
      <c r="O437" s="83">
        <v>13907.53</v>
      </c>
      <c r="P437">
        <v>15098.920000000006</v>
      </c>
      <c r="Q437">
        <v>1.7870980000000001</v>
      </c>
      <c r="R437">
        <v>15294.67</v>
      </c>
      <c r="S437">
        <v>1.7870980000000001</v>
      </c>
      <c r="T437" s="84">
        <v>13907.53</v>
      </c>
      <c r="U437" s="57">
        <v>44228</v>
      </c>
      <c r="V437" s="81" t="str">
        <f t="shared" si="24"/>
        <v>82020</v>
      </c>
      <c r="W437" s="80" t="str">
        <f t="shared" si="25"/>
        <v>31 a 60 dias</v>
      </c>
      <c r="X437" s="81" t="str">
        <f t="shared" si="27"/>
        <v>22021</v>
      </c>
      <c r="AA437"/>
    </row>
    <row r="438" spans="1:27" x14ac:dyDescent="0.3">
      <c r="A438" s="57">
        <v>44286</v>
      </c>
      <c r="B438">
        <v>29894663000189</v>
      </c>
      <c r="C438" t="s">
        <v>96</v>
      </c>
      <c r="D438" s="57">
        <v>44074</v>
      </c>
      <c r="E438">
        <v>104</v>
      </c>
      <c r="F438" s="57">
        <v>44081</v>
      </c>
      <c r="G438">
        <f t="shared" si="26"/>
        <v>-205</v>
      </c>
      <c r="H438" s="57">
        <v>46575</v>
      </c>
      <c r="I438">
        <v>2259</v>
      </c>
      <c r="J438">
        <v>301453699</v>
      </c>
      <c r="K438">
        <v>84</v>
      </c>
      <c r="L438"/>
      <c r="M438"/>
      <c r="N438">
        <v>1.433453408606888</v>
      </c>
      <c r="O438" s="83">
        <v>5168.37</v>
      </c>
      <c r="P438">
        <v>5049.8599999999997</v>
      </c>
      <c r="Q438">
        <v>1.781296</v>
      </c>
      <c r="R438">
        <v>5637.63</v>
      </c>
      <c r="S438">
        <v>1.781296</v>
      </c>
      <c r="T438" s="84">
        <v>5168.37</v>
      </c>
      <c r="U438" s="57">
        <v>44105</v>
      </c>
      <c r="V438" s="81" t="str">
        <f t="shared" si="24"/>
        <v>82020</v>
      </c>
      <c r="W438" s="80" t="str">
        <f t="shared" si="25"/>
        <v>Acima de 120 dias</v>
      </c>
      <c r="X438" s="81" t="str">
        <f t="shared" si="27"/>
        <v>102020</v>
      </c>
      <c r="AA438"/>
    </row>
    <row r="439" spans="1:27" x14ac:dyDescent="0.3">
      <c r="A439" s="57">
        <v>44286</v>
      </c>
      <c r="B439">
        <v>29894663000189</v>
      </c>
      <c r="C439" t="s">
        <v>96</v>
      </c>
      <c r="D439" s="57">
        <v>44099</v>
      </c>
      <c r="E439">
        <v>160</v>
      </c>
      <c r="F439" s="57">
        <v>44323</v>
      </c>
      <c r="G439">
        <f t="shared" si="26"/>
        <v>37</v>
      </c>
      <c r="H439" s="57">
        <v>45876</v>
      </c>
      <c r="I439">
        <v>1560</v>
      </c>
      <c r="J439">
        <v>301463200</v>
      </c>
      <c r="K439">
        <v>60</v>
      </c>
      <c r="L439"/>
      <c r="M439"/>
      <c r="N439">
        <v>1.3599999999999999</v>
      </c>
      <c r="O439" s="83">
        <v>5540.14</v>
      </c>
      <c r="P439">
        <v>6482.4900000000016</v>
      </c>
      <c r="Q439">
        <v>1.72227</v>
      </c>
      <c r="R439">
        <v>5999.66</v>
      </c>
      <c r="S439">
        <v>1.72227</v>
      </c>
      <c r="T439" s="84">
        <v>5540.14</v>
      </c>
      <c r="U439" s="57">
        <v>44317</v>
      </c>
      <c r="V439" s="81" t="str">
        <f t="shared" si="24"/>
        <v>92020</v>
      </c>
      <c r="W439" s="80" t="str">
        <f t="shared" si="25"/>
        <v>1 a 30 dias</v>
      </c>
      <c r="X439" s="81" t="str">
        <f t="shared" si="27"/>
        <v>52021</v>
      </c>
      <c r="AA439"/>
    </row>
    <row r="440" spans="1:27" x14ac:dyDescent="0.3">
      <c r="A440" s="57">
        <v>44286</v>
      </c>
      <c r="B440">
        <v>29894663000189</v>
      </c>
      <c r="C440" t="s">
        <v>96</v>
      </c>
      <c r="D440" s="57">
        <v>44074</v>
      </c>
      <c r="E440">
        <v>106.23</v>
      </c>
      <c r="F440" s="57">
        <v>44262</v>
      </c>
      <c r="G440">
        <f t="shared" si="26"/>
        <v>-24</v>
      </c>
      <c r="H440" s="57">
        <v>46608</v>
      </c>
      <c r="I440">
        <v>2292</v>
      </c>
      <c r="J440">
        <v>301465554</v>
      </c>
      <c r="K440">
        <v>84</v>
      </c>
      <c r="L440"/>
      <c r="M440"/>
      <c r="N440">
        <v>1.4495750000000001</v>
      </c>
      <c r="O440" s="83">
        <v>4647.54</v>
      </c>
      <c r="P440">
        <v>5162.21</v>
      </c>
      <c r="Q440">
        <v>1.798438</v>
      </c>
      <c r="R440">
        <v>5132.8499999999995</v>
      </c>
      <c r="S440">
        <v>1.798438</v>
      </c>
      <c r="T440" s="84">
        <v>4647.54</v>
      </c>
      <c r="U440" s="57">
        <v>44287</v>
      </c>
      <c r="V440" s="81" t="str">
        <f t="shared" si="24"/>
        <v>82020</v>
      </c>
      <c r="W440" s="80" t="str">
        <f t="shared" si="25"/>
        <v>1 a 30 dias</v>
      </c>
      <c r="X440" s="81" t="str">
        <f t="shared" si="27"/>
        <v>42021</v>
      </c>
      <c r="AA440"/>
    </row>
    <row r="441" spans="1:27" x14ac:dyDescent="0.3">
      <c r="A441" s="57">
        <v>44286</v>
      </c>
      <c r="B441">
        <v>29894663000189</v>
      </c>
      <c r="C441" t="s">
        <v>96</v>
      </c>
      <c r="D441" s="57">
        <v>44074</v>
      </c>
      <c r="E441">
        <v>117.9</v>
      </c>
      <c r="F441" s="57">
        <v>44262</v>
      </c>
      <c r="G441">
        <f t="shared" si="26"/>
        <v>-24</v>
      </c>
      <c r="H441" s="57">
        <v>46608</v>
      </c>
      <c r="I441">
        <v>2292</v>
      </c>
      <c r="J441">
        <v>301466505</v>
      </c>
      <c r="K441">
        <v>84</v>
      </c>
      <c r="L441"/>
      <c r="M441"/>
      <c r="N441">
        <v>1.437227</v>
      </c>
      <c r="O441" s="83">
        <v>5176.84</v>
      </c>
      <c r="P441">
        <v>5752.9699999999993</v>
      </c>
      <c r="Q441">
        <v>1.785315</v>
      </c>
      <c r="R441">
        <v>5717.37</v>
      </c>
      <c r="S441">
        <v>1.785315</v>
      </c>
      <c r="T441" s="84">
        <v>5176.84</v>
      </c>
      <c r="U441" s="57">
        <v>44287</v>
      </c>
      <c r="V441" s="81" t="str">
        <f t="shared" si="24"/>
        <v>82020</v>
      </c>
      <c r="W441" s="80" t="str">
        <f t="shared" si="25"/>
        <v>1 a 30 dias</v>
      </c>
      <c r="X441" s="81" t="str">
        <f t="shared" si="27"/>
        <v>42021</v>
      </c>
      <c r="AA441"/>
    </row>
    <row r="442" spans="1:27" x14ac:dyDescent="0.3">
      <c r="A442" s="57">
        <v>44286</v>
      </c>
      <c r="B442">
        <v>29894663000189</v>
      </c>
      <c r="C442" t="s">
        <v>96</v>
      </c>
      <c r="D442" s="57">
        <v>44074</v>
      </c>
      <c r="E442">
        <v>201.5</v>
      </c>
      <c r="F442" s="57">
        <v>44234</v>
      </c>
      <c r="G442">
        <f t="shared" si="26"/>
        <v>-52</v>
      </c>
      <c r="H442" s="57">
        <v>46608</v>
      </c>
      <c r="I442">
        <v>2292</v>
      </c>
      <c r="J442">
        <v>301467675</v>
      </c>
      <c r="K442">
        <v>84</v>
      </c>
      <c r="L442"/>
      <c r="M442"/>
      <c r="N442">
        <v>1.432903</v>
      </c>
      <c r="O442" s="83">
        <v>9060.3700000000008</v>
      </c>
      <c r="P442">
        <v>9846.4800000000014</v>
      </c>
      <c r="Q442">
        <v>1.780664</v>
      </c>
      <c r="R442">
        <v>9985.2900000000009</v>
      </c>
      <c r="S442">
        <v>1.780664</v>
      </c>
      <c r="T442" s="84">
        <v>9060.3700000000008</v>
      </c>
      <c r="U442" s="57">
        <v>44228</v>
      </c>
      <c r="V442" s="81" t="str">
        <f t="shared" si="24"/>
        <v>82020</v>
      </c>
      <c r="W442" s="80" t="str">
        <f t="shared" si="25"/>
        <v>31 a 60 dias</v>
      </c>
      <c r="X442" s="81" t="str">
        <f t="shared" si="27"/>
        <v>22021</v>
      </c>
      <c r="AA442"/>
    </row>
    <row r="443" spans="1:27" x14ac:dyDescent="0.3">
      <c r="A443" s="57">
        <v>44286</v>
      </c>
      <c r="B443">
        <v>29894663000189</v>
      </c>
      <c r="C443" t="s">
        <v>96</v>
      </c>
      <c r="D443" s="57">
        <v>43936</v>
      </c>
      <c r="E443">
        <v>359</v>
      </c>
      <c r="F443" s="57">
        <v>44050</v>
      </c>
      <c r="G443">
        <f t="shared" si="26"/>
        <v>-236</v>
      </c>
      <c r="H443" s="57">
        <v>44992</v>
      </c>
      <c r="I443">
        <v>676</v>
      </c>
      <c r="J443">
        <v>301511542</v>
      </c>
      <c r="K443">
        <v>36</v>
      </c>
      <c r="L443"/>
      <c r="M443"/>
      <c r="N443">
        <v>1.3599999999999999</v>
      </c>
      <c r="O443" s="83">
        <v>10087.41</v>
      </c>
      <c r="P443">
        <v>9945.58</v>
      </c>
      <c r="Q443">
        <v>1.756184</v>
      </c>
      <c r="R443">
        <v>10371.92</v>
      </c>
      <c r="S443">
        <v>1.756184</v>
      </c>
      <c r="T443" s="84">
        <v>10087.41</v>
      </c>
      <c r="U443" s="57">
        <v>44044</v>
      </c>
      <c r="V443" s="81" t="str">
        <f t="shared" si="24"/>
        <v>42020</v>
      </c>
      <c r="W443" s="80" t="str">
        <f t="shared" si="25"/>
        <v>Acima de 120 dias</v>
      </c>
      <c r="X443" s="81" t="str">
        <f t="shared" si="27"/>
        <v>82020</v>
      </c>
      <c r="AA443"/>
    </row>
    <row r="444" spans="1:27" x14ac:dyDescent="0.3">
      <c r="A444" s="57">
        <v>44286</v>
      </c>
      <c r="B444">
        <v>29894663000189</v>
      </c>
      <c r="C444" t="s">
        <v>96</v>
      </c>
      <c r="D444" s="57">
        <v>43978</v>
      </c>
      <c r="E444">
        <v>210.5</v>
      </c>
      <c r="F444" s="57">
        <v>44019</v>
      </c>
      <c r="G444">
        <f t="shared" si="26"/>
        <v>-267</v>
      </c>
      <c r="H444" s="57">
        <v>46514</v>
      </c>
      <c r="I444">
        <v>2198</v>
      </c>
      <c r="J444">
        <v>301537827</v>
      </c>
      <c r="K444">
        <v>84</v>
      </c>
      <c r="L444"/>
      <c r="M444"/>
      <c r="N444">
        <v>1.398752</v>
      </c>
      <c r="O444" s="83">
        <v>10861.18</v>
      </c>
      <c r="P444">
        <v>10382.239999999998</v>
      </c>
      <c r="Q444">
        <v>1.74366</v>
      </c>
      <c r="R444">
        <v>11785</v>
      </c>
      <c r="S444">
        <v>1.74366</v>
      </c>
      <c r="T444" s="84">
        <v>10861.18</v>
      </c>
      <c r="U444" s="57">
        <v>44044</v>
      </c>
      <c r="V444" s="81" t="str">
        <f t="shared" si="24"/>
        <v>52020</v>
      </c>
      <c r="W444" s="80" t="str">
        <f t="shared" si="25"/>
        <v>Acima de 120 dias</v>
      </c>
      <c r="X444" s="81" t="str">
        <f t="shared" si="27"/>
        <v>82020</v>
      </c>
      <c r="AA444"/>
    </row>
    <row r="445" spans="1:27" x14ac:dyDescent="0.3">
      <c r="A445" s="57">
        <v>44286</v>
      </c>
      <c r="B445">
        <v>29894663000189</v>
      </c>
      <c r="C445" t="s">
        <v>96</v>
      </c>
      <c r="D445" s="57">
        <v>44001</v>
      </c>
      <c r="E445">
        <v>62.57</v>
      </c>
      <c r="F445" s="57">
        <v>44142</v>
      </c>
      <c r="G445">
        <f t="shared" si="26"/>
        <v>-144</v>
      </c>
      <c r="H445" s="57">
        <v>46514</v>
      </c>
      <c r="I445">
        <v>2198</v>
      </c>
      <c r="J445">
        <v>301538331</v>
      </c>
      <c r="K445">
        <v>84</v>
      </c>
      <c r="L445"/>
      <c r="M445"/>
      <c r="N445">
        <v>1.4339698185895393</v>
      </c>
      <c r="O445" s="83">
        <v>2952.74</v>
      </c>
      <c r="P445">
        <v>3020.2299999999991</v>
      </c>
      <c r="Q445">
        <v>1.7784899999999999</v>
      </c>
      <c r="R445">
        <v>3222.87</v>
      </c>
      <c r="S445">
        <v>1.7784899999999999</v>
      </c>
      <c r="T445" s="84">
        <v>2952.74</v>
      </c>
      <c r="U445" s="57">
        <v>44136</v>
      </c>
      <c r="V445" s="81" t="str">
        <f t="shared" si="24"/>
        <v>62020</v>
      </c>
      <c r="W445" s="80" t="str">
        <f t="shared" si="25"/>
        <v>Acima de 120 dias</v>
      </c>
      <c r="X445" s="81" t="str">
        <f t="shared" si="27"/>
        <v>112020</v>
      </c>
      <c r="AA445"/>
    </row>
    <row r="446" spans="1:27" x14ac:dyDescent="0.3">
      <c r="A446" s="57">
        <v>44286</v>
      </c>
      <c r="B446">
        <v>29894663000189</v>
      </c>
      <c r="C446" t="s">
        <v>96</v>
      </c>
      <c r="D446" s="57">
        <v>44099</v>
      </c>
      <c r="E446">
        <v>227.66</v>
      </c>
      <c r="F446" s="57">
        <v>44293</v>
      </c>
      <c r="G446">
        <f t="shared" si="26"/>
        <v>7</v>
      </c>
      <c r="H446" s="57">
        <v>46638</v>
      </c>
      <c r="I446">
        <v>2322</v>
      </c>
      <c r="J446">
        <v>301581510</v>
      </c>
      <c r="K446">
        <v>84</v>
      </c>
      <c r="L446"/>
      <c r="M446"/>
      <c r="N446">
        <v>1.3599999999999999</v>
      </c>
      <c r="O446" s="83">
        <v>11098.32</v>
      </c>
      <c r="P446">
        <v>11373.359999999999</v>
      </c>
      <c r="Q446">
        <v>1.3735729999999999</v>
      </c>
      <c r="R446">
        <v>11147.19</v>
      </c>
      <c r="S446">
        <v>1.3735729999999999</v>
      </c>
      <c r="T446" s="84">
        <v>11098.32</v>
      </c>
      <c r="U446" s="57">
        <v>44287</v>
      </c>
      <c r="V446" s="81" t="str">
        <f t="shared" si="24"/>
        <v>92020</v>
      </c>
      <c r="W446" s="80" t="str">
        <f t="shared" si="25"/>
        <v>1 a 30 dias</v>
      </c>
      <c r="X446" s="81" t="str">
        <f t="shared" si="27"/>
        <v>42021</v>
      </c>
      <c r="AA446"/>
    </row>
    <row r="447" spans="1:27" x14ac:dyDescent="0.3">
      <c r="A447" s="57">
        <v>44286</v>
      </c>
      <c r="B447">
        <v>29894663000189</v>
      </c>
      <c r="C447" t="s">
        <v>96</v>
      </c>
      <c r="D447" s="57">
        <v>43936</v>
      </c>
      <c r="E447">
        <v>1063</v>
      </c>
      <c r="F447" s="57">
        <v>44323</v>
      </c>
      <c r="G447">
        <f t="shared" si="26"/>
        <v>37</v>
      </c>
      <c r="H447" s="57">
        <v>46090</v>
      </c>
      <c r="I447">
        <v>1774</v>
      </c>
      <c r="J447">
        <v>301616005</v>
      </c>
      <c r="K447">
        <v>72</v>
      </c>
      <c r="L447"/>
      <c r="M447"/>
      <c r="N447">
        <v>1.5149295880082265</v>
      </c>
      <c r="O447" s="83">
        <v>36634.33</v>
      </c>
      <c r="P447">
        <v>45911.35</v>
      </c>
      <c r="Q447">
        <v>2.0636890000000001</v>
      </c>
      <c r="R447">
        <v>41736.42</v>
      </c>
      <c r="S447">
        <v>2.0636890000000001</v>
      </c>
      <c r="T447" s="84">
        <v>36634.33</v>
      </c>
      <c r="U447" s="57">
        <v>44317</v>
      </c>
      <c r="V447" s="81" t="str">
        <f t="shared" si="24"/>
        <v>42020</v>
      </c>
      <c r="W447" s="80" t="str">
        <f t="shared" si="25"/>
        <v>1 a 30 dias</v>
      </c>
      <c r="X447" s="81" t="str">
        <f t="shared" si="27"/>
        <v>52021</v>
      </c>
      <c r="AA447"/>
    </row>
    <row r="448" spans="1:27" x14ac:dyDescent="0.3">
      <c r="A448" s="57">
        <v>44286</v>
      </c>
      <c r="B448">
        <v>29894663000189</v>
      </c>
      <c r="C448" t="s">
        <v>96</v>
      </c>
      <c r="D448" s="57">
        <v>44040</v>
      </c>
      <c r="E448">
        <v>50.27</v>
      </c>
      <c r="F448" s="57">
        <v>44234</v>
      </c>
      <c r="G448">
        <f t="shared" si="26"/>
        <v>-52</v>
      </c>
      <c r="H448" s="57">
        <v>46119</v>
      </c>
      <c r="I448">
        <v>1803</v>
      </c>
      <c r="J448">
        <v>301621527</v>
      </c>
      <c r="K448">
        <v>72</v>
      </c>
      <c r="L448"/>
      <c r="M448"/>
      <c r="N448">
        <v>1.5130000000000001</v>
      </c>
      <c r="O448" s="83">
        <v>1897.9299999999998</v>
      </c>
      <c r="P448">
        <v>2151.5300000000007</v>
      </c>
      <c r="Q448">
        <v>2.0640580000000002</v>
      </c>
      <c r="R448">
        <v>2145.9700000000003</v>
      </c>
      <c r="S448">
        <v>2.0640580000000002</v>
      </c>
      <c r="T448" s="84">
        <v>1897.9299999999998</v>
      </c>
      <c r="U448" s="57">
        <v>44228</v>
      </c>
      <c r="V448" s="81" t="str">
        <f t="shared" si="24"/>
        <v>72020</v>
      </c>
      <c r="W448" s="80" t="str">
        <f t="shared" si="25"/>
        <v>31 a 60 dias</v>
      </c>
      <c r="X448" s="81" t="str">
        <f t="shared" si="27"/>
        <v>22021</v>
      </c>
      <c r="AA448"/>
    </row>
    <row r="449" spans="1:27" x14ac:dyDescent="0.3">
      <c r="A449" s="57">
        <v>44286</v>
      </c>
      <c r="B449">
        <v>29894663000189</v>
      </c>
      <c r="C449" t="s">
        <v>96</v>
      </c>
      <c r="D449" s="57">
        <v>43978</v>
      </c>
      <c r="E449">
        <v>66.7</v>
      </c>
      <c r="F449" s="57">
        <v>44262</v>
      </c>
      <c r="G449">
        <f t="shared" si="26"/>
        <v>-24</v>
      </c>
      <c r="H449" s="57">
        <v>46484</v>
      </c>
      <c r="I449">
        <v>2168</v>
      </c>
      <c r="J449">
        <v>301625761</v>
      </c>
      <c r="K449">
        <v>84</v>
      </c>
      <c r="L449"/>
      <c r="M449"/>
      <c r="N449">
        <v>1.4355043044588276</v>
      </c>
      <c r="O449" s="83">
        <v>2855.23</v>
      </c>
      <c r="P449">
        <v>3229.2700000000018</v>
      </c>
      <c r="Q449">
        <v>1.787925</v>
      </c>
      <c r="R449">
        <v>3143.74</v>
      </c>
      <c r="S449">
        <v>1.787925</v>
      </c>
      <c r="T449" s="84">
        <v>2855.23</v>
      </c>
      <c r="U449" s="57">
        <v>44287</v>
      </c>
      <c r="V449" s="81" t="str">
        <f t="shared" si="24"/>
        <v>52020</v>
      </c>
      <c r="W449" s="80" t="str">
        <f t="shared" si="25"/>
        <v>1 a 30 dias</v>
      </c>
      <c r="X449" s="81" t="str">
        <f t="shared" si="27"/>
        <v>42021</v>
      </c>
      <c r="AA449"/>
    </row>
    <row r="450" spans="1:27" x14ac:dyDescent="0.3">
      <c r="A450" s="57">
        <v>44286</v>
      </c>
      <c r="B450">
        <v>29894663000189</v>
      </c>
      <c r="C450" t="s">
        <v>96</v>
      </c>
      <c r="D450" s="57">
        <v>44134</v>
      </c>
      <c r="E450">
        <v>110</v>
      </c>
      <c r="F450" s="57">
        <v>44323</v>
      </c>
      <c r="G450">
        <f t="shared" si="26"/>
        <v>37</v>
      </c>
      <c r="H450" s="57">
        <v>46699</v>
      </c>
      <c r="I450">
        <v>2383</v>
      </c>
      <c r="J450">
        <v>301626841</v>
      </c>
      <c r="K450">
        <v>84</v>
      </c>
      <c r="L450"/>
      <c r="M450"/>
      <c r="N450">
        <v>1.40347</v>
      </c>
      <c r="O450" s="83">
        <v>4757.63</v>
      </c>
      <c r="P450">
        <v>5350.340000000002</v>
      </c>
      <c r="Q450">
        <v>1.739492</v>
      </c>
      <c r="R450">
        <v>5278.72</v>
      </c>
      <c r="S450">
        <v>1.739492</v>
      </c>
      <c r="T450" s="84">
        <v>4757.63</v>
      </c>
      <c r="U450" s="57">
        <v>44317</v>
      </c>
      <c r="V450" s="81" t="str">
        <f t="shared" ref="V450:V513" si="28">MONTH(D450)&amp;YEAR(D450)</f>
        <v>102020</v>
      </c>
      <c r="W450" s="80" t="str">
        <f t="shared" ref="W450:W513" si="29">_xlfn.IFS(G450&lt;-120,"Acima de 120 dias",G450&lt;=-90,"91 a 120 dias",G450&lt;=-61,"61 a 90 dias",G450&lt;=-31,"31 a 60 dias",G450&gt;=-30,"1 a 30 dias")</f>
        <v>1 a 30 dias</v>
      </c>
      <c r="X450" s="81" t="str">
        <f t="shared" si="27"/>
        <v>52021</v>
      </c>
      <c r="AA450"/>
    </row>
    <row r="451" spans="1:27" x14ac:dyDescent="0.3">
      <c r="A451" s="57">
        <v>44286</v>
      </c>
      <c r="B451">
        <v>29894663000189</v>
      </c>
      <c r="C451" t="s">
        <v>96</v>
      </c>
      <c r="D451" s="57">
        <v>44001</v>
      </c>
      <c r="E451">
        <v>507</v>
      </c>
      <c r="F451" s="57">
        <v>44142</v>
      </c>
      <c r="G451">
        <f t="shared" ref="G451:G514" si="30">F451-A451</f>
        <v>-144</v>
      </c>
      <c r="H451" s="57">
        <v>46514</v>
      </c>
      <c r="I451">
        <v>2198</v>
      </c>
      <c r="J451">
        <v>301628759</v>
      </c>
      <c r="K451">
        <v>84</v>
      </c>
      <c r="L451"/>
      <c r="M451"/>
      <c r="N451">
        <v>1.4069183980065725</v>
      </c>
      <c r="O451" s="83">
        <v>24095.22</v>
      </c>
      <c r="P451">
        <v>24696.170000000002</v>
      </c>
      <c r="Q451">
        <v>1.749795</v>
      </c>
      <c r="R451">
        <v>26300.13</v>
      </c>
      <c r="S451">
        <v>1.749795</v>
      </c>
      <c r="T451" s="84">
        <v>24095.22</v>
      </c>
      <c r="U451" s="57">
        <v>44136</v>
      </c>
      <c r="V451" s="81" t="str">
        <f t="shared" si="28"/>
        <v>62020</v>
      </c>
      <c r="W451" s="80" t="str">
        <f t="shared" si="29"/>
        <v>Acima de 120 dias</v>
      </c>
      <c r="X451" s="81" t="str">
        <f t="shared" ref="X451:X514" si="31">MONTH(U451)&amp;YEAR(U451)</f>
        <v>112020</v>
      </c>
      <c r="AA451"/>
    </row>
    <row r="452" spans="1:27" x14ac:dyDescent="0.3">
      <c r="A452" s="57">
        <v>44286</v>
      </c>
      <c r="B452">
        <v>29894663000189</v>
      </c>
      <c r="C452" t="s">
        <v>96</v>
      </c>
      <c r="D452" s="57">
        <v>44134</v>
      </c>
      <c r="E452">
        <v>52</v>
      </c>
      <c r="F452" s="57">
        <v>44323</v>
      </c>
      <c r="G452">
        <f t="shared" si="30"/>
        <v>37</v>
      </c>
      <c r="H452" s="57">
        <v>46699</v>
      </c>
      <c r="I452">
        <v>2383</v>
      </c>
      <c r="J452">
        <v>301629274</v>
      </c>
      <c r="K452">
        <v>84</v>
      </c>
      <c r="L452"/>
      <c r="M452"/>
      <c r="N452">
        <v>1.3980269999999999</v>
      </c>
      <c r="O452" s="83">
        <v>2253.04</v>
      </c>
      <c r="P452">
        <v>2534.0400000000013</v>
      </c>
      <c r="Q452">
        <v>1.7336450000000001</v>
      </c>
      <c r="R452">
        <v>2499.6999999999998</v>
      </c>
      <c r="S452">
        <v>1.7336450000000001</v>
      </c>
      <c r="T452" s="84">
        <v>2253.04</v>
      </c>
      <c r="U452" s="57">
        <v>44317</v>
      </c>
      <c r="V452" s="81" t="str">
        <f t="shared" si="28"/>
        <v>102020</v>
      </c>
      <c r="W452" s="80" t="str">
        <f t="shared" si="29"/>
        <v>1 a 30 dias</v>
      </c>
      <c r="X452" s="81" t="str">
        <f t="shared" si="31"/>
        <v>52021</v>
      </c>
      <c r="AA452"/>
    </row>
    <row r="453" spans="1:27" x14ac:dyDescent="0.3">
      <c r="A453" s="57">
        <v>44286</v>
      </c>
      <c r="B453">
        <v>29894663000189</v>
      </c>
      <c r="C453" t="s">
        <v>96</v>
      </c>
      <c r="D453" s="57">
        <v>43978</v>
      </c>
      <c r="E453">
        <v>130.08000000000001</v>
      </c>
      <c r="F453" s="57">
        <v>43989</v>
      </c>
      <c r="G453">
        <f t="shared" si="30"/>
        <v>-297</v>
      </c>
      <c r="H453" s="57">
        <v>46514</v>
      </c>
      <c r="I453">
        <v>2198</v>
      </c>
      <c r="J453">
        <v>301634755</v>
      </c>
      <c r="K453">
        <v>84</v>
      </c>
      <c r="L453"/>
      <c r="M453"/>
      <c r="N453">
        <v>1.3599999999999999</v>
      </c>
      <c r="O453" s="83">
        <v>6918.26</v>
      </c>
      <c r="P453">
        <v>6500.6299999999992</v>
      </c>
      <c r="Q453">
        <v>1.694221</v>
      </c>
      <c r="R453">
        <v>7482.3</v>
      </c>
      <c r="S453">
        <v>1.694221</v>
      </c>
      <c r="T453" s="84">
        <v>6918.26</v>
      </c>
      <c r="U453" s="57">
        <v>43983</v>
      </c>
      <c r="V453" s="81" t="str">
        <f t="shared" si="28"/>
        <v>52020</v>
      </c>
      <c r="W453" s="80" t="str">
        <f t="shared" si="29"/>
        <v>Acima de 120 dias</v>
      </c>
      <c r="X453" s="81" t="str">
        <f t="shared" si="31"/>
        <v>62020</v>
      </c>
      <c r="AA453"/>
    </row>
    <row r="454" spans="1:27" x14ac:dyDescent="0.3">
      <c r="A454" s="57">
        <v>44286</v>
      </c>
      <c r="B454">
        <v>29894663000189</v>
      </c>
      <c r="C454" t="s">
        <v>96</v>
      </c>
      <c r="D454" s="57">
        <v>44074</v>
      </c>
      <c r="E454">
        <v>132.1</v>
      </c>
      <c r="F454" s="57">
        <v>44323</v>
      </c>
      <c r="G454">
        <f t="shared" si="30"/>
        <v>37</v>
      </c>
      <c r="H454" s="57">
        <v>46608</v>
      </c>
      <c r="I454">
        <v>2292</v>
      </c>
      <c r="J454">
        <v>301665042</v>
      </c>
      <c r="K454">
        <v>84</v>
      </c>
      <c r="L454"/>
      <c r="M454"/>
      <c r="N454">
        <v>1.433176</v>
      </c>
      <c r="O454" s="83">
        <v>5542.9500000000007</v>
      </c>
      <c r="P454">
        <v>6454.59</v>
      </c>
      <c r="Q454">
        <v>1.7810319999999999</v>
      </c>
      <c r="R454">
        <v>6149.4500000000007</v>
      </c>
      <c r="S454">
        <v>1.7810319999999999</v>
      </c>
      <c r="T454" s="84">
        <v>5542.9500000000007</v>
      </c>
      <c r="U454" s="57">
        <v>44317</v>
      </c>
      <c r="V454" s="81" t="str">
        <f t="shared" si="28"/>
        <v>82020</v>
      </c>
      <c r="W454" s="80" t="str">
        <f t="shared" si="29"/>
        <v>1 a 30 dias</v>
      </c>
      <c r="X454" s="81" t="str">
        <f t="shared" si="31"/>
        <v>52021</v>
      </c>
      <c r="AA454"/>
    </row>
    <row r="455" spans="1:27" x14ac:dyDescent="0.3">
      <c r="A455" s="57">
        <v>44286</v>
      </c>
      <c r="B455">
        <v>29894663000189</v>
      </c>
      <c r="C455" t="s">
        <v>96</v>
      </c>
      <c r="D455" s="57">
        <v>44074</v>
      </c>
      <c r="E455">
        <v>131</v>
      </c>
      <c r="F455" s="57">
        <v>44172</v>
      </c>
      <c r="G455">
        <f t="shared" si="30"/>
        <v>-114</v>
      </c>
      <c r="H455" s="57">
        <v>46608</v>
      </c>
      <c r="I455">
        <v>2292</v>
      </c>
      <c r="J455">
        <v>301665673</v>
      </c>
      <c r="K455">
        <v>84</v>
      </c>
      <c r="L455"/>
      <c r="M455"/>
      <c r="N455">
        <v>1.4442649999999999</v>
      </c>
      <c r="O455" s="83">
        <v>6133.19</v>
      </c>
      <c r="P455">
        <v>6377.170000000001</v>
      </c>
      <c r="Q455">
        <v>1.7927660000000001</v>
      </c>
      <c r="R455">
        <v>6732.56</v>
      </c>
      <c r="S455">
        <v>1.7927660000000001</v>
      </c>
      <c r="T455" s="84">
        <v>6133.19</v>
      </c>
      <c r="U455" s="57">
        <v>44166</v>
      </c>
      <c r="V455" s="81" t="str">
        <f t="shared" si="28"/>
        <v>82020</v>
      </c>
      <c r="W455" s="80" t="str">
        <f t="shared" si="29"/>
        <v>91 a 120 dias</v>
      </c>
      <c r="X455" s="81" t="str">
        <f t="shared" si="31"/>
        <v>122020</v>
      </c>
      <c r="AA455"/>
    </row>
    <row r="456" spans="1:27" x14ac:dyDescent="0.3">
      <c r="A456" s="57">
        <v>44286</v>
      </c>
      <c r="B456">
        <v>29894663000189</v>
      </c>
      <c r="C456" t="s">
        <v>96</v>
      </c>
      <c r="D456" s="57">
        <v>43936</v>
      </c>
      <c r="E456">
        <v>16.7</v>
      </c>
      <c r="F456" s="57">
        <v>43989</v>
      </c>
      <c r="G456">
        <f t="shared" si="30"/>
        <v>-297</v>
      </c>
      <c r="H456" s="57">
        <v>46090</v>
      </c>
      <c r="I456">
        <v>1774</v>
      </c>
      <c r="J456">
        <v>301716233</v>
      </c>
      <c r="K456">
        <v>72</v>
      </c>
      <c r="L456"/>
      <c r="M456"/>
      <c r="N456">
        <v>1.4949999999999999</v>
      </c>
      <c r="O456" s="83">
        <v>762.31999999999994</v>
      </c>
      <c r="P456">
        <v>725.54</v>
      </c>
      <c r="Q456">
        <v>2.0405289999999998</v>
      </c>
      <c r="R456">
        <v>842.6</v>
      </c>
      <c r="S456">
        <v>2.0405289999999998</v>
      </c>
      <c r="T456" s="84">
        <v>762.31999999999994</v>
      </c>
      <c r="U456" s="57">
        <v>43983</v>
      </c>
      <c r="V456" s="81" t="str">
        <f t="shared" si="28"/>
        <v>42020</v>
      </c>
      <c r="W456" s="80" t="str">
        <f t="shared" si="29"/>
        <v>Acima de 120 dias</v>
      </c>
      <c r="X456" s="81" t="str">
        <f t="shared" si="31"/>
        <v>62020</v>
      </c>
      <c r="AA456"/>
    </row>
    <row r="457" spans="1:27" x14ac:dyDescent="0.3">
      <c r="A457" s="57">
        <v>44286</v>
      </c>
      <c r="B457">
        <v>29894663000189</v>
      </c>
      <c r="C457" t="s">
        <v>96</v>
      </c>
      <c r="D457" s="57">
        <v>43978</v>
      </c>
      <c r="E457">
        <v>59.63</v>
      </c>
      <c r="F457" s="57">
        <v>44234</v>
      </c>
      <c r="G457">
        <f t="shared" si="30"/>
        <v>-52</v>
      </c>
      <c r="H457" s="57">
        <v>46119</v>
      </c>
      <c r="I457">
        <v>1803</v>
      </c>
      <c r="J457">
        <v>301720788</v>
      </c>
      <c r="K457">
        <v>72</v>
      </c>
      <c r="L457"/>
      <c r="M457"/>
      <c r="N457">
        <v>1.5031205989477936</v>
      </c>
      <c r="O457" s="83">
        <v>2253.71</v>
      </c>
      <c r="P457">
        <v>2599.3199999999997</v>
      </c>
      <c r="Q457">
        <v>2.0591110000000001</v>
      </c>
      <c r="R457">
        <v>2551.36</v>
      </c>
      <c r="S457">
        <v>2.0591110000000001</v>
      </c>
      <c r="T457" s="84">
        <v>2253.71</v>
      </c>
      <c r="U457" s="57">
        <v>44228</v>
      </c>
      <c r="V457" s="81" t="str">
        <f t="shared" si="28"/>
        <v>52020</v>
      </c>
      <c r="W457" s="80" t="str">
        <f t="shared" si="29"/>
        <v>31 a 60 dias</v>
      </c>
      <c r="X457" s="81" t="str">
        <f t="shared" si="31"/>
        <v>22021</v>
      </c>
      <c r="AA457"/>
    </row>
    <row r="458" spans="1:27" x14ac:dyDescent="0.3">
      <c r="A458" s="57">
        <v>44286</v>
      </c>
      <c r="B458">
        <v>29894663000189</v>
      </c>
      <c r="C458" t="s">
        <v>96</v>
      </c>
      <c r="D458" s="57">
        <v>44001</v>
      </c>
      <c r="E458">
        <v>313.5</v>
      </c>
      <c r="F458" s="57">
        <v>44081</v>
      </c>
      <c r="G458">
        <f t="shared" si="30"/>
        <v>-205</v>
      </c>
      <c r="H458" s="57">
        <v>46119</v>
      </c>
      <c r="I458">
        <v>1803</v>
      </c>
      <c r="J458">
        <v>301722623</v>
      </c>
      <c r="K458">
        <v>72</v>
      </c>
      <c r="L458"/>
      <c r="M458"/>
      <c r="N458">
        <v>1.4032509342242407</v>
      </c>
      <c r="O458" s="83">
        <v>14129.5</v>
      </c>
      <c r="P458">
        <v>13908.009999999997</v>
      </c>
      <c r="Q458">
        <v>1.791058</v>
      </c>
      <c r="R458">
        <v>15297.32</v>
      </c>
      <c r="S458">
        <v>1.791058</v>
      </c>
      <c r="T458" s="84">
        <v>14129.5</v>
      </c>
      <c r="U458" s="57">
        <v>44075</v>
      </c>
      <c r="V458" s="81" t="str">
        <f t="shared" si="28"/>
        <v>62020</v>
      </c>
      <c r="W458" s="80" t="str">
        <f t="shared" si="29"/>
        <v>Acima de 120 dias</v>
      </c>
      <c r="X458" s="81" t="str">
        <f t="shared" si="31"/>
        <v>92020</v>
      </c>
      <c r="AA458"/>
    </row>
    <row r="459" spans="1:27" x14ac:dyDescent="0.3">
      <c r="A459" s="57">
        <v>44286</v>
      </c>
      <c r="B459">
        <v>29894663000189</v>
      </c>
      <c r="C459" t="s">
        <v>96</v>
      </c>
      <c r="D459" s="57">
        <v>43978</v>
      </c>
      <c r="E459">
        <v>122.96</v>
      </c>
      <c r="F459" s="57">
        <v>44111</v>
      </c>
      <c r="G459">
        <f t="shared" si="30"/>
        <v>-175</v>
      </c>
      <c r="H459" s="57">
        <v>46484</v>
      </c>
      <c r="I459">
        <v>2168</v>
      </c>
      <c r="J459">
        <v>301727413</v>
      </c>
      <c r="K459">
        <v>84</v>
      </c>
      <c r="L459"/>
      <c r="M459"/>
      <c r="N459">
        <v>1.4330163451390638</v>
      </c>
      <c r="O459" s="83">
        <v>5889.06</v>
      </c>
      <c r="P459">
        <v>5957.9799999999977</v>
      </c>
      <c r="Q459">
        <v>1.780295</v>
      </c>
      <c r="R459">
        <v>6414.31</v>
      </c>
      <c r="S459">
        <v>1.780295</v>
      </c>
      <c r="T459" s="84">
        <v>5889.06</v>
      </c>
      <c r="U459" s="57">
        <v>44105</v>
      </c>
      <c r="V459" s="81" t="str">
        <f t="shared" si="28"/>
        <v>52020</v>
      </c>
      <c r="W459" s="80" t="str">
        <f t="shared" si="29"/>
        <v>Acima de 120 dias</v>
      </c>
      <c r="X459" s="81" t="str">
        <f t="shared" si="31"/>
        <v>102020</v>
      </c>
      <c r="AA459"/>
    </row>
    <row r="460" spans="1:27" x14ac:dyDescent="0.3">
      <c r="A460" s="57">
        <v>44286</v>
      </c>
      <c r="B460">
        <v>29894663000189</v>
      </c>
      <c r="C460" t="s">
        <v>96</v>
      </c>
      <c r="D460" s="57">
        <v>43978</v>
      </c>
      <c r="E460">
        <v>234.15</v>
      </c>
      <c r="F460" s="57">
        <v>44262</v>
      </c>
      <c r="G460">
        <f t="shared" si="30"/>
        <v>-24</v>
      </c>
      <c r="H460" s="57">
        <v>46514</v>
      </c>
      <c r="I460">
        <v>2198</v>
      </c>
      <c r="J460">
        <v>301731790</v>
      </c>
      <c r="K460">
        <v>84</v>
      </c>
      <c r="L460"/>
      <c r="M460"/>
      <c r="N460">
        <v>1.441711</v>
      </c>
      <c r="O460" s="83">
        <v>10083.69</v>
      </c>
      <c r="P460">
        <v>11382.810000000001</v>
      </c>
      <c r="Q460">
        <v>1.7894479999999999</v>
      </c>
      <c r="R460">
        <v>11099.52</v>
      </c>
      <c r="S460">
        <v>1.7894479999999999</v>
      </c>
      <c r="T460" s="84">
        <v>10083.69</v>
      </c>
      <c r="U460" s="57">
        <v>44287</v>
      </c>
      <c r="V460" s="81" t="str">
        <f t="shared" si="28"/>
        <v>52020</v>
      </c>
      <c r="W460" s="80" t="str">
        <f t="shared" si="29"/>
        <v>1 a 30 dias</v>
      </c>
      <c r="X460" s="81" t="str">
        <f t="shared" si="31"/>
        <v>42021</v>
      </c>
      <c r="AA460"/>
    </row>
    <row r="461" spans="1:27" x14ac:dyDescent="0.3">
      <c r="A461" s="57">
        <v>44286</v>
      </c>
      <c r="B461">
        <v>29894663000189</v>
      </c>
      <c r="C461" t="s">
        <v>96</v>
      </c>
      <c r="D461" s="57">
        <v>44040</v>
      </c>
      <c r="E461">
        <v>380.25</v>
      </c>
      <c r="F461" s="57">
        <v>44172</v>
      </c>
      <c r="G461">
        <f t="shared" si="30"/>
        <v>-114</v>
      </c>
      <c r="H461" s="57">
        <v>46545</v>
      </c>
      <c r="I461">
        <v>2229</v>
      </c>
      <c r="J461">
        <v>301734967</v>
      </c>
      <c r="K461">
        <v>84</v>
      </c>
      <c r="L461"/>
      <c r="M461"/>
      <c r="N461">
        <v>1.3599999999999999</v>
      </c>
      <c r="O461" s="83">
        <v>19390.45</v>
      </c>
      <c r="P461">
        <v>18890.989999999998</v>
      </c>
      <c r="Q461">
        <v>1.423216</v>
      </c>
      <c r="R461">
        <v>19730.79</v>
      </c>
      <c r="S461">
        <v>1.423216</v>
      </c>
      <c r="T461" s="84">
        <v>19390.45</v>
      </c>
      <c r="U461" s="57">
        <v>44166</v>
      </c>
      <c r="V461" s="81" t="str">
        <f t="shared" si="28"/>
        <v>72020</v>
      </c>
      <c r="W461" s="80" t="str">
        <f t="shared" si="29"/>
        <v>91 a 120 dias</v>
      </c>
      <c r="X461" s="81" t="str">
        <f t="shared" si="31"/>
        <v>122020</v>
      </c>
      <c r="AA461"/>
    </row>
    <row r="462" spans="1:27" x14ac:dyDescent="0.3">
      <c r="A462" s="57">
        <v>44286</v>
      </c>
      <c r="B462">
        <v>29894663000189</v>
      </c>
      <c r="C462" t="s">
        <v>96</v>
      </c>
      <c r="D462" s="57">
        <v>44040</v>
      </c>
      <c r="E462">
        <v>50</v>
      </c>
      <c r="F462" s="57">
        <v>44172</v>
      </c>
      <c r="G462">
        <f t="shared" si="30"/>
        <v>-114</v>
      </c>
      <c r="H462" s="57">
        <v>46545</v>
      </c>
      <c r="I462">
        <v>2229</v>
      </c>
      <c r="J462">
        <v>301741377</v>
      </c>
      <c r="K462">
        <v>84</v>
      </c>
      <c r="L462"/>
      <c r="M462"/>
      <c r="N462">
        <v>1.43882283495761</v>
      </c>
      <c r="O462" s="83">
        <v>2315.4499999999998</v>
      </c>
      <c r="P462">
        <v>2419.3700000000017</v>
      </c>
      <c r="Q462">
        <v>1.7915110000000001</v>
      </c>
      <c r="R462">
        <v>2539.5300000000002</v>
      </c>
      <c r="S462">
        <v>1.7915110000000001</v>
      </c>
      <c r="T462" s="84">
        <v>2315.4499999999998</v>
      </c>
      <c r="U462" s="57">
        <v>44197</v>
      </c>
      <c r="V462" s="81" t="str">
        <f t="shared" si="28"/>
        <v>72020</v>
      </c>
      <c r="W462" s="80" t="str">
        <f t="shared" si="29"/>
        <v>91 a 120 dias</v>
      </c>
      <c r="X462" s="81" t="str">
        <f t="shared" si="31"/>
        <v>12021</v>
      </c>
      <c r="AA462"/>
    </row>
    <row r="463" spans="1:27" x14ac:dyDescent="0.3">
      <c r="A463" s="57">
        <v>44286</v>
      </c>
      <c r="B463">
        <v>29894663000189</v>
      </c>
      <c r="C463" t="s">
        <v>96</v>
      </c>
      <c r="D463" s="57">
        <v>44040</v>
      </c>
      <c r="E463">
        <v>123</v>
      </c>
      <c r="F463" s="57">
        <v>44323</v>
      </c>
      <c r="G463">
        <f t="shared" si="30"/>
        <v>37</v>
      </c>
      <c r="H463" s="57">
        <v>46545</v>
      </c>
      <c r="I463">
        <v>2229</v>
      </c>
      <c r="J463">
        <v>301742551</v>
      </c>
      <c r="K463">
        <v>84</v>
      </c>
      <c r="L463"/>
      <c r="M463"/>
      <c r="N463">
        <v>1.4321754361820265</v>
      </c>
      <c r="O463" s="83">
        <v>5098.1099999999997</v>
      </c>
      <c r="P463">
        <v>5964.84</v>
      </c>
      <c r="Q463">
        <v>1.7797419999999999</v>
      </c>
      <c r="R463">
        <v>5643.37</v>
      </c>
      <c r="S463">
        <v>1.7797419999999999</v>
      </c>
      <c r="T463" s="84">
        <v>5098.1099999999997</v>
      </c>
      <c r="U463" s="57">
        <v>44317</v>
      </c>
      <c r="V463" s="81" t="str">
        <f t="shared" si="28"/>
        <v>72020</v>
      </c>
      <c r="W463" s="80" t="str">
        <f t="shared" si="29"/>
        <v>1 a 30 dias</v>
      </c>
      <c r="X463" s="81" t="str">
        <f t="shared" si="31"/>
        <v>52021</v>
      </c>
      <c r="AA463"/>
    </row>
    <row r="464" spans="1:27" x14ac:dyDescent="0.3">
      <c r="A464" s="57">
        <v>44286</v>
      </c>
      <c r="B464">
        <v>29894663000189</v>
      </c>
      <c r="C464" t="s">
        <v>96</v>
      </c>
      <c r="D464" s="57">
        <v>44040</v>
      </c>
      <c r="E464">
        <v>117.5</v>
      </c>
      <c r="F464" s="57">
        <v>44142</v>
      </c>
      <c r="G464">
        <f t="shared" si="30"/>
        <v>-144</v>
      </c>
      <c r="H464" s="57">
        <v>46545</v>
      </c>
      <c r="I464">
        <v>2229</v>
      </c>
      <c r="J464">
        <v>301744986</v>
      </c>
      <c r="K464">
        <v>84</v>
      </c>
      <c r="L464"/>
      <c r="M464"/>
      <c r="N464">
        <v>1.4392460835011323</v>
      </c>
      <c r="O464" s="83">
        <v>5564.74</v>
      </c>
      <c r="P464">
        <v>5684.7300000000014</v>
      </c>
      <c r="Q464">
        <v>1.787312</v>
      </c>
      <c r="R464">
        <v>6084.61</v>
      </c>
      <c r="S464">
        <v>1.787312</v>
      </c>
      <c r="T464" s="84">
        <v>5564.74</v>
      </c>
      <c r="U464" s="57">
        <v>44136</v>
      </c>
      <c r="V464" s="81" t="str">
        <f t="shared" si="28"/>
        <v>72020</v>
      </c>
      <c r="W464" s="80" t="str">
        <f t="shared" si="29"/>
        <v>Acima de 120 dias</v>
      </c>
      <c r="X464" s="81" t="str">
        <f t="shared" si="31"/>
        <v>112020</v>
      </c>
      <c r="AA464"/>
    </row>
    <row r="465" spans="1:27" x14ac:dyDescent="0.3">
      <c r="A465" s="57">
        <v>44286</v>
      </c>
      <c r="B465">
        <v>29894663000189</v>
      </c>
      <c r="C465" t="s">
        <v>96</v>
      </c>
      <c r="D465" s="57">
        <v>44099</v>
      </c>
      <c r="E465">
        <v>93.9</v>
      </c>
      <c r="F465" s="57">
        <v>44203</v>
      </c>
      <c r="G465">
        <f t="shared" si="30"/>
        <v>-83</v>
      </c>
      <c r="H465" s="57">
        <v>46638</v>
      </c>
      <c r="I465">
        <v>2322</v>
      </c>
      <c r="J465">
        <v>301782128</v>
      </c>
      <c r="K465">
        <v>84</v>
      </c>
      <c r="L465"/>
      <c r="M465"/>
      <c r="N465">
        <v>1.3599999999999999</v>
      </c>
      <c r="O465" s="83">
        <v>4736.96</v>
      </c>
      <c r="P465">
        <v>4690.9800000000005</v>
      </c>
      <c r="Q465">
        <v>1.4628049999999999</v>
      </c>
      <c r="R465">
        <v>4879.4399999999996</v>
      </c>
      <c r="S465">
        <v>1.4628049999999999</v>
      </c>
      <c r="T465" s="84">
        <v>4736.96</v>
      </c>
      <c r="U465" s="57">
        <v>44228</v>
      </c>
      <c r="V465" s="81" t="str">
        <f t="shared" si="28"/>
        <v>92020</v>
      </c>
      <c r="W465" s="80" t="str">
        <f t="shared" si="29"/>
        <v>61 a 90 dias</v>
      </c>
      <c r="X465" s="81" t="str">
        <f t="shared" si="31"/>
        <v>22021</v>
      </c>
      <c r="AA465"/>
    </row>
    <row r="466" spans="1:27" x14ac:dyDescent="0.3">
      <c r="A466" s="57">
        <v>44286</v>
      </c>
      <c r="B466">
        <v>29894663000189</v>
      </c>
      <c r="C466" t="s">
        <v>96</v>
      </c>
      <c r="D466" s="57">
        <v>44040</v>
      </c>
      <c r="E466">
        <v>80.31</v>
      </c>
      <c r="F466" s="57">
        <v>44172</v>
      </c>
      <c r="G466">
        <f t="shared" si="30"/>
        <v>-114</v>
      </c>
      <c r="H466" s="57">
        <v>46545</v>
      </c>
      <c r="I466">
        <v>2229</v>
      </c>
      <c r="J466">
        <v>301835485</v>
      </c>
      <c r="K466">
        <v>84</v>
      </c>
      <c r="L466"/>
      <c r="M466"/>
      <c r="N466">
        <v>1.3599999999999999</v>
      </c>
      <c r="O466" s="83">
        <v>4167.5999999999995</v>
      </c>
      <c r="P466">
        <v>3989.8399999999988</v>
      </c>
      <c r="Q466">
        <v>1.358889</v>
      </c>
      <c r="R466">
        <v>4167.21</v>
      </c>
      <c r="S466">
        <v>1.358889</v>
      </c>
      <c r="T466" s="84">
        <v>4167.5999999999995</v>
      </c>
      <c r="U466" s="57">
        <v>44166</v>
      </c>
      <c r="V466" s="81" t="str">
        <f t="shared" si="28"/>
        <v>72020</v>
      </c>
      <c r="W466" s="80" t="str">
        <f t="shared" si="29"/>
        <v>91 a 120 dias</v>
      </c>
      <c r="X466" s="81" t="str">
        <f t="shared" si="31"/>
        <v>122020</v>
      </c>
      <c r="AA466"/>
    </row>
    <row r="467" spans="1:27" x14ac:dyDescent="0.3">
      <c r="A467" s="57">
        <v>44286</v>
      </c>
      <c r="B467">
        <v>29894663000189</v>
      </c>
      <c r="C467" t="s">
        <v>96</v>
      </c>
      <c r="D467" s="57">
        <v>43978</v>
      </c>
      <c r="E467">
        <v>196.37</v>
      </c>
      <c r="F467" s="57">
        <v>44142</v>
      </c>
      <c r="G467">
        <f t="shared" si="30"/>
        <v>-144</v>
      </c>
      <c r="H467" s="57">
        <v>46545</v>
      </c>
      <c r="I467">
        <v>2229</v>
      </c>
      <c r="J467">
        <v>301841791</v>
      </c>
      <c r="K467">
        <v>84</v>
      </c>
      <c r="L467"/>
      <c r="M467"/>
      <c r="N467">
        <v>1.4486159999999999</v>
      </c>
      <c r="O467" s="83">
        <v>9302.69</v>
      </c>
      <c r="P467">
        <v>9386.25</v>
      </c>
      <c r="Q467">
        <v>1.7861400000000001</v>
      </c>
      <c r="R467">
        <v>10143.700000000001</v>
      </c>
      <c r="S467">
        <v>1.7861400000000001</v>
      </c>
      <c r="T467" s="84">
        <v>9302.69</v>
      </c>
      <c r="U467" s="57">
        <v>44136</v>
      </c>
      <c r="V467" s="81" t="str">
        <f t="shared" si="28"/>
        <v>52020</v>
      </c>
      <c r="W467" s="80" t="str">
        <f t="shared" si="29"/>
        <v>Acima de 120 dias</v>
      </c>
      <c r="X467" s="81" t="str">
        <f t="shared" si="31"/>
        <v>112020</v>
      </c>
      <c r="AA467"/>
    </row>
    <row r="468" spans="1:27" x14ac:dyDescent="0.3">
      <c r="A468" s="57">
        <v>44286</v>
      </c>
      <c r="B468">
        <v>29894663000189</v>
      </c>
      <c r="C468" t="s">
        <v>96</v>
      </c>
      <c r="D468" s="57">
        <v>44040</v>
      </c>
      <c r="E468">
        <v>590</v>
      </c>
      <c r="F468" s="57">
        <v>44172</v>
      </c>
      <c r="G468">
        <f t="shared" si="30"/>
        <v>-114</v>
      </c>
      <c r="H468" s="57">
        <v>46545</v>
      </c>
      <c r="I468">
        <v>2229</v>
      </c>
      <c r="J468">
        <v>301842983</v>
      </c>
      <c r="K468">
        <v>84</v>
      </c>
      <c r="L468"/>
      <c r="M468"/>
      <c r="N468">
        <v>1.450229063258891</v>
      </c>
      <c r="O468" s="83">
        <v>27271.32</v>
      </c>
      <c r="P468">
        <v>28440.950000000004</v>
      </c>
      <c r="Q468">
        <v>1.7990010000000001</v>
      </c>
      <c r="R468">
        <v>29874.1</v>
      </c>
      <c r="S468">
        <v>1.7990010000000001</v>
      </c>
      <c r="T468" s="84">
        <v>27271.32</v>
      </c>
      <c r="U468" s="57">
        <v>44166</v>
      </c>
      <c r="V468" s="81" t="str">
        <f t="shared" si="28"/>
        <v>72020</v>
      </c>
      <c r="W468" s="80" t="str">
        <f t="shared" si="29"/>
        <v>91 a 120 dias</v>
      </c>
      <c r="X468" s="81" t="str">
        <f t="shared" si="31"/>
        <v>122020</v>
      </c>
      <c r="AA468"/>
    </row>
    <row r="469" spans="1:27" x14ac:dyDescent="0.3">
      <c r="A469" s="57">
        <v>44286</v>
      </c>
      <c r="B469">
        <v>29894663000189</v>
      </c>
      <c r="C469" t="s">
        <v>96</v>
      </c>
      <c r="D469" s="57">
        <v>44040</v>
      </c>
      <c r="E469">
        <v>115</v>
      </c>
      <c r="F469" s="57">
        <v>44050</v>
      </c>
      <c r="G469">
        <f t="shared" si="30"/>
        <v>-236</v>
      </c>
      <c r="H469" s="57">
        <v>46545</v>
      </c>
      <c r="I469">
        <v>2229</v>
      </c>
      <c r="J469">
        <v>301844133</v>
      </c>
      <c r="K469">
        <v>84</v>
      </c>
      <c r="L469"/>
      <c r="M469"/>
      <c r="N469">
        <v>1.3599999999999999</v>
      </c>
      <c r="O469" s="83">
        <v>5962.22</v>
      </c>
      <c r="P469">
        <v>5713.2699999999995</v>
      </c>
      <c r="Q469">
        <v>1.6640010000000001</v>
      </c>
      <c r="R469">
        <v>6427.23</v>
      </c>
      <c r="S469">
        <v>1.6640010000000001</v>
      </c>
      <c r="T469" s="84">
        <v>5962.22</v>
      </c>
      <c r="U469" s="57">
        <v>44075</v>
      </c>
      <c r="V469" s="81" t="str">
        <f t="shared" si="28"/>
        <v>72020</v>
      </c>
      <c r="W469" s="80" t="str">
        <f t="shared" si="29"/>
        <v>Acima de 120 dias</v>
      </c>
      <c r="X469" s="81" t="str">
        <f t="shared" si="31"/>
        <v>92020</v>
      </c>
      <c r="AA469"/>
    </row>
    <row r="470" spans="1:27" x14ac:dyDescent="0.3">
      <c r="A470" s="57">
        <v>44286</v>
      </c>
      <c r="B470">
        <v>29894663000189</v>
      </c>
      <c r="C470" t="s">
        <v>96</v>
      </c>
      <c r="D470" s="57">
        <v>44040</v>
      </c>
      <c r="E470">
        <v>313.39999999999998</v>
      </c>
      <c r="F470" s="57">
        <v>44050</v>
      </c>
      <c r="G470">
        <f t="shared" si="30"/>
        <v>-236</v>
      </c>
      <c r="H470" s="57">
        <v>46545</v>
      </c>
      <c r="I470">
        <v>2229</v>
      </c>
      <c r="J470">
        <v>301850392</v>
      </c>
      <c r="K470">
        <v>84</v>
      </c>
      <c r="L470"/>
      <c r="M470"/>
      <c r="N470">
        <v>1.4358111406920586</v>
      </c>
      <c r="O470" s="83">
        <v>15796.03</v>
      </c>
      <c r="P470">
        <v>15179.950000000006</v>
      </c>
      <c r="Q470">
        <v>1.78363</v>
      </c>
      <c r="R470">
        <v>17184.09</v>
      </c>
      <c r="S470">
        <v>1.78363</v>
      </c>
      <c r="T470" s="84">
        <v>15796.03</v>
      </c>
      <c r="U470" s="57">
        <v>44075</v>
      </c>
      <c r="V470" s="81" t="str">
        <f t="shared" si="28"/>
        <v>72020</v>
      </c>
      <c r="W470" s="80" t="str">
        <f t="shared" si="29"/>
        <v>Acima de 120 dias</v>
      </c>
      <c r="X470" s="81" t="str">
        <f t="shared" si="31"/>
        <v>92020</v>
      </c>
      <c r="AA470"/>
    </row>
    <row r="471" spans="1:27" x14ac:dyDescent="0.3">
      <c r="A471" s="57">
        <v>44286</v>
      </c>
      <c r="B471">
        <v>29894663000189</v>
      </c>
      <c r="C471" t="s">
        <v>96</v>
      </c>
      <c r="D471" s="57">
        <v>44074</v>
      </c>
      <c r="E471">
        <v>309.33</v>
      </c>
      <c r="F471" s="57">
        <v>44323</v>
      </c>
      <c r="G471">
        <f t="shared" si="30"/>
        <v>37</v>
      </c>
      <c r="H471" s="57">
        <v>46575</v>
      </c>
      <c r="I471">
        <v>2259</v>
      </c>
      <c r="J471">
        <v>301850485</v>
      </c>
      <c r="K471">
        <v>84</v>
      </c>
      <c r="L471"/>
      <c r="M471"/>
      <c r="N471">
        <v>1.3599999999999999</v>
      </c>
      <c r="O471" s="83">
        <v>14408.15</v>
      </c>
      <c r="P471">
        <v>15392.34</v>
      </c>
      <c r="Q471">
        <v>1.406298</v>
      </c>
      <c r="R471">
        <v>14616.59</v>
      </c>
      <c r="S471">
        <v>1.406298</v>
      </c>
      <c r="T471" s="84">
        <v>14408.15</v>
      </c>
      <c r="U471" s="57">
        <v>44317</v>
      </c>
      <c r="V471" s="81" t="str">
        <f t="shared" si="28"/>
        <v>82020</v>
      </c>
      <c r="W471" s="80" t="str">
        <f t="shared" si="29"/>
        <v>1 a 30 dias</v>
      </c>
      <c r="X471" s="81" t="str">
        <f t="shared" si="31"/>
        <v>52021</v>
      </c>
      <c r="AA471"/>
    </row>
    <row r="472" spans="1:27" x14ac:dyDescent="0.3">
      <c r="A472" s="57">
        <v>44286</v>
      </c>
      <c r="B472">
        <v>29894663000189</v>
      </c>
      <c r="C472" t="s">
        <v>96</v>
      </c>
      <c r="D472" s="57">
        <v>44134</v>
      </c>
      <c r="E472">
        <v>52</v>
      </c>
      <c r="F472" s="57">
        <v>44262</v>
      </c>
      <c r="G472">
        <f t="shared" si="30"/>
        <v>-24</v>
      </c>
      <c r="H472" s="57">
        <v>46699</v>
      </c>
      <c r="I472">
        <v>2383</v>
      </c>
      <c r="J472">
        <v>301854065</v>
      </c>
      <c r="K472">
        <v>84</v>
      </c>
      <c r="L472"/>
      <c r="M472"/>
      <c r="N472">
        <v>1.4182600000000001</v>
      </c>
      <c r="O472" s="83">
        <v>2342.41</v>
      </c>
      <c r="P472">
        <v>2516.2700000000009</v>
      </c>
      <c r="Q472">
        <v>1.7553650000000001</v>
      </c>
      <c r="R472">
        <v>2587.81</v>
      </c>
      <c r="S472">
        <v>1.7553650000000001</v>
      </c>
      <c r="T472" s="84">
        <v>2342.41</v>
      </c>
      <c r="U472" s="57">
        <v>44287</v>
      </c>
      <c r="V472" s="81" t="str">
        <f t="shared" si="28"/>
        <v>102020</v>
      </c>
      <c r="W472" s="80" t="str">
        <f t="shared" si="29"/>
        <v>1 a 30 dias</v>
      </c>
      <c r="X472" s="81" t="str">
        <f t="shared" si="31"/>
        <v>42021</v>
      </c>
      <c r="AA472"/>
    </row>
    <row r="473" spans="1:27" x14ac:dyDescent="0.3">
      <c r="A473" s="57">
        <v>44286</v>
      </c>
      <c r="B473">
        <v>29894663000189</v>
      </c>
      <c r="C473" t="s">
        <v>96</v>
      </c>
      <c r="D473" s="57">
        <v>44074</v>
      </c>
      <c r="E473">
        <v>232.25</v>
      </c>
      <c r="F473" s="57">
        <v>44111</v>
      </c>
      <c r="G473">
        <f t="shared" si="30"/>
        <v>-175</v>
      </c>
      <c r="H473" s="57">
        <v>46608</v>
      </c>
      <c r="I473">
        <v>2292</v>
      </c>
      <c r="J473">
        <v>301859021</v>
      </c>
      <c r="K473">
        <v>84</v>
      </c>
      <c r="L473"/>
      <c r="M473"/>
      <c r="N473">
        <v>1.3599999999999999</v>
      </c>
      <c r="O473" s="83">
        <v>12744.94</v>
      </c>
      <c r="P473">
        <v>11631.000000000002</v>
      </c>
      <c r="Q473">
        <v>1.3413649999999999</v>
      </c>
      <c r="R473">
        <v>12683.36</v>
      </c>
      <c r="S473">
        <v>1.3413649999999999</v>
      </c>
      <c r="T473" s="84">
        <v>12744.94</v>
      </c>
      <c r="U473" s="57">
        <v>44105</v>
      </c>
      <c r="V473" s="81" t="str">
        <f t="shared" si="28"/>
        <v>82020</v>
      </c>
      <c r="W473" s="80" t="str">
        <f t="shared" si="29"/>
        <v>Acima de 120 dias</v>
      </c>
      <c r="X473" s="81" t="str">
        <f t="shared" si="31"/>
        <v>102020</v>
      </c>
      <c r="AA473"/>
    </row>
    <row r="474" spans="1:27" x14ac:dyDescent="0.3">
      <c r="A474" s="57">
        <v>44286</v>
      </c>
      <c r="B474">
        <v>29894663000189</v>
      </c>
      <c r="C474" t="s">
        <v>96</v>
      </c>
      <c r="D474" s="57">
        <v>44099</v>
      </c>
      <c r="E474">
        <v>271</v>
      </c>
      <c r="F474" s="57">
        <v>44234</v>
      </c>
      <c r="G474">
        <f t="shared" si="30"/>
        <v>-52</v>
      </c>
      <c r="H474" s="57">
        <v>46608</v>
      </c>
      <c r="I474">
        <v>2292</v>
      </c>
      <c r="J474">
        <v>301870511</v>
      </c>
      <c r="K474">
        <v>84</v>
      </c>
      <c r="L474"/>
      <c r="M474"/>
      <c r="N474">
        <v>1.447422</v>
      </c>
      <c r="O474" s="83">
        <v>12137.46</v>
      </c>
      <c r="P474">
        <v>13064.129999999997</v>
      </c>
      <c r="Q474">
        <v>1.7953170000000001</v>
      </c>
      <c r="R474">
        <v>13373.47</v>
      </c>
      <c r="S474">
        <v>1.7953170000000001</v>
      </c>
      <c r="T474" s="84">
        <v>12137.46</v>
      </c>
      <c r="U474" s="57">
        <v>44228</v>
      </c>
      <c r="V474" s="81" t="str">
        <f t="shared" si="28"/>
        <v>92020</v>
      </c>
      <c r="W474" s="80" t="str">
        <f t="shared" si="29"/>
        <v>31 a 60 dias</v>
      </c>
      <c r="X474" s="81" t="str">
        <f t="shared" si="31"/>
        <v>22021</v>
      </c>
      <c r="AA474"/>
    </row>
    <row r="475" spans="1:27" x14ac:dyDescent="0.3">
      <c r="A475" s="57">
        <v>44286</v>
      </c>
      <c r="B475">
        <v>29894663000189</v>
      </c>
      <c r="C475" t="s">
        <v>96</v>
      </c>
      <c r="D475" s="57">
        <v>43978</v>
      </c>
      <c r="E475">
        <v>313.10000000000002</v>
      </c>
      <c r="F475" s="57">
        <v>44172</v>
      </c>
      <c r="G475">
        <f t="shared" si="30"/>
        <v>-114</v>
      </c>
      <c r="H475" s="57">
        <v>46119</v>
      </c>
      <c r="I475">
        <v>1803</v>
      </c>
      <c r="J475">
        <v>301924767</v>
      </c>
      <c r="K475">
        <v>72</v>
      </c>
      <c r="L475"/>
      <c r="M475"/>
      <c r="N475">
        <v>1.397790088088759</v>
      </c>
      <c r="O475" s="83">
        <v>13180.630000000001</v>
      </c>
      <c r="P475">
        <v>14076.750000000007</v>
      </c>
      <c r="Q475">
        <v>1.7880670000000001</v>
      </c>
      <c r="R475">
        <v>14356.12</v>
      </c>
      <c r="S475">
        <v>1.7880670000000001</v>
      </c>
      <c r="T475" s="84">
        <v>13180.630000000001</v>
      </c>
      <c r="U475" s="57">
        <v>44166</v>
      </c>
      <c r="V475" s="81" t="str">
        <f t="shared" si="28"/>
        <v>52020</v>
      </c>
      <c r="W475" s="80" t="str">
        <f t="shared" si="29"/>
        <v>91 a 120 dias</v>
      </c>
      <c r="X475" s="81" t="str">
        <f t="shared" si="31"/>
        <v>122020</v>
      </c>
      <c r="AA475"/>
    </row>
    <row r="476" spans="1:27" x14ac:dyDescent="0.3">
      <c r="A476" s="57">
        <v>44286</v>
      </c>
      <c r="B476">
        <v>29894663000189</v>
      </c>
      <c r="C476" t="s">
        <v>96</v>
      </c>
      <c r="D476" s="57">
        <v>44099</v>
      </c>
      <c r="E476">
        <v>52.15</v>
      </c>
      <c r="F476" s="57">
        <v>44142</v>
      </c>
      <c r="G476">
        <f t="shared" si="30"/>
        <v>-144</v>
      </c>
      <c r="H476" s="57">
        <v>46638</v>
      </c>
      <c r="I476">
        <v>2322</v>
      </c>
      <c r="J476">
        <v>301933585</v>
      </c>
      <c r="K476">
        <v>84</v>
      </c>
      <c r="L476"/>
      <c r="M476"/>
      <c r="N476">
        <v>1.4262330000000001</v>
      </c>
      <c r="O476" s="83">
        <v>2516.19</v>
      </c>
      <c r="P476">
        <v>2547.5999999999985</v>
      </c>
      <c r="Q476">
        <v>1.778435</v>
      </c>
      <c r="R476">
        <v>2763.2400000000002</v>
      </c>
      <c r="S476">
        <v>1.778435</v>
      </c>
      <c r="T476" s="84">
        <v>2516.19</v>
      </c>
      <c r="U476" s="57">
        <v>44136</v>
      </c>
      <c r="V476" s="81" t="str">
        <f t="shared" si="28"/>
        <v>92020</v>
      </c>
      <c r="W476" s="80" t="str">
        <f t="shared" si="29"/>
        <v>Acima de 120 dias</v>
      </c>
      <c r="X476" s="81" t="str">
        <f t="shared" si="31"/>
        <v>112020</v>
      </c>
      <c r="AA476"/>
    </row>
    <row r="477" spans="1:27" x14ac:dyDescent="0.3">
      <c r="A477" s="57">
        <v>44286</v>
      </c>
      <c r="B477">
        <v>29894663000189</v>
      </c>
      <c r="C477" t="s">
        <v>96</v>
      </c>
      <c r="D477" s="57">
        <v>44040</v>
      </c>
      <c r="E477">
        <v>294.56</v>
      </c>
      <c r="F477" s="57">
        <v>44234</v>
      </c>
      <c r="G477">
        <f t="shared" si="30"/>
        <v>-52</v>
      </c>
      <c r="H477" s="57">
        <v>46545</v>
      </c>
      <c r="I477">
        <v>2229</v>
      </c>
      <c r="J477">
        <v>301936493</v>
      </c>
      <c r="K477">
        <v>84</v>
      </c>
      <c r="L477"/>
      <c r="M477"/>
      <c r="N477">
        <v>1.3599999999999999</v>
      </c>
      <c r="O477" s="83">
        <v>14429.66</v>
      </c>
      <c r="P477">
        <v>14633.840000000006</v>
      </c>
      <c r="Q477">
        <v>1.42371</v>
      </c>
      <c r="R477">
        <v>14695.32</v>
      </c>
      <c r="S477">
        <v>1.42371</v>
      </c>
      <c r="T477" s="84">
        <v>14429.66</v>
      </c>
      <c r="U477" s="57">
        <v>44228</v>
      </c>
      <c r="V477" s="81" t="str">
        <f t="shared" si="28"/>
        <v>72020</v>
      </c>
      <c r="W477" s="80" t="str">
        <f t="shared" si="29"/>
        <v>31 a 60 dias</v>
      </c>
      <c r="X477" s="81" t="str">
        <f t="shared" si="31"/>
        <v>22021</v>
      </c>
      <c r="AA477"/>
    </row>
    <row r="478" spans="1:27" x14ac:dyDescent="0.3">
      <c r="A478" s="57">
        <v>44286</v>
      </c>
      <c r="B478">
        <v>29894663000189</v>
      </c>
      <c r="C478" t="s">
        <v>96</v>
      </c>
      <c r="D478" s="57">
        <v>44134</v>
      </c>
      <c r="E478">
        <v>52</v>
      </c>
      <c r="F478" s="57">
        <v>44323</v>
      </c>
      <c r="G478">
        <f t="shared" si="30"/>
        <v>37</v>
      </c>
      <c r="H478" s="57">
        <v>46699</v>
      </c>
      <c r="I478">
        <v>2383</v>
      </c>
      <c r="J478">
        <v>301936914</v>
      </c>
      <c r="K478">
        <v>84</v>
      </c>
      <c r="L478"/>
      <c r="M478"/>
      <c r="N478">
        <v>1.4117950000000001</v>
      </c>
      <c r="O478" s="83">
        <v>2243.1</v>
      </c>
      <c r="P478">
        <v>2521.9400000000005</v>
      </c>
      <c r="Q478">
        <v>1.748407</v>
      </c>
      <c r="R478">
        <v>2488.8000000000002</v>
      </c>
      <c r="S478">
        <v>1.748407</v>
      </c>
      <c r="T478" s="84">
        <v>2243.1</v>
      </c>
      <c r="U478" s="57">
        <v>44317</v>
      </c>
      <c r="V478" s="81" t="str">
        <f t="shared" si="28"/>
        <v>102020</v>
      </c>
      <c r="W478" s="80" t="str">
        <f t="shared" si="29"/>
        <v>1 a 30 dias</v>
      </c>
      <c r="X478" s="81" t="str">
        <f t="shared" si="31"/>
        <v>52021</v>
      </c>
      <c r="AA478"/>
    </row>
    <row r="479" spans="1:27" x14ac:dyDescent="0.3">
      <c r="A479" s="57">
        <v>44286</v>
      </c>
      <c r="B479">
        <v>29894663000189</v>
      </c>
      <c r="C479" t="s">
        <v>96</v>
      </c>
      <c r="D479" s="57">
        <v>43978</v>
      </c>
      <c r="E479">
        <v>140.36000000000001</v>
      </c>
      <c r="F479" s="57">
        <v>44262</v>
      </c>
      <c r="G479">
        <f t="shared" si="30"/>
        <v>-24</v>
      </c>
      <c r="H479" s="57">
        <v>46545</v>
      </c>
      <c r="I479">
        <v>2229</v>
      </c>
      <c r="J479">
        <v>301938364</v>
      </c>
      <c r="K479">
        <v>84</v>
      </c>
      <c r="L479"/>
      <c r="M479"/>
      <c r="N479">
        <v>1.3599999999999999</v>
      </c>
      <c r="O479" s="83">
        <v>6501.59</v>
      </c>
      <c r="P479">
        <v>6918.93</v>
      </c>
      <c r="Q479">
        <v>1.54792</v>
      </c>
      <c r="R479">
        <v>6862.04</v>
      </c>
      <c r="S479">
        <v>1.54792</v>
      </c>
      <c r="T479" s="84">
        <v>6501.59</v>
      </c>
      <c r="U479" s="57">
        <v>44228</v>
      </c>
      <c r="V479" s="81" t="str">
        <f t="shared" si="28"/>
        <v>52020</v>
      </c>
      <c r="W479" s="80" t="str">
        <f t="shared" si="29"/>
        <v>1 a 30 dias</v>
      </c>
      <c r="X479" s="81" t="str">
        <f t="shared" si="31"/>
        <v>22021</v>
      </c>
      <c r="AA479"/>
    </row>
    <row r="480" spans="1:27" x14ac:dyDescent="0.3">
      <c r="A480" s="57">
        <v>44286</v>
      </c>
      <c r="B480">
        <v>29894663000189</v>
      </c>
      <c r="C480" t="s">
        <v>96</v>
      </c>
      <c r="D480" s="57">
        <v>44074</v>
      </c>
      <c r="E480">
        <v>428.54</v>
      </c>
      <c r="F480" s="57">
        <v>44262</v>
      </c>
      <c r="G480">
        <f t="shared" si="30"/>
        <v>-24</v>
      </c>
      <c r="H480" s="57">
        <v>46638</v>
      </c>
      <c r="I480">
        <v>2322</v>
      </c>
      <c r="J480">
        <v>301973042</v>
      </c>
      <c r="K480">
        <v>84</v>
      </c>
      <c r="L480"/>
      <c r="M480"/>
      <c r="N480">
        <v>1.41947</v>
      </c>
      <c r="O480" s="83">
        <v>19083.39</v>
      </c>
      <c r="P480">
        <v>20736.939999999995</v>
      </c>
      <c r="Q480">
        <v>1.75576</v>
      </c>
      <c r="R480">
        <v>21034.7</v>
      </c>
      <c r="S480">
        <v>1.75576</v>
      </c>
      <c r="T480" s="84">
        <v>19083.39</v>
      </c>
      <c r="U480" s="57">
        <v>44287</v>
      </c>
      <c r="V480" s="81" t="str">
        <f t="shared" si="28"/>
        <v>82020</v>
      </c>
      <c r="W480" s="80" t="str">
        <f t="shared" si="29"/>
        <v>1 a 30 dias</v>
      </c>
      <c r="X480" s="81" t="str">
        <f t="shared" si="31"/>
        <v>42021</v>
      </c>
      <c r="AA480"/>
    </row>
    <row r="481" spans="1:27" x14ac:dyDescent="0.3">
      <c r="A481" s="57">
        <v>44286</v>
      </c>
      <c r="B481">
        <v>29894663000189</v>
      </c>
      <c r="C481" t="s">
        <v>96</v>
      </c>
      <c r="D481" s="57">
        <v>44099</v>
      </c>
      <c r="E481">
        <v>301.14</v>
      </c>
      <c r="F481" s="57">
        <v>44262</v>
      </c>
      <c r="G481">
        <f t="shared" si="30"/>
        <v>-24</v>
      </c>
      <c r="H481" s="57">
        <v>46638</v>
      </c>
      <c r="I481">
        <v>2322</v>
      </c>
      <c r="J481">
        <v>301988762</v>
      </c>
      <c r="K481">
        <v>84</v>
      </c>
      <c r="L481"/>
      <c r="M481"/>
      <c r="N481">
        <v>1.4324319999999999</v>
      </c>
      <c r="O481" s="83">
        <v>13321.960000000001</v>
      </c>
      <c r="P481">
        <v>14680.040000000003</v>
      </c>
      <c r="Q481">
        <v>1.7793209999999999</v>
      </c>
      <c r="R481">
        <v>14724.58</v>
      </c>
      <c r="S481">
        <v>1.7793209999999999</v>
      </c>
      <c r="T481" s="84">
        <v>13321.960000000001</v>
      </c>
      <c r="U481" s="57">
        <v>44287</v>
      </c>
      <c r="V481" s="81" t="str">
        <f t="shared" si="28"/>
        <v>92020</v>
      </c>
      <c r="W481" s="80" t="str">
        <f t="shared" si="29"/>
        <v>1 a 30 dias</v>
      </c>
      <c r="X481" s="81" t="str">
        <f t="shared" si="31"/>
        <v>42021</v>
      </c>
      <c r="AA481"/>
    </row>
    <row r="482" spans="1:27" x14ac:dyDescent="0.3">
      <c r="A482" s="57">
        <v>44286</v>
      </c>
      <c r="B482">
        <v>29894663000189</v>
      </c>
      <c r="C482" t="s">
        <v>96</v>
      </c>
      <c r="D482" s="57">
        <v>43978</v>
      </c>
      <c r="E482">
        <v>50</v>
      </c>
      <c r="F482" s="57">
        <v>44172</v>
      </c>
      <c r="G482">
        <f t="shared" si="30"/>
        <v>-114</v>
      </c>
      <c r="H482" s="57">
        <v>46484</v>
      </c>
      <c r="I482">
        <v>2168</v>
      </c>
      <c r="J482">
        <v>302026649</v>
      </c>
      <c r="K482">
        <v>84</v>
      </c>
      <c r="L482"/>
      <c r="M482"/>
      <c r="N482">
        <v>1.4336128266033257</v>
      </c>
      <c r="O482" s="83">
        <v>2291.48</v>
      </c>
      <c r="P482">
        <v>2422.3200000000006</v>
      </c>
      <c r="Q482">
        <v>1.7859799999999999</v>
      </c>
      <c r="R482">
        <v>2507.9499999999998</v>
      </c>
      <c r="S482">
        <v>1.7859799999999999</v>
      </c>
      <c r="T482" s="84">
        <v>2291.48</v>
      </c>
      <c r="U482" s="57">
        <v>44197</v>
      </c>
      <c r="V482" s="81" t="str">
        <f t="shared" si="28"/>
        <v>52020</v>
      </c>
      <c r="W482" s="80" t="str">
        <f t="shared" si="29"/>
        <v>91 a 120 dias</v>
      </c>
      <c r="X482" s="81" t="str">
        <f t="shared" si="31"/>
        <v>12021</v>
      </c>
      <c r="AA482"/>
    </row>
    <row r="483" spans="1:27" x14ac:dyDescent="0.3">
      <c r="A483" s="57">
        <v>44286</v>
      </c>
      <c r="B483">
        <v>29894663000189</v>
      </c>
      <c r="C483" t="s">
        <v>96</v>
      </c>
      <c r="D483" s="57">
        <v>44001</v>
      </c>
      <c r="E483">
        <v>43.09</v>
      </c>
      <c r="F483" s="57">
        <v>44142</v>
      </c>
      <c r="G483">
        <f t="shared" si="30"/>
        <v>-144</v>
      </c>
      <c r="H483" s="57">
        <v>46514</v>
      </c>
      <c r="I483">
        <v>2198</v>
      </c>
      <c r="J483">
        <v>302033066</v>
      </c>
      <c r="K483">
        <v>84</v>
      </c>
      <c r="L483"/>
      <c r="M483"/>
      <c r="N483">
        <v>1.4362759882869685</v>
      </c>
      <c r="O483" s="83">
        <v>2029.83</v>
      </c>
      <c r="P483">
        <v>2078.3500000000004</v>
      </c>
      <c r="Q483">
        <v>1.7857860000000001</v>
      </c>
      <c r="R483">
        <v>2218.1</v>
      </c>
      <c r="S483">
        <v>1.7857860000000001</v>
      </c>
      <c r="T483" s="84">
        <v>2029.83</v>
      </c>
      <c r="U483" s="57">
        <v>44136</v>
      </c>
      <c r="V483" s="81" t="str">
        <f t="shared" si="28"/>
        <v>62020</v>
      </c>
      <c r="W483" s="80" t="str">
        <f t="shared" si="29"/>
        <v>Acima de 120 dias</v>
      </c>
      <c r="X483" s="81" t="str">
        <f t="shared" si="31"/>
        <v>112020</v>
      </c>
      <c r="AA483"/>
    </row>
    <row r="484" spans="1:27" x14ac:dyDescent="0.3">
      <c r="A484" s="57">
        <v>44286</v>
      </c>
      <c r="B484">
        <v>29894663000189</v>
      </c>
      <c r="C484" t="s">
        <v>96</v>
      </c>
      <c r="D484" s="57">
        <v>43978</v>
      </c>
      <c r="E484">
        <v>161.72999999999999</v>
      </c>
      <c r="F484" s="57">
        <v>44019</v>
      </c>
      <c r="G484">
        <f t="shared" si="30"/>
        <v>-267</v>
      </c>
      <c r="H484" s="57">
        <v>46514</v>
      </c>
      <c r="I484">
        <v>2198</v>
      </c>
      <c r="J484">
        <v>302034365</v>
      </c>
      <c r="K484">
        <v>84</v>
      </c>
      <c r="L484"/>
      <c r="M484"/>
      <c r="N484">
        <v>1.3599999999999999</v>
      </c>
      <c r="O484" s="83">
        <v>8636.9500000000007</v>
      </c>
      <c r="P484">
        <v>8082.34</v>
      </c>
      <c r="Q484">
        <v>1.5949500000000001</v>
      </c>
      <c r="R484">
        <v>9141.1200000000008</v>
      </c>
      <c r="S484">
        <v>1.5949500000000001</v>
      </c>
      <c r="T484" s="84">
        <v>8636.9500000000007</v>
      </c>
      <c r="U484" s="57">
        <v>44044</v>
      </c>
      <c r="V484" s="81" t="str">
        <f t="shared" si="28"/>
        <v>52020</v>
      </c>
      <c r="W484" s="80" t="str">
        <f t="shared" si="29"/>
        <v>Acima de 120 dias</v>
      </c>
      <c r="X484" s="81" t="str">
        <f t="shared" si="31"/>
        <v>82020</v>
      </c>
      <c r="AA484"/>
    </row>
    <row r="485" spans="1:27" x14ac:dyDescent="0.3">
      <c r="A485" s="57">
        <v>44286</v>
      </c>
      <c r="B485">
        <v>29894663000189</v>
      </c>
      <c r="C485" t="s">
        <v>96</v>
      </c>
      <c r="D485" s="57">
        <v>44040</v>
      </c>
      <c r="E485">
        <v>1053</v>
      </c>
      <c r="F485" s="57">
        <v>44172</v>
      </c>
      <c r="G485">
        <f t="shared" si="30"/>
        <v>-114</v>
      </c>
      <c r="H485" s="57">
        <v>46514</v>
      </c>
      <c r="I485">
        <v>2198</v>
      </c>
      <c r="J485">
        <v>302036147</v>
      </c>
      <c r="K485">
        <v>84</v>
      </c>
      <c r="L485"/>
      <c r="M485"/>
      <c r="N485">
        <v>1.4364170668454512</v>
      </c>
      <c r="O485" s="83">
        <v>48571.64</v>
      </c>
      <c r="P485">
        <v>50672.99000000002</v>
      </c>
      <c r="Q485">
        <v>1.7840720000000001</v>
      </c>
      <c r="R485">
        <v>53149.68</v>
      </c>
      <c r="S485">
        <v>1.7840720000000001</v>
      </c>
      <c r="T485" s="84">
        <v>48571.64</v>
      </c>
      <c r="U485" s="57">
        <v>44197</v>
      </c>
      <c r="V485" s="81" t="str">
        <f t="shared" si="28"/>
        <v>72020</v>
      </c>
      <c r="W485" s="80" t="str">
        <f t="shared" si="29"/>
        <v>91 a 120 dias</v>
      </c>
      <c r="X485" s="81" t="str">
        <f t="shared" si="31"/>
        <v>12021</v>
      </c>
      <c r="AA485"/>
    </row>
    <row r="486" spans="1:27" x14ac:dyDescent="0.3">
      <c r="A486" s="57">
        <v>44286</v>
      </c>
      <c r="B486">
        <v>29894663000189</v>
      </c>
      <c r="C486" t="s">
        <v>96</v>
      </c>
      <c r="D486" s="57">
        <v>44040</v>
      </c>
      <c r="E486">
        <v>325.76</v>
      </c>
      <c r="F486" s="57">
        <v>44142</v>
      </c>
      <c r="G486">
        <f t="shared" si="30"/>
        <v>-144</v>
      </c>
      <c r="H486" s="57">
        <v>46575</v>
      </c>
      <c r="I486">
        <v>2259</v>
      </c>
      <c r="J486">
        <v>302055307</v>
      </c>
      <c r="K486">
        <v>84</v>
      </c>
      <c r="L486"/>
      <c r="M486"/>
      <c r="N486">
        <v>1.391302</v>
      </c>
      <c r="O486" s="83">
        <v>15715.18</v>
      </c>
      <c r="P486">
        <v>16116.030000000002</v>
      </c>
      <c r="Q486">
        <v>1.7361169999999999</v>
      </c>
      <c r="R486">
        <v>17201.100000000002</v>
      </c>
      <c r="S486">
        <v>1.7361169999999999</v>
      </c>
      <c r="T486" s="84">
        <v>15715.18</v>
      </c>
      <c r="U486" s="57">
        <v>44136</v>
      </c>
      <c r="V486" s="81" t="str">
        <f t="shared" si="28"/>
        <v>72020</v>
      </c>
      <c r="W486" s="80" t="str">
        <f t="shared" si="29"/>
        <v>Acima de 120 dias</v>
      </c>
      <c r="X486" s="81" t="str">
        <f t="shared" si="31"/>
        <v>112020</v>
      </c>
      <c r="AA486"/>
    </row>
    <row r="487" spans="1:27" x14ac:dyDescent="0.3">
      <c r="A487" s="57">
        <v>44286</v>
      </c>
      <c r="B487">
        <v>29894663000189</v>
      </c>
      <c r="C487" t="s">
        <v>96</v>
      </c>
      <c r="D487" s="57">
        <v>44074</v>
      </c>
      <c r="E487">
        <v>109</v>
      </c>
      <c r="F487" s="57">
        <v>44172</v>
      </c>
      <c r="G487">
        <f t="shared" si="30"/>
        <v>-114</v>
      </c>
      <c r="H487" s="57">
        <v>46608</v>
      </c>
      <c r="I487">
        <v>2292</v>
      </c>
      <c r="J487">
        <v>302067261</v>
      </c>
      <c r="K487">
        <v>84</v>
      </c>
      <c r="L487"/>
      <c r="M487"/>
      <c r="N487">
        <v>1.439433</v>
      </c>
      <c r="O487" s="83">
        <v>5110</v>
      </c>
      <c r="P487">
        <v>5314.79</v>
      </c>
      <c r="Q487">
        <v>1.787617</v>
      </c>
      <c r="R487">
        <v>5609.34</v>
      </c>
      <c r="S487">
        <v>1.787617</v>
      </c>
      <c r="T487" s="84">
        <v>5110</v>
      </c>
      <c r="U487" s="57">
        <v>44197</v>
      </c>
      <c r="V487" s="81" t="str">
        <f t="shared" si="28"/>
        <v>82020</v>
      </c>
      <c r="W487" s="80" t="str">
        <f t="shared" si="29"/>
        <v>91 a 120 dias</v>
      </c>
      <c r="X487" s="81" t="str">
        <f t="shared" si="31"/>
        <v>12021</v>
      </c>
      <c r="AA487"/>
    </row>
    <row r="488" spans="1:27" x14ac:dyDescent="0.3">
      <c r="A488" s="57">
        <v>44286</v>
      </c>
      <c r="B488">
        <v>29894663000189</v>
      </c>
      <c r="C488" t="s">
        <v>96</v>
      </c>
      <c r="D488" s="57">
        <v>44099</v>
      </c>
      <c r="E488">
        <v>106</v>
      </c>
      <c r="F488" s="57">
        <v>44234</v>
      </c>
      <c r="G488">
        <f t="shared" si="30"/>
        <v>-52</v>
      </c>
      <c r="H488" s="57">
        <v>46638</v>
      </c>
      <c r="I488">
        <v>2322</v>
      </c>
      <c r="J488">
        <v>302083967</v>
      </c>
      <c r="K488">
        <v>84</v>
      </c>
      <c r="L488"/>
      <c r="M488"/>
      <c r="N488">
        <v>1.4509029999999998</v>
      </c>
      <c r="O488" s="83">
        <v>4769.6099999999997</v>
      </c>
      <c r="P488">
        <v>5135.3799999999983</v>
      </c>
      <c r="Q488">
        <v>1.7990010000000001</v>
      </c>
      <c r="R488">
        <v>5260.72</v>
      </c>
      <c r="S488">
        <v>1.7990010000000001</v>
      </c>
      <c r="T488" s="84">
        <v>4769.6099999999997</v>
      </c>
      <c r="U488" s="57">
        <v>44256</v>
      </c>
      <c r="V488" s="81" t="str">
        <f t="shared" si="28"/>
        <v>92020</v>
      </c>
      <c r="W488" s="80" t="str">
        <f t="shared" si="29"/>
        <v>31 a 60 dias</v>
      </c>
      <c r="X488" s="81" t="str">
        <f t="shared" si="31"/>
        <v>32021</v>
      </c>
      <c r="AA488"/>
    </row>
    <row r="489" spans="1:27" x14ac:dyDescent="0.3">
      <c r="A489" s="57">
        <v>44286</v>
      </c>
      <c r="B489">
        <v>29894663000189</v>
      </c>
      <c r="C489" t="s">
        <v>96</v>
      </c>
      <c r="D489" s="57">
        <v>44134</v>
      </c>
      <c r="E489">
        <v>273.89</v>
      </c>
      <c r="F489" s="57">
        <v>44323</v>
      </c>
      <c r="G489">
        <f t="shared" si="30"/>
        <v>37</v>
      </c>
      <c r="H489" s="57">
        <v>46638</v>
      </c>
      <c r="I489">
        <v>2322</v>
      </c>
      <c r="J489">
        <v>302091508</v>
      </c>
      <c r="K489">
        <v>84</v>
      </c>
      <c r="L489"/>
      <c r="M489"/>
      <c r="N489">
        <v>1.4427000000000001</v>
      </c>
      <c r="O489" s="83">
        <v>11526.09</v>
      </c>
      <c r="P489">
        <v>13252.980000000001</v>
      </c>
      <c r="Q489">
        <v>1.791925</v>
      </c>
      <c r="R489">
        <v>12803.699999999999</v>
      </c>
      <c r="S489">
        <v>1.791925</v>
      </c>
      <c r="T489" s="84">
        <v>11526.09</v>
      </c>
      <c r="U489" s="57">
        <v>44317</v>
      </c>
      <c r="V489" s="81" t="str">
        <f t="shared" si="28"/>
        <v>102020</v>
      </c>
      <c r="W489" s="80" t="str">
        <f t="shared" si="29"/>
        <v>1 a 30 dias</v>
      </c>
      <c r="X489" s="81" t="str">
        <f t="shared" si="31"/>
        <v>52021</v>
      </c>
      <c r="AA489"/>
    </row>
    <row r="490" spans="1:27" x14ac:dyDescent="0.3">
      <c r="A490" s="57">
        <v>44286</v>
      </c>
      <c r="B490">
        <v>29894663000189</v>
      </c>
      <c r="C490" t="s">
        <v>96</v>
      </c>
      <c r="D490" s="57">
        <v>43978</v>
      </c>
      <c r="E490">
        <v>49.6</v>
      </c>
      <c r="F490" s="57">
        <v>44203</v>
      </c>
      <c r="G490">
        <f t="shared" si="30"/>
        <v>-83</v>
      </c>
      <c r="H490" s="57">
        <v>46119</v>
      </c>
      <c r="I490">
        <v>1803</v>
      </c>
      <c r="J490">
        <v>302117972</v>
      </c>
      <c r="K490">
        <v>72</v>
      </c>
      <c r="L490"/>
      <c r="M490"/>
      <c r="N490">
        <v>1.4949999999999999</v>
      </c>
      <c r="O490" s="83">
        <v>1954.03</v>
      </c>
      <c r="P490">
        <v>2167.1899999999996</v>
      </c>
      <c r="Q490">
        <v>1.9858499999999999</v>
      </c>
      <c r="R490">
        <v>2175.84</v>
      </c>
      <c r="S490">
        <v>1.9858499999999999</v>
      </c>
      <c r="T490" s="84">
        <v>1954.03</v>
      </c>
      <c r="U490" s="57">
        <v>44197</v>
      </c>
      <c r="V490" s="81" t="str">
        <f t="shared" si="28"/>
        <v>52020</v>
      </c>
      <c r="W490" s="80" t="str">
        <f t="shared" si="29"/>
        <v>61 a 90 dias</v>
      </c>
      <c r="X490" s="81" t="str">
        <f t="shared" si="31"/>
        <v>12021</v>
      </c>
      <c r="AA490"/>
    </row>
    <row r="491" spans="1:27" x14ac:dyDescent="0.3">
      <c r="A491" s="57">
        <v>44286</v>
      </c>
      <c r="B491">
        <v>29894663000189</v>
      </c>
      <c r="C491" t="s">
        <v>96</v>
      </c>
      <c r="D491" s="57">
        <v>44099</v>
      </c>
      <c r="E491">
        <v>204.99</v>
      </c>
      <c r="F491" s="57">
        <v>44323</v>
      </c>
      <c r="G491">
        <f t="shared" si="30"/>
        <v>37</v>
      </c>
      <c r="H491" s="57">
        <v>46514</v>
      </c>
      <c r="I491">
        <v>2198</v>
      </c>
      <c r="J491">
        <v>302133782</v>
      </c>
      <c r="K491">
        <v>84</v>
      </c>
      <c r="L491"/>
      <c r="M491"/>
      <c r="N491">
        <v>1.3599999999999999</v>
      </c>
      <c r="O491" s="83">
        <v>8890.25</v>
      </c>
      <c r="P491">
        <v>9973.909999999998</v>
      </c>
      <c r="Q491">
        <v>1.5976509999999999</v>
      </c>
      <c r="R491">
        <v>9536.2899999999991</v>
      </c>
      <c r="S491">
        <v>1.5976509999999999</v>
      </c>
      <c r="T491" s="84">
        <v>8890.25</v>
      </c>
      <c r="U491" s="57">
        <v>44317</v>
      </c>
      <c r="V491" s="81" t="str">
        <f t="shared" si="28"/>
        <v>92020</v>
      </c>
      <c r="W491" s="80" t="str">
        <f t="shared" si="29"/>
        <v>1 a 30 dias</v>
      </c>
      <c r="X491" s="81" t="str">
        <f t="shared" si="31"/>
        <v>52021</v>
      </c>
      <c r="AA491"/>
    </row>
    <row r="492" spans="1:27" x14ac:dyDescent="0.3">
      <c r="A492" s="57">
        <v>44286</v>
      </c>
      <c r="B492">
        <v>29894663000189</v>
      </c>
      <c r="C492" t="s">
        <v>96</v>
      </c>
      <c r="D492" s="57">
        <v>44040</v>
      </c>
      <c r="E492">
        <v>486.2</v>
      </c>
      <c r="F492" s="57">
        <v>44050</v>
      </c>
      <c r="G492">
        <f t="shared" si="30"/>
        <v>-236</v>
      </c>
      <c r="H492" s="57">
        <v>46514</v>
      </c>
      <c r="I492">
        <v>2198</v>
      </c>
      <c r="J492">
        <v>302133913</v>
      </c>
      <c r="K492">
        <v>84</v>
      </c>
      <c r="L492"/>
      <c r="M492"/>
      <c r="N492">
        <v>1.4401881094050333</v>
      </c>
      <c r="O492" s="83">
        <v>23862.75</v>
      </c>
      <c r="P492">
        <v>23368.180000000004</v>
      </c>
      <c r="Q492">
        <v>1.788097</v>
      </c>
      <c r="R492">
        <v>25974.66</v>
      </c>
      <c r="S492">
        <v>1.788097</v>
      </c>
      <c r="T492" s="84">
        <v>23862.75</v>
      </c>
      <c r="U492" s="57">
        <v>44228</v>
      </c>
      <c r="V492" s="81" t="str">
        <f t="shared" si="28"/>
        <v>72020</v>
      </c>
      <c r="W492" s="80" t="str">
        <f t="shared" si="29"/>
        <v>Acima de 120 dias</v>
      </c>
      <c r="X492" s="81" t="str">
        <f t="shared" si="31"/>
        <v>22021</v>
      </c>
      <c r="AA492"/>
    </row>
    <row r="493" spans="1:27" x14ac:dyDescent="0.3">
      <c r="A493" s="57">
        <v>44286</v>
      </c>
      <c r="B493">
        <v>29894663000189</v>
      </c>
      <c r="C493" t="s">
        <v>96</v>
      </c>
      <c r="D493" s="57">
        <v>44001</v>
      </c>
      <c r="E493">
        <v>281</v>
      </c>
      <c r="F493" s="57">
        <v>44323</v>
      </c>
      <c r="G493">
        <f t="shared" si="30"/>
        <v>37</v>
      </c>
      <c r="H493" s="57">
        <v>46545</v>
      </c>
      <c r="I493">
        <v>2229</v>
      </c>
      <c r="J493">
        <v>302144552</v>
      </c>
      <c r="K493">
        <v>84</v>
      </c>
      <c r="L493"/>
      <c r="M493"/>
      <c r="N493">
        <v>1.4519489999999999</v>
      </c>
      <c r="O493" s="83">
        <v>11587.79</v>
      </c>
      <c r="P493">
        <v>13565.149999999994</v>
      </c>
      <c r="Q493">
        <v>1.7976970000000001</v>
      </c>
      <c r="R493">
        <v>12816.57</v>
      </c>
      <c r="S493">
        <v>1.7976970000000001</v>
      </c>
      <c r="T493" s="84">
        <v>11587.79</v>
      </c>
      <c r="U493" s="57">
        <v>44317</v>
      </c>
      <c r="V493" s="81" t="str">
        <f t="shared" si="28"/>
        <v>62020</v>
      </c>
      <c r="W493" s="80" t="str">
        <f t="shared" si="29"/>
        <v>1 a 30 dias</v>
      </c>
      <c r="X493" s="81" t="str">
        <f t="shared" si="31"/>
        <v>52021</v>
      </c>
      <c r="AA493"/>
    </row>
    <row r="494" spans="1:27" x14ac:dyDescent="0.3">
      <c r="A494" s="57">
        <v>44286</v>
      </c>
      <c r="B494">
        <v>29894663000189</v>
      </c>
      <c r="C494" t="s">
        <v>96</v>
      </c>
      <c r="D494" s="57">
        <v>44074</v>
      </c>
      <c r="E494">
        <v>185</v>
      </c>
      <c r="F494" s="57">
        <v>44234</v>
      </c>
      <c r="G494">
        <f t="shared" si="30"/>
        <v>-52</v>
      </c>
      <c r="H494" s="57">
        <v>46545</v>
      </c>
      <c r="I494">
        <v>2229</v>
      </c>
      <c r="J494">
        <v>302145176</v>
      </c>
      <c r="K494">
        <v>84</v>
      </c>
      <c r="L494"/>
      <c r="M494"/>
      <c r="N494">
        <v>1.3599999999999999</v>
      </c>
      <c r="O494" s="83">
        <v>8516.57</v>
      </c>
      <c r="P494">
        <v>9145.64</v>
      </c>
      <c r="Q494">
        <v>1.648692</v>
      </c>
      <c r="R494">
        <v>9229.4500000000007</v>
      </c>
      <c r="S494">
        <v>1.648692</v>
      </c>
      <c r="T494" s="84">
        <v>8516.57</v>
      </c>
      <c r="U494" s="57">
        <v>44228</v>
      </c>
      <c r="V494" s="81" t="str">
        <f t="shared" si="28"/>
        <v>82020</v>
      </c>
      <c r="W494" s="80" t="str">
        <f t="shared" si="29"/>
        <v>31 a 60 dias</v>
      </c>
      <c r="X494" s="81" t="str">
        <f t="shared" si="31"/>
        <v>22021</v>
      </c>
      <c r="AA494"/>
    </row>
    <row r="495" spans="1:27" x14ac:dyDescent="0.3">
      <c r="A495" s="57">
        <v>44286</v>
      </c>
      <c r="B495">
        <v>29894663000189</v>
      </c>
      <c r="C495" t="s">
        <v>96</v>
      </c>
      <c r="D495" s="57">
        <v>44074</v>
      </c>
      <c r="E495">
        <v>114.93</v>
      </c>
      <c r="F495" s="57">
        <v>44081</v>
      </c>
      <c r="G495">
        <f t="shared" si="30"/>
        <v>-205</v>
      </c>
      <c r="H495" s="57">
        <v>46575</v>
      </c>
      <c r="I495">
        <v>2259</v>
      </c>
      <c r="J495">
        <v>302149473</v>
      </c>
      <c r="K495">
        <v>84</v>
      </c>
      <c r="L495"/>
      <c r="M495"/>
      <c r="N495">
        <v>1.4259103060490803</v>
      </c>
      <c r="O495" s="83">
        <v>5722.62</v>
      </c>
      <c r="P495">
        <v>5594.5200000000023</v>
      </c>
      <c r="Q495">
        <v>1.773309</v>
      </c>
      <c r="R495">
        <v>6242.22</v>
      </c>
      <c r="S495">
        <v>1.773309</v>
      </c>
      <c r="T495" s="84">
        <v>5722.62</v>
      </c>
      <c r="U495" s="57">
        <v>44105</v>
      </c>
      <c r="V495" s="81" t="str">
        <f t="shared" si="28"/>
        <v>82020</v>
      </c>
      <c r="W495" s="80" t="str">
        <f t="shared" si="29"/>
        <v>Acima de 120 dias</v>
      </c>
      <c r="X495" s="81" t="str">
        <f t="shared" si="31"/>
        <v>102020</v>
      </c>
      <c r="AA495"/>
    </row>
    <row r="496" spans="1:27" x14ac:dyDescent="0.3">
      <c r="A496" s="57">
        <v>44286</v>
      </c>
      <c r="B496">
        <v>29894663000189</v>
      </c>
      <c r="C496" t="s">
        <v>96</v>
      </c>
      <c r="D496" s="57">
        <v>44074</v>
      </c>
      <c r="E496">
        <v>95.16</v>
      </c>
      <c r="F496" s="57">
        <v>44234</v>
      </c>
      <c r="G496">
        <f t="shared" si="30"/>
        <v>-52</v>
      </c>
      <c r="H496" s="57">
        <v>45481</v>
      </c>
      <c r="I496">
        <v>1165</v>
      </c>
      <c r="J496">
        <v>302156640</v>
      </c>
      <c r="K496">
        <v>48</v>
      </c>
      <c r="L496"/>
      <c r="M496"/>
      <c r="N496">
        <v>1.3599999999999999</v>
      </c>
      <c r="O496" s="83">
        <v>2985.44</v>
      </c>
      <c r="P496">
        <v>3309.9</v>
      </c>
      <c r="Q496">
        <v>1.7791980000000001</v>
      </c>
      <c r="R496">
        <v>3184.3599999999997</v>
      </c>
      <c r="S496">
        <v>1.7791980000000001</v>
      </c>
      <c r="T496" s="84">
        <v>2985.44</v>
      </c>
      <c r="U496" s="57">
        <v>44228</v>
      </c>
      <c r="V496" s="81" t="str">
        <f t="shared" si="28"/>
        <v>82020</v>
      </c>
      <c r="W496" s="80" t="str">
        <f t="shared" si="29"/>
        <v>31 a 60 dias</v>
      </c>
      <c r="X496" s="81" t="str">
        <f t="shared" si="31"/>
        <v>22021</v>
      </c>
      <c r="AA496"/>
    </row>
    <row r="497" spans="1:27" x14ac:dyDescent="0.3">
      <c r="A497" s="57">
        <v>44286</v>
      </c>
      <c r="B497">
        <v>29894663000189</v>
      </c>
      <c r="C497" t="s">
        <v>96</v>
      </c>
      <c r="D497" s="57">
        <v>44074</v>
      </c>
      <c r="E497">
        <v>586</v>
      </c>
      <c r="F497" s="57">
        <v>44323</v>
      </c>
      <c r="G497">
        <f t="shared" si="30"/>
        <v>37</v>
      </c>
      <c r="H497" s="57">
        <v>46608</v>
      </c>
      <c r="I497">
        <v>2292</v>
      </c>
      <c r="J497">
        <v>302158308</v>
      </c>
      <c r="K497">
        <v>84</v>
      </c>
      <c r="L497"/>
      <c r="M497"/>
      <c r="N497">
        <v>1.3599999999999999</v>
      </c>
      <c r="O497" s="83">
        <v>26614.23</v>
      </c>
      <c r="P497">
        <v>29346.739999999987</v>
      </c>
      <c r="Q497">
        <v>1.513447</v>
      </c>
      <c r="R497">
        <v>27899.96</v>
      </c>
      <c r="S497">
        <v>1.513447</v>
      </c>
      <c r="T497" s="84">
        <v>26614.23</v>
      </c>
      <c r="U497" s="57">
        <v>44317</v>
      </c>
      <c r="V497" s="81" t="str">
        <f t="shared" si="28"/>
        <v>82020</v>
      </c>
      <c r="W497" s="80" t="str">
        <f t="shared" si="29"/>
        <v>1 a 30 dias</v>
      </c>
      <c r="X497" s="81" t="str">
        <f t="shared" si="31"/>
        <v>52021</v>
      </c>
      <c r="AA497"/>
    </row>
    <row r="498" spans="1:27" x14ac:dyDescent="0.3">
      <c r="A498" s="57">
        <v>44286</v>
      </c>
      <c r="B498">
        <v>29894663000189</v>
      </c>
      <c r="C498" t="s">
        <v>96</v>
      </c>
      <c r="D498" s="57">
        <v>44074</v>
      </c>
      <c r="E498">
        <v>211.47</v>
      </c>
      <c r="F498" s="57">
        <v>44172</v>
      </c>
      <c r="G498">
        <f t="shared" si="30"/>
        <v>-114</v>
      </c>
      <c r="H498" s="57">
        <v>46608</v>
      </c>
      <c r="I498">
        <v>2292</v>
      </c>
      <c r="J498">
        <v>302158313</v>
      </c>
      <c r="K498">
        <v>84</v>
      </c>
      <c r="L498"/>
      <c r="M498"/>
      <c r="N498">
        <v>1.3599999999999999</v>
      </c>
      <c r="O498" s="83">
        <v>10657.13</v>
      </c>
      <c r="P498">
        <v>10590.419999999998</v>
      </c>
      <c r="Q498">
        <v>1.5149980000000001</v>
      </c>
      <c r="R498">
        <v>11125.6</v>
      </c>
      <c r="S498">
        <v>1.5149980000000001</v>
      </c>
      <c r="T498" s="84">
        <v>10657.13</v>
      </c>
      <c r="U498" s="57">
        <v>44166</v>
      </c>
      <c r="V498" s="81" t="str">
        <f t="shared" si="28"/>
        <v>82020</v>
      </c>
      <c r="W498" s="80" t="str">
        <f t="shared" si="29"/>
        <v>91 a 120 dias</v>
      </c>
      <c r="X498" s="81" t="str">
        <f t="shared" si="31"/>
        <v>122020</v>
      </c>
      <c r="AA498"/>
    </row>
    <row r="499" spans="1:27" x14ac:dyDescent="0.3">
      <c r="A499" s="57">
        <v>44286</v>
      </c>
      <c r="B499">
        <v>29894663000189</v>
      </c>
      <c r="C499" t="s">
        <v>96</v>
      </c>
      <c r="D499" s="57">
        <v>44074</v>
      </c>
      <c r="E499">
        <v>117.25</v>
      </c>
      <c r="F499" s="57">
        <v>44234</v>
      </c>
      <c r="G499">
        <f t="shared" si="30"/>
        <v>-52</v>
      </c>
      <c r="H499" s="57">
        <v>46575</v>
      </c>
      <c r="I499">
        <v>2259</v>
      </c>
      <c r="J499">
        <v>302161848</v>
      </c>
      <c r="K499">
        <v>84</v>
      </c>
      <c r="L499"/>
      <c r="M499"/>
      <c r="N499">
        <v>1.4461110564914588</v>
      </c>
      <c r="O499" s="83">
        <v>5221.78</v>
      </c>
      <c r="P499">
        <v>5669.4000000000015</v>
      </c>
      <c r="Q499">
        <v>1.794829</v>
      </c>
      <c r="R499">
        <v>5748.89</v>
      </c>
      <c r="S499">
        <v>1.794829</v>
      </c>
      <c r="T499" s="84">
        <v>5221.78</v>
      </c>
      <c r="U499" s="57">
        <v>44228</v>
      </c>
      <c r="V499" s="81" t="str">
        <f t="shared" si="28"/>
        <v>82020</v>
      </c>
      <c r="W499" s="80" t="str">
        <f t="shared" si="29"/>
        <v>31 a 60 dias</v>
      </c>
      <c r="X499" s="81" t="str">
        <f t="shared" si="31"/>
        <v>22021</v>
      </c>
      <c r="AA499"/>
    </row>
    <row r="500" spans="1:27" x14ac:dyDescent="0.3">
      <c r="A500" s="57">
        <v>44286</v>
      </c>
      <c r="B500">
        <v>29894663000189</v>
      </c>
      <c r="C500" t="s">
        <v>96</v>
      </c>
      <c r="D500" s="57">
        <v>44099</v>
      </c>
      <c r="E500">
        <v>343.22</v>
      </c>
      <c r="F500" s="57">
        <v>44142</v>
      </c>
      <c r="G500">
        <f t="shared" si="30"/>
        <v>-144</v>
      </c>
      <c r="H500" s="57">
        <v>46608</v>
      </c>
      <c r="I500">
        <v>2292</v>
      </c>
      <c r="J500">
        <v>302165026</v>
      </c>
      <c r="K500">
        <v>84</v>
      </c>
      <c r="L500"/>
      <c r="M500"/>
      <c r="N500">
        <v>1.4340169999999999</v>
      </c>
      <c r="O500" s="83">
        <v>16461.05</v>
      </c>
      <c r="P500">
        <v>16619.590000000004</v>
      </c>
      <c r="Q500">
        <v>1.781034</v>
      </c>
      <c r="R500">
        <v>18032.400000000001</v>
      </c>
      <c r="S500">
        <v>1.781034</v>
      </c>
      <c r="T500" s="84">
        <v>16461.05</v>
      </c>
      <c r="U500" s="57">
        <v>44136</v>
      </c>
      <c r="V500" s="81" t="str">
        <f t="shared" si="28"/>
        <v>92020</v>
      </c>
      <c r="W500" s="80" t="str">
        <f t="shared" si="29"/>
        <v>Acima de 120 dias</v>
      </c>
      <c r="X500" s="81" t="str">
        <f t="shared" si="31"/>
        <v>112020</v>
      </c>
      <c r="AA500"/>
    </row>
    <row r="501" spans="1:27" x14ac:dyDescent="0.3">
      <c r="A501" s="57">
        <v>44286</v>
      </c>
      <c r="B501">
        <v>29894663000189</v>
      </c>
      <c r="C501" t="s">
        <v>96</v>
      </c>
      <c r="D501" s="57">
        <v>44099</v>
      </c>
      <c r="E501">
        <v>88.75</v>
      </c>
      <c r="F501" s="57">
        <v>44323</v>
      </c>
      <c r="G501">
        <f t="shared" si="30"/>
        <v>37</v>
      </c>
      <c r="H501" s="57">
        <v>46699</v>
      </c>
      <c r="I501">
        <v>2383</v>
      </c>
      <c r="J501">
        <v>302188620</v>
      </c>
      <c r="K501">
        <v>84</v>
      </c>
      <c r="L501"/>
      <c r="M501"/>
      <c r="N501">
        <v>1.445654</v>
      </c>
      <c r="O501" s="83">
        <v>3778.13</v>
      </c>
      <c r="P501">
        <v>4183.6899999999996</v>
      </c>
      <c r="Q501">
        <v>1.7925880000000001</v>
      </c>
      <c r="R501">
        <v>4202.5200000000004</v>
      </c>
      <c r="S501">
        <v>1.7925880000000001</v>
      </c>
      <c r="T501" s="84">
        <v>3778.13</v>
      </c>
      <c r="U501" s="57">
        <v>44317</v>
      </c>
      <c r="V501" s="81" t="str">
        <f t="shared" si="28"/>
        <v>92020</v>
      </c>
      <c r="W501" s="80" t="str">
        <f t="shared" si="29"/>
        <v>1 a 30 dias</v>
      </c>
      <c r="X501" s="81" t="str">
        <f t="shared" si="31"/>
        <v>52021</v>
      </c>
      <c r="AA501"/>
    </row>
    <row r="502" spans="1:27" x14ac:dyDescent="0.3">
      <c r="A502" s="57">
        <v>44286</v>
      </c>
      <c r="B502">
        <v>29894663000189</v>
      </c>
      <c r="C502" t="s">
        <v>96</v>
      </c>
      <c r="D502" s="57">
        <v>44134</v>
      </c>
      <c r="E502">
        <v>50.5</v>
      </c>
      <c r="F502" s="57">
        <v>44234</v>
      </c>
      <c r="G502">
        <f t="shared" si="30"/>
        <v>-52</v>
      </c>
      <c r="H502" s="57">
        <v>46699</v>
      </c>
      <c r="I502">
        <v>2383</v>
      </c>
      <c r="J502">
        <v>302192895</v>
      </c>
      <c r="K502">
        <v>84</v>
      </c>
      <c r="L502"/>
      <c r="M502"/>
      <c r="N502">
        <v>1.4056139999999999</v>
      </c>
      <c r="O502" s="83">
        <v>2334.16</v>
      </c>
      <c r="P502">
        <v>2454.4699999999989</v>
      </c>
      <c r="Q502">
        <v>1.7418169999999999</v>
      </c>
      <c r="R502">
        <v>2573.2600000000002</v>
      </c>
      <c r="S502">
        <v>1.7418169999999999</v>
      </c>
      <c r="T502" s="84">
        <v>2334.16</v>
      </c>
      <c r="U502" s="57">
        <v>44228</v>
      </c>
      <c r="V502" s="81" t="str">
        <f t="shared" si="28"/>
        <v>102020</v>
      </c>
      <c r="W502" s="80" t="str">
        <f t="shared" si="29"/>
        <v>31 a 60 dias</v>
      </c>
      <c r="X502" s="81" t="str">
        <f t="shared" si="31"/>
        <v>22021</v>
      </c>
      <c r="AA502"/>
    </row>
    <row r="503" spans="1:27" x14ac:dyDescent="0.3">
      <c r="A503" s="57">
        <v>44286</v>
      </c>
      <c r="B503">
        <v>29894663000189</v>
      </c>
      <c r="C503" t="s">
        <v>96</v>
      </c>
      <c r="D503" s="57">
        <v>43978</v>
      </c>
      <c r="E503">
        <v>242</v>
      </c>
      <c r="F503" s="57">
        <v>44050</v>
      </c>
      <c r="G503">
        <f t="shared" si="30"/>
        <v>-236</v>
      </c>
      <c r="H503" s="57">
        <v>46514</v>
      </c>
      <c r="I503">
        <v>2198</v>
      </c>
      <c r="J503">
        <v>302233582</v>
      </c>
      <c r="K503">
        <v>84</v>
      </c>
      <c r="L503"/>
      <c r="M503"/>
      <c r="N503">
        <v>1.450197</v>
      </c>
      <c r="O503" s="83">
        <v>12090.41</v>
      </c>
      <c r="P503">
        <v>11731.020000000004</v>
      </c>
      <c r="Q503">
        <v>1.7984880000000001</v>
      </c>
      <c r="R503">
        <v>13138.11</v>
      </c>
      <c r="S503">
        <v>1.7984880000000001</v>
      </c>
      <c r="T503" s="84">
        <v>12090.41</v>
      </c>
      <c r="U503" s="57">
        <v>44075</v>
      </c>
      <c r="V503" s="81" t="str">
        <f t="shared" si="28"/>
        <v>52020</v>
      </c>
      <c r="W503" s="80" t="str">
        <f t="shared" si="29"/>
        <v>Acima de 120 dias</v>
      </c>
      <c r="X503" s="81" t="str">
        <f t="shared" si="31"/>
        <v>92020</v>
      </c>
      <c r="AA503"/>
    </row>
    <row r="504" spans="1:27" x14ac:dyDescent="0.3">
      <c r="A504" s="57">
        <v>44286</v>
      </c>
      <c r="B504">
        <v>29894663000189</v>
      </c>
      <c r="C504" t="s">
        <v>96</v>
      </c>
      <c r="D504" s="57">
        <v>44074</v>
      </c>
      <c r="E504">
        <v>283.05</v>
      </c>
      <c r="F504" s="57">
        <v>44111</v>
      </c>
      <c r="G504">
        <f t="shared" si="30"/>
        <v>-175</v>
      </c>
      <c r="H504" s="57">
        <v>45084</v>
      </c>
      <c r="I504">
        <v>768</v>
      </c>
      <c r="J504">
        <v>302249282</v>
      </c>
      <c r="K504">
        <v>36</v>
      </c>
      <c r="L504"/>
      <c r="M504"/>
      <c r="N504">
        <v>1.3599999999999999</v>
      </c>
      <c r="O504" s="83">
        <v>7915.3899999999994</v>
      </c>
      <c r="P504">
        <v>7721.7800000000007</v>
      </c>
      <c r="Q504">
        <v>1.7983450000000001</v>
      </c>
      <c r="R504">
        <v>8223.84</v>
      </c>
      <c r="S504">
        <v>1.7983450000000001</v>
      </c>
      <c r="T504" s="84">
        <v>7915.3899999999994</v>
      </c>
      <c r="U504" s="57">
        <v>44105</v>
      </c>
      <c r="V504" s="81" t="str">
        <f t="shared" si="28"/>
        <v>82020</v>
      </c>
      <c r="W504" s="80" t="str">
        <f t="shared" si="29"/>
        <v>Acima de 120 dias</v>
      </c>
      <c r="X504" s="81" t="str">
        <f t="shared" si="31"/>
        <v>102020</v>
      </c>
      <c r="AA504"/>
    </row>
    <row r="505" spans="1:27" x14ac:dyDescent="0.3">
      <c r="A505" s="57">
        <v>44286</v>
      </c>
      <c r="B505">
        <v>29894663000189</v>
      </c>
      <c r="C505" t="s">
        <v>96</v>
      </c>
      <c r="D505" s="57">
        <v>44040</v>
      </c>
      <c r="E505">
        <v>229.59</v>
      </c>
      <c r="F505" s="57">
        <v>44142</v>
      </c>
      <c r="G505">
        <f t="shared" si="30"/>
        <v>-144</v>
      </c>
      <c r="H505" s="57">
        <v>46181</v>
      </c>
      <c r="I505">
        <v>1865</v>
      </c>
      <c r="J505">
        <v>302249806</v>
      </c>
      <c r="K505">
        <v>72</v>
      </c>
      <c r="L505"/>
      <c r="M505"/>
      <c r="N505">
        <v>1.3954447095104694</v>
      </c>
      <c r="O505" s="83">
        <v>10053.82</v>
      </c>
      <c r="P505">
        <v>10334.77</v>
      </c>
      <c r="Q505">
        <v>1.786087</v>
      </c>
      <c r="R505">
        <v>10958.66</v>
      </c>
      <c r="S505">
        <v>1.786087</v>
      </c>
      <c r="T505" s="84">
        <v>10053.82</v>
      </c>
      <c r="U505" s="57">
        <v>44136</v>
      </c>
      <c r="V505" s="81" t="str">
        <f t="shared" si="28"/>
        <v>72020</v>
      </c>
      <c r="W505" s="80" t="str">
        <f t="shared" si="29"/>
        <v>Acima de 120 dias</v>
      </c>
      <c r="X505" s="81" t="str">
        <f t="shared" si="31"/>
        <v>112020</v>
      </c>
      <c r="AA505"/>
    </row>
    <row r="506" spans="1:27" x14ac:dyDescent="0.3">
      <c r="A506" s="57">
        <v>44286</v>
      </c>
      <c r="B506">
        <v>29894663000189</v>
      </c>
      <c r="C506" t="s">
        <v>96</v>
      </c>
      <c r="D506" s="57">
        <v>44074</v>
      </c>
      <c r="E506">
        <v>430.31</v>
      </c>
      <c r="F506" s="57">
        <v>44323</v>
      </c>
      <c r="G506">
        <f t="shared" si="30"/>
        <v>37</v>
      </c>
      <c r="H506" s="57">
        <v>46608</v>
      </c>
      <c r="I506">
        <v>2292</v>
      </c>
      <c r="J506">
        <v>302269083</v>
      </c>
      <c r="K506">
        <v>84</v>
      </c>
      <c r="L506"/>
      <c r="M506"/>
      <c r="N506">
        <v>1.3599999999999999</v>
      </c>
      <c r="O506" s="83">
        <v>19266.740000000002</v>
      </c>
      <c r="P506">
        <v>21549.82</v>
      </c>
      <c r="Q506">
        <v>1.5608379999999999</v>
      </c>
      <c r="R506">
        <v>20487.420000000002</v>
      </c>
      <c r="S506">
        <v>1.5608379999999999</v>
      </c>
      <c r="T506" s="84">
        <v>19266.740000000002</v>
      </c>
      <c r="U506" s="57">
        <v>44317</v>
      </c>
      <c r="V506" s="81" t="str">
        <f t="shared" si="28"/>
        <v>82020</v>
      </c>
      <c r="W506" s="80" t="str">
        <f t="shared" si="29"/>
        <v>1 a 30 dias</v>
      </c>
      <c r="X506" s="81" t="str">
        <f t="shared" si="31"/>
        <v>52021</v>
      </c>
      <c r="AA506"/>
    </row>
    <row r="507" spans="1:27" x14ac:dyDescent="0.3">
      <c r="A507" s="57">
        <v>44286</v>
      </c>
      <c r="B507">
        <v>29894663000189</v>
      </c>
      <c r="C507" t="s">
        <v>96</v>
      </c>
      <c r="D507" s="57">
        <v>44099</v>
      </c>
      <c r="E507">
        <v>144</v>
      </c>
      <c r="F507" s="57">
        <v>44262</v>
      </c>
      <c r="G507">
        <f t="shared" si="30"/>
        <v>-24</v>
      </c>
      <c r="H507" s="57">
        <v>46638</v>
      </c>
      <c r="I507">
        <v>2322</v>
      </c>
      <c r="J507">
        <v>302282967</v>
      </c>
      <c r="K507">
        <v>84</v>
      </c>
      <c r="L507"/>
      <c r="M507"/>
      <c r="N507">
        <v>1.4375550000000001</v>
      </c>
      <c r="O507" s="83">
        <v>6360.7</v>
      </c>
      <c r="P507">
        <v>7007.66</v>
      </c>
      <c r="Q507">
        <v>1.7847789999999999</v>
      </c>
      <c r="R507">
        <v>7030.37</v>
      </c>
      <c r="S507">
        <v>1.7847789999999999</v>
      </c>
      <c r="T507" s="84">
        <v>6360.7</v>
      </c>
      <c r="U507" s="57">
        <v>44287</v>
      </c>
      <c r="V507" s="81" t="str">
        <f t="shared" si="28"/>
        <v>92020</v>
      </c>
      <c r="W507" s="80" t="str">
        <f t="shared" si="29"/>
        <v>1 a 30 dias</v>
      </c>
      <c r="X507" s="81" t="str">
        <f t="shared" si="31"/>
        <v>42021</v>
      </c>
      <c r="AA507"/>
    </row>
    <row r="508" spans="1:27" x14ac:dyDescent="0.3">
      <c r="A508" s="57">
        <v>44286</v>
      </c>
      <c r="B508">
        <v>29894663000189</v>
      </c>
      <c r="C508" t="s">
        <v>96</v>
      </c>
      <c r="D508" s="57">
        <v>44134</v>
      </c>
      <c r="E508">
        <v>52.15</v>
      </c>
      <c r="F508" s="57">
        <v>44293</v>
      </c>
      <c r="G508">
        <f t="shared" si="30"/>
        <v>7</v>
      </c>
      <c r="H508" s="57">
        <v>46699</v>
      </c>
      <c r="I508">
        <v>2383</v>
      </c>
      <c r="J508">
        <v>302326861</v>
      </c>
      <c r="K508">
        <v>84</v>
      </c>
      <c r="L508"/>
      <c r="M508"/>
      <c r="N508">
        <v>1.413705</v>
      </c>
      <c r="O508" s="83">
        <v>2300.42</v>
      </c>
      <c r="P508">
        <v>2527.6099999999992</v>
      </c>
      <c r="Q508">
        <v>1.7502230000000001</v>
      </c>
      <c r="R508">
        <v>2546.65</v>
      </c>
      <c r="S508">
        <v>1.7502230000000001</v>
      </c>
      <c r="T508" s="84">
        <v>2300.42</v>
      </c>
      <c r="U508" s="57">
        <v>44287</v>
      </c>
      <c r="V508" s="81" t="str">
        <f t="shared" si="28"/>
        <v>102020</v>
      </c>
      <c r="W508" s="80" t="str">
        <f t="shared" si="29"/>
        <v>1 a 30 dias</v>
      </c>
      <c r="X508" s="81" t="str">
        <f t="shared" si="31"/>
        <v>42021</v>
      </c>
      <c r="AA508"/>
    </row>
    <row r="509" spans="1:27" x14ac:dyDescent="0.3">
      <c r="A509" s="57">
        <v>44286</v>
      </c>
      <c r="B509">
        <v>29894663000189</v>
      </c>
      <c r="C509" t="s">
        <v>96</v>
      </c>
      <c r="D509" s="57">
        <v>44040</v>
      </c>
      <c r="E509">
        <v>195.98</v>
      </c>
      <c r="F509" s="57">
        <v>44050</v>
      </c>
      <c r="G509">
        <f t="shared" si="30"/>
        <v>-236</v>
      </c>
      <c r="H509" s="57">
        <v>46575</v>
      </c>
      <c r="I509">
        <v>2259</v>
      </c>
      <c r="J509">
        <v>302344264</v>
      </c>
      <c r="K509">
        <v>84</v>
      </c>
      <c r="L509"/>
      <c r="M509"/>
      <c r="N509">
        <v>1.405921</v>
      </c>
      <c r="O509" s="83">
        <v>10005.119999999999</v>
      </c>
      <c r="P509">
        <v>9647.7800000000025</v>
      </c>
      <c r="Q509">
        <v>1.7517240000000001</v>
      </c>
      <c r="R509">
        <v>10895.57</v>
      </c>
      <c r="S509">
        <v>1.7517240000000001</v>
      </c>
      <c r="T509" s="84">
        <v>10005.119999999999</v>
      </c>
      <c r="U509" s="57">
        <v>44044</v>
      </c>
      <c r="V509" s="81" t="str">
        <f t="shared" si="28"/>
        <v>72020</v>
      </c>
      <c r="W509" s="80" t="str">
        <f t="shared" si="29"/>
        <v>Acima de 120 dias</v>
      </c>
      <c r="X509" s="81" t="str">
        <f t="shared" si="31"/>
        <v>82020</v>
      </c>
      <c r="AA509"/>
    </row>
    <row r="510" spans="1:27" x14ac:dyDescent="0.3">
      <c r="A510" s="57">
        <v>44286</v>
      </c>
      <c r="B510">
        <v>29894663000189</v>
      </c>
      <c r="C510" t="s">
        <v>96</v>
      </c>
      <c r="D510" s="57">
        <v>44040</v>
      </c>
      <c r="E510">
        <v>136.1</v>
      </c>
      <c r="F510" s="57">
        <v>44172</v>
      </c>
      <c r="G510">
        <f t="shared" si="30"/>
        <v>-114</v>
      </c>
      <c r="H510" s="57">
        <v>46545</v>
      </c>
      <c r="I510">
        <v>2229</v>
      </c>
      <c r="J510">
        <v>302345588</v>
      </c>
      <c r="K510">
        <v>84</v>
      </c>
      <c r="L510"/>
      <c r="M510"/>
      <c r="N510">
        <v>1.4443357107495696</v>
      </c>
      <c r="O510" s="83">
        <v>6300.7400000000007</v>
      </c>
      <c r="P510">
        <v>6573.57</v>
      </c>
      <c r="Q510">
        <v>1.792743</v>
      </c>
      <c r="R510">
        <v>6902.2000000000007</v>
      </c>
      <c r="S510">
        <v>1.792743</v>
      </c>
      <c r="T510" s="84">
        <v>6300.7400000000007</v>
      </c>
      <c r="U510" s="57">
        <v>44197</v>
      </c>
      <c r="V510" s="81" t="str">
        <f t="shared" si="28"/>
        <v>72020</v>
      </c>
      <c r="W510" s="80" t="str">
        <f t="shared" si="29"/>
        <v>91 a 120 dias</v>
      </c>
      <c r="X510" s="81" t="str">
        <f t="shared" si="31"/>
        <v>12021</v>
      </c>
      <c r="AA510"/>
    </row>
    <row r="511" spans="1:27" x14ac:dyDescent="0.3">
      <c r="A511" s="57">
        <v>44286</v>
      </c>
      <c r="B511">
        <v>29894663000189</v>
      </c>
      <c r="C511" t="s">
        <v>96</v>
      </c>
      <c r="D511" s="57">
        <v>44074</v>
      </c>
      <c r="E511">
        <v>55.3</v>
      </c>
      <c r="F511" s="57">
        <v>44262</v>
      </c>
      <c r="G511">
        <f t="shared" si="30"/>
        <v>-24</v>
      </c>
      <c r="H511" s="57">
        <v>46575</v>
      </c>
      <c r="I511">
        <v>2259</v>
      </c>
      <c r="J511">
        <v>302359785</v>
      </c>
      <c r="K511">
        <v>84</v>
      </c>
      <c r="L511"/>
      <c r="M511"/>
      <c r="N511">
        <v>1.4295766669053935</v>
      </c>
      <c r="O511" s="83">
        <v>2415.65</v>
      </c>
      <c r="P511">
        <v>2688.6299999999987</v>
      </c>
      <c r="Q511">
        <v>1.782489</v>
      </c>
      <c r="R511">
        <v>2668.9</v>
      </c>
      <c r="S511">
        <v>1.782489</v>
      </c>
      <c r="T511" s="84">
        <v>2415.65</v>
      </c>
      <c r="U511" s="57">
        <v>44256</v>
      </c>
      <c r="V511" s="81" t="str">
        <f t="shared" si="28"/>
        <v>82020</v>
      </c>
      <c r="W511" s="80" t="str">
        <f t="shared" si="29"/>
        <v>1 a 30 dias</v>
      </c>
      <c r="X511" s="81" t="str">
        <f t="shared" si="31"/>
        <v>32021</v>
      </c>
      <c r="AA511"/>
    </row>
    <row r="512" spans="1:27" x14ac:dyDescent="0.3">
      <c r="A512" s="57">
        <v>44286</v>
      </c>
      <c r="B512">
        <v>29894663000189</v>
      </c>
      <c r="C512" t="s">
        <v>96</v>
      </c>
      <c r="D512" s="57">
        <v>44074</v>
      </c>
      <c r="E512">
        <v>382.13</v>
      </c>
      <c r="F512" s="57">
        <v>44172</v>
      </c>
      <c r="G512">
        <f t="shared" si="30"/>
        <v>-114</v>
      </c>
      <c r="H512" s="57">
        <v>46638</v>
      </c>
      <c r="I512">
        <v>2322</v>
      </c>
      <c r="J512">
        <v>302369856</v>
      </c>
      <c r="K512">
        <v>84</v>
      </c>
      <c r="L512"/>
      <c r="M512"/>
      <c r="N512">
        <v>1.3599999999999999</v>
      </c>
      <c r="O512" s="83">
        <v>19958.91</v>
      </c>
      <c r="P512">
        <v>18876.690000000002</v>
      </c>
      <c r="Q512">
        <v>1.40869</v>
      </c>
      <c r="R512">
        <v>20239.16</v>
      </c>
      <c r="S512">
        <v>1.40869</v>
      </c>
      <c r="T512" s="84">
        <v>19958.91</v>
      </c>
      <c r="U512" s="57">
        <v>44166</v>
      </c>
      <c r="V512" s="81" t="str">
        <f t="shared" si="28"/>
        <v>82020</v>
      </c>
      <c r="W512" s="80" t="str">
        <f t="shared" si="29"/>
        <v>91 a 120 dias</v>
      </c>
      <c r="X512" s="81" t="str">
        <f t="shared" si="31"/>
        <v>122020</v>
      </c>
      <c r="AA512"/>
    </row>
    <row r="513" spans="1:27" x14ac:dyDescent="0.3">
      <c r="A513" s="57">
        <v>44286</v>
      </c>
      <c r="B513">
        <v>29894663000189</v>
      </c>
      <c r="C513" t="s">
        <v>96</v>
      </c>
      <c r="D513" s="57">
        <v>44134</v>
      </c>
      <c r="E513">
        <v>398.08</v>
      </c>
      <c r="F513" s="57">
        <v>44172</v>
      </c>
      <c r="G513">
        <f t="shared" si="30"/>
        <v>-114</v>
      </c>
      <c r="H513" s="57">
        <v>46667</v>
      </c>
      <c r="I513">
        <v>2351</v>
      </c>
      <c r="J513">
        <v>302373288</v>
      </c>
      <c r="K513">
        <v>84</v>
      </c>
      <c r="L513"/>
      <c r="M513"/>
      <c r="N513">
        <v>1.411394</v>
      </c>
      <c r="O513" s="83">
        <v>19009.72</v>
      </c>
      <c r="P513">
        <v>19585.45</v>
      </c>
      <c r="Q513">
        <v>1.7585139999999999</v>
      </c>
      <c r="R513">
        <v>20914.13</v>
      </c>
      <c r="S513">
        <v>1.7585139999999999</v>
      </c>
      <c r="T513" s="84">
        <v>19009.72</v>
      </c>
      <c r="U513" s="57">
        <v>44166</v>
      </c>
      <c r="V513" s="81" t="str">
        <f t="shared" si="28"/>
        <v>102020</v>
      </c>
      <c r="W513" s="80" t="str">
        <f t="shared" si="29"/>
        <v>91 a 120 dias</v>
      </c>
      <c r="X513" s="81" t="str">
        <f t="shared" si="31"/>
        <v>122020</v>
      </c>
      <c r="AA513"/>
    </row>
    <row r="514" spans="1:27" x14ac:dyDescent="0.3">
      <c r="A514" s="57">
        <v>44286</v>
      </c>
      <c r="B514">
        <v>29894663000189</v>
      </c>
      <c r="C514" t="s">
        <v>96</v>
      </c>
      <c r="D514" s="57">
        <v>44074</v>
      </c>
      <c r="E514">
        <v>67</v>
      </c>
      <c r="F514" s="57">
        <v>44172</v>
      </c>
      <c r="G514">
        <f t="shared" si="30"/>
        <v>-114</v>
      </c>
      <c r="H514" s="57">
        <v>46608</v>
      </c>
      <c r="I514">
        <v>2292</v>
      </c>
      <c r="J514">
        <v>302374436</v>
      </c>
      <c r="K514">
        <v>84</v>
      </c>
      <c r="L514"/>
      <c r="M514"/>
      <c r="N514">
        <v>1.4375789999999999</v>
      </c>
      <c r="O514" s="83">
        <v>3142.57</v>
      </c>
      <c r="P514">
        <v>3268.8800000000006</v>
      </c>
      <c r="Q514">
        <v>1.7856810000000001</v>
      </c>
      <c r="R514">
        <v>3449.7</v>
      </c>
      <c r="S514">
        <v>1.7856810000000001</v>
      </c>
      <c r="T514" s="84">
        <v>3142.57</v>
      </c>
      <c r="U514" s="57">
        <v>44166</v>
      </c>
      <c r="V514" s="81" t="str">
        <f t="shared" ref="V514:V577" si="32">MONTH(D514)&amp;YEAR(D514)</f>
        <v>82020</v>
      </c>
      <c r="W514" s="80" t="str">
        <f t="shared" ref="W514:W577" si="33">_xlfn.IFS(G514&lt;-120,"Acima de 120 dias",G514&lt;=-90,"91 a 120 dias",G514&lt;=-61,"61 a 90 dias",G514&lt;=-31,"31 a 60 dias",G514&gt;=-30,"1 a 30 dias")</f>
        <v>91 a 120 dias</v>
      </c>
      <c r="X514" s="81" t="str">
        <f t="shared" si="31"/>
        <v>122020</v>
      </c>
      <c r="AA514"/>
    </row>
    <row r="515" spans="1:27" x14ac:dyDescent="0.3">
      <c r="A515" s="57">
        <v>44286</v>
      </c>
      <c r="B515">
        <v>29894663000189</v>
      </c>
      <c r="C515" t="s">
        <v>96</v>
      </c>
      <c r="D515" s="57">
        <v>44134</v>
      </c>
      <c r="E515">
        <v>313.39999999999998</v>
      </c>
      <c r="F515" s="57">
        <v>44234</v>
      </c>
      <c r="G515">
        <f t="shared" ref="G515:G578" si="34">F515-A515</f>
        <v>-52</v>
      </c>
      <c r="H515" s="57">
        <v>46638</v>
      </c>
      <c r="I515">
        <v>2322</v>
      </c>
      <c r="J515">
        <v>302378221</v>
      </c>
      <c r="K515">
        <v>84</v>
      </c>
      <c r="L515"/>
      <c r="M515"/>
      <c r="N515">
        <v>1.3994740000000001</v>
      </c>
      <c r="O515" s="83">
        <v>14308.11</v>
      </c>
      <c r="P515">
        <v>15384.230000000005</v>
      </c>
      <c r="Q515">
        <v>1.745911</v>
      </c>
      <c r="R515">
        <v>15788.36</v>
      </c>
      <c r="S515">
        <v>1.745911</v>
      </c>
      <c r="T515" s="84">
        <v>14308.11</v>
      </c>
      <c r="U515" s="57">
        <v>44228</v>
      </c>
      <c r="V515" s="81" t="str">
        <f t="shared" si="32"/>
        <v>102020</v>
      </c>
      <c r="W515" s="80" t="str">
        <f t="shared" si="33"/>
        <v>31 a 60 dias</v>
      </c>
      <c r="X515" s="81" t="str">
        <f t="shared" ref="X515:X578" si="35">MONTH(U515)&amp;YEAR(U515)</f>
        <v>22021</v>
      </c>
      <c r="AA515"/>
    </row>
    <row r="516" spans="1:27" x14ac:dyDescent="0.3">
      <c r="A516" s="57">
        <v>44286</v>
      </c>
      <c r="B516">
        <v>29894663000189</v>
      </c>
      <c r="C516" t="s">
        <v>96</v>
      </c>
      <c r="D516" s="57">
        <v>44138</v>
      </c>
      <c r="E516">
        <v>299</v>
      </c>
      <c r="F516" s="57">
        <v>44293</v>
      </c>
      <c r="G516">
        <f t="shared" si="34"/>
        <v>7</v>
      </c>
      <c r="H516" s="57">
        <v>46638</v>
      </c>
      <c r="I516">
        <v>2322</v>
      </c>
      <c r="J516">
        <v>302382457</v>
      </c>
      <c r="K516">
        <v>84</v>
      </c>
      <c r="L516"/>
      <c r="M516"/>
      <c r="N516">
        <v>1.443468</v>
      </c>
      <c r="O516" s="83">
        <v>12878.8</v>
      </c>
      <c r="P516">
        <v>14492.04</v>
      </c>
      <c r="Q516">
        <v>1.792775</v>
      </c>
      <c r="R516">
        <v>14273.2</v>
      </c>
      <c r="S516">
        <v>1.792775</v>
      </c>
      <c r="T516" s="84">
        <v>12878.8</v>
      </c>
      <c r="U516" s="57">
        <v>44287</v>
      </c>
      <c r="V516" s="81" t="str">
        <f t="shared" si="32"/>
        <v>112020</v>
      </c>
      <c r="W516" s="80" t="str">
        <f t="shared" si="33"/>
        <v>1 a 30 dias</v>
      </c>
      <c r="X516" s="81" t="str">
        <f t="shared" si="35"/>
        <v>42021</v>
      </c>
      <c r="AA516"/>
    </row>
    <row r="517" spans="1:27" x14ac:dyDescent="0.3">
      <c r="A517" s="57">
        <v>44286</v>
      </c>
      <c r="B517">
        <v>29894663000189</v>
      </c>
      <c r="C517" t="s">
        <v>96</v>
      </c>
      <c r="D517" s="57">
        <v>43978</v>
      </c>
      <c r="E517">
        <v>111.74</v>
      </c>
      <c r="F517" s="57">
        <v>44323</v>
      </c>
      <c r="G517">
        <f t="shared" si="34"/>
        <v>37</v>
      </c>
      <c r="H517" s="57">
        <v>46484</v>
      </c>
      <c r="I517">
        <v>2168</v>
      </c>
      <c r="J517">
        <v>302425872</v>
      </c>
      <c r="K517">
        <v>84</v>
      </c>
      <c r="L517"/>
      <c r="M517"/>
      <c r="N517">
        <v>1.4367098341330313</v>
      </c>
      <c r="O517" s="83">
        <v>4564.51</v>
      </c>
      <c r="P517">
        <v>5407.7300000000005</v>
      </c>
      <c r="Q517">
        <v>1.784179</v>
      </c>
      <c r="R517">
        <v>5041.41</v>
      </c>
      <c r="S517">
        <v>1.784179</v>
      </c>
      <c r="T517" s="84">
        <v>4564.51</v>
      </c>
      <c r="U517" s="57">
        <v>44317</v>
      </c>
      <c r="V517" s="81" t="str">
        <f t="shared" si="32"/>
        <v>52020</v>
      </c>
      <c r="W517" s="80" t="str">
        <f t="shared" si="33"/>
        <v>1 a 30 dias</v>
      </c>
      <c r="X517" s="81" t="str">
        <f t="shared" si="35"/>
        <v>52021</v>
      </c>
      <c r="AA517"/>
    </row>
    <row r="518" spans="1:27" x14ac:dyDescent="0.3">
      <c r="A518" s="57">
        <v>44286</v>
      </c>
      <c r="B518">
        <v>29894663000189</v>
      </c>
      <c r="C518" t="s">
        <v>96</v>
      </c>
      <c r="D518" s="57">
        <v>43978</v>
      </c>
      <c r="E518">
        <v>178.93</v>
      </c>
      <c r="F518" s="57">
        <v>43989</v>
      </c>
      <c r="G518">
        <f t="shared" si="34"/>
        <v>-297</v>
      </c>
      <c r="H518" s="57">
        <v>46514</v>
      </c>
      <c r="I518">
        <v>2198</v>
      </c>
      <c r="J518">
        <v>302434797</v>
      </c>
      <c r="K518">
        <v>84</v>
      </c>
      <c r="L518"/>
      <c r="M518"/>
      <c r="N518">
        <v>1.390225</v>
      </c>
      <c r="O518" s="83">
        <v>9430.51</v>
      </c>
      <c r="P518">
        <v>8850.6299999999974</v>
      </c>
      <c r="Q518">
        <v>1.7345360000000001</v>
      </c>
      <c r="R518">
        <v>10217.369999999999</v>
      </c>
      <c r="S518">
        <v>1.7345360000000001</v>
      </c>
      <c r="T518" s="84">
        <v>9430.51</v>
      </c>
      <c r="U518" s="57">
        <v>43983</v>
      </c>
      <c r="V518" s="81" t="str">
        <f t="shared" si="32"/>
        <v>52020</v>
      </c>
      <c r="W518" s="80" t="str">
        <f t="shared" si="33"/>
        <v>Acima de 120 dias</v>
      </c>
      <c r="X518" s="81" t="str">
        <f t="shared" si="35"/>
        <v>62020</v>
      </c>
      <c r="AA518"/>
    </row>
    <row r="519" spans="1:27" x14ac:dyDescent="0.3">
      <c r="A519" s="57">
        <v>44286</v>
      </c>
      <c r="B519">
        <v>29894663000189</v>
      </c>
      <c r="C519" t="s">
        <v>96</v>
      </c>
      <c r="D519" s="57">
        <v>44074</v>
      </c>
      <c r="E519">
        <v>284.64999999999998</v>
      </c>
      <c r="F519" s="57">
        <v>44081</v>
      </c>
      <c r="G519">
        <f t="shared" si="34"/>
        <v>-205</v>
      </c>
      <c r="H519" s="57">
        <v>46514</v>
      </c>
      <c r="I519">
        <v>2198</v>
      </c>
      <c r="J519">
        <v>302435630</v>
      </c>
      <c r="K519">
        <v>84</v>
      </c>
      <c r="L519"/>
      <c r="M519"/>
      <c r="N519">
        <v>1.3961200403525258</v>
      </c>
      <c r="O519" s="83">
        <v>14125.16</v>
      </c>
      <c r="P519">
        <v>13813.660000000002</v>
      </c>
      <c r="Q519">
        <v>1.7414940000000001</v>
      </c>
      <c r="R519">
        <v>15377.28</v>
      </c>
      <c r="S519">
        <v>1.7414940000000001</v>
      </c>
      <c r="T519" s="84">
        <v>14125.16</v>
      </c>
      <c r="U519" s="57">
        <v>44105</v>
      </c>
      <c r="V519" s="81" t="str">
        <f t="shared" si="32"/>
        <v>82020</v>
      </c>
      <c r="W519" s="80" t="str">
        <f t="shared" si="33"/>
        <v>Acima de 120 dias</v>
      </c>
      <c r="X519" s="81" t="str">
        <f t="shared" si="35"/>
        <v>102020</v>
      </c>
      <c r="AA519"/>
    </row>
    <row r="520" spans="1:27" x14ac:dyDescent="0.3">
      <c r="A520" s="57">
        <v>44286</v>
      </c>
      <c r="B520">
        <v>29894663000189</v>
      </c>
      <c r="C520" t="s">
        <v>96</v>
      </c>
      <c r="D520" s="57">
        <v>44074</v>
      </c>
      <c r="E520">
        <v>263.89999999999998</v>
      </c>
      <c r="F520" s="57">
        <v>44142</v>
      </c>
      <c r="G520">
        <f t="shared" si="34"/>
        <v>-144</v>
      </c>
      <c r="H520" s="57">
        <v>46545</v>
      </c>
      <c r="I520">
        <v>2229</v>
      </c>
      <c r="J520">
        <v>302449025</v>
      </c>
      <c r="K520">
        <v>84</v>
      </c>
      <c r="L520"/>
      <c r="M520"/>
      <c r="N520">
        <v>1.4499033070392526</v>
      </c>
      <c r="O520" s="83">
        <v>12463.08</v>
      </c>
      <c r="P520">
        <v>12664.970000000005</v>
      </c>
      <c r="Q520">
        <v>1.798624</v>
      </c>
      <c r="R520">
        <v>13627.4</v>
      </c>
      <c r="S520">
        <v>1.798624</v>
      </c>
      <c r="T520" s="84">
        <v>12463.08</v>
      </c>
      <c r="U520" s="57">
        <v>44136</v>
      </c>
      <c r="V520" s="81" t="str">
        <f t="shared" si="32"/>
        <v>82020</v>
      </c>
      <c r="W520" s="80" t="str">
        <f t="shared" si="33"/>
        <v>Acima de 120 dias</v>
      </c>
      <c r="X520" s="81" t="str">
        <f t="shared" si="35"/>
        <v>112020</v>
      </c>
      <c r="AA520"/>
    </row>
    <row r="521" spans="1:27" x14ac:dyDescent="0.3">
      <c r="A521" s="57">
        <v>44286</v>
      </c>
      <c r="B521">
        <v>29894663000189</v>
      </c>
      <c r="C521" t="s">
        <v>96</v>
      </c>
      <c r="D521" s="57">
        <v>44074</v>
      </c>
      <c r="E521">
        <v>265.08999999999997</v>
      </c>
      <c r="F521" s="57">
        <v>44142</v>
      </c>
      <c r="G521">
        <f t="shared" si="34"/>
        <v>-144</v>
      </c>
      <c r="H521" s="57">
        <v>46608</v>
      </c>
      <c r="I521">
        <v>2292</v>
      </c>
      <c r="J521">
        <v>302467367</v>
      </c>
      <c r="K521">
        <v>84</v>
      </c>
      <c r="L521"/>
      <c r="M521"/>
      <c r="N521">
        <v>1.4343600000000001</v>
      </c>
      <c r="O521" s="83">
        <v>12710.14</v>
      </c>
      <c r="P521">
        <v>12947.530000000002</v>
      </c>
      <c r="Q521">
        <v>1.782246</v>
      </c>
      <c r="R521">
        <v>13926.220000000001</v>
      </c>
      <c r="S521">
        <v>1.782246</v>
      </c>
      <c r="T521" s="84">
        <v>12710.14</v>
      </c>
      <c r="U521" s="57">
        <v>44136</v>
      </c>
      <c r="V521" s="81" t="str">
        <f t="shared" si="32"/>
        <v>82020</v>
      </c>
      <c r="W521" s="80" t="str">
        <f t="shared" si="33"/>
        <v>Acima de 120 dias</v>
      </c>
      <c r="X521" s="81" t="str">
        <f t="shared" si="35"/>
        <v>112020</v>
      </c>
      <c r="AA521"/>
    </row>
    <row r="522" spans="1:27" x14ac:dyDescent="0.3">
      <c r="A522" s="57">
        <v>44286</v>
      </c>
      <c r="B522">
        <v>29894663000189</v>
      </c>
      <c r="C522" t="s">
        <v>96</v>
      </c>
      <c r="D522" s="57">
        <v>44138</v>
      </c>
      <c r="E522">
        <v>294.81</v>
      </c>
      <c r="F522" s="57">
        <v>44234</v>
      </c>
      <c r="G522">
        <f t="shared" si="34"/>
        <v>-52</v>
      </c>
      <c r="H522" s="57">
        <v>46608</v>
      </c>
      <c r="I522">
        <v>2292</v>
      </c>
      <c r="J522">
        <v>302472781</v>
      </c>
      <c r="K522">
        <v>84</v>
      </c>
      <c r="L522"/>
      <c r="M522"/>
      <c r="N522">
        <v>1.449527</v>
      </c>
      <c r="O522" s="83">
        <v>13190.77</v>
      </c>
      <c r="P522">
        <v>14171.480000000005</v>
      </c>
      <c r="Q522">
        <v>1.7990010000000001</v>
      </c>
      <c r="R522">
        <v>14539.78</v>
      </c>
      <c r="S522">
        <v>1.7990010000000001</v>
      </c>
      <c r="T522" s="84">
        <v>13190.77</v>
      </c>
      <c r="U522" s="57">
        <v>44228</v>
      </c>
      <c r="V522" s="81" t="str">
        <f t="shared" si="32"/>
        <v>112020</v>
      </c>
      <c r="W522" s="80" t="str">
        <f t="shared" si="33"/>
        <v>31 a 60 dias</v>
      </c>
      <c r="X522" s="81" t="str">
        <f t="shared" si="35"/>
        <v>22021</v>
      </c>
      <c r="AA522"/>
    </row>
    <row r="523" spans="1:27" x14ac:dyDescent="0.3">
      <c r="A523" s="57">
        <v>44286</v>
      </c>
      <c r="B523">
        <v>29894663000189</v>
      </c>
      <c r="C523" t="s">
        <v>96</v>
      </c>
      <c r="D523" s="57">
        <v>44074</v>
      </c>
      <c r="E523">
        <v>200</v>
      </c>
      <c r="F523" s="57">
        <v>45023</v>
      </c>
      <c r="G523">
        <f t="shared" si="34"/>
        <v>737</v>
      </c>
      <c r="H523" s="57">
        <v>46667</v>
      </c>
      <c r="I523">
        <v>2351</v>
      </c>
      <c r="J523">
        <v>302473883</v>
      </c>
      <c r="K523">
        <v>84</v>
      </c>
      <c r="L523"/>
      <c r="M523"/>
      <c r="N523">
        <v>1.442642</v>
      </c>
      <c r="O523" s="83">
        <v>4592.62</v>
      </c>
      <c r="P523">
        <v>9462.4199999999964</v>
      </c>
      <c r="Q523">
        <v>1.7902199999999999</v>
      </c>
      <c r="R523">
        <v>5383.07</v>
      </c>
      <c r="S523">
        <v>1.7902199999999999</v>
      </c>
      <c r="T523" s="84">
        <v>4592.62</v>
      </c>
      <c r="U523" s="57">
        <v>44287</v>
      </c>
      <c r="V523" s="81" t="str">
        <f t="shared" si="32"/>
        <v>82020</v>
      </c>
      <c r="W523" s="80" t="str">
        <f t="shared" si="33"/>
        <v>1 a 30 dias</v>
      </c>
      <c r="X523" s="81" t="str">
        <f t="shared" si="35"/>
        <v>42021</v>
      </c>
      <c r="AA523"/>
    </row>
    <row r="524" spans="1:27" x14ac:dyDescent="0.3">
      <c r="A524" s="57">
        <v>44286</v>
      </c>
      <c r="B524">
        <v>29894663000189</v>
      </c>
      <c r="C524" t="s">
        <v>96</v>
      </c>
      <c r="D524" s="57">
        <v>44134</v>
      </c>
      <c r="E524">
        <v>309</v>
      </c>
      <c r="F524" s="57">
        <v>44293</v>
      </c>
      <c r="G524">
        <f t="shared" si="34"/>
        <v>7</v>
      </c>
      <c r="H524" s="57">
        <v>46363</v>
      </c>
      <c r="I524">
        <v>2047</v>
      </c>
      <c r="J524">
        <v>302495504</v>
      </c>
      <c r="K524">
        <v>72</v>
      </c>
      <c r="L524"/>
      <c r="M524"/>
      <c r="N524">
        <v>1.3969640000000001</v>
      </c>
      <c r="O524" s="83">
        <v>12575.63</v>
      </c>
      <c r="P524">
        <v>13644.629999999996</v>
      </c>
      <c r="Q524">
        <v>1.7842659999999999</v>
      </c>
      <c r="R524">
        <v>13948.18</v>
      </c>
      <c r="S524">
        <v>1.7842659999999999</v>
      </c>
      <c r="T524" s="84">
        <v>12575.63</v>
      </c>
      <c r="U524" s="57">
        <v>44287</v>
      </c>
      <c r="V524" s="81" t="str">
        <f t="shared" si="32"/>
        <v>102020</v>
      </c>
      <c r="W524" s="80" t="str">
        <f t="shared" si="33"/>
        <v>1 a 30 dias</v>
      </c>
      <c r="X524" s="81" t="str">
        <f t="shared" si="35"/>
        <v>42021</v>
      </c>
      <c r="AA524"/>
    </row>
    <row r="525" spans="1:27" x14ac:dyDescent="0.3">
      <c r="A525" s="57">
        <v>44286</v>
      </c>
      <c r="B525">
        <v>29894663000189</v>
      </c>
      <c r="C525" t="s">
        <v>96</v>
      </c>
      <c r="D525" s="57">
        <v>43903</v>
      </c>
      <c r="E525">
        <v>13</v>
      </c>
      <c r="F525" s="57">
        <v>44262</v>
      </c>
      <c r="G525">
        <f t="shared" si="34"/>
        <v>-24</v>
      </c>
      <c r="H525" s="57">
        <v>46062</v>
      </c>
      <c r="I525">
        <v>1746</v>
      </c>
      <c r="J525">
        <v>302506857</v>
      </c>
      <c r="K525">
        <v>72</v>
      </c>
      <c r="L525"/>
      <c r="M525"/>
      <c r="N525">
        <v>1.4950000000000001</v>
      </c>
      <c r="O525" s="83">
        <v>472.67</v>
      </c>
      <c r="P525">
        <v>564.06000000000006</v>
      </c>
      <c r="Q525">
        <v>2.0384500000000001</v>
      </c>
      <c r="R525">
        <v>533.51</v>
      </c>
      <c r="S525">
        <v>2.0384500000000001</v>
      </c>
      <c r="T525" s="84">
        <v>472.67</v>
      </c>
      <c r="U525" s="57">
        <v>44287</v>
      </c>
      <c r="V525" s="81" t="str">
        <f t="shared" si="32"/>
        <v>32020</v>
      </c>
      <c r="W525" s="80" t="str">
        <f t="shared" si="33"/>
        <v>1 a 30 dias</v>
      </c>
      <c r="X525" s="81" t="str">
        <f t="shared" si="35"/>
        <v>42021</v>
      </c>
      <c r="AA525"/>
    </row>
    <row r="526" spans="1:27" x14ac:dyDescent="0.3">
      <c r="A526" s="57">
        <v>44286</v>
      </c>
      <c r="B526">
        <v>29894663000189</v>
      </c>
      <c r="C526" t="s">
        <v>96</v>
      </c>
      <c r="D526" s="57">
        <v>43936</v>
      </c>
      <c r="E526">
        <v>79.63</v>
      </c>
      <c r="F526" s="57">
        <v>44323</v>
      </c>
      <c r="G526">
        <f t="shared" si="34"/>
        <v>37</v>
      </c>
      <c r="H526" s="57">
        <v>46090</v>
      </c>
      <c r="I526">
        <v>1774</v>
      </c>
      <c r="J526">
        <v>302515818</v>
      </c>
      <c r="K526">
        <v>72</v>
      </c>
      <c r="L526"/>
      <c r="M526"/>
      <c r="N526">
        <v>1.4949999999999999</v>
      </c>
      <c r="O526" s="83">
        <v>2857.54</v>
      </c>
      <c r="P526">
        <v>3459.5099999999993</v>
      </c>
      <c r="Q526">
        <v>1.8891199999999999</v>
      </c>
      <c r="R526">
        <v>3141.84</v>
      </c>
      <c r="S526">
        <v>1.8891199999999999</v>
      </c>
      <c r="T526" s="84">
        <v>2857.54</v>
      </c>
      <c r="U526" s="57">
        <v>44317</v>
      </c>
      <c r="V526" s="81" t="str">
        <f t="shared" si="32"/>
        <v>42020</v>
      </c>
      <c r="W526" s="80" t="str">
        <f t="shared" si="33"/>
        <v>1 a 30 dias</v>
      </c>
      <c r="X526" s="81" t="str">
        <f t="shared" si="35"/>
        <v>52021</v>
      </c>
      <c r="AA526"/>
    </row>
    <row r="527" spans="1:27" x14ac:dyDescent="0.3">
      <c r="A527" s="57">
        <v>44286</v>
      </c>
      <c r="B527">
        <v>29894663000189</v>
      </c>
      <c r="C527" t="s">
        <v>96</v>
      </c>
      <c r="D527" s="57">
        <v>43978</v>
      </c>
      <c r="E527">
        <v>41.7</v>
      </c>
      <c r="F527" s="57">
        <v>44142</v>
      </c>
      <c r="G527">
        <f t="shared" si="34"/>
        <v>-144</v>
      </c>
      <c r="H527" s="57">
        <v>46484</v>
      </c>
      <c r="I527">
        <v>2168</v>
      </c>
      <c r="J527">
        <v>302523932</v>
      </c>
      <c r="K527">
        <v>84</v>
      </c>
      <c r="L527"/>
      <c r="M527"/>
      <c r="N527">
        <v>1.4318177760896422</v>
      </c>
      <c r="O527" s="83">
        <v>1953.58</v>
      </c>
      <c r="P527">
        <v>2021.3900000000006</v>
      </c>
      <c r="Q527">
        <v>1.7843230000000001</v>
      </c>
      <c r="R527">
        <v>2134.2800000000002</v>
      </c>
      <c r="S527">
        <v>1.7843230000000001</v>
      </c>
      <c r="T527" s="84">
        <v>1953.58</v>
      </c>
      <c r="U527" s="57">
        <v>44136</v>
      </c>
      <c r="V527" s="81" t="str">
        <f t="shared" si="32"/>
        <v>52020</v>
      </c>
      <c r="W527" s="80" t="str">
        <f t="shared" si="33"/>
        <v>Acima de 120 dias</v>
      </c>
      <c r="X527" s="81" t="str">
        <f t="shared" si="35"/>
        <v>112020</v>
      </c>
      <c r="AA527"/>
    </row>
    <row r="528" spans="1:27" x14ac:dyDescent="0.3">
      <c r="A528" s="57">
        <v>44286</v>
      </c>
      <c r="B528">
        <v>29894663000189</v>
      </c>
      <c r="C528" t="s">
        <v>96</v>
      </c>
      <c r="D528" s="57">
        <v>44074</v>
      </c>
      <c r="E528">
        <v>313.24</v>
      </c>
      <c r="F528" s="57">
        <v>44234</v>
      </c>
      <c r="G528">
        <f t="shared" si="34"/>
        <v>-52</v>
      </c>
      <c r="H528" s="57">
        <v>46484</v>
      </c>
      <c r="I528">
        <v>2168</v>
      </c>
      <c r="J528">
        <v>302525457</v>
      </c>
      <c r="K528">
        <v>84</v>
      </c>
      <c r="L528"/>
      <c r="M528"/>
      <c r="N528">
        <v>1.4405464857187724</v>
      </c>
      <c r="O528" s="83">
        <v>13719.91</v>
      </c>
      <c r="P528">
        <v>14884.720000000001</v>
      </c>
      <c r="Q528">
        <v>1.788592</v>
      </c>
      <c r="R528">
        <v>15056.29</v>
      </c>
      <c r="S528">
        <v>1.788592</v>
      </c>
      <c r="T528" s="84">
        <v>13719.91</v>
      </c>
      <c r="U528" s="57">
        <v>44228</v>
      </c>
      <c r="V528" s="81" t="str">
        <f t="shared" si="32"/>
        <v>82020</v>
      </c>
      <c r="W528" s="80" t="str">
        <f t="shared" si="33"/>
        <v>31 a 60 dias</v>
      </c>
      <c r="X528" s="81" t="str">
        <f t="shared" si="35"/>
        <v>22021</v>
      </c>
      <c r="AA528"/>
    </row>
    <row r="529" spans="1:27" x14ac:dyDescent="0.3">
      <c r="A529" s="57">
        <v>44286</v>
      </c>
      <c r="B529">
        <v>29894663000189</v>
      </c>
      <c r="C529" t="s">
        <v>96</v>
      </c>
      <c r="D529" s="57">
        <v>44040</v>
      </c>
      <c r="E529">
        <v>85</v>
      </c>
      <c r="F529" s="57">
        <v>44234</v>
      </c>
      <c r="G529">
        <f t="shared" si="34"/>
        <v>-52</v>
      </c>
      <c r="H529" s="57">
        <v>46545</v>
      </c>
      <c r="I529">
        <v>2229</v>
      </c>
      <c r="J529">
        <v>302526112</v>
      </c>
      <c r="K529">
        <v>84</v>
      </c>
      <c r="L529"/>
      <c r="M529"/>
      <c r="N529">
        <v>1.4298595858820502</v>
      </c>
      <c r="O529" s="83">
        <v>3780.54</v>
      </c>
      <c r="P529">
        <v>4125.2599999999984</v>
      </c>
      <c r="Q529">
        <v>1.777301</v>
      </c>
      <c r="R529">
        <v>4157.62</v>
      </c>
      <c r="S529">
        <v>1.777301</v>
      </c>
      <c r="T529" s="84">
        <v>3780.54</v>
      </c>
      <c r="U529" s="57">
        <v>44228</v>
      </c>
      <c r="V529" s="81" t="str">
        <f t="shared" si="32"/>
        <v>72020</v>
      </c>
      <c r="W529" s="80" t="str">
        <f t="shared" si="33"/>
        <v>31 a 60 dias</v>
      </c>
      <c r="X529" s="81" t="str">
        <f t="shared" si="35"/>
        <v>22021</v>
      </c>
      <c r="AA529"/>
    </row>
    <row r="530" spans="1:27" x14ac:dyDescent="0.3">
      <c r="A530" s="57">
        <v>44286</v>
      </c>
      <c r="B530">
        <v>29894663000189</v>
      </c>
      <c r="C530" t="s">
        <v>96</v>
      </c>
      <c r="D530" s="57">
        <v>44134</v>
      </c>
      <c r="E530">
        <v>52.15</v>
      </c>
      <c r="F530" s="57">
        <v>44172</v>
      </c>
      <c r="G530">
        <f t="shared" si="34"/>
        <v>-114</v>
      </c>
      <c r="H530" s="57">
        <v>46699</v>
      </c>
      <c r="I530">
        <v>2383</v>
      </c>
      <c r="J530">
        <v>302533742</v>
      </c>
      <c r="K530">
        <v>84</v>
      </c>
      <c r="L530"/>
      <c r="M530"/>
      <c r="N530">
        <v>1.4156930000000001</v>
      </c>
      <c r="O530" s="83">
        <v>2507.5</v>
      </c>
      <c r="P530">
        <v>2525.8100000000009</v>
      </c>
      <c r="Q530">
        <v>1.752534</v>
      </c>
      <c r="R530">
        <v>2753.7000000000003</v>
      </c>
      <c r="S530">
        <v>1.752534</v>
      </c>
      <c r="T530" s="84">
        <v>2507.5</v>
      </c>
      <c r="U530" s="57">
        <v>44197</v>
      </c>
      <c r="V530" s="81" t="str">
        <f t="shared" si="32"/>
        <v>102020</v>
      </c>
      <c r="W530" s="80" t="str">
        <f t="shared" si="33"/>
        <v>91 a 120 dias</v>
      </c>
      <c r="X530" s="81" t="str">
        <f t="shared" si="35"/>
        <v>12021</v>
      </c>
      <c r="AA530"/>
    </row>
    <row r="531" spans="1:27" x14ac:dyDescent="0.3">
      <c r="A531" s="57">
        <v>44286</v>
      </c>
      <c r="B531">
        <v>29894663000189</v>
      </c>
      <c r="C531" t="s">
        <v>96</v>
      </c>
      <c r="D531" s="57">
        <v>44040</v>
      </c>
      <c r="E531">
        <v>130.25</v>
      </c>
      <c r="F531" s="57">
        <v>44234</v>
      </c>
      <c r="G531">
        <f t="shared" si="34"/>
        <v>-52</v>
      </c>
      <c r="H531" s="57">
        <v>46545</v>
      </c>
      <c r="I531">
        <v>2229</v>
      </c>
      <c r="J531">
        <v>302533850</v>
      </c>
      <c r="K531">
        <v>84</v>
      </c>
      <c r="L531"/>
      <c r="M531"/>
      <c r="N531">
        <v>1.3599999999999999</v>
      </c>
      <c r="O531" s="83">
        <v>6212.7</v>
      </c>
      <c r="P531">
        <v>6470.8499999999985</v>
      </c>
      <c r="Q531">
        <v>1.5191079999999999</v>
      </c>
      <c r="R531">
        <v>6498.08</v>
      </c>
      <c r="S531">
        <v>1.5191079999999999</v>
      </c>
      <c r="T531" s="84">
        <v>6212.7</v>
      </c>
      <c r="U531" s="57">
        <v>44287</v>
      </c>
      <c r="V531" s="81" t="str">
        <f t="shared" si="32"/>
        <v>72020</v>
      </c>
      <c r="W531" s="80" t="str">
        <f t="shared" si="33"/>
        <v>31 a 60 dias</v>
      </c>
      <c r="X531" s="81" t="str">
        <f t="shared" si="35"/>
        <v>42021</v>
      </c>
      <c r="AA531"/>
    </row>
    <row r="532" spans="1:27" x14ac:dyDescent="0.3">
      <c r="A532" s="57">
        <v>44286</v>
      </c>
      <c r="B532">
        <v>29894663000189</v>
      </c>
      <c r="C532" t="s">
        <v>96</v>
      </c>
      <c r="D532" s="57">
        <v>44040</v>
      </c>
      <c r="E532">
        <v>188.01</v>
      </c>
      <c r="F532" s="57">
        <v>44323</v>
      </c>
      <c r="G532">
        <f t="shared" si="34"/>
        <v>37</v>
      </c>
      <c r="H532" s="57">
        <v>46545</v>
      </c>
      <c r="I532">
        <v>2229</v>
      </c>
      <c r="J532">
        <v>302535560</v>
      </c>
      <c r="K532">
        <v>84</v>
      </c>
      <c r="L532"/>
      <c r="M532"/>
      <c r="N532">
        <v>1.4091110055939617</v>
      </c>
      <c r="O532" s="83">
        <v>7847.25</v>
      </c>
      <c r="P532">
        <v>9187.8599999999988</v>
      </c>
      <c r="Q532">
        <v>1.7551939999999999</v>
      </c>
      <c r="R532">
        <v>8685.99</v>
      </c>
      <c r="S532">
        <v>1.7551939999999999</v>
      </c>
      <c r="T532" s="84">
        <v>7847.25</v>
      </c>
      <c r="U532" s="57">
        <v>44317</v>
      </c>
      <c r="V532" s="81" t="str">
        <f t="shared" si="32"/>
        <v>72020</v>
      </c>
      <c r="W532" s="80" t="str">
        <f t="shared" si="33"/>
        <v>1 a 30 dias</v>
      </c>
      <c r="X532" s="81" t="str">
        <f t="shared" si="35"/>
        <v>52021</v>
      </c>
      <c r="AA532"/>
    </row>
    <row r="533" spans="1:27" x14ac:dyDescent="0.3">
      <c r="A533" s="57">
        <v>44286</v>
      </c>
      <c r="B533">
        <v>29894663000189</v>
      </c>
      <c r="C533" t="s">
        <v>96</v>
      </c>
      <c r="D533" s="57">
        <v>44074</v>
      </c>
      <c r="E533">
        <v>54.6</v>
      </c>
      <c r="F533" s="57">
        <v>44323</v>
      </c>
      <c r="G533">
        <f t="shared" si="34"/>
        <v>37</v>
      </c>
      <c r="H533" s="57">
        <v>46514</v>
      </c>
      <c r="I533">
        <v>2198</v>
      </c>
      <c r="J533">
        <v>302537003</v>
      </c>
      <c r="K533">
        <v>84</v>
      </c>
      <c r="L533"/>
      <c r="M533"/>
      <c r="N533">
        <v>1.4467053371206477</v>
      </c>
      <c r="O533" s="83">
        <v>2236</v>
      </c>
      <c r="P533">
        <v>2606.369999999999</v>
      </c>
      <c r="Q533">
        <v>1.7991999999999999</v>
      </c>
      <c r="R533">
        <v>2475.38</v>
      </c>
      <c r="S533">
        <v>1.7991999999999999</v>
      </c>
      <c r="T533" s="84">
        <v>2236</v>
      </c>
      <c r="U533" s="57">
        <v>44317</v>
      </c>
      <c r="V533" s="81" t="str">
        <f t="shared" si="32"/>
        <v>82020</v>
      </c>
      <c r="W533" s="80" t="str">
        <f t="shared" si="33"/>
        <v>1 a 30 dias</v>
      </c>
      <c r="X533" s="81" t="str">
        <f t="shared" si="35"/>
        <v>52021</v>
      </c>
      <c r="AA533"/>
    </row>
    <row r="534" spans="1:27" x14ac:dyDescent="0.3">
      <c r="A534" s="57">
        <v>44286</v>
      </c>
      <c r="B534">
        <v>29894663000189</v>
      </c>
      <c r="C534" t="s">
        <v>96</v>
      </c>
      <c r="D534" s="57">
        <v>44074</v>
      </c>
      <c r="E534">
        <v>126.96</v>
      </c>
      <c r="F534" s="57">
        <v>44172</v>
      </c>
      <c r="G534">
        <f t="shared" si="34"/>
        <v>-114</v>
      </c>
      <c r="H534" s="57">
        <v>46608</v>
      </c>
      <c r="I534">
        <v>2292</v>
      </c>
      <c r="J534">
        <v>302559743</v>
      </c>
      <c r="K534">
        <v>84</v>
      </c>
      <c r="L534"/>
      <c r="M534"/>
      <c r="N534">
        <v>1.404053</v>
      </c>
      <c r="O534" s="83">
        <v>6010.42</v>
      </c>
      <c r="P534">
        <v>6264.3599999999988</v>
      </c>
      <c r="Q534">
        <v>1.749903</v>
      </c>
      <c r="R534">
        <v>6597.91</v>
      </c>
      <c r="S534">
        <v>1.749903</v>
      </c>
      <c r="T534" s="84">
        <v>6010.42</v>
      </c>
      <c r="U534" s="57">
        <v>44197</v>
      </c>
      <c r="V534" s="81" t="str">
        <f t="shared" si="32"/>
        <v>82020</v>
      </c>
      <c r="W534" s="80" t="str">
        <f t="shared" si="33"/>
        <v>91 a 120 dias</v>
      </c>
      <c r="X534" s="81" t="str">
        <f t="shared" si="35"/>
        <v>12021</v>
      </c>
      <c r="AA534"/>
    </row>
    <row r="535" spans="1:27" x14ac:dyDescent="0.3">
      <c r="A535" s="57">
        <v>44286</v>
      </c>
      <c r="B535">
        <v>29894663000189</v>
      </c>
      <c r="C535" t="s">
        <v>96</v>
      </c>
      <c r="D535" s="57">
        <v>44074</v>
      </c>
      <c r="E535">
        <v>472</v>
      </c>
      <c r="F535" s="57">
        <v>44234</v>
      </c>
      <c r="G535">
        <f t="shared" si="34"/>
        <v>-52</v>
      </c>
      <c r="H535" s="57">
        <v>46608</v>
      </c>
      <c r="I535">
        <v>2292</v>
      </c>
      <c r="J535">
        <v>302565651</v>
      </c>
      <c r="K535">
        <v>84</v>
      </c>
      <c r="L535"/>
      <c r="M535"/>
      <c r="N535">
        <v>1.4325060000000001</v>
      </c>
      <c r="O535" s="83">
        <v>21225.68</v>
      </c>
      <c r="P535">
        <v>23067.66</v>
      </c>
      <c r="Q535">
        <v>1.780257</v>
      </c>
      <c r="R535">
        <v>23392.61</v>
      </c>
      <c r="S535">
        <v>1.780257</v>
      </c>
      <c r="T535" s="84">
        <v>21225.68</v>
      </c>
      <c r="U535" s="57">
        <v>44228</v>
      </c>
      <c r="V535" s="81" t="str">
        <f t="shared" si="32"/>
        <v>82020</v>
      </c>
      <c r="W535" s="80" t="str">
        <f t="shared" si="33"/>
        <v>31 a 60 dias</v>
      </c>
      <c r="X535" s="81" t="str">
        <f t="shared" si="35"/>
        <v>22021</v>
      </c>
      <c r="AA535"/>
    </row>
    <row r="536" spans="1:27" x14ac:dyDescent="0.3">
      <c r="A536" s="57">
        <v>44286</v>
      </c>
      <c r="B536">
        <v>29894663000189</v>
      </c>
      <c r="C536" t="s">
        <v>96</v>
      </c>
      <c r="D536" s="57">
        <v>44074</v>
      </c>
      <c r="E536">
        <v>141</v>
      </c>
      <c r="F536" s="57">
        <v>44323</v>
      </c>
      <c r="G536">
        <f t="shared" si="34"/>
        <v>37</v>
      </c>
      <c r="H536" s="57">
        <v>46699</v>
      </c>
      <c r="I536">
        <v>2383</v>
      </c>
      <c r="J536">
        <v>302584065</v>
      </c>
      <c r="K536">
        <v>84</v>
      </c>
      <c r="L536"/>
      <c r="M536"/>
      <c r="N536">
        <v>1.438059</v>
      </c>
      <c r="O536" s="83">
        <v>6016.38</v>
      </c>
      <c r="P536">
        <v>6585.89</v>
      </c>
      <c r="Q536">
        <v>1.7847919999999999</v>
      </c>
      <c r="R536">
        <v>6692.73</v>
      </c>
      <c r="S536">
        <v>1.7847919999999999</v>
      </c>
      <c r="T536" s="84">
        <v>6016.38</v>
      </c>
      <c r="U536" s="57">
        <v>44317</v>
      </c>
      <c r="V536" s="81" t="str">
        <f t="shared" si="32"/>
        <v>82020</v>
      </c>
      <c r="W536" s="80" t="str">
        <f t="shared" si="33"/>
        <v>1 a 30 dias</v>
      </c>
      <c r="X536" s="81" t="str">
        <f t="shared" si="35"/>
        <v>52021</v>
      </c>
      <c r="AA536"/>
    </row>
    <row r="537" spans="1:27" x14ac:dyDescent="0.3">
      <c r="A537" s="57">
        <v>44286</v>
      </c>
      <c r="B537">
        <v>29894663000189</v>
      </c>
      <c r="C537" t="s">
        <v>96</v>
      </c>
      <c r="D537" s="57">
        <v>44134</v>
      </c>
      <c r="E537">
        <v>49.52</v>
      </c>
      <c r="F537" s="57">
        <v>44203</v>
      </c>
      <c r="G537">
        <f t="shared" si="34"/>
        <v>-83</v>
      </c>
      <c r="H537" s="57">
        <v>46728</v>
      </c>
      <c r="I537">
        <v>2412</v>
      </c>
      <c r="J537">
        <v>302589104</v>
      </c>
      <c r="K537">
        <v>84</v>
      </c>
      <c r="L537"/>
      <c r="M537"/>
      <c r="N537">
        <v>1.4177979999999999</v>
      </c>
      <c r="O537" s="83">
        <v>2336.0899999999997</v>
      </c>
      <c r="P537">
        <v>2362.7200000000003</v>
      </c>
      <c r="Q537">
        <v>1.764548</v>
      </c>
      <c r="R537">
        <v>2579.7799999999997</v>
      </c>
      <c r="S537">
        <v>1.764548</v>
      </c>
      <c r="T537" s="84">
        <v>2336.0899999999997</v>
      </c>
      <c r="U537" s="57">
        <v>44197</v>
      </c>
      <c r="V537" s="81" t="str">
        <f t="shared" si="32"/>
        <v>102020</v>
      </c>
      <c r="W537" s="80" t="str">
        <f t="shared" si="33"/>
        <v>61 a 90 dias</v>
      </c>
      <c r="X537" s="81" t="str">
        <f t="shared" si="35"/>
        <v>12021</v>
      </c>
      <c r="AA537"/>
    </row>
    <row r="538" spans="1:27" x14ac:dyDescent="0.3">
      <c r="A538" s="57">
        <v>44286</v>
      </c>
      <c r="B538">
        <v>29894663000189</v>
      </c>
      <c r="C538" t="s">
        <v>96</v>
      </c>
      <c r="D538" s="57">
        <v>44134</v>
      </c>
      <c r="E538">
        <v>235.3</v>
      </c>
      <c r="F538" s="57">
        <v>44323</v>
      </c>
      <c r="G538">
        <f t="shared" si="34"/>
        <v>37</v>
      </c>
      <c r="H538" s="57">
        <v>46728</v>
      </c>
      <c r="I538">
        <v>2412</v>
      </c>
      <c r="J538">
        <v>302593780</v>
      </c>
      <c r="K538">
        <v>84</v>
      </c>
      <c r="L538"/>
      <c r="M538"/>
      <c r="N538">
        <v>1.397359</v>
      </c>
      <c r="O538" s="83">
        <v>10225.929999999998</v>
      </c>
      <c r="P538">
        <v>11308.829999999998</v>
      </c>
      <c r="Q538">
        <v>1.7428170000000001</v>
      </c>
      <c r="R538">
        <v>11391.09</v>
      </c>
      <c r="S538">
        <v>1.7428170000000001</v>
      </c>
      <c r="T538" s="84">
        <v>10225.929999999998</v>
      </c>
      <c r="U538" s="57">
        <v>44317</v>
      </c>
      <c r="V538" s="81" t="str">
        <f t="shared" si="32"/>
        <v>102020</v>
      </c>
      <c r="W538" s="80" t="str">
        <f t="shared" si="33"/>
        <v>1 a 30 dias</v>
      </c>
      <c r="X538" s="81" t="str">
        <f t="shared" si="35"/>
        <v>52021</v>
      </c>
      <c r="AA538"/>
    </row>
    <row r="539" spans="1:27" x14ac:dyDescent="0.3">
      <c r="A539" s="57">
        <v>44286</v>
      </c>
      <c r="B539">
        <v>29894663000189</v>
      </c>
      <c r="C539" t="s">
        <v>96</v>
      </c>
      <c r="D539" s="57">
        <v>43936</v>
      </c>
      <c r="E539">
        <v>375.76</v>
      </c>
      <c r="F539" s="57">
        <v>44323</v>
      </c>
      <c r="G539">
        <f t="shared" si="34"/>
        <v>37</v>
      </c>
      <c r="H539" s="57">
        <v>45723</v>
      </c>
      <c r="I539">
        <v>1407</v>
      </c>
      <c r="J539">
        <v>302613000</v>
      </c>
      <c r="K539">
        <v>60</v>
      </c>
      <c r="L539"/>
      <c r="M539"/>
      <c r="N539">
        <v>1.4949999999999999</v>
      </c>
      <c r="O539" s="83">
        <v>11421.04</v>
      </c>
      <c r="P539">
        <v>14634.589999999997</v>
      </c>
      <c r="Q539">
        <v>2.0651440000000001</v>
      </c>
      <c r="R539">
        <v>12774.12</v>
      </c>
      <c r="S539">
        <v>2.0651440000000001</v>
      </c>
      <c r="T539" s="84">
        <v>11421.04</v>
      </c>
      <c r="U539" s="57">
        <v>44317</v>
      </c>
      <c r="V539" s="81" t="str">
        <f t="shared" si="32"/>
        <v>42020</v>
      </c>
      <c r="W539" s="80" t="str">
        <f t="shared" si="33"/>
        <v>1 a 30 dias</v>
      </c>
      <c r="X539" s="81" t="str">
        <f t="shared" si="35"/>
        <v>52021</v>
      </c>
      <c r="AA539"/>
    </row>
    <row r="540" spans="1:27" x14ac:dyDescent="0.3">
      <c r="A540" s="57">
        <v>44286</v>
      </c>
      <c r="B540">
        <v>29894663000189</v>
      </c>
      <c r="C540" t="s">
        <v>96</v>
      </c>
      <c r="D540" s="57">
        <v>43978</v>
      </c>
      <c r="E540">
        <v>101.9</v>
      </c>
      <c r="F540" s="57">
        <v>44050</v>
      </c>
      <c r="G540">
        <f t="shared" si="34"/>
        <v>-236</v>
      </c>
      <c r="H540" s="57">
        <v>46119</v>
      </c>
      <c r="I540">
        <v>1803</v>
      </c>
      <c r="J540">
        <v>302614423</v>
      </c>
      <c r="K540">
        <v>72</v>
      </c>
      <c r="L540"/>
      <c r="M540"/>
      <c r="N540">
        <v>1.3599999999999999</v>
      </c>
      <c r="O540" s="83">
        <v>4869.7</v>
      </c>
      <c r="P540">
        <v>4632.9800000000014</v>
      </c>
      <c r="Q540">
        <v>1.604654</v>
      </c>
      <c r="R540">
        <v>5119.8999999999996</v>
      </c>
      <c r="S540">
        <v>1.604654</v>
      </c>
      <c r="T540" s="84">
        <v>4869.7</v>
      </c>
      <c r="U540" s="57">
        <v>44075</v>
      </c>
      <c r="V540" s="81" t="str">
        <f t="shared" si="32"/>
        <v>52020</v>
      </c>
      <c r="W540" s="80" t="str">
        <f t="shared" si="33"/>
        <v>Acima de 120 dias</v>
      </c>
      <c r="X540" s="81" t="str">
        <f t="shared" si="35"/>
        <v>92020</v>
      </c>
      <c r="AA540"/>
    </row>
    <row r="541" spans="1:27" x14ac:dyDescent="0.3">
      <c r="A541" s="57">
        <v>44286</v>
      </c>
      <c r="B541">
        <v>29894663000189</v>
      </c>
      <c r="C541" t="s">
        <v>96</v>
      </c>
      <c r="D541" s="57">
        <v>44099</v>
      </c>
      <c r="E541">
        <v>50</v>
      </c>
      <c r="F541" s="57">
        <v>44172</v>
      </c>
      <c r="G541">
        <f t="shared" si="34"/>
        <v>-114</v>
      </c>
      <c r="H541" s="57">
        <v>46638</v>
      </c>
      <c r="I541">
        <v>2322</v>
      </c>
      <c r="J541">
        <v>302625295</v>
      </c>
      <c r="K541">
        <v>84</v>
      </c>
      <c r="L541"/>
      <c r="M541"/>
      <c r="N541">
        <v>1.4438249999999999</v>
      </c>
      <c r="O541" s="83">
        <v>2351.84</v>
      </c>
      <c r="P541">
        <v>2428.0599999999986</v>
      </c>
      <c r="Q541">
        <v>1.7957369999999999</v>
      </c>
      <c r="R541">
        <v>2586.58</v>
      </c>
      <c r="S541">
        <v>1.7957369999999999</v>
      </c>
      <c r="T541" s="84">
        <v>2351.84</v>
      </c>
      <c r="U541" s="57">
        <v>44197</v>
      </c>
      <c r="V541" s="81" t="str">
        <f t="shared" si="32"/>
        <v>92020</v>
      </c>
      <c r="W541" s="80" t="str">
        <f t="shared" si="33"/>
        <v>91 a 120 dias</v>
      </c>
      <c r="X541" s="81" t="str">
        <f t="shared" si="35"/>
        <v>12021</v>
      </c>
      <c r="AA541"/>
    </row>
    <row r="542" spans="1:27" x14ac:dyDescent="0.3">
      <c r="A542" s="57">
        <v>44286</v>
      </c>
      <c r="B542">
        <v>29894663000189</v>
      </c>
      <c r="C542" t="s">
        <v>96</v>
      </c>
      <c r="D542" s="57">
        <v>44040</v>
      </c>
      <c r="E542">
        <v>83.5</v>
      </c>
      <c r="F542" s="57">
        <v>44234</v>
      </c>
      <c r="G542">
        <f t="shared" si="34"/>
        <v>-52</v>
      </c>
      <c r="H542" s="57">
        <v>46514</v>
      </c>
      <c r="I542">
        <v>2198</v>
      </c>
      <c r="J542">
        <v>302629341</v>
      </c>
      <c r="K542">
        <v>84</v>
      </c>
      <c r="L542"/>
      <c r="M542"/>
      <c r="N542">
        <v>1.3947789791491452</v>
      </c>
      <c r="O542" s="83">
        <v>3727.66</v>
      </c>
      <c r="P542">
        <v>4073.9100000000008</v>
      </c>
      <c r="Q542">
        <v>1.739778</v>
      </c>
      <c r="R542">
        <v>4094.87</v>
      </c>
      <c r="S542">
        <v>1.739778</v>
      </c>
      <c r="T542" s="84">
        <v>3727.66</v>
      </c>
      <c r="U542" s="57">
        <v>44228</v>
      </c>
      <c r="V542" s="81" t="str">
        <f t="shared" si="32"/>
        <v>72020</v>
      </c>
      <c r="W542" s="80" t="str">
        <f t="shared" si="33"/>
        <v>31 a 60 dias</v>
      </c>
      <c r="X542" s="81" t="str">
        <f t="shared" si="35"/>
        <v>22021</v>
      </c>
      <c r="AA542"/>
    </row>
    <row r="543" spans="1:27" x14ac:dyDescent="0.3">
      <c r="A543" s="57">
        <v>44286</v>
      </c>
      <c r="B543">
        <v>29894663000189</v>
      </c>
      <c r="C543" t="s">
        <v>96</v>
      </c>
      <c r="D543" s="57">
        <v>44099</v>
      </c>
      <c r="E543">
        <v>132</v>
      </c>
      <c r="F543" s="57">
        <v>44234</v>
      </c>
      <c r="G543">
        <f t="shared" si="34"/>
        <v>-52</v>
      </c>
      <c r="H543" s="57">
        <v>46638</v>
      </c>
      <c r="I543">
        <v>2322</v>
      </c>
      <c r="J543">
        <v>302630565</v>
      </c>
      <c r="K543">
        <v>84</v>
      </c>
      <c r="L543"/>
      <c r="M543"/>
      <c r="N543">
        <v>1.430644</v>
      </c>
      <c r="O543" s="83">
        <v>5974.61</v>
      </c>
      <c r="P543">
        <v>6438.659999999998</v>
      </c>
      <c r="Q543">
        <v>1.7774239999999999</v>
      </c>
      <c r="R543">
        <v>6589.69</v>
      </c>
      <c r="S543">
        <v>1.7774239999999999</v>
      </c>
      <c r="T543" s="84">
        <v>5974.61</v>
      </c>
      <c r="U543" s="57">
        <v>44287</v>
      </c>
      <c r="V543" s="81" t="str">
        <f t="shared" si="32"/>
        <v>92020</v>
      </c>
      <c r="W543" s="80" t="str">
        <f t="shared" si="33"/>
        <v>31 a 60 dias</v>
      </c>
      <c r="X543" s="81" t="str">
        <f t="shared" si="35"/>
        <v>42021</v>
      </c>
      <c r="AA543"/>
    </row>
    <row r="544" spans="1:27" x14ac:dyDescent="0.3">
      <c r="A544" s="57">
        <v>44286</v>
      </c>
      <c r="B544">
        <v>29894663000189</v>
      </c>
      <c r="C544" t="s">
        <v>96</v>
      </c>
      <c r="D544" s="57">
        <v>44001</v>
      </c>
      <c r="E544">
        <v>162.5</v>
      </c>
      <c r="F544" s="57">
        <v>44323</v>
      </c>
      <c r="G544">
        <f t="shared" si="34"/>
        <v>37</v>
      </c>
      <c r="H544" s="57">
        <v>46545</v>
      </c>
      <c r="I544">
        <v>2229</v>
      </c>
      <c r="J544">
        <v>302642723</v>
      </c>
      <c r="K544">
        <v>84</v>
      </c>
      <c r="L544"/>
      <c r="M544"/>
      <c r="N544">
        <v>1.4360029999999999</v>
      </c>
      <c r="O544" s="83">
        <v>6733.33</v>
      </c>
      <c r="P544">
        <v>7886.9600000000028</v>
      </c>
      <c r="Q544">
        <v>1.780729</v>
      </c>
      <c r="R544">
        <v>7447.13</v>
      </c>
      <c r="S544">
        <v>1.780729</v>
      </c>
      <c r="T544" s="84">
        <v>6733.33</v>
      </c>
      <c r="U544" s="57">
        <v>44317</v>
      </c>
      <c r="V544" s="81" t="str">
        <f t="shared" si="32"/>
        <v>62020</v>
      </c>
      <c r="W544" s="80" t="str">
        <f t="shared" si="33"/>
        <v>1 a 30 dias</v>
      </c>
      <c r="X544" s="81" t="str">
        <f t="shared" si="35"/>
        <v>52021</v>
      </c>
      <c r="AA544"/>
    </row>
    <row r="545" spans="1:27" x14ac:dyDescent="0.3">
      <c r="A545" s="57">
        <v>44286</v>
      </c>
      <c r="B545">
        <v>29894663000189</v>
      </c>
      <c r="C545" t="s">
        <v>96</v>
      </c>
      <c r="D545" s="57">
        <v>44074</v>
      </c>
      <c r="E545">
        <v>142.41</v>
      </c>
      <c r="F545" s="57">
        <v>44172</v>
      </c>
      <c r="G545">
        <f t="shared" si="34"/>
        <v>-114</v>
      </c>
      <c r="H545" s="57">
        <v>46608</v>
      </c>
      <c r="I545">
        <v>2292</v>
      </c>
      <c r="J545">
        <v>302659331</v>
      </c>
      <c r="K545">
        <v>84</v>
      </c>
      <c r="L545"/>
      <c r="M545"/>
      <c r="N545">
        <v>1.3599999999999999</v>
      </c>
      <c r="O545" s="83">
        <v>7007.44</v>
      </c>
      <c r="P545">
        <v>7131.8600000000042</v>
      </c>
      <c r="Q545">
        <v>1.603497</v>
      </c>
      <c r="R545">
        <v>7492.35</v>
      </c>
      <c r="S545">
        <v>1.603497</v>
      </c>
      <c r="T545" s="84">
        <v>7007.44</v>
      </c>
      <c r="U545" s="57">
        <v>44197</v>
      </c>
      <c r="V545" s="81" t="str">
        <f t="shared" si="32"/>
        <v>82020</v>
      </c>
      <c r="W545" s="80" t="str">
        <f t="shared" si="33"/>
        <v>91 a 120 dias</v>
      </c>
      <c r="X545" s="81" t="str">
        <f t="shared" si="35"/>
        <v>12021</v>
      </c>
      <c r="AA545"/>
    </row>
    <row r="546" spans="1:27" x14ac:dyDescent="0.3">
      <c r="A546" s="57">
        <v>44286</v>
      </c>
      <c r="B546">
        <v>29894663000189</v>
      </c>
      <c r="C546" t="s">
        <v>96</v>
      </c>
      <c r="D546" s="57">
        <v>44074</v>
      </c>
      <c r="E546">
        <v>45.55</v>
      </c>
      <c r="F546" s="57">
        <v>44262</v>
      </c>
      <c r="G546">
        <f t="shared" si="34"/>
        <v>-24</v>
      </c>
      <c r="H546" s="57">
        <v>46608</v>
      </c>
      <c r="I546">
        <v>2292</v>
      </c>
      <c r="J546">
        <v>302665207</v>
      </c>
      <c r="K546">
        <v>84</v>
      </c>
      <c r="L546"/>
      <c r="M546"/>
      <c r="N546">
        <v>1.3599999999999999</v>
      </c>
      <c r="O546" s="83">
        <v>2065.02</v>
      </c>
      <c r="P546">
        <v>2281.1300000000006</v>
      </c>
      <c r="Q546">
        <v>1.6706490000000001</v>
      </c>
      <c r="R546">
        <v>2259.79</v>
      </c>
      <c r="S546">
        <v>1.6706490000000001</v>
      </c>
      <c r="T546" s="84">
        <v>2065.02</v>
      </c>
      <c r="U546" s="57">
        <v>44287</v>
      </c>
      <c r="V546" s="81" t="str">
        <f t="shared" si="32"/>
        <v>82020</v>
      </c>
      <c r="W546" s="80" t="str">
        <f t="shared" si="33"/>
        <v>1 a 30 dias</v>
      </c>
      <c r="X546" s="81" t="str">
        <f t="shared" si="35"/>
        <v>42021</v>
      </c>
      <c r="AA546"/>
    </row>
    <row r="547" spans="1:27" x14ac:dyDescent="0.3">
      <c r="A547" s="57">
        <v>44286</v>
      </c>
      <c r="B547">
        <v>29894663000189</v>
      </c>
      <c r="C547" t="s">
        <v>96</v>
      </c>
      <c r="D547" s="57">
        <v>44074</v>
      </c>
      <c r="E547">
        <v>49.35</v>
      </c>
      <c r="F547" s="57">
        <v>44323</v>
      </c>
      <c r="G547">
        <f t="shared" si="34"/>
        <v>37</v>
      </c>
      <c r="H547" s="57">
        <v>46638</v>
      </c>
      <c r="I547">
        <v>2322</v>
      </c>
      <c r="J547">
        <v>302670689</v>
      </c>
      <c r="K547">
        <v>84</v>
      </c>
      <c r="L547"/>
      <c r="M547"/>
      <c r="N547">
        <v>1.4189770000000002</v>
      </c>
      <c r="O547" s="83">
        <v>2095.2199999999998</v>
      </c>
      <c r="P547">
        <v>2388.4700000000007</v>
      </c>
      <c r="Q547">
        <v>1.7617339999999999</v>
      </c>
      <c r="R547">
        <v>2323.9899999999998</v>
      </c>
      <c r="S547">
        <v>1.7617339999999999</v>
      </c>
      <c r="T547" s="84">
        <v>2095.2199999999998</v>
      </c>
      <c r="U547" s="57">
        <v>44317</v>
      </c>
      <c r="V547" s="81" t="str">
        <f t="shared" si="32"/>
        <v>82020</v>
      </c>
      <c r="W547" s="80" t="str">
        <f t="shared" si="33"/>
        <v>1 a 30 dias</v>
      </c>
      <c r="X547" s="81" t="str">
        <f t="shared" si="35"/>
        <v>52021</v>
      </c>
      <c r="AA547"/>
    </row>
    <row r="548" spans="1:27" x14ac:dyDescent="0.3">
      <c r="A548" s="57">
        <v>44286</v>
      </c>
      <c r="B548">
        <v>29894663000189</v>
      </c>
      <c r="C548" t="s">
        <v>96</v>
      </c>
      <c r="D548" s="57">
        <v>44099</v>
      </c>
      <c r="E548">
        <v>313.5</v>
      </c>
      <c r="F548" s="57">
        <v>44172</v>
      </c>
      <c r="G548">
        <f t="shared" si="34"/>
        <v>-114</v>
      </c>
      <c r="H548" s="57">
        <v>46638</v>
      </c>
      <c r="I548">
        <v>2322</v>
      </c>
      <c r="J548">
        <v>302689458</v>
      </c>
      <c r="K548">
        <v>84</v>
      </c>
      <c r="L548"/>
      <c r="M548"/>
      <c r="N548">
        <v>1.441405</v>
      </c>
      <c r="O548" s="83">
        <v>14772.37</v>
      </c>
      <c r="P548">
        <v>15236.599999999997</v>
      </c>
      <c r="Q548">
        <v>1.788897</v>
      </c>
      <c r="R548">
        <v>16228.69</v>
      </c>
      <c r="S548">
        <v>1.788897</v>
      </c>
      <c r="T548" s="84">
        <v>14772.37</v>
      </c>
      <c r="U548" s="57">
        <v>44197</v>
      </c>
      <c r="V548" s="81" t="str">
        <f t="shared" si="32"/>
        <v>92020</v>
      </c>
      <c r="W548" s="80" t="str">
        <f t="shared" si="33"/>
        <v>91 a 120 dias</v>
      </c>
      <c r="X548" s="81" t="str">
        <f t="shared" si="35"/>
        <v>12021</v>
      </c>
      <c r="AA548"/>
    </row>
    <row r="549" spans="1:27" x14ac:dyDescent="0.3">
      <c r="A549" s="57">
        <v>44286</v>
      </c>
      <c r="B549">
        <v>29894663000189</v>
      </c>
      <c r="C549" t="s">
        <v>96</v>
      </c>
      <c r="D549" s="57">
        <v>43903</v>
      </c>
      <c r="E549">
        <v>398.95</v>
      </c>
      <c r="F549" s="57">
        <v>44081</v>
      </c>
      <c r="G549">
        <f t="shared" si="34"/>
        <v>-205</v>
      </c>
      <c r="H549" s="57">
        <v>46029</v>
      </c>
      <c r="I549">
        <v>1713</v>
      </c>
      <c r="J549">
        <v>302700180</v>
      </c>
      <c r="K549">
        <v>72</v>
      </c>
      <c r="L549"/>
      <c r="M549"/>
      <c r="N549">
        <v>1.5171538423928312</v>
      </c>
      <c r="O549" s="83">
        <v>16695.95</v>
      </c>
      <c r="P549">
        <v>17062.519999999997</v>
      </c>
      <c r="Q549">
        <v>2.0643590000000001</v>
      </c>
      <c r="R549">
        <v>18514.97</v>
      </c>
      <c r="S549">
        <v>2.0643590000000001</v>
      </c>
      <c r="T549" s="84">
        <v>16695.95</v>
      </c>
      <c r="U549" s="57">
        <v>44105</v>
      </c>
      <c r="V549" s="81" t="str">
        <f t="shared" si="32"/>
        <v>32020</v>
      </c>
      <c r="W549" s="80" t="str">
        <f t="shared" si="33"/>
        <v>Acima de 120 dias</v>
      </c>
      <c r="X549" s="81" t="str">
        <f t="shared" si="35"/>
        <v>102020</v>
      </c>
      <c r="AA549"/>
    </row>
    <row r="550" spans="1:27" x14ac:dyDescent="0.3">
      <c r="A550" s="57">
        <v>44286</v>
      </c>
      <c r="B550">
        <v>29894663000189</v>
      </c>
      <c r="C550" t="s">
        <v>96</v>
      </c>
      <c r="D550" s="57">
        <v>43936</v>
      </c>
      <c r="E550">
        <v>51.33</v>
      </c>
      <c r="F550" s="57">
        <v>44323</v>
      </c>
      <c r="G550">
        <f t="shared" si="34"/>
        <v>37</v>
      </c>
      <c r="H550" s="57">
        <v>46090</v>
      </c>
      <c r="I550">
        <v>1774</v>
      </c>
      <c r="J550">
        <v>302713329</v>
      </c>
      <c r="K550">
        <v>72</v>
      </c>
      <c r="L550"/>
      <c r="M550"/>
      <c r="N550">
        <v>1.5130000000000001</v>
      </c>
      <c r="O550" s="83">
        <v>1772.48</v>
      </c>
      <c r="P550">
        <v>2218.1800000000007</v>
      </c>
      <c r="Q550">
        <v>2.05505</v>
      </c>
      <c r="R550">
        <v>2016.35</v>
      </c>
      <c r="S550">
        <v>2.05505</v>
      </c>
      <c r="T550" s="84">
        <v>1772.48</v>
      </c>
      <c r="U550" s="57">
        <v>44317</v>
      </c>
      <c r="V550" s="81" t="str">
        <f t="shared" si="32"/>
        <v>42020</v>
      </c>
      <c r="W550" s="80" t="str">
        <f t="shared" si="33"/>
        <v>1 a 30 dias</v>
      </c>
      <c r="X550" s="81" t="str">
        <f t="shared" si="35"/>
        <v>52021</v>
      </c>
      <c r="AA550"/>
    </row>
    <row r="551" spans="1:27" x14ac:dyDescent="0.3">
      <c r="A551" s="57">
        <v>44286</v>
      </c>
      <c r="B551">
        <v>29894663000189</v>
      </c>
      <c r="C551" t="s">
        <v>96</v>
      </c>
      <c r="D551" s="57">
        <v>44001</v>
      </c>
      <c r="E551">
        <v>22.22</v>
      </c>
      <c r="F551" s="57">
        <v>44142</v>
      </c>
      <c r="G551">
        <f t="shared" si="34"/>
        <v>-144</v>
      </c>
      <c r="H551" s="57">
        <v>46119</v>
      </c>
      <c r="I551">
        <v>1803</v>
      </c>
      <c r="J551">
        <v>302721728</v>
      </c>
      <c r="K551">
        <v>72</v>
      </c>
      <c r="L551"/>
      <c r="M551"/>
      <c r="N551">
        <v>1.396642778390295</v>
      </c>
      <c r="O551" s="83">
        <v>956.91</v>
      </c>
      <c r="P551">
        <v>987.68000000000029</v>
      </c>
      <c r="Q551">
        <v>1.791609</v>
      </c>
      <c r="R551">
        <v>1041.29</v>
      </c>
      <c r="S551">
        <v>1.791609</v>
      </c>
      <c r="T551" s="84">
        <v>956.91</v>
      </c>
      <c r="U551" s="57">
        <v>44136</v>
      </c>
      <c r="V551" s="81" t="str">
        <f t="shared" si="32"/>
        <v>62020</v>
      </c>
      <c r="W551" s="80" t="str">
        <f t="shared" si="33"/>
        <v>Acima de 120 dias</v>
      </c>
      <c r="X551" s="81" t="str">
        <f t="shared" si="35"/>
        <v>112020</v>
      </c>
      <c r="AA551"/>
    </row>
    <row r="552" spans="1:27" x14ac:dyDescent="0.3">
      <c r="A552" s="57">
        <v>44286</v>
      </c>
      <c r="B552">
        <v>29894663000189</v>
      </c>
      <c r="C552" t="s">
        <v>96</v>
      </c>
      <c r="D552" s="57">
        <v>44040</v>
      </c>
      <c r="E552">
        <v>285.25</v>
      </c>
      <c r="F552" s="57">
        <v>44234</v>
      </c>
      <c r="G552">
        <f t="shared" si="34"/>
        <v>-52</v>
      </c>
      <c r="H552" s="57">
        <v>46608</v>
      </c>
      <c r="I552">
        <v>2292</v>
      </c>
      <c r="J552">
        <v>302764843</v>
      </c>
      <c r="K552">
        <v>84</v>
      </c>
      <c r="L552"/>
      <c r="M552"/>
      <c r="N552">
        <v>1.3599999999999999</v>
      </c>
      <c r="O552" s="83">
        <v>13362.07</v>
      </c>
      <c r="P552">
        <v>14068.210000000001</v>
      </c>
      <c r="Q552">
        <v>1.6312629999999999</v>
      </c>
      <c r="R552">
        <v>14436.74</v>
      </c>
      <c r="S552">
        <v>1.6312629999999999</v>
      </c>
      <c r="T552" s="84">
        <v>13362.07</v>
      </c>
      <c r="U552" s="57">
        <v>44228</v>
      </c>
      <c r="V552" s="81" t="str">
        <f t="shared" si="32"/>
        <v>72020</v>
      </c>
      <c r="W552" s="80" t="str">
        <f t="shared" si="33"/>
        <v>31 a 60 dias</v>
      </c>
      <c r="X552" s="81" t="str">
        <f t="shared" si="35"/>
        <v>22021</v>
      </c>
      <c r="AA552"/>
    </row>
    <row r="553" spans="1:27" x14ac:dyDescent="0.3">
      <c r="A553" s="57">
        <v>44286</v>
      </c>
      <c r="B553">
        <v>29894663000189</v>
      </c>
      <c r="C553" t="s">
        <v>96</v>
      </c>
      <c r="D553" s="57">
        <v>44074</v>
      </c>
      <c r="E553">
        <v>180</v>
      </c>
      <c r="F553" s="57">
        <v>44323</v>
      </c>
      <c r="G553">
        <f t="shared" si="34"/>
        <v>37</v>
      </c>
      <c r="H553" s="57">
        <v>45876</v>
      </c>
      <c r="I553">
        <v>1560</v>
      </c>
      <c r="J553">
        <v>302766691</v>
      </c>
      <c r="K553">
        <v>60</v>
      </c>
      <c r="L553"/>
      <c r="M553"/>
      <c r="N553">
        <v>1.3599999999999999</v>
      </c>
      <c r="O553" s="83">
        <v>6147.06</v>
      </c>
      <c r="P553">
        <v>7390.5399999999981</v>
      </c>
      <c r="Q553">
        <v>1.786775</v>
      </c>
      <c r="R553">
        <v>6749.66</v>
      </c>
      <c r="S553">
        <v>1.786775</v>
      </c>
      <c r="T553" s="84">
        <v>6147.06</v>
      </c>
      <c r="U553" s="57">
        <v>44317</v>
      </c>
      <c r="V553" s="81" t="str">
        <f t="shared" si="32"/>
        <v>82020</v>
      </c>
      <c r="W553" s="80" t="str">
        <f t="shared" si="33"/>
        <v>1 a 30 dias</v>
      </c>
      <c r="X553" s="81" t="str">
        <f t="shared" si="35"/>
        <v>52021</v>
      </c>
      <c r="AA553"/>
    </row>
    <row r="554" spans="1:27" x14ac:dyDescent="0.3">
      <c r="A554" s="57">
        <v>44286</v>
      </c>
      <c r="B554">
        <v>29894663000189</v>
      </c>
      <c r="C554" t="s">
        <v>96</v>
      </c>
      <c r="D554" s="57">
        <v>43936</v>
      </c>
      <c r="E554">
        <v>263.8</v>
      </c>
      <c r="F554" s="57">
        <v>44323</v>
      </c>
      <c r="G554">
        <f t="shared" si="34"/>
        <v>37</v>
      </c>
      <c r="H554" s="57">
        <v>46090</v>
      </c>
      <c r="I554">
        <v>1774</v>
      </c>
      <c r="J554">
        <v>302810395</v>
      </c>
      <c r="K554">
        <v>72</v>
      </c>
      <c r="L554"/>
      <c r="M554"/>
      <c r="N554">
        <v>1.3599999999999999</v>
      </c>
      <c r="O554" s="83">
        <v>9942.6299999999992</v>
      </c>
      <c r="P554">
        <v>11931.75</v>
      </c>
      <c r="Q554">
        <v>1.6822189999999999</v>
      </c>
      <c r="R554">
        <v>10762.429999999998</v>
      </c>
      <c r="S554">
        <v>1.6822189999999999</v>
      </c>
      <c r="T554" s="84">
        <v>9942.6299999999992</v>
      </c>
      <c r="U554" s="57">
        <v>44317</v>
      </c>
      <c r="V554" s="81" t="str">
        <f t="shared" si="32"/>
        <v>42020</v>
      </c>
      <c r="W554" s="80" t="str">
        <f t="shared" si="33"/>
        <v>1 a 30 dias</v>
      </c>
      <c r="X554" s="81" t="str">
        <f t="shared" si="35"/>
        <v>52021</v>
      </c>
      <c r="AA554"/>
    </row>
    <row r="555" spans="1:27" x14ac:dyDescent="0.3">
      <c r="A555" s="57">
        <v>44286</v>
      </c>
      <c r="B555">
        <v>29894663000189</v>
      </c>
      <c r="C555" t="s">
        <v>96</v>
      </c>
      <c r="D555" s="57">
        <v>44001</v>
      </c>
      <c r="E555">
        <v>56.87</v>
      </c>
      <c r="F555" s="57">
        <v>44262</v>
      </c>
      <c r="G555">
        <f t="shared" si="34"/>
        <v>-24</v>
      </c>
      <c r="H555" s="57">
        <v>46090</v>
      </c>
      <c r="I555">
        <v>1774</v>
      </c>
      <c r="J555">
        <v>302816410</v>
      </c>
      <c r="K555">
        <v>72</v>
      </c>
      <c r="L555"/>
      <c r="M555"/>
      <c r="N555">
        <v>1.5130000000000001</v>
      </c>
      <c r="O555" s="83">
        <v>2073.71</v>
      </c>
      <c r="P555">
        <v>2423.6399999999994</v>
      </c>
      <c r="Q555">
        <v>2.0635789999999998</v>
      </c>
      <c r="R555">
        <v>2347.6800000000003</v>
      </c>
      <c r="S555">
        <v>2.0635789999999998</v>
      </c>
      <c r="T555" s="84">
        <v>2073.71</v>
      </c>
      <c r="U555" s="57">
        <v>44256</v>
      </c>
      <c r="V555" s="81" t="str">
        <f t="shared" si="32"/>
        <v>62020</v>
      </c>
      <c r="W555" s="80" t="str">
        <f t="shared" si="33"/>
        <v>1 a 30 dias</v>
      </c>
      <c r="X555" s="81" t="str">
        <f t="shared" si="35"/>
        <v>32021</v>
      </c>
      <c r="AA555"/>
    </row>
    <row r="556" spans="1:27" x14ac:dyDescent="0.3">
      <c r="A556" s="57">
        <v>44286</v>
      </c>
      <c r="B556">
        <v>29894663000189</v>
      </c>
      <c r="C556" t="s">
        <v>96</v>
      </c>
      <c r="D556" s="57">
        <v>43978</v>
      </c>
      <c r="E556">
        <v>82.45</v>
      </c>
      <c r="F556" s="57">
        <v>44323</v>
      </c>
      <c r="G556">
        <f t="shared" si="34"/>
        <v>37</v>
      </c>
      <c r="H556" s="57">
        <v>46119</v>
      </c>
      <c r="I556">
        <v>1803</v>
      </c>
      <c r="J556">
        <v>302818414</v>
      </c>
      <c r="K556">
        <v>72</v>
      </c>
      <c r="L556"/>
      <c r="M556"/>
      <c r="N556">
        <v>1.3599999999999999</v>
      </c>
      <c r="O556" s="83">
        <v>3243.1299999999997</v>
      </c>
      <c r="P556">
        <v>3748.68</v>
      </c>
      <c r="Q556">
        <v>1.5480769999999999</v>
      </c>
      <c r="R556">
        <v>3400.54</v>
      </c>
      <c r="S556">
        <v>1.5480769999999999</v>
      </c>
      <c r="T556" s="84">
        <v>3243.1299999999997</v>
      </c>
      <c r="U556" s="57">
        <v>44317</v>
      </c>
      <c r="V556" s="81" t="str">
        <f t="shared" si="32"/>
        <v>52020</v>
      </c>
      <c r="W556" s="80" t="str">
        <f t="shared" si="33"/>
        <v>1 a 30 dias</v>
      </c>
      <c r="X556" s="81" t="str">
        <f t="shared" si="35"/>
        <v>52021</v>
      </c>
      <c r="AA556"/>
    </row>
    <row r="557" spans="1:27" x14ac:dyDescent="0.3">
      <c r="A557" s="57">
        <v>44286</v>
      </c>
      <c r="B557">
        <v>29894663000189</v>
      </c>
      <c r="C557" t="s">
        <v>96</v>
      </c>
      <c r="D557" s="57">
        <v>43978</v>
      </c>
      <c r="E557">
        <v>79.150000000000006</v>
      </c>
      <c r="F557" s="57">
        <v>44081</v>
      </c>
      <c r="G557">
        <f t="shared" si="34"/>
        <v>-205</v>
      </c>
      <c r="H557" s="57">
        <v>46119</v>
      </c>
      <c r="I557">
        <v>1803</v>
      </c>
      <c r="J557">
        <v>302822892</v>
      </c>
      <c r="K557">
        <v>72</v>
      </c>
      <c r="L557"/>
      <c r="M557"/>
      <c r="N557">
        <v>1.4072216541211415</v>
      </c>
      <c r="O557" s="83">
        <v>3562.3199999999997</v>
      </c>
      <c r="P557">
        <v>3548.6100000000019</v>
      </c>
      <c r="Q557">
        <v>1.798144</v>
      </c>
      <c r="R557">
        <v>3858.89</v>
      </c>
      <c r="S557">
        <v>1.798144</v>
      </c>
      <c r="T557" s="84">
        <v>3562.3199999999997</v>
      </c>
      <c r="U557" s="57">
        <v>44105</v>
      </c>
      <c r="V557" s="81" t="str">
        <f t="shared" si="32"/>
        <v>52020</v>
      </c>
      <c r="W557" s="80" t="str">
        <f t="shared" si="33"/>
        <v>Acima de 120 dias</v>
      </c>
      <c r="X557" s="81" t="str">
        <f t="shared" si="35"/>
        <v>102020</v>
      </c>
      <c r="AA557"/>
    </row>
    <row r="558" spans="1:27" x14ac:dyDescent="0.3">
      <c r="A558" s="57">
        <v>44286</v>
      </c>
      <c r="B558">
        <v>29894663000189</v>
      </c>
      <c r="C558" t="s">
        <v>96</v>
      </c>
      <c r="D558" s="57">
        <v>44134</v>
      </c>
      <c r="E558">
        <v>100.08</v>
      </c>
      <c r="F558" s="57">
        <v>44234</v>
      </c>
      <c r="G558">
        <f t="shared" si="34"/>
        <v>-52</v>
      </c>
      <c r="H558" s="57">
        <v>46699</v>
      </c>
      <c r="I558">
        <v>2383</v>
      </c>
      <c r="J558">
        <v>302828643</v>
      </c>
      <c r="K558">
        <v>84</v>
      </c>
      <c r="L558"/>
      <c r="M558"/>
      <c r="N558">
        <v>1.4012560000000001</v>
      </c>
      <c r="O558" s="83">
        <v>4631.96</v>
      </c>
      <c r="P558">
        <v>4871.57</v>
      </c>
      <c r="Q558">
        <v>1.737115</v>
      </c>
      <c r="R558">
        <v>5106.32</v>
      </c>
      <c r="S558">
        <v>1.737115</v>
      </c>
      <c r="T558" s="84">
        <v>4631.96</v>
      </c>
      <c r="U558" s="57">
        <v>44228</v>
      </c>
      <c r="V558" s="81" t="str">
        <f t="shared" si="32"/>
        <v>102020</v>
      </c>
      <c r="W558" s="80" t="str">
        <f t="shared" si="33"/>
        <v>31 a 60 dias</v>
      </c>
      <c r="X558" s="81" t="str">
        <f t="shared" si="35"/>
        <v>22021</v>
      </c>
      <c r="AA558"/>
    </row>
    <row r="559" spans="1:27" x14ac:dyDescent="0.3">
      <c r="A559" s="57">
        <v>44286</v>
      </c>
      <c r="B559">
        <v>29894663000189</v>
      </c>
      <c r="C559" t="s">
        <v>96</v>
      </c>
      <c r="D559" s="57">
        <v>44001</v>
      </c>
      <c r="E559">
        <v>313.5</v>
      </c>
      <c r="F559" s="57">
        <v>44262</v>
      </c>
      <c r="G559">
        <f t="shared" si="34"/>
        <v>-24</v>
      </c>
      <c r="H559" s="57">
        <v>46514</v>
      </c>
      <c r="I559">
        <v>2198</v>
      </c>
      <c r="J559">
        <v>302831269</v>
      </c>
      <c r="K559">
        <v>84</v>
      </c>
      <c r="L559"/>
      <c r="M559"/>
      <c r="N559">
        <v>1.4465918409247336</v>
      </c>
      <c r="O559" s="83">
        <v>13491.52</v>
      </c>
      <c r="P559">
        <v>15068.74</v>
      </c>
      <c r="Q559">
        <v>1.7920290000000001</v>
      </c>
      <c r="R559">
        <v>14840.4</v>
      </c>
      <c r="S559">
        <v>1.7920290000000001</v>
      </c>
      <c r="T559" s="84">
        <v>13491.52</v>
      </c>
      <c r="U559" s="57">
        <v>44256</v>
      </c>
      <c r="V559" s="81" t="str">
        <f t="shared" si="32"/>
        <v>62020</v>
      </c>
      <c r="W559" s="80" t="str">
        <f t="shared" si="33"/>
        <v>1 a 30 dias</v>
      </c>
      <c r="X559" s="81" t="str">
        <f t="shared" si="35"/>
        <v>32021</v>
      </c>
      <c r="AA559"/>
    </row>
    <row r="560" spans="1:27" x14ac:dyDescent="0.3">
      <c r="A560" s="57">
        <v>44286</v>
      </c>
      <c r="B560">
        <v>29894663000189</v>
      </c>
      <c r="C560" t="s">
        <v>96</v>
      </c>
      <c r="D560" s="57">
        <v>44134</v>
      </c>
      <c r="E560">
        <v>71</v>
      </c>
      <c r="F560" s="57">
        <v>44323</v>
      </c>
      <c r="G560">
        <f t="shared" si="34"/>
        <v>37</v>
      </c>
      <c r="H560" s="57">
        <v>46699</v>
      </c>
      <c r="I560">
        <v>2383</v>
      </c>
      <c r="J560">
        <v>302833637</v>
      </c>
      <c r="K560">
        <v>84</v>
      </c>
      <c r="L560"/>
      <c r="M560"/>
      <c r="N560">
        <v>1.422067</v>
      </c>
      <c r="O560" s="83">
        <v>3052.74</v>
      </c>
      <c r="P560">
        <v>3431.2500000000005</v>
      </c>
      <c r="Q560">
        <v>1.759185</v>
      </c>
      <c r="R560">
        <v>3387.22</v>
      </c>
      <c r="S560">
        <v>1.759185</v>
      </c>
      <c r="T560" s="84">
        <v>3052.74</v>
      </c>
      <c r="U560" s="57">
        <v>44317</v>
      </c>
      <c r="V560" s="81" t="str">
        <f t="shared" si="32"/>
        <v>102020</v>
      </c>
      <c r="W560" s="80" t="str">
        <f t="shared" si="33"/>
        <v>1 a 30 dias</v>
      </c>
      <c r="X560" s="81" t="str">
        <f t="shared" si="35"/>
        <v>52021</v>
      </c>
      <c r="AA560"/>
    </row>
    <row r="561" spans="1:27" x14ac:dyDescent="0.3">
      <c r="A561" s="57">
        <v>44286</v>
      </c>
      <c r="B561">
        <v>29894663000189</v>
      </c>
      <c r="C561" t="s">
        <v>96</v>
      </c>
      <c r="D561" s="57">
        <v>44040</v>
      </c>
      <c r="E561">
        <v>311.75</v>
      </c>
      <c r="F561" s="57">
        <v>44142</v>
      </c>
      <c r="G561">
        <f t="shared" si="34"/>
        <v>-144</v>
      </c>
      <c r="H561" s="57">
        <v>46545</v>
      </c>
      <c r="I561">
        <v>2229</v>
      </c>
      <c r="J561">
        <v>302834952</v>
      </c>
      <c r="K561">
        <v>84</v>
      </c>
      <c r="L561"/>
      <c r="M561"/>
      <c r="N561">
        <v>1.3599999999999999</v>
      </c>
      <c r="O561" s="83">
        <v>15412.11</v>
      </c>
      <c r="P561">
        <v>15487.899999999996</v>
      </c>
      <c r="Q561">
        <v>1.6166609999999999</v>
      </c>
      <c r="R561">
        <v>16488.18</v>
      </c>
      <c r="S561">
        <v>1.6166609999999999</v>
      </c>
      <c r="T561" s="84">
        <v>15412.11</v>
      </c>
      <c r="U561" s="57">
        <v>44166</v>
      </c>
      <c r="V561" s="81" t="str">
        <f t="shared" si="32"/>
        <v>72020</v>
      </c>
      <c r="W561" s="80" t="str">
        <f t="shared" si="33"/>
        <v>Acima de 120 dias</v>
      </c>
      <c r="X561" s="81" t="str">
        <f t="shared" si="35"/>
        <v>122020</v>
      </c>
      <c r="AA561"/>
    </row>
    <row r="562" spans="1:27" x14ac:dyDescent="0.3">
      <c r="A562" s="57">
        <v>44286</v>
      </c>
      <c r="B562">
        <v>29894663000189</v>
      </c>
      <c r="C562" t="s">
        <v>96</v>
      </c>
      <c r="D562" s="57">
        <v>44040</v>
      </c>
      <c r="E562">
        <v>236.43</v>
      </c>
      <c r="F562" s="57">
        <v>44050</v>
      </c>
      <c r="G562">
        <f t="shared" si="34"/>
        <v>-236</v>
      </c>
      <c r="H562" s="57">
        <v>46545</v>
      </c>
      <c r="I562">
        <v>2229</v>
      </c>
      <c r="J562">
        <v>302840668</v>
      </c>
      <c r="K562">
        <v>84</v>
      </c>
      <c r="L562"/>
      <c r="M562"/>
      <c r="N562">
        <v>1.4393676721565838</v>
      </c>
      <c r="O562" s="83">
        <v>11906.130000000001</v>
      </c>
      <c r="P562">
        <v>11438.29</v>
      </c>
      <c r="Q562">
        <v>1.7874209999999999</v>
      </c>
      <c r="R562">
        <v>12952.21</v>
      </c>
      <c r="S562">
        <v>1.7874209999999999</v>
      </c>
      <c r="T562" s="84">
        <v>11906.130000000001</v>
      </c>
      <c r="U562" s="57">
        <v>44075</v>
      </c>
      <c r="V562" s="81" t="str">
        <f t="shared" si="32"/>
        <v>72020</v>
      </c>
      <c r="W562" s="80" t="str">
        <f t="shared" si="33"/>
        <v>Acima de 120 dias</v>
      </c>
      <c r="X562" s="81" t="str">
        <f t="shared" si="35"/>
        <v>92020</v>
      </c>
      <c r="AA562"/>
    </row>
    <row r="563" spans="1:27" x14ac:dyDescent="0.3">
      <c r="A563" s="57">
        <v>44286</v>
      </c>
      <c r="B563">
        <v>29894663000189</v>
      </c>
      <c r="C563" t="s">
        <v>96</v>
      </c>
      <c r="D563" s="57">
        <v>44099</v>
      </c>
      <c r="E563">
        <v>51</v>
      </c>
      <c r="F563" s="57">
        <v>44262</v>
      </c>
      <c r="G563">
        <f t="shared" si="34"/>
        <v>-24</v>
      </c>
      <c r="H563" s="57">
        <v>46667</v>
      </c>
      <c r="I563">
        <v>2351</v>
      </c>
      <c r="J563">
        <v>302842836</v>
      </c>
      <c r="K563">
        <v>84</v>
      </c>
      <c r="L563"/>
      <c r="M563"/>
      <c r="N563">
        <v>1.4205080000000001</v>
      </c>
      <c r="O563" s="83">
        <v>2279.87</v>
      </c>
      <c r="P563">
        <v>2460.6800000000003</v>
      </c>
      <c r="Q563">
        <v>1.762418</v>
      </c>
      <c r="R563">
        <v>2519.56</v>
      </c>
      <c r="S563">
        <v>1.762418</v>
      </c>
      <c r="T563" s="84">
        <v>2279.87</v>
      </c>
      <c r="U563" s="57">
        <v>44287</v>
      </c>
      <c r="V563" s="81" t="str">
        <f t="shared" si="32"/>
        <v>92020</v>
      </c>
      <c r="W563" s="80" t="str">
        <f t="shared" si="33"/>
        <v>1 a 30 dias</v>
      </c>
      <c r="X563" s="81" t="str">
        <f t="shared" si="35"/>
        <v>42021</v>
      </c>
      <c r="AA563"/>
    </row>
    <row r="564" spans="1:27" x14ac:dyDescent="0.3">
      <c r="A564" s="57">
        <v>44286</v>
      </c>
      <c r="B564">
        <v>29894663000189</v>
      </c>
      <c r="C564" t="s">
        <v>96</v>
      </c>
      <c r="D564" s="57">
        <v>44134</v>
      </c>
      <c r="E564">
        <v>73.900000000000006</v>
      </c>
      <c r="F564" s="57">
        <v>44262</v>
      </c>
      <c r="G564">
        <f t="shared" si="34"/>
        <v>-24</v>
      </c>
      <c r="H564" s="57">
        <v>46638</v>
      </c>
      <c r="I564">
        <v>2322</v>
      </c>
      <c r="J564">
        <v>302852646</v>
      </c>
      <c r="K564">
        <v>84</v>
      </c>
      <c r="L564"/>
      <c r="M564"/>
      <c r="N564">
        <v>1.412723</v>
      </c>
      <c r="O564" s="83">
        <v>3286.93</v>
      </c>
      <c r="P564">
        <v>3611.62</v>
      </c>
      <c r="Q564">
        <v>1.759981</v>
      </c>
      <c r="R564">
        <v>3634.6499999999996</v>
      </c>
      <c r="S564">
        <v>1.759981</v>
      </c>
      <c r="T564" s="84">
        <v>3286.93</v>
      </c>
      <c r="U564" s="57">
        <v>44287</v>
      </c>
      <c r="V564" s="81" t="str">
        <f t="shared" si="32"/>
        <v>102020</v>
      </c>
      <c r="W564" s="80" t="str">
        <f t="shared" si="33"/>
        <v>1 a 30 dias</v>
      </c>
      <c r="X564" s="81" t="str">
        <f t="shared" si="35"/>
        <v>42021</v>
      </c>
      <c r="AA564"/>
    </row>
    <row r="565" spans="1:27" x14ac:dyDescent="0.3">
      <c r="A565" s="57">
        <v>44286</v>
      </c>
      <c r="B565">
        <v>29894663000189</v>
      </c>
      <c r="C565" t="s">
        <v>96</v>
      </c>
      <c r="D565" s="57">
        <v>44074</v>
      </c>
      <c r="E565">
        <v>35.15</v>
      </c>
      <c r="F565" s="57">
        <v>44234</v>
      </c>
      <c r="G565">
        <f t="shared" si="34"/>
        <v>-52</v>
      </c>
      <c r="H565" s="57">
        <v>46608</v>
      </c>
      <c r="I565">
        <v>2292</v>
      </c>
      <c r="J565">
        <v>302859040</v>
      </c>
      <c r="K565">
        <v>84</v>
      </c>
      <c r="L565"/>
      <c r="M565"/>
      <c r="N565">
        <v>1.4349050000000001</v>
      </c>
      <c r="O565" s="83">
        <v>1577.48</v>
      </c>
      <c r="P565">
        <v>1716.4599999999994</v>
      </c>
      <c r="Q565">
        <v>1.787892</v>
      </c>
      <c r="R565">
        <v>1740.85</v>
      </c>
      <c r="S565">
        <v>1.787892</v>
      </c>
      <c r="T565" s="84">
        <v>1577.48</v>
      </c>
      <c r="U565" s="57">
        <v>44228</v>
      </c>
      <c r="V565" s="81" t="str">
        <f t="shared" si="32"/>
        <v>82020</v>
      </c>
      <c r="W565" s="80" t="str">
        <f t="shared" si="33"/>
        <v>31 a 60 dias</v>
      </c>
      <c r="X565" s="81" t="str">
        <f t="shared" si="35"/>
        <v>22021</v>
      </c>
      <c r="AA565"/>
    </row>
    <row r="566" spans="1:27" x14ac:dyDescent="0.3">
      <c r="A566" s="57">
        <v>44286</v>
      </c>
      <c r="B566">
        <v>29894663000189</v>
      </c>
      <c r="C566" t="s">
        <v>96</v>
      </c>
      <c r="D566" s="57">
        <v>44099</v>
      </c>
      <c r="E566">
        <v>257.85000000000002</v>
      </c>
      <c r="F566" s="57">
        <v>44172</v>
      </c>
      <c r="G566">
        <f t="shared" si="34"/>
        <v>-114</v>
      </c>
      <c r="H566" s="57">
        <v>46638</v>
      </c>
      <c r="I566">
        <v>2322</v>
      </c>
      <c r="J566">
        <v>302880544</v>
      </c>
      <c r="K566">
        <v>84</v>
      </c>
      <c r="L566"/>
      <c r="M566"/>
      <c r="N566">
        <v>1.4455119999999999</v>
      </c>
      <c r="O566" s="83">
        <v>12136.2</v>
      </c>
      <c r="P566">
        <v>12514.65</v>
      </c>
      <c r="Q566">
        <v>1.7932589999999999</v>
      </c>
      <c r="R566">
        <v>13332.6</v>
      </c>
      <c r="S566">
        <v>1.7932589999999999</v>
      </c>
      <c r="T566" s="84">
        <v>12136.2</v>
      </c>
      <c r="U566" s="57">
        <v>44197</v>
      </c>
      <c r="V566" s="81" t="str">
        <f t="shared" si="32"/>
        <v>92020</v>
      </c>
      <c r="W566" s="80" t="str">
        <f t="shared" si="33"/>
        <v>91 a 120 dias</v>
      </c>
      <c r="X566" s="81" t="str">
        <f t="shared" si="35"/>
        <v>12021</v>
      </c>
      <c r="AA566"/>
    </row>
    <row r="567" spans="1:27" x14ac:dyDescent="0.3">
      <c r="A567" s="57">
        <v>44286</v>
      </c>
      <c r="B567">
        <v>29894663000189</v>
      </c>
      <c r="C567" t="s">
        <v>96</v>
      </c>
      <c r="D567" s="57">
        <v>43903</v>
      </c>
      <c r="E567">
        <v>808</v>
      </c>
      <c r="F567" s="57">
        <v>44050</v>
      </c>
      <c r="G567">
        <f t="shared" si="34"/>
        <v>-236</v>
      </c>
      <c r="H567" s="57">
        <v>46062</v>
      </c>
      <c r="I567">
        <v>1746</v>
      </c>
      <c r="J567">
        <v>302908132</v>
      </c>
      <c r="K567">
        <v>72</v>
      </c>
      <c r="L567"/>
      <c r="M567"/>
      <c r="N567">
        <v>1.5064412430248679</v>
      </c>
      <c r="O567" s="83">
        <v>34940.770000000004</v>
      </c>
      <c r="P567">
        <v>34940.85</v>
      </c>
      <c r="Q567">
        <v>2.0531640000000002</v>
      </c>
      <c r="R567">
        <v>38726.589999999997</v>
      </c>
      <c r="S567">
        <v>2.0531640000000002</v>
      </c>
      <c r="T567" s="84">
        <v>34940.770000000004</v>
      </c>
      <c r="U567" s="57">
        <v>44044</v>
      </c>
      <c r="V567" s="81" t="str">
        <f t="shared" si="32"/>
        <v>32020</v>
      </c>
      <c r="W567" s="80" t="str">
        <f t="shared" si="33"/>
        <v>Acima de 120 dias</v>
      </c>
      <c r="X567" s="81" t="str">
        <f t="shared" si="35"/>
        <v>82020</v>
      </c>
      <c r="AA567"/>
    </row>
    <row r="568" spans="1:27" x14ac:dyDescent="0.3">
      <c r="A568" s="57">
        <v>44286</v>
      </c>
      <c r="B568">
        <v>29894663000189</v>
      </c>
      <c r="C568" t="s">
        <v>96</v>
      </c>
      <c r="D568" s="57">
        <v>43978</v>
      </c>
      <c r="E568">
        <v>36.9</v>
      </c>
      <c r="F568" s="57">
        <v>44172</v>
      </c>
      <c r="G568">
        <f t="shared" si="34"/>
        <v>-114</v>
      </c>
      <c r="H568" s="57">
        <v>46119</v>
      </c>
      <c r="I568">
        <v>1803</v>
      </c>
      <c r="J568">
        <v>302922246</v>
      </c>
      <c r="K568">
        <v>72</v>
      </c>
      <c r="L568"/>
      <c r="M568"/>
      <c r="N568">
        <v>1.393988881621975</v>
      </c>
      <c r="O568" s="83">
        <v>36.9</v>
      </c>
      <c r="P568">
        <v>1660.8500000000006</v>
      </c>
      <c r="Q568">
        <v>1.7917989999999999</v>
      </c>
      <c r="R568">
        <v>36.9</v>
      </c>
      <c r="S568">
        <v>1.7917989999999999</v>
      </c>
      <c r="T568" s="84">
        <v>36.9</v>
      </c>
      <c r="U568" s="57">
        <v>44197</v>
      </c>
      <c r="V568" s="81" t="str">
        <f t="shared" si="32"/>
        <v>52020</v>
      </c>
      <c r="W568" s="80" t="str">
        <f t="shared" si="33"/>
        <v>91 a 120 dias</v>
      </c>
      <c r="X568" s="81" t="str">
        <f t="shared" si="35"/>
        <v>12021</v>
      </c>
      <c r="AA568"/>
    </row>
    <row r="569" spans="1:27" x14ac:dyDescent="0.3">
      <c r="A569" s="57">
        <v>44286</v>
      </c>
      <c r="B569">
        <v>29894663000189</v>
      </c>
      <c r="C569" t="s">
        <v>96</v>
      </c>
      <c r="D569" s="57">
        <v>44134</v>
      </c>
      <c r="E569">
        <v>50</v>
      </c>
      <c r="F569" s="57">
        <v>44172</v>
      </c>
      <c r="G569">
        <f t="shared" si="34"/>
        <v>-114</v>
      </c>
      <c r="H569" s="57">
        <v>46699</v>
      </c>
      <c r="I569">
        <v>2383</v>
      </c>
      <c r="J569">
        <v>302933907</v>
      </c>
      <c r="K569">
        <v>84</v>
      </c>
      <c r="L569"/>
      <c r="M569"/>
      <c r="N569">
        <v>1.4118489999999999</v>
      </c>
      <c r="O569" s="83">
        <v>2406.8000000000002</v>
      </c>
      <c r="P569">
        <v>2424.8699999999994</v>
      </c>
      <c r="Q569">
        <v>1.7484120000000001</v>
      </c>
      <c r="R569">
        <v>2643.05</v>
      </c>
      <c r="S569">
        <v>1.7484120000000001</v>
      </c>
      <c r="T569" s="84">
        <v>2406.8000000000002</v>
      </c>
      <c r="U569" s="57">
        <v>44197</v>
      </c>
      <c r="V569" s="81" t="str">
        <f t="shared" si="32"/>
        <v>102020</v>
      </c>
      <c r="W569" s="80" t="str">
        <f t="shared" si="33"/>
        <v>91 a 120 dias</v>
      </c>
      <c r="X569" s="81" t="str">
        <f t="shared" si="35"/>
        <v>12021</v>
      </c>
      <c r="AA569"/>
    </row>
    <row r="570" spans="1:27" x14ac:dyDescent="0.3">
      <c r="A570" s="57">
        <v>44286</v>
      </c>
      <c r="B570">
        <v>29894663000189</v>
      </c>
      <c r="C570" t="s">
        <v>96</v>
      </c>
      <c r="D570" s="57">
        <v>44099</v>
      </c>
      <c r="E570">
        <v>255.6</v>
      </c>
      <c r="F570" s="57">
        <v>44234</v>
      </c>
      <c r="G570">
        <f t="shared" si="34"/>
        <v>-52</v>
      </c>
      <c r="H570" s="57">
        <v>46575</v>
      </c>
      <c r="I570">
        <v>2259</v>
      </c>
      <c r="J570">
        <v>302947312</v>
      </c>
      <c r="K570">
        <v>84</v>
      </c>
      <c r="L570"/>
      <c r="M570"/>
      <c r="N570">
        <v>1.3599999999999999</v>
      </c>
      <c r="O570" s="83">
        <v>12647.48</v>
      </c>
      <c r="P570">
        <v>12605.120000000004</v>
      </c>
      <c r="Q570">
        <v>1.4131880000000001</v>
      </c>
      <c r="R570">
        <v>12844.51</v>
      </c>
      <c r="S570">
        <v>1.4131880000000001</v>
      </c>
      <c r="T570" s="84">
        <v>12647.48</v>
      </c>
      <c r="U570" s="57">
        <v>44228</v>
      </c>
      <c r="V570" s="81" t="str">
        <f t="shared" si="32"/>
        <v>92020</v>
      </c>
      <c r="W570" s="80" t="str">
        <f t="shared" si="33"/>
        <v>31 a 60 dias</v>
      </c>
      <c r="X570" s="81" t="str">
        <f t="shared" si="35"/>
        <v>22021</v>
      </c>
      <c r="AA570"/>
    </row>
    <row r="571" spans="1:27" x14ac:dyDescent="0.3">
      <c r="A571" s="57">
        <v>44286</v>
      </c>
      <c r="B571">
        <v>29894663000189</v>
      </c>
      <c r="C571" t="s">
        <v>96</v>
      </c>
      <c r="D571" s="57">
        <v>44040</v>
      </c>
      <c r="E571">
        <v>400.18</v>
      </c>
      <c r="F571" s="57">
        <v>44234</v>
      </c>
      <c r="G571">
        <f t="shared" si="34"/>
        <v>-52</v>
      </c>
      <c r="H571" s="57">
        <v>46575</v>
      </c>
      <c r="I571">
        <v>2259</v>
      </c>
      <c r="J571">
        <v>302957539</v>
      </c>
      <c r="K571">
        <v>84</v>
      </c>
      <c r="L571"/>
      <c r="M571"/>
      <c r="N571">
        <v>1.4433980000000002</v>
      </c>
      <c r="O571" s="83">
        <v>17836.98</v>
      </c>
      <c r="P571">
        <v>19453.610000000004</v>
      </c>
      <c r="Q571">
        <v>1.7916620000000001</v>
      </c>
      <c r="R571">
        <v>19636.39</v>
      </c>
      <c r="S571">
        <v>1.7916620000000001</v>
      </c>
      <c r="T571" s="84">
        <v>17836.98</v>
      </c>
      <c r="U571" s="57">
        <v>44228</v>
      </c>
      <c r="V571" s="81" t="str">
        <f t="shared" si="32"/>
        <v>72020</v>
      </c>
      <c r="W571" s="80" t="str">
        <f t="shared" si="33"/>
        <v>31 a 60 dias</v>
      </c>
      <c r="X571" s="81" t="str">
        <f t="shared" si="35"/>
        <v>22021</v>
      </c>
      <c r="AA571"/>
    </row>
    <row r="572" spans="1:27" x14ac:dyDescent="0.3">
      <c r="A572" s="57">
        <v>44286</v>
      </c>
      <c r="B572">
        <v>29894663000189</v>
      </c>
      <c r="C572" t="s">
        <v>96</v>
      </c>
      <c r="D572" s="57">
        <v>44099</v>
      </c>
      <c r="E572">
        <v>48.62</v>
      </c>
      <c r="F572" s="57">
        <v>44234</v>
      </c>
      <c r="G572">
        <f t="shared" si="34"/>
        <v>-52</v>
      </c>
      <c r="H572" s="57">
        <v>46699</v>
      </c>
      <c r="I572">
        <v>2383</v>
      </c>
      <c r="J572">
        <v>302986935</v>
      </c>
      <c r="K572">
        <v>84</v>
      </c>
      <c r="L572"/>
      <c r="M572"/>
      <c r="N572">
        <v>1.434596</v>
      </c>
      <c r="O572" s="83">
        <v>2219.67</v>
      </c>
      <c r="P572">
        <v>2301.0100000000002</v>
      </c>
      <c r="Q572">
        <v>1.7860339999999999</v>
      </c>
      <c r="R572">
        <v>2456.1799999999998</v>
      </c>
      <c r="S572">
        <v>1.7860339999999999</v>
      </c>
      <c r="T572" s="84">
        <v>2219.67</v>
      </c>
      <c r="U572" s="57">
        <v>44228</v>
      </c>
      <c r="V572" s="81" t="str">
        <f t="shared" si="32"/>
        <v>92020</v>
      </c>
      <c r="W572" s="80" t="str">
        <f t="shared" si="33"/>
        <v>31 a 60 dias</v>
      </c>
      <c r="X572" s="81" t="str">
        <f t="shared" si="35"/>
        <v>22021</v>
      </c>
      <c r="AA572"/>
    </row>
    <row r="573" spans="1:27" x14ac:dyDescent="0.3">
      <c r="A573" s="57">
        <v>44286</v>
      </c>
      <c r="B573">
        <v>29894663000189</v>
      </c>
      <c r="C573" t="s">
        <v>96</v>
      </c>
      <c r="D573" s="57">
        <v>44001</v>
      </c>
      <c r="E573">
        <v>115.17</v>
      </c>
      <c r="F573" s="57">
        <v>44019</v>
      </c>
      <c r="G573">
        <f t="shared" si="34"/>
        <v>-267</v>
      </c>
      <c r="H573" s="57">
        <v>45054</v>
      </c>
      <c r="I573">
        <v>738</v>
      </c>
      <c r="J573">
        <v>303035916</v>
      </c>
      <c r="K573">
        <v>36</v>
      </c>
      <c r="L573"/>
      <c r="M573"/>
      <c r="N573">
        <v>1.3599999999999999</v>
      </c>
      <c r="O573" s="83">
        <v>3494.93</v>
      </c>
      <c r="P573">
        <v>3196.4900000000002</v>
      </c>
      <c r="Q573">
        <v>1.7898339999999999</v>
      </c>
      <c r="R573">
        <v>3609.81</v>
      </c>
      <c r="S573">
        <v>1.7898339999999999</v>
      </c>
      <c r="T573" s="84">
        <v>3494.93</v>
      </c>
      <c r="U573" s="57">
        <v>44075</v>
      </c>
      <c r="V573" s="81" t="str">
        <f t="shared" si="32"/>
        <v>62020</v>
      </c>
      <c r="W573" s="80" t="str">
        <f t="shared" si="33"/>
        <v>Acima de 120 dias</v>
      </c>
      <c r="X573" s="81" t="str">
        <f t="shared" si="35"/>
        <v>92020</v>
      </c>
      <c r="AA573"/>
    </row>
    <row r="574" spans="1:27" x14ac:dyDescent="0.3">
      <c r="A574" s="57">
        <v>44286</v>
      </c>
      <c r="B574">
        <v>29894663000189</v>
      </c>
      <c r="C574" t="s">
        <v>96</v>
      </c>
      <c r="D574" s="57">
        <v>44040</v>
      </c>
      <c r="E574">
        <v>286</v>
      </c>
      <c r="F574" s="57">
        <v>44234</v>
      </c>
      <c r="G574">
        <f t="shared" si="34"/>
        <v>-52</v>
      </c>
      <c r="H574" s="57">
        <v>46514</v>
      </c>
      <c r="I574">
        <v>2198</v>
      </c>
      <c r="J574">
        <v>303037623</v>
      </c>
      <c r="K574">
        <v>84</v>
      </c>
      <c r="L574"/>
      <c r="M574"/>
      <c r="N574">
        <v>1.4446798526165225</v>
      </c>
      <c r="O574" s="83">
        <v>12591.34</v>
      </c>
      <c r="P574">
        <v>13725.659999999996</v>
      </c>
      <c r="Q574">
        <v>1.79287</v>
      </c>
      <c r="R574">
        <v>13831.98</v>
      </c>
      <c r="S574">
        <v>1.79287</v>
      </c>
      <c r="T574" s="84">
        <v>12591.34</v>
      </c>
      <c r="U574" s="57">
        <v>44228</v>
      </c>
      <c r="V574" s="81" t="str">
        <f t="shared" si="32"/>
        <v>72020</v>
      </c>
      <c r="W574" s="80" t="str">
        <f t="shared" si="33"/>
        <v>31 a 60 dias</v>
      </c>
      <c r="X574" s="81" t="str">
        <f t="shared" si="35"/>
        <v>22021</v>
      </c>
      <c r="AA574"/>
    </row>
    <row r="575" spans="1:27" x14ac:dyDescent="0.3">
      <c r="A575" s="57">
        <v>44286</v>
      </c>
      <c r="B575">
        <v>29894663000189</v>
      </c>
      <c r="C575" t="s">
        <v>96</v>
      </c>
      <c r="D575" s="57">
        <v>44074</v>
      </c>
      <c r="E575">
        <v>276.77</v>
      </c>
      <c r="F575" s="57">
        <v>44234</v>
      </c>
      <c r="G575">
        <f t="shared" si="34"/>
        <v>-52</v>
      </c>
      <c r="H575" s="57">
        <v>46575</v>
      </c>
      <c r="I575">
        <v>2259</v>
      </c>
      <c r="J575">
        <v>303049234</v>
      </c>
      <c r="K575">
        <v>84</v>
      </c>
      <c r="L575"/>
      <c r="M575"/>
      <c r="N575">
        <v>1.3599999999999999</v>
      </c>
      <c r="O575" s="83">
        <v>13993.24</v>
      </c>
      <c r="P575">
        <v>13772.110000000004</v>
      </c>
      <c r="Q575">
        <v>1.3381479999999999</v>
      </c>
      <c r="R575">
        <v>13908.41</v>
      </c>
      <c r="S575">
        <v>1.3381479999999999</v>
      </c>
      <c r="T575" s="84">
        <v>13993.24</v>
      </c>
      <c r="U575" s="57">
        <v>44228</v>
      </c>
      <c r="V575" s="81" t="str">
        <f t="shared" si="32"/>
        <v>82020</v>
      </c>
      <c r="W575" s="80" t="str">
        <f t="shared" si="33"/>
        <v>31 a 60 dias</v>
      </c>
      <c r="X575" s="81" t="str">
        <f t="shared" si="35"/>
        <v>22021</v>
      </c>
      <c r="AA575"/>
    </row>
    <row r="576" spans="1:27" x14ac:dyDescent="0.3">
      <c r="A576" s="57">
        <v>44286</v>
      </c>
      <c r="B576">
        <v>29894663000189</v>
      </c>
      <c r="C576" t="s">
        <v>96</v>
      </c>
      <c r="D576" s="57">
        <v>44074</v>
      </c>
      <c r="E576">
        <v>47.84</v>
      </c>
      <c r="F576" s="57">
        <v>44142</v>
      </c>
      <c r="G576">
        <f t="shared" si="34"/>
        <v>-144</v>
      </c>
      <c r="H576" s="57">
        <v>46608</v>
      </c>
      <c r="I576">
        <v>2292</v>
      </c>
      <c r="J576">
        <v>303072262</v>
      </c>
      <c r="K576">
        <v>84</v>
      </c>
      <c r="L576"/>
      <c r="M576"/>
      <c r="N576">
        <v>1.4360140000000001</v>
      </c>
      <c r="O576" s="83">
        <v>2289.88</v>
      </c>
      <c r="P576">
        <v>2335.3200000000011</v>
      </c>
      <c r="Q576">
        <v>1.788961</v>
      </c>
      <c r="R576">
        <v>2512.1</v>
      </c>
      <c r="S576">
        <v>1.788961</v>
      </c>
      <c r="T576" s="84">
        <v>2289.88</v>
      </c>
      <c r="U576" s="57">
        <v>44136</v>
      </c>
      <c r="V576" s="81" t="str">
        <f t="shared" si="32"/>
        <v>82020</v>
      </c>
      <c r="W576" s="80" t="str">
        <f t="shared" si="33"/>
        <v>Acima de 120 dias</v>
      </c>
      <c r="X576" s="81" t="str">
        <f t="shared" si="35"/>
        <v>112020</v>
      </c>
      <c r="AA576"/>
    </row>
    <row r="577" spans="1:27" x14ac:dyDescent="0.3">
      <c r="A577" s="57">
        <v>44286</v>
      </c>
      <c r="B577">
        <v>29894663000189</v>
      </c>
      <c r="C577" t="s">
        <v>96</v>
      </c>
      <c r="D577" s="57">
        <v>44001</v>
      </c>
      <c r="E577">
        <v>230.88</v>
      </c>
      <c r="F577" s="57">
        <v>44203</v>
      </c>
      <c r="G577">
        <f t="shared" si="34"/>
        <v>-83</v>
      </c>
      <c r="H577" s="57">
        <v>45054</v>
      </c>
      <c r="I577">
        <v>738</v>
      </c>
      <c r="J577">
        <v>303134690</v>
      </c>
      <c r="K577">
        <v>36</v>
      </c>
      <c r="L577"/>
      <c r="M577"/>
      <c r="N577">
        <v>1.3599999999999999</v>
      </c>
      <c r="O577" s="83">
        <v>5621.0599999999995</v>
      </c>
      <c r="P577">
        <v>6407.9599999999982</v>
      </c>
      <c r="Q577">
        <v>1.789701</v>
      </c>
      <c r="R577">
        <v>5851.27</v>
      </c>
      <c r="S577">
        <v>1.789701</v>
      </c>
      <c r="T577" s="84">
        <v>5621.0599999999995</v>
      </c>
      <c r="U577" s="57">
        <v>44197</v>
      </c>
      <c r="V577" s="81" t="str">
        <f t="shared" si="32"/>
        <v>62020</v>
      </c>
      <c r="W577" s="80" t="str">
        <f t="shared" si="33"/>
        <v>61 a 90 dias</v>
      </c>
      <c r="X577" s="81" t="str">
        <f t="shared" si="35"/>
        <v>12021</v>
      </c>
      <c r="AA577"/>
    </row>
    <row r="578" spans="1:27" x14ac:dyDescent="0.3">
      <c r="A578" s="57">
        <v>44286</v>
      </c>
      <c r="B578">
        <v>29894663000189</v>
      </c>
      <c r="C578" t="s">
        <v>96</v>
      </c>
      <c r="D578" s="57">
        <v>44134</v>
      </c>
      <c r="E578">
        <v>46.86</v>
      </c>
      <c r="F578" s="57">
        <v>44323</v>
      </c>
      <c r="G578">
        <f t="shared" si="34"/>
        <v>37</v>
      </c>
      <c r="H578" s="57">
        <v>46699</v>
      </c>
      <c r="I578">
        <v>2383</v>
      </c>
      <c r="J578">
        <v>303135944</v>
      </c>
      <c r="K578">
        <v>84</v>
      </c>
      <c r="L578"/>
      <c r="M578"/>
      <c r="N578">
        <v>1.4201139999999999</v>
      </c>
      <c r="O578" s="83">
        <v>2016.04</v>
      </c>
      <c r="P578">
        <v>2266.130000000001</v>
      </c>
      <c r="Q578">
        <v>1.7571619999999999</v>
      </c>
      <c r="R578">
        <v>2236.8900000000003</v>
      </c>
      <c r="S578">
        <v>1.7571619999999999</v>
      </c>
      <c r="T578" s="84">
        <v>2016.04</v>
      </c>
      <c r="U578" s="57">
        <v>44317</v>
      </c>
      <c r="V578" s="81" t="str">
        <f t="shared" ref="V578:V641" si="36">MONTH(D578)&amp;YEAR(D578)</f>
        <v>102020</v>
      </c>
      <c r="W578" s="80" t="str">
        <f t="shared" ref="W578:W641" si="37">_xlfn.IFS(G578&lt;-120,"Acima de 120 dias",G578&lt;=-90,"91 a 120 dias",G578&lt;=-61,"61 a 90 dias",G578&lt;=-31,"31 a 60 dias",G578&gt;=-30,"1 a 30 dias")</f>
        <v>1 a 30 dias</v>
      </c>
      <c r="X578" s="81" t="str">
        <f t="shared" si="35"/>
        <v>52021</v>
      </c>
      <c r="AA578"/>
    </row>
    <row r="579" spans="1:27" x14ac:dyDescent="0.3">
      <c r="A579" s="57">
        <v>44286</v>
      </c>
      <c r="B579">
        <v>29894663000189</v>
      </c>
      <c r="C579" t="s">
        <v>96</v>
      </c>
      <c r="D579" s="57">
        <v>44134</v>
      </c>
      <c r="E579">
        <v>52.25</v>
      </c>
      <c r="F579" s="57">
        <v>44262</v>
      </c>
      <c r="G579">
        <f t="shared" ref="G579:G642" si="38">F579-A579</f>
        <v>-24</v>
      </c>
      <c r="H579" s="57">
        <v>45968</v>
      </c>
      <c r="I579">
        <v>1652</v>
      </c>
      <c r="J579">
        <v>303136458</v>
      </c>
      <c r="K579">
        <v>60</v>
      </c>
      <c r="L579"/>
      <c r="M579"/>
      <c r="N579">
        <v>1.3599999999999999</v>
      </c>
      <c r="O579" s="83">
        <v>1965.98</v>
      </c>
      <c r="P579">
        <v>2115.3899999999994</v>
      </c>
      <c r="Q579">
        <v>1.7470380000000001</v>
      </c>
      <c r="R579">
        <v>2139.71</v>
      </c>
      <c r="S579">
        <v>1.7470380000000001</v>
      </c>
      <c r="T579" s="84">
        <v>1965.98</v>
      </c>
      <c r="U579" s="57">
        <v>44287</v>
      </c>
      <c r="V579" s="81" t="str">
        <f t="shared" si="36"/>
        <v>102020</v>
      </c>
      <c r="W579" s="80" t="str">
        <f t="shared" si="37"/>
        <v>1 a 30 dias</v>
      </c>
      <c r="X579" s="81" t="str">
        <f t="shared" ref="X579:X642" si="39">MONTH(U579)&amp;YEAR(U579)</f>
        <v>42021</v>
      </c>
      <c r="AA579"/>
    </row>
    <row r="580" spans="1:27" x14ac:dyDescent="0.3">
      <c r="A580" s="57">
        <v>44286</v>
      </c>
      <c r="B580">
        <v>29894663000189</v>
      </c>
      <c r="C580" t="s">
        <v>96</v>
      </c>
      <c r="D580" s="57">
        <v>44040</v>
      </c>
      <c r="E580">
        <v>275</v>
      </c>
      <c r="F580" s="57">
        <v>44323</v>
      </c>
      <c r="G580">
        <f t="shared" si="38"/>
        <v>37</v>
      </c>
      <c r="H580" s="57">
        <v>46545</v>
      </c>
      <c r="I580">
        <v>2229</v>
      </c>
      <c r="J580">
        <v>303151132</v>
      </c>
      <c r="K580">
        <v>84</v>
      </c>
      <c r="L580"/>
      <c r="M580"/>
      <c r="N580">
        <v>1.441112722612633</v>
      </c>
      <c r="O580" s="83">
        <v>11367.49</v>
      </c>
      <c r="P580">
        <v>13296.540000000003</v>
      </c>
      <c r="Q580">
        <v>1.789285</v>
      </c>
      <c r="R580">
        <v>12583.6</v>
      </c>
      <c r="S580">
        <v>1.789285</v>
      </c>
      <c r="T580" s="84">
        <v>11367.49</v>
      </c>
      <c r="U580" s="57">
        <v>44317</v>
      </c>
      <c r="V580" s="81" t="str">
        <f t="shared" si="36"/>
        <v>72020</v>
      </c>
      <c r="W580" s="80" t="str">
        <f t="shared" si="37"/>
        <v>1 a 30 dias</v>
      </c>
      <c r="X580" s="81" t="str">
        <f t="shared" si="39"/>
        <v>52021</v>
      </c>
      <c r="AA580"/>
    </row>
    <row r="581" spans="1:27" x14ac:dyDescent="0.3">
      <c r="A581" s="57">
        <v>44286</v>
      </c>
      <c r="B581">
        <v>29894663000189</v>
      </c>
      <c r="C581" t="s">
        <v>96</v>
      </c>
      <c r="D581" s="57">
        <v>44074</v>
      </c>
      <c r="E581">
        <v>63.43</v>
      </c>
      <c r="F581" s="57">
        <v>44262</v>
      </c>
      <c r="G581">
        <f t="shared" si="38"/>
        <v>-24</v>
      </c>
      <c r="H581" s="57">
        <v>46608</v>
      </c>
      <c r="I581">
        <v>2292</v>
      </c>
      <c r="J581">
        <v>303165697</v>
      </c>
      <c r="K581">
        <v>84</v>
      </c>
      <c r="L581"/>
      <c r="M581"/>
      <c r="N581">
        <v>1.44618</v>
      </c>
      <c r="O581" s="83">
        <v>2774.6</v>
      </c>
      <c r="P581">
        <v>3085.84</v>
      </c>
      <c r="Q581">
        <v>1.7989980000000001</v>
      </c>
      <c r="R581">
        <v>3067.88</v>
      </c>
      <c r="S581">
        <v>1.7989980000000001</v>
      </c>
      <c r="T581" s="84">
        <v>2774.6</v>
      </c>
      <c r="U581" s="57">
        <v>44287</v>
      </c>
      <c r="V581" s="81" t="str">
        <f t="shared" si="36"/>
        <v>82020</v>
      </c>
      <c r="W581" s="80" t="str">
        <f t="shared" si="37"/>
        <v>1 a 30 dias</v>
      </c>
      <c r="X581" s="81" t="str">
        <f t="shared" si="39"/>
        <v>42021</v>
      </c>
      <c r="AA581"/>
    </row>
    <row r="582" spans="1:27" x14ac:dyDescent="0.3">
      <c r="A582" s="57">
        <v>44286</v>
      </c>
      <c r="B582">
        <v>29894663000189</v>
      </c>
      <c r="C582" t="s">
        <v>96</v>
      </c>
      <c r="D582" s="57">
        <v>44134</v>
      </c>
      <c r="E582">
        <v>313.5</v>
      </c>
      <c r="F582" s="57">
        <v>44293</v>
      </c>
      <c r="G582">
        <f t="shared" si="38"/>
        <v>7</v>
      </c>
      <c r="H582" s="57">
        <v>46667</v>
      </c>
      <c r="I582">
        <v>2351</v>
      </c>
      <c r="J582">
        <v>303198439</v>
      </c>
      <c r="K582">
        <v>84</v>
      </c>
      <c r="L582"/>
      <c r="M582"/>
      <c r="N582">
        <v>1.4452049999999999</v>
      </c>
      <c r="O582" s="83">
        <v>13574.79</v>
      </c>
      <c r="P582">
        <v>15250.37</v>
      </c>
      <c r="Q582">
        <v>1.794565</v>
      </c>
      <c r="R582">
        <v>15059.9</v>
      </c>
      <c r="S582">
        <v>1.794565</v>
      </c>
      <c r="T582" s="84">
        <v>13574.79</v>
      </c>
      <c r="U582" s="57">
        <v>44287</v>
      </c>
      <c r="V582" s="81" t="str">
        <f t="shared" si="36"/>
        <v>102020</v>
      </c>
      <c r="W582" s="80" t="str">
        <f t="shared" si="37"/>
        <v>1 a 30 dias</v>
      </c>
      <c r="X582" s="81" t="str">
        <f t="shared" si="39"/>
        <v>42021</v>
      </c>
      <c r="AA582"/>
    </row>
    <row r="583" spans="1:27" x14ac:dyDescent="0.3">
      <c r="A583" s="57">
        <v>44286</v>
      </c>
      <c r="B583">
        <v>29894663000189</v>
      </c>
      <c r="C583" t="s">
        <v>96</v>
      </c>
      <c r="D583" s="57">
        <v>43936</v>
      </c>
      <c r="E583">
        <v>12.3</v>
      </c>
      <c r="F583" s="57">
        <v>44142</v>
      </c>
      <c r="G583">
        <f t="shared" si="38"/>
        <v>-144</v>
      </c>
      <c r="H583" s="57">
        <v>46090</v>
      </c>
      <c r="I583">
        <v>1774</v>
      </c>
      <c r="J583">
        <v>303203309</v>
      </c>
      <c r="K583">
        <v>72</v>
      </c>
      <c r="L583"/>
      <c r="M583"/>
      <c r="N583">
        <v>1.4949999999999999</v>
      </c>
      <c r="O583" s="83">
        <v>500.58000000000004</v>
      </c>
      <c r="P583">
        <v>534.41</v>
      </c>
      <c r="Q583">
        <v>2.0339589999999999</v>
      </c>
      <c r="R583">
        <v>559.11</v>
      </c>
      <c r="S583">
        <v>2.0339589999999999</v>
      </c>
      <c r="T583" s="84">
        <v>500.58000000000004</v>
      </c>
      <c r="U583" s="57">
        <v>44136</v>
      </c>
      <c r="V583" s="81" t="str">
        <f t="shared" si="36"/>
        <v>42020</v>
      </c>
      <c r="W583" s="80" t="str">
        <f t="shared" si="37"/>
        <v>Acima de 120 dias</v>
      </c>
      <c r="X583" s="81" t="str">
        <f t="shared" si="39"/>
        <v>112020</v>
      </c>
      <c r="AA583"/>
    </row>
    <row r="584" spans="1:27" x14ac:dyDescent="0.3">
      <c r="A584" s="57">
        <v>44286</v>
      </c>
      <c r="B584">
        <v>29894663000189</v>
      </c>
      <c r="C584" t="s">
        <v>96</v>
      </c>
      <c r="D584" s="57">
        <v>43903</v>
      </c>
      <c r="E584">
        <v>22.54</v>
      </c>
      <c r="F584" s="57">
        <v>44142</v>
      </c>
      <c r="G584">
        <f t="shared" si="38"/>
        <v>-144</v>
      </c>
      <c r="H584" s="57">
        <v>46062</v>
      </c>
      <c r="I584">
        <v>1746</v>
      </c>
      <c r="J584">
        <v>303208413</v>
      </c>
      <c r="K584">
        <v>72</v>
      </c>
      <c r="L584"/>
      <c r="M584"/>
      <c r="N584">
        <v>1.4950000000000001</v>
      </c>
      <c r="O584" s="83">
        <v>909.54</v>
      </c>
      <c r="P584">
        <v>977.99999999999989</v>
      </c>
      <c r="Q584">
        <v>2.0390839999999999</v>
      </c>
      <c r="R584">
        <v>1015.11</v>
      </c>
      <c r="S584">
        <v>2.0390839999999999</v>
      </c>
      <c r="T584" s="84">
        <v>909.54</v>
      </c>
      <c r="U584" s="57">
        <v>44136</v>
      </c>
      <c r="V584" s="81" t="str">
        <f t="shared" si="36"/>
        <v>32020</v>
      </c>
      <c r="W584" s="80" t="str">
        <f t="shared" si="37"/>
        <v>Acima de 120 dias</v>
      </c>
      <c r="X584" s="81" t="str">
        <f t="shared" si="39"/>
        <v>112020</v>
      </c>
      <c r="AA584"/>
    </row>
    <row r="585" spans="1:27" x14ac:dyDescent="0.3">
      <c r="A585" s="57">
        <v>44286</v>
      </c>
      <c r="B585">
        <v>29894663000189</v>
      </c>
      <c r="C585" t="s">
        <v>96</v>
      </c>
      <c r="D585" s="57">
        <v>44040</v>
      </c>
      <c r="E585">
        <v>101.3</v>
      </c>
      <c r="F585" s="57">
        <v>44142</v>
      </c>
      <c r="G585">
        <f t="shared" si="38"/>
        <v>-144</v>
      </c>
      <c r="H585" s="57">
        <v>46090</v>
      </c>
      <c r="I585">
        <v>1774</v>
      </c>
      <c r="J585">
        <v>303214804</v>
      </c>
      <c r="K585">
        <v>72</v>
      </c>
      <c r="L585"/>
      <c r="M585"/>
      <c r="N585">
        <v>1.5130000000000001</v>
      </c>
      <c r="O585" s="83">
        <v>4096.79</v>
      </c>
      <c r="P585">
        <v>4299.8</v>
      </c>
      <c r="Q585">
        <v>2.0663360000000002</v>
      </c>
      <c r="R585">
        <v>4586.9800000000005</v>
      </c>
      <c r="S585">
        <v>2.0663360000000002</v>
      </c>
      <c r="T585" s="84">
        <v>4096.79</v>
      </c>
      <c r="U585" s="57">
        <v>44136</v>
      </c>
      <c r="V585" s="81" t="str">
        <f t="shared" si="36"/>
        <v>72020</v>
      </c>
      <c r="W585" s="80" t="str">
        <f t="shared" si="37"/>
        <v>Acima de 120 dias</v>
      </c>
      <c r="X585" s="81" t="str">
        <f t="shared" si="39"/>
        <v>112020</v>
      </c>
      <c r="AA585"/>
    </row>
    <row r="586" spans="1:27" x14ac:dyDescent="0.3">
      <c r="A586" s="57">
        <v>44286</v>
      </c>
      <c r="B586">
        <v>29894663000189</v>
      </c>
      <c r="C586" t="s">
        <v>96</v>
      </c>
      <c r="D586" s="57">
        <v>43978</v>
      </c>
      <c r="E586">
        <v>365.25</v>
      </c>
      <c r="F586" s="57">
        <v>44293</v>
      </c>
      <c r="G586">
        <f t="shared" si="38"/>
        <v>7</v>
      </c>
      <c r="H586" s="57">
        <v>46484</v>
      </c>
      <c r="I586">
        <v>2168</v>
      </c>
      <c r="J586">
        <v>303226049</v>
      </c>
      <c r="K586">
        <v>84</v>
      </c>
      <c r="L586"/>
      <c r="M586"/>
      <c r="N586">
        <v>1.3925742910592573</v>
      </c>
      <c r="O586" s="83">
        <v>15482.63</v>
      </c>
      <c r="P586">
        <v>17938.990000000002</v>
      </c>
      <c r="Q586">
        <v>1.737139</v>
      </c>
      <c r="R586">
        <v>17059.129999999997</v>
      </c>
      <c r="S586">
        <v>1.737139</v>
      </c>
      <c r="T586" s="84">
        <v>15482.63</v>
      </c>
      <c r="U586" s="57">
        <v>44287</v>
      </c>
      <c r="V586" s="81" t="str">
        <f t="shared" si="36"/>
        <v>52020</v>
      </c>
      <c r="W586" s="80" t="str">
        <f t="shared" si="37"/>
        <v>1 a 30 dias</v>
      </c>
      <c r="X586" s="81" t="str">
        <f t="shared" si="39"/>
        <v>42021</v>
      </c>
      <c r="AA586"/>
    </row>
    <row r="587" spans="1:27" x14ac:dyDescent="0.3">
      <c r="A587" s="57">
        <v>44286</v>
      </c>
      <c r="B587">
        <v>29894663000189</v>
      </c>
      <c r="C587" t="s">
        <v>96</v>
      </c>
      <c r="D587" s="57">
        <v>44040</v>
      </c>
      <c r="E587">
        <v>202.04</v>
      </c>
      <c r="F587" s="57">
        <v>44172</v>
      </c>
      <c r="G587">
        <f t="shared" si="38"/>
        <v>-114</v>
      </c>
      <c r="H587" s="57">
        <v>46545</v>
      </c>
      <c r="I587">
        <v>2229</v>
      </c>
      <c r="J587">
        <v>303240806</v>
      </c>
      <c r="K587">
        <v>84</v>
      </c>
      <c r="L587"/>
      <c r="M587"/>
      <c r="N587">
        <v>1.3599999999999999</v>
      </c>
      <c r="O587" s="83">
        <v>10334.14</v>
      </c>
      <c r="P587">
        <v>10037.449999999993</v>
      </c>
      <c r="Q587">
        <v>1.412002</v>
      </c>
      <c r="R587">
        <v>10483.67</v>
      </c>
      <c r="S587">
        <v>1.412002</v>
      </c>
      <c r="T587" s="84">
        <v>10334.14</v>
      </c>
      <c r="U587" s="57">
        <v>44197</v>
      </c>
      <c r="V587" s="81" t="str">
        <f t="shared" si="36"/>
        <v>72020</v>
      </c>
      <c r="W587" s="80" t="str">
        <f t="shared" si="37"/>
        <v>91 a 120 dias</v>
      </c>
      <c r="X587" s="81" t="str">
        <f t="shared" si="39"/>
        <v>12021</v>
      </c>
      <c r="AA587"/>
    </row>
    <row r="588" spans="1:27" x14ac:dyDescent="0.3">
      <c r="A588" s="57">
        <v>44286</v>
      </c>
      <c r="B588">
        <v>29894663000189</v>
      </c>
      <c r="C588" t="s">
        <v>96</v>
      </c>
      <c r="D588" s="57">
        <v>44040</v>
      </c>
      <c r="E588">
        <v>158.6</v>
      </c>
      <c r="F588" s="57">
        <v>44172</v>
      </c>
      <c r="G588">
        <f t="shared" si="38"/>
        <v>-114</v>
      </c>
      <c r="H588" s="57">
        <v>45450</v>
      </c>
      <c r="I588">
        <v>1134</v>
      </c>
      <c r="J588">
        <v>303244855</v>
      </c>
      <c r="K588">
        <v>48</v>
      </c>
      <c r="L588"/>
      <c r="M588"/>
      <c r="N588">
        <v>1.3599999999999999</v>
      </c>
      <c r="O588" s="83">
        <v>5201.84</v>
      </c>
      <c r="P588">
        <v>5507.6500000000005</v>
      </c>
      <c r="Q588">
        <v>1.794041</v>
      </c>
      <c r="R588">
        <v>5530.09</v>
      </c>
      <c r="S588">
        <v>1.794041</v>
      </c>
      <c r="T588" s="84">
        <v>5201.84</v>
      </c>
      <c r="U588" s="57">
        <v>44136</v>
      </c>
      <c r="V588" s="81" t="str">
        <f t="shared" si="36"/>
        <v>72020</v>
      </c>
      <c r="W588" s="80" t="str">
        <f t="shared" si="37"/>
        <v>91 a 120 dias</v>
      </c>
      <c r="X588" s="81" t="str">
        <f t="shared" si="39"/>
        <v>112020</v>
      </c>
      <c r="AA588"/>
    </row>
    <row r="589" spans="1:27" x14ac:dyDescent="0.3">
      <c r="A589" s="57">
        <v>44286</v>
      </c>
      <c r="B589">
        <v>29894663000189</v>
      </c>
      <c r="C589" t="s">
        <v>96</v>
      </c>
      <c r="D589" s="57">
        <v>44074</v>
      </c>
      <c r="E589">
        <v>353</v>
      </c>
      <c r="F589" s="57">
        <v>44323</v>
      </c>
      <c r="G589">
        <f t="shared" si="38"/>
        <v>37</v>
      </c>
      <c r="H589" s="57">
        <v>45450</v>
      </c>
      <c r="I589">
        <v>1134</v>
      </c>
      <c r="J589">
        <v>303244955</v>
      </c>
      <c r="K589">
        <v>48</v>
      </c>
      <c r="L589"/>
      <c r="M589"/>
      <c r="N589">
        <v>1.3599999999999999</v>
      </c>
      <c r="O589" s="83">
        <v>9812.82</v>
      </c>
      <c r="P589">
        <v>12090.789999999999</v>
      </c>
      <c r="Q589">
        <v>1.794046</v>
      </c>
      <c r="R589">
        <v>10543.44</v>
      </c>
      <c r="S589">
        <v>1.794046</v>
      </c>
      <c r="T589" s="84">
        <v>9812.82</v>
      </c>
      <c r="U589" s="57">
        <v>44317</v>
      </c>
      <c r="V589" s="81" t="str">
        <f t="shared" si="36"/>
        <v>82020</v>
      </c>
      <c r="W589" s="80" t="str">
        <f t="shared" si="37"/>
        <v>1 a 30 dias</v>
      </c>
      <c r="X589" s="81" t="str">
        <f t="shared" si="39"/>
        <v>52021</v>
      </c>
      <c r="AA589"/>
    </row>
    <row r="590" spans="1:27" x14ac:dyDescent="0.3">
      <c r="A590" s="57">
        <v>44286</v>
      </c>
      <c r="B590">
        <v>29894663000189</v>
      </c>
      <c r="C590" t="s">
        <v>96</v>
      </c>
      <c r="D590" s="57">
        <v>44099</v>
      </c>
      <c r="E590">
        <v>469</v>
      </c>
      <c r="F590" s="57">
        <v>44323</v>
      </c>
      <c r="G590">
        <f t="shared" si="38"/>
        <v>37</v>
      </c>
      <c r="H590" s="57">
        <v>46608</v>
      </c>
      <c r="I590">
        <v>2292</v>
      </c>
      <c r="J590">
        <v>303263573</v>
      </c>
      <c r="K590">
        <v>84</v>
      </c>
      <c r="L590"/>
      <c r="M590"/>
      <c r="N590">
        <v>1.3599999999999999</v>
      </c>
      <c r="O590" s="83">
        <v>20840.349999999999</v>
      </c>
      <c r="P590">
        <v>23280.679999999997</v>
      </c>
      <c r="Q590">
        <v>1.586201</v>
      </c>
      <c r="R590">
        <v>22329.5</v>
      </c>
      <c r="S590">
        <v>1.586201</v>
      </c>
      <c r="T590" s="84">
        <v>20840.349999999999</v>
      </c>
      <c r="U590" s="57">
        <v>44317</v>
      </c>
      <c r="V590" s="81" t="str">
        <f t="shared" si="36"/>
        <v>92020</v>
      </c>
      <c r="W590" s="80" t="str">
        <f t="shared" si="37"/>
        <v>1 a 30 dias</v>
      </c>
      <c r="X590" s="81" t="str">
        <f t="shared" si="39"/>
        <v>52021</v>
      </c>
      <c r="AA590"/>
    </row>
    <row r="591" spans="1:27" x14ac:dyDescent="0.3">
      <c r="A591" s="57">
        <v>44286</v>
      </c>
      <c r="B591">
        <v>29894663000189</v>
      </c>
      <c r="C591" t="s">
        <v>96</v>
      </c>
      <c r="D591" s="57">
        <v>44074</v>
      </c>
      <c r="E591">
        <v>66.55</v>
      </c>
      <c r="F591" s="57">
        <v>44172</v>
      </c>
      <c r="G591">
        <f t="shared" si="38"/>
        <v>-114</v>
      </c>
      <c r="H591" s="57">
        <v>46608</v>
      </c>
      <c r="I591">
        <v>2292</v>
      </c>
      <c r="J591">
        <v>303269287</v>
      </c>
      <c r="K591">
        <v>84</v>
      </c>
      <c r="L591"/>
      <c r="M591"/>
      <c r="N591">
        <v>1.4380949999999999</v>
      </c>
      <c r="O591" s="83">
        <v>3121.05</v>
      </c>
      <c r="P591">
        <v>3246.3799999999992</v>
      </c>
      <c r="Q591">
        <v>1.7862480000000001</v>
      </c>
      <c r="R591">
        <v>3426.04</v>
      </c>
      <c r="S591">
        <v>1.7862480000000001</v>
      </c>
      <c r="T591" s="84">
        <v>3121.05</v>
      </c>
      <c r="U591" s="57">
        <v>44197</v>
      </c>
      <c r="V591" s="81" t="str">
        <f t="shared" si="36"/>
        <v>82020</v>
      </c>
      <c r="W591" s="80" t="str">
        <f t="shared" si="37"/>
        <v>91 a 120 dias</v>
      </c>
      <c r="X591" s="81" t="str">
        <f t="shared" si="39"/>
        <v>12021</v>
      </c>
      <c r="AA591"/>
    </row>
    <row r="592" spans="1:27" x14ac:dyDescent="0.3">
      <c r="A592" s="57">
        <v>44286</v>
      </c>
      <c r="B592">
        <v>29894663000189</v>
      </c>
      <c r="C592" t="s">
        <v>96</v>
      </c>
      <c r="D592" s="57">
        <v>43903</v>
      </c>
      <c r="E592">
        <v>25.51</v>
      </c>
      <c r="F592" s="57">
        <v>43989</v>
      </c>
      <c r="G592">
        <f t="shared" si="38"/>
        <v>-297</v>
      </c>
      <c r="H592" s="57">
        <v>46062</v>
      </c>
      <c r="I592">
        <v>1746</v>
      </c>
      <c r="J592">
        <v>303308524</v>
      </c>
      <c r="K592">
        <v>72</v>
      </c>
      <c r="L592"/>
      <c r="M592"/>
      <c r="N592">
        <v>1.4950000000000001</v>
      </c>
      <c r="O592" s="83">
        <v>1157.98</v>
      </c>
      <c r="P592">
        <v>1106.8899999999996</v>
      </c>
      <c r="Q592">
        <v>2.0338599999999998</v>
      </c>
      <c r="R592">
        <v>1276.4099999999999</v>
      </c>
      <c r="S592">
        <v>2.0338599999999998</v>
      </c>
      <c r="T592" s="84">
        <v>1157.98</v>
      </c>
      <c r="U592" s="57">
        <v>44013</v>
      </c>
      <c r="V592" s="81" t="str">
        <f t="shared" si="36"/>
        <v>32020</v>
      </c>
      <c r="W592" s="80" t="str">
        <f t="shared" si="37"/>
        <v>Acima de 120 dias</v>
      </c>
      <c r="X592" s="81" t="str">
        <f t="shared" si="39"/>
        <v>72020</v>
      </c>
      <c r="AA592"/>
    </row>
    <row r="593" spans="1:27" x14ac:dyDescent="0.3">
      <c r="A593" s="57">
        <v>44286</v>
      </c>
      <c r="B593">
        <v>29894663000189</v>
      </c>
      <c r="C593" t="s">
        <v>96</v>
      </c>
      <c r="D593" s="57">
        <v>44001</v>
      </c>
      <c r="E593">
        <v>59.38</v>
      </c>
      <c r="F593" s="57">
        <v>44262</v>
      </c>
      <c r="G593">
        <f t="shared" si="38"/>
        <v>-24</v>
      </c>
      <c r="H593" s="57">
        <v>46514</v>
      </c>
      <c r="I593">
        <v>2198</v>
      </c>
      <c r="J593">
        <v>303331255</v>
      </c>
      <c r="K593">
        <v>84</v>
      </c>
      <c r="L593"/>
      <c r="M593"/>
      <c r="N593">
        <v>1.3599999999999999</v>
      </c>
      <c r="O593" s="83">
        <v>2694.19</v>
      </c>
      <c r="P593">
        <v>2938.6699999999992</v>
      </c>
      <c r="Q593">
        <v>1.597451</v>
      </c>
      <c r="R593">
        <v>2881.1</v>
      </c>
      <c r="S593">
        <v>1.597451</v>
      </c>
      <c r="T593" s="84">
        <v>2694.19</v>
      </c>
      <c r="U593" s="57">
        <v>44317</v>
      </c>
      <c r="V593" s="81" t="str">
        <f t="shared" si="36"/>
        <v>62020</v>
      </c>
      <c r="W593" s="80" t="str">
        <f t="shared" si="37"/>
        <v>1 a 30 dias</v>
      </c>
      <c r="X593" s="81" t="str">
        <f t="shared" si="39"/>
        <v>52021</v>
      </c>
      <c r="AA593"/>
    </row>
    <row r="594" spans="1:27" x14ac:dyDescent="0.3">
      <c r="A594" s="57">
        <v>44286</v>
      </c>
      <c r="B594">
        <v>29894663000189</v>
      </c>
      <c r="C594" t="s">
        <v>96</v>
      </c>
      <c r="D594" s="57">
        <v>44040</v>
      </c>
      <c r="E594">
        <v>86</v>
      </c>
      <c r="F594" s="57">
        <v>44293</v>
      </c>
      <c r="G594">
        <f t="shared" si="38"/>
        <v>7</v>
      </c>
      <c r="H594" s="57">
        <v>46545</v>
      </c>
      <c r="I594">
        <v>2229</v>
      </c>
      <c r="J594">
        <v>303337553</v>
      </c>
      <c r="K594">
        <v>84</v>
      </c>
      <c r="L594"/>
      <c r="M594"/>
      <c r="N594">
        <v>1.3599999999999999</v>
      </c>
      <c r="O594" s="83">
        <v>3978.2</v>
      </c>
      <c r="P594">
        <v>4272.5399999999981</v>
      </c>
      <c r="Q594">
        <v>1.47719</v>
      </c>
      <c r="R594">
        <v>4118.45</v>
      </c>
      <c r="S594">
        <v>1.47719</v>
      </c>
      <c r="T594" s="84">
        <v>3978.2</v>
      </c>
      <c r="U594" s="57">
        <v>44287</v>
      </c>
      <c r="V594" s="81" t="str">
        <f t="shared" si="36"/>
        <v>72020</v>
      </c>
      <c r="W594" s="80" t="str">
        <f t="shared" si="37"/>
        <v>1 a 30 dias</v>
      </c>
      <c r="X594" s="81" t="str">
        <f t="shared" si="39"/>
        <v>42021</v>
      </c>
      <c r="AA594"/>
    </row>
    <row r="595" spans="1:27" x14ac:dyDescent="0.3">
      <c r="A595" s="57">
        <v>44286</v>
      </c>
      <c r="B595">
        <v>29894663000189</v>
      </c>
      <c r="C595" t="s">
        <v>96</v>
      </c>
      <c r="D595" s="57">
        <v>43978</v>
      </c>
      <c r="E595">
        <v>109.1</v>
      </c>
      <c r="F595" s="57">
        <v>44050</v>
      </c>
      <c r="G595">
        <f t="shared" si="38"/>
        <v>-236</v>
      </c>
      <c r="H595" s="57">
        <v>46545</v>
      </c>
      <c r="I595">
        <v>2229</v>
      </c>
      <c r="J595">
        <v>303339104</v>
      </c>
      <c r="K595">
        <v>84</v>
      </c>
      <c r="L595"/>
      <c r="M595"/>
      <c r="N595">
        <v>1.408712</v>
      </c>
      <c r="O595" s="83">
        <v>5550.41</v>
      </c>
      <c r="P595">
        <v>5287.41</v>
      </c>
      <c r="Q595">
        <v>1.7437579999999999</v>
      </c>
      <c r="R595">
        <v>6022.84</v>
      </c>
      <c r="S595">
        <v>1.7437579999999999</v>
      </c>
      <c r="T595" s="84">
        <v>5550.41</v>
      </c>
      <c r="U595" s="57">
        <v>44075</v>
      </c>
      <c r="V595" s="81" t="str">
        <f t="shared" si="36"/>
        <v>52020</v>
      </c>
      <c r="W595" s="80" t="str">
        <f t="shared" si="37"/>
        <v>Acima de 120 dias</v>
      </c>
      <c r="X595" s="81" t="str">
        <f t="shared" si="39"/>
        <v>92020</v>
      </c>
      <c r="AA595"/>
    </row>
    <row r="596" spans="1:27" x14ac:dyDescent="0.3">
      <c r="A596" s="57">
        <v>44286</v>
      </c>
      <c r="B596">
        <v>29894663000189</v>
      </c>
      <c r="C596" t="s">
        <v>96</v>
      </c>
      <c r="D596" s="57">
        <v>44040</v>
      </c>
      <c r="E596">
        <v>540</v>
      </c>
      <c r="F596" s="57">
        <v>44323</v>
      </c>
      <c r="G596">
        <f t="shared" si="38"/>
        <v>37</v>
      </c>
      <c r="H596" s="57">
        <v>46545</v>
      </c>
      <c r="I596">
        <v>2229</v>
      </c>
      <c r="J596">
        <v>303349890</v>
      </c>
      <c r="K596">
        <v>84</v>
      </c>
      <c r="L596"/>
      <c r="M596"/>
      <c r="N596">
        <v>1.4375125444377259</v>
      </c>
      <c r="O596" s="83">
        <v>22345.919999999998</v>
      </c>
      <c r="P596">
        <v>26140.789999999997</v>
      </c>
      <c r="Q596">
        <v>1.785452</v>
      </c>
      <c r="R596">
        <v>24736.23</v>
      </c>
      <c r="S596">
        <v>1.785452</v>
      </c>
      <c r="T596" s="84">
        <v>22345.919999999998</v>
      </c>
      <c r="U596" s="57">
        <v>44317</v>
      </c>
      <c r="V596" s="81" t="str">
        <f t="shared" si="36"/>
        <v>72020</v>
      </c>
      <c r="W596" s="80" t="str">
        <f t="shared" si="37"/>
        <v>1 a 30 dias</v>
      </c>
      <c r="X596" s="81" t="str">
        <f t="shared" si="39"/>
        <v>52021</v>
      </c>
      <c r="AA596"/>
    </row>
    <row r="597" spans="1:27" x14ac:dyDescent="0.3">
      <c r="A597" s="57">
        <v>44286</v>
      </c>
      <c r="B597">
        <v>29894663000189</v>
      </c>
      <c r="C597" t="s">
        <v>96</v>
      </c>
      <c r="D597" s="57">
        <v>44074</v>
      </c>
      <c r="E597">
        <v>62.25</v>
      </c>
      <c r="F597" s="57">
        <v>44081</v>
      </c>
      <c r="G597">
        <f t="shared" si="38"/>
        <v>-205</v>
      </c>
      <c r="H597" s="57">
        <v>46575</v>
      </c>
      <c r="I597">
        <v>2259</v>
      </c>
      <c r="J597">
        <v>303357031</v>
      </c>
      <c r="K597">
        <v>84</v>
      </c>
      <c r="L597"/>
      <c r="M597"/>
      <c r="N597">
        <v>1.434102342158861</v>
      </c>
      <c r="O597" s="83">
        <v>3089.38</v>
      </c>
      <c r="P597">
        <v>3021.97</v>
      </c>
      <c r="Q597">
        <v>1.787023</v>
      </c>
      <c r="R597">
        <v>3373.86</v>
      </c>
      <c r="S597">
        <v>1.787023</v>
      </c>
      <c r="T597" s="84">
        <v>3089.38</v>
      </c>
      <c r="U597" s="57">
        <v>44105</v>
      </c>
      <c r="V597" s="81" t="str">
        <f t="shared" si="36"/>
        <v>82020</v>
      </c>
      <c r="W597" s="80" t="str">
        <f t="shared" si="37"/>
        <v>Acima de 120 dias</v>
      </c>
      <c r="X597" s="81" t="str">
        <f t="shared" si="39"/>
        <v>102020</v>
      </c>
      <c r="AA597"/>
    </row>
    <row r="598" spans="1:27" x14ac:dyDescent="0.3">
      <c r="A598" s="57">
        <v>44286</v>
      </c>
      <c r="B598">
        <v>29894663000189</v>
      </c>
      <c r="C598" t="s">
        <v>96</v>
      </c>
      <c r="D598" s="57">
        <v>44074</v>
      </c>
      <c r="E598">
        <v>225</v>
      </c>
      <c r="F598" s="57">
        <v>44323</v>
      </c>
      <c r="G598">
        <f t="shared" si="38"/>
        <v>37</v>
      </c>
      <c r="H598" s="57">
        <v>46608</v>
      </c>
      <c r="I598">
        <v>2292</v>
      </c>
      <c r="J598">
        <v>303369220</v>
      </c>
      <c r="K598">
        <v>84</v>
      </c>
      <c r="L598"/>
      <c r="M598"/>
      <c r="N598">
        <v>1.4466299999999999</v>
      </c>
      <c r="O598" s="83">
        <v>9402.24</v>
      </c>
      <c r="P598">
        <v>10944.449999999997</v>
      </c>
      <c r="Q598">
        <v>1.7953170000000001</v>
      </c>
      <c r="R598">
        <v>10431.02</v>
      </c>
      <c r="S598">
        <v>1.7953170000000001</v>
      </c>
      <c r="T598" s="84">
        <v>9402.24</v>
      </c>
      <c r="U598" s="57">
        <v>44317</v>
      </c>
      <c r="V598" s="81" t="str">
        <f t="shared" si="36"/>
        <v>82020</v>
      </c>
      <c r="W598" s="80" t="str">
        <f t="shared" si="37"/>
        <v>1 a 30 dias</v>
      </c>
      <c r="X598" s="81" t="str">
        <f t="shared" si="39"/>
        <v>52021</v>
      </c>
      <c r="AA598"/>
    </row>
    <row r="599" spans="1:27" x14ac:dyDescent="0.3">
      <c r="A599" s="57">
        <v>44286</v>
      </c>
      <c r="B599">
        <v>29894663000189</v>
      </c>
      <c r="C599" t="s">
        <v>96</v>
      </c>
      <c r="D599" s="57">
        <v>44099</v>
      </c>
      <c r="E599">
        <v>91.04</v>
      </c>
      <c r="F599" s="57">
        <v>44234</v>
      </c>
      <c r="G599">
        <f t="shared" si="38"/>
        <v>-52</v>
      </c>
      <c r="H599" s="57">
        <v>46699</v>
      </c>
      <c r="I599">
        <v>2383</v>
      </c>
      <c r="J599">
        <v>303387912</v>
      </c>
      <c r="K599">
        <v>84</v>
      </c>
      <c r="L599"/>
      <c r="M599"/>
      <c r="N599">
        <v>1.436375</v>
      </c>
      <c r="O599" s="83">
        <v>4160</v>
      </c>
      <c r="P599">
        <v>4305.8499999999995</v>
      </c>
      <c r="Q599">
        <v>1.782815</v>
      </c>
      <c r="R599">
        <v>4596.7299999999996</v>
      </c>
      <c r="S599">
        <v>1.782815</v>
      </c>
      <c r="T599" s="84">
        <v>4160</v>
      </c>
      <c r="U599" s="57">
        <v>44228</v>
      </c>
      <c r="V599" s="81" t="str">
        <f t="shared" si="36"/>
        <v>92020</v>
      </c>
      <c r="W599" s="80" t="str">
        <f t="shared" si="37"/>
        <v>31 a 60 dias</v>
      </c>
      <c r="X599" s="81" t="str">
        <f t="shared" si="39"/>
        <v>22021</v>
      </c>
      <c r="AA599"/>
    </row>
    <row r="600" spans="1:27" x14ac:dyDescent="0.3">
      <c r="A600" s="57">
        <v>44286</v>
      </c>
      <c r="B600">
        <v>29894663000189</v>
      </c>
      <c r="C600" t="s">
        <v>96</v>
      </c>
      <c r="D600" s="57">
        <v>44134</v>
      </c>
      <c r="E600">
        <v>206</v>
      </c>
      <c r="F600" s="57">
        <v>44323</v>
      </c>
      <c r="G600">
        <f t="shared" si="38"/>
        <v>37</v>
      </c>
      <c r="H600" s="57">
        <v>46699</v>
      </c>
      <c r="I600">
        <v>2383</v>
      </c>
      <c r="J600">
        <v>303392737</v>
      </c>
      <c r="K600">
        <v>84</v>
      </c>
      <c r="L600"/>
      <c r="M600"/>
      <c r="N600">
        <v>1.4405080000000001</v>
      </c>
      <c r="O600" s="83">
        <v>8778.9599999999991</v>
      </c>
      <c r="P600">
        <v>9892.3199999999979</v>
      </c>
      <c r="Q600">
        <v>1.7889839999999999</v>
      </c>
      <c r="R600">
        <v>9770.58</v>
      </c>
      <c r="S600">
        <v>1.7889839999999999</v>
      </c>
      <c r="T600" s="84">
        <v>8778.9599999999991</v>
      </c>
      <c r="U600" s="57">
        <v>44317</v>
      </c>
      <c r="V600" s="81" t="str">
        <f t="shared" si="36"/>
        <v>102020</v>
      </c>
      <c r="W600" s="80" t="str">
        <f t="shared" si="37"/>
        <v>1 a 30 dias</v>
      </c>
      <c r="X600" s="81" t="str">
        <f t="shared" si="39"/>
        <v>52021</v>
      </c>
      <c r="AA600"/>
    </row>
    <row r="601" spans="1:27" x14ac:dyDescent="0.3">
      <c r="A601" s="57">
        <v>44286</v>
      </c>
      <c r="B601">
        <v>29894663000189</v>
      </c>
      <c r="C601" t="s">
        <v>96</v>
      </c>
      <c r="D601" s="57">
        <v>43903</v>
      </c>
      <c r="E601">
        <v>136</v>
      </c>
      <c r="F601" s="57">
        <v>43928</v>
      </c>
      <c r="G601">
        <f t="shared" si="38"/>
        <v>-358</v>
      </c>
      <c r="H601" s="57">
        <v>46062</v>
      </c>
      <c r="I601">
        <v>1746</v>
      </c>
      <c r="J601">
        <v>303401042</v>
      </c>
      <c r="K601">
        <v>72</v>
      </c>
      <c r="L601"/>
      <c r="M601"/>
      <c r="N601">
        <v>1.36</v>
      </c>
      <c r="O601" s="83">
        <v>6841.65</v>
      </c>
      <c r="P601">
        <v>6144.2500000000018</v>
      </c>
      <c r="Q601">
        <v>1.6832320000000001</v>
      </c>
      <c r="R601">
        <v>7254.96</v>
      </c>
      <c r="S601">
        <v>1.6832320000000001</v>
      </c>
      <c r="T601" s="84">
        <v>6841.65</v>
      </c>
      <c r="U601" s="57">
        <v>43922</v>
      </c>
      <c r="V601" s="81" t="str">
        <f t="shared" si="36"/>
        <v>32020</v>
      </c>
      <c r="W601" s="80" t="str">
        <f t="shared" si="37"/>
        <v>Acima de 120 dias</v>
      </c>
      <c r="X601" s="81" t="str">
        <f t="shared" si="39"/>
        <v>42020</v>
      </c>
      <c r="AA601"/>
    </row>
    <row r="602" spans="1:27" x14ac:dyDescent="0.3">
      <c r="A602" s="57">
        <v>44286</v>
      </c>
      <c r="B602">
        <v>29894663000189</v>
      </c>
      <c r="C602" t="s">
        <v>96</v>
      </c>
      <c r="D602" s="57">
        <v>43978</v>
      </c>
      <c r="E602">
        <v>431.76</v>
      </c>
      <c r="F602" s="57">
        <v>43989</v>
      </c>
      <c r="G602">
        <f t="shared" si="38"/>
        <v>-297</v>
      </c>
      <c r="H602" s="57">
        <v>45754</v>
      </c>
      <c r="I602">
        <v>1438</v>
      </c>
      <c r="J602">
        <v>303421161</v>
      </c>
      <c r="K602">
        <v>60</v>
      </c>
      <c r="L602"/>
      <c r="M602"/>
      <c r="N602">
        <v>1.4949999999999999</v>
      </c>
      <c r="O602" s="83">
        <v>18076.36</v>
      </c>
      <c r="P602">
        <v>16911.900000000001</v>
      </c>
      <c r="Q602">
        <v>2.0494210000000002</v>
      </c>
      <c r="R602">
        <v>19640.41</v>
      </c>
      <c r="S602">
        <v>2.0494210000000002</v>
      </c>
      <c r="T602" s="84">
        <v>18076.36</v>
      </c>
      <c r="U602" s="57">
        <v>44013</v>
      </c>
      <c r="V602" s="81" t="str">
        <f t="shared" si="36"/>
        <v>52020</v>
      </c>
      <c r="W602" s="80" t="str">
        <f t="shared" si="37"/>
        <v>Acima de 120 dias</v>
      </c>
      <c r="X602" s="81" t="str">
        <f t="shared" si="39"/>
        <v>72020</v>
      </c>
      <c r="AA602"/>
    </row>
    <row r="603" spans="1:27" x14ac:dyDescent="0.3">
      <c r="A603" s="57">
        <v>44286</v>
      </c>
      <c r="B603">
        <v>29894663000189</v>
      </c>
      <c r="C603" t="s">
        <v>96</v>
      </c>
      <c r="D603" s="57">
        <v>43978</v>
      </c>
      <c r="E603">
        <v>250</v>
      </c>
      <c r="F603" s="57">
        <v>44111</v>
      </c>
      <c r="G603">
        <f t="shared" si="38"/>
        <v>-175</v>
      </c>
      <c r="H603" s="57">
        <v>46119</v>
      </c>
      <c r="I603">
        <v>1803</v>
      </c>
      <c r="J603">
        <v>303423150</v>
      </c>
      <c r="K603">
        <v>72</v>
      </c>
      <c r="L603"/>
      <c r="M603"/>
      <c r="N603">
        <v>1.4045574734397068</v>
      </c>
      <c r="O603" s="83">
        <v>11008.09</v>
      </c>
      <c r="P603">
        <v>11217.339999999998</v>
      </c>
      <c r="Q603">
        <v>1.795277</v>
      </c>
      <c r="R603">
        <v>11945.46</v>
      </c>
      <c r="S603">
        <v>1.795277</v>
      </c>
      <c r="T603" s="84">
        <v>11008.09</v>
      </c>
      <c r="U603" s="57">
        <v>44105</v>
      </c>
      <c r="V603" s="81" t="str">
        <f t="shared" si="36"/>
        <v>52020</v>
      </c>
      <c r="W603" s="80" t="str">
        <f t="shared" si="37"/>
        <v>Acima de 120 dias</v>
      </c>
      <c r="X603" s="81" t="str">
        <f t="shared" si="39"/>
        <v>102020</v>
      </c>
      <c r="AA603"/>
    </row>
    <row r="604" spans="1:27" x14ac:dyDescent="0.3">
      <c r="A604" s="57">
        <v>44286</v>
      </c>
      <c r="B604">
        <v>29894663000189</v>
      </c>
      <c r="C604" t="s">
        <v>96</v>
      </c>
      <c r="D604" s="57">
        <v>44040</v>
      </c>
      <c r="E604">
        <v>48.7</v>
      </c>
      <c r="F604" s="57">
        <v>44050</v>
      </c>
      <c r="G604">
        <f t="shared" si="38"/>
        <v>-236</v>
      </c>
      <c r="H604" s="57">
        <v>46545</v>
      </c>
      <c r="I604">
        <v>2229</v>
      </c>
      <c r="J604">
        <v>303443069</v>
      </c>
      <c r="K604">
        <v>84</v>
      </c>
      <c r="L604"/>
      <c r="M604"/>
      <c r="N604">
        <v>1.4242532530904324</v>
      </c>
      <c r="O604" s="83">
        <v>2458.2600000000002</v>
      </c>
      <c r="P604">
        <v>2367.9300000000017</v>
      </c>
      <c r="Q604">
        <v>1.777172</v>
      </c>
      <c r="R604">
        <v>2678.02</v>
      </c>
      <c r="S604">
        <v>1.777172</v>
      </c>
      <c r="T604" s="84">
        <v>2458.2600000000002</v>
      </c>
      <c r="U604" s="57">
        <v>44075</v>
      </c>
      <c r="V604" s="81" t="str">
        <f t="shared" si="36"/>
        <v>72020</v>
      </c>
      <c r="W604" s="80" t="str">
        <f t="shared" si="37"/>
        <v>Acima de 120 dias</v>
      </c>
      <c r="X604" s="81" t="str">
        <f t="shared" si="39"/>
        <v>92020</v>
      </c>
      <c r="AA604"/>
    </row>
    <row r="605" spans="1:27" x14ac:dyDescent="0.3">
      <c r="A605" s="57">
        <v>44286</v>
      </c>
      <c r="B605">
        <v>29894663000189</v>
      </c>
      <c r="C605" t="s">
        <v>96</v>
      </c>
      <c r="D605" s="57">
        <v>44040</v>
      </c>
      <c r="E605">
        <v>254.5</v>
      </c>
      <c r="F605" s="57">
        <v>44323</v>
      </c>
      <c r="G605">
        <f t="shared" si="38"/>
        <v>37</v>
      </c>
      <c r="H605" s="57">
        <v>46575</v>
      </c>
      <c r="I605">
        <v>2259</v>
      </c>
      <c r="J605">
        <v>303453109</v>
      </c>
      <c r="K605">
        <v>84</v>
      </c>
      <c r="L605"/>
      <c r="M605"/>
      <c r="N605">
        <v>1.3873</v>
      </c>
      <c r="O605" s="83">
        <v>10763.82</v>
      </c>
      <c r="P605">
        <v>12607.7</v>
      </c>
      <c r="Q605">
        <v>1.7318340000000001</v>
      </c>
      <c r="R605">
        <v>11925.86</v>
      </c>
      <c r="S605">
        <v>1.7318340000000001</v>
      </c>
      <c r="T605" s="84">
        <v>10763.82</v>
      </c>
      <c r="U605" s="57">
        <v>44317</v>
      </c>
      <c r="V605" s="81" t="str">
        <f t="shared" si="36"/>
        <v>72020</v>
      </c>
      <c r="W605" s="80" t="str">
        <f t="shared" si="37"/>
        <v>1 a 30 dias</v>
      </c>
      <c r="X605" s="81" t="str">
        <f t="shared" si="39"/>
        <v>52021</v>
      </c>
      <c r="AA605"/>
    </row>
    <row r="606" spans="1:27" x14ac:dyDescent="0.3">
      <c r="A606" s="57">
        <v>44286</v>
      </c>
      <c r="B606">
        <v>29894663000189</v>
      </c>
      <c r="C606" t="s">
        <v>96</v>
      </c>
      <c r="D606" s="57">
        <v>44074</v>
      </c>
      <c r="E606">
        <v>50</v>
      </c>
      <c r="F606" s="57">
        <v>44234</v>
      </c>
      <c r="G606">
        <f t="shared" si="38"/>
        <v>-52</v>
      </c>
      <c r="H606" s="57">
        <v>46575</v>
      </c>
      <c r="I606">
        <v>2259</v>
      </c>
      <c r="J606">
        <v>303458258</v>
      </c>
      <c r="K606">
        <v>84</v>
      </c>
      <c r="L606"/>
      <c r="M606"/>
      <c r="N606">
        <v>1.4246409281697943</v>
      </c>
      <c r="O606" s="83">
        <v>2236.92</v>
      </c>
      <c r="P606">
        <v>2434.9300000000003</v>
      </c>
      <c r="Q606">
        <v>1.7777350000000001</v>
      </c>
      <c r="R606">
        <v>2466.5500000000002</v>
      </c>
      <c r="S606">
        <v>1.7777350000000001</v>
      </c>
      <c r="T606" s="84">
        <v>2236.92</v>
      </c>
      <c r="U606" s="57">
        <v>44228</v>
      </c>
      <c r="V606" s="81" t="str">
        <f t="shared" si="36"/>
        <v>82020</v>
      </c>
      <c r="W606" s="80" t="str">
        <f t="shared" si="37"/>
        <v>31 a 60 dias</v>
      </c>
      <c r="X606" s="81" t="str">
        <f t="shared" si="39"/>
        <v>22021</v>
      </c>
      <c r="AA606"/>
    </row>
    <row r="607" spans="1:27" x14ac:dyDescent="0.3">
      <c r="A607" s="57">
        <v>44286</v>
      </c>
      <c r="B607">
        <v>29894663000189</v>
      </c>
      <c r="C607" t="s">
        <v>96</v>
      </c>
      <c r="D607" s="57">
        <v>44074</v>
      </c>
      <c r="E607">
        <v>46.4</v>
      </c>
      <c r="F607" s="57">
        <v>44172</v>
      </c>
      <c r="G607">
        <f t="shared" si="38"/>
        <v>-114</v>
      </c>
      <c r="H607" s="57">
        <v>46608</v>
      </c>
      <c r="I607">
        <v>2292</v>
      </c>
      <c r="J607">
        <v>303476670</v>
      </c>
      <c r="K607">
        <v>84</v>
      </c>
      <c r="L607"/>
      <c r="M607"/>
      <c r="N607">
        <v>1.432391</v>
      </c>
      <c r="O607" s="83">
        <v>2176.5</v>
      </c>
      <c r="P607">
        <v>2267.7999999999997</v>
      </c>
      <c r="Q607">
        <v>1.7853570000000001</v>
      </c>
      <c r="R607">
        <v>2392.48</v>
      </c>
      <c r="S607">
        <v>1.7853570000000001</v>
      </c>
      <c r="T607" s="84">
        <v>2176.5</v>
      </c>
      <c r="U607" s="57">
        <v>44166</v>
      </c>
      <c r="V607" s="81" t="str">
        <f t="shared" si="36"/>
        <v>82020</v>
      </c>
      <c r="W607" s="80" t="str">
        <f t="shared" si="37"/>
        <v>91 a 120 dias</v>
      </c>
      <c r="X607" s="81" t="str">
        <f t="shared" si="39"/>
        <v>122020</v>
      </c>
      <c r="AA607"/>
    </row>
    <row r="608" spans="1:27" x14ac:dyDescent="0.3">
      <c r="A608" s="57">
        <v>44286</v>
      </c>
      <c r="B608">
        <v>29894663000189</v>
      </c>
      <c r="C608" t="s">
        <v>96</v>
      </c>
      <c r="D608" s="57">
        <v>44099</v>
      </c>
      <c r="E608">
        <v>226.8</v>
      </c>
      <c r="F608" s="57">
        <v>44323</v>
      </c>
      <c r="G608">
        <f t="shared" si="38"/>
        <v>37</v>
      </c>
      <c r="H608" s="57">
        <v>46638</v>
      </c>
      <c r="I608">
        <v>2322</v>
      </c>
      <c r="J608">
        <v>303488616</v>
      </c>
      <c r="K608">
        <v>84</v>
      </c>
      <c r="L608"/>
      <c r="M608"/>
      <c r="N608">
        <v>1.4439029999999999</v>
      </c>
      <c r="O608" s="83">
        <v>9545.5399999999991</v>
      </c>
      <c r="P608">
        <v>11013.499999999996</v>
      </c>
      <c r="Q608">
        <v>1.791544</v>
      </c>
      <c r="R608">
        <v>10598.4</v>
      </c>
      <c r="S608">
        <v>1.791544</v>
      </c>
      <c r="T608" s="84">
        <v>9545.5399999999991</v>
      </c>
      <c r="U608" s="57">
        <v>44317</v>
      </c>
      <c r="V608" s="81" t="str">
        <f t="shared" si="36"/>
        <v>92020</v>
      </c>
      <c r="W608" s="80" t="str">
        <f t="shared" si="37"/>
        <v>1 a 30 dias</v>
      </c>
      <c r="X608" s="81" t="str">
        <f t="shared" si="39"/>
        <v>52021</v>
      </c>
      <c r="AA608"/>
    </row>
    <row r="609" spans="1:27" x14ac:dyDescent="0.3">
      <c r="A609" s="57">
        <v>44286</v>
      </c>
      <c r="B609">
        <v>29894663000189</v>
      </c>
      <c r="C609" t="s">
        <v>96</v>
      </c>
      <c r="D609" s="57">
        <v>44134</v>
      </c>
      <c r="E609">
        <v>175.99</v>
      </c>
      <c r="F609" s="57">
        <v>44262</v>
      </c>
      <c r="G609">
        <f t="shared" si="38"/>
        <v>-24</v>
      </c>
      <c r="H609" s="57">
        <v>46699</v>
      </c>
      <c r="I609">
        <v>2383</v>
      </c>
      <c r="J609">
        <v>303533912</v>
      </c>
      <c r="K609">
        <v>84</v>
      </c>
      <c r="L609"/>
      <c r="M609"/>
      <c r="N609">
        <v>1.420048</v>
      </c>
      <c r="O609" s="83">
        <v>7923.67</v>
      </c>
      <c r="P609">
        <v>8511.0499999999956</v>
      </c>
      <c r="Q609">
        <v>1.7571239999999999</v>
      </c>
      <c r="R609">
        <v>8753.2099999999991</v>
      </c>
      <c r="S609">
        <v>1.7571239999999999</v>
      </c>
      <c r="T609" s="84">
        <v>7923.67</v>
      </c>
      <c r="U609" s="57">
        <v>44256</v>
      </c>
      <c r="V609" s="81" t="str">
        <f t="shared" si="36"/>
        <v>102020</v>
      </c>
      <c r="W609" s="80" t="str">
        <f t="shared" si="37"/>
        <v>1 a 30 dias</v>
      </c>
      <c r="X609" s="81" t="str">
        <f t="shared" si="39"/>
        <v>32021</v>
      </c>
      <c r="AA609"/>
    </row>
    <row r="610" spans="1:27" x14ac:dyDescent="0.3">
      <c r="A610" s="57">
        <v>44286</v>
      </c>
      <c r="B610">
        <v>29894663000189</v>
      </c>
      <c r="C610" t="s">
        <v>96</v>
      </c>
      <c r="D610" s="57">
        <v>44040</v>
      </c>
      <c r="E610">
        <v>100</v>
      </c>
      <c r="F610" s="57">
        <v>44172</v>
      </c>
      <c r="G610">
        <f t="shared" si="38"/>
        <v>-114</v>
      </c>
      <c r="H610" s="57">
        <v>46514</v>
      </c>
      <c r="I610">
        <v>2198</v>
      </c>
      <c r="J610">
        <v>303536931</v>
      </c>
      <c r="K610">
        <v>84</v>
      </c>
      <c r="L610"/>
      <c r="M610"/>
      <c r="N610">
        <v>1.4398616177471775</v>
      </c>
      <c r="O610" s="83">
        <v>4608.46</v>
      </c>
      <c r="P610">
        <v>4806.7500000000009</v>
      </c>
      <c r="Q610">
        <v>1.7877000000000001</v>
      </c>
      <c r="R610">
        <v>5042.8500000000004</v>
      </c>
      <c r="S610">
        <v>1.7877000000000001</v>
      </c>
      <c r="T610" s="84">
        <v>4608.46</v>
      </c>
      <c r="U610" s="57">
        <v>44197</v>
      </c>
      <c r="V610" s="81" t="str">
        <f t="shared" si="36"/>
        <v>72020</v>
      </c>
      <c r="W610" s="80" t="str">
        <f t="shared" si="37"/>
        <v>91 a 120 dias</v>
      </c>
      <c r="X610" s="81" t="str">
        <f t="shared" si="39"/>
        <v>12021</v>
      </c>
      <c r="AA610"/>
    </row>
    <row r="611" spans="1:27" x14ac:dyDescent="0.3">
      <c r="A611" s="57">
        <v>44286</v>
      </c>
      <c r="B611">
        <v>29894663000189</v>
      </c>
      <c r="C611" t="s">
        <v>96</v>
      </c>
      <c r="D611" s="57">
        <v>44074</v>
      </c>
      <c r="E611">
        <v>368.99</v>
      </c>
      <c r="F611" s="57">
        <v>44081</v>
      </c>
      <c r="G611">
        <f t="shared" si="38"/>
        <v>-205</v>
      </c>
      <c r="H611" s="57">
        <v>46545</v>
      </c>
      <c r="I611">
        <v>2229</v>
      </c>
      <c r="J611">
        <v>303544885</v>
      </c>
      <c r="K611">
        <v>84</v>
      </c>
      <c r="L611"/>
      <c r="M611"/>
      <c r="N611">
        <v>1.4490551700097281</v>
      </c>
      <c r="O611" s="83">
        <v>18168.23</v>
      </c>
      <c r="P611">
        <v>17713.319999999989</v>
      </c>
      <c r="Q611">
        <v>1.797698</v>
      </c>
      <c r="R611">
        <v>19796.329999999998</v>
      </c>
      <c r="S611">
        <v>1.797698</v>
      </c>
      <c r="T611" s="84">
        <v>18168.23</v>
      </c>
      <c r="U611" s="57">
        <v>44105</v>
      </c>
      <c r="V611" s="81" t="str">
        <f t="shared" si="36"/>
        <v>82020</v>
      </c>
      <c r="W611" s="80" t="str">
        <f t="shared" si="37"/>
        <v>Acima de 120 dias</v>
      </c>
      <c r="X611" s="81" t="str">
        <f t="shared" si="39"/>
        <v>102020</v>
      </c>
      <c r="AA611"/>
    </row>
    <row r="612" spans="1:27" x14ac:dyDescent="0.3">
      <c r="A612" s="57">
        <v>44286</v>
      </c>
      <c r="B612">
        <v>29894663000189</v>
      </c>
      <c r="C612" t="s">
        <v>96</v>
      </c>
      <c r="D612" s="57">
        <v>44134</v>
      </c>
      <c r="E612">
        <v>106</v>
      </c>
      <c r="F612" s="57">
        <v>44323</v>
      </c>
      <c r="G612">
        <f t="shared" si="38"/>
        <v>37</v>
      </c>
      <c r="H612" s="57">
        <v>46699</v>
      </c>
      <c r="I612">
        <v>2383</v>
      </c>
      <c r="J612">
        <v>303546569</v>
      </c>
      <c r="K612">
        <v>84</v>
      </c>
      <c r="L612"/>
      <c r="M612"/>
      <c r="N612">
        <v>1.4067939999999999</v>
      </c>
      <c r="O612" s="83">
        <v>4579.66</v>
      </c>
      <c r="P612">
        <v>5149.7899999999954</v>
      </c>
      <c r="Q612">
        <v>1.7430589999999999</v>
      </c>
      <c r="R612">
        <v>5081.37</v>
      </c>
      <c r="S612">
        <v>1.7430589999999999</v>
      </c>
      <c r="T612" s="84">
        <v>4579.66</v>
      </c>
      <c r="U612" s="57">
        <v>44317</v>
      </c>
      <c r="V612" s="81" t="str">
        <f t="shared" si="36"/>
        <v>102020</v>
      </c>
      <c r="W612" s="80" t="str">
        <f t="shared" si="37"/>
        <v>1 a 30 dias</v>
      </c>
      <c r="X612" s="81" t="str">
        <f t="shared" si="39"/>
        <v>52021</v>
      </c>
      <c r="AA612"/>
    </row>
    <row r="613" spans="1:27" x14ac:dyDescent="0.3">
      <c r="A613" s="57">
        <v>44286</v>
      </c>
      <c r="B613">
        <v>29894663000189</v>
      </c>
      <c r="C613" t="s">
        <v>96</v>
      </c>
      <c r="D613" s="57">
        <v>44074</v>
      </c>
      <c r="E613">
        <v>75</v>
      </c>
      <c r="F613" s="57">
        <v>44081</v>
      </c>
      <c r="G613">
        <f t="shared" si="38"/>
        <v>-205</v>
      </c>
      <c r="H613" s="57">
        <v>46545</v>
      </c>
      <c r="I613">
        <v>2229</v>
      </c>
      <c r="J613">
        <v>303551615</v>
      </c>
      <c r="K613">
        <v>84</v>
      </c>
      <c r="L613"/>
      <c r="M613"/>
      <c r="N613">
        <v>1.4404227964829524</v>
      </c>
      <c r="O613" s="83">
        <v>3696.97</v>
      </c>
      <c r="P613">
        <v>3610.58</v>
      </c>
      <c r="Q613">
        <v>1.792967</v>
      </c>
      <c r="R613">
        <v>4032.59</v>
      </c>
      <c r="S613">
        <v>1.792967</v>
      </c>
      <c r="T613" s="84">
        <v>3696.97</v>
      </c>
      <c r="U613" s="57">
        <v>44105</v>
      </c>
      <c r="V613" s="81" t="str">
        <f t="shared" si="36"/>
        <v>82020</v>
      </c>
      <c r="W613" s="80" t="str">
        <f t="shared" si="37"/>
        <v>Acima de 120 dias</v>
      </c>
      <c r="X613" s="81" t="str">
        <f t="shared" si="39"/>
        <v>102020</v>
      </c>
      <c r="AA613"/>
    </row>
    <row r="614" spans="1:27" x14ac:dyDescent="0.3">
      <c r="A614" s="57">
        <v>44286</v>
      </c>
      <c r="B614">
        <v>29894663000189</v>
      </c>
      <c r="C614" t="s">
        <v>96</v>
      </c>
      <c r="D614" s="57">
        <v>44074</v>
      </c>
      <c r="E614">
        <v>117.85</v>
      </c>
      <c r="F614" s="57">
        <v>44172</v>
      </c>
      <c r="G614">
        <f t="shared" si="38"/>
        <v>-114</v>
      </c>
      <c r="H614" s="57">
        <v>46575</v>
      </c>
      <c r="I614">
        <v>2259</v>
      </c>
      <c r="J614">
        <v>303555757</v>
      </c>
      <c r="K614">
        <v>84</v>
      </c>
      <c r="L614"/>
      <c r="M614"/>
      <c r="N614">
        <v>1.431696109717681</v>
      </c>
      <c r="O614" s="83">
        <v>5505.76</v>
      </c>
      <c r="P614">
        <v>5725.6900000000005</v>
      </c>
      <c r="Q614">
        <v>1.7794490000000001</v>
      </c>
      <c r="R614">
        <v>6037.7000000000007</v>
      </c>
      <c r="S614">
        <v>1.7794490000000001</v>
      </c>
      <c r="T614" s="84">
        <v>5505.76</v>
      </c>
      <c r="U614" s="57">
        <v>44197</v>
      </c>
      <c r="V614" s="81" t="str">
        <f t="shared" si="36"/>
        <v>82020</v>
      </c>
      <c r="W614" s="80" t="str">
        <f t="shared" si="37"/>
        <v>91 a 120 dias</v>
      </c>
      <c r="X614" s="81" t="str">
        <f t="shared" si="39"/>
        <v>12021</v>
      </c>
      <c r="AA614"/>
    </row>
    <row r="615" spans="1:27" x14ac:dyDescent="0.3">
      <c r="A615" s="57">
        <v>44286</v>
      </c>
      <c r="B615">
        <v>29894663000189</v>
      </c>
      <c r="C615" t="s">
        <v>96</v>
      </c>
      <c r="D615" s="57">
        <v>44074</v>
      </c>
      <c r="E615">
        <v>145.38</v>
      </c>
      <c r="F615" s="57">
        <v>44142</v>
      </c>
      <c r="G615">
        <f t="shared" si="38"/>
        <v>-144</v>
      </c>
      <c r="H615" s="57">
        <v>46575</v>
      </c>
      <c r="I615">
        <v>2259</v>
      </c>
      <c r="J615">
        <v>303561113</v>
      </c>
      <c r="K615">
        <v>84</v>
      </c>
      <c r="L615"/>
      <c r="M615"/>
      <c r="N615">
        <v>1.4427964375300679</v>
      </c>
      <c r="O615" s="83">
        <v>6916.8</v>
      </c>
      <c r="P615">
        <v>7037.3100000000022</v>
      </c>
      <c r="Q615">
        <v>1.7912650000000001</v>
      </c>
      <c r="R615">
        <v>7571.05</v>
      </c>
      <c r="S615">
        <v>1.7912650000000001</v>
      </c>
      <c r="T615" s="84">
        <v>6916.8</v>
      </c>
      <c r="U615" s="57">
        <v>44136</v>
      </c>
      <c r="V615" s="81" t="str">
        <f t="shared" si="36"/>
        <v>82020</v>
      </c>
      <c r="W615" s="80" t="str">
        <f t="shared" si="37"/>
        <v>Acima de 120 dias</v>
      </c>
      <c r="X615" s="81" t="str">
        <f t="shared" si="39"/>
        <v>112020</v>
      </c>
      <c r="AA615"/>
    </row>
    <row r="616" spans="1:27" x14ac:dyDescent="0.3">
      <c r="A616" s="57">
        <v>44286</v>
      </c>
      <c r="B616">
        <v>29894663000189</v>
      </c>
      <c r="C616" t="s">
        <v>96</v>
      </c>
      <c r="D616" s="57">
        <v>44074</v>
      </c>
      <c r="E616">
        <v>151.15</v>
      </c>
      <c r="F616" s="57">
        <v>44323</v>
      </c>
      <c r="G616">
        <f t="shared" si="38"/>
        <v>37</v>
      </c>
      <c r="H616" s="57">
        <v>46608</v>
      </c>
      <c r="I616">
        <v>2292</v>
      </c>
      <c r="J616">
        <v>303567732</v>
      </c>
      <c r="K616">
        <v>84</v>
      </c>
      <c r="L616"/>
      <c r="M616"/>
      <c r="N616">
        <v>1.3599999999999999</v>
      </c>
      <c r="O616" s="83">
        <v>7146.5999999999995</v>
      </c>
      <c r="P616">
        <v>7569.5999999999985</v>
      </c>
      <c r="Q616">
        <v>1.3816930000000001</v>
      </c>
      <c r="R616">
        <v>7196.3799999999992</v>
      </c>
      <c r="S616">
        <v>1.3816930000000001</v>
      </c>
      <c r="T616" s="84">
        <v>7146.5999999999995</v>
      </c>
      <c r="U616" s="57">
        <v>44317</v>
      </c>
      <c r="V616" s="81" t="str">
        <f t="shared" si="36"/>
        <v>82020</v>
      </c>
      <c r="W616" s="80" t="str">
        <f t="shared" si="37"/>
        <v>1 a 30 dias</v>
      </c>
      <c r="X616" s="81" t="str">
        <f t="shared" si="39"/>
        <v>52021</v>
      </c>
      <c r="AA616"/>
    </row>
    <row r="617" spans="1:27" x14ac:dyDescent="0.3">
      <c r="A617" s="57">
        <v>44286</v>
      </c>
      <c r="B617">
        <v>29894663000189</v>
      </c>
      <c r="C617" t="s">
        <v>96</v>
      </c>
      <c r="D617" s="57">
        <v>44099</v>
      </c>
      <c r="E617">
        <v>133.56</v>
      </c>
      <c r="F617" s="57">
        <v>44172</v>
      </c>
      <c r="G617">
        <f t="shared" si="38"/>
        <v>-114</v>
      </c>
      <c r="H617" s="57">
        <v>46638</v>
      </c>
      <c r="I617">
        <v>2322</v>
      </c>
      <c r="J617">
        <v>303568401</v>
      </c>
      <c r="K617">
        <v>84</v>
      </c>
      <c r="L617"/>
      <c r="M617"/>
      <c r="N617">
        <v>1.3599999999999999</v>
      </c>
      <c r="O617" s="83">
        <v>6553.03</v>
      </c>
      <c r="P617">
        <v>6672.3200000000052</v>
      </c>
      <c r="Q617">
        <v>1.6362909999999999</v>
      </c>
      <c r="R617">
        <v>7073.9299999999994</v>
      </c>
      <c r="S617">
        <v>1.6362909999999999</v>
      </c>
      <c r="T617" s="84">
        <v>6553.03</v>
      </c>
      <c r="U617" s="57">
        <v>44197</v>
      </c>
      <c r="V617" s="81" t="str">
        <f t="shared" si="36"/>
        <v>92020</v>
      </c>
      <c r="W617" s="80" t="str">
        <f t="shared" si="37"/>
        <v>91 a 120 dias</v>
      </c>
      <c r="X617" s="81" t="str">
        <f t="shared" si="39"/>
        <v>12021</v>
      </c>
      <c r="AA617"/>
    </row>
    <row r="618" spans="1:27" x14ac:dyDescent="0.3">
      <c r="A618" s="57">
        <v>44286</v>
      </c>
      <c r="B618">
        <v>29894663000189</v>
      </c>
      <c r="C618" t="s">
        <v>96</v>
      </c>
      <c r="D618" s="57">
        <v>44134</v>
      </c>
      <c r="E618">
        <v>43.6</v>
      </c>
      <c r="F618" s="57">
        <v>44262</v>
      </c>
      <c r="G618">
        <f t="shared" si="38"/>
        <v>-24</v>
      </c>
      <c r="H618" s="57">
        <v>46667</v>
      </c>
      <c r="I618">
        <v>2351</v>
      </c>
      <c r="J618">
        <v>303579126</v>
      </c>
      <c r="K618">
        <v>84</v>
      </c>
      <c r="L618"/>
      <c r="M618"/>
      <c r="N618">
        <v>1.3599999999999999</v>
      </c>
      <c r="O618" s="83">
        <v>2024.71</v>
      </c>
      <c r="P618">
        <v>2182.62</v>
      </c>
      <c r="Q618">
        <v>1.629432</v>
      </c>
      <c r="R618">
        <v>2193.6800000000003</v>
      </c>
      <c r="S618">
        <v>1.629432</v>
      </c>
      <c r="T618" s="84">
        <v>2024.71</v>
      </c>
      <c r="U618" s="57">
        <v>44287</v>
      </c>
      <c r="V618" s="81" t="str">
        <f t="shared" si="36"/>
        <v>102020</v>
      </c>
      <c r="W618" s="80" t="str">
        <f t="shared" si="37"/>
        <v>1 a 30 dias</v>
      </c>
      <c r="X618" s="81" t="str">
        <f t="shared" si="39"/>
        <v>42021</v>
      </c>
      <c r="AA618"/>
    </row>
    <row r="619" spans="1:27" x14ac:dyDescent="0.3">
      <c r="A619" s="57">
        <v>44286</v>
      </c>
      <c r="B619">
        <v>29894663000189</v>
      </c>
      <c r="C619" t="s">
        <v>96</v>
      </c>
      <c r="D619" s="57">
        <v>44099</v>
      </c>
      <c r="E619">
        <v>159.82</v>
      </c>
      <c r="F619" s="57">
        <v>44172</v>
      </c>
      <c r="G619">
        <f t="shared" si="38"/>
        <v>-114</v>
      </c>
      <c r="H619" s="57">
        <v>46638</v>
      </c>
      <c r="I619">
        <v>2322</v>
      </c>
      <c r="J619">
        <v>303589828</v>
      </c>
      <c r="K619">
        <v>84</v>
      </c>
      <c r="L619"/>
      <c r="M619"/>
      <c r="N619">
        <v>1.4426700000000001</v>
      </c>
      <c r="O619" s="83">
        <v>7528.18</v>
      </c>
      <c r="P619">
        <v>7764.1700000000019</v>
      </c>
      <c r="Q619">
        <v>1.790219</v>
      </c>
      <c r="R619">
        <v>8270.3599999999988</v>
      </c>
      <c r="S619">
        <v>1.790219</v>
      </c>
      <c r="T619" s="84">
        <v>7528.18</v>
      </c>
      <c r="U619" s="57">
        <v>44166</v>
      </c>
      <c r="V619" s="81" t="str">
        <f t="shared" si="36"/>
        <v>92020</v>
      </c>
      <c r="W619" s="80" t="str">
        <f t="shared" si="37"/>
        <v>91 a 120 dias</v>
      </c>
      <c r="X619" s="81" t="str">
        <f t="shared" si="39"/>
        <v>122020</v>
      </c>
      <c r="AA619"/>
    </row>
    <row r="620" spans="1:27" x14ac:dyDescent="0.3">
      <c r="A620" s="57">
        <v>44286</v>
      </c>
      <c r="B620">
        <v>29894663000189</v>
      </c>
      <c r="C620" t="s">
        <v>96</v>
      </c>
      <c r="D620" s="57">
        <v>44134</v>
      </c>
      <c r="E620">
        <v>350.47</v>
      </c>
      <c r="F620" s="57">
        <v>44323</v>
      </c>
      <c r="G620">
        <f t="shared" si="38"/>
        <v>37</v>
      </c>
      <c r="H620" s="57">
        <v>46728</v>
      </c>
      <c r="I620">
        <v>2412</v>
      </c>
      <c r="J620">
        <v>303597789</v>
      </c>
      <c r="K620">
        <v>84</v>
      </c>
      <c r="L620"/>
      <c r="M620"/>
      <c r="N620">
        <v>1.4378930000000001</v>
      </c>
      <c r="O620" s="83">
        <v>15034.34</v>
      </c>
      <c r="P620">
        <v>16602.910000000003</v>
      </c>
      <c r="Q620">
        <v>1.7859050000000001</v>
      </c>
      <c r="R620">
        <v>16748.330000000002</v>
      </c>
      <c r="S620">
        <v>1.7859050000000001</v>
      </c>
      <c r="T620" s="84">
        <v>15034.34</v>
      </c>
      <c r="U620" s="57">
        <v>44317</v>
      </c>
      <c r="V620" s="81" t="str">
        <f t="shared" si="36"/>
        <v>102020</v>
      </c>
      <c r="W620" s="80" t="str">
        <f t="shared" si="37"/>
        <v>1 a 30 dias</v>
      </c>
      <c r="X620" s="81" t="str">
        <f t="shared" si="39"/>
        <v>52021</v>
      </c>
      <c r="AA620"/>
    </row>
    <row r="621" spans="1:27" x14ac:dyDescent="0.3">
      <c r="A621" s="57">
        <v>44286</v>
      </c>
      <c r="B621">
        <v>29894663000189</v>
      </c>
      <c r="C621" t="s">
        <v>96</v>
      </c>
      <c r="D621" s="57">
        <v>44134</v>
      </c>
      <c r="E621">
        <v>63</v>
      </c>
      <c r="F621" s="57">
        <v>44262</v>
      </c>
      <c r="G621">
        <f t="shared" si="38"/>
        <v>-24</v>
      </c>
      <c r="H621" s="57">
        <v>46699</v>
      </c>
      <c r="I621">
        <v>2383</v>
      </c>
      <c r="J621">
        <v>303627010</v>
      </c>
      <c r="K621">
        <v>84</v>
      </c>
      <c r="L621"/>
      <c r="M621"/>
      <c r="N621">
        <v>1.4036659999999999</v>
      </c>
      <c r="O621" s="83">
        <v>2850.7</v>
      </c>
      <c r="P621">
        <v>3064.09</v>
      </c>
      <c r="Q621">
        <v>1.7396149999999999</v>
      </c>
      <c r="R621">
        <v>3149.1</v>
      </c>
      <c r="S621">
        <v>1.7396149999999999</v>
      </c>
      <c r="T621" s="84">
        <v>2850.7</v>
      </c>
      <c r="U621" s="57">
        <v>44256</v>
      </c>
      <c r="V621" s="81" t="str">
        <f t="shared" si="36"/>
        <v>102020</v>
      </c>
      <c r="W621" s="80" t="str">
        <f t="shared" si="37"/>
        <v>1 a 30 dias</v>
      </c>
      <c r="X621" s="81" t="str">
        <f t="shared" si="39"/>
        <v>32021</v>
      </c>
      <c r="AA621"/>
    </row>
    <row r="622" spans="1:27" x14ac:dyDescent="0.3">
      <c r="A622" s="57">
        <v>44286</v>
      </c>
      <c r="B622">
        <v>29894663000189</v>
      </c>
      <c r="C622" t="s">
        <v>96</v>
      </c>
      <c r="D622" s="57">
        <v>44134</v>
      </c>
      <c r="E622">
        <v>52.15</v>
      </c>
      <c r="F622" s="57">
        <v>44262</v>
      </c>
      <c r="G622">
        <f t="shared" si="38"/>
        <v>-24</v>
      </c>
      <c r="H622" s="57">
        <v>46699</v>
      </c>
      <c r="I622">
        <v>2383</v>
      </c>
      <c r="J622">
        <v>303638452</v>
      </c>
      <c r="K622">
        <v>84</v>
      </c>
      <c r="L622"/>
      <c r="M622"/>
      <c r="N622">
        <v>1.4141650000000001</v>
      </c>
      <c r="O622" s="83">
        <v>2352.1099999999997</v>
      </c>
      <c r="P622">
        <v>2527.12</v>
      </c>
      <c r="Q622">
        <v>1.7508680000000001</v>
      </c>
      <c r="R622">
        <v>2598.4899999999998</v>
      </c>
      <c r="S622">
        <v>1.7508680000000001</v>
      </c>
      <c r="T622" s="84">
        <v>2352.1099999999997</v>
      </c>
      <c r="U622" s="57">
        <v>44256</v>
      </c>
      <c r="V622" s="81" t="str">
        <f t="shared" si="36"/>
        <v>102020</v>
      </c>
      <c r="W622" s="80" t="str">
        <f t="shared" si="37"/>
        <v>1 a 30 dias</v>
      </c>
      <c r="X622" s="81" t="str">
        <f t="shared" si="39"/>
        <v>32021</v>
      </c>
      <c r="AA622"/>
    </row>
    <row r="623" spans="1:27" x14ac:dyDescent="0.3">
      <c r="A623" s="57">
        <v>44286</v>
      </c>
      <c r="B623">
        <v>29894663000189</v>
      </c>
      <c r="C623" t="s">
        <v>96</v>
      </c>
      <c r="D623" s="57">
        <v>44001</v>
      </c>
      <c r="E623">
        <v>317.70999999999998</v>
      </c>
      <c r="F623" s="57">
        <v>44323</v>
      </c>
      <c r="G623">
        <f t="shared" si="38"/>
        <v>37</v>
      </c>
      <c r="H623" s="57">
        <v>46545</v>
      </c>
      <c r="I623">
        <v>2229</v>
      </c>
      <c r="J623">
        <v>303642819</v>
      </c>
      <c r="K623">
        <v>84</v>
      </c>
      <c r="L623"/>
      <c r="M623"/>
      <c r="N623">
        <v>1.440831</v>
      </c>
      <c r="O623" s="83">
        <v>13145.72</v>
      </c>
      <c r="P623">
        <v>15394.96</v>
      </c>
      <c r="Q623">
        <v>1.785868</v>
      </c>
      <c r="R623">
        <v>14539.21</v>
      </c>
      <c r="S623">
        <v>1.785868</v>
      </c>
      <c r="T623" s="84">
        <v>13145.72</v>
      </c>
      <c r="U623" s="57">
        <v>44317</v>
      </c>
      <c r="V623" s="81" t="str">
        <f t="shared" si="36"/>
        <v>62020</v>
      </c>
      <c r="W623" s="80" t="str">
        <f t="shared" si="37"/>
        <v>1 a 30 dias</v>
      </c>
      <c r="X623" s="81" t="str">
        <f t="shared" si="39"/>
        <v>52021</v>
      </c>
      <c r="AA623"/>
    </row>
    <row r="624" spans="1:27" x14ac:dyDescent="0.3">
      <c r="A624" s="57">
        <v>44286</v>
      </c>
      <c r="B624">
        <v>29894663000189</v>
      </c>
      <c r="C624" t="s">
        <v>96</v>
      </c>
      <c r="D624" s="57">
        <v>44074</v>
      </c>
      <c r="E624">
        <v>120.97</v>
      </c>
      <c r="F624" s="57">
        <v>44142</v>
      </c>
      <c r="G624">
        <f t="shared" si="38"/>
        <v>-144</v>
      </c>
      <c r="H624" s="57">
        <v>46608</v>
      </c>
      <c r="I624">
        <v>2292</v>
      </c>
      <c r="J624">
        <v>303673396</v>
      </c>
      <c r="K624">
        <v>84</v>
      </c>
      <c r="L624"/>
      <c r="M624"/>
      <c r="N624">
        <v>1.4394260000000001</v>
      </c>
      <c r="O624" s="83">
        <v>5792.14</v>
      </c>
      <c r="P624">
        <v>5898.4600000000028</v>
      </c>
      <c r="Q624">
        <v>1.787647</v>
      </c>
      <c r="R624">
        <v>6346.32</v>
      </c>
      <c r="S624">
        <v>1.787647</v>
      </c>
      <c r="T624" s="84">
        <v>5792.14</v>
      </c>
      <c r="U624" s="57">
        <v>44136</v>
      </c>
      <c r="V624" s="81" t="str">
        <f t="shared" si="36"/>
        <v>82020</v>
      </c>
      <c r="W624" s="80" t="str">
        <f t="shared" si="37"/>
        <v>Acima de 120 dias</v>
      </c>
      <c r="X624" s="81" t="str">
        <f t="shared" si="39"/>
        <v>112020</v>
      </c>
      <c r="AA624"/>
    </row>
    <row r="625" spans="1:27" x14ac:dyDescent="0.3">
      <c r="A625" s="57">
        <v>44286</v>
      </c>
      <c r="B625">
        <v>29894663000189</v>
      </c>
      <c r="C625" t="s">
        <v>96</v>
      </c>
      <c r="D625" s="57">
        <v>44134</v>
      </c>
      <c r="E625">
        <v>120.35</v>
      </c>
      <c r="F625" s="57">
        <v>44293</v>
      </c>
      <c r="G625">
        <f t="shared" si="38"/>
        <v>7</v>
      </c>
      <c r="H625" s="57">
        <v>46667</v>
      </c>
      <c r="I625">
        <v>2351</v>
      </c>
      <c r="J625">
        <v>303674253</v>
      </c>
      <c r="K625">
        <v>84</v>
      </c>
      <c r="L625"/>
      <c r="M625"/>
      <c r="N625">
        <v>1.3599999999999999</v>
      </c>
      <c r="O625" s="83">
        <v>5680.04</v>
      </c>
      <c r="P625">
        <v>6024.760000000002</v>
      </c>
      <c r="Q625">
        <v>1.502594</v>
      </c>
      <c r="R625">
        <v>5934.7699999999995</v>
      </c>
      <c r="S625">
        <v>1.502594</v>
      </c>
      <c r="T625" s="84">
        <v>5680.04</v>
      </c>
      <c r="U625" s="57">
        <v>44287</v>
      </c>
      <c r="V625" s="81" t="str">
        <f t="shared" si="36"/>
        <v>102020</v>
      </c>
      <c r="W625" s="80" t="str">
        <f t="shared" si="37"/>
        <v>1 a 30 dias</v>
      </c>
      <c r="X625" s="81" t="str">
        <f t="shared" si="39"/>
        <v>42021</v>
      </c>
      <c r="AA625"/>
    </row>
    <row r="626" spans="1:27" x14ac:dyDescent="0.3">
      <c r="A626" s="57">
        <v>44286</v>
      </c>
      <c r="B626">
        <v>29894663000189</v>
      </c>
      <c r="C626" t="s">
        <v>96</v>
      </c>
      <c r="D626" s="57">
        <v>44099</v>
      </c>
      <c r="E626">
        <v>236.2</v>
      </c>
      <c r="F626" s="57">
        <v>44323</v>
      </c>
      <c r="G626">
        <f t="shared" si="38"/>
        <v>37</v>
      </c>
      <c r="H626" s="57">
        <v>46699</v>
      </c>
      <c r="I626">
        <v>2383</v>
      </c>
      <c r="J626">
        <v>303679629</v>
      </c>
      <c r="K626">
        <v>84</v>
      </c>
      <c r="L626"/>
      <c r="M626"/>
      <c r="N626">
        <v>1.361011</v>
      </c>
      <c r="O626" s="83">
        <v>10330.150000000001</v>
      </c>
      <c r="P626">
        <v>11477.09</v>
      </c>
      <c r="Q626">
        <v>1.7025699999999999</v>
      </c>
      <c r="R626">
        <v>11488.980000000001</v>
      </c>
      <c r="S626">
        <v>1.7025699999999999</v>
      </c>
      <c r="T626" s="84">
        <v>10330.150000000001</v>
      </c>
      <c r="U626" s="57">
        <v>44317</v>
      </c>
      <c r="V626" s="81" t="str">
        <f t="shared" si="36"/>
        <v>92020</v>
      </c>
      <c r="W626" s="80" t="str">
        <f t="shared" si="37"/>
        <v>1 a 30 dias</v>
      </c>
      <c r="X626" s="81" t="str">
        <f t="shared" si="39"/>
        <v>52021</v>
      </c>
      <c r="AA626"/>
    </row>
    <row r="627" spans="1:27" x14ac:dyDescent="0.3">
      <c r="A627" s="57">
        <v>44286</v>
      </c>
      <c r="B627">
        <v>29894663000189</v>
      </c>
      <c r="C627" t="s">
        <v>96</v>
      </c>
      <c r="D627" s="57">
        <v>44099</v>
      </c>
      <c r="E627">
        <v>313.5</v>
      </c>
      <c r="F627" s="57">
        <v>44203</v>
      </c>
      <c r="G627">
        <f t="shared" si="38"/>
        <v>-83</v>
      </c>
      <c r="H627" s="57">
        <v>46273</v>
      </c>
      <c r="I627">
        <v>1957</v>
      </c>
      <c r="J627">
        <v>303687042</v>
      </c>
      <c r="K627">
        <v>72</v>
      </c>
      <c r="L627"/>
      <c r="M627"/>
      <c r="N627">
        <v>1.3599999999999999</v>
      </c>
      <c r="O627" s="83">
        <v>13719.19</v>
      </c>
      <c r="P627">
        <v>14366.839999999997</v>
      </c>
      <c r="Q627">
        <v>1.6873229999999999</v>
      </c>
      <c r="R627">
        <v>14855.37</v>
      </c>
      <c r="S627">
        <v>1.6873229999999999</v>
      </c>
      <c r="T627" s="84">
        <v>13719.19</v>
      </c>
      <c r="U627" s="57">
        <v>44197</v>
      </c>
      <c r="V627" s="81" t="str">
        <f t="shared" si="36"/>
        <v>92020</v>
      </c>
      <c r="W627" s="80" t="str">
        <f t="shared" si="37"/>
        <v>61 a 90 dias</v>
      </c>
      <c r="X627" s="81" t="str">
        <f t="shared" si="39"/>
        <v>12021</v>
      </c>
      <c r="AA627"/>
    </row>
    <row r="628" spans="1:27" x14ac:dyDescent="0.3">
      <c r="A628" s="57">
        <v>44286</v>
      </c>
      <c r="B628">
        <v>29894663000189</v>
      </c>
      <c r="C628" t="s">
        <v>96</v>
      </c>
      <c r="D628" s="57">
        <v>43903</v>
      </c>
      <c r="E628">
        <v>217</v>
      </c>
      <c r="F628" s="57">
        <v>44019</v>
      </c>
      <c r="G628">
        <f t="shared" si="38"/>
        <v>-267</v>
      </c>
      <c r="H628" s="57">
        <v>46062</v>
      </c>
      <c r="I628">
        <v>1746</v>
      </c>
      <c r="J628">
        <v>303700487</v>
      </c>
      <c r="K628">
        <v>72</v>
      </c>
      <c r="L628"/>
      <c r="M628"/>
      <c r="N628">
        <v>1.36</v>
      </c>
      <c r="O628" s="83">
        <v>10340.24</v>
      </c>
      <c r="P628">
        <v>9803.7300000000032</v>
      </c>
      <c r="Q628">
        <v>1.6445240000000001</v>
      </c>
      <c r="R628">
        <v>10924.89</v>
      </c>
      <c r="S628">
        <v>1.6445240000000001</v>
      </c>
      <c r="T628" s="84">
        <v>10340.24</v>
      </c>
      <c r="U628" s="57">
        <v>44044</v>
      </c>
      <c r="V628" s="81" t="str">
        <f t="shared" si="36"/>
        <v>32020</v>
      </c>
      <c r="W628" s="80" t="str">
        <f t="shared" si="37"/>
        <v>Acima de 120 dias</v>
      </c>
      <c r="X628" s="81" t="str">
        <f t="shared" si="39"/>
        <v>82020</v>
      </c>
      <c r="AA628"/>
    </row>
    <row r="629" spans="1:27" x14ac:dyDescent="0.3">
      <c r="A629" s="57">
        <v>44286</v>
      </c>
      <c r="B629">
        <v>29894663000189</v>
      </c>
      <c r="C629" t="s">
        <v>96</v>
      </c>
      <c r="D629" s="57">
        <v>43903</v>
      </c>
      <c r="E629">
        <v>24.14</v>
      </c>
      <c r="F629" s="57">
        <v>43989</v>
      </c>
      <c r="G629">
        <f t="shared" si="38"/>
        <v>-297</v>
      </c>
      <c r="H629" s="57">
        <v>46062</v>
      </c>
      <c r="I629">
        <v>1746</v>
      </c>
      <c r="J629">
        <v>303705630</v>
      </c>
      <c r="K629">
        <v>72</v>
      </c>
      <c r="L629"/>
      <c r="M629"/>
      <c r="N629">
        <v>1.4950000000000001</v>
      </c>
      <c r="O629" s="83">
        <v>1095.93</v>
      </c>
      <c r="P629">
        <v>1047.4000000000001</v>
      </c>
      <c r="Q629">
        <v>2.033207</v>
      </c>
      <c r="R629">
        <v>1207.8900000000001</v>
      </c>
      <c r="S629">
        <v>2.033207</v>
      </c>
      <c r="T629" s="84">
        <v>1095.93</v>
      </c>
      <c r="U629" s="57">
        <v>43983</v>
      </c>
      <c r="V629" s="81" t="str">
        <f t="shared" si="36"/>
        <v>32020</v>
      </c>
      <c r="W629" s="80" t="str">
        <f t="shared" si="37"/>
        <v>Acima de 120 dias</v>
      </c>
      <c r="X629" s="81" t="str">
        <f t="shared" si="39"/>
        <v>62020</v>
      </c>
      <c r="AA629"/>
    </row>
    <row r="630" spans="1:27" x14ac:dyDescent="0.3">
      <c r="A630" s="57">
        <v>44286</v>
      </c>
      <c r="B630">
        <v>29894663000189</v>
      </c>
      <c r="C630" t="s">
        <v>96</v>
      </c>
      <c r="D630" s="57">
        <v>43936</v>
      </c>
      <c r="E630">
        <v>510</v>
      </c>
      <c r="F630" s="57">
        <v>44081</v>
      </c>
      <c r="G630">
        <f t="shared" si="38"/>
        <v>-205</v>
      </c>
      <c r="H630" s="57">
        <v>46090</v>
      </c>
      <c r="I630">
        <v>1774</v>
      </c>
      <c r="J630">
        <v>303716534</v>
      </c>
      <c r="K630">
        <v>72</v>
      </c>
      <c r="L630"/>
      <c r="M630"/>
      <c r="N630">
        <v>1.4418645444319871</v>
      </c>
      <c r="O630" s="83">
        <v>22837.53</v>
      </c>
      <c r="P630">
        <v>22508.86</v>
      </c>
      <c r="Q630">
        <v>1.7846880000000001</v>
      </c>
      <c r="R630">
        <v>24467.66</v>
      </c>
      <c r="S630">
        <v>1.7846880000000001</v>
      </c>
      <c r="T630" s="84">
        <v>22837.53</v>
      </c>
      <c r="U630" s="57">
        <v>44105</v>
      </c>
      <c r="V630" s="81" t="str">
        <f t="shared" si="36"/>
        <v>42020</v>
      </c>
      <c r="W630" s="80" t="str">
        <f t="shared" si="37"/>
        <v>Acima de 120 dias</v>
      </c>
      <c r="X630" s="81" t="str">
        <f t="shared" si="39"/>
        <v>102020</v>
      </c>
      <c r="AA630"/>
    </row>
    <row r="631" spans="1:27" x14ac:dyDescent="0.3">
      <c r="A631" s="57">
        <v>44286</v>
      </c>
      <c r="B631">
        <v>29894663000189</v>
      </c>
      <c r="C631" t="s">
        <v>96</v>
      </c>
      <c r="D631" s="57">
        <v>43978</v>
      </c>
      <c r="E631">
        <v>18</v>
      </c>
      <c r="F631" s="57">
        <v>44172</v>
      </c>
      <c r="G631">
        <f t="shared" si="38"/>
        <v>-114</v>
      </c>
      <c r="H631" s="57">
        <v>46119</v>
      </c>
      <c r="I631">
        <v>1803</v>
      </c>
      <c r="J631">
        <v>303719045</v>
      </c>
      <c r="K631">
        <v>72</v>
      </c>
      <c r="L631"/>
      <c r="M631"/>
      <c r="N631">
        <v>1.4949999999999999</v>
      </c>
      <c r="O631" s="83">
        <v>719.23</v>
      </c>
      <c r="P631">
        <v>786.5100000000001</v>
      </c>
      <c r="Q631">
        <v>2.0392869999999998</v>
      </c>
      <c r="R631">
        <v>807.66</v>
      </c>
      <c r="S631">
        <v>2.0392869999999998</v>
      </c>
      <c r="T631" s="84">
        <v>719.23</v>
      </c>
      <c r="U631" s="57">
        <v>44166</v>
      </c>
      <c r="V631" s="81" t="str">
        <f t="shared" si="36"/>
        <v>52020</v>
      </c>
      <c r="W631" s="80" t="str">
        <f t="shared" si="37"/>
        <v>91 a 120 dias</v>
      </c>
      <c r="X631" s="81" t="str">
        <f t="shared" si="39"/>
        <v>122020</v>
      </c>
      <c r="AA631"/>
    </row>
    <row r="632" spans="1:27" x14ac:dyDescent="0.3">
      <c r="A632" s="57">
        <v>44286</v>
      </c>
      <c r="B632">
        <v>29894663000189</v>
      </c>
      <c r="C632" t="s">
        <v>96</v>
      </c>
      <c r="D632" s="57">
        <v>43978</v>
      </c>
      <c r="E632">
        <v>100.01</v>
      </c>
      <c r="F632" s="57">
        <v>44234</v>
      </c>
      <c r="G632">
        <f t="shared" si="38"/>
        <v>-52</v>
      </c>
      <c r="H632" s="57">
        <v>46514</v>
      </c>
      <c r="I632">
        <v>2198</v>
      </c>
      <c r="J632">
        <v>303738033</v>
      </c>
      <c r="K632">
        <v>84</v>
      </c>
      <c r="L632"/>
      <c r="M632"/>
      <c r="N632">
        <v>1.4433770000000001</v>
      </c>
      <c r="O632" s="83">
        <v>4404.8100000000004</v>
      </c>
      <c r="P632">
        <v>4859.1399999999985</v>
      </c>
      <c r="Q632">
        <v>1.7912269999999999</v>
      </c>
      <c r="R632">
        <v>4838.53</v>
      </c>
      <c r="S632">
        <v>1.7912269999999999</v>
      </c>
      <c r="T632" s="84">
        <v>4404.8100000000004</v>
      </c>
      <c r="U632" s="57">
        <v>44228</v>
      </c>
      <c r="V632" s="81" t="str">
        <f t="shared" si="36"/>
        <v>52020</v>
      </c>
      <c r="W632" s="80" t="str">
        <f t="shared" si="37"/>
        <v>31 a 60 dias</v>
      </c>
      <c r="X632" s="81" t="str">
        <f t="shared" si="39"/>
        <v>22021</v>
      </c>
      <c r="AA632"/>
    </row>
    <row r="633" spans="1:27" x14ac:dyDescent="0.3">
      <c r="A633" s="57">
        <v>44286</v>
      </c>
      <c r="B633">
        <v>29894663000189</v>
      </c>
      <c r="C633" t="s">
        <v>96</v>
      </c>
      <c r="D633" s="57">
        <v>44074</v>
      </c>
      <c r="E633">
        <v>63</v>
      </c>
      <c r="F633" s="57">
        <v>44203</v>
      </c>
      <c r="G633">
        <f t="shared" si="38"/>
        <v>-83</v>
      </c>
      <c r="H633" s="57">
        <v>46575</v>
      </c>
      <c r="I633">
        <v>2259</v>
      </c>
      <c r="J633">
        <v>303757848</v>
      </c>
      <c r="K633">
        <v>84</v>
      </c>
      <c r="L633"/>
      <c r="M633"/>
      <c r="N633">
        <v>1.4312995585840311</v>
      </c>
      <c r="O633" s="83">
        <v>2880.53</v>
      </c>
      <c r="P633">
        <v>3061.2299999999987</v>
      </c>
      <c r="Q633">
        <v>1.779034</v>
      </c>
      <c r="R633">
        <v>3164.98</v>
      </c>
      <c r="S633">
        <v>1.779034</v>
      </c>
      <c r="T633" s="84">
        <v>2880.53</v>
      </c>
      <c r="U633" s="57">
        <v>44197</v>
      </c>
      <c r="V633" s="81" t="str">
        <f t="shared" si="36"/>
        <v>82020</v>
      </c>
      <c r="W633" s="80" t="str">
        <f t="shared" si="37"/>
        <v>61 a 90 dias</v>
      </c>
      <c r="X633" s="81" t="str">
        <f t="shared" si="39"/>
        <v>12021</v>
      </c>
      <c r="AA633"/>
    </row>
    <row r="634" spans="1:27" x14ac:dyDescent="0.3">
      <c r="A634" s="57">
        <v>44286</v>
      </c>
      <c r="B634">
        <v>29894663000189</v>
      </c>
      <c r="C634" t="s">
        <v>96</v>
      </c>
      <c r="D634" s="57">
        <v>44074</v>
      </c>
      <c r="E634">
        <v>108.17</v>
      </c>
      <c r="F634" s="57">
        <v>44323</v>
      </c>
      <c r="G634">
        <f t="shared" si="38"/>
        <v>37</v>
      </c>
      <c r="H634" s="57">
        <v>46608</v>
      </c>
      <c r="I634">
        <v>2292</v>
      </c>
      <c r="J634">
        <v>303760486</v>
      </c>
      <c r="K634">
        <v>84</v>
      </c>
      <c r="L634"/>
      <c r="M634"/>
      <c r="N634">
        <v>1.3599999999999999</v>
      </c>
      <c r="O634" s="83">
        <v>5001.1099999999997</v>
      </c>
      <c r="P634">
        <v>5417.1500000000015</v>
      </c>
      <c r="Q634">
        <v>1.4547399999999999</v>
      </c>
      <c r="R634">
        <v>5150.05</v>
      </c>
      <c r="S634">
        <v>1.4547399999999999</v>
      </c>
      <c r="T634" s="84">
        <v>5001.1099999999997</v>
      </c>
      <c r="U634" s="57">
        <v>44317</v>
      </c>
      <c r="V634" s="81" t="str">
        <f t="shared" si="36"/>
        <v>82020</v>
      </c>
      <c r="W634" s="80" t="str">
        <f t="shared" si="37"/>
        <v>1 a 30 dias</v>
      </c>
      <c r="X634" s="81" t="str">
        <f t="shared" si="39"/>
        <v>52021</v>
      </c>
      <c r="AA634"/>
    </row>
    <row r="635" spans="1:27" x14ac:dyDescent="0.3">
      <c r="A635" s="57">
        <v>44286</v>
      </c>
      <c r="B635">
        <v>29894663000189</v>
      </c>
      <c r="C635" t="s">
        <v>96</v>
      </c>
      <c r="D635" s="57">
        <v>44074</v>
      </c>
      <c r="E635">
        <v>242.17</v>
      </c>
      <c r="F635" s="57">
        <v>44323</v>
      </c>
      <c r="G635">
        <f t="shared" si="38"/>
        <v>37</v>
      </c>
      <c r="H635" s="57">
        <v>46638</v>
      </c>
      <c r="I635">
        <v>2322</v>
      </c>
      <c r="J635">
        <v>303767121</v>
      </c>
      <c r="K635">
        <v>84</v>
      </c>
      <c r="L635"/>
      <c r="M635"/>
      <c r="N635">
        <v>1.3599999999999999</v>
      </c>
      <c r="O635" s="83">
        <v>11118.59</v>
      </c>
      <c r="P635">
        <v>11962.860000000002</v>
      </c>
      <c r="Q635">
        <v>1.500516</v>
      </c>
      <c r="R635">
        <v>11615.54</v>
      </c>
      <c r="S635">
        <v>1.500516</v>
      </c>
      <c r="T635" s="84">
        <v>11118.59</v>
      </c>
      <c r="U635" s="57">
        <v>44317</v>
      </c>
      <c r="V635" s="81" t="str">
        <f t="shared" si="36"/>
        <v>82020</v>
      </c>
      <c r="W635" s="80" t="str">
        <f t="shared" si="37"/>
        <v>1 a 30 dias</v>
      </c>
      <c r="X635" s="81" t="str">
        <f t="shared" si="39"/>
        <v>52021</v>
      </c>
      <c r="AA635"/>
    </row>
    <row r="636" spans="1:27" x14ac:dyDescent="0.3">
      <c r="A636" s="57">
        <v>44286</v>
      </c>
      <c r="B636">
        <v>29894663000189</v>
      </c>
      <c r="C636" t="s">
        <v>96</v>
      </c>
      <c r="D636" s="57">
        <v>44074</v>
      </c>
      <c r="E636">
        <v>77.47</v>
      </c>
      <c r="F636" s="57">
        <v>44142</v>
      </c>
      <c r="G636">
        <f t="shared" si="38"/>
        <v>-144</v>
      </c>
      <c r="H636" s="57">
        <v>46608</v>
      </c>
      <c r="I636">
        <v>2292</v>
      </c>
      <c r="J636">
        <v>303768427</v>
      </c>
      <c r="K636">
        <v>84</v>
      </c>
      <c r="L636"/>
      <c r="M636"/>
      <c r="N636">
        <v>1.440572</v>
      </c>
      <c r="O636" s="83">
        <v>3708.18</v>
      </c>
      <c r="P636">
        <v>3775.9400000000014</v>
      </c>
      <c r="Q636">
        <v>1.7888500000000001</v>
      </c>
      <c r="R636">
        <v>4062.96</v>
      </c>
      <c r="S636">
        <v>1.7888500000000001</v>
      </c>
      <c r="T636" s="84">
        <v>3708.18</v>
      </c>
      <c r="U636" s="57">
        <v>44136</v>
      </c>
      <c r="V636" s="81" t="str">
        <f t="shared" si="36"/>
        <v>82020</v>
      </c>
      <c r="W636" s="80" t="str">
        <f t="shared" si="37"/>
        <v>Acima de 120 dias</v>
      </c>
      <c r="X636" s="81" t="str">
        <f t="shared" si="39"/>
        <v>112020</v>
      </c>
      <c r="AA636"/>
    </row>
    <row r="637" spans="1:27" x14ac:dyDescent="0.3">
      <c r="A637" s="57">
        <v>44286</v>
      </c>
      <c r="B637">
        <v>29894663000189</v>
      </c>
      <c r="C637" t="s">
        <v>96</v>
      </c>
      <c r="D637" s="57">
        <v>44074</v>
      </c>
      <c r="E637">
        <v>313.5</v>
      </c>
      <c r="F637" s="57">
        <v>44323</v>
      </c>
      <c r="G637">
        <f t="shared" si="38"/>
        <v>37</v>
      </c>
      <c r="H637" s="57">
        <v>46638</v>
      </c>
      <c r="I637">
        <v>2322</v>
      </c>
      <c r="J637">
        <v>303776093</v>
      </c>
      <c r="K637">
        <v>84</v>
      </c>
      <c r="L637"/>
      <c r="M637"/>
      <c r="N637">
        <v>1.4081239999999999</v>
      </c>
      <c r="O637" s="83">
        <v>13380.85</v>
      </c>
      <c r="P637">
        <v>15229.760000000004</v>
      </c>
      <c r="Q637">
        <v>1.7437</v>
      </c>
      <c r="R637">
        <v>14813.05</v>
      </c>
      <c r="S637">
        <v>1.7437</v>
      </c>
      <c r="T637" s="84">
        <v>13380.85</v>
      </c>
      <c r="U637" s="57">
        <v>44317</v>
      </c>
      <c r="V637" s="81" t="str">
        <f t="shared" si="36"/>
        <v>82020</v>
      </c>
      <c r="W637" s="80" t="str">
        <f t="shared" si="37"/>
        <v>1 a 30 dias</v>
      </c>
      <c r="X637" s="81" t="str">
        <f t="shared" si="39"/>
        <v>52021</v>
      </c>
      <c r="AA637"/>
    </row>
    <row r="638" spans="1:27" x14ac:dyDescent="0.3">
      <c r="A638" s="57">
        <v>44286</v>
      </c>
      <c r="B638">
        <v>29894663000189</v>
      </c>
      <c r="C638" t="s">
        <v>96</v>
      </c>
      <c r="D638" s="57">
        <v>44099</v>
      </c>
      <c r="E638">
        <v>70.08</v>
      </c>
      <c r="F638" s="57">
        <v>44323</v>
      </c>
      <c r="G638">
        <f t="shared" si="38"/>
        <v>37</v>
      </c>
      <c r="H638" s="57">
        <v>46699</v>
      </c>
      <c r="I638">
        <v>2383</v>
      </c>
      <c r="J638">
        <v>303789009</v>
      </c>
      <c r="K638">
        <v>84</v>
      </c>
      <c r="L638"/>
      <c r="M638"/>
      <c r="N638">
        <v>1.447929</v>
      </c>
      <c r="O638" s="83">
        <v>2977.69</v>
      </c>
      <c r="P638">
        <v>3300.9099999999989</v>
      </c>
      <c r="Q638">
        <v>1.7989999999999999</v>
      </c>
      <c r="R638">
        <v>3316.15</v>
      </c>
      <c r="S638">
        <v>1.7989999999999999</v>
      </c>
      <c r="T638" s="84">
        <v>2977.69</v>
      </c>
      <c r="U638" s="57">
        <v>44317</v>
      </c>
      <c r="V638" s="81" t="str">
        <f t="shared" si="36"/>
        <v>92020</v>
      </c>
      <c r="W638" s="80" t="str">
        <f t="shared" si="37"/>
        <v>1 a 30 dias</v>
      </c>
      <c r="X638" s="81" t="str">
        <f t="shared" si="39"/>
        <v>52021</v>
      </c>
      <c r="AA638"/>
    </row>
    <row r="639" spans="1:27" x14ac:dyDescent="0.3">
      <c r="A639" s="57">
        <v>44286</v>
      </c>
      <c r="B639">
        <v>29894663000189</v>
      </c>
      <c r="C639" t="s">
        <v>96</v>
      </c>
      <c r="D639" s="57">
        <v>44074</v>
      </c>
      <c r="E639">
        <v>88.83</v>
      </c>
      <c r="F639" s="57">
        <v>44323</v>
      </c>
      <c r="G639">
        <f t="shared" si="38"/>
        <v>37</v>
      </c>
      <c r="H639" s="57">
        <v>46575</v>
      </c>
      <c r="I639">
        <v>2259</v>
      </c>
      <c r="J639">
        <v>303859608</v>
      </c>
      <c r="K639">
        <v>84</v>
      </c>
      <c r="L639"/>
      <c r="M639"/>
      <c r="N639">
        <v>1.4418991834378181</v>
      </c>
      <c r="O639" s="83">
        <v>3694.41</v>
      </c>
      <c r="P639">
        <v>4301.2300000000014</v>
      </c>
      <c r="Q639">
        <v>1.7902530000000001</v>
      </c>
      <c r="R639">
        <v>4094.19</v>
      </c>
      <c r="S639">
        <v>1.7902530000000001</v>
      </c>
      <c r="T639" s="84">
        <v>3694.41</v>
      </c>
      <c r="U639" s="57">
        <v>44317</v>
      </c>
      <c r="V639" s="81" t="str">
        <f t="shared" si="36"/>
        <v>82020</v>
      </c>
      <c r="W639" s="80" t="str">
        <f t="shared" si="37"/>
        <v>1 a 30 dias</v>
      </c>
      <c r="X639" s="81" t="str">
        <f t="shared" si="39"/>
        <v>52021</v>
      </c>
      <c r="AA639"/>
    </row>
    <row r="640" spans="1:27" x14ac:dyDescent="0.3">
      <c r="A640" s="57">
        <v>44286</v>
      </c>
      <c r="B640">
        <v>29894663000189</v>
      </c>
      <c r="C640" t="s">
        <v>96</v>
      </c>
      <c r="D640" s="57">
        <v>43978</v>
      </c>
      <c r="E640">
        <v>58</v>
      </c>
      <c r="F640" s="57">
        <v>44323</v>
      </c>
      <c r="G640">
        <f t="shared" si="38"/>
        <v>37</v>
      </c>
      <c r="H640" s="57">
        <v>46119</v>
      </c>
      <c r="I640">
        <v>1803</v>
      </c>
      <c r="J640">
        <v>303920823</v>
      </c>
      <c r="K640">
        <v>72</v>
      </c>
      <c r="L640"/>
      <c r="M640"/>
      <c r="N640">
        <v>1.4949999999999999</v>
      </c>
      <c r="O640" s="83">
        <v>2036.1</v>
      </c>
      <c r="P640">
        <v>2534.21</v>
      </c>
      <c r="Q640">
        <v>2.0209929999999998</v>
      </c>
      <c r="R640">
        <v>2312.3000000000002</v>
      </c>
      <c r="S640">
        <v>2.0209929999999998</v>
      </c>
      <c r="T640" s="84">
        <v>2036.1</v>
      </c>
      <c r="U640" s="57">
        <v>44317</v>
      </c>
      <c r="V640" s="81" t="str">
        <f t="shared" si="36"/>
        <v>52020</v>
      </c>
      <c r="W640" s="80" t="str">
        <f t="shared" si="37"/>
        <v>1 a 30 dias</v>
      </c>
      <c r="X640" s="81" t="str">
        <f t="shared" si="39"/>
        <v>52021</v>
      </c>
      <c r="AA640"/>
    </row>
    <row r="641" spans="1:27" x14ac:dyDescent="0.3">
      <c r="A641" s="57">
        <v>44286</v>
      </c>
      <c r="B641">
        <v>29894663000189</v>
      </c>
      <c r="C641" t="s">
        <v>96</v>
      </c>
      <c r="D641" s="57">
        <v>44001</v>
      </c>
      <c r="E641">
        <v>328.14</v>
      </c>
      <c r="F641" s="57">
        <v>44111</v>
      </c>
      <c r="G641">
        <f t="shared" si="38"/>
        <v>-175</v>
      </c>
      <c r="H641" s="57">
        <v>46545</v>
      </c>
      <c r="I641">
        <v>2229</v>
      </c>
      <c r="J641">
        <v>303944161</v>
      </c>
      <c r="K641">
        <v>84</v>
      </c>
      <c r="L641"/>
      <c r="M641"/>
      <c r="N641">
        <v>1.4531530000000001</v>
      </c>
      <c r="O641" s="83">
        <v>15823.73</v>
      </c>
      <c r="P641">
        <v>15834.36</v>
      </c>
      <c r="Q641">
        <v>1.7989999999999999</v>
      </c>
      <c r="R641">
        <v>17258.3</v>
      </c>
      <c r="S641">
        <v>1.7989999999999999</v>
      </c>
      <c r="T641" s="84">
        <v>15823.73</v>
      </c>
      <c r="U641" s="57">
        <v>44105</v>
      </c>
      <c r="V641" s="81" t="str">
        <f t="shared" si="36"/>
        <v>62020</v>
      </c>
      <c r="W641" s="80" t="str">
        <f t="shared" si="37"/>
        <v>Acima de 120 dias</v>
      </c>
      <c r="X641" s="81" t="str">
        <f t="shared" si="39"/>
        <v>102020</v>
      </c>
      <c r="AA641"/>
    </row>
    <row r="642" spans="1:27" x14ac:dyDescent="0.3">
      <c r="A642" s="57">
        <v>44286</v>
      </c>
      <c r="B642">
        <v>29894663000189</v>
      </c>
      <c r="C642" t="s">
        <v>96</v>
      </c>
      <c r="D642" s="57">
        <v>44001</v>
      </c>
      <c r="E642">
        <v>699</v>
      </c>
      <c r="F642" s="57">
        <v>44019</v>
      </c>
      <c r="G642">
        <f t="shared" si="38"/>
        <v>-267</v>
      </c>
      <c r="H642" s="57">
        <v>46545</v>
      </c>
      <c r="I642">
        <v>2229</v>
      </c>
      <c r="J642">
        <v>303945121</v>
      </c>
      <c r="K642">
        <v>84</v>
      </c>
      <c r="L642"/>
      <c r="M642"/>
      <c r="N642">
        <v>1.4531640000000001</v>
      </c>
      <c r="O642" s="83">
        <v>35804.54</v>
      </c>
      <c r="P642">
        <v>33730.01</v>
      </c>
      <c r="Q642">
        <v>1.7990010000000001</v>
      </c>
      <c r="R642">
        <v>38860.369999999995</v>
      </c>
      <c r="S642">
        <v>1.7990010000000001</v>
      </c>
      <c r="T642" s="84">
        <v>35804.54</v>
      </c>
      <c r="U642" s="57">
        <v>44044</v>
      </c>
      <c r="V642" s="81" t="str">
        <f t="shared" ref="V642:V705" si="40">MONTH(D642)&amp;YEAR(D642)</f>
        <v>62020</v>
      </c>
      <c r="W642" s="80" t="str">
        <f t="shared" ref="W642:W705" si="41">_xlfn.IFS(G642&lt;-120,"Acima de 120 dias",G642&lt;=-90,"91 a 120 dias",G642&lt;=-61,"61 a 90 dias",G642&lt;=-31,"31 a 60 dias",G642&gt;=-30,"1 a 30 dias")</f>
        <v>Acima de 120 dias</v>
      </c>
      <c r="X642" s="81" t="str">
        <f t="shared" si="39"/>
        <v>82020</v>
      </c>
      <c r="AA642"/>
    </row>
    <row r="643" spans="1:27" x14ac:dyDescent="0.3">
      <c r="A643" s="57">
        <v>44286</v>
      </c>
      <c r="B643">
        <v>29894663000189</v>
      </c>
      <c r="C643" t="s">
        <v>96</v>
      </c>
      <c r="D643" s="57">
        <v>44040</v>
      </c>
      <c r="E643">
        <v>280.45</v>
      </c>
      <c r="F643" s="57">
        <v>44172</v>
      </c>
      <c r="G643">
        <f t="shared" ref="G643:G706" si="42">F643-A643</f>
        <v>-114</v>
      </c>
      <c r="H643" s="57">
        <v>46545</v>
      </c>
      <c r="I643">
        <v>2229</v>
      </c>
      <c r="J643">
        <v>303948042</v>
      </c>
      <c r="K643">
        <v>84</v>
      </c>
      <c r="L643"/>
      <c r="M643"/>
      <c r="N643">
        <v>1.4388975544575096</v>
      </c>
      <c r="O643" s="83">
        <v>13002.69</v>
      </c>
      <c r="P643">
        <v>13570.009999999997</v>
      </c>
      <c r="Q643">
        <v>1.786913</v>
      </c>
      <c r="R643">
        <v>14243.710000000001</v>
      </c>
      <c r="S643">
        <v>1.786913</v>
      </c>
      <c r="T643" s="84">
        <v>13002.69</v>
      </c>
      <c r="U643" s="57">
        <v>44166</v>
      </c>
      <c r="V643" s="81" t="str">
        <f t="shared" si="40"/>
        <v>72020</v>
      </c>
      <c r="W643" s="80" t="str">
        <f t="shared" si="41"/>
        <v>91 a 120 dias</v>
      </c>
      <c r="X643" s="81" t="str">
        <f t="shared" ref="X643:X706" si="43">MONTH(U643)&amp;YEAR(U643)</f>
        <v>122020</v>
      </c>
      <c r="AA643"/>
    </row>
    <row r="644" spans="1:27" x14ac:dyDescent="0.3">
      <c r="A644" s="57">
        <v>44286</v>
      </c>
      <c r="B644">
        <v>29894663000189</v>
      </c>
      <c r="C644" t="s">
        <v>96</v>
      </c>
      <c r="D644" s="57">
        <v>44074</v>
      </c>
      <c r="E644">
        <v>77.989999999999995</v>
      </c>
      <c r="F644" s="57">
        <v>44142</v>
      </c>
      <c r="G644">
        <f t="shared" si="42"/>
        <v>-144</v>
      </c>
      <c r="H644" s="57">
        <v>46575</v>
      </c>
      <c r="I644">
        <v>2259</v>
      </c>
      <c r="J644">
        <v>303955517</v>
      </c>
      <c r="K644">
        <v>84</v>
      </c>
      <c r="L644"/>
      <c r="M644"/>
      <c r="N644">
        <v>1.4316821262419224</v>
      </c>
      <c r="O644" s="83">
        <v>3721.52</v>
      </c>
      <c r="P644">
        <v>3789.1</v>
      </c>
      <c r="Q644">
        <v>1.7794449999999999</v>
      </c>
      <c r="R644">
        <v>4073.58</v>
      </c>
      <c r="S644">
        <v>1.7794449999999999</v>
      </c>
      <c r="T644" s="84">
        <v>3721.52</v>
      </c>
      <c r="U644" s="57">
        <v>44136</v>
      </c>
      <c r="V644" s="81" t="str">
        <f t="shared" si="40"/>
        <v>82020</v>
      </c>
      <c r="W644" s="80" t="str">
        <f t="shared" si="41"/>
        <v>Acima de 120 dias</v>
      </c>
      <c r="X644" s="81" t="str">
        <f t="shared" si="43"/>
        <v>112020</v>
      </c>
      <c r="AA644"/>
    </row>
    <row r="645" spans="1:27" x14ac:dyDescent="0.3">
      <c r="A645" s="57">
        <v>44286</v>
      </c>
      <c r="B645">
        <v>29894663000189</v>
      </c>
      <c r="C645" t="s">
        <v>96</v>
      </c>
      <c r="D645" s="57">
        <v>43936</v>
      </c>
      <c r="E645">
        <v>226.32</v>
      </c>
      <c r="F645" s="57">
        <v>44172</v>
      </c>
      <c r="G645">
        <f t="shared" si="42"/>
        <v>-114</v>
      </c>
      <c r="H645" s="57">
        <v>46090</v>
      </c>
      <c r="I645">
        <v>1774</v>
      </c>
      <c r="J645">
        <v>304012340</v>
      </c>
      <c r="K645">
        <v>72</v>
      </c>
      <c r="L645"/>
      <c r="M645"/>
      <c r="N645">
        <v>1.5130000000000001</v>
      </c>
      <c r="O645" s="83">
        <v>8933.07</v>
      </c>
      <c r="P645">
        <v>9780.369999999999</v>
      </c>
      <c r="Q645">
        <v>2.062681</v>
      </c>
      <c r="R645">
        <v>10021.75</v>
      </c>
      <c r="S645">
        <v>2.062681</v>
      </c>
      <c r="T645" s="84">
        <v>8933.07</v>
      </c>
      <c r="U645" s="57">
        <v>44166</v>
      </c>
      <c r="V645" s="81" t="str">
        <f t="shared" si="40"/>
        <v>42020</v>
      </c>
      <c r="W645" s="80" t="str">
        <f t="shared" si="41"/>
        <v>91 a 120 dias</v>
      </c>
      <c r="X645" s="81" t="str">
        <f t="shared" si="43"/>
        <v>122020</v>
      </c>
      <c r="AA645"/>
    </row>
    <row r="646" spans="1:27" x14ac:dyDescent="0.3">
      <c r="A646" s="57">
        <v>44286</v>
      </c>
      <c r="B646">
        <v>29894663000189</v>
      </c>
      <c r="C646" t="s">
        <v>96</v>
      </c>
      <c r="D646" s="57">
        <v>43978</v>
      </c>
      <c r="E646">
        <v>158.80000000000001</v>
      </c>
      <c r="F646" s="57">
        <v>44142</v>
      </c>
      <c r="G646">
        <f t="shared" si="42"/>
        <v>-144</v>
      </c>
      <c r="H646" s="57">
        <v>46119</v>
      </c>
      <c r="I646">
        <v>1803</v>
      </c>
      <c r="J646">
        <v>304018780</v>
      </c>
      <c r="K646">
        <v>72</v>
      </c>
      <c r="L646"/>
      <c r="M646"/>
      <c r="N646">
        <v>1.5032492476974977</v>
      </c>
      <c r="O646" s="83">
        <v>6478.1100000000006</v>
      </c>
      <c r="P646">
        <v>6921.9000000000005</v>
      </c>
      <c r="Q646">
        <v>2.0592199999999998</v>
      </c>
      <c r="R646">
        <v>7270.77</v>
      </c>
      <c r="S646">
        <v>2.0592199999999998</v>
      </c>
      <c r="T646" s="84">
        <v>6478.1100000000006</v>
      </c>
      <c r="U646" s="57">
        <v>44136</v>
      </c>
      <c r="V646" s="81" t="str">
        <f t="shared" si="40"/>
        <v>52020</v>
      </c>
      <c r="W646" s="80" t="str">
        <f t="shared" si="41"/>
        <v>Acima de 120 dias</v>
      </c>
      <c r="X646" s="81" t="str">
        <f t="shared" si="43"/>
        <v>112020</v>
      </c>
      <c r="AA646"/>
    </row>
    <row r="647" spans="1:27" x14ac:dyDescent="0.3">
      <c r="A647" s="57">
        <v>44286</v>
      </c>
      <c r="B647">
        <v>29894663000189</v>
      </c>
      <c r="C647" t="s">
        <v>96</v>
      </c>
      <c r="D647" s="57">
        <v>44040</v>
      </c>
      <c r="E647">
        <v>313.48</v>
      </c>
      <c r="F647" s="57">
        <v>44323</v>
      </c>
      <c r="G647">
        <f t="shared" si="42"/>
        <v>37</v>
      </c>
      <c r="H647" s="57">
        <v>46119</v>
      </c>
      <c r="I647">
        <v>1803</v>
      </c>
      <c r="J647">
        <v>304022674</v>
      </c>
      <c r="K647">
        <v>72</v>
      </c>
      <c r="L647"/>
      <c r="M647"/>
      <c r="N647">
        <v>1.3985714642226164</v>
      </c>
      <c r="O647" s="83">
        <v>11620.779999999999</v>
      </c>
      <c r="P647">
        <v>13863.530000000002</v>
      </c>
      <c r="Q647">
        <v>1.7910509999999999</v>
      </c>
      <c r="R647">
        <v>12803.66</v>
      </c>
      <c r="S647">
        <v>1.7910509999999999</v>
      </c>
      <c r="T647" s="84">
        <v>11620.779999999999</v>
      </c>
      <c r="U647" s="57">
        <v>44317</v>
      </c>
      <c r="V647" s="81" t="str">
        <f t="shared" si="40"/>
        <v>72020</v>
      </c>
      <c r="W647" s="80" t="str">
        <f t="shared" si="41"/>
        <v>1 a 30 dias</v>
      </c>
      <c r="X647" s="81" t="str">
        <f t="shared" si="43"/>
        <v>52021</v>
      </c>
      <c r="AA647"/>
    </row>
    <row r="648" spans="1:27" x14ac:dyDescent="0.3">
      <c r="A648" s="57">
        <v>44286</v>
      </c>
      <c r="B648">
        <v>29894663000189</v>
      </c>
      <c r="C648" t="s">
        <v>96</v>
      </c>
      <c r="D648" s="57">
        <v>44074</v>
      </c>
      <c r="E648">
        <v>230</v>
      </c>
      <c r="F648" s="57">
        <v>44172</v>
      </c>
      <c r="G648">
        <f t="shared" si="42"/>
        <v>-114</v>
      </c>
      <c r="H648" s="57">
        <v>46545</v>
      </c>
      <c r="I648">
        <v>2229</v>
      </c>
      <c r="J648">
        <v>304035932</v>
      </c>
      <c r="K648">
        <v>84</v>
      </c>
      <c r="L648"/>
      <c r="M648"/>
      <c r="N648">
        <v>1.3599999999999999</v>
      </c>
      <c r="O648" s="83">
        <v>12022.44</v>
      </c>
      <c r="P648">
        <v>11370.300000000005</v>
      </c>
      <c r="Q648">
        <v>1.3324959999999999</v>
      </c>
      <c r="R648">
        <v>11934.47</v>
      </c>
      <c r="S648">
        <v>1.3324959999999999</v>
      </c>
      <c r="T648" s="84">
        <v>12022.44</v>
      </c>
      <c r="U648" s="57">
        <v>44166</v>
      </c>
      <c r="V648" s="81" t="str">
        <f t="shared" si="40"/>
        <v>82020</v>
      </c>
      <c r="W648" s="80" t="str">
        <f t="shared" si="41"/>
        <v>91 a 120 dias</v>
      </c>
      <c r="X648" s="81" t="str">
        <f t="shared" si="43"/>
        <v>122020</v>
      </c>
      <c r="AA648"/>
    </row>
    <row r="649" spans="1:27" x14ac:dyDescent="0.3">
      <c r="A649" s="57">
        <v>44286</v>
      </c>
      <c r="B649">
        <v>29894663000189</v>
      </c>
      <c r="C649" t="s">
        <v>96</v>
      </c>
      <c r="D649" s="57">
        <v>44001</v>
      </c>
      <c r="E649">
        <v>295</v>
      </c>
      <c r="F649" s="57">
        <v>44172</v>
      </c>
      <c r="G649">
        <f t="shared" si="42"/>
        <v>-114</v>
      </c>
      <c r="H649" s="57">
        <v>46545</v>
      </c>
      <c r="I649">
        <v>2229</v>
      </c>
      <c r="J649">
        <v>304042072</v>
      </c>
      <c r="K649">
        <v>84</v>
      </c>
      <c r="L649"/>
      <c r="M649"/>
      <c r="N649">
        <v>1.4420360000000001</v>
      </c>
      <c r="O649" s="83">
        <v>13676.52</v>
      </c>
      <c r="P649">
        <v>14288.73</v>
      </c>
      <c r="Q649">
        <v>1.78715</v>
      </c>
      <c r="R649">
        <v>14970.07</v>
      </c>
      <c r="S649">
        <v>1.78715</v>
      </c>
      <c r="T649" s="84">
        <v>13676.52</v>
      </c>
      <c r="U649" s="57">
        <v>44197</v>
      </c>
      <c r="V649" s="81" t="str">
        <f t="shared" si="40"/>
        <v>62020</v>
      </c>
      <c r="W649" s="80" t="str">
        <f t="shared" si="41"/>
        <v>91 a 120 dias</v>
      </c>
      <c r="X649" s="81" t="str">
        <f t="shared" si="43"/>
        <v>12021</v>
      </c>
      <c r="AA649"/>
    </row>
    <row r="650" spans="1:27" x14ac:dyDescent="0.3">
      <c r="A650" s="57">
        <v>44286</v>
      </c>
      <c r="B650">
        <v>29894663000189</v>
      </c>
      <c r="C650" t="s">
        <v>96</v>
      </c>
      <c r="D650" s="57">
        <v>44074</v>
      </c>
      <c r="E650">
        <v>397.55</v>
      </c>
      <c r="F650" s="57">
        <v>44142</v>
      </c>
      <c r="G650">
        <f t="shared" si="42"/>
        <v>-144</v>
      </c>
      <c r="H650" s="57">
        <v>46545</v>
      </c>
      <c r="I650">
        <v>2229</v>
      </c>
      <c r="J650">
        <v>304045149</v>
      </c>
      <c r="K650">
        <v>84</v>
      </c>
      <c r="L650"/>
      <c r="M650"/>
      <c r="N650">
        <v>1.4443805564596275</v>
      </c>
      <c r="O650" s="83">
        <v>18802.29</v>
      </c>
      <c r="P650">
        <v>19113.600000000002</v>
      </c>
      <c r="Q650">
        <v>1.7927470000000001</v>
      </c>
      <c r="R650">
        <v>20558.87</v>
      </c>
      <c r="S650">
        <v>1.7927470000000001</v>
      </c>
      <c r="T650" s="84">
        <v>18802.29</v>
      </c>
      <c r="U650" s="57">
        <v>44136</v>
      </c>
      <c r="V650" s="81" t="str">
        <f t="shared" si="40"/>
        <v>82020</v>
      </c>
      <c r="W650" s="80" t="str">
        <f t="shared" si="41"/>
        <v>Acima de 120 dias</v>
      </c>
      <c r="X650" s="81" t="str">
        <f t="shared" si="43"/>
        <v>112020</v>
      </c>
      <c r="AA650"/>
    </row>
    <row r="651" spans="1:27" x14ac:dyDescent="0.3">
      <c r="A651" s="57">
        <v>44286</v>
      </c>
      <c r="B651">
        <v>29894663000189</v>
      </c>
      <c r="C651" t="s">
        <v>96</v>
      </c>
      <c r="D651" s="57">
        <v>44074</v>
      </c>
      <c r="E651">
        <v>47.28</v>
      </c>
      <c r="F651" s="57">
        <v>44323</v>
      </c>
      <c r="G651">
        <f t="shared" si="42"/>
        <v>37</v>
      </c>
      <c r="H651" s="57">
        <v>46575</v>
      </c>
      <c r="I651">
        <v>2259</v>
      </c>
      <c r="J651">
        <v>304053780</v>
      </c>
      <c r="K651">
        <v>84</v>
      </c>
      <c r="L651"/>
      <c r="M651"/>
      <c r="N651">
        <v>1.4299598390207091</v>
      </c>
      <c r="O651" s="83">
        <v>1970.45</v>
      </c>
      <c r="P651">
        <v>2298.3599999999992</v>
      </c>
      <c r="Q651">
        <v>1.783074</v>
      </c>
      <c r="R651">
        <v>2187.02</v>
      </c>
      <c r="S651">
        <v>1.783074</v>
      </c>
      <c r="T651" s="84">
        <v>1970.45</v>
      </c>
      <c r="U651" s="57">
        <v>44317</v>
      </c>
      <c r="V651" s="81" t="str">
        <f t="shared" si="40"/>
        <v>82020</v>
      </c>
      <c r="W651" s="80" t="str">
        <f t="shared" si="41"/>
        <v>1 a 30 dias</v>
      </c>
      <c r="X651" s="81" t="str">
        <f t="shared" si="43"/>
        <v>52021</v>
      </c>
      <c r="AA651"/>
    </row>
    <row r="652" spans="1:27" x14ac:dyDescent="0.3">
      <c r="A652" s="57">
        <v>44286</v>
      </c>
      <c r="B652">
        <v>29894663000189</v>
      </c>
      <c r="C652" t="s">
        <v>96</v>
      </c>
      <c r="D652" s="57">
        <v>44134</v>
      </c>
      <c r="E652">
        <v>61.23</v>
      </c>
      <c r="F652" s="57">
        <v>44323</v>
      </c>
      <c r="G652">
        <f t="shared" si="42"/>
        <v>37</v>
      </c>
      <c r="H652" s="57">
        <v>46699</v>
      </c>
      <c r="I652">
        <v>2383</v>
      </c>
      <c r="J652">
        <v>304056939</v>
      </c>
      <c r="K652">
        <v>84</v>
      </c>
      <c r="L652"/>
      <c r="M652"/>
      <c r="N652">
        <v>1.415008</v>
      </c>
      <c r="O652" s="83">
        <v>2638.62</v>
      </c>
      <c r="P652">
        <v>2966.3599999999983</v>
      </c>
      <c r="Q652">
        <v>1.751701</v>
      </c>
      <c r="R652">
        <v>2927.6</v>
      </c>
      <c r="S652">
        <v>1.751701</v>
      </c>
      <c r="T652" s="84">
        <v>2638.62</v>
      </c>
      <c r="U652" s="57">
        <v>44317</v>
      </c>
      <c r="V652" s="81" t="str">
        <f t="shared" si="40"/>
        <v>102020</v>
      </c>
      <c r="W652" s="80" t="str">
        <f t="shared" si="41"/>
        <v>1 a 30 dias</v>
      </c>
      <c r="X652" s="81" t="str">
        <f t="shared" si="43"/>
        <v>52021</v>
      </c>
      <c r="AA652"/>
    </row>
    <row r="653" spans="1:27" x14ac:dyDescent="0.3">
      <c r="A653" s="57">
        <v>44286</v>
      </c>
      <c r="B653">
        <v>29894663000189</v>
      </c>
      <c r="C653" t="s">
        <v>96</v>
      </c>
      <c r="D653" s="57">
        <v>44074</v>
      </c>
      <c r="E653">
        <v>75</v>
      </c>
      <c r="F653" s="57">
        <v>44234</v>
      </c>
      <c r="G653">
        <f t="shared" si="42"/>
        <v>-52</v>
      </c>
      <c r="H653" s="57">
        <v>46575</v>
      </c>
      <c r="I653">
        <v>2259</v>
      </c>
      <c r="J653">
        <v>304059153</v>
      </c>
      <c r="K653">
        <v>84</v>
      </c>
      <c r="L653"/>
      <c r="M653"/>
      <c r="N653">
        <v>1.4394428451556345</v>
      </c>
      <c r="O653" s="83">
        <v>3346.46</v>
      </c>
      <c r="P653">
        <v>3634.51</v>
      </c>
      <c r="Q653">
        <v>1.787728</v>
      </c>
      <c r="R653">
        <v>3684.29</v>
      </c>
      <c r="S653">
        <v>1.787728</v>
      </c>
      <c r="T653" s="84">
        <v>3346.46</v>
      </c>
      <c r="U653" s="57">
        <v>44228</v>
      </c>
      <c r="V653" s="81" t="str">
        <f t="shared" si="40"/>
        <v>82020</v>
      </c>
      <c r="W653" s="80" t="str">
        <f t="shared" si="41"/>
        <v>31 a 60 dias</v>
      </c>
      <c r="X653" s="81" t="str">
        <f t="shared" si="43"/>
        <v>22021</v>
      </c>
      <c r="AA653"/>
    </row>
    <row r="654" spans="1:27" x14ac:dyDescent="0.3">
      <c r="A654" s="57">
        <v>44286</v>
      </c>
      <c r="B654">
        <v>29894663000189</v>
      </c>
      <c r="C654" t="s">
        <v>96</v>
      </c>
      <c r="D654" s="57">
        <v>44099</v>
      </c>
      <c r="E654">
        <v>61</v>
      </c>
      <c r="F654" s="57">
        <v>44323</v>
      </c>
      <c r="G654">
        <f t="shared" si="42"/>
        <v>37</v>
      </c>
      <c r="H654" s="57">
        <v>46608</v>
      </c>
      <c r="I654">
        <v>2292</v>
      </c>
      <c r="J654">
        <v>304067924</v>
      </c>
      <c r="K654">
        <v>84</v>
      </c>
      <c r="L654"/>
      <c r="M654"/>
      <c r="N654">
        <v>1.431897</v>
      </c>
      <c r="O654" s="83">
        <v>2561.1999999999998</v>
      </c>
      <c r="P654">
        <v>2955.8799999999987</v>
      </c>
      <c r="Q654">
        <v>1.778877</v>
      </c>
      <c r="R654">
        <v>2840.7</v>
      </c>
      <c r="S654">
        <v>1.778877</v>
      </c>
      <c r="T654" s="84">
        <v>2561.1999999999998</v>
      </c>
      <c r="U654" s="57">
        <v>44317</v>
      </c>
      <c r="V654" s="81" t="str">
        <f t="shared" si="40"/>
        <v>92020</v>
      </c>
      <c r="W654" s="80" t="str">
        <f t="shared" si="41"/>
        <v>1 a 30 dias</v>
      </c>
      <c r="X654" s="81" t="str">
        <f t="shared" si="43"/>
        <v>52021</v>
      </c>
      <c r="AA654"/>
    </row>
    <row r="655" spans="1:27" x14ac:dyDescent="0.3">
      <c r="A655" s="57">
        <v>44286</v>
      </c>
      <c r="B655">
        <v>29894663000189</v>
      </c>
      <c r="C655" t="s">
        <v>96</v>
      </c>
      <c r="D655" s="57">
        <v>44074</v>
      </c>
      <c r="E655">
        <v>280</v>
      </c>
      <c r="F655" s="57">
        <v>44262</v>
      </c>
      <c r="G655">
        <f t="shared" si="42"/>
        <v>-24</v>
      </c>
      <c r="H655" s="57">
        <v>46699</v>
      </c>
      <c r="I655">
        <v>2383</v>
      </c>
      <c r="J655">
        <v>304075665</v>
      </c>
      <c r="K655">
        <v>84</v>
      </c>
      <c r="L655"/>
      <c r="M655"/>
      <c r="N655">
        <v>1.3599999999999999</v>
      </c>
      <c r="O655" s="83">
        <v>13333.7</v>
      </c>
      <c r="P655">
        <v>13457.9</v>
      </c>
      <c r="Q655">
        <v>1.5643359999999999</v>
      </c>
      <c r="R655">
        <v>14183.81</v>
      </c>
      <c r="S655">
        <v>1.5643359999999999</v>
      </c>
      <c r="T655" s="84">
        <v>13333.7</v>
      </c>
      <c r="U655" s="57">
        <v>44287</v>
      </c>
      <c r="V655" s="81" t="str">
        <f t="shared" si="40"/>
        <v>82020</v>
      </c>
      <c r="W655" s="80" t="str">
        <f t="shared" si="41"/>
        <v>1 a 30 dias</v>
      </c>
      <c r="X655" s="81" t="str">
        <f t="shared" si="43"/>
        <v>42021</v>
      </c>
      <c r="AA655"/>
    </row>
    <row r="656" spans="1:27" x14ac:dyDescent="0.3">
      <c r="A656" s="57">
        <v>44286</v>
      </c>
      <c r="B656">
        <v>29894663000189</v>
      </c>
      <c r="C656" t="s">
        <v>96</v>
      </c>
      <c r="D656" s="57">
        <v>44074</v>
      </c>
      <c r="E656">
        <v>163.5</v>
      </c>
      <c r="F656" s="57">
        <v>44172</v>
      </c>
      <c r="G656">
        <f t="shared" si="42"/>
        <v>-114</v>
      </c>
      <c r="H656" s="57">
        <v>46638</v>
      </c>
      <c r="I656">
        <v>2322</v>
      </c>
      <c r="J656">
        <v>304082874</v>
      </c>
      <c r="K656">
        <v>84</v>
      </c>
      <c r="L656"/>
      <c r="M656"/>
      <c r="N656">
        <v>1.4518869999999999</v>
      </c>
      <c r="O656" s="83">
        <v>7701.6</v>
      </c>
      <c r="P656">
        <v>7823.9000000000005</v>
      </c>
      <c r="Q656">
        <v>1.790184</v>
      </c>
      <c r="R656">
        <v>8439.1</v>
      </c>
      <c r="S656">
        <v>1.790184</v>
      </c>
      <c r="T656" s="84">
        <v>7701.6</v>
      </c>
      <c r="U656" s="57">
        <v>44197</v>
      </c>
      <c r="V656" s="81" t="str">
        <f t="shared" si="40"/>
        <v>82020</v>
      </c>
      <c r="W656" s="80" t="str">
        <f t="shared" si="41"/>
        <v>91 a 120 dias</v>
      </c>
      <c r="X656" s="81" t="str">
        <f t="shared" si="43"/>
        <v>12021</v>
      </c>
      <c r="AA656"/>
    </row>
    <row r="657" spans="1:27" x14ac:dyDescent="0.3">
      <c r="A657" s="57">
        <v>44286</v>
      </c>
      <c r="B657">
        <v>29894663000189</v>
      </c>
      <c r="C657" t="s">
        <v>96</v>
      </c>
      <c r="D657" s="57">
        <v>44138</v>
      </c>
      <c r="E657">
        <v>897.39</v>
      </c>
      <c r="F657" s="57">
        <v>44323</v>
      </c>
      <c r="G657">
        <f t="shared" si="42"/>
        <v>37</v>
      </c>
      <c r="H657" s="57">
        <v>46667</v>
      </c>
      <c r="I657">
        <v>2351</v>
      </c>
      <c r="J657">
        <v>304095413</v>
      </c>
      <c r="K657">
        <v>84</v>
      </c>
      <c r="L657"/>
      <c r="M657"/>
      <c r="N657">
        <v>1.3599999999999999</v>
      </c>
      <c r="O657" s="83">
        <v>44578.58</v>
      </c>
      <c r="P657">
        <v>45004.840000000011</v>
      </c>
      <c r="Q657">
        <v>1.2718940000000001</v>
      </c>
      <c r="R657">
        <v>43355.519999999997</v>
      </c>
      <c r="S657">
        <v>1.2718940000000001</v>
      </c>
      <c r="T657" s="84">
        <v>44578.58</v>
      </c>
      <c r="U657" s="57">
        <v>44317</v>
      </c>
      <c r="V657" s="81" t="str">
        <f t="shared" si="40"/>
        <v>112020</v>
      </c>
      <c r="W657" s="80" t="str">
        <f t="shared" si="41"/>
        <v>1 a 30 dias</v>
      </c>
      <c r="X657" s="81" t="str">
        <f t="shared" si="43"/>
        <v>52021</v>
      </c>
      <c r="AA657"/>
    </row>
    <row r="658" spans="1:27" x14ac:dyDescent="0.3">
      <c r="A658" s="57">
        <v>44286</v>
      </c>
      <c r="B658">
        <v>29894663000189</v>
      </c>
      <c r="C658" t="s">
        <v>96</v>
      </c>
      <c r="D658" s="57">
        <v>43978</v>
      </c>
      <c r="E658">
        <v>249.29</v>
      </c>
      <c r="F658" s="57">
        <v>43989</v>
      </c>
      <c r="G658">
        <f t="shared" si="42"/>
        <v>-297</v>
      </c>
      <c r="H658" s="57">
        <v>46119</v>
      </c>
      <c r="I658">
        <v>1803</v>
      </c>
      <c r="J658">
        <v>304121325</v>
      </c>
      <c r="K658">
        <v>72</v>
      </c>
      <c r="L658"/>
      <c r="M658"/>
      <c r="N658">
        <v>1.3599999999999999</v>
      </c>
      <c r="O658" s="83">
        <v>12305.81</v>
      </c>
      <c r="P658">
        <v>11334.200000000003</v>
      </c>
      <c r="Q658">
        <v>1.6496360000000001</v>
      </c>
      <c r="R658">
        <v>13023.869999999999</v>
      </c>
      <c r="S658">
        <v>1.6496360000000001</v>
      </c>
      <c r="T658" s="84">
        <v>12305.81</v>
      </c>
      <c r="U658" s="57">
        <v>44044</v>
      </c>
      <c r="V658" s="81" t="str">
        <f t="shared" si="40"/>
        <v>52020</v>
      </c>
      <c r="W658" s="80" t="str">
        <f t="shared" si="41"/>
        <v>Acima de 120 dias</v>
      </c>
      <c r="X658" s="81" t="str">
        <f t="shared" si="43"/>
        <v>82020</v>
      </c>
      <c r="AA658"/>
    </row>
    <row r="659" spans="1:27" x14ac:dyDescent="0.3">
      <c r="A659" s="57">
        <v>44286</v>
      </c>
      <c r="B659">
        <v>29894663000189</v>
      </c>
      <c r="C659" t="s">
        <v>96</v>
      </c>
      <c r="D659" s="57">
        <v>44001</v>
      </c>
      <c r="E659">
        <v>536.79</v>
      </c>
      <c r="F659" s="57">
        <v>44019</v>
      </c>
      <c r="G659">
        <f t="shared" si="42"/>
        <v>-267</v>
      </c>
      <c r="H659" s="57">
        <v>46514</v>
      </c>
      <c r="I659">
        <v>2198</v>
      </c>
      <c r="J659">
        <v>304130813</v>
      </c>
      <c r="K659">
        <v>84</v>
      </c>
      <c r="L659"/>
      <c r="M659"/>
      <c r="N659">
        <v>1.4478067090607614</v>
      </c>
      <c r="O659" s="83">
        <v>27387.17</v>
      </c>
      <c r="P659">
        <v>25790.839999999993</v>
      </c>
      <c r="Q659">
        <v>1.793318</v>
      </c>
      <c r="R659">
        <v>29696.129999999997</v>
      </c>
      <c r="S659">
        <v>1.793318</v>
      </c>
      <c r="T659" s="84">
        <v>27387.17</v>
      </c>
      <c r="U659" s="57">
        <v>44044</v>
      </c>
      <c r="V659" s="81" t="str">
        <f t="shared" si="40"/>
        <v>62020</v>
      </c>
      <c r="W659" s="80" t="str">
        <f t="shared" si="41"/>
        <v>Acima de 120 dias</v>
      </c>
      <c r="X659" s="81" t="str">
        <f t="shared" si="43"/>
        <v>82020</v>
      </c>
      <c r="AA659"/>
    </row>
    <row r="660" spans="1:27" x14ac:dyDescent="0.3">
      <c r="A660" s="57">
        <v>44286</v>
      </c>
      <c r="B660">
        <v>29894663000189</v>
      </c>
      <c r="C660" t="s">
        <v>96</v>
      </c>
      <c r="D660" s="57">
        <v>44134</v>
      </c>
      <c r="E660">
        <v>52.25</v>
      </c>
      <c r="F660" s="57">
        <v>44293</v>
      </c>
      <c r="G660">
        <f t="shared" si="42"/>
        <v>7</v>
      </c>
      <c r="H660" s="57">
        <v>46699</v>
      </c>
      <c r="I660">
        <v>2383</v>
      </c>
      <c r="J660">
        <v>304131629</v>
      </c>
      <c r="K660">
        <v>84</v>
      </c>
      <c r="L660"/>
      <c r="M660"/>
      <c r="N660">
        <v>1.420015</v>
      </c>
      <c r="O660" s="83">
        <v>2300.2800000000002</v>
      </c>
      <c r="P660">
        <v>2526.9000000000015</v>
      </c>
      <c r="Q660">
        <v>1.7571209999999999</v>
      </c>
      <c r="R660">
        <v>2546.5100000000002</v>
      </c>
      <c r="S660">
        <v>1.7571209999999999</v>
      </c>
      <c r="T660" s="84">
        <v>2300.2800000000002</v>
      </c>
      <c r="U660" s="57">
        <v>44287</v>
      </c>
      <c r="V660" s="81" t="str">
        <f t="shared" si="40"/>
        <v>102020</v>
      </c>
      <c r="W660" s="80" t="str">
        <f t="shared" si="41"/>
        <v>1 a 30 dias</v>
      </c>
      <c r="X660" s="81" t="str">
        <f t="shared" si="43"/>
        <v>42021</v>
      </c>
      <c r="AA660"/>
    </row>
    <row r="661" spans="1:27" x14ac:dyDescent="0.3">
      <c r="A661" s="57">
        <v>44286</v>
      </c>
      <c r="B661">
        <v>29894663000189</v>
      </c>
      <c r="C661" t="s">
        <v>96</v>
      </c>
      <c r="D661" s="57">
        <v>44040</v>
      </c>
      <c r="E661">
        <v>972</v>
      </c>
      <c r="F661" s="57">
        <v>44111</v>
      </c>
      <c r="G661">
        <f t="shared" si="42"/>
        <v>-175</v>
      </c>
      <c r="H661" s="57">
        <v>46149</v>
      </c>
      <c r="I661">
        <v>1833</v>
      </c>
      <c r="J661">
        <v>304139881</v>
      </c>
      <c r="K661">
        <v>72</v>
      </c>
      <c r="L661"/>
      <c r="M661"/>
      <c r="N661">
        <v>1.398163426223594</v>
      </c>
      <c r="O661" s="83">
        <v>43179.74</v>
      </c>
      <c r="P661">
        <v>43357.54</v>
      </c>
      <c r="Q661">
        <v>1.7896160000000001</v>
      </c>
      <c r="R661">
        <v>46926.23</v>
      </c>
      <c r="S661">
        <v>1.7896160000000001</v>
      </c>
      <c r="T661" s="84">
        <v>43179.74</v>
      </c>
      <c r="U661" s="57">
        <v>44105</v>
      </c>
      <c r="V661" s="81" t="str">
        <f t="shared" si="40"/>
        <v>72020</v>
      </c>
      <c r="W661" s="80" t="str">
        <f t="shared" si="41"/>
        <v>Acima de 120 dias</v>
      </c>
      <c r="X661" s="81" t="str">
        <f t="shared" si="43"/>
        <v>102020</v>
      </c>
      <c r="AA661"/>
    </row>
    <row r="662" spans="1:27" x14ac:dyDescent="0.3">
      <c r="A662" s="57">
        <v>44286</v>
      </c>
      <c r="B662">
        <v>29894663000189</v>
      </c>
      <c r="C662" t="s">
        <v>96</v>
      </c>
      <c r="D662" s="57">
        <v>44099</v>
      </c>
      <c r="E662">
        <v>282.89999999999998</v>
      </c>
      <c r="F662" s="57">
        <v>44323</v>
      </c>
      <c r="G662">
        <f t="shared" si="42"/>
        <v>37</v>
      </c>
      <c r="H662" s="57">
        <v>46608</v>
      </c>
      <c r="I662">
        <v>2292</v>
      </c>
      <c r="J662">
        <v>304163572</v>
      </c>
      <c r="K662">
        <v>84</v>
      </c>
      <c r="L662"/>
      <c r="M662"/>
      <c r="N662">
        <v>1.390368</v>
      </c>
      <c r="O662" s="83">
        <v>12032.18</v>
      </c>
      <c r="P662">
        <v>13900.120000000003</v>
      </c>
      <c r="Q662">
        <v>1.7345269999999999</v>
      </c>
      <c r="R662">
        <v>13343.41</v>
      </c>
      <c r="S662">
        <v>1.7345269999999999</v>
      </c>
      <c r="T662" s="84">
        <v>12032.18</v>
      </c>
      <c r="U662" s="57">
        <v>44317</v>
      </c>
      <c r="V662" s="81" t="str">
        <f t="shared" si="40"/>
        <v>92020</v>
      </c>
      <c r="W662" s="80" t="str">
        <f t="shared" si="41"/>
        <v>1 a 30 dias</v>
      </c>
      <c r="X662" s="81" t="str">
        <f t="shared" si="43"/>
        <v>52021</v>
      </c>
      <c r="AA662"/>
    </row>
    <row r="663" spans="1:27" x14ac:dyDescent="0.3">
      <c r="A663" s="57">
        <v>44286</v>
      </c>
      <c r="B663">
        <v>29894663000189</v>
      </c>
      <c r="C663" t="s">
        <v>96</v>
      </c>
      <c r="D663" s="57">
        <v>44099</v>
      </c>
      <c r="E663">
        <v>208.7</v>
      </c>
      <c r="F663" s="57">
        <v>44323</v>
      </c>
      <c r="G663">
        <f t="shared" si="42"/>
        <v>37</v>
      </c>
      <c r="H663" s="57">
        <v>46638</v>
      </c>
      <c r="I663">
        <v>2322</v>
      </c>
      <c r="J663">
        <v>304173948</v>
      </c>
      <c r="K663">
        <v>84</v>
      </c>
      <c r="L663"/>
      <c r="M663"/>
      <c r="N663">
        <v>1.3599999999999999</v>
      </c>
      <c r="O663" s="83">
        <v>9236.77</v>
      </c>
      <c r="P663">
        <v>10426.18</v>
      </c>
      <c r="Q663">
        <v>1.6216189999999999</v>
      </c>
      <c r="R663">
        <v>10010.140000000001</v>
      </c>
      <c r="S663">
        <v>1.6216189999999999</v>
      </c>
      <c r="T663" s="84">
        <v>9236.77</v>
      </c>
      <c r="U663" s="57">
        <v>44317</v>
      </c>
      <c r="V663" s="81" t="str">
        <f t="shared" si="40"/>
        <v>92020</v>
      </c>
      <c r="W663" s="80" t="str">
        <f t="shared" si="41"/>
        <v>1 a 30 dias</v>
      </c>
      <c r="X663" s="81" t="str">
        <f t="shared" si="43"/>
        <v>52021</v>
      </c>
      <c r="AA663"/>
    </row>
    <row r="664" spans="1:27" x14ac:dyDescent="0.3">
      <c r="A664" s="57">
        <v>44286</v>
      </c>
      <c r="B664">
        <v>29894663000189</v>
      </c>
      <c r="C664" t="s">
        <v>96</v>
      </c>
      <c r="D664" s="57">
        <v>43978</v>
      </c>
      <c r="E664">
        <v>229.99</v>
      </c>
      <c r="F664" s="57">
        <v>44323</v>
      </c>
      <c r="G664">
        <f t="shared" si="42"/>
        <v>37</v>
      </c>
      <c r="H664" s="57">
        <v>46119</v>
      </c>
      <c r="I664">
        <v>1803</v>
      </c>
      <c r="J664">
        <v>304213890</v>
      </c>
      <c r="K664">
        <v>72</v>
      </c>
      <c r="L664"/>
      <c r="M664"/>
      <c r="N664">
        <v>1.3599999999999999</v>
      </c>
      <c r="O664" s="83">
        <v>8857.58</v>
      </c>
      <c r="P664">
        <v>10456.74</v>
      </c>
      <c r="Q664">
        <v>1.6337889999999999</v>
      </c>
      <c r="R664">
        <v>9485.69</v>
      </c>
      <c r="S664">
        <v>1.6337889999999999</v>
      </c>
      <c r="T664" s="84">
        <v>8857.58</v>
      </c>
      <c r="U664" s="57">
        <v>44317</v>
      </c>
      <c r="V664" s="81" t="str">
        <f t="shared" si="40"/>
        <v>52020</v>
      </c>
      <c r="W664" s="80" t="str">
        <f t="shared" si="41"/>
        <v>1 a 30 dias</v>
      </c>
      <c r="X664" s="81" t="str">
        <f t="shared" si="43"/>
        <v>52021</v>
      </c>
      <c r="AA664"/>
    </row>
    <row r="665" spans="1:27" x14ac:dyDescent="0.3">
      <c r="A665" s="57">
        <v>44286</v>
      </c>
      <c r="B665">
        <v>29894663000189</v>
      </c>
      <c r="C665" t="s">
        <v>96</v>
      </c>
      <c r="D665" s="57">
        <v>44001</v>
      </c>
      <c r="E665">
        <v>140.18</v>
      </c>
      <c r="F665" s="57">
        <v>44172</v>
      </c>
      <c r="G665">
        <f t="shared" si="42"/>
        <v>-114</v>
      </c>
      <c r="H665" s="57">
        <v>46514</v>
      </c>
      <c r="I665">
        <v>2198</v>
      </c>
      <c r="J665">
        <v>304226536</v>
      </c>
      <c r="K665">
        <v>84</v>
      </c>
      <c r="L665"/>
      <c r="M665"/>
      <c r="N665">
        <v>1.4155609437120844</v>
      </c>
      <c r="O665" s="83">
        <v>6506.87</v>
      </c>
      <c r="P665">
        <v>6808.4100000000017</v>
      </c>
      <c r="Q665">
        <v>1.758985</v>
      </c>
      <c r="R665">
        <v>7115.04</v>
      </c>
      <c r="S665">
        <v>1.758985</v>
      </c>
      <c r="T665" s="84">
        <v>6506.87</v>
      </c>
      <c r="U665" s="57">
        <v>44166</v>
      </c>
      <c r="V665" s="81" t="str">
        <f t="shared" si="40"/>
        <v>62020</v>
      </c>
      <c r="W665" s="80" t="str">
        <f t="shared" si="41"/>
        <v>91 a 120 dias</v>
      </c>
      <c r="X665" s="81" t="str">
        <f t="shared" si="43"/>
        <v>122020</v>
      </c>
      <c r="AA665"/>
    </row>
    <row r="666" spans="1:27" x14ac:dyDescent="0.3">
      <c r="A666" s="57">
        <v>44286</v>
      </c>
      <c r="B666">
        <v>29894663000189</v>
      </c>
      <c r="C666" t="s">
        <v>96</v>
      </c>
      <c r="D666" s="57">
        <v>43978</v>
      </c>
      <c r="E666">
        <v>81.31</v>
      </c>
      <c r="F666" s="57">
        <v>44019</v>
      </c>
      <c r="G666">
        <f t="shared" si="42"/>
        <v>-267</v>
      </c>
      <c r="H666" s="57">
        <v>46514</v>
      </c>
      <c r="I666">
        <v>2198</v>
      </c>
      <c r="J666">
        <v>304230937</v>
      </c>
      <c r="K666">
        <v>84</v>
      </c>
      <c r="L666"/>
      <c r="M666"/>
      <c r="N666">
        <v>1.3599999999999999</v>
      </c>
      <c r="O666" s="83">
        <v>4293.47</v>
      </c>
      <c r="P666">
        <v>4063.440000000001</v>
      </c>
      <c r="Q666">
        <v>1.643221</v>
      </c>
      <c r="R666">
        <v>4595.68</v>
      </c>
      <c r="S666">
        <v>1.643221</v>
      </c>
      <c r="T666" s="84">
        <v>4293.47</v>
      </c>
      <c r="U666" s="57">
        <v>44013</v>
      </c>
      <c r="V666" s="81" t="str">
        <f t="shared" si="40"/>
        <v>52020</v>
      </c>
      <c r="W666" s="80" t="str">
        <f t="shared" si="41"/>
        <v>Acima de 120 dias</v>
      </c>
      <c r="X666" s="81" t="str">
        <f t="shared" si="43"/>
        <v>72020</v>
      </c>
      <c r="AA666"/>
    </row>
    <row r="667" spans="1:27" x14ac:dyDescent="0.3">
      <c r="A667" s="57">
        <v>44286</v>
      </c>
      <c r="B667">
        <v>29894663000189</v>
      </c>
      <c r="C667" t="s">
        <v>96</v>
      </c>
      <c r="D667" s="57">
        <v>43978</v>
      </c>
      <c r="E667">
        <v>859.15</v>
      </c>
      <c r="F667" s="57">
        <v>44142</v>
      </c>
      <c r="G667">
        <f t="shared" si="42"/>
        <v>-144</v>
      </c>
      <c r="H667" s="57">
        <v>46514</v>
      </c>
      <c r="I667">
        <v>2198</v>
      </c>
      <c r="J667">
        <v>304233238</v>
      </c>
      <c r="K667">
        <v>84</v>
      </c>
      <c r="L667"/>
      <c r="M667"/>
      <c r="N667">
        <v>1.440712</v>
      </c>
      <c r="O667" s="83">
        <v>40446.26</v>
      </c>
      <c r="P667">
        <v>41780.219999999979</v>
      </c>
      <c r="Q667">
        <v>1.7883849999999999</v>
      </c>
      <c r="R667">
        <v>44174.780000000006</v>
      </c>
      <c r="S667">
        <v>1.7883849999999999</v>
      </c>
      <c r="T667" s="84">
        <v>40446.26</v>
      </c>
      <c r="U667" s="57">
        <v>44136</v>
      </c>
      <c r="V667" s="81" t="str">
        <f t="shared" si="40"/>
        <v>52020</v>
      </c>
      <c r="W667" s="80" t="str">
        <f t="shared" si="41"/>
        <v>Acima de 120 dias</v>
      </c>
      <c r="X667" s="81" t="str">
        <f t="shared" si="43"/>
        <v>112020</v>
      </c>
      <c r="AA667"/>
    </row>
    <row r="668" spans="1:27" x14ac:dyDescent="0.3">
      <c r="A668" s="57">
        <v>44286</v>
      </c>
      <c r="B668">
        <v>29894663000189</v>
      </c>
      <c r="C668" t="s">
        <v>96</v>
      </c>
      <c r="D668" s="57">
        <v>44001</v>
      </c>
      <c r="E668">
        <v>48.25</v>
      </c>
      <c r="F668" s="57">
        <v>44323</v>
      </c>
      <c r="G668">
        <f t="shared" si="42"/>
        <v>37</v>
      </c>
      <c r="H668" s="57">
        <v>46514</v>
      </c>
      <c r="I668">
        <v>2198</v>
      </c>
      <c r="J668">
        <v>304236854</v>
      </c>
      <c r="K668">
        <v>84</v>
      </c>
      <c r="L668"/>
      <c r="M668"/>
      <c r="N668">
        <v>1.4330032701111832</v>
      </c>
      <c r="O668" s="83">
        <v>1985.12</v>
      </c>
      <c r="P668">
        <v>2329.73</v>
      </c>
      <c r="Q668">
        <v>1.7827519999999999</v>
      </c>
      <c r="R668">
        <v>2196.35</v>
      </c>
      <c r="S668">
        <v>1.7827519999999999</v>
      </c>
      <c r="T668" s="84">
        <v>1985.12</v>
      </c>
      <c r="U668" s="57">
        <v>44317</v>
      </c>
      <c r="V668" s="81" t="str">
        <f t="shared" si="40"/>
        <v>62020</v>
      </c>
      <c r="W668" s="80" t="str">
        <f t="shared" si="41"/>
        <v>1 a 30 dias</v>
      </c>
      <c r="X668" s="81" t="str">
        <f t="shared" si="43"/>
        <v>52021</v>
      </c>
      <c r="AA668"/>
    </row>
    <row r="669" spans="1:27" x14ac:dyDescent="0.3">
      <c r="A669" s="57">
        <v>44286</v>
      </c>
      <c r="B669">
        <v>29894663000189</v>
      </c>
      <c r="C669" t="s">
        <v>96</v>
      </c>
      <c r="D669" s="57">
        <v>44040</v>
      </c>
      <c r="E669">
        <v>192.75</v>
      </c>
      <c r="F669" s="57">
        <v>44234</v>
      </c>
      <c r="G669">
        <f t="shared" si="42"/>
        <v>-52</v>
      </c>
      <c r="H669" s="57">
        <v>45084</v>
      </c>
      <c r="I669">
        <v>768</v>
      </c>
      <c r="J669">
        <v>304244292</v>
      </c>
      <c r="K669">
        <v>36</v>
      </c>
      <c r="L669"/>
      <c r="M669"/>
      <c r="N669">
        <v>1.3599999999999999</v>
      </c>
      <c r="O669" s="83">
        <v>4626.8600000000006</v>
      </c>
      <c r="P669">
        <v>5370.37</v>
      </c>
      <c r="Q669">
        <v>1.78166</v>
      </c>
      <c r="R669">
        <v>4829.2299999999996</v>
      </c>
      <c r="S669">
        <v>1.78166</v>
      </c>
      <c r="T669" s="84">
        <v>4626.8600000000006</v>
      </c>
      <c r="U669" s="57">
        <v>44228</v>
      </c>
      <c r="V669" s="81" t="str">
        <f t="shared" si="40"/>
        <v>72020</v>
      </c>
      <c r="W669" s="80" t="str">
        <f t="shared" si="41"/>
        <v>31 a 60 dias</v>
      </c>
      <c r="X669" s="81" t="str">
        <f t="shared" si="43"/>
        <v>22021</v>
      </c>
      <c r="AA669"/>
    </row>
    <row r="670" spans="1:27" x14ac:dyDescent="0.3">
      <c r="A670" s="57">
        <v>44286</v>
      </c>
      <c r="B670">
        <v>29894663000189</v>
      </c>
      <c r="C670" t="s">
        <v>96</v>
      </c>
      <c r="D670" s="57">
        <v>44074</v>
      </c>
      <c r="E670">
        <v>123.64</v>
      </c>
      <c r="F670" s="57">
        <v>44293</v>
      </c>
      <c r="G670">
        <f t="shared" si="42"/>
        <v>7</v>
      </c>
      <c r="H670" s="57">
        <v>46575</v>
      </c>
      <c r="I670">
        <v>2259</v>
      </c>
      <c r="J670">
        <v>304249668</v>
      </c>
      <c r="K670">
        <v>84</v>
      </c>
      <c r="L670"/>
      <c r="M670"/>
      <c r="N670">
        <v>1.3599999999999999</v>
      </c>
      <c r="O670" s="83">
        <v>5446.36</v>
      </c>
      <c r="P670">
        <v>6152.3500000000013</v>
      </c>
      <c r="Q670">
        <v>1.670806</v>
      </c>
      <c r="R670">
        <v>5965.92</v>
      </c>
      <c r="S670">
        <v>1.670806</v>
      </c>
      <c r="T670" s="84">
        <v>5446.36</v>
      </c>
      <c r="U670" s="57">
        <v>44287</v>
      </c>
      <c r="V670" s="81" t="str">
        <f t="shared" si="40"/>
        <v>82020</v>
      </c>
      <c r="W670" s="80" t="str">
        <f t="shared" si="41"/>
        <v>1 a 30 dias</v>
      </c>
      <c r="X670" s="81" t="str">
        <f t="shared" si="43"/>
        <v>42021</v>
      </c>
      <c r="AA670"/>
    </row>
    <row r="671" spans="1:27" x14ac:dyDescent="0.3">
      <c r="A671" s="57">
        <v>44286</v>
      </c>
      <c r="B671">
        <v>29894663000189</v>
      </c>
      <c r="C671" t="s">
        <v>96</v>
      </c>
      <c r="D671" s="57">
        <v>44074</v>
      </c>
      <c r="E671">
        <v>139.36000000000001</v>
      </c>
      <c r="F671" s="57">
        <v>44203</v>
      </c>
      <c r="G671">
        <f t="shared" si="42"/>
        <v>-83</v>
      </c>
      <c r="H671" s="57">
        <v>46638</v>
      </c>
      <c r="I671">
        <v>2322</v>
      </c>
      <c r="J671">
        <v>304254706</v>
      </c>
      <c r="K671">
        <v>84</v>
      </c>
      <c r="L671"/>
      <c r="M671"/>
      <c r="N671">
        <v>1.4198529999999998</v>
      </c>
      <c r="O671" s="83">
        <v>6483.85</v>
      </c>
      <c r="P671">
        <v>6742.7100000000019</v>
      </c>
      <c r="Q671">
        <v>1.756165</v>
      </c>
      <c r="R671">
        <v>7118.33</v>
      </c>
      <c r="S671">
        <v>1.756165</v>
      </c>
      <c r="T671" s="84">
        <v>6483.85</v>
      </c>
      <c r="U671" s="57">
        <v>44197</v>
      </c>
      <c r="V671" s="81" t="str">
        <f t="shared" si="40"/>
        <v>82020</v>
      </c>
      <c r="W671" s="80" t="str">
        <f t="shared" si="41"/>
        <v>61 a 90 dias</v>
      </c>
      <c r="X671" s="81" t="str">
        <f t="shared" si="43"/>
        <v>12021</v>
      </c>
      <c r="AA671"/>
    </row>
    <row r="672" spans="1:27" x14ac:dyDescent="0.3">
      <c r="A672" s="57">
        <v>44286</v>
      </c>
      <c r="B672">
        <v>29894663000189</v>
      </c>
      <c r="C672" t="s">
        <v>96</v>
      </c>
      <c r="D672" s="57">
        <v>44074</v>
      </c>
      <c r="E672">
        <v>295.73</v>
      </c>
      <c r="F672" s="57">
        <v>44081</v>
      </c>
      <c r="G672">
        <f t="shared" si="42"/>
        <v>-205</v>
      </c>
      <c r="H672" s="57">
        <v>46608</v>
      </c>
      <c r="I672">
        <v>2292</v>
      </c>
      <c r="J672">
        <v>304263848</v>
      </c>
      <c r="K672">
        <v>84</v>
      </c>
      <c r="L672"/>
      <c r="M672"/>
      <c r="N672">
        <v>1.3599999999999999</v>
      </c>
      <c r="O672" s="83">
        <v>16460.850000000002</v>
      </c>
      <c r="P672">
        <v>14810.050000000001</v>
      </c>
      <c r="Q672">
        <v>1.355823</v>
      </c>
      <c r="R672">
        <v>16445.810000000001</v>
      </c>
      <c r="S672">
        <v>1.355823</v>
      </c>
      <c r="T672" s="84">
        <v>16460.850000000002</v>
      </c>
      <c r="U672" s="57">
        <v>44105</v>
      </c>
      <c r="V672" s="81" t="str">
        <f t="shared" si="40"/>
        <v>82020</v>
      </c>
      <c r="W672" s="80" t="str">
        <f t="shared" si="41"/>
        <v>Acima de 120 dias</v>
      </c>
      <c r="X672" s="81" t="str">
        <f t="shared" si="43"/>
        <v>102020</v>
      </c>
      <c r="AA672"/>
    </row>
    <row r="673" spans="1:27" x14ac:dyDescent="0.3">
      <c r="A673" s="57">
        <v>44286</v>
      </c>
      <c r="B673">
        <v>29894663000189</v>
      </c>
      <c r="C673" t="s">
        <v>96</v>
      </c>
      <c r="D673" s="57">
        <v>44074</v>
      </c>
      <c r="E673">
        <v>61.34</v>
      </c>
      <c r="F673" s="57">
        <v>44172</v>
      </c>
      <c r="G673">
        <f t="shared" si="42"/>
        <v>-114</v>
      </c>
      <c r="H673" s="57">
        <v>46608</v>
      </c>
      <c r="I673">
        <v>2292</v>
      </c>
      <c r="J673">
        <v>304267246</v>
      </c>
      <c r="K673">
        <v>84</v>
      </c>
      <c r="L673"/>
      <c r="M673"/>
      <c r="N673">
        <v>1.4277690000000001</v>
      </c>
      <c r="O673" s="83">
        <v>2884.94</v>
      </c>
      <c r="P673">
        <v>3002.55</v>
      </c>
      <c r="Q673">
        <v>1.7751809999999999</v>
      </c>
      <c r="R673">
        <v>3166.86</v>
      </c>
      <c r="S673">
        <v>1.7751809999999999</v>
      </c>
      <c r="T673" s="84">
        <v>2884.94</v>
      </c>
      <c r="U673" s="57">
        <v>44166</v>
      </c>
      <c r="V673" s="81" t="str">
        <f t="shared" si="40"/>
        <v>82020</v>
      </c>
      <c r="W673" s="80" t="str">
        <f t="shared" si="41"/>
        <v>91 a 120 dias</v>
      </c>
      <c r="X673" s="81" t="str">
        <f t="shared" si="43"/>
        <v>122020</v>
      </c>
      <c r="AA673"/>
    </row>
    <row r="674" spans="1:27" x14ac:dyDescent="0.3">
      <c r="A674" s="57">
        <v>44286</v>
      </c>
      <c r="B674">
        <v>29894663000189</v>
      </c>
      <c r="C674" t="s">
        <v>96</v>
      </c>
      <c r="D674" s="57">
        <v>44074</v>
      </c>
      <c r="E674">
        <v>68.8</v>
      </c>
      <c r="F674" s="57">
        <v>44172</v>
      </c>
      <c r="G674">
        <f t="shared" si="42"/>
        <v>-114</v>
      </c>
      <c r="H674" s="57">
        <v>46638</v>
      </c>
      <c r="I674">
        <v>2322</v>
      </c>
      <c r="J674">
        <v>304270431</v>
      </c>
      <c r="K674">
        <v>84</v>
      </c>
      <c r="L674"/>
      <c r="M674"/>
      <c r="N674">
        <v>1.3599999999999999</v>
      </c>
      <c r="O674" s="83">
        <v>3485.36</v>
      </c>
      <c r="P674">
        <v>3398.6400000000008</v>
      </c>
      <c r="Q674">
        <v>1.5186170000000001</v>
      </c>
      <c r="R674">
        <v>3643.96</v>
      </c>
      <c r="S674">
        <v>1.5186170000000001</v>
      </c>
      <c r="T674" s="84">
        <v>3485.36</v>
      </c>
      <c r="U674" s="57">
        <v>44166</v>
      </c>
      <c r="V674" s="81" t="str">
        <f t="shared" si="40"/>
        <v>82020</v>
      </c>
      <c r="W674" s="80" t="str">
        <f t="shared" si="41"/>
        <v>91 a 120 dias</v>
      </c>
      <c r="X674" s="81" t="str">
        <f t="shared" si="43"/>
        <v>122020</v>
      </c>
      <c r="AA674"/>
    </row>
    <row r="675" spans="1:27" x14ac:dyDescent="0.3">
      <c r="A675" s="57">
        <v>44286</v>
      </c>
      <c r="B675">
        <v>29894663000189</v>
      </c>
      <c r="C675" t="s">
        <v>96</v>
      </c>
      <c r="D675" s="57">
        <v>44099</v>
      </c>
      <c r="E675">
        <v>263.55</v>
      </c>
      <c r="F675" s="57">
        <v>44262</v>
      </c>
      <c r="G675">
        <f t="shared" si="42"/>
        <v>-24</v>
      </c>
      <c r="H675" s="57">
        <v>46638</v>
      </c>
      <c r="I675">
        <v>2322</v>
      </c>
      <c r="J675">
        <v>304284031</v>
      </c>
      <c r="K675">
        <v>84</v>
      </c>
      <c r="L675"/>
      <c r="M675"/>
      <c r="N675">
        <v>1.443117</v>
      </c>
      <c r="O675" s="83">
        <v>11622.05</v>
      </c>
      <c r="P675">
        <v>12801.5</v>
      </c>
      <c r="Q675">
        <v>1.7906899999999999</v>
      </c>
      <c r="R675">
        <v>12845.83</v>
      </c>
      <c r="S675">
        <v>1.7906899999999999</v>
      </c>
      <c r="T675" s="84">
        <v>11622.05</v>
      </c>
      <c r="U675" s="57">
        <v>44256</v>
      </c>
      <c r="V675" s="81" t="str">
        <f t="shared" si="40"/>
        <v>92020</v>
      </c>
      <c r="W675" s="80" t="str">
        <f t="shared" si="41"/>
        <v>1 a 30 dias</v>
      </c>
      <c r="X675" s="81" t="str">
        <f t="shared" si="43"/>
        <v>32021</v>
      </c>
      <c r="AA675"/>
    </row>
    <row r="676" spans="1:27" x14ac:dyDescent="0.3">
      <c r="A676" s="57">
        <v>44286</v>
      </c>
      <c r="B676">
        <v>29894663000189</v>
      </c>
      <c r="C676" t="s">
        <v>96</v>
      </c>
      <c r="D676" s="57">
        <v>43978</v>
      </c>
      <c r="E676">
        <v>136.5</v>
      </c>
      <c r="F676" s="57">
        <v>44019</v>
      </c>
      <c r="G676">
        <f t="shared" si="42"/>
        <v>-267</v>
      </c>
      <c r="H676" s="57">
        <v>46119</v>
      </c>
      <c r="I676">
        <v>1803</v>
      </c>
      <c r="J676">
        <v>304323395</v>
      </c>
      <c r="K676">
        <v>72</v>
      </c>
      <c r="L676"/>
      <c r="M676"/>
      <c r="N676">
        <v>1.3599999999999999</v>
      </c>
      <c r="O676" s="83">
        <v>6594.03</v>
      </c>
      <c r="P676">
        <v>6206.08</v>
      </c>
      <c r="Q676">
        <v>1.655583</v>
      </c>
      <c r="R676">
        <v>6994.74</v>
      </c>
      <c r="S676">
        <v>1.655583</v>
      </c>
      <c r="T676" s="84">
        <v>6594.03</v>
      </c>
      <c r="U676" s="57">
        <v>44044</v>
      </c>
      <c r="V676" s="81" t="str">
        <f t="shared" si="40"/>
        <v>52020</v>
      </c>
      <c r="W676" s="80" t="str">
        <f t="shared" si="41"/>
        <v>Acima de 120 dias</v>
      </c>
      <c r="X676" s="81" t="str">
        <f t="shared" si="43"/>
        <v>82020</v>
      </c>
      <c r="AA676"/>
    </row>
    <row r="677" spans="1:27" x14ac:dyDescent="0.3">
      <c r="A677" s="57">
        <v>44286</v>
      </c>
      <c r="B677">
        <v>29894663000189</v>
      </c>
      <c r="C677" t="s">
        <v>96</v>
      </c>
      <c r="D677" s="57">
        <v>44001</v>
      </c>
      <c r="E677">
        <v>140.4</v>
      </c>
      <c r="F677" s="57">
        <v>44172</v>
      </c>
      <c r="G677">
        <f t="shared" si="42"/>
        <v>-114</v>
      </c>
      <c r="H677" s="57">
        <v>46514</v>
      </c>
      <c r="I677">
        <v>2198</v>
      </c>
      <c r="J677">
        <v>304331693</v>
      </c>
      <c r="K677">
        <v>84</v>
      </c>
      <c r="L677"/>
      <c r="M677"/>
      <c r="N677">
        <v>1.4531667555701513</v>
      </c>
      <c r="O677" s="83">
        <v>6452.0599999999995</v>
      </c>
      <c r="P677">
        <v>6733.66</v>
      </c>
      <c r="Q677">
        <v>1.798996</v>
      </c>
      <c r="R677">
        <v>7055.11</v>
      </c>
      <c r="S677">
        <v>1.798996</v>
      </c>
      <c r="T677" s="84">
        <v>6452.0599999999995</v>
      </c>
      <c r="U677" s="57">
        <v>44166</v>
      </c>
      <c r="V677" s="81" t="str">
        <f t="shared" si="40"/>
        <v>62020</v>
      </c>
      <c r="W677" s="80" t="str">
        <f t="shared" si="41"/>
        <v>91 a 120 dias</v>
      </c>
      <c r="X677" s="81" t="str">
        <f t="shared" si="43"/>
        <v>122020</v>
      </c>
      <c r="AA677"/>
    </row>
    <row r="678" spans="1:27" x14ac:dyDescent="0.3">
      <c r="A678" s="57">
        <v>44286</v>
      </c>
      <c r="B678">
        <v>29894663000189</v>
      </c>
      <c r="C678" t="s">
        <v>96</v>
      </c>
      <c r="D678" s="57">
        <v>44001</v>
      </c>
      <c r="E678">
        <v>224.48</v>
      </c>
      <c r="F678" s="57">
        <v>44050</v>
      </c>
      <c r="G678">
        <f t="shared" si="42"/>
        <v>-236</v>
      </c>
      <c r="H678" s="57">
        <v>46545</v>
      </c>
      <c r="I678">
        <v>2229</v>
      </c>
      <c r="J678">
        <v>304344816</v>
      </c>
      <c r="K678">
        <v>84</v>
      </c>
      <c r="L678"/>
      <c r="M678"/>
      <c r="N678">
        <v>1.453157</v>
      </c>
      <c r="O678" s="83">
        <v>11273.93</v>
      </c>
      <c r="P678">
        <v>10832.27</v>
      </c>
      <c r="Q678">
        <v>1.798997</v>
      </c>
      <c r="R678">
        <v>12255.310000000001</v>
      </c>
      <c r="S678">
        <v>1.798997</v>
      </c>
      <c r="T678" s="84">
        <v>11273.93</v>
      </c>
      <c r="U678" s="57">
        <v>44044</v>
      </c>
      <c r="V678" s="81" t="str">
        <f t="shared" si="40"/>
        <v>62020</v>
      </c>
      <c r="W678" s="80" t="str">
        <f t="shared" si="41"/>
        <v>Acima de 120 dias</v>
      </c>
      <c r="X678" s="81" t="str">
        <f t="shared" si="43"/>
        <v>82020</v>
      </c>
      <c r="AA678"/>
    </row>
    <row r="679" spans="1:27" x14ac:dyDescent="0.3">
      <c r="A679" s="57">
        <v>44286</v>
      </c>
      <c r="B679">
        <v>29894663000189</v>
      </c>
      <c r="C679" t="s">
        <v>96</v>
      </c>
      <c r="D679" s="57">
        <v>44040</v>
      </c>
      <c r="E679">
        <v>203.36</v>
      </c>
      <c r="F679" s="57">
        <v>44111</v>
      </c>
      <c r="G679">
        <f t="shared" si="42"/>
        <v>-175</v>
      </c>
      <c r="H679" s="57">
        <v>46575</v>
      </c>
      <c r="I679">
        <v>2259</v>
      </c>
      <c r="J679">
        <v>304355962</v>
      </c>
      <c r="K679">
        <v>84</v>
      </c>
      <c r="L679"/>
      <c r="M679"/>
      <c r="N679">
        <v>1.4400580000000001</v>
      </c>
      <c r="O679" s="83">
        <v>9886.3100000000013</v>
      </c>
      <c r="P679">
        <v>9896.8599999999988</v>
      </c>
      <c r="Q679">
        <v>1.7881089999999999</v>
      </c>
      <c r="R679">
        <v>10801.599999999999</v>
      </c>
      <c r="S679">
        <v>1.7881089999999999</v>
      </c>
      <c r="T679" s="84">
        <v>9886.3100000000013</v>
      </c>
      <c r="U679" s="57">
        <v>44136</v>
      </c>
      <c r="V679" s="81" t="str">
        <f t="shared" si="40"/>
        <v>72020</v>
      </c>
      <c r="W679" s="80" t="str">
        <f t="shared" si="41"/>
        <v>Acima de 120 dias</v>
      </c>
      <c r="X679" s="81" t="str">
        <f t="shared" si="43"/>
        <v>112020</v>
      </c>
      <c r="AA679"/>
    </row>
    <row r="680" spans="1:27" x14ac:dyDescent="0.3">
      <c r="A680" s="57">
        <v>44286</v>
      </c>
      <c r="B680">
        <v>29894663000189</v>
      </c>
      <c r="C680" t="s">
        <v>96</v>
      </c>
      <c r="D680" s="57">
        <v>44040</v>
      </c>
      <c r="E680">
        <v>358</v>
      </c>
      <c r="F680" s="57">
        <v>44172</v>
      </c>
      <c r="G680">
        <f t="shared" si="42"/>
        <v>-114</v>
      </c>
      <c r="H680" s="57">
        <v>46608</v>
      </c>
      <c r="I680">
        <v>2292</v>
      </c>
      <c r="J680">
        <v>304366041</v>
      </c>
      <c r="K680">
        <v>84</v>
      </c>
      <c r="L680"/>
      <c r="M680"/>
      <c r="N680">
        <v>1.3599999999999999</v>
      </c>
      <c r="O680" s="83">
        <v>17690.690000000002</v>
      </c>
      <c r="P680">
        <v>17656.180000000004</v>
      </c>
      <c r="Q680">
        <v>1.587685</v>
      </c>
      <c r="R680">
        <v>18834.650000000001</v>
      </c>
      <c r="S680">
        <v>1.587685</v>
      </c>
      <c r="T680" s="84">
        <v>17690.690000000002</v>
      </c>
      <c r="U680" s="57">
        <v>44166</v>
      </c>
      <c r="V680" s="81" t="str">
        <f t="shared" si="40"/>
        <v>72020</v>
      </c>
      <c r="W680" s="80" t="str">
        <f t="shared" si="41"/>
        <v>91 a 120 dias</v>
      </c>
      <c r="X680" s="81" t="str">
        <f t="shared" si="43"/>
        <v>122020</v>
      </c>
      <c r="AA680"/>
    </row>
    <row r="681" spans="1:27" x14ac:dyDescent="0.3">
      <c r="A681" s="57">
        <v>44286</v>
      </c>
      <c r="B681">
        <v>29894663000189</v>
      </c>
      <c r="C681" t="s">
        <v>96</v>
      </c>
      <c r="D681" s="57">
        <v>44134</v>
      </c>
      <c r="E681">
        <v>240.93</v>
      </c>
      <c r="F681" s="57">
        <v>44323</v>
      </c>
      <c r="G681">
        <f t="shared" si="42"/>
        <v>37</v>
      </c>
      <c r="H681" s="57">
        <v>46667</v>
      </c>
      <c r="I681">
        <v>2351</v>
      </c>
      <c r="J681">
        <v>304395375</v>
      </c>
      <c r="K681">
        <v>84</v>
      </c>
      <c r="L681"/>
      <c r="M681"/>
      <c r="N681">
        <v>1.3599999999999999</v>
      </c>
      <c r="O681" s="83">
        <v>11594.79</v>
      </c>
      <c r="P681">
        <v>12061.049999999996</v>
      </c>
      <c r="Q681">
        <v>1.3716170000000001</v>
      </c>
      <c r="R681">
        <v>11640.04</v>
      </c>
      <c r="S681">
        <v>1.3716170000000001</v>
      </c>
      <c r="T681" s="84">
        <v>11594.79</v>
      </c>
      <c r="U681" s="57">
        <v>44317</v>
      </c>
      <c r="V681" s="81" t="str">
        <f t="shared" si="40"/>
        <v>102020</v>
      </c>
      <c r="W681" s="80" t="str">
        <f t="shared" si="41"/>
        <v>1 a 30 dias</v>
      </c>
      <c r="X681" s="81" t="str">
        <f t="shared" si="43"/>
        <v>52021</v>
      </c>
      <c r="AA681"/>
    </row>
    <row r="682" spans="1:27" x14ac:dyDescent="0.3">
      <c r="A682" s="57">
        <v>44286</v>
      </c>
      <c r="B682">
        <v>29894663000189</v>
      </c>
      <c r="C682" t="s">
        <v>96</v>
      </c>
      <c r="D682" s="57">
        <v>43936</v>
      </c>
      <c r="E682">
        <v>12.4</v>
      </c>
      <c r="F682" s="57">
        <v>44262</v>
      </c>
      <c r="G682">
        <f t="shared" si="42"/>
        <v>-24</v>
      </c>
      <c r="H682" s="57">
        <v>46090</v>
      </c>
      <c r="I682">
        <v>1774</v>
      </c>
      <c r="J682">
        <v>304411962</v>
      </c>
      <c r="K682">
        <v>72</v>
      </c>
      <c r="L682"/>
      <c r="M682"/>
      <c r="N682">
        <v>1.4949999999999999</v>
      </c>
      <c r="O682" s="83">
        <v>454.83</v>
      </c>
      <c r="P682">
        <v>538.70000000000016</v>
      </c>
      <c r="Q682">
        <v>2.0367160000000002</v>
      </c>
      <c r="R682">
        <v>514.06000000000006</v>
      </c>
      <c r="S682">
        <v>2.0367160000000002</v>
      </c>
      <c r="T682" s="84">
        <v>454.83</v>
      </c>
      <c r="U682" s="57">
        <v>44256</v>
      </c>
      <c r="V682" s="81" t="str">
        <f t="shared" si="40"/>
        <v>42020</v>
      </c>
      <c r="W682" s="80" t="str">
        <f t="shared" si="41"/>
        <v>1 a 30 dias</v>
      </c>
      <c r="X682" s="81" t="str">
        <f t="shared" si="43"/>
        <v>32021</v>
      </c>
      <c r="AA682"/>
    </row>
    <row r="683" spans="1:27" x14ac:dyDescent="0.3">
      <c r="A683" s="57">
        <v>44286</v>
      </c>
      <c r="B683">
        <v>29894663000189</v>
      </c>
      <c r="C683" t="s">
        <v>96</v>
      </c>
      <c r="D683" s="57">
        <v>43978</v>
      </c>
      <c r="E683">
        <v>284.89</v>
      </c>
      <c r="F683" s="57">
        <v>44019</v>
      </c>
      <c r="G683">
        <f t="shared" si="42"/>
        <v>-267</v>
      </c>
      <c r="H683" s="57">
        <v>46119</v>
      </c>
      <c r="I683">
        <v>1803</v>
      </c>
      <c r="J683">
        <v>304414408</v>
      </c>
      <c r="K683">
        <v>72</v>
      </c>
      <c r="L683"/>
      <c r="M683"/>
      <c r="N683">
        <v>1.3599999999999999</v>
      </c>
      <c r="O683" s="83">
        <v>13898.259999999998</v>
      </c>
      <c r="P683">
        <v>12952.799999999996</v>
      </c>
      <c r="Q683">
        <v>1.6051230000000001</v>
      </c>
      <c r="R683">
        <v>14598.849999999999</v>
      </c>
      <c r="S683">
        <v>1.6051230000000001</v>
      </c>
      <c r="T683" s="84">
        <v>13898.259999999998</v>
      </c>
      <c r="U683" s="57">
        <v>44044</v>
      </c>
      <c r="V683" s="81" t="str">
        <f t="shared" si="40"/>
        <v>52020</v>
      </c>
      <c r="W683" s="80" t="str">
        <f t="shared" si="41"/>
        <v>Acima de 120 dias</v>
      </c>
      <c r="X683" s="81" t="str">
        <f t="shared" si="43"/>
        <v>82020</v>
      </c>
      <c r="AA683"/>
    </row>
    <row r="684" spans="1:27" x14ac:dyDescent="0.3">
      <c r="A684" s="57">
        <v>44286</v>
      </c>
      <c r="B684">
        <v>29894663000189</v>
      </c>
      <c r="C684" t="s">
        <v>96</v>
      </c>
      <c r="D684" s="57">
        <v>44074</v>
      </c>
      <c r="E684">
        <v>94.27</v>
      </c>
      <c r="F684" s="57">
        <v>44081</v>
      </c>
      <c r="G684">
        <f t="shared" si="42"/>
        <v>-205</v>
      </c>
      <c r="H684" s="57">
        <v>46514</v>
      </c>
      <c r="I684">
        <v>2198</v>
      </c>
      <c r="J684">
        <v>304436024</v>
      </c>
      <c r="K684">
        <v>84</v>
      </c>
      <c r="L684"/>
      <c r="M684"/>
      <c r="N684">
        <v>1.4395766505455894</v>
      </c>
      <c r="O684" s="83">
        <v>4627.21</v>
      </c>
      <c r="P684">
        <v>4510.4599999999982</v>
      </c>
      <c r="Q684">
        <v>1.787701</v>
      </c>
      <c r="R684">
        <v>5037.04</v>
      </c>
      <c r="S684">
        <v>1.787701</v>
      </c>
      <c r="T684" s="84">
        <v>4627.21</v>
      </c>
      <c r="U684" s="57">
        <v>44105</v>
      </c>
      <c r="V684" s="81" t="str">
        <f t="shared" si="40"/>
        <v>82020</v>
      </c>
      <c r="W684" s="80" t="str">
        <f t="shared" si="41"/>
        <v>Acima de 120 dias</v>
      </c>
      <c r="X684" s="81" t="str">
        <f t="shared" si="43"/>
        <v>102020</v>
      </c>
      <c r="AA684"/>
    </row>
    <row r="685" spans="1:27" x14ac:dyDescent="0.3">
      <c r="A685" s="57">
        <v>44286</v>
      </c>
      <c r="B685">
        <v>29894663000189</v>
      </c>
      <c r="C685" t="s">
        <v>96</v>
      </c>
      <c r="D685" s="57">
        <v>44074</v>
      </c>
      <c r="E685">
        <v>159.82</v>
      </c>
      <c r="F685" s="57">
        <v>44142</v>
      </c>
      <c r="G685">
        <f t="shared" si="42"/>
        <v>-144</v>
      </c>
      <c r="H685" s="57">
        <v>46545</v>
      </c>
      <c r="I685">
        <v>2229</v>
      </c>
      <c r="J685">
        <v>304442161</v>
      </c>
      <c r="K685">
        <v>84</v>
      </c>
      <c r="L685"/>
      <c r="M685"/>
      <c r="N685">
        <v>1.4502527552450961</v>
      </c>
      <c r="O685" s="83">
        <v>7547.16</v>
      </c>
      <c r="P685">
        <v>7669.1200000000008</v>
      </c>
      <c r="Q685">
        <v>1.798996</v>
      </c>
      <c r="R685">
        <v>8252.1200000000008</v>
      </c>
      <c r="S685">
        <v>1.798996</v>
      </c>
      <c r="T685" s="84">
        <v>7547.16</v>
      </c>
      <c r="U685" s="57">
        <v>44197</v>
      </c>
      <c r="V685" s="81" t="str">
        <f t="shared" si="40"/>
        <v>82020</v>
      </c>
      <c r="W685" s="80" t="str">
        <f t="shared" si="41"/>
        <v>Acima de 120 dias</v>
      </c>
      <c r="X685" s="81" t="str">
        <f t="shared" si="43"/>
        <v>12021</v>
      </c>
      <c r="AA685"/>
    </row>
    <row r="686" spans="1:27" x14ac:dyDescent="0.3">
      <c r="A686" s="57">
        <v>44286</v>
      </c>
      <c r="B686">
        <v>29894663000189</v>
      </c>
      <c r="C686" t="s">
        <v>96</v>
      </c>
      <c r="D686" s="57">
        <v>44099</v>
      </c>
      <c r="E686">
        <v>49.19</v>
      </c>
      <c r="F686" s="57">
        <v>44262</v>
      </c>
      <c r="G686">
        <f t="shared" si="42"/>
        <v>-24</v>
      </c>
      <c r="H686" s="57">
        <v>46575</v>
      </c>
      <c r="I686">
        <v>2259</v>
      </c>
      <c r="J686">
        <v>304451199</v>
      </c>
      <c r="K686">
        <v>84</v>
      </c>
      <c r="L686"/>
      <c r="M686"/>
      <c r="N686">
        <v>1.3599999999999999</v>
      </c>
      <c r="O686" s="83">
        <v>2200.21</v>
      </c>
      <c r="P686">
        <v>2425.83</v>
      </c>
      <c r="Q686">
        <v>1.696442</v>
      </c>
      <c r="R686">
        <v>2422.7000000000003</v>
      </c>
      <c r="S686">
        <v>1.696442</v>
      </c>
      <c r="T686" s="84">
        <v>2200.21</v>
      </c>
      <c r="U686" s="57">
        <v>44287</v>
      </c>
      <c r="V686" s="81" t="str">
        <f t="shared" si="40"/>
        <v>92020</v>
      </c>
      <c r="W686" s="80" t="str">
        <f t="shared" si="41"/>
        <v>1 a 30 dias</v>
      </c>
      <c r="X686" s="81" t="str">
        <f t="shared" si="43"/>
        <v>42021</v>
      </c>
      <c r="AA686"/>
    </row>
    <row r="687" spans="1:27" x14ac:dyDescent="0.3">
      <c r="A687" s="57">
        <v>44286</v>
      </c>
      <c r="B687">
        <v>29894663000189</v>
      </c>
      <c r="C687" t="s">
        <v>96</v>
      </c>
      <c r="D687" s="57">
        <v>44074</v>
      </c>
      <c r="E687">
        <v>313</v>
      </c>
      <c r="F687" s="57">
        <v>44323</v>
      </c>
      <c r="G687">
        <f t="shared" si="42"/>
        <v>37</v>
      </c>
      <c r="H687" s="57">
        <v>46575</v>
      </c>
      <c r="I687">
        <v>2259</v>
      </c>
      <c r="J687">
        <v>304458256</v>
      </c>
      <c r="K687">
        <v>84</v>
      </c>
      <c r="L687"/>
      <c r="M687"/>
      <c r="N687">
        <v>1.435142120148224</v>
      </c>
      <c r="O687" s="83">
        <v>13044.19</v>
      </c>
      <c r="P687">
        <v>15189.599999999999</v>
      </c>
      <c r="Q687">
        <v>1.783121</v>
      </c>
      <c r="R687">
        <v>14455.67</v>
      </c>
      <c r="S687">
        <v>1.783121</v>
      </c>
      <c r="T687" s="84">
        <v>13044.19</v>
      </c>
      <c r="U687" s="57">
        <v>44317</v>
      </c>
      <c r="V687" s="81" t="str">
        <f t="shared" si="40"/>
        <v>82020</v>
      </c>
      <c r="W687" s="80" t="str">
        <f t="shared" si="41"/>
        <v>1 a 30 dias</v>
      </c>
      <c r="X687" s="81" t="str">
        <f t="shared" si="43"/>
        <v>52021</v>
      </c>
      <c r="AA687"/>
    </row>
    <row r="688" spans="1:27" x14ac:dyDescent="0.3">
      <c r="A688" s="57">
        <v>44286</v>
      </c>
      <c r="B688">
        <v>29894663000189</v>
      </c>
      <c r="C688" t="s">
        <v>96</v>
      </c>
      <c r="D688" s="57">
        <v>44074</v>
      </c>
      <c r="E688">
        <v>143.9</v>
      </c>
      <c r="F688" s="57">
        <v>44262</v>
      </c>
      <c r="G688">
        <f t="shared" si="42"/>
        <v>-24</v>
      </c>
      <c r="H688" s="57">
        <v>46608</v>
      </c>
      <c r="I688">
        <v>2292</v>
      </c>
      <c r="J688">
        <v>304467127</v>
      </c>
      <c r="K688">
        <v>84</v>
      </c>
      <c r="L688"/>
      <c r="M688"/>
      <c r="N688">
        <v>1.4444570000000001</v>
      </c>
      <c r="O688" s="83">
        <v>6305.07</v>
      </c>
      <c r="P688">
        <v>7004.6500000000015</v>
      </c>
      <c r="Q688">
        <v>1.7930200000000001</v>
      </c>
      <c r="R688">
        <v>6963.4</v>
      </c>
      <c r="S688">
        <v>1.7930200000000001</v>
      </c>
      <c r="T688" s="84">
        <v>6305.07</v>
      </c>
      <c r="U688" s="57">
        <v>44256</v>
      </c>
      <c r="V688" s="81" t="str">
        <f t="shared" si="40"/>
        <v>82020</v>
      </c>
      <c r="W688" s="80" t="str">
        <f t="shared" si="41"/>
        <v>1 a 30 dias</v>
      </c>
      <c r="X688" s="81" t="str">
        <f t="shared" si="43"/>
        <v>32021</v>
      </c>
      <c r="AA688"/>
    </row>
    <row r="689" spans="1:27" x14ac:dyDescent="0.3">
      <c r="A689" s="57">
        <v>44286</v>
      </c>
      <c r="B689">
        <v>29894663000189</v>
      </c>
      <c r="C689" t="s">
        <v>96</v>
      </c>
      <c r="D689" s="57">
        <v>44099</v>
      </c>
      <c r="E689">
        <v>197.84</v>
      </c>
      <c r="F689" s="57">
        <v>44323</v>
      </c>
      <c r="G689">
        <f t="shared" si="42"/>
        <v>37</v>
      </c>
      <c r="H689" s="57">
        <v>46638</v>
      </c>
      <c r="I689">
        <v>2322</v>
      </c>
      <c r="J689">
        <v>304473443</v>
      </c>
      <c r="K689">
        <v>84</v>
      </c>
      <c r="L689"/>
      <c r="M689"/>
      <c r="N689">
        <v>1.3599999999999999</v>
      </c>
      <c r="O689" s="83">
        <v>9059.18</v>
      </c>
      <c r="P689">
        <v>9883.67</v>
      </c>
      <c r="Q689">
        <v>1.5092429999999999</v>
      </c>
      <c r="R689">
        <v>9489.2900000000009</v>
      </c>
      <c r="S689">
        <v>1.5092429999999999</v>
      </c>
      <c r="T689" s="84">
        <v>9059.18</v>
      </c>
      <c r="U689" s="57">
        <v>44317</v>
      </c>
      <c r="V689" s="81" t="str">
        <f t="shared" si="40"/>
        <v>92020</v>
      </c>
      <c r="W689" s="80" t="str">
        <f t="shared" si="41"/>
        <v>1 a 30 dias</v>
      </c>
      <c r="X689" s="81" t="str">
        <f t="shared" si="43"/>
        <v>52021</v>
      </c>
      <c r="AA689"/>
    </row>
    <row r="690" spans="1:27" x14ac:dyDescent="0.3">
      <c r="A690" s="57">
        <v>44286</v>
      </c>
      <c r="B690">
        <v>29894663000189</v>
      </c>
      <c r="C690" t="s">
        <v>96</v>
      </c>
      <c r="D690" s="57">
        <v>43978</v>
      </c>
      <c r="E690">
        <v>807.65</v>
      </c>
      <c r="F690" s="57">
        <v>44019</v>
      </c>
      <c r="G690">
        <f t="shared" si="42"/>
        <v>-267</v>
      </c>
      <c r="H690" s="57">
        <v>46062</v>
      </c>
      <c r="I690">
        <v>1746</v>
      </c>
      <c r="J690">
        <v>304508578</v>
      </c>
      <c r="K690">
        <v>72</v>
      </c>
      <c r="L690"/>
      <c r="M690"/>
      <c r="N690">
        <v>1.4976333186517188</v>
      </c>
      <c r="O690" s="83">
        <v>1615.3</v>
      </c>
      <c r="P690">
        <v>34699.129999999997</v>
      </c>
      <c r="Q690">
        <v>2.0530490000000001</v>
      </c>
      <c r="R690">
        <v>1615.3</v>
      </c>
      <c r="S690">
        <v>2.0530490000000001</v>
      </c>
      <c r="T690" s="84">
        <v>1615.3</v>
      </c>
      <c r="U690" s="57">
        <v>44348</v>
      </c>
      <c r="V690" s="81" t="str">
        <f t="shared" si="40"/>
        <v>52020</v>
      </c>
      <c r="W690" s="80" t="str">
        <f t="shared" si="41"/>
        <v>Acima de 120 dias</v>
      </c>
      <c r="X690" s="81" t="str">
        <f t="shared" si="43"/>
        <v>62021</v>
      </c>
      <c r="AA690"/>
    </row>
    <row r="691" spans="1:27" x14ac:dyDescent="0.3">
      <c r="A691" s="57">
        <v>44286</v>
      </c>
      <c r="B691">
        <v>29894663000189</v>
      </c>
      <c r="C691" t="s">
        <v>96</v>
      </c>
      <c r="D691" s="57">
        <v>43936</v>
      </c>
      <c r="E691">
        <v>39.79</v>
      </c>
      <c r="F691" s="57">
        <v>44019</v>
      </c>
      <c r="G691">
        <f t="shared" si="42"/>
        <v>-267</v>
      </c>
      <c r="H691" s="57">
        <v>46090</v>
      </c>
      <c r="I691">
        <v>1774</v>
      </c>
      <c r="J691">
        <v>304512109</v>
      </c>
      <c r="K691">
        <v>72</v>
      </c>
      <c r="L691"/>
      <c r="M691"/>
      <c r="N691">
        <v>1.4949999999999999</v>
      </c>
      <c r="O691" s="83">
        <v>1777.78</v>
      </c>
      <c r="P691">
        <v>1728.6800000000007</v>
      </c>
      <c r="Q691">
        <v>2.0364399999999998</v>
      </c>
      <c r="R691">
        <v>1967.81</v>
      </c>
      <c r="S691">
        <v>2.0364399999999998</v>
      </c>
      <c r="T691" s="84">
        <v>1777.78</v>
      </c>
      <c r="U691" s="57">
        <v>44044</v>
      </c>
      <c r="V691" s="81" t="str">
        <f t="shared" si="40"/>
        <v>42020</v>
      </c>
      <c r="W691" s="80" t="str">
        <f t="shared" si="41"/>
        <v>Acima de 120 dias</v>
      </c>
      <c r="X691" s="81" t="str">
        <f t="shared" si="43"/>
        <v>82020</v>
      </c>
      <c r="AA691"/>
    </row>
    <row r="692" spans="1:27" x14ac:dyDescent="0.3">
      <c r="A692" s="57">
        <v>44286</v>
      </c>
      <c r="B692">
        <v>29894663000189</v>
      </c>
      <c r="C692" t="s">
        <v>96</v>
      </c>
      <c r="D692" s="57">
        <v>43936</v>
      </c>
      <c r="E692">
        <v>29.9</v>
      </c>
      <c r="F692" s="57">
        <v>44234</v>
      </c>
      <c r="G692">
        <f t="shared" si="42"/>
        <v>-52</v>
      </c>
      <c r="H692" s="57">
        <v>46090</v>
      </c>
      <c r="I692">
        <v>1774</v>
      </c>
      <c r="J692">
        <v>304515443</v>
      </c>
      <c r="K692">
        <v>72</v>
      </c>
      <c r="L692"/>
      <c r="M692"/>
      <c r="N692">
        <v>1.5130000000000001</v>
      </c>
      <c r="O692" s="83">
        <v>1122.93</v>
      </c>
      <c r="P692">
        <v>1292.1100000000001</v>
      </c>
      <c r="Q692">
        <v>2.051965</v>
      </c>
      <c r="R692">
        <v>1264.2199999999998</v>
      </c>
      <c r="S692">
        <v>2.051965</v>
      </c>
      <c r="T692" s="84">
        <v>1122.93</v>
      </c>
      <c r="U692" s="57">
        <v>44228</v>
      </c>
      <c r="V692" s="81" t="str">
        <f t="shared" si="40"/>
        <v>42020</v>
      </c>
      <c r="W692" s="80" t="str">
        <f t="shared" si="41"/>
        <v>31 a 60 dias</v>
      </c>
      <c r="X692" s="81" t="str">
        <f t="shared" si="43"/>
        <v>22021</v>
      </c>
      <c r="AA692"/>
    </row>
    <row r="693" spans="1:27" x14ac:dyDescent="0.3">
      <c r="A693" s="57">
        <v>44286</v>
      </c>
      <c r="B693">
        <v>29894663000189</v>
      </c>
      <c r="C693" t="s">
        <v>96</v>
      </c>
      <c r="D693" s="57">
        <v>44040</v>
      </c>
      <c r="E693">
        <v>484.3</v>
      </c>
      <c r="F693" s="57">
        <v>44050</v>
      </c>
      <c r="G693">
        <f t="shared" si="42"/>
        <v>-236</v>
      </c>
      <c r="H693" s="57">
        <v>46119</v>
      </c>
      <c r="I693">
        <v>1803</v>
      </c>
      <c r="J693">
        <v>304521986</v>
      </c>
      <c r="K693">
        <v>72</v>
      </c>
      <c r="L693"/>
      <c r="M693"/>
      <c r="N693">
        <v>1.3985254942607985</v>
      </c>
      <c r="O693" s="83">
        <v>22312.12</v>
      </c>
      <c r="P693">
        <v>21418.249999999996</v>
      </c>
      <c r="Q693">
        <v>1.790997</v>
      </c>
      <c r="R693">
        <v>24139.42</v>
      </c>
      <c r="S693">
        <v>1.790997</v>
      </c>
      <c r="T693" s="84">
        <v>22312.12</v>
      </c>
      <c r="U693" s="57">
        <v>44075</v>
      </c>
      <c r="V693" s="81" t="str">
        <f t="shared" si="40"/>
        <v>72020</v>
      </c>
      <c r="W693" s="80" t="str">
        <f t="shared" si="41"/>
        <v>Acima de 120 dias</v>
      </c>
      <c r="X693" s="81" t="str">
        <f t="shared" si="43"/>
        <v>92020</v>
      </c>
      <c r="AA693"/>
    </row>
    <row r="694" spans="1:27" x14ac:dyDescent="0.3">
      <c r="A694" s="57">
        <v>44286</v>
      </c>
      <c r="B694">
        <v>29894663000189</v>
      </c>
      <c r="C694" t="s">
        <v>96</v>
      </c>
      <c r="D694" s="57">
        <v>44001</v>
      </c>
      <c r="E694">
        <v>172.4</v>
      </c>
      <c r="F694" s="57">
        <v>44172</v>
      </c>
      <c r="G694">
        <f t="shared" si="42"/>
        <v>-114</v>
      </c>
      <c r="H694" s="57">
        <v>46514</v>
      </c>
      <c r="I694">
        <v>2198</v>
      </c>
      <c r="J694">
        <v>304531238</v>
      </c>
      <c r="K694">
        <v>84</v>
      </c>
      <c r="L694"/>
      <c r="M694"/>
      <c r="N694">
        <v>1.433193230232976</v>
      </c>
      <c r="O694" s="83">
        <v>7964.83</v>
      </c>
      <c r="P694">
        <v>8323.8299999999981</v>
      </c>
      <c r="Q694">
        <v>1.7777430000000001</v>
      </c>
      <c r="R694">
        <v>8709.27</v>
      </c>
      <c r="S694">
        <v>1.7777430000000001</v>
      </c>
      <c r="T694" s="84">
        <v>7964.83</v>
      </c>
      <c r="U694" s="57">
        <v>44197</v>
      </c>
      <c r="V694" s="81" t="str">
        <f t="shared" si="40"/>
        <v>62020</v>
      </c>
      <c r="W694" s="80" t="str">
        <f t="shared" si="41"/>
        <v>91 a 120 dias</v>
      </c>
      <c r="X694" s="81" t="str">
        <f t="shared" si="43"/>
        <v>12021</v>
      </c>
      <c r="AA694"/>
    </row>
    <row r="695" spans="1:27" x14ac:dyDescent="0.3">
      <c r="A695" s="57">
        <v>44286</v>
      </c>
      <c r="B695">
        <v>29894663000189</v>
      </c>
      <c r="C695" t="s">
        <v>96</v>
      </c>
      <c r="D695" s="57">
        <v>44134</v>
      </c>
      <c r="E695">
        <v>174</v>
      </c>
      <c r="F695" s="57">
        <v>44172</v>
      </c>
      <c r="G695">
        <f t="shared" si="42"/>
        <v>-114</v>
      </c>
      <c r="H695" s="57">
        <v>46638</v>
      </c>
      <c r="I695">
        <v>2322</v>
      </c>
      <c r="J695">
        <v>304532483</v>
      </c>
      <c r="K695">
        <v>84</v>
      </c>
      <c r="L695"/>
      <c r="M695"/>
      <c r="N695">
        <v>1.4132449999999999</v>
      </c>
      <c r="O695" s="83">
        <v>8259.91</v>
      </c>
      <c r="P695">
        <v>8502.1699999999983</v>
      </c>
      <c r="Q695">
        <v>1.7605580000000001</v>
      </c>
      <c r="R695">
        <v>9078.5299999999988</v>
      </c>
      <c r="S695">
        <v>1.7605580000000001</v>
      </c>
      <c r="T695" s="84">
        <v>8259.91</v>
      </c>
      <c r="U695" s="57">
        <v>44166</v>
      </c>
      <c r="V695" s="81" t="str">
        <f t="shared" si="40"/>
        <v>102020</v>
      </c>
      <c r="W695" s="80" t="str">
        <f t="shared" si="41"/>
        <v>91 a 120 dias</v>
      </c>
      <c r="X695" s="81" t="str">
        <f t="shared" si="43"/>
        <v>122020</v>
      </c>
      <c r="AA695"/>
    </row>
    <row r="696" spans="1:27" x14ac:dyDescent="0.3">
      <c r="A696" s="57">
        <v>44286</v>
      </c>
      <c r="B696">
        <v>29894663000189</v>
      </c>
      <c r="C696" t="s">
        <v>96</v>
      </c>
      <c r="D696" s="57">
        <v>44001</v>
      </c>
      <c r="E696">
        <v>130</v>
      </c>
      <c r="F696" s="57">
        <v>44111</v>
      </c>
      <c r="G696">
        <f t="shared" si="42"/>
        <v>-175</v>
      </c>
      <c r="H696" s="57">
        <v>46514</v>
      </c>
      <c r="I696">
        <v>2198</v>
      </c>
      <c r="J696">
        <v>304538988</v>
      </c>
      <c r="K696">
        <v>84</v>
      </c>
      <c r="L696"/>
      <c r="M696"/>
      <c r="N696">
        <v>1.4421343377468614</v>
      </c>
      <c r="O696" s="83">
        <v>6251.75</v>
      </c>
      <c r="P696">
        <v>6257.8800000000019</v>
      </c>
      <c r="Q696">
        <v>1.787239</v>
      </c>
      <c r="R696">
        <v>6811.71</v>
      </c>
      <c r="S696">
        <v>1.787239</v>
      </c>
      <c r="T696" s="84">
        <v>6251.75</v>
      </c>
      <c r="U696" s="57">
        <v>44136</v>
      </c>
      <c r="V696" s="81" t="str">
        <f t="shared" si="40"/>
        <v>62020</v>
      </c>
      <c r="W696" s="80" t="str">
        <f t="shared" si="41"/>
        <v>Acima de 120 dias</v>
      </c>
      <c r="X696" s="81" t="str">
        <f t="shared" si="43"/>
        <v>112020</v>
      </c>
      <c r="AA696"/>
    </row>
    <row r="697" spans="1:27" x14ac:dyDescent="0.3">
      <c r="A697" s="57">
        <v>44286</v>
      </c>
      <c r="B697">
        <v>29894663000189</v>
      </c>
      <c r="C697" t="s">
        <v>96</v>
      </c>
      <c r="D697" s="57">
        <v>44074</v>
      </c>
      <c r="E697">
        <v>308.05</v>
      </c>
      <c r="F697" s="57">
        <v>44323</v>
      </c>
      <c r="G697">
        <f t="shared" si="42"/>
        <v>37</v>
      </c>
      <c r="H697" s="57">
        <v>46608</v>
      </c>
      <c r="I697">
        <v>2292</v>
      </c>
      <c r="J697">
        <v>304567071</v>
      </c>
      <c r="K697">
        <v>84</v>
      </c>
      <c r="L697"/>
      <c r="M697"/>
      <c r="N697">
        <v>1.3599999999999999</v>
      </c>
      <c r="O697" s="83">
        <v>14553.16</v>
      </c>
      <c r="P697">
        <v>15427.030000000002</v>
      </c>
      <c r="Q697">
        <v>1.3843399999999999</v>
      </c>
      <c r="R697">
        <v>14666.529999999999</v>
      </c>
      <c r="S697">
        <v>1.3843399999999999</v>
      </c>
      <c r="T697" s="84">
        <v>14553.16</v>
      </c>
      <c r="U697" s="57">
        <v>44317</v>
      </c>
      <c r="V697" s="81" t="str">
        <f t="shared" si="40"/>
        <v>82020</v>
      </c>
      <c r="W697" s="80" t="str">
        <f t="shared" si="41"/>
        <v>1 a 30 dias</v>
      </c>
      <c r="X697" s="81" t="str">
        <f t="shared" si="43"/>
        <v>52021</v>
      </c>
      <c r="AA697"/>
    </row>
    <row r="698" spans="1:27" x14ac:dyDescent="0.3">
      <c r="A698" s="57">
        <v>44286</v>
      </c>
      <c r="B698">
        <v>29894663000189</v>
      </c>
      <c r="C698" t="s">
        <v>96</v>
      </c>
      <c r="D698" s="57">
        <v>43903</v>
      </c>
      <c r="E698">
        <v>53</v>
      </c>
      <c r="F698" s="57">
        <v>44019</v>
      </c>
      <c r="G698">
        <f t="shared" si="42"/>
        <v>-267</v>
      </c>
      <c r="H698" s="57">
        <v>46062</v>
      </c>
      <c r="I698">
        <v>1746</v>
      </c>
      <c r="J698">
        <v>304605399</v>
      </c>
      <c r="K698">
        <v>72</v>
      </c>
      <c r="L698"/>
      <c r="M698"/>
      <c r="N698">
        <v>1.4950000000000001</v>
      </c>
      <c r="O698" s="83">
        <v>2352.0299999999997</v>
      </c>
      <c r="P698">
        <v>2299.66</v>
      </c>
      <c r="Q698">
        <v>2.0358930000000002</v>
      </c>
      <c r="R698">
        <v>2598.98</v>
      </c>
      <c r="S698">
        <v>2.0358930000000002</v>
      </c>
      <c r="T698" s="84">
        <v>2352.0299999999997</v>
      </c>
      <c r="U698" s="57">
        <v>44044</v>
      </c>
      <c r="V698" s="81" t="str">
        <f t="shared" si="40"/>
        <v>32020</v>
      </c>
      <c r="W698" s="80" t="str">
        <f t="shared" si="41"/>
        <v>Acima de 120 dias</v>
      </c>
      <c r="X698" s="81" t="str">
        <f t="shared" si="43"/>
        <v>82020</v>
      </c>
      <c r="AA698"/>
    </row>
    <row r="699" spans="1:27" x14ac:dyDescent="0.3">
      <c r="A699" s="57">
        <v>44286</v>
      </c>
      <c r="B699">
        <v>29894663000189</v>
      </c>
      <c r="C699" t="s">
        <v>96</v>
      </c>
      <c r="D699" s="57">
        <v>43936</v>
      </c>
      <c r="E699">
        <v>307.23</v>
      </c>
      <c r="F699" s="57">
        <v>44172</v>
      </c>
      <c r="G699">
        <f t="shared" si="42"/>
        <v>-114</v>
      </c>
      <c r="H699" s="57">
        <v>46090</v>
      </c>
      <c r="I699">
        <v>1774</v>
      </c>
      <c r="J699">
        <v>304618059</v>
      </c>
      <c r="K699">
        <v>72</v>
      </c>
      <c r="L699"/>
      <c r="M699"/>
      <c r="N699">
        <v>1.5086334753366732</v>
      </c>
      <c r="O699" s="83">
        <v>12140.099999999999</v>
      </c>
      <c r="P699">
        <v>13294.020000000004</v>
      </c>
      <c r="Q699">
        <v>2.057159</v>
      </c>
      <c r="R699">
        <v>13617.509999999998</v>
      </c>
      <c r="S699">
        <v>2.057159</v>
      </c>
      <c r="T699" s="84">
        <v>12140.099999999999</v>
      </c>
      <c r="U699" s="57">
        <v>44197</v>
      </c>
      <c r="V699" s="81" t="str">
        <f t="shared" si="40"/>
        <v>42020</v>
      </c>
      <c r="W699" s="80" t="str">
        <f t="shared" si="41"/>
        <v>91 a 120 dias</v>
      </c>
      <c r="X699" s="81" t="str">
        <f t="shared" si="43"/>
        <v>12021</v>
      </c>
      <c r="AA699"/>
    </row>
    <row r="700" spans="1:27" x14ac:dyDescent="0.3">
      <c r="A700" s="57">
        <v>44286</v>
      </c>
      <c r="B700">
        <v>29894663000189</v>
      </c>
      <c r="C700" t="s">
        <v>96</v>
      </c>
      <c r="D700" s="57">
        <v>43978</v>
      </c>
      <c r="E700">
        <v>42.65</v>
      </c>
      <c r="F700" s="57">
        <v>44142</v>
      </c>
      <c r="G700">
        <f t="shared" si="42"/>
        <v>-144</v>
      </c>
      <c r="H700" s="57">
        <v>46119</v>
      </c>
      <c r="I700">
        <v>1803</v>
      </c>
      <c r="J700">
        <v>304619454</v>
      </c>
      <c r="K700">
        <v>72</v>
      </c>
      <c r="L700"/>
      <c r="M700"/>
      <c r="N700">
        <v>1.4987611771363889</v>
      </c>
      <c r="O700" s="83">
        <v>1741.44</v>
      </c>
      <c r="P700">
        <v>1861.4900000000009</v>
      </c>
      <c r="Q700">
        <v>2.0546829999999998</v>
      </c>
      <c r="R700">
        <v>1954.6499999999999</v>
      </c>
      <c r="S700">
        <v>2.0546829999999998</v>
      </c>
      <c r="T700" s="84">
        <v>1741.44</v>
      </c>
      <c r="U700" s="57">
        <v>44136</v>
      </c>
      <c r="V700" s="81" t="str">
        <f t="shared" si="40"/>
        <v>52020</v>
      </c>
      <c r="W700" s="80" t="str">
        <f t="shared" si="41"/>
        <v>Acima de 120 dias</v>
      </c>
      <c r="X700" s="81" t="str">
        <f t="shared" si="43"/>
        <v>112020</v>
      </c>
      <c r="AA700"/>
    </row>
    <row r="701" spans="1:27" x14ac:dyDescent="0.3">
      <c r="A701" s="57">
        <v>44286</v>
      </c>
      <c r="B701">
        <v>29894663000189</v>
      </c>
      <c r="C701" t="s">
        <v>96</v>
      </c>
      <c r="D701" s="57">
        <v>44134</v>
      </c>
      <c r="E701">
        <v>113</v>
      </c>
      <c r="F701" s="57">
        <v>44262</v>
      </c>
      <c r="G701">
        <f t="shared" si="42"/>
        <v>-24</v>
      </c>
      <c r="H701" s="57">
        <v>46699</v>
      </c>
      <c r="I701">
        <v>2383</v>
      </c>
      <c r="J701">
        <v>304625566</v>
      </c>
      <c r="K701">
        <v>84</v>
      </c>
      <c r="L701"/>
      <c r="M701"/>
      <c r="N701">
        <v>1.4092169999999999</v>
      </c>
      <c r="O701" s="83">
        <v>5104.4799999999996</v>
      </c>
      <c r="P701">
        <v>5485.35</v>
      </c>
      <c r="Q701">
        <v>1.745592</v>
      </c>
      <c r="R701">
        <v>5638.81</v>
      </c>
      <c r="S701">
        <v>1.745592</v>
      </c>
      <c r="T701" s="84">
        <v>5104.4799999999996</v>
      </c>
      <c r="U701" s="57">
        <v>44256</v>
      </c>
      <c r="V701" s="81" t="str">
        <f t="shared" si="40"/>
        <v>102020</v>
      </c>
      <c r="W701" s="80" t="str">
        <f t="shared" si="41"/>
        <v>1 a 30 dias</v>
      </c>
      <c r="X701" s="81" t="str">
        <f t="shared" si="43"/>
        <v>32021</v>
      </c>
      <c r="AA701"/>
    </row>
    <row r="702" spans="1:27" x14ac:dyDescent="0.3">
      <c r="A702" s="57">
        <v>44286</v>
      </c>
      <c r="B702">
        <v>29894663000189</v>
      </c>
      <c r="C702" t="s">
        <v>96</v>
      </c>
      <c r="D702" s="57">
        <v>44074</v>
      </c>
      <c r="E702">
        <v>812</v>
      </c>
      <c r="F702" s="57">
        <v>44081</v>
      </c>
      <c r="G702">
        <f t="shared" si="42"/>
        <v>-205</v>
      </c>
      <c r="H702" s="57">
        <v>46575</v>
      </c>
      <c r="I702">
        <v>2259</v>
      </c>
      <c r="J702">
        <v>304647147</v>
      </c>
      <c r="K702">
        <v>84</v>
      </c>
      <c r="L702"/>
      <c r="M702"/>
      <c r="N702">
        <v>1.4103400090601768</v>
      </c>
      <c r="O702" s="83">
        <v>40593.199999999997</v>
      </c>
      <c r="P702">
        <v>39731.42000000002</v>
      </c>
      <c r="Q702">
        <v>1.7566900000000001</v>
      </c>
      <c r="R702">
        <v>44280.53</v>
      </c>
      <c r="S702">
        <v>1.7566900000000001</v>
      </c>
      <c r="T702" s="84">
        <v>40593.199999999997</v>
      </c>
      <c r="U702" s="57">
        <v>44105</v>
      </c>
      <c r="V702" s="81" t="str">
        <f t="shared" si="40"/>
        <v>82020</v>
      </c>
      <c r="W702" s="80" t="str">
        <f t="shared" si="41"/>
        <v>Acima de 120 dias</v>
      </c>
      <c r="X702" s="81" t="str">
        <f t="shared" si="43"/>
        <v>102020</v>
      </c>
      <c r="AA702"/>
    </row>
    <row r="703" spans="1:27" x14ac:dyDescent="0.3">
      <c r="A703" s="57">
        <v>44286</v>
      </c>
      <c r="B703">
        <v>29894663000189</v>
      </c>
      <c r="C703" t="s">
        <v>96</v>
      </c>
      <c r="D703" s="57">
        <v>44040</v>
      </c>
      <c r="E703">
        <v>267.22000000000003</v>
      </c>
      <c r="F703" s="57">
        <v>44323</v>
      </c>
      <c r="G703">
        <f t="shared" si="42"/>
        <v>37</v>
      </c>
      <c r="H703" s="57">
        <v>46575</v>
      </c>
      <c r="I703">
        <v>2259</v>
      </c>
      <c r="J703">
        <v>304656075</v>
      </c>
      <c r="K703">
        <v>84</v>
      </c>
      <c r="L703"/>
      <c r="M703"/>
      <c r="N703">
        <v>1.4400440000000001</v>
      </c>
      <c r="O703" s="83">
        <v>11120.33</v>
      </c>
      <c r="P703">
        <v>13004.789999999999</v>
      </c>
      <c r="Q703">
        <v>1.7881069999999999</v>
      </c>
      <c r="R703">
        <v>12323.029999999999</v>
      </c>
      <c r="S703">
        <v>1.7881069999999999</v>
      </c>
      <c r="T703" s="84">
        <v>11120.33</v>
      </c>
      <c r="U703" s="57">
        <v>44317</v>
      </c>
      <c r="V703" s="81" t="str">
        <f t="shared" si="40"/>
        <v>72020</v>
      </c>
      <c r="W703" s="80" t="str">
        <f t="shared" si="41"/>
        <v>1 a 30 dias</v>
      </c>
      <c r="X703" s="81" t="str">
        <f t="shared" si="43"/>
        <v>52021</v>
      </c>
      <c r="AA703"/>
    </row>
    <row r="704" spans="1:27" x14ac:dyDescent="0.3">
      <c r="A704" s="57">
        <v>44286</v>
      </c>
      <c r="B704">
        <v>29894663000189</v>
      </c>
      <c r="C704" t="s">
        <v>96</v>
      </c>
      <c r="D704" s="57">
        <v>44134</v>
      </c>
      <c r="E704">
        <v>263.38</v>
      </c>
      <c r="F704" s="57">
        <v>44234</v>
      </c>
      <c r="G704">
        <f t="shared" si="42"/>
        <v>-52</v>
      </c>
      <c r="H704" s="57">
        <v>46667</v>
      </c>
      <c r="I704">
        <v>2351</v>
      </c>
      <c r="J704">
        <v>304698022</v>
      </c>
      <c r="K704">
        <v>84</v>
      </c>
      <c r="L704"/>
      <c r="M704"/>
      <c r="N704">
        <v>1.3599999999999999</v>
      </c>
      <c r="O704" s="83">
        <v>13436.12</v>
      </c>
      <c r="P704">
        <v>13184.930000000008</v>
      </c>
      <c r="Q704">
        <v>1.3789499999999999</v>
      </c>
      <c r="R704">
        <v>13514.75</v>
      </c>
      <c r="S704">
        <v>1.3789499999999999</v>
      </c>
      <c r="T704" s="84">
        <v>13436.12</v>
      </c>
      <c r="U704" s="57">
        <v>44228</v>
      </c>
      <c r="V704" s="81" t="str">
        <f t="shared" si="40"/>
        <v>102020</v>
      </c>
      <c r="W704" s="80" t="str">
        <f t="shared" si="41"/>
        <v>31 a 60 dias</v>
      </c>
      <c r="X704" s="81" t="str">
        <f t="shared" si="43"/>
        <v>22021</v>
      </c>
      <c r="AA704"/>
    </row>
    <row r="705" spans="1:27" x14ac:dyDescent="0.3">
      <c r="A705" s="57">
        <v>44286</v>
      </c>
      <c r="B705">
        <v>29894663000189</v>
      </c>
      <c r="C705" t="s">
        <v>96</v>
      </c>
      <c r="D705" s="57">
        <v>44040</v>
      </c>
      <c r="E705">
        <v>286</v>
      </c>
      <c r="F705" s="57">
        <v>44172</v>
      </c>
      <c r="G705">
        <f t="shared" si="42"/>
        <v>-114</v>
      </c>
      <c r="H705" s="57">
        <v>46545</v>
      </c>
      <c r="I705">
        <v>2229</v>
      </c>
      <c r="J705">
        <v>304734957</v>
      </c>
      <c r="K705">
        <v>84</v>
      </c>
      <c r="L705"/>
      <c r="M705"/>
      <c r="N705">
        <v>1.3729915730739917</v>
      </c>
      <c r="O705" s="83">
        <v>13499.47</v>
      </c>
      <c r="P705">
        <v>14146.659999999998</v>
      </c>
      <c r="Q705">
        <v>1.716637</v>
      </c>
      <c r="R705">
        <v>14787.65</v>
      </c>
      <c r="S705">
        <v>1.716637</v>
      </c>
      <c r="T705" s="84">
        <v>13499.47</v>
      </c>
      <c r="U705" s="57">
        <v>44197</v>
      </c>
      <c r="V705" s="81" t="str">
        <f t="shared" si="40"/>
        <v>72020</v>
      </c>
      <c r="W705" s="80" t="str">
        <f t="shared" si="41"/>
        <v>91 a 120 dias</v>
      </c>
      <c r="X705" s="81" t="str">
        <f t="shared" si="43"/>
        <v>12021</v>
      </c>
      <c r="AA705"/>
    </row>
    <row r="706" spans="1:27" x14ac:dyDescent="0.3">
      <c r="A706" s="57">
        <v>44286</v>
      </c>
      <c r="B706">
        <v>29894663000189</v>
      </c>
      <c r="C706" t="s">
        <v>96</v>
      </c>
      <c r="D706" s="57">
        <v>43978</v>
      </c>
      <c r="E706">
        <v>188.36</v>
      </c>
      <c r="F706" s="57">
        <v>44172</v>
      </c>
      <c r="G706">
        <f t="shared" si="42"/>
        <v>-114</v>
      </c>
      <c r="H706" s="57">
        <v>46545</v>
      </c>
      <c r="I706">
        <v>2229</v>
      </c>
      <c r="J706">
        <v>304737535</v>
      </c>
      <c r="K706">
        <v>84</v>
      </c>
      <c r="L706"/>
      <c r="M706"/>
      <c r="N706">
        <v>1.4106429999999999</v>
      </c>
      <c r="O706" s="83">
        <v>8824.67</v>
      </c>
      <c r="P706">
        <v>9122.5</v>
      </c>
      <c r="Q706">
        <v>1.7458359999999999</v>
      </c>
      <c r="R706">
        <v>9639.9599999999991</v>
      </c>
      <c r="S706">
        <v>1.7458359999999999</v>
      </c>
      <c r="T706" s="84">
        <v>8824.67</v>
      </c>
      <c r="U706" s="57">
        <v>44136</v>
      </c>
      <c r="V706" s="81" t="str">
        <f t="shared" ref="V706:V769" si="44">MONTH(D706)&amp;YEAR(D706)</f>
        <v>52020</v>
      </c>
      <c r="W706" s="80" t="str">
        <f t="shared" ref="W706:W769" si="45">_xlfn.IFS(G706&lt;-120,"Acima de 120 dias",G706&lt;=-90,"91 a 120 dias",G706&lt;=-61,"61 a 90 dias",G706&lt;=-31,"31 a 60 dias",G706&gt;=-30,"1 a 30 dias")</f>
        <v>91 a 120 dias</v>
      </c>
      <c r="X706" s="81" t="str">
        <f t="shared" si="43"/>
        <v>112020</v>
      </c>
      <c r="AA706"/>
    </row>
    <row r="707" spans="1:27" x14ac:dyDescent="0.3">
      <c r="A707" s="57">
        <v>44286</v>
      </c>
      <c r="B707">
        <v>29894663000189</v>
      </c>
      <c r="C707" t="s">
        <v>96</v>
      </c>
      <c r="D707" s="57">
        <v>43978</v>
      </c>
      <c r="E707">
        <v>152.25</v>
      </c>
      <c r="F707" s="57">
        <v>44050</v>
      </c>
      <c r="G707">
        <f t="shared" ref="G707:G770" si="46">F707-A707</f>
        <v>-236</v>
      </c>
      <c r="H707" s="57">
        <v>46545</v>
      </c>
      <c r="I707">
        <v>2229</v>
      </c>
      <c r="J707">
        <v>304739322</v>
      </c>
      <c r="K707">
        <v>84</v>
      </c>
      <c r="L707"/>
      <c r="M707"/>
      <c r="N707">
        <v>1.4086799999999999</v>
      </c>
      <c r="O707" s="83">
        <v>7745.69</v>
      </c>
      <c r="P707">
        <v>7378.6999999999971</v>
      </c>
      <c r="Q707">
        <v>1.7437609999999999</v>
      </c>
      <c r="R707">
        <v>8405.0600000000013</v>
      </c>
      <c r="S707">
        <v>1.7437609999999999</v>
      </c>
      <c r="T707" s="84">
        <v>7745.69</v>
      </c>
      <c r="U707" s="57">
        <v>44075</v>
      </c>
      <c r="V707" s="81" t="str">
        <f t="shared" si="44"/>
        <v>52020</v>
      </c>
      <c r="W707" s="80" t="str">
        <f t="shared" si="45"/>
        <v>Acima de 120 dias</v>
      </c>
      <c r="X707" s="81" t="str">
        <f t="shared" ref="X707:X770" si="47">MONTH(U707)&amp;YEAR(U707)</f>
        <v>92020</v>
      </c>
      <c r="AA707"/>
    </row>
    <row r="708" spans="1:27" x14ac:dyDescent="0.3">
      <c r="A708" s="57">
        <v>44286</v>
      </c>
      <c r="B708">
        <v>29894663000189</v>
      </c>
      <c r="C708" t="s">
        <v>96</v>
      </c>
      <c r="D708" s="57">
        <v>44099</v>
      </c>
      <c r="E708">
        <v>51.25</v>
      </c>
      <c r="F708" s="57">
        <v>44323</v>
      </c>
      <c r="G708">
        <f t="shared" si="46"/>
        <v>37</v>
      </c>
      <c r="H708" s="57">
        <v>46575</v>
      </c>
      <c r="I708">
        <v>2259</v>
      </c>
      <c r="J708">
        <v>304749091</v>
      </c>
      <c r="K708">
        <v>84</v>
      </c>
      <c r="L708"/>
      <c r="M708"/>
      <c r="N708">
        <v>1.446124</v>
      </c>
      <c r="O708" s="83">
        <v>2126.85</v>
      </c>
      <c r="P708">
        <v>2456.2800000000011</v>
      </c>
      <c r="Q708">
        <v>1.797804</v>
      </c>
      <c r="R708">
        <v>2359.09</v>
      </c>
      <c r="S708">
        <v>1.797804</v>
      </c>
      <c r="T708" s="84">
        <v>2126.85</v>
      </c>
      <c r="U708" s="57">
        <v>44317</v>
      </c>
      <c r="V708" s="81" t="str">
        <f t="shared" si="44"/>
        <v>92020</v>
      </c>
      <c r="W708" s="80" t="str">
        <f t="shared" si="45"/>
        <v>1 a 30 dias</v>
      </c>
      <c r="X708" s="81" t="str">
        <f t="shared" si="47"/>
        <v>52021</v>
      </c>
      <c r="AA708"/>
    </row>
    <row r="709" spans="1:27" x14ac:dyDescent="0.3">
      <c r="A709" s="57">
        <v>44286</v>
      </c>
      <c r="B709">
        <v>29894663000189</v>
      </c>
      <c r="C709" t="s">
        <v>96</v>
      </c>
      <c r="D709" s="57">
        <v>44074</v>
      </c>
      <c r="E709">
        <v>63.7</v>
      </c>
      <c r="F709" s="57">
        <v>44234</v>
      </c>
      <c r="G709">
        <f t="shared" si="46"/>
        <v>-52</v>
      </c>
      <c r="H709" s="57">
        <v>46575</v>
      </c>
      <c r="I709">
        <v>2259</v>
      </c>
      <c r="J709">
        <v>304750194</v>
      </c>
      <c r="K709">
        <v>84</v>
      </c>
      <c r="L709"/>
      <c r="M709"/>
      <c r="N709">
        <v>1.4015134384338279</v>
      </c>
      <c r="O709" s="83">
        <v>2873.28</v>
      </c>
      <c r="P709">
        <v>3126.0499999999997</v>
      </c>
      <c r="Q709">
        <v>1.747306</v>
      </c>
      <c r="R709">
        <v>3163.2200000000003</v>
      </c>
      <c r="S709">
        <v>1.747306</v>
      </c>
      <c r="T709" s="84">
        <v>2873.28</v>
      </c>
      <c r="U709" s="57">
        <v>44228</v>
      </c>
      <c r="V709" s="81" t="str">
        <f t="shared" si="44"/>
        <v>82020</v>
      </c>
      <c r="W709" s="80" t="str">
        <f t="shared" si="45"/>
        <v>31 a 60 dias</v>
      </c>
      <c r="X709" s="81" t="str">
        <f t="shared" si="47"/>
        <v>22021</v>
      </c>
      <c r="AA709"/>
    </row>
    <row r="710" spans="1:27" x14ac:dyDescent="0.3">
      <c r="A710" s="57">
        <v>44286</v>
      </c>
      <c r="B710">
        <v>29894663000189</v>
      </c>
      <c r="C710" t="s">
        <v>96</v>
      </c>
      <c r="D710" s="57">
        <v>44074</v>
      </c>
      <c r="E710">
        <v>908.29</v>
      </c>
      <c r="F710" s="57">
        <v>44234</v>
      </c>
      <c r="G710">
        <f t="shared" si="46"/>
        <v>-52</v>
      </c>
      <c r="H710" s="57">
        <v>46638</v>
      </c>
      <c r="I710">
        <v>2322</v>
      </c>
      <c r="J710">
        <v>304769662</v>
      </c>
      <c r="K710">
        <v>84</v>
      </c>
      <c r="L710"/>
      <c r="M710"/>
      <c r="N710">
        <v>1.3599999999999999</v>
      </c>
      <c r="O710" s="83">
        <v>45436.45</v>
      </c>
      <c r="P710">
        <v>44868.19</v>
      </c>
      <c r="Q710">
        <v>1.4228510000000001</v>
      </c>
      <c r="R710">
        <v>46290.31</v>
      </c>
      <c r="S710">
        <v>1.4228510000000001</v>
      </c>
      <c r="T710" s="84">
        <v>45436.45</v>
      </c>
      <c r="U710" s="57">
        <v>44228</v>
      </c>
      <c r="V710" s="81" t="str">
        <f t="shared" si="44"/>
        <v>82020</v>
      </c>
      <c r="W710" s="80" t="str">
        <f t="shared" si="45"/>
        <v>31 a 60 dias</v>
      </c>
      <c r="X710" s="81" t="str">
        <f t="shared" si="47"/>
        <v>22021</v>
      </c>
      <c r="AA710"/>
    </row>
    <row r="711" spans="1:27" x14ac:dyDescent="0.3">
      <c r="A711" s="57">
        <v>44286</v>
      </c>
      <c r="B711">
        <v>29894663000189</v>
      </c>
      <c r="C711" t="s">
        <v>96</v>
      </c>
      <c r="D711" s="57">
        <v>44074</v>
      </c>
      <c r="E711">
        <v>233.3</v>
      </c>
      <c r="F711" s="57">
        <v>44172</v>
      </c>
      <c r="G711">
        <f t="shared" si="46"/>
        <v>-114</v>
      </c>
      <c r="H711" s="57">
        <v>46608</v>
      </c>
      <c r="I711">
        <v>2292</v>
      </c>
      <c r="J711">
        <v>304773733</v>
      </c>
      <c r="K711">
        <v>84</v>
      </c>
      <c r="L711"/>
      <c r="M711"/>
      <c r="N711">
        <v>1.4509370000000001</v>
      </c>
      <c r="O711" s="83">
        <v>10902.67</v>
      </c>
      <c r="P711">
        <v>11331.9</v>
      </c>
      <c r="Q711">
        <v>1.799898</v>
      </c>
      <c r="R711">
        <v>11968.039999999999</v>
      </c>
      <c r="S711">
        <v>1.799898</v>
      </c>
      <c r="T711" s="84">
        <v>10902.67</v>
      </c>
      <c r="U711" s="57">
        <v>44197</v>
      </c>
      <c r="V711" s="81" t="str">
        <f t="shared" si="44"/>
        <v>82020</v>
      </c>
      <c r="W711" s="80" t="str">
        <f t="shared" si="45"/>
        <v>91 a 120 dias</v>
      </c>
      <c r="X711" s="81" t="str">
        <f t="shared" si="47"/>
        <v>12021</v>
      </c>
      <c r="AA711"/>
    </row>
    <row r="712" spans="1:27" x14ac:dyDescent="0.3">
      <c r="A712" s="57">
        <v>44286</v>
      </c>
      <c r="B712">
        <v>29894663000189</v>
      </c>
      <c r="C712" t="s">
        <v>96</v>
      </c>
      <c r="D712" s="57">
        <v>44074</v>
      </c>
      <c r="E712">
        <v>144.31</v>
      </c>
      <c r="F712" s="57">
        <v>44111</v>
      </c>
      <c r="G712">
        <f t="shared" si="46"/>
        <v>-175</v>
      </c>
      <c r="H712" s="57">
        <v>46608</v>
      </c>
      <c r="I712">
        <v>2292</v>
      </c>
      <c r="J712">
        <v>304775179</v>
      </c>
      <c r="K712">
        <v>84</v>
      </c>
      <c r="L712"/>
      <c r="M712"/>
      <c r="N712">
        <v>1.435033</v>
      </c>
      <c r="O712" s="83">
        <v>7062.09</v>
      </c>
      <c r="P712">
        <v>7046.7900000000027</v>
      </c>
      <c r="Q712">
        <v>1.782964</v>
      </c>
      <c r="R712">
        <v>7724.09</v>
      </c>
      <c r="S712">
        <v>1.782964</v>
      </c>
      <c r="T712" s="84">
        <v>7062.09</v>
      </c>
      <c r="U712" s="57">
        <v>44105</v>
      </c>
      <c r="V712" s="81" t="str">
        <f t="shared" si="44"/>
        <v>82020</v>
      </c>
      <c r="W712" s="80" t="str">
        <f t="shared" si="45"/>
        <v>Acima de 120 dias</v>
      </c>
      <c r="X712" s="81" t="str">
        <f t="shared" si="47"/>
        <v>102020</v>
      </c>
      <c r="AA712"/>
    </row>
    <row r="713" spans="1:27" x14ac:dyDescent="0.3">
      <c r="A713" s="57">
        <v>44286</v>
      </c>
      <c r="B713">
        <v>29894663000189</v>
      </c>
      <c r="C713" t="s">
        <v>96</v>
      </c>
      <c r="D713" s="57">
        <v>44099</v>
      </c>
      <c r="E713">
        <v>222.46</v>
      </c>
      <c r="F713" s="57">
        <v>44323</v>
      </c>
      <c r="G713">
        <f t="shared" si="46"/>
        <v>37</v>
      </c>
      <c r="H713" s="57">
        <v>45544</v>
      </c>
      <c r="I713">
        <v>1228</v>
      </c>
      <c r="J713">
        <v>304783313</v>
      </c>
      <c r="K713">
        <v>48</v>
      </c>
      <c r="L713"/>
      <c r="M713"/>
      <c r="N713">
        <v>1.3599999999999999</v>
      </c>
      <c r="O713" s="83">
        <v>6511.9800000000005</v>
      </c>
      <c r="P713">
        <v>7834.9800000000005</v>
      </c>
      <c r="Q713">
        <v>1.7964800000000001</v>
      </c>
      <c r="R713">
        <v>7036.05</v>
      </c>
      <c r="S713">
        <v>1.7964800000000001</v>
      </c>
      <c r="T713" s="84">
        <v>6511.9800000000005</v>
      </c>
      <c r="U713" s="57">
        <v>44317</v>
      </c>
      <c r="V713" s="81" t="str">
        <f t="shared" si="44"/>
        <v>92020</v>
      </c>
      <c r="W713" s="80" t="str">
        <f t="shared" si="45"/>
        <v>1 a 30 dias</v>
      </c>
      <c r="X713" s="81" t="str">
        <f t="shared" si="47"/>
        <v>52021</v>
      </c>
      <c r="AA713"/>
    </row>
    <row r="714" spans="1:27" x14ac:dyDescent="0.3">
      <c r="A714" s="57">
        <v>44286</v>
      </c>
      <c r="B714">
        <v>29894663000189</v>
      </c>
      <c r="C714" t="s">
        <v>96</v>
      </c>
      <c r="D714" s="57">
        <v>44099</v>
      </c>
      <c r="E714">
        <v>50.18</v>
      </c>
      <c r="F714" s="57">
        <v>44323</v>
      </c>
      <c r="G714">
        <f t="shared" si="46"/>
        <v>37</v>
      </c>
      <c r="H714" s="57">
        <v>46638</v>
      </c>
      <c r="I714">
        <v>2322</v>
      </c>
      <c r="J714">
        <v>304783457</v>
      </c>
      <c r="K714">
        <v>84</v>
      </c>
      <c r="L714"/>
      <c r="M714"/>
      <c r="N714">
        <v>1.4364729999999999</v>
      </c>
      <c r="O714" s="83">
        <v>2113.96</v>
      </c>
      <c r="P714">
        <v>2442.85</v>
      </c>
      <c r="Q714">
        <v>1.7883770000000001</v>
      </c>
      <c r="R714">
        <v>2350.2799999999997</v>
      </c>
      <c r="S714">
        <v>1.7883770000000001</v>
      </c>
      <c r="T714" s="84">
        <v>2113.96</v>
      </c>
      <c r="U714" s="57">
        <v>44317</v>
      </c>
      <c r="V714" s="81" t="str">
        <f t="shared" si="44"/>
        <v>92020</v>
      </c>
      <c r="W714" s="80" t="str">
        <f t="shared" si="45"/>
        <v>1 a 30 dias</v>
      </c>
      <c r="X714" s="81" t="str">
        <f t="shared" si="47"/>
        <v>52021</v>
      </c>
      <c r="AA714"/>
    </row>
    <row r="715" spans="1:27" x14ac:dyDescent="0.3">
      <c r="A715" s="57">
        <v>44286</v>
      </c>
      <c r="B715">
        <v>29894663000189</v>
      </c>
      <c r="C715" t="s">
        <v>96</v>
      </c>
      <c r="D715" s="57">
        <v>44134</v>
      </c>
      <c r="E715">
        <v>467.2</v>
      </c>
      <c r="F715" s="57">
        <v>44323</v>
      </c>
      <c r="G715">
        <f t="shared" si="46"/>
        <v>37</v>
      </c>
      <c r="H715" s="57">
        <v>46638</v>
      </c>
      <c r="I715">
        <v>2322</v>
      </c>
      <c r="J715">
        <v>304789462</v>
      </c>
      <c r="K715">
        <v>84</v>
      </c>
      <c r="L715"/>
      <c r="M715"/>
      <c r="N715">
        <v>1.4308450000000001</v>
      </c>
      <c r="O715" s="83">
        <v>19733.79</v>
      </c>
      <c r="P715">
        <v>22695.859999999993</v>
      </c>
      <c r="Q715">
        <v>1.7793220000000001</v>
      </c>
      <c r="R715">
        <v>21920.57</v>
      </c>
      <c r="S715">
        <v>1.7793220000000001</v>
      </c>
      <c r="T715" s="84">
        <v>19733.79</v>
      </c>
      <c r="U715" s="57">
        <v>44317</v>
      </c>
      <c r="V715" s="81" t="str">
        <f t="shared" si="44"/>
        <v>102020</v>
      </c>
      <c r="W715" s="80" t="str">
        <f t="shared" si="45"/>
        <v>1 a 30 dias</v>
      </c>
      <c r="X715" s="81" t="str">
        <f t="shared" si="47"/>
        <v>52021</v>
      </c>
      <c r="AA715"/>
    </row>
    <row r="716" spans="1:27" x14ac:dyDescent="0.3">
      <c r="A716" s="57">
        <v>44286</v>
      </c>
      <c r="B716">
        <v>29894663000189</v>
      </c>
      <c r="C716" t="s">
        <v>96</v>
      </c>
      <c r="D716" s="57">
        <v>43936</v>
      </c>
      <c r="E716">
        <v>49.5</v>
      </c>
      <c r="F716" s="57">
        <v>44050</v>
      </c>
      <c r="G716">
        <f t="shared" si="46"/>
        <v>-236</v>
      </c>
      <c r="H716" s="57">
        <v>46090</v>
      </c>
      <c r="I716">
        <v>1774</v>
      </c>
      <c r="J716">
        <v>304814537</v>
      </c>
      <c r="K716">
        <v>72</v>
      </c>
      <c r="L716"/>
      <c r="M716"/>
      <c r="N716">
        <v>1.5130000000000001</v>
      </c>
      <c r="O716" s="83">
        <v>2154.31</v>
      </c>
      <c r="P716">
        <v>2139.1800000000007</v>
      </c>
      <c r="Q716">
        <v>2.0564079999999998</v>
      </c>
      <c r="R716">
        <v>2389.94</v>
      </c>
      <c r="S716">
        <v>2.0564079999999998</v>
      </c>
      <c r="T716" s="84">
        <v>2154.31</v>
      </c>
      <c r="U716" s="57">
        <v>44075</v>
      </c>
      <c r="V716" s="81" t="str">
        <f t="shared" si="44"/>
        <v>42020</v>
      </c>
      <c r="W716" s="80" t="str">
        <f t="shared" si="45"/>
        <v>Acima de 120 dias</v>
      </c>
      <c r="X716" s="81" t="str">
        <f t="shared" si="47"/>
        <v>92020</v>
      </c>
      <c r="AA716"/>
    </row>
    <row r="717" spans="1:27" x14ac:dyDescent="0.3">
      <c r="A717" s="57">
        <v>44286</v>
      </c>
      <c r="B717">
        <v>29894663000189</v>
      </c>
      <c r="C717" t="s">
        <v>96</v>
      </c>
      <c r="D717" s="57">
        <v>43978</v>
      </c>
      <c r="E717">
        <v>14.1</v>
      </c>
      <c r="F717" s="57">
        <v>43989</v>
      </c>
      <c r="G717">
        <f t="shared" si="46"/>
        <v>-297</v>
      </c>
      <c r="H717" s="57">
        <v>46119</v>
      </c>
      <c r="I717">
        <v>1803</v>
      </c>
      <c r="J717">
        <v>304818499</v>
      </c>
      <c r="K717">
        <v>72</v>
      </c>
      <c r="L717"/>
      <c r="M717"/>
      <c r="N717">
        <v>1.4949999999999999</v>
      </c>
      <c r="O717" s="83">
        <v>657.8</v>
      </c>
      <c r="P717">
        <v>616.08000000000004</v>
      </c>
      <c r="Q717">
        <v>1.9552069999999999</v>
      </c>
      <c r="R717">
        <v>717.24</v>
      </c>
      <c r="S717">
        <v>1.9552069999999999</v>
      </c>
      <c r="T717" s="84">
        <v>657.8</v>
      </c>
      <c r="U717" s="57">
        <v>44013</v>
      </c>
      <c r="V717" s="81" t="str">
        <f t="shared" si="44"/>
        <v>52020</v>
      </c>
      <c r="W717" s="80" t="str">
        <f t="shared" si="45"/>
        <v>Acima de 120 dias</v>
      </c>
      <c r="X717" s="81" t="str">
        <f t="shared" si="47"/>
        <v>72020</v>
      </c>
      <c r="AA717"/>
    </row>
    <row r="718" spans="1:27" x14ac:dyDescent="0.3">
      <c r="A718" s="57">
        <v>44286</v>
      </c>
      <c r="B718">
        <v>29894663000189</v>
      </c>
      <c r="C718" t="s">
        <v>96</v>
      </c>
      <c r="D718" s="57">
        <v>44001</v>
      </c>
      <c r="E718">
        <v>140</v>
      </c>
      <c r="F718" s="57">
        <v>44323</v>
      </c>
      <c r="G718">
        <f t="shared" si="46"/>
        <v>37</v>
      </c>
      <c r="H718" s="57">
        <v>46514</v>
      </c>
      <c r="I718">
        <v>2198</v>
      </c>
      <c r="J718">
        <v>304835839</v>
      </c>
      <c r="K718">
        <v>84</v>
      </c>
      <c r="L718"/>
      <c r="M718"/>
      <c r="N718">
        <v>1.4376835362987923</v>
      </c>
      <c r="O718" s="83">
        <v>5760.18</v>
      </c>
      <c r="P718">
        <v>6749.3199999999979</v>
      </c>
      <c r="Q718">
        <v>1.7825740000000001</v>
      </c>
      <c r="R718">
        <v>6364.01</v>
      </c>
      <c r="S718">
        <v>1.7825740000000001</v>
      </c>
      <c r="T718" s="84">
        <v>5760.18</v>
      </c>
      <c r="U718" s="57">
        <v>44317</v>
      </c>
      <c r="V718" s="81" t="str">
        <f t="shared" si="44"/>
        <v>62020</v>
      </c>
      <c r="W718" s="80" t="str">
        <f t="shared" si="45"/>
        <v>1 a 30 dias</v>
      </c>
      <c r="X718" s="81" t="str">
        <f t="shared" si="47"/>
        <v>52021</v>
      </c>
      <c r="AA718"/>
    </row>
    <row r="719" spans="1:27" x14ac:dyDescent="0.3">
      <c r="A719" s="57">
        <v>44286</v>
      </c>
      <c r="B719">
        <v>29894663000189</v>
      </c>
      <c r="C719" t="s">
        <v>96</v>
      </c>
      <c r="D719" s="57">
        <v>44040</v>
      </c>
      <c r="E719">
        <v>67</v>
      </c>
      <c r="F719" s="57">
        <v>44081</v>
      </c>
      <c r="G719">
        <f t="shared" si="46"/>
        <v>-205</v>
      </c>
      <c r="H719" s="57">
        <v>46545</v>
      </c>
      <c r="I719">
        <v>2229</v>
      </c>
      <c r="J719">
        <v>304845555</v>
      </c>
      <c r="K719">
        <v>84</v>
      </c>
      <c r="L719"/>
      <c r="M719"/>
      <c r="N719">
        <v>1.43874308347127</v>
      </c>
      <c r="O719" s="83">
        <v>3303.87</v>
      </c>
      <c r="P719">
        <v>3242.079999999999</v>
      </c>
      <c r="Q719">
        <v>1.791436</v>
      </c>
      <c r="R719">
        <v>3604.02</v>
      </c>
      <c r="S719">
        <v>1.791436</v>
      </c>
      <c r="T719" s="84">
        <v>3303.87</v>
      </c>
      <c r="U719" s="57">
        <v>44075</v>
      </c>
      <c r="V719" s="81" t="str">
        <f t="shared" si="44"/>
        <v>72020</v>
      </c>
      <c r="W719" s="80" t="str">
        <f t="shared" si="45"/>
        <v>Acima de 120 dias</v>
      </c>
      <c r="X719" s="81" t="str">
        <f t="shared" si="47"/>
        <v>92020</v>
      </c>
      <c r="AA719"/>
    </row>
    <row r="720" spans="1:27" x14ac:dyDescent="0.3">
      <c r="A720" s="57">
        <v>44286</v>
      </c>
      <c r="B720">
        <v>29894663000189</v>
      </c>
      <c r="C720" t="s">
        <v>96</v>
      </c>
      <c r="D720" s="57">
        <v>44040</v>
      </c>
      <c r="E720">
        <v>114.37</v>
      </c>
      <c r="F720" s="57">
        <v>44323</v>
      </c>
      <c r="G720">
        <f t="shared" si="46"/>
        <v>37</v>
      </c>
      <c r="H720" s="57">
        <v>46545</v>
      </c>
      <c r="I720">
        <v>2229</v>
      </c>
      <c r="J720">
        <v>304848018</v>
      </c>
      <c r="K720">
        <v>84</v>
      </c>
      <c r="L720"/>
      <c r="M720"/>
      <c r="N720">
        <v>1.445751697679919</v>
      </c>
      <c r="O720" s="83">
        <v>4721</v>
      </c>
      <c r="P720">
        <v>5521.380000000001</v>
      </c>
      <c r="Q720">
        <v>1.7942089999999999</v>
      </c>
      <c r="R720">
        <v>5226.1899999999996</v>
      </c>
      <c r="S720">
        <v>1.7942089999999999</v>
      </c>
      <c r="T720" s="84">
        <v>4721</v>
      </c>
      <c r="U720" s="57">
        <v>44317</v>
      </c>
      <c r="V720" s="81" t="str">
        <f t="shared" si="44"/>
        <v>72020</v>
      </c>
      <c r="W720" s="80" t="str">
        <f t="shared" si="45"/>
        <v>1 a 30 dias</v>
      </c>
      <c r="X720" s="81" t="str">
        <f t="shared" si="47"/>
        <v>52021</v>
      </c>
      <c r="AA720"/>
    </row>
    <row r="721" spans="1:27" x14ac:dyDescent="0.3">
      <c r="A721" s="57">
        <v>44286</v>
      </c>
      <c r="B721">
        <v>29894663000189</v>
      </c>
      <c r="C721" t="s">
        <v>96</v>
      </c>
      <c r="D721" s="57">
        <v>44099</v>
      </c>
      <c r="E721">
        <v>151.16999999999999</v>
      </c>
      <c r="F721" s="57">
        <v>44234</v>
      </c>
      <c r="G721">
        <f t="shared" si="46"/>
        <v>-52</v>
      </c>
      <c r="H721" s="57">
        <v>46638</v>
      </c>
      <c r="I721">
        <v>2322</v>
      </c>
      <c r="J721">
        <v>304879227</v>
      </c>
      <c r="K721">
        <v>84</v>
      </c>
      <c r="L721"/>
      <c r="M721"/>
      <c r="N721">
        <v>1.3599999999999999</v>
      </c>
      <c r="O721" s="83">
        <v>7668.56</v>
      </c>
      <c r="P721">
        <v>7552.1300000000028</v>
      </c>
      <c r="Q721">
        <v>1.375076</v>
      </c>
      <c r="R721">
        <v>7704.26</v>
      </c>
      <c r="S721">
        <v>1.375076</v>
      </c>
      <c r="T721" s="84">
        <v>7668.56</v>
      </c>
      <c r="U721" s="57">
        <v>44228</v>
      </c>
      <c r="V721" s="81" t="str">
        <f t="shared" si="44"/>
        <v>92020</v>
      </c>
      <c r="W721" s="80" t="str">
        <f t="shared" si="45"/>
        <v>31 a 60 dias</v>
      </c>
      <c r="X721" s="81" t="str">
        <f t="shared" si="47"/>
        <v>22021</v>
      </c>
      <c r="AA721"/>
    </row>
    <row r="722" spans="1:27" x14ac:dyDescent="0.3">
      <c r="A722" s="57">
        <v>44286</v>
      </c>
      <c r="B722">
        <v>29894663000189</v>
      </c>
      <c r="C722" t="s">
        <v>96</v>
      </c>
      <c r="D722" s="57">
        <v>44001</v>
      </c>
      <c r="E722">
        <v>170.65</v>
      </c>
      <c r="F722" s="57">
        <v>44019</v>
      </c>
      <c r="G722">
        <f t="shared" si="46"/>
        <v>-267</v>
      </c>
      <c r="H722" s="57">
        <v>46514</v>
      </c>
      <c r="I722">
        <v>2198</v>
      </c>
      <c r="J722">
        <v>304930128</v>
      </c>
      <c r="K722">
        <v>84</v>
      </c>
      <c r="L722"/>
      <c r="M722"/>
      <c r="N722">
        <v>1.3801388560125216</v>
      </c>
      <c r="O722" s="83">
        <v>8850.33</v>
      </c>
      <c r="P722">
        <v>8387.9499999999989</v>
      </c>
      <c r="Q722">
        <v>1.7212209999999999</v>
      </c>
      <c r="R722">
        <v>9597.61</v>
      </c>
      <c r="S722">
        <v>1.7212209999999999</v>
      </c>
      <c r="T722" s="84">
        <v>8850.33</v>
      </c>
      <c r="U722" s="57">
        <v>44044</v>
      </c>
      <c r="V722" s="81" t="str">
        <f t="shared" si="44"/>
        <v>62020</v>
      </c>
      <c r="W722" s="80" t="str">
        <f t="shared" si="45"/>
        <v>Acima de 120 dias</v>
      </c>
      <c r="X722" s="81" t="str">
        <f t="shared" si="47"/>
        <v>82020</v>
      </c>
      <c r="AA722"/>
    </row>
    <row r="723" spans="1:27" x14ac:dyDescent="0.3">
      <c r="A723" s="57">
        <v>44286</v>
      </c>
      <c r="B723">
        <v>29894663000189</v>
      </c>
      <c r="C723" t="s">
        <v>96</v>
      </c>
      <c r="D723" s="57">
        <v>44001</v>
      </c>
      <c r="E723">
        <v>200</v>
      </c>
      <c r="F723" s="57">
        <v>44323</v>
      </c>
      <c r="G723">
        <f t="shared" si="46"/>
        <v>37</v>
      </c>
      <c r="H723" s="57">
        <v>46514</v>
      </c>
      <c r="I723">
        <v>2198</v>
      </c>
      <c r="J723">
        <v>304931561</v>
      </c>
      <c r="K723">
        <v>84</v>
      </c>
      <c r="L723"/>
      <c r="M723"/>
      <c r="N723">
        <v>1.433150744262911</v>
      </c>
      <c r="O723" s="83">
        <v>7076.3</v>
      </c>
      <c r="P723">
        <v>9656.5600000000013</v>
      </c>
      <c r="Q723">
        <v>1.777741</v>
      </c>
      <c r="R723">
        <v>7658</v>
      </c>
      <c r="S723">
        <v>1.777741</v>
      </c>
      <c r="T723" s="84">
        <v>7076.3</v>
      </c>
      <c r="U723" s="57">
        <v>44317</v>
      </c>
      <c r="V723" s="81" t="str">
        <f t="shared" si="44"/>
        <v>62020</v>
      </c>
      <c r="W723" s="80" t="str">
        <f t="shared" si="45"/>
        <v>1 a 30 dias</v>
      </c>
      <c r="X723" s="81" t="str">
        <f t="shared" si="47"/>
        <v>52021</v>
      </c>
      <c r="AA723"/>
    </row>
    <row r="724" spans="1:27" x14ac:dyDescent="0.3">
      <c r="A724" s="57">
        <v>44286</v>
      </c>
      <c r="B724">
        <v>29894663000189</v>
      </c>
      <c r="C724" t="s">
        <v>96</v>
      </c>
      <c r="D724" s="57">
        <v>44074</v>
      </c>
      <c r="E724">
        <v>278.7</v>
      </c>
      <c r="F724" s="57">
        <v>44323</v>
      </c>
      <c r="G724">
        <f t="shared" si="46"/>
        <v>37</v>
      </c>
      <c r="H724" s="57">
        <v>45845</v>
      </c>
      <c r="I724">
        <v>1529</v>
      </c>
      <c r="J724">
        <v>304955124</v>
      </c>
      <c r="K724">
        <v>60</v>
      </c>
      <c r="L724"/>
      <c r="M724"/>
      <c r="N724">
        <v>1.3599999999999999</v>
      </c>
      <c r="O724" s="83">
        <v>9413.1200000000008</v>
      </c>
      <c r="P724">
        <v>11319.199999999999</v>
      </c>
      <c r="Q724">
        <v>1.783212</v>
      </c>
      <c r="R724">
        <v>10311.93</v>
      </c>
      <c r="S724">
        <v>1.783212</v>
      </c>
      <c r="T724" s="84">
        <v>9413.1200000000008</v>
      </c>
      <c r="U724" s="57">
        <v>44317</v>
      </c>
      <c r="V724" s="81" t="str">
        <f t="shared" si="44"/>
        <v>82020</v>
      </c>
      <c r="W724" s="80" t="str">
        <f t="shared" si="45"/>
        <v>1 a 30 dias</v>
      </c>
      <c r="X724" s="81" t="str">
        <f t="shared" si="47"/>
        <v>52021</v>
      </c>
      <c r="AA724"/>
    </row>
    <row r="725" spans="1:27" x14ac:dyDescent="0.3">
      <c r="A725" s="57">
        <v>44286</v>
      </c>
      <c r="B725">
        <v>29894663000189</v>
      </c>
      <c r="C725" t="s">
        <v>96</v>
      </c>
      <c r="D725" s="57">
        <v>44074</v>
      </c>
      <c r="E725">
        <v>150</v>
      </c>
      <c r="F725" s="57">
        <v>44323</v>
      </c>
      <c r="G725">
        <f t="shared" si="46"/>
        <v>37</v>
      </c>
      <c r="H725" s="57">
        <v>46608</v>
      </c>
      <c r="I725">
        <v>2292</v>
      </c>
      <c r="J725">
        <v>304969124</v>
      </c>
      <c r="K725">
        <v>84</v>
      </c>
      <c r="L725"/>
      <c r="M725"/>
      <c r="N725">
        <v>1.44787</v>
      </c>
      <c r="O725" s="83">
        <v>6265.79</v>
      </c>
      <c r="P725">
        <v>7293.3399999999992</v>
      </c>
      <c r="Q725">
        <v>1.796624</v>
      </c>
      <c r="R725">
        <v>6951.4</v>
      </c>
      <c r="S725">
        <v>1.796624</v>
      </c>
      <c r="T725" s="84">
        <v>6265.79</v>
      </c>
      <c r="U725" s="57">
        <v>44317</v>
      </c>
      <c r="V725" s="81" t="str">
        <f t="shared" si="44"/>
        <v>82020</v>
      </c>
      <c r="W725" s="80" t="str">
        <f t="shared" si="45"/>
        <v>1 a 30 dias</v>
      </c>
      <c r="X725" s="81" t="str">
        <f t="shared" si="47"/>
        <v>52021</v>
      </c>
      <c r="AA725"/>
    </row>
    <row r="726" spans="1:27" x14ac:dyDescent="0.3">
      <c r="A726" s="57">
        <v>44286</v>
      </c>
      <c r="B726">
        <v>29894663000189</v>
      </c>
      <c r="C726" t="s">
        <v>96</v>
      </c>
      <c r="D726" s="57">
        <v>43903</v>
      </c>
      <c r="E726">
        <v>285</v>
      </c>
      <c r="F726" s="57">
        <v>43958</v>
      </c>
      <c r="G726">
        <f t="shared" si="46"/>
        <v>-328</v>
      </c>
      <c r="H726" s="57">
        <v>46062</v>
      </c>
      <c r="I726">
        <v>1746</v>
      </c>
      <c r="J726">
        <v>305003342</v>
      </c>
      <c r="K726">
        <v>72</v>
      </c>
      <c r="L726"/>
      <c r="M726"/>
      <c r="N726">
        <v>1.4950000000000001</v>
      </c>
      <c r="O726" s="83">
        <v>13197.01</v>
      </c>
      <c r="P726">
        <v>12366.229999999998</v>
      </c>
      <c r="Q726">
        <v>2.0452029999999999</v>
      </c>
      <c r="R726">
        <v>14545.51</v>
      </c>
      <c r="S726">
        <v>2.0452029999999999</v>
      </c>
      <c r="T726" s="84">
        <v>13197.01</v>
      </c>
      <c r="U726" s="57">
        <v>43983</v>
      </c>
      <c r="V726" s="81" t="str">
        <f t="shared" si="44"/>
        <v>32020</v>
      </c>
      <c r="W726" s="80" t="str">
        <f t="shared" si="45"/>
        <v>Acima de 120 dias</v>
      </c>
      <c r="X726" s="81" t="str">
        <f t="shared" si="47"/>
        <v>62020</v>
      </c>
      <c r="AA726"/>
    </row>
    <row r="727" spans="1:27" x14ac:dyDescent="0.3">
      <c r="A727" s="57">
        <v>44286</v>
      </c>
      <c r="B727">
        <v>29894663000189</v>
      </c>
      <c r="C727" t="s">
        <v>96</v>
      </c>
      <c r="D727" s="57">
        <v>44001</v>
      </c>
      <c r="E727">
        <v>330.4</v>
      </c>
      <c r="F727" s="57">
        <v>44142</v>
      </c>
      <c r="G727">
        <f t="shared" si="46"/>
        <v>-144</v>
      </c>
      <c r="H727" s="57">
        <v>46514</v>
      </c>
      <c r="I727">
        <v>2198</v>
      </c>
      <c r="J727">
        <v>305030943</v>
      </c>
      <c r="K727">
        <v>84</v>
      </c>
      <c r="L727"/>
      <c r="M727"/>
      <c r="N727">
        <v>1.4331710377309286</v>
      </c>
      <c r="O727" s="83">
        <v>15594.830000000002</v>
      </c>
      <c r="P727">
        <v>15952.519999999995</v>
      </c>
      <c r="Q727">
        <v>1.777744</v>
      </c>
      <c r="R727">
        <v>17021.64</v>
      </c>
      <c r="S727">
        <v>1.777744</v>
      </c>
      <c r="T727" s="84">
        <v>15594.830000000002</v>
      </c>
      <c r="U727" s="57">
        <v>44136</v>
      </c>
      <c r="V727" s="81" t="str">
        <f t="shared" si="44"/>
        <v>62020</v>
      </c>
      <c r="W727" s="80" t="str">
        <f t="shared" si="45"/>
        <v>Acima de 120 dias</v>
      </c>
      <c r="X727" s="81" t="str">
        <f t="shared" si="47"/>
        <v>112020</v>
      </c>
      <c r="AA727"/>
    </row>
    <row r="728" spans="1:27" x14ac:dyDescent="0.3">
      <c r="A728" s="57">
        <v>44286</v>
      </c>
      <c r="B728">
        <v>29894663000189</v>
      </c>
      <c r="C728" t="s">
        <v>96</v>
      </c>
      <c r="D728" s="57">
        <v>44134</v>
      </c>
      <c r="E728">
        <v>148.69999999999999</v>
      </c>
      <c r="F728" s="57">
        <v>44203</v>
      </c>
      <c r="G728">
        <f t="shared" si="46"/>
        <v>-83</v>
      </c>
      <c r="H728" s="57">
        <v>46699</v>
      </c>
      <c r="I728">
        <v>2383</v>
      </c>
      <c r="J728">
        <v>305032511</v>
      </c>
      <c r="K728">
        <v>84</v>
      </c>
      <c r="L728"/>
      <c r="M728"/>
      <c r="N728">
        <v>1.4210149999999999</v>
      </c>
      <c r="O728" s="83">
        <v>6990.39</v>
      </c>
      <c r="P728">
        <v>7188.9500000000025</v>
      </c>
      <c r="Q728">
        <v>1.7581869999999999</v>
      </c>
      <c r="R728">
        <v>7691.03</v>
      </c>
      <c r="S728">
        <v>1.7581869999999999</v>
      </c>
      <c r="T728" s="84">
        <v>6990.39</v>
      </c>
      <c r="U728" s="57">
        <v>44197</v>
      </c>
      <c r="V728" s="81" t="str">
        <f t="shared" si="44"/>
        <v>102020</v>
      </c>
      <c r="W728" s="80" t="str">
        <f t="shared" si="45"/>
        <v>61 a 90 dias</v>
      </c>
      <c r="X728" s="81" t="str">
        <f t="shared" si="47"/>
        <v>12021</v>
      </c>
      <c r="AA728"/>
    </row>
    <row r="729" spans="1:27" x14ac:dyDescent="0.3">
      <c r="A729" s="57">
        <v>44286</v>
      </c>
      <c r="B729">
        <v>29894663000189</v>
      </c>
      <c r="C729" t="s">
        <v>96</v>
      </c>
      <c r="D729" s="57">
        <v>44074</v>
      </c>
      <c r="E729">
        <v>73.53</v>
      </c>
      <c r="F729" s="57">
        <v>44172</v>
      </c>
      <c r="G729">
        <f t="shared" si="46"/>
        <v>-114</v>
      </c>
      <c r="H729" s="57">
        <v>46667</v>
      </c>
      <c r="I729">
        <v>2351</v>
      </c>
      <c r="J729">
        <v>305079738</v>
      </c>
      <c r="K729">
        <v>84</v>
      </c>
      <c r="L729"/>
      <c r="M729"/>
      <c r="N729">
        <v>1.447082</v>
      </c>
      <c r="O729" s="83">
        <v>3473.91</v>
      </c>
      <c r="P729">
        <v>3473.4500000000012</v>
      </c>
      <c r="Q729">
        <v>1.7989930000000001</v>
      </c>
      <c r="R729">
        <v>3824.3799999999997</v>
      </c>
      <c r="S729">
        <v>1.7989930000000001</v>
      </c>
      <c r="T729" s="84">
        <v>3473.91</v>
      </c>
      <c r="U729" s="57">
        <v>44166</v>
      </c>
      <c r="V729" s="81" t="str">
        <f t="shared" si="44"/>
        <v>82020</v>
      </c>
      <c r="W729" s="80" t="str">
        <f t="shared" si="45"/>
        <v>91 a 120 dias</v>
      </c>
      <c r="X729" s="81" t="str">
        <f t="shared" si="47"/>
        <v>122020</v>
      </c>
      <c r="AA729"/>
    </row>
    <row r="730" spans="1:27" x14ac:dyDescent="0.3">
      <c r="A730" s="57">
        <v>44286</v>
      </c>
      <c r="B730">
        <v>29894663000189</v>
      </c>
      <c r="C730" t="s">
        <v>96</v>
      </c>
      <c r="D730" s="57">
        <v>44134</v>
      </c>
      <c r="E730">
        <v>195.49</v>
      </c>
      <c r="F730" s="57">
        <v>44323</v>
      </c>
      <c r="G730">
        <f t="shared" si="46"/>
        <v>37</v>
      </c>
      <c r="H730" s="57">
        <v>46728</v>
      </c>
      <c r="I730">
        <v>2412</v>
      </c>
      <c r="J730">
        <v>305087470</v>
      </c>
      <c r="K730">
        <v>84</v>
      </c>
      <c r="L730"/>
      <c r="M730"/>
      <c r="N730">
        <v>1.4366399999999999</v>
      </c>
      <c r="O730" s="83">
        <v>8389.25</v>
      </c>
      <c r="P730">
        <v>9265.1300000000028</v>
      </c>
      <c r="Q730">
        <v>1.784643</v>
      </c>
      <c r="R730">
        <v>9345.7199999999993</v>
      </c>
      <c r="S730">
        <v>1.784643</v>
      </c>
      <c r="T730" s="84">
        <v>8389.25</v>
      </c>
      <c r="U730" s="57">
        <v>44317</v>
      </c>
      <c r="V730" s="81" t="str">
        <f t="shared" si="44"/>
        <v>102020</v>
      </c>
      <c r="W730" s="80" t="str">
        <f t="shared" si="45"/>
        <v>1 a 30 dias</v>
      </c>
      <c r="X730" s="81" t="str">
        <f t="shared" si="47"/>
        <v>52021</v>
      </c>
      <c r="AA730"/>
    </row>
    <row r="731" spans="1:27" x14ac:dyDescent="0.3">
      <c r="A731" s="57">
        <v>44286</v>
      </c>
      <c r="B731">
        <v>29894663000189</v>
      </c>
      <c r="C731" t="s">
        <v>96</v>
      </c>
      <c r="D731" s="57">
        <v>43936</v>
      </c>
      <c r="E731">
        <v>30</v>
      </c>
      <c r="F731" s="57">
        <v>43958</v>
      </c>
      <c r="G731">
        <f t="shared" si="46"/>
        <v>-328</v>
      </c>
      <c r="H731" s="57">
        <v>46090</v>
      </c>
      <c r="I731">
        <v>1774</v>
      </c>
      <c r="J731">
        <v>305116682</v>
      </c>
      <c r="K731">
        <v>72</v>
      </c>
      <c r="L731"/>
      <c r="M731"/>
      <c r="N731">
        <v>1.4949999999999999</v>
      </c>
      <c r="O731" s="83">
        <v>1400.01</v>
      </c>
      <c r="P731">
        <v>1303.3699999999999</v>
      </c>
      <c r="Q731">
        <v>2.037957</v>
      </c>
      <c r="R731">
        <v>1543.65</v>
      </c>
      <c r="S731">
        <v>2.037957</v>
      </c>
      <c r="T731" s="84">
        <v>1400.01</v>
      </c>
      <c r="U731" s="57">
        <v>43983</v>
      </c>
      <c r="V731" s="81" t="str">
        <f t="shared" si="44"/>
        <v>42020</v>
      </c>
      <c r="W731" s="80" t="str">
        <f t="shared" si="45"/>
        <v>Acima de 120 dias</v>
      </c>
      <c r="X731" s="81" t="str">
        <f t="shared" si="47"/>
        <v>62020</v>
      </c>
      <c r="AA731"/>
    </row>
    <row r="732" spans="1:27" x14ac:dyDescent="0.3">
      <c r="A732" s="57">
        <v>44286</v>
      </c>
      <c r="B732">
        <v>29894663000189</v>
      </c>
      <c r="C732" t="s">
        <v>96</v>
      </c>
      <c r="D732" s="57">
        <v>43978</v>
      </c>
      <c r="E732">
        <v>563.04</v>
      </c>
      <c r="F732" s="57">
        <v>44323</v>
      </c>
      <c r="G732">
        <f t="shared" si="46"/>
        <v>37</v>
      </c>
      <c r="H732" s="57">
        <v>46119</v>
      </c>
      <c r="I732">
        <v>1803</v>
      </c>
      <c r="J732">
        <v>305117577</v>
      </c>
      <c r="K732">
        <v>72</v>
      </c>
      <c r="L732"/>
      <c r="M732"/>
      <c r="N732">
        <v>1.3599999999999999</v>
      </c>
      <c r="O732" s="83">
        <v>21902.880000000001</v>
      </c>
      <c r="P732">
        <v>25599.17</v>
      </c>
      <c r="Q732">
        <v>1.592975</v>
      </c>
      <c r="R732">
        <v>23221.98</v>
      </c>
      <c r="S732">
        <v>1.592975</v>
      </c>
      <c r="T732" s="84">
        <v>21902.880000000001</v>
      </c>
      <c r="U732" s="57">
        <v>44317</v>
      </c>
      <c r="V732" s="81" t="str">
        <f t="shared" si="44"/>
        <v>52020</v>
      </c>
      <c r="W732" s="80" t="str">
        <f t="shared" si="45"/>
        <v>1 a 30 dias</v>
      </c>
      <c r="X732" s="81" t="str">
        <f t="shared" si="47"/>
        <v>52021</v>
      </c>
      <c r="AA732"/>
    </row>
    <row r="733" spans="1:27" x14ac:dyDescent="0.3">
      <c r="A733" s="57">
        <v>44286</v>
      </c>
      <c r="B733">
        <v>29894663000189</v>
      </c>
      <c r="C733" t="s">
        <v>96</v>
      </c>
      <c r="D733" s="57">
        <v>43978</v>
      </c>
      <c r="E733">
        <v>70</v>
      </c>
      <c r="F733" s="57">
        <v>44234</v>
      </c>
      <c r="G733">
        <f t="shared" si="46"/>
        <v>-52</v>
      </c>
      <c r="H733" s="57">
        <v>46119</v>
      </c>
      <c r="I733">
        <v>1803</v>
      </c>
      <c r="J733">
        <v>305119476</v>
      </c>
      <c r="K733">
        <v>72</v>
      </c>
      <c r="L733"/>
      <c r="M733"/>
      <c r="N733">
        <v>1.4984905205101673</v>
      </c>
      <c r="O733" s="83">
        <v>2648.37</v>
      </c>
      <c r="P733">
        <v>3055.4600000000005</v>
      </c>
      <c r="Q733">
        <v>2.0543239999999998</v>
      </c>
      <c r="R733">
        <v>2998.32</v>
      </c>
      <c r="S733">
        <v>2.0543239999999998</v>
      </c>
      <c r="T733" s="84">
        <v>2648.37</v>
      </c>
      <c r="U733" s="57">
        <v>44228</v>
      </c>
      <c r="V733" s="81" t="str">
        <f t="shared" si="44"/>
        <v>52020</v>
      </c>
      <c r="W733" s="80" t="str">
        <f t="shared" si="45"/>
        <v>31 a 60 dias</v>
      </c>
      <c r="X733" s="81" t="str">
        <f t="shared" si="47"/>
        <v>22021</v>
      </c>
      <c r="AA733"/>
    </row>
    <row r="734" spans="1:27" x14ac:dyDescent="0.3">
      <c r="A734" s="57">
        <v>44286</v>
      </c>
      <c r="B734">
        <v>29894663000189</v>
      </c>
      <c r="C734" t="s">
        <v>96</v>
      </c>
      <c r="D734" s="57">
        <v>44074</v>
      </c>
      <c r="E734">
        <v>170</v>
      </c>
      <c r="F734" s="57">
        <v>44142</v>
      </c>
      <c r="G734">
        <f t="shared" si="46"/>
        <v>-144</v>
      </c>
      <c r="H734" s="57">
        <v>46608</v>
      </c>
      <c r="I734">
        <v>2292</v>
      </c>
      <c r="J734">
        <v>305125882</v>
      </c>
      <c r="K734">
        <v>84</v>
      </c>
      <c r="L734"/>
      <c r="M734"/>
      <c r="N734">
        <v>1.421557</v>
      </c>
      <c r="O734" s="83">
        <v>8179.06</v>
      </c>
      <c r="P734">
        <v>8338.8699999999972</v>
      </c>
      <c r="Q734">
        <v>1.7685869999999999</v>
      </c>
      <c r="R734">
        <v>8961.869999999999</v>
      </c>
      <c r="S734">
        <v>1.7685869999999999</v>
      </c>
      <c r="T734" s="84">
        <v>8179.06</v>
      </c>
      <c r="U734" s="57">
        <v>44136</v>
      </c>
      <c r="V734" s="81" t="str">
        <f t="shared" si="44"/>
        <v>82020</v>
      </c>
      <c r="W734" s="80" t="str">
        <f t="shared" si="45"/>
        <v>Acima de 120 dias</v>
      </c>
      <c r="X734" s="81" t="str">
        <f t="shared" si="47"/>
        <v>112020</v>
      </c>
      <c r="AA734"/>
    </row>
    <row r="735" spans="1:27" x14ac:dyDescent="0.3">
      <c r="A735" s="57">
        <v>44286</v>
      </c>
      <c r="B735">
        <v>29894663000189</v>
      </c>
      <c r="C735" t="s">
        <v>96</v>
      </c>
      <c r="D735" s="57">
        <v>44001</v>
      </c>
      <c r="E735">
        <v>241.36</v>
      </c>
      <c r="F735" s="57">
        <v>44050</v>
      </c>
      <c r="G735">
        <f t="shared" si="46"/>
        <v>-236</v>
      </c>
      <c r="H735" s="57">
        <v>46514</v>
      </c>
      <c r="I735">
        <v>2198</v>
      </c>
      <c r="J735">
        <v>305130318</v>
      </c>
      <c r="K735">
        <v>84</v>
      </c>
      <c r="L735"/>
      <c r="M735"/>
      <c r="N735">
        <v>1.4502428380426249</v>
      </c>
      <c r="O735" s="83">
        <v>241.36</v>
      </c>
      <c r="P735">
        <v>11587.019999999997</v>
      </c>
      <c r="Q735">
        <v>1.7958970000000001</v>
      </c>
      <c r="R735">
        <v>241.36</v>
      </c>
      <c r="S735">
        <v>1.7958970000000001</v>
      </c>
      <c r="T735" s="84">
        <v>241.36</v>
      </c>
      <c r="U735" s="57">
        <v>44075</v>
      </c>
      <c r="V735" s="81" t="str">
        <f t="shared" si="44"/>
        <v>62020</v>
      </c>
      <c r="W735" s="80" t="str">
        <f t="shared" si="45"/>
        <v>Acima de 120 dias</v>
      </c>
      <c r="X735" s="81" t="str">
        <f t="shared" si="47"/>
        <v>92020</v>
      </c>
      <c r="AA735"/>
    </row>
    <row r="736" spans="1:27" x14ac:dyDescent="0.3">
      <c r="A736" s="57">
        <v>44286</v>
      </c>
      <c r="B736">
        <v>29894663000189</v>
      </c>
      <c r="C736" t="s">
        <v>96</v>
      </c>
      <c r="D736" s="57">
        <v>43978</v>
      </c>
      <c r="E736">
        <v>124.1</v>
      </c>
      <c r="F736" s="57">
        <v>44172</v>
      </c>
      <c r="G736">
        <f t="shared" si="46"/>
        <v>-114</v>
      </c>
      <c r="H736" s="57">
        <v>46514</v>
      </c>
      <c r="I736">
        <v>2198</v>
      </c>
      <c r="J736">
        <v>305131004</v>
      </c>
      <c r="K736">
        <v>84</v>
      </c>
      <c r="L736"/>
      <c r="M736"/>
      <c r="N736">
        <v>1.4504360000000001</v>
      </c>
      <c r="O736" s="83">
        <v>5703.3700000000008</v>
      </c>
      <c r="P736">
        <v>6015.2900000000018</v>
      </c>
      <c r="Q736">
        <v>1.798743</v>
      </c>
      <c r="R736">
        <v>6240.54</v>
      </c>
      <c r="S736">
        <v>1.798743</v>
      </c>
      <c r="T736" s="84">
        <v>5703.3700000000008</v>
      </c>
      <c r="U736" s="57">
        <v>44197</v>
      </c>
      <c r="V736" s="81" t="str">
        <f t="shared" si="44"/>
        <v>52020</v>
      </c>
      <c r="W736" s="80" t="str">
        <f t="shared" si="45"/>
        <v>91 a 120 dias</v>
      </c>
      <c r="X736" s="81" t="str">
        <f t="shared" si="47"/>
        <v>12021</v>
      </c>
      <c r="AA736"/>
    </row>
    <row r="737" spans="1:27" x14ac:dyDescent="0.3">
      <c r="A737" s="57">
        <v>44286</v>
      </c>
      <c r="B737">
        <v>29894663000189</v>
      </c>
      <c r="C737" t="s">
        <v>96</v>
      </c>
      <c r="D737" s="57">
        <v>44134</v>
      </c>
      <c r="E737">
        <v>121</v>
      </c>
      <c r="F737" s="57">
        <v>44262</v>
      </c>
      <c r="G737">
        <f t="shared" si="46"/>
        <v>-24</v>
      </c>
      <c r="H737" s="57">
        <v>46699</v>
      </c>
      <c r="I737">
        <v>2383</v>
      </c>
      <c r="J737">
        <v>305132710</v>
      </c>
      <c r="K737">
        <v>84</v>
      </c>
      <c r="L737"/>
      <c r="M737"/>
      <c r="N737">
        <v>1.4183869999999998</v>
      </c>
      <c r="O737" s="83">
        <v>5450.46</v>
      </c>
      <c r="P737">
        <v>5855.1</v>
      </c>
      <c r="Q737">
        <v>1.7553719999999999</v>
      </c>
      <c r="R737">
        <v>6021.15</v>
      </c>
      <c r="S737">
        <v>1.7553719999999999</v>
      </c>
      <c r="T737" s="84">
        <v>5450.46</v>
      </c>
      <c r="U737" s="57">
        <v>44287</v>
      </c>
      <c r="V737" s="81" t="str">
        <f t="shared" si="44"/>
        <v>102020</v>
      </c>
      <c r="W737" s="80" t="str">
        <f t="shared" si="45"/>
        <v>1 a 30 dias</v>
      </c>
      <c r="X737" s="81" t="str">
        <f t="shared" si="47"/>
        <v>42021</v>
      </c>
      <c r="AA737"/>
    </row>
    <row r="738" spans="1:27" x14ac:dyDescent="0.3">
      <c r="A738" s="57">
        <v>44286</v>
      </c>
      <c r="B738">
        <v>29894663000189</v>
      </c>
      <c r="C738" t="s">
        <v>96</v>
      </c>
      <c r="D738" s="57">
        <v>44074</v>
      </c>
      <c r="E738">
        <v>52</v>
      </c>
      <c r="F738" s="57">
        <v>44234</v>
      </c>
      <c r="G738">
        <f t="shared" si="46"/>
        <v>-52</v>
      </c>
      <c r="H738" s="57">
        <v>46608</v>
      </c>
      <c r="I738">
        <v>2292</v>
      </c>
      <c r="J738">
        <v>305137604</v>
      </c>
      <c r="K738">
        <v>84</v>
      </c>
      <c r="L738"/>
      <c r="M738"/>
      <c r="N738">
        <v>1.4462170000000001</v>
      </c>
      <c r="O738" s="83">
        <v>2326.66</v>
      </c>
      <c r="P738">
        <v>2529.7700000000004</v>
      </c>
      <c r="Q738">
        <v>1.799004</v>
      </c>
      <c r="R738">
        <v>2567.0500000000002</v>
      </c>
      <c r="S738">
        <v>1.799004</v>
      </c>
      <c r="T738" s="84">
        <v>2326.66</v>
      </c>
      <c r="U738" s="57">
        <v>44228</v>
      </c>
      <c r="V738" s="81" t="str">
        <f t="shared" si="44"/>
        <v>82020</v>
      </c>
      <c r="W738" s="80" t="str">
        <f t="shared" si="45"/>
        <v>31 a 60 dias</v>
      </c>
      <c r="X738" s="81" t="str">
        <f t="shared" si="47"/>
        <v>22021</v>
      </c>
      <c r="AA738"/>
    </row>
    <row r="739" spans="1:27" x14ac:dyDescent="0.3">
      <c r="A739" s="57">
        <v>44286</v>
      </c>
      <c r="B739">
        <v>29894663000189</v>
      </c>
      <c r="C739" t="s">
        <v>96</v>
      </c>
      <c r="D739" s="57">
        <v>44074</v>
      </c>
      <c r="E739">
        <v>323.7</v>
      </c>
      <c r="F739" s="57">
        <v>44323</v>
      </c>
      <c r="G739">
        <f t="shared" si="46"/>
        <v>37</v>
      </c>
      <c r="H739" s="57">
        <v>46575</v>
      </c>
      <c r="I739">
        <v>2259</v>
      </c>
      <c r="J739">
        <v>305150461</v>
      </c>
      <c r="K739">
        <v>84</v>
      </c>
      <c r="L739"/>
      <c r="M739"/>
      <c r="N739">
        <v>1.3942624485843311</v>
      </c>
      <c r="O739" s="83">
        <v>13660.03</v>
      </c>
      <c r="P739">
        <v>15923.829999999993</v>
      </c>
      <c r="Q739">
        <v>1.7395510000000001</v>
      </c>
      <c r="R739">
        <v>15136.490000000002</v>
      </c>
      <c r="S739">
        <v>1.7395510000000001</v>
      </c>
      <c r="T739" s="84">
        <v>13660.03</v>
      </c>
      <c r="U739" s="57">
        <v>44317</v>
      </c>
      <c r="V739" s="81" t="str">
        <f t="shared" si="44"/>
        <v>82020</v>
      </c>
      <c r="W739" s="80" t="str">
        <f t="shared" si="45"/>
        <v>1 a 30 dias</v>
      </c>
      <c r="X739" s="81" t="str">
        <f t="shared" si="47"/>
        <v>52021</v>
      </c>
      <c r="AA739"/>
    </row>
    <row r="740" spans="1:27" x14ac:dyDescent="0.3">
      <c r="A740" s="57">
        <v>44286</v>
      </c>
      <c r="B740">
        <v>29894663000189</v>
      </c>
      <c r="C740" t="s">
        <v>96</v>
      </c>
      <c r="D740" s="57">
        <v>44074</v>
      </c>
      <c r="E740">
        <v>148.97999999999999</v>
      </c>
      <c r="F740" s="57">
        <v>44172</v>
      </c>
      <c r="G740">
        <f t="shared" si="46"/>
        <v>-114</v>
      </c>
      <c r="H740" s="57">
        <v>46575</v>
      </c>
      <c r="I740">
        <v>2259</v>
      </c>
      <c r="J740">
        <v>305155646</v>
      </c>
      <c r="K740">
        <v>84</v>
      </c>
      <c r="L740"/>
      <c r="M740"/>
      <c r="N740">
        <v>1.3599999999999999</v>
      </c>
      <c r="O740" s="83">
        <v>7170.62</v>
      </c>
      <c r="P740">
        <v>7413.2599999999993</v>
      </c>
      <c r="Q740">
        <v>1.6643060000000001</v>
      </c>
      <c r="R740">
        <v>7784.6</v>
      </c>
      <c r="S740">
        <v>1.6643060000000001</v>
      </c>
      <c r="T740" s="84">
        <v>7170.62</v>
      </c>
      <c r="U740" s="57">
        <v>44197</v>
      </c>
      <c r="V740" s="81" t="str">
        <f t="shared" si="44"/>
        <v>82020</v>
      </c>
      <c r="W740" s="80" t="str">
        <f t="shared" si="45"/>
        <v>91 a 120 dias</v>
      </c>
      <c r="X740" s="81" t="str">
        <f t="shared" si="47"/>
        <v>12021</v>
      </c>
      <c r="AA740"/>
    </row>
    <row r="741" spans="1:27" x14ac:dyDescent="0.3">
      <c r="A741" s="57">
        <v>44286</v>
      </c>
      <c r="B741">
        <v>29894663000189</v>
      </c>
      <c r="C741" t="s">
        <v>96</v>
      </c>
      <c r="D741" s="57">
        <v>44074</v>
      </c>
      <c r="E741">
        <v>236.9</v>
      </c>
      <c r="F741" s="57">
        <v>44142</v>
      </c>
      <c r="G741">
        <f t="shared" si="46"/>
        <v>-144</v>
      </c>
      <c r="H741" s="57">
        <v>46575</v>
      </c>
      <c r="I741">
        <v>2259</v>
      </c>
      <c r="J741">
        <v>305158392</v>
      </c>
      <c r="K741">
        <v>84</v>
      </c>
      <c r="L741"/>
      <c r="M741"/>
      <c r="N741">
        <v>1.4368261070383268</v>
      </c>
      <c r="O741" s="83">
        <v>11288.9</v>
      </c>
      <c r="P741">
        <v>11490.140000000003</v>
      </c>
      <c r="Q741">
        <v>1.7849200000000001</v>
      </c>
      <c r="R741">
        <v>12356.88</v>
      </c>
      <c r="S741">
        <v>1.7849200000000001</v>
      </c>
      <c r="T741" s="84">
        <v>11288.9</v>
      </c>
      <c r="U741" s="57">
        <v>44136</v>
      </c>
      <c r="V741" s="81" t="str">
        <f t="shared" si="44"/>
        <v>82020</v>
      </c>
      <c r="W741" s="80" t="str">
        <f t="shared" si="45"/>
        <v>Acima de 120 dias</v>
      </c>
      <c r="X741" s="81" t="str">
        <f t="shared" si="47"/>
        <v>112020</v>
      </c>
      <c r="AA741"/>
    </row>
    <row r="742" spans="1:27" x14ac:dyDescent="0.3">
      <c r="A742" s="57">
        <v>44286</v>
      </c>
      <c r="B742">
        <v>29894663000189</v>
      </c>
      <c r="C742" t="s">
        <v>96</v>
      </c>
      <c r="D742" s="57">
        <v>44074</v>
      </c>
      <c r="E742">
        <v>80.48</v>
      </c>
      <c r="F742" s="57">
        <v>44142</v>
      </c>
      <c r="G742">
        <f t="shared" si="46"/>
        <v>-144</v>
      </c>
      <c r="H742" s="57">
        <v>46608</v>
      </c>
      <c r="I742">
        <v>2292</v>
      </c>
      <c r="J742">
        <v>305158651</v>
      </c>
      <c r="K742">
        <v>84</v>
      </c>
      <c r="L742"/>
      <c r="M742"/>
      <c r="N742">
        <v>1.3599999999999999</v>
      </c>
      <c r="O742" s="83">
        <v>4031.2000000000003</v>
      </c>
      <c r="P742">
        <v>4030.4000000000005</v>
      </c>
      <c r="Q742">
        <v>1.612425</v>
      </c>
      <c r="R742">
        <v>4314.57</v>
      </c>
      <c r="S742">
        <v>1.612425</v>
      </c>
      <c r="T742" s="84">
        <v>4031.2000000000003</v>
      </c>
      <c r="U742" s="57">
        <v>44197</v>
      </c>
      <c r="V742" s="81" t="str">
        <f t="shared" si="44"/>
        <v>82020</v>
      </c>
      <c r="W742" s="80" t="str">
        <f t="shared" si="45"/>
        <v>Acima de 120 dias</v>
      </c>
      <c r="X742" s="81" t="str">
        <f t="shared" si="47"/>
        <v>12021</v>
      </c>
      <c r="AA742"/>
    </row>
    <row r="743" spans="1:27" x14ac:dyDescent="0.3">
      <c r="A743" s="57">
        <v>44286</v>
      </c>
      <c r="B743">
        <v>29894663000189</v>
      </c>
      <c r="C743" t="s">
        <v>96</v>
      </c>
      <c r="D743" s="57">
        <v>44074</v>
      </c>
      <c r="E743">
        <v>181.13</v>
      </c>
      <c r="F743" s="57">
        <v>44262</v>
      </c>
      <c r="G743">
        <f t="shared" si="46"/>
        <v>-24</v>
      </c>
      <c r="H743" s="57">
        <v>45511</v>
      </c>
      <c r="I743">
        <v>1195</v>
      </c>
      <c r="J743">
        <v>305166309</v>
      </c>
      <c r="K743">
        <v>48</v>
      </c>
      <c r="L743"/>
      <c r="M743"/>
      <c r="N743">
        <v>1.3599999999999999</v>
      </c>
      <c r="O743" s="83">
        <v>5590.5700000000006</v>
      </c>
      <c r="P743">
        <v>6394.9599999999982</v>
      </c>
      <c r="Q743">
        <v>1.780594</v>
      </c>
      <c r="R743">
        <v>5986.2800000000007</v>
      </c>
      <c r="S743">
        <v>1.780594</v>
      </c>
      <c r="T743" s="84">
        <v>5590.5700000000006</v>
      </c>
      <c r="U743" s="57">
        <v>44287</v>
      </c>
      <c r="V743" s="81" t="str">
        <f t="shared" si="44"/>
        <v>82020</v>
      </c>
      <c r="W743" s="80" t="str">
        <f t="shared" si="45"/>
        <v>1 a 30 dias</v>
      </c>
      <c r="X743" s="81" t="str">
        <f t="shared" si="47"/>
        <v>42021</v>
      </c>
      <c r="AA743"/>
    </row>
    <row r="744" spans="1:27" x14ac:dyDescent="0.3">
      <c r="A744" s="57">
        <v>44286</v>
      </c>
      <c r="B744">
        <v>29894663000189</v>
      </c>
      <c r="C744" t="s">
        <v>96</v>
      </c>
      <c r="D744" s="57">
        <v>44074</v>
      </c>
      <c r="E744">
        <v>200</v>
      </c>
      <c r="F744" s="57">
        <v>44111</v>
      </c>
      <c r="G744">
        <f t="shared" si="46"/>
        <v>-175</v>
      </c>
      <c r="H744" s="57">
        <v>46608</v>
      </c>
      <c r="I744">
        <v>2292</v>
      </c>
      <c r="J744">
        <v>305169807</v>
      </c>
      <c r="K744">
        <v>84</v>
      </c>
      <c r="L744"/>
      <c r="M744"/>
      <c r="N744">
        <v>1.438137</v>
      </c>
      <c r="O744" s="83">
        <v>9779.49</v>
      </c>
      <c r="P744">
        <v>9756.0800000000054</v>
      </c>
      <c r="Q744">
        <v>1.786249</v>
      </c>
      <c r="R744">
        <v>10696.09</v>
      </c>
      <c r="S744">
        <v>1.786249</v>
      </c>
      <c r="T744" s="84">
        <v>9779.49</v>
      </c>
      <c r="U744" s="57">
        <v>44105</v>
      </c>
      <c r="V744" s="81" t="str">
        <f t="shared" si="44"/>
        <v>82020</v>
      </c>
      <c r="W744" s="80" t="str">
        <f t="shared" si="45"/>
        <v>Acima de 120 dias</v>
      </c>
      <c r="X744" s="81" t="str">
        <f t="shared" si="47"/>
        <v>102020</v>
      </c>
      <c r="AA744"/>
    </row>
    <row r="745" spans="1:27" x14ac:dyDescent="0.3">
      <c r="A745" s="57">
        <v>44286</v>
      </c>
      <c r="B745">
        <v>29894663000189</v>
      </c>
      <c r="C745" t="s">
        <v>96</v>
      </c>
      <c r="D745" s="57">
        <v>44134</v>
      </c>
      <c r="E745">
        <v>43.04</v>
      </c>
      <c r="F745" s="57">
        <v>44293</v>
      </c>
      <c r="G745">
        <f t="shared" si="46"/>
        <v>7</v>
      </c>
      <c r="H745" s="57">
        <v>46638</v>
      </c>
      <c r="I745">
        <v>2322</v>
      </c>
      <c r="J745">
        <v>305175417</v>
      </c>
      <c r="K745">
        <v>84</v>
      </c>
      <c r="L745"/>
      <c r="M745"/>
      <c r="N745">
        <v>1.4028499999999999</v>
      </c>
      <c r="O745" s="83">
        <v>1872.79</v>
      </c>
      <c r="P745">
        <v>2110.37</v>
      </c>
      <c r="Q745">
        <v>1.7572179999999999</v>
      </c>
      <c r="R745">
        <v>2075.46</v>
      </c>
      <c r="S745">
        <v>1.7572179999999999</v>
      </c>
      <c r="T745" s="84">
        <v>1872.79</v>
      </c>
      <c r="U745" s="57">
        <v>44287</v>
      </c>
      <c r="V745" s="81" t="str">
        <f t="shared" si="44"/>
        <v>102020</v>
      </c>
      <c r="W745" s="80" t="str">
        <f t="shared" si="45"/>
        <v>1 a 30 dias</v>
      </c>
      <c r="X745" s="81" t="str">
        <f t="shared" si="47"/>
        <v>42021</v>
      </c>
      <c r="AA745"/>
    </row>
    <row r="746" spans="1:27" x14ac:dyDescent="0.3">
      <c r="A746" s="57">
        <v>44286</v>
      </c>
      <c r="B746">
        <v>29894663000189</v>
      </c>
      <c r="C746" t="s">
        <v>96</v>
      </c>
      <c r="D746" s="57">
        <v>43978</v>
      </c>
      <c r="E746">
        <v>116.32</v>
      </c>
      <c r="F746" s="57">
        <v>44081</v>
      </c>
      <c r="G746">
        <f t="shared" si="46"/>
        <v>-205</v>
      </c>
      <c r="H746" s="57">
        <v>46119</v>
      </c>
      <c r="I746">
        <v>1803</v>
      </c>
      <c r="J746">
        <v>305222967</v>
      </c>
      <c r="K746">
        <v>72</v>
      </c>
      <c r="L746"/>
      <c r="M746"/>
      <c r="N746">
        <v>1.4072242489234634</v>
      </c>
      <c r="O746" s="83">
        <v>5235.25</v>
      </c>
      <c r="P746">
        <v>5215.0799999999972</v>
      </c>
      <c r="Q746">
        <v>1.7980989999999999</v>
      </c>
      <c r="R746">
        <v>5671.12</v>
      </c>
      <c r="S746">
        <v>1.7980989999999999</v>
      </c>
      <c r="T746" s="84">
        <v>5235.25</v>
      </c>
      <c r="U746" s="57">
        <v>44105</v>
      </c>
      <c r="V746" s="81" t="str">
        <f t="shared" si="44"/>
        <v>52020</v>
      </c>
      <c r="W746" s="80" t="str">
        <f t="shared" si="45"/>
        <v>Acima de 120 dias</v>
      </c>
      <c r="X746" s="81" t="str">
        <f t="shared" si="47"/>
        <v>102020</v>
      </c>
      <c r="AA746"/>
    </row>
    <row r="747" spans="1:27" x14ac:dyDescent="0.3">
      <c r="A747" s="57">
        <v>44286</v>
      </c>
      <c r="B747">
        <v>29894663000189</v>
      </c>
      <c r="C747" t="s">
        <v>96</v>
      </c>
      <c r="D747" s="57">
        <v>43978</v>
      </c>
      <c r="E747">
        <v>365</v>
      </c>
      <c r="F747" s="57">
        <v>44142</v>
      </c>
      <c r="G747">
        <f t="shared" si="46"/>
        <v>-144</v>
      </c>
      <c r="H747" s="57">
        <v>46119</v>
      </c>
      <c r="I747">
        <v>1803</v>
      </c>
      <c r="J747">
        <v>305226656</v>
      </c>
      <c r="K747">
        <v>72</v>
      </c>
      <c r="L747"/>
      <c r="M747"/>
      <c r="N747">
        <v>1.4065697824152834</v>
      </c>
      <c r="O747" s="83">
        <v>15700.17</v>
      </c>
      <c r="P747">
        <v>16367.610000000004</v>
      </c>
      <c r="Q747">
        <v>1.7973859999999999</v>
      </c>
      <c r="R747">
        <v>17067.79</v>
      </c>
      <c r="S747">
        <v>1.7973859999999999</v>
      </c>
      <c r="T747" s="84">
        <v>15700.17</v>
      </c>
      <c r="U747" s="57">
        <v>44136</v>
      </c>
      <c r="V747" s="81" t="str">
        <f t="shared" si="44"/>
        <v>52020</v>
      </c>
      <c r="W747" s="80" t="str">
        <f t="shared" si="45"/>
        <v>Acima de 120 dias</v>
      </c>
      <c r="X747" s="81" t="str">
        <f t="shared" si="47"/>
        <v>112020</v>
      </c>
      <c r="AA747"/>
    </row>
    <row r="748" spans="1:27" x14ac:dyDescent="0.3">
      <c r="A748" s="57">
        <v>44286</v>
      </c>
      <c r="B748">
        <v>29894663000189</v>
      </c>
      <c r="C748" t="s">
        <v>96</v>
      </c>
      <c r="D748" s="57">
        <v>44040</v>
      </c>
      <c r="E748">
        <v>100</v>
      </c>
      <c r="F748" s="57">
        <v>44172</v>
      </c>
      <c r="G748">
        <f t="shared" si="46"/>
        <v>-114</v>
      </c>
      <c r="H748" s="57">
        <v>46545</v>
      </c>
      <c r="I748">
        <v>2229</v>
      </c>
      <c r="J748">
        <v>305231483</v>
      </c>
      <c r="K748">
        <v>84</v>
      </c>
      <c r="L748"/>
      <c r="M748"/>
      <c r="N748">
        <v>1.4273715985537125</v>
      </c>
      <c r="O748" s="83">
        <v>4650.8099999999995</v>
      </c>
      <c r="P748">
        <v>4857.2400000000025</v>
      </c>
      <c r="Q748">
        <v>1.7746329999999999</v>
      </c>
      <c r="R748">
        <v>5094.72</v>
      </c>
      <c r="S748">
        <v>1.7746329999999999</v>
      </c>
      <c r="T748" s="84">
        <v>4650.8099999999995</v>
      </c>
      <c r="U748" s="57">
        <v>44166</v>
      </c>
      <c r="V748" s="81" t="str">
        <f t="shared" si="44"/>
        <v>72020</v>
      </c>
      <c r="W748" s="80" t="str">
        <f t="shared" si="45"/>
        <v>91 a 120 dias</v>
      </c>
      <c r="X748" s="81" t="str">
        <f t="shared" si="47"/>
        <v>122020</v>
      </c>
      <c r="AA748"/>
    </row>
    <row r="749" spans="1:27" x14ac:dyDescent="0.3">
      <c r="A749" s="57">
        <v>44286</v>
      </c>
      <c r="B749">
        <v>29894663000189</v>
      </c>
      <c r="C749" t="s">
        <v>96</v>
      </c>
      <c r="D749" s="57">
        <v>44001</v>
      </c>
      <c r="E749">
        <v>65</v>
      </c>
      <c r="F749" s="57">
        <v>44323</v>
      </c>
      <c r="G749">
        <f t="shared" si="46"/>
        <v>37</v>
      </c>
      <c r="H749" s="57">
        <v>46514</v>
      </c>
      <c r="I749">
        <v>2198</v>
      </c>
      <c r="J749">
        <v>305232983</v>
      </c>
      <c r="K749">
        <v>84</v>
      </c>
      <c r="L749"/>
      <c r="M749"/>
      <c r="N749">
        <v>1.436112675201745</v>
      </c>
      <c r="O749" s="83">
        <v>2671.99</v>
      </c>
      <c r="P749">
        <v>3135.2999999999997</v>
      </c>
      <c r="Q749">
        <v>1.785787</v>
      </c>
      <c r="R749">
        <v>2956.16</v>
      </c>
      <c r="S749">
        <v>1.785787</v>
      </c>
      <c r="T749" s="84">
        <v>2671.99</v>
      </c>
      <c r="U749" s="57">
        <v>44317</v>
      </c>
      <c r="V749" s="81" t="str">
        <f t="shared" si="44"/>
        <v>62020</v>
      </c>
      <c r="W749" s="80" t="str">
        <f t="shared" si="45"/>
        <v>1 a 30 dias</v>
      </c>
      <c r="X749" s="81" t="str">
        <f t="shared" si="47"/>
        <v>52021</v>
      </c>
      <c r="AA749"/>
    </row>
    <row r="750" spans="1:27" x14ac:dyDescent="0.3">
      <c r="A750" s="57">
        <v>44286</v>
      </c>
      <c r="B750">
        <v>29894663000189</v>
      </c>
      <c r="C750" t="s">
        <v>96</v>
      </c>
      <c r="D750" s="57">
        <v>43978</v>
      </c>
      <c r="E750">
        <v>264.74</v>
      </c>
      <c r="F750" s="57">
        <v>44293</v>
      </c>
      <c r="G750">
        <f t="shared" si="46"/>
        <v>7</v>
      </c>
      <c r="H750" s="57">
        <v>46514</v>
      </c>
      <c r="I750">
        <v>2198</v>
      </c>
      <c r="J750">
        <v>305236592</v>
      </c>
      <c r="K750">
        <v>84</v>
      </c>
      <c r="L750"/>
      <c r="M750"/>
      <c r="N750">
        <v>1.438841</v>
      </c>
      <c r="O750" s="83">
        <v>11145.55</v>
      </c>
      <c r="P750">
        <v>12882.33</v>
      </c>
      <c r="Q750">
        <v>1.7863830000000001</v>
      </c>
      <c r="R750">
        <v>12295.02</v>
      </c>
      <c r="S750">
        <v>1.7863830000000001</v>
      </c>
      <c r="T750" s="84">
        <v>11145.55</v>
      </c>
      <c r="U750" s="57">
        <v>44287</v>
      </c>
      <c r="V750" s="81" t="str">
        <f t="shared" si="44"/>
        <v>52020</v>
      </c>
      <c r="W750" s="80" t="str">
        <f t="shared" si="45"/>
        <v>1 a 30 dias</v>
      </c>
      <c r="X750" s="81" t="str">
        <f t="shared" si="47"/>
        <v>42021</v>
      </c>
      <c r="AA750"/>
    </row>
    <row r="751" spans="1:27" x14ac:dyDescent="0.3">
      <c r="A751" s="57">
        <v>44286</v>
      </c>
      <c r="B751">
        <v>29894663000189</v>
      </c>
      <c r="C751" t="s">
        <v>96</v>
      </c>
      <c r="D751" s="57">
        <v>44040</v>
      </c>
      <c r="E751">
        <v>250.2</v>
      </c>
      <c r="F751" s="57">
        <v>44262</v>
      </c>
      <c r="G751">
        <f t="shared" si="46"/>
        <v>-24</v>
      </c>
      <c r="H751" s="57">
        <v>46608</v>
      </c>
      <c r="I751">
        <v>2292</v>
      </c>
      <c r="J751">
        <v>305265800</v>
      </c>
      <c r="K751">
        <v>84</v>
      </c>
      <c r="L751"/>
      <c r="M751"/>
      <c r="N751">
        <v>1.446536</v>
      </c>
      <c r="O751" s="83">
        <v>10988.92</v>
      </c>
      <c r="P751">
        <v>11974.190000000002</v>
      </c>
      <c r="Q751">
        <v>1.7843150000000001</v>
      </c>
      <c r="R751">
        <v>12099.960000000001</v>
      </c>
      <c r="S751">
        <v>1.7843150000000001</v>
      </c>
      <c r="T751" s="84">
        <v>10988.92</v>
      </c>
      <c r="U751" s="57">
        <v>44287</v>
      </c>
      <c r="V751" s="81" t="str">
        <f t="shared" si="44"/>
        <v>72020</v>
      </c>
      <c r="W751" s="80" t="str">
        <f t="shared" si="45"/>
        <v>1 a 30 dias</v>
      </c>
      <c r="X751" s="81" t="str">
        <f t="shared" si="47"/>
        <v>42021</v>
      </c>
      <c r="AA751"/>
    </row>
    <row r="752" spans="1:27" x14ac:dyDescent="0.3">
      <c r="A752" s="57">
        <v>44286</v>
      </c>
      <c r="B752">
        <v>29894663000189</v>
      </c>
      <c r="C752" t="s">
        <v>96</v>
      </c>
      <c r="D752" s="57">
        <v>43978</v>
      </c>
      <c r="E752">
        <v>582.64</v>
      </c>
      <c r="F752" s="57">
        <v>44262</v>
      </c>
      <c r="G752">
        <f t="shared" si="46"/>
        <v>-24</v>
      </c>
      <c r="H752" s="57">
        <v>46514</v>
      </c>
      <c r="I752">
        <v>2198</v>
      </c>
      <c r="J752">
        <v>305331940</v>
      </c>
      <c r="K752">
        <v>84</v>
      </c>
      <c r="L752"/>
      <c r="M752"/>
      <c r="N752">
        <v>1.4416760000000002</v>
      </c>
      <c r="O752" s="83">
        <v>25091.480000000003</v>
      </c>
      <c r="P752">
        <v>28324.390000000018</v>
      </c>
      <c r="Q752">
        <v>1.7894490000000001</v>
      </c>
      <c r="R752">
        <v>27619.360000000001</v>
      </c>
      <c r="S752">
        <v>1.7894490000000001</v>
      </c>
      <c r="T752" s="84">
        <v>25091.480000000003</v>
      </c>
      <c r="U752" s="57">
        <v>44287</v>
      </c>
      <c r="V752" s="81" t="str">
        <f t="shared" si="44"/>
        <v>52020</v>
      </c>
      <c r="W752" s="80" t="str">
        <f t="shared" si="45"/>
        <v>1 a 30 dias</v>
      </c>
      <c r="X752" s="81" t="str">
        <f t="shared" si="47"/>
        <v>42021</v>
      </c>
      <c r="AA752"/>
    </row>
    <row r="753" spans="1:27" x14ac:dyDescent="0.3">
      <c r="A753" s="57">
        <v>44286</v>
      </c>
      <c r="B753">
        <v>29894663000189</v>
      </c>
      <c r="C753" t="s">
        <v>96</v>
      </c>
      <c r="D753" s="57">
        <v>43978</v>
      </c>
      <c r="E753">
        <v>304.69</v>
      </c>
      <c r="F753" s="57">
        <v>44019</v>
      </c>
      <c r="G753">
        <f t="shared" si="46"/>
        <v>-267</v>
      </c>
      <c r="H753" s="57">
        <v>46514</v>
      </c>
      <c r="I753">
        <v>2198</v>
      </c>
      <c r="J753">
        <v>305337590</v>
      </c>
      <c r="K753">
        <v>84</v>
      </c>
      <c r="L753"/>
      <c r="M753"/>
      <c r="N753">
        <v>1.3987430000000001</v>
      </c>
      <c r="O753" s="83">
        <v>15721.07</v>
      </c>
      <c r="P753">
        <v>15027.909999999998</v>
      </c>
      <c r="Q753">
        <v>1.74366</v>
      </c>
      <c r="R753">
        <v>17058.309999999998</v>
      </c>
      <c r="S753">
        <v>1.74366</v>
      </c>
      <c r="T753" s="84">
        <v>15721.07</v>
      </c>
      <c r="U753" s="57">
        <v>44044</v>
      </c>
      <c r="V753" s="81" t="str">
        <f t="shared" si="44"/>
        <v>52020</v>
      </c>
      <c r="W753" s="80" t="str">
        <f t="shared" si="45"/>
        <v>Acima de 120 dias</v>
      </c>
      <c r="X753" s="81" t="str">
        <f t="shared" si="47"/>
        <v>82020</v>
      </c>
      <c r="AA753"/>
    </row>
    <row r="754" spans="1:27" x14ac:dyDescent="0.3">
      <c r="A754" s="57">
        <v>44286</v>
      </c>
      <c r="B754">
        <v>29894663000189</v>
      </c>
      <c r="C754" t="s">
        <v>96</v>
      </c>
      <c r="D754" s="57">
        <v>43978</v>
      </c>
      <c r="E754">
        <v>334.47</v>
      </c>
      <c r="F754" s="57">
        <v>44262</v>
      </c>
      <c r="G754">
        <f t="shared" si="46"/>
        <v>-24</v>
      </c>
      <c r="H754" s="57">
        <v>46545</v>
      </c>
      <c r="I754">
        <v>2229</v>
      </c>
      <c r="J754">
        <v>305338547</v>
      </c>
      <c r="K754">
        <v>84</v>
      </c>
      <c r="L754"/>
      <c r="M754"/>
      <c r="N754">
        <v>1.3599999999999999</v>
      </c>
      <c r="O754" s="83">
        <v>15492.94</v>
      </c>
      <c r="P754">
        <v>16487.5</v>
      </c>
      <c r="Q754">
        <v>1.547922</v>
      </c>
      <c r="R754">
        <v>16351.88</v>
      </c>
      <c r="S754">
        <v>1.547922</v>
      </c>
      <c r="T754" s="84">
        <v>15492.94</v>
      </c>
      <c r="U754" s="57">
        <v>44228</v>
      </c>
      <c r="V754" s="81" t="str">
        <f t="shared" si="44"/>
        <v>52020</v>
      </c>
      <c r="W754" s="80" t="str">
        <f t="shared" si="45"/>
        <v>1 a 30 dias</v>
      </c>
      <c r="X754" s="81" t="str">
        <f t="shared" si="47"/>
        <v>22021</v>
      </c>
      <c r="AA754"/>
    </row>
    <row r="755" spans="1:27" x14ac:dyDescent="0.3">
      <c r="A755" s="57">
        <v>44286</v>
      </c>
      <c r="B755">
        <v>29894663000189</v>
      </c>
      <c r="C755" t="s">
        <v>96</v>
      </c>
      <c r="D755" s="57">
        <v>44040</v>
      </c>
      <c r="E755">
        <v>235.4</v>
      </c>
      <c r="F755" s="57">
        <v>44323</v>
      </c>
      <c r="G755">
        <f t="shared" si="46"/>
        <v>37</v>
      </c>
      <c r="H755" s="57">
        <v>46545</v>
      </c>
      <c r="I755">
        <v>2229</v>
      </c>
      <c r="J755">
        <v>305344086</v>
      </c>
      <c r="K755">
        <v>84</v>
      </c>
      <c r="L755"/>
      <c r="M755"/>
      <c r="N755">
        <v>1.4429525653703295</v>
      </c>
      <c r="O755" s="83">
        <v>9725.27</v>
      </c>
      <c r="P755">
        <v>11374.879999999997</v>
      </c>
      <c r="Q755">
        <v>1.7912129999999999</v>
      </c>
      <c r="R755">
        <v>10765.65</v>
      </c>
      <c r="S755">
        <v>1.7912129999999999</v>
      </c>
      <c r="T755" s="84">
        <v>9725.27</v>
      </c>
      <c r="U755" s="57">
        <v>44317</v>
      </c>
      <c r="V755" s="81" t="str">
        <f t="shared" si="44"/>
        <v>72020</v>
      </c>
      <c r="W755" s="80" t="str">
        <f t="shared" si="45"/>
        <v>1 a 30 dias</v>
      </c>
      <c r="X755" s="81" t="str">
        <f t="shared" si="47"/>
        <v>52021</v>
      </c>
      <c r="AA755"/>
    </row>
    <row r="756" spans="1:27" x14ac:dyDescent="0.3">
      <c r="A756" s="57">
        <v>44286</v>
      </c>
      <c r="B756">
        <v>29894663000189</v>
      </c>
      <c r="C756" t="s">
        <v>96</v>
      </c>
      <c r="D756" s="57">
        <v>44040</v>
      </c>
      <c r="E756">
        <v>98.48</v>
      </c>
      <c r="F756" s="57">
        <v>44323</v>
      </c>
      <c r="G756">
        <f t="shared" si="46"/>
        <v>37</v>
      </c>
      <c r="H756" s="57">
        <v>46545</v>
      </c>
      <c r="I756">
        <v>2229</v>
      </c>
      <c r="J756">
        <v>305344414</v>
      </c>
      <c r="K756">
        <v>84</v>
      </c>
      <c r="L756"/>
      <c r="M756"/>
      <c r="N756">
        <v>1.4412640232905776</v>
      </c>
      <c r="O756" s="83">
        <v>4070.66</v>
      </c>
      <c r="P756">
        <v>4761.3200000000006</v>
      </c>
      <c r="Q756">
        <v>1.7894000000000001</v>
      </c>
      <c r="R756">
        <v>4506.1299999999992</v>
      </c>
      <c r="S756">
        <v>1.7894000000000001</v>
      </c>
      <c r="T756" s="84">
        <v>4070.66</v>
      </c>
      <c r="U756" s="57">
        <v>44317</v>
      </c>
      <c r="V756" s="81" t="str">
        <f t="shared" si="44"/>
        <v>72020</v>
      </c>
      <c r="W756" s="80" t="str">
        <f t="shared" si="45"/>
        <v>1 a 30 dias</v>
      </c>
      <c r="X756" s="81" t="str">
        <f t="shared" si="47"/>
        <v>52021</v>
      </c>
      <c r="AA756"/>
    </row>
    <row r="757" spans="1:27" x14ac:dyDescent="0.3">
      <c r="A757" s="57">
        <v>44286</v>
      </c>
      <c r="B757">
        <v>29894663000189</v>
      </c>
      <c r="C757" t="s">
        <v>96</v>
      </c>
      <c r="D757" s="57">
        <v>44040</v>
      </c>
      <c r="E757">
        <v>281.89999999999998</v>
      </c>
      <c r="F757" s="57">
        <v>44081</v>
      </c>
      <c r="G757">
        <f t="shared" si="46"/>
        <v>-205</v>
      </c>
      <c r="H757" s="57">
        <v>46575</v>
      </c>
      <c r="I757">
        <v>2259</v>
      </c>
      <c r="J757">
        <v>305353808</v>
      </c>
      <c r="K757">
        <v>84</v>
      </c>
      <c r="L757"/>
      <c r="M757"/>
      <c r="N757">
        <v>1.435324</v>
      </c>
      <c r="O757" s="83">
        <v>14003.52</v>
      </c>
      <c r="P757">
        <v>13740.95</v>
      </c>
      <c r="Q757">
        <v>1.783074</v>
      </c>
      <c r="R757">
        <v>15273.81</v>
      </c>
      <c r="S757">
        <v>1.783074</v>
      </c>
      <c r="T757" s="84">
        <v>14003.52</v>
      </c>
      <c r="U757" s="57">
        <v>44105</v>
      </c>
      <c r="V757" s="81" t="str">
        <f t="shared" si="44"/>
        <v>72020</v>
      </c>
      <c r="W757" s="80" t="str">
        <f t="shared" si="45"/>
        <v>Acima de 120 dias</v>
      </c>
      <c r="X757" s="81" t="str">
        <f t="shared" si="47"/>
        <v>102020</v>
      </c>
      <c r="AA757"/>
    </row>
    <row r="758" spans="1:27" x14ac:dyDescent="0.3">
      <c r="A758" s="57">
        <v>44286</v>
      </c>
      <c r="B758">
        <v>29894663000189</v>
      </c>
      <c r="C758" t="s">
        <v>96</v>
      </c>
      <c r="D758" s="57">
        <v>44074</v>
      </c>
      <c r="E758">
        <v>240</v>
      </c>
      <c r="F758" s="57">
        <v>44234</v>
      </c>
      <c r="G758">
        <f t="shared" si="46"/>
        <v>-52</v>
      </c>
      <c r="H758" s="57">
        <v>46575</v>
      </c>
      <c r="I758">
        <v>2259</v>
      </c>
      <c r="J758">
        <v>305354360</v>
      </c>
      <c r="K758">
        <v>84</v>
      </c>
      <c r="L758"/>
      <c r="M758"/>
      <c r="N758">
        <v>1.4420392338020165</v>
      </c>
      <c r="O758" s="83">
        <v>10700.9</v>
      </c>
      <c r="P758">
        <v>11620.410000000002</v>
      </c>
      <c r="Q758">
        <v>1.7904580000000001</v>
      </c>
      <c r="R758">
        <v>11781.07</v>
      </c>
      <c r="S758">
        <v>1.7904580000000001</v>
      </c>
      <c r="T758" s="84">
        <v>10700.9</v>
      </c>
      <c r="U758" s="57">
        <v>44287</v>
      </c>
      <c r="V758" s="81" t="str">
        <f t="shared" si="44"/>
        <v>82020</v>
      </c>
      <c r="W758" s="80" t="str">
        <f t="shared" si="45"/>
        <v>31 a 60 dias</v>
      </c>
      <c r="X758" s="81" t="str">
        <f t="shared" si="47"/>
        <v>42021</v>
      </c>
      <c r="AA758"/>
    </row>
    <row r="759" spans="1:27" x14ac:dyDescent="0.3">
      <c r="A759" s="57">
        <v>44286</v>
      </c>
      <c r="B759">
        <v>29894663000189</v>
      </c>
      <c r="C759" t="s">
        <v>96</v>
      </c>
      <c r="D759" s="57">
        <v>44074</v>
      </c>
      <c r="E759">
        <v>37.29</v>
      </c>
      <c r="F759" s="57">
        <v>44293</v>
      </c>
      <c r="G759">
        <f t="shared" si="46"/>
        <v>7</v>
      </c>
      <c r="H759" s="57">
        <v>46575</v>
      </c>
      <c r="I759">
        <v>2259</v>
      </c>
      <c r="J759">
        <v>305358600</v>
      </c>
      <c r="K759">
        <v>84</v>
      </c>
      <c r="L759"/>
      <c r="M759"/>
      <c r="N759">
        <v>1.4319453000531053</v>
      </c>
      <c r="O759" s="83">
        <v>1590.4299999999998</v>
      </c>
      <c r="P759">
        <v>1811.5999999999995</v>
      </c>
      <c r="Q759">
        <v>1.7849120000000001</v>
      </c>
      <c r="R759">
        <v>1761.21</v>
      </c>
      <c r="S759">
        <v>1.7849120000000001</v>
      </c>
      <c r="T759" s="84">
        <v>1590.4299999999998</v>
      </c>
      <c r="U759" s="57">
        <v>44287</v>
      </c>
      <c r="V759" s="81" t="str">
        <f t="shared" si="44"/>
        <v>82020</v>
      </c>
      <c r="W759" s="80" t="str">
        <f t="shared" si="45"/>
        <v>1 a 30 dias</v>
      </c>
      <c r="X759" s="81" t="str">
        <f t="shared" si="47"/>
        <v>42021</v>
      </c>
      <c r="AA759"/>
    </row>
    <row r="760" spans="1:27" x14ac:dyDescent="0.3">
      <c r="A760" s="57">
        <v>44286</v>
      </c>
      <c r="B760">
        <v>29894663000189</v>
      </c>
      <c r="C760" t="s">
        <v>96</v>
      </c>
      <c r="D760" s="57">
        <v>44099</v>
      </c>
      <c r="E760">
        <v>789</v>
      </c>
      <c r="F760" s="57">
        <v>44111</v>
      </c>
      <c r="G760">
        <f t="shared" si="46"/>
        <v>-175</v>
      </c>
      <c r="H760" s="57">
        <v>46608</v>
      </c>
      <c r="I760">
        <v>2292</v>
      </c>
      <c r="J760">
        <v>305358702</v>
      </c>
      <c r="K760">
        <v>84</v>
      </c>
      <c r="L760"/>
      <c r="M760"/>
      <c r="N760">
        <v>1.3599999999999999</v>
      </c>
      <c r="O760" s="83">
        <v>42413.38</v>
      </c>
      <c r="P760">
        <v>39165.160000000025</v>
      </c>
      <c r="Q760">
        <v>1.418051</v>
      </c>
      <c r="R760">
        <v>43087.93</v>
      </c>
      <c r="S760">
        <v>1.418051</v>
      </c>
      <c r="T760" s="84">
        <v>42413.38</v>
      </c>
      <c r="U760" s="57">
        <v>44136</v>
      </c>
      <c r="V760" s="81" t="str">
        <f t="shared" si="44"/>
        <v>92020</v>
      </c>
      <c r="W760" s="80" t="str">
        <f t="shared" si="45"/>
        <v>Acima de 120 dias</v>
      </c>
      <c r="X760" s="81" t="str">
        <f t="shared" si="47"/>
        <v>112020</v>
      </c>
      <c r="AA760"/>
    </row>
    <row r="761" spans="1:27" x14ac:dyDescent="0.3">
      <c r="A761" s="57">
        <v>44286</v>
      </c>
      <c r="B761">
        <v>29894663000189</v>
      </c>
      <c r="C761" t="s">
        <v>96</v>
      </c>
      <c r="D761" s="57">
        <v>44074</v>
      </c>
      <c r="E761">
        <v>159</v>
      </c>
      <c r="F761" s="57">
        <v>44142</v>
      </c>
      <c r="G761">
        <f t="shared" si="46"/>
        <v>-144</v>
      </c>
      <c r="H761" s="57">
        <v>46608</v>
      </c>
      <c r="I761">
        <v>2292</v>
      </c>
      <c r="J761">
        <v>305366926</v>
      </c>
      <c r="K761">
        <v>84</v>
      </c>
      <c r="L761"/>
      <c r="M761"/>
      <c r="N761">
        <v>1.435573</v>
      </c>
      <c r="O761" s="83">
        <v>7620.95</v>
      </c>
      <c r="P761">
        <v>7762.7599999999993</v>
      </c>
      <c r="Q761">
        <v>1.7835319999999999</v>
      </c>
      <c r="R761">
        <v>8350.16</v>
      </c>
      <c r="S761">
        <v>1.7835319999999999</v>
      </c>
      <c r="T761" s="84">
        <v>7620.95</v>
      </c>
      <c r="U761" s="57">
        <v>44136</v>
      </c>
      <c r="V761" s="81" t="str">
        <f t="shared" si="44"/>
        <v>82020</v>
      </c>
      <c r="W761" s="80" t="str">
        <f t="shared" si="45"/>
        <v>Acima de 120 dias</v>
      </c>
      <c r="X761" s="81" t="str">
        <f t="shared" si="47"/>
        <v>112020</v>
      </c>
      <c r="AA761"/>
    </row>
    <row r="762" spans="1:27" x14ac:dyDescent="0.3">
      <c r="A762" s="57">
        <v>44286</v>
      </c>
      <c r="B762">
        <v>29894663000189</v>
      </c>
      <c r="C762" t="s">
        <v>96</v>
      </c>
      <c r="D762" s="57">
        <v>44099</v>
      </c>
      <c r="E762">
        <v>100</v>
      </c>
      <c r="F762" s="57">
        <v>44323</v>
      </c>
      <c r="G762">
        <f t="shared" si="46"/>
        <v>37</v>
      </c>
      <c r="H762" s="57">
        <v>46638</v>
      </c>
      <c r="I762">
        <v>2322</v>
      </c>
      <c r="J762">
        <v>305389985</v>
      </c>
      <c r="K762">
        <v>84</v>
      </c>
      <c r="L762"/>
      <c r="M762"/>
      <c r="N762">
        <v>1.439681</v>
      </c>
      <c r="O762" s="83">
        <v>4214.28</v>
      </c>
      <c r="P762">
        <v>4862.9400000000005</v>
      </c>
      <c r="Q762">
        <v>1.787064</v>
      </c>
      <c r="R762">
        <v>4679.07</v>
      </c>
      <c r="S762">
        <v>1.787064</v>
      </c>
      <c r="T762" s="84">
        <v>4214.28</v>
      </c>
      <c r="U762" s="57">
        <v>44317</v>
      </c>
      <c r="V762" s="81" t="str">
        <f t="shared" si="44"/>
        <v>92020</v>
      </c>
      <c r="W762" s="80" t="str">
        <f t="shared" si="45"/>
        <v>1 a 30 dias</v>
      </c>
      <c r="X762" s="81" t="str">
        <f t="shared" si="47"/>
        <v>52021</v>
      </c>
      <c r="AA762"/>
    </row>
    <row r="763" spans="1:27" x14ac:dyDescent="0.3">
      <c r="A763" s="57">
        <v>44286</v>
      </c>
      <c r="B763">
        <v>29894663000189</v>
      </c>
      <c r="C763" t="s">
        <v>96</v>
      </c>
      <c r="D763" s="57">
        <v>43936</v>
      </c>
      <c r="E763">
        <v>140.9</v>
      </c>
      <c r="F763" s="57">
        <v>44323</v>
      </c>
      <c r="G763">
        <f t="shared" si="46"/>
        <v>37</v>
      </c>
      <c r="H763" s="57">
        <v>46090</v>
      </c>
      <c r="I763">
        <v>1774</v>
      </c>
      <c r="J763">
        <v>305414488</v>
      </c>
      <c r="K763">
        <v>72</v>
      </c>
      <c r="L763"/>
      <c r="M763"/>
      <c r="N763">
        <v>1.5079675048487526</v>
      </c>
      <c r="O763" s="83">
        <v>4863.9399999999996</v>
      </c>
      <c r="P763">
        <v>6098.0199999999995</v>
      </c>
      <c r="Q763">
        <v>2.056432</v>
      </c>
      <c r="R763">
        <v>5541.62</v>
      </c>
      <c r="S763">
        <v>2.056432</v>
      </c>
      <c r="T763" s="84">
        <v>4863.9399999999996</v>
      </c>
      <c r="U763" s="57">
        <v>44317</v>
      </c>
      <c r="V763" s="81" t="str">
        <f t="shared" si="44"/>
        <v>42020</v>
      </c>
      <c r="W763" s="80" t="str">
        <f t="shared" si="45"/>
        <v>1 a 30 dias</v>
      </c>
      <c r="X763" s="81" t="str">
        <f t="shared" si="47"/>
        <v>52021</v>
      </c>
      <c r="AA763"/>
    </row>
    <row r="764" spans="1:27" x14ac:dyDescent="0.3">
      <c r="A764" s="57">
        <v>44286</v>
      </c>
      <c r="B764">
        <v>29894663000189</v>
      </c>
      <c r="C764" t="s">
        <v>96</v>
      </c>
      <c r="D764" s="57">
        <v>44074</v>
      </c>
      <c r="E764">
        <v>231</v>
      </c>
      <c r="F764" s="57">
        <v>44081</v>
      </c>
      <c r="G764">
        <f t="shared" si="46"/>
        <v>-205</v>
      </c>
      <c r="H764" s="57">
        <v>46119</v>
      </c>
      <c r="I764">
        <v>1803</v>
      </c>
      <c r="J764">
        <v>305417176</v>
      </c>
      <c r="K764">
        <v>72</v>
      </c>
      <c r="L764"/>
      <c r="M764"/>
      <c r="N764">
        <v>1.3599999999999999</v>
      </c>
      <c r="O764" s="83">
        <v>10765.02</v>
      </c>
      <c r="P764">
        <v>10256.360000000002</v>
      </c>
      <c r="Q764">
        <v>1.6243399999999999</v>
      </c>
      <c r="R764">
        <v>11375.34</v>
      </c>
      <c r="S764">
        <v>1.6243399999999999</v>
      </c>
      <c r="T764" s="84">
        <v>10765.02</v>
      </c>
      <c r="U764" s="57">
        <v>44105</v>
      </c>
      <c r="V764" s="81" t="str">
        <f t="shared" si="44"/>
        <v>82020</v>
      </c>
      <c r="W764" s="80" t="str">
        <f t="shared" si="45"/>
        <v>Acima de 120 dias</v>
      </c>
      <c r="X764" s="81" t="str">
        <f t="shared" si="47"/>
        <v>102020</v>
      </c>
      <c r="AA764"/>
    </row>
    <row r="765" spans="1:27" x14ac:dyDescent="0.3">
      <c r="A765" s="57">
        <v>44286</v>
      </c>
      <c r="B765">
        <v>29894663000189</v>
      </c>
      <c r="C765" t="s">
        <v>96</v>
      </c>
      <c r="D765" s="57">
        <v>44074</v>
      </c>
      <c r="E765">
        <v>560</v>
      </c>
      <c r="F765" s="57">
        <v>44234</v>
      </c>
      <c r="G765">
        <f t="shared" si="46"/>
        <v>-52</v>
      </c>
      <c r="H765" s="57">
        <v>46119</v>
      </c>
      <c r="I765">
        <v>1803</v>
      </c>
      <c r="J765">
        <v>305422596</v>
      </c>
      <c r="K765">
        <v>72</v>
      </c>
      <c r="L765"/>
      <c r="M765"/>
      <c r="N765">
        <v>1.3976605408073697</v>
      </c>
      <c r="O765" s="83">
        <v>22439.360000000001</v>
      </c>
      <c r="P765">
        <v>24598.759999999995</v>
      </c>
      <c r="Q765">
        <v>1.7910790000000001</v>
      </c>
      <c r="R765">
        <v>24557.58</v>
      </c>
      <c r="S765">
        <v>1.7910790000000001</v>
      </c>
      <c r="T765" s="84">
        <v>22439.360000000001</v>
      </c>
      <c r="U765" s="57">
        <v>44228</v>
      </c>
      <c r="V765" s="81" t="str">
        <f t="shared" si="44"/>
        <v>82020</v>
      </c>
      <c r="W765" s="80" t="str">
        <f t="shared" si="45"/>
        <v>31 a 60 dias</v>
      </c>
      <c r="X765" s="81" t="str">
        <f t="shared" si="47"/>
        <v>22021</v>
      </c>
      <c r="AA765"/>
    </row>
    <row r="766" spans="1:27" x14ac:dyDescent="0.3">
      <c r="A766" s="57">
        <v>44286</v>
      </c>
      <c r="B766">
        <v>29894663000189</v>
      </c>
      <c r="C766" t="s">
        <v>96</v>
      </c>
      <c r="D766" s="57">
        <v>43978</v>
      </c>
      <c r="E766">
        <v>156.88999999999999</v>
      </c>
      <c r="F766" s="57">
        <v>44172</v>
      </c>
      <c r="G766">
        <f t="shared" si="46"/>
        <v>-114</v>
      </c>
      <c r="H766" s="57">
        <v>46514</v>
      </c>
      <c r="I766">
        <v>2198</v>
      </c>
      <c r="J766">
        <v>305430930</v>
      </c>
      <c r="K766">
        <v>84</v>
      </c>
      <c r="L766"/>
      <c r="M766"/>
      <c r="N766">
        <v>1.450636</v>
      </c>
      <c r="O766" s="83">
        <v>7209.89</v>
      </c>
      <c r="P766">
        <v>7604.18</v>
      </c>
      <c r="Q766">
        <v>1.7989999999999999</v>
      </c>
      <c r="R766">
        <v>7889.03</v>
      </c>
      <c r="S766">
        <v>1.7989999999999999</v>
      </c>
      <c r="T766" s="84">
        <v>7209.89</v>
      </c>
      <c r="U766" s="57">
        <v>44197</v>
      </c>
      <c r="V766" s="81" t="str">
        <f t="shared" si="44"/>
        <v>52020</v>
      </c>
      <c r="W766" s="80" t="str">
        <f t="shared" si="45"/>
        <v>91 a 120 dias</v>
      </c>
      <c r="X766" s="81" t="str">
        <f t="shared" si="47"/>
        <v>12021</v>
      </c>
      <c r="AA766"/>
    </row>
    <row r="767" spans="1:27" x14ac:dyDescent="0.3">
      <c r="A767" s="57">
        <v>44286</v>
      </c>
      <c r="B767">
        <v>29894663000189</v>
      </c>
      <c r="C767" t="s">
        <v>96</v>
      </c>
      <c r="D767" s="57">
        <v>44074</v>
      </c>
      <c r="E767">
        <v>172.54</v>
      </c>
      <c r="F767" s="57">
        <v>44172</v>
      </c>
      <c r="G767">
        <f t="shared" si="46"/>
        <v>-114</v>
      </c>
      <c r="H767" s="57">
        <v>46545</v>
      </c>
      <c r="I767">
        <v>2229</v>
      </c>
      <c r="J767">
        <v>305435396</v>
      </c>
      <c r="K767">
        <v>84</v>
      </c>
      <c r="L767"/>
      <c r="M767"/>
      <c r="N767">
        <v>1.4477951364101125</v>
      </c>
      <c r="O767" s="83">
        <v>7980.5199999999995</v>
      </c>
      <c r="P767">
        <v>8286.1800000000039</v>
      </c>
      <c r="Q767">
        <v>1.796362</v>
      </c>
      <c r="R767">
        <v>8742.130000000001</v>
      </c>
      <c r="S767">
        <v>1.796362</v>
      </c>
      <c r="T767" s="84">
        <v>7980.5199999999995</v>
      </c>
      <c r="U767" s="57">
        <v>44197</v>
      </c>
      <c r="V767" s="81" t="str">
        <f t="shared" si="44"/>
        <v>82020</v>
      </c>
      <c r="W767" s="80" t="str">
        <f t="shared" si="45"/>
        <v>91 a 120 dias</v>
      </c>
      <c r="X767" s="81" t="str">
        <f t="shared" si="47"/>
        <v>12021</v>
      </c>
      <c r="AA767"/>
    </row>
    <row r="768" spans="1:27" x14ac:dyDescent="0.3">
      <c r="A768" s="57">
        <v>44286</v>
      </c>
      <c r="B768">
        <v>29894663000189</v>
      </c>
      <c r="C768" t="s">
        <v>96</v>
      </c>
      <c r="D768" s="57">
        <v>44040</v>
      </c>
      <c r="E768">
        <v>60</v>
      </c>
      <c r="F768" s="57">
        <v>44172</v>
      </c>
      <c r="G768">
        <f t="shared" si="46"/>
        <v>-114</v>
      </c>
      <c r="H768" s="57">
        <v>46514</v>
      </c>
      <c r="I768">
        <v>2198</v>
      </c>
      <c r="J768">
        <v>305436504</v>
      </c>
      <c r="K768">
        <v>84</v>
      </c>
      <c r="L768"/>
      <c r="M768"/>
      <c r="N768">
        <v>1.4352138120436759</v>
      </c>
      <c r="O768" s="83">
        <v>2765.11</v>
      </c>
      <c r="P768">
        <v>2888.48</v>
      </c>
      <c r="Q768">
        <v>1.7876989999999999</v>
      </c>
      <c r="R768">
        <v>3029.44</v>
      </c>
      <c r="S768">
        <v>1.7876989999999999</v>
      </c>
      <c r="T768" s="84">
        <v>2765.11</v>
      </c>
      <c r="U768" s="57">
        <v>44197</v>
      </c>
      <c r="V768" s="81" t="str">
        <f t="shared" si="44"/>
        <v>72020</v>
      </c>
      <c r="W768" s="80" t="str">
        <f t="shared" si="45"/>
        <v>91 a 120 dias</v>
      </c>
      <c r="X768" s="81" t="str">
        <f t="shared" si="47"/>
        <v>12021</v>
      </c>
      <c r="AA768"/>
    </row>
    <row r="769" spans="1:27" x14ac:dyDescent="0.3">
      <c r="A769" s="57">
        <v>44286</v>
      </c>
      <c r="B769">
        <v>29894663000189</v>
      </c>
      <c r="C769" t="s">
        <v>96</v>
      </c>
      <c r="D769" s="57">
        <v>44099</v>
      </c>
      <c r="E769">
        <v>100</v>
      </c>
      <c r="F769" s="57">
        <v>44323</v>
      </c>
      <c r="G769">
        <f t="shared" si="46"/>
        <v>37</v>
      </c>
      <c r="H769" s="57">
        <v>46545</v>
      </c>
      <c r="I769">
        <v>2229</v>
      </c>
      <c r="J769">
        <v>305447077</v>
      </c>
      <c r="K769">
        <v>84</v>
      </c>
      <c r="L769"/>
      <c r="M769"/>
      <c r="N769">
        <v>1.439935</v>
      </c>
      <c r="O769" s="83">
        <v>4136.04</v>
      </c>
      <c r="P769">
        <v>4771.7899999999981</v>
      </c>
      <c r="Q769">
        <v>1.7872209999999999</v>
      </c>
      <c r="R769">
        <v>4577.5</v>
      </c>
      <c r="S769">
        <v>1.7872209999999999</v>
      </c>
      <c r="T769" s="84">
        <v>4136.04</v>
      </c>
      <c r="U769" s="57">
        <v>44317</v>
      </c>
      <c r="V769" s="81" t="str">
        <f t="shared" si="44"/>
        <v>92020</v>
      </c>
      <c r="W769" s="80" t="str">
        <f t="shared" si="45"/>
        <v>1 a 30 dias</v>
      </c>
      <c r="X769" s="81" t="str">
        <f t="shared" si="47"/>
        <v>52021</v>
      </c>
      <c r="AA769"/>
    </row>
    <row r="770" spans="1:27" x14ac:dyDescent="0.3">
      <c r="A770" s="57">
        <v>44286</v>
      </c>
      <c r="B770">
        <v>29894663000189</v>
      </c>
      <c r="C770" t="s">
        <v>96</v>
      </c>
      <c r="D770" s="57">
        <v>44074</v>
      </c>
      <c r="E770">
        <v>313.5</v>
      </c>
      <c r="F770" s="57">
        <v>44081</v>
      </c>
      <c r="G770">
        <f t="shared" si="46"/>
        <v>-205</v>
      </c>
      <c r="H770" s="57">
        <v>46575</v>
      </c>
      <c r="I770">
        <v>2259</v>
      </c>
      <c r="J770">
        <v>305461037</v>
      </c>
      <c r="K770">
        <v>84</v>
      </c>
      <c r="L770"/>
      <c r="M770"/>
      <c r="N770">
        <v>1.3876078182377165</v>
      </c>
      <c r="O770" s="83">
        <v>15764.71</v>
      </c>
      <c r="P770">
        <v>15456.329999999998</v>
      </c>
      <c r="Q770">
        <v>1.732434</v>
      </c>
      <c r="R770">
        <v>17197.2</v>
      </c>
      <c r="S770">
        <v>1.732434</v>
      </c>
      <c r="T770" s="84">
        <v>15764.71</v>
      </c>
      <c r="U770" s="57">
        <v>44105</v>
      </c>
      <c r="V770" s="81" t="str">
        <f t="shared" ref="V770:V833" si="48">MONTH(D770)&amp;YEAR(D770)</f>
        <v>82020</v>
      </c>
      <c r="W770" s="80" t="str">
        <f t="shared" ref="W770:W833" si="49">_xlfn.IFS(G770&lt;-120,"Acima de 120 dias",G770&lt;=-90,"91 a 120 dias",G770&lt;=-61,"61 a 90 dias",G770&lt;=-31,"31 a 60 dias",G770&gt;=-30,"1 a 30 dias")</f>
        <v>Acima de 120 dias</v>
      </c>
      <c r="X770" s="81" t="str">
        <f t="shared" si="47"/>
        <v>102020</v>
      </c>
      <c r="AA770"/>
    </row>
    <row r="771" spans="1:27" x14ac:dyDescent="0.3">
      <c r="A771" s="57">
        <v>44286</v>
      </c>
      <c r="B771">
        <v>29894663000189</v>
      </c>
      <c r="C771" t="s">
        <v>96</v>
      </c>
      <c r="D771" s="57">
        <v>44074</v>
      </c>
      <c r="E771">
        <v>785.5</v>
      </c>
      <c r="F771" s="57">
        <v>44172</v>
      </c>
      <c r="G771">
        <f t="shared" ref="G771:G834" si="50">F771-A771</f>
        <v>-114</v>
      </c>
      <c r="H771" s="57">
        <v>45511</v>
      </c>
      <c r="I771">
        <v>1195</v>
      </c>
      <c r="J771">
        <v>305463060</v>
      </c>
      <c r="K771">
        <v>48</v>
      </c>
      <c r="L771"/>
      <c r="M771"/>
      <c r="N771">
        <v>1.3599999999999999</v>
      </c>
      <c r="O771" s="83">
        <v>26789.66</v>
      </c>
      <c r="P771">
        <v>27732.76</v>
      </c>
      <c r="Q771">
        <v>1.731824</v>
      </c>
      <c r="R771">
        <v>28317.14</v>
      </c>
      <c r="S771">
        <v>1.731824</v>
      </c>
      <c r="T771" s="84">
        <v>26789.66</v>
      </c>
      <c r="U771" s="57">
        <v>44166</v>
      </c>
      <c r="V771" s="81" t="str">
        <f t="shared" si="48"/>
        <v>82020</v>
      </c>
      <c r="W771" s="80" t="str">
        <f t="shared" si="49"/>
        <v>91 a 120 dias</v>
      </c>
      <c r="X771" s="81" t="str">
        <f t="shared" ref="X771:X834" si="51">MONTH(U771)&amp;YEAR(U771)</f>
        <v>122020</v>
      </c>
      <c r="AA771"/>
    </row>
    <row r="772" spans="1:27" x14ac:dyDescent="0.3">
      <c r="A772" s="57">
        <v>44286</v>
      </c>
      <c r="B772">
        <v>29894663000189</v>
      </c>
      <c r="C772" t="s">
        <v>96</v>
      </c>
      <c r="D772" s="57">
        <v>44099</v>
      </c>
      <c r="E772">
        <v>285.12</v>
      </c>
      <c r="F772" s="57">
        <v>44323</v>
      </c>
      <c r="G772">
        <f t="shared" si="50"/>
        <v>37</v>
      </c>
      <c r="H772" s="57">
        <v>45511</v>
      </c>
      <c r="I772">
        <v>1195</v>
      </c>
      <c r="J772">
        <v>305470202</v>
      </c>
      <c r="K772">
        <v>48</v>
      </c>
      <c r="L772"/>
      <c r="M772"/>
      <c r="N772">
        <v>1.3599999999999999</v>
      </c>
      <c r="O772" s="83">
        <v>8218.83</v>
      </c>
      <c r="P772">
        <v>9893.0300000000025</v>
      </c>
      <c r="Q772">
        <v>1.7885230000000001</v>
      </c>
      <c r="R772">
        <v>8852.92</v>
      </c>
      <c r="S772">
        <v>1.7885230000000001</v>
      </c>
      <c r="T772" s="84">
        <v>8218.83</v>
      </c>
      <c r="U772" s="57">
        <v>44317</v>
      </c>
      <c r="V772" s="81" t="str">
        <f t="shared" si="48"/>
        <v>92020</v>
      </c>
      <c r="W772" s="80" t="str">
        <f t="shared" si="49"/>
        <v>1 a 30 dias</v>
      </c>
      <c r="X772" s="81" t="str">
        <f t="shared" si="51"/>
        <v>52021</v>
      </c>
      <c r="AA772"/>
    </row>
    <row r="773" spans="1:27" x14ac:dyDescent="0.3">
      <c r="A773" s="57">
        <v>44286</v>
      </c>
      <c r="B773">
        <v>29894663000189</v>
      </c>
      <c r="C773" t="s">
        <v>96</v>
      </c>
      <c r="D773" s="57">
        <v>44074</v>
      </c>
      <c r="E773">
        <v>411.25</v>
      </c>
      <c r="F773" s="57">
        <v>44293</v>
      </c>
      <c r="G773">
        <f t="shared" si="50"/>
        <v>7</v>
      </c>
      <c r="H773" s="57">
        <v>46638</v>
      </c>
      <c r="I773">
        <v>2322</v>
      </c>
      <c r="J773">
        <v>305470265</v>
      </c>
      <c r="K773">
        <v>84</v>
      </c>
      <c r="L773"/>
      <c r="M773"/>
      <c r="N773">
        <v>1.3599999999999999</v>
      </c>
      <c r="O773" s="83">
        <v>20206.400000000001</v>
      </c>
      <c r="P773">
        <v>20315.089999999997</v>
      </c>
      <c r="Q773">
        <v>1.3479730000000001</v>
      </c>
      <c r="R773">
        <v>20136.54</v>
      </c>
      <c r="S773">
        <v>1.3479730000000001</v>
      </c>
      <c r="T773" s="84">
        <v>20206.400000000001</v>
      </c>
      <c r="U773" s="57">
        <v>44287</v>
      </c>
      <c r="V773" s="81" t="str">
        <f t="shared" si="48"/>
        <v>82020</v>
      </c>
      <c r="W773" s="80" t="str">
        <f t="shared" si="49"/>
        <v>1 a 30 dias</v>
      </c>
      <c r="X773" s="81" t="str">
        <f t="shared" si="51"/>
        <v>42021</v>
      </c>
      <c r="AA773"/>
    </row>
    <row r="774" spans="1:27" x14ac:dyDescent="0.3">
      <c r="A774" s="57">
        <v>44286</v>
      </c>
      <c r="B774">
        <v>29894663000189</v>
      </c>
      <c r="C774" t="s">
        <v>96</v>
      </c>
      <c r="D774" s="57">
        <v>43978</v>
      </c>
      <c r="E774">
        <v>316.73</v>
      </c>
      <c r="F774" s="57">
        <v>44019</v>
      </c>
      <c r="G774">
        <f t="shared" si="50"/>
        <v>-267</v>
      </c>
      <c r="H774" s="57">
        <v>46119</v>
      </c>
      <c r="I774">
        <v>1803</v>
      </c>
      <c r="J774">
        <v>305514256</v>
      </c>
      <c r="K774">
        <v>72</v>
      </c>
      <c r="L774"/>
      <c r="M774"/>
      <c r="N774">
        <v>1.3599999999999999</v>
      </c>
      <c r="O774" s="83">
        <v>15451.61</v>
      </c>
      <c r="P774">
        <v>14400.460000000003</v>
      </c>
      <c r="Q774">
        <v>1.605105</v>
      </c>
      <c r="R774">
        <v>16230.460000000001</v>
      </c>
      <c r="S774">
        <v>1.605105</v>
      </c>
      <c r="T774" s="84">
        <v>15451.61</v>
      </c>
      <c r="U774" s="57">
        <v>44044</v>
      </c>
      <c r="V774" s="81" t="str">
        <f t="shared" si="48"/>
        <v>52020</v>
      </c>
      <c r="W774" s="80" t="str">
        <f t="shared" si="49"/>
        <v>Acima de 120 dias</v>
      </c>
      <c r="X774" s="81" t="str">
        <f t="shared" si="51"/>
        <v>82020</v>
      </c>
      <c r="AA774"/>
    </row>
    <row r="775" spans="1:27" x14ac:dyDescent="0.3">
      <c r="A775" s="57">
        <v>44286</v>
      </c>
      <c r="B775">
        <v>29894663000189</v>
      </c>
      <c r="C775" t="s">
        <v>96</v>
      </c>
      <c r="D775" s="57">
        <v>43978</v>
      </c>
      <c r="E775">
        <v>37.4</v>
      </c>
      <c r="F775" s="57">
        <v>44262</v>
      </c>
      <c r="G775">
        <f t="shared" si="50"/>
        <v>-24</v>
      </c>
      <c r="H775" s="57">
        <v>46119</v>
      </c>
      <c r="I775">
        <v>1803</v>
      </c>
      <c r="J775">
        <v>305521631</v>
      </c>
      <c r="K775">
        <v>72</v>
      </c>
      <c r="L775"/>
      <c r="M775"/>
      <c r="N775">
        <v>1.4949999999999999</v>
      </c>
      <c r="O775" s="83">
        <v>1383.32</v>
      </c>
      <c r="P775">
        <v>1634.1699999999996</v>
      </c>
      <c r="Q775">
        <v>2.0354390000000002</v>
      </c>
      <c r="R775">
        <v>1565.79</v>
      </c>
      <c r="S775">
        <v>2.0354390000000002</v>
      </c>
      <c r="T775" s="84">
        <v>1383.32</v>
      </c>
      <c r="U775" s="57">
        <v>44287</v>
      </c>
      <c r="V775" s="81" t="str">
        <f t="shared" si="48"/>
        <v>52020</v>
      </c>
      <c r="W775" s="80" t="str">
        <f t="shared" si="49"/>
        <v>1 a 30 dias</v>
      </c>
      <c r="X775" s="81" t="str">
        <f t="shared" si="51"/>
        <v>42021</v>
      </c>
      <c r="AA775"/>
    </row>
    <row r="776" spans="1:27" x14ac:dyDescent="0.3">
      <c r="A776" s="57">
        <v>44286</v>
      </c>
      <c r="B776">
        <v>29894663000189</v>
      </c>
      <c r="C776" t="s">
        <v>96</v>
      </c>
      <c r="D776" s="57">
        <v>44134</v>
      </c>
      <c r="E776">
        <v>52</v>
      </c>
      <c r="F776" s="57">
        <v>44262</v>
      </c>
      <c r="G776">
        <f t="shared" si="50"/>
        <v>-24</v>
      </c>
      <c r="H776" s="57">
        <v>46699</v>
      </c>
      <c r="I776">
        <v>2383</v>
      </c>
      <c r="J776">
        <v>305525572</v>
      </c>
      <c r="K776">
        <v>84</v>
      </c>
      <c r="L776"/>
      <c r="M776"/>
      <c r="N776">
        <v>1.409198</v>
      </c>
      <c r="O776" s="83">
        <v>2348.9899999999998</v>
      </c>
      <c r="P776">
        <v>2524.25</v>
      </c>
      <c r="Q776">
        <v>1.7455959999999999</v>
      </c>
      <c r="R776">
        <v>2594.87</v>
      </c>
      <c r="S776">
        <v>1.7455959999999999</v>
      </c>
      <c r="T776" s="84">
        <v>2348.9899999999998</v>
      </c>
      <c r="U776" s="57">
        <v>44287</v>
      </c>
      <c r="V776" s="81" t="str">
        <f t="shared" si="48"/>
        <v>102020</v>
      </c>
      <c r="W776" s="80" t="str">
        <f t="shared" si="49"/>
        <v>1 a 30 dias</v>
      </c>
      <c r="X776" s="81" t="str">
        <f t="shared" si="51"/>
        <v>42021</v>
      </c>
      <c r="AA776"/>
    </row>
    <row r="777" spans="1:27" x14ac:dyDescent="0.3">
      <c r="A777" s="57">
        <v>44286</v>
      </c>
      <c r="B777">
        <v>29894663000189</v>
      </c>
      <c r="C777" t="s">
        <v>96</v>
      </c>
      <c r="D777" s="57">
        <v>43978</v>
      </c>
      <c r="E777">
        <v>483.45</v>
      </c>
      <c r="F777" s="57">
        <v>44234</v>
      </c>
      <c r="G777">
        <f t="shared" si="50"/>
        <v>-52</v>
      </c>
      <c r="H777" s="57">
        <v>46514</v>
      </c>
      <c r="I777">
        <v>2198</v>
      </c>
      <c r="J777">
        <v>305533803</v>
      </c>
      <c r="K777">
        <v>84</v>
      </c>
      <c r="L777"/>
      <c r="M777"/>
      <c r="N777">
        <v>1.4021139999999999</v>
      </c>
      <c r="O777" s="83">
        <v>21540.43</v>
      </c>
      <c r="P777">
        <v>23817.460000000025</v>
      </c>
      <c r="Q777">
        <v>1.7472300000000001</v>
      </c>
      <c r="R777">
        <v>23659.86</v>
      </c>
      <c r="S777">
        <v>1.7472300000000001</v>
      </c>
      <c r="T777" s="84">
        <v>21540.43</v>
      </c>
      <c r="U777" s="57">
        <v>44228</v>
      </c>
      <c r="V777" s="81" t="str">
        <f t="shared" si="48"/>
        <v>52020</v>
      </c>
      <c r="W777" s="80" t="str">
        <f t="shared" si="49"/>
        <v>31 a 60 dias</v>
      </c>
      <c r="X777" s="81" t="str">
        <f t="shared" si="51"/>
        <v>22021</v>
      </c>
      <c r="AA777"/>
    </row>
    <row r="778" spans="1:27" x14ac:dyDescent="0.3">
      <c r="A778" s="57">
        <v>44286</v>
      </c>
      <c r="B778">
        <v>29894663000189</v>
      </c>
      <c r="C778" t="s">
        <v>96</v>
      </c>
      <c r="D778" s="57">
        <v>44074</v>
      </c>
      <c r="E778">
        <v>423.45</v>
      </c>
      <c r="F778" s="57">
        <v>44172</v>
      </c>
      <c r="G778">
        <f t="shared" si="50"/>
        <v>-114</v>
      </c>
      <c r="H778" s="57">
        <v>46608</v>
      </c>
      <c r="I778">
        <v>2292</v>
      </c>
      <c r="J778">
        <v>305566110</v>
      </c>
      <c r="K778">
        <v>84</v>
      </c>
      <c r="L778"/>
      <c r="M778"/>
      <c r="N778">
        <v>1.450088</v>
      </c>
      <c r="O778" s="83">
        <v>19793.45</v>
      </c>
      <c r="P778">
        <v>20573.839999999993</v>
      </c>
      <c r="Q778">
        <v>1.7990010000000001</v>
      </c>
      <c r="R778">
        <v>21727.63</v>
      </c>
      <c r="S778">
        <v>1.7990010000000001</v>
      </c>
      <c r="T778" s="84">
        <v>19793.45</v>
      </c>
      <c r="U778" s="57">
        <v>44166</v>
      </c>
      <c r="V778" s="81" t="str">
        <f t="shared" si="48"/>
        <v>82020</v>
      </c>
      <c r="W778" s="80" t="str">
        <f t="shared" si="49"/>
        <v>91 a 120 dias</v>
      </c>
      <c r="X778" s="81" t="str">
        <f t="shared" si="51"/>
        <v>122020</v>
      </c>
      <c r="AA778"/>
    </row>
    <row r="779" spans="1:27" x14ac:dyDescent="0.3">
      <c r="A779" s="57">
        <v>44286</v>
      </c>
      <c r="B779">
        <v>29894663000189</v>
      </c>
      <c r="C779" t="s">
        <v>96</v>
      </c>
      <c r="D779" s="57">
        <v>44074</v>
      </c>
      <c r="E779">
        <v>113.5</v>
      </c>
      <c r="F779" s="57">
        <v>44172</v>
      </c>
      <c r="G779">
        <f t="shared" si="50"/>
        <v>-114</v>
      </c>
      <c r="H779" s="57">
        <v>46608</v>
      </c>
      <c r="I779">
        <v>2292</v>
      </c>
      <c r="J779">
        <v>305566742</v>
      </c>
      <c r="K779">
        <v>84</v>
      </c>
      <c r="L779"/>
      <c r="M779"/>
      <c r="N779">
        <v>1.4389259999999999</v>
      </c>
      <c r="O779" s="83">
        <v>5321.64</v>
      </c>
      <c r="P779">
        <v>5535.119999999999</v>
      </c>
      <c r="Q779">
        <v>1.7871079999999999</v>
      </c>
      <c r="R779">
        <v>5841.72</v>
      </c>
      <c r="S779">
        <v>1.7871079999999999</v>
      </c>
      <c r="T779" s="84">
        <v>5321.64</v>
      </c>
      <c r="U779" s="57">
        <v>44197</v>
      </c>
      <c r="V779" s="81" t="str">
        <f t="shared" si="48"/>
        <v>82020</v>
      </c>
      <c r="W779" s="80" t="str">
        <f t="shared" si="49"/>
        <v>91 a 120 dias</v>
      </c>
      <c r="X779" s="81" t="str">
        <f t="shared" si="51"/>
        <v>12021</v>
      </c>
      <c r="AA779"/>
    </row>
    <row r="780" spans="1:27" x14ac:dyDescent="0.3">
      <c r="A780" s="57">
        <v>44286</v>
      </c>
      <c r="B780">
        <v>29894663000189</v>
      </c>
      <c r="C780" t="s">
        <v>96</v>
      </c>
      <c r="D780" s="57">
        <v>44099</v>
      </c>
      <c r="E780">
        <v>238.2</v>
      </c>
      <c r="F780" s="57">
        <v>44323</v>
      </c>
      <c r="G780">
        <f t="shared" si="50"/>
        <v>37</v>
      </c>
      <c r="H780" s="57">
        <v>46608</v>
      </c>
      <c r="I780">
        <v>2292</v>
      </c>
      <c r="J780">
        <v>305567374</v>
      </c>
      <c r="K780">
        <v>84</v>
      </c>
      <c r="L780"/>
      <c r="M780"/>
      <c r="N780">
        <v>1.4401630000000001</v>
      </c>
      <c r="O780" s="83">
        <v>9975.92</v>
      </c>
      <c r="P780">
        <v>11510.65</v>
      </c>
      <c r="Q780">
        <v>1.787614</v>
      </c>
      <c r="R780">
        <v>11064.77</v>
      </c>
      <c r="S780">
        <v>1.787614</v>
      </c>
      <c r="T780" s="84">
        <v>9975.92</v>
      </c>
      <c r="U780" s="57">
        <v>44317</v>
      </c>
      <c r="V780" s="81" t="str">
        <f t="shared" si="48"/>
        <v>92020</v>
      </c>
      <c r="W780" s="80" t="str">
        <f t="shared" si="49"/>
        <v>1 a 30 dias</v>
      </c>
      <c r="X780" s="81" t="str">
        <f t="shared" si="51"/>
        <v>52021</v>
      </c>
      <c r="AA780"/>
    </row>
    <row r="781" spans="1:27" x14ac:dyDescent="0.3">
      <c r="A781" s="57">
        <v>44286</v>
      </c>
      <c r="B781">
        <v>29894663000189</v>
      </c>
      <c r="C781" t="s">
        <v>96</v>
      </c>
      <c r="D781" s="57">
        <v>44074</v>
      </c>
      <c r="E781">
        <v>153.18</v>
      </c>
      <c r="F781" s="57">
        <v>44172</v>
      </c>
      <c r="G781">
        <f t="shared" si="50"/>
        <v>-114</v>
      </c>
      <c r="H781" s="57">
        <v>46638</v>
      </c>
      <c r="I781">
        <v>2322</v>
      </c>
      <c r="J781">
        <v>305578273</v>
      </c>
      <c r="K781">
        <v>84</v>
      </c>
      <c r="L781"/>
      <c r="M781"/>
      <c r="N781">
        <v>1.4020490000000001</v>
      </c>
      <c r="O781" s="83">
        <v>7316.37</v>
      </c>
      <c r="P781">
        <v>7457.1300000000019</v>
      </c>
      <c r="Q781">
        <v>1.737247</v>
      </c>
      <c r="R781">
        <v>8017.34</v>
      </c>
      <c r="S781">
        <v>1.737247</v>
      </c>
      <c r="T781" s="84">
        <v>7316.37</v>
      </c>
      <c r="U781" s="57">
        <v>44197</v>
      </c>
      <c r="V781" s="81" t="str">
        <f t="shared" si="48"/>
        <v>82020</v>
      </c>
      <c r="W781" s="80" t="str">
        <f t="shared" si="49"/>
        <v>91 a 120 dias</v>
      </c>
      <c r="X781" s="81" t="str">
        <f t="shared" si="51"/>
        <v>12021</v>
      </c>
      <c r="AA781"/>
    </row>
    <row r="782" spans="1:27" x14ac:dyDescent="0.3">
      <c r="A782" s="57">
        <v>44286</v>
      </c>
      <c r="B782">
        <v>29894663000189</v>
      </c>
      <c r="C782" t="s">
        <v>96</v>
      </c>
      <c r="D782" s="57">
        <v>44001</v>
      </c>
      <c r="E782">
        <v>46.5</v>
      </c>
      <c r="F782" s="57">
        <v>44172</v>
      </c>
      <c r="G782">
        <f t="shared" si="50"/>
        <v>-114</v>
      </c>
      <c r="H782" s="57">
        <v>46514</v>
      </c>
      <c r="I782">
        <v>2198</v>
      </c>
      <c r="J782">
        <v>305629966</v>
      </c>
      <c r="K782">
        <v>84</v>
      </c>
      <c r="L782"/>
      <c r="M782"/>
      <c r="N782">
        <v>1.4283026962862475</v>
      </c>
      <c r="O782" s="83">
        <v>2148.12</v>
      </c>
      <c r="P782">
        <v>2248.81</v>
      </c>
      <c r="Q782">
        <v>1.7780149999999999</v>
      </c>
      <c r="R782">
        <v>2352.17</v>
      </c>
      <c r="S782">
        <v>1.7780149999999999</v>
      </c>
      <c r="T782" s="84">
        <v>2148.12</v>
      </c>
      <c r="U782" s="57">
        <v>44197</v>
      </c>
      <c r="V782" s="81" t="str">
        <f t="shared" si="48"/>
        <v>62020</v>
      </c>
      <c r="W782" s="80" t="str">
        <f t="shared" si="49"/>
        <v>91 a 120 dias</v>
      </c>
      <c r="X782" s="81" t="str">
        <f t="shared" si="51"/>
        <v>12021</v>
      </c>
      <c r="AA782"/>
    </row>
    <row r="783" spans="1:27" x14ac:dyDescent="0.3">
      <c r="A783" s="57">
        <v>44286</v>
      </c>
      <c r="B783">
        <v>29894663000189</v>
      </c>
      <c r="C783" t="s">
        <v>96</v>
      </c>
      <c r="D783" s="57">
        <v>44099</v>
      </c>
      <c r="E783">
        <v>233.31</v>
      </c>
      <c r="F783" s="57">
        <v>44172</v>
      </c>
      <c r="G783">
        <f t="shared" si="50"/>
        <v>-114</v>
      </c>
      <c r="H783" s="57">
        <v>44537</v>
      </c>
      <c r="I783">
        <v>221</v>
      </c>
      <c r="J783">
        <v>305645113</v>
      </c>
      <c r="K783">
        <v>15</v>
      </c>
      <c r="L783"/>
      <c r="M783"/>
      <c r="N783">
        <v>1.3599999999999999</v>
      </c>
      <c r="O783" s="83">
        <v>2927.71</v>
      </c>
      <c r="P783">
        <v>3167.32</v>
      </c>
      <c r="Q783">
        <v>1.707908</v>
      </c>
      <c r="R783">
        <v>2948.72</v>
      </c>
      <c r="S783">
        <v>1.707908</v>
      </c>
      <c r="T783" s="84">
        <v>2927.71</v>
      </c>
      <c r="U783" s="57">
        <v>44166</v>
      </c>
      <c r="V783" s="81" t="str">
        <f t="shared" si="48"/>
        <v>92020</v>
      </c>
      <c r="W783" s="80" t="str">
        <f t="shared" si="49"/>
        <v>91 a 120 dias</v>
      </c>
      <c r="X783" s="81" t="str">
        <f t="shared" si="51"/>
        <v>122020</v>
      </c>
      <c r="AA783"/>
    </row>
    <row r="784" spans="1:27" x14ac:dyDescent="0.3">
      <c r="A784" s="57">
        <v>44286</v>
      </c>
      <c r="B784">
        <v>29894663000189</v>
      </c>
      <c r="C784" t="s">
        <v>96</v>
      </c>
      <c r="D784" s="57">
        <v>44134</v>
      </c>
      <c r="E784">
        <v>50</v>
      </c>
      <c r="F784" s="57">
        <v>44172</v>
      </c>
      <c r="G784">
        <f t="shared" si="50"/>
        <v>-114</v>
      </c>
      <c r="H784" s="57">
        <v>46699</v>
      </c>
      <c r="I784">
        <v>2383</v>
      </c>
      <c r="J784">
        <v>305649223</v>
      </c>
      <c r="K784">
        <v>84</v>
      </c>
      <c r="L784"/>
      <c r="M784"/>
      <c r="N784">
        <v>1.416479</v>
      </c>
      <c r="O784" s="83">
        <v>2403.5300000000002</v>
      </c>
      <c r="P784">
        <v>2421.0700000000006</v>
      </c>
      <c r="Q784">
        <v>1.753439</v>
      </c>
      <c r="R784">
        <v>2639.51</v>
      </c>
      <c r="S784">
        <v>1.753439</v>
      </c>
      <c r="T784" s="84">
        <v>2403.5300000000002</v>
      </c>
      <c r="U784" s="57">
        <v>44197</v>
      </c>
      <c r="V784" s="81" t="str">
        <f t="shared" si="48"/>
        <v>102020</v>
      </c>
      <c r="W784" s="80" t="str">
        <f t="shared" si="49"/>
        <v>91 a 120 dias</v>
      </c>
      <c r="X784" s="81" t="str">
        <f t="shared" si="51"/>
        <v>12021</v>
      </c>
      <c r="AA784"/>
    </row>
    <row r="785" spans="1:27" x14ac:dyDescent="0.3">
      <c r="A785" s="57">
        <v>44286</v>
      </c>
      <c r="B785">
        <v>29894663000189</v>
      </c>
      <c r="C785" t="s">
        <v>96</v>
      </c>
      <c r="D785" s="57">
        <v>44040</v>
      </c>
      <c r="E785">
        <v>281</v>
      </c>
      <c r="F785" s="57">
        <v>44323</v>
      </c>
      <c r="G785">
        <f t="shared" si="50"/>
        <v>37</v>
      </c>
      <c r="H785" s="57">
        <v>46545</v>
      </c>
      <c r="I785">
        <v>2229</v>
      </c>
      <c r="J785">
        <v>305650334</v>
      </c>
      <c r="K785">
        <v>84</v>
      </c>
      <c r="L785"/>
      <c r="M785"/>
      <c r="N785">
        <v>1.437492672053662</v>
      </c>
      <c r="O785" s="83">
        <v>11628.15</v>
      </c>
      <c r="P785">
        <v>13602.960000000003</v>
      </c>
      <c r="Q785">
        <v>1.785452</v>
      </c>
      <c r="R785">
        <v>12872.09</v>
      </c>
      <c r="S785">
        <v>1.785452</v>
      </c>
      <c r="T785" s="84">
        <v>11628.15</v>
      </c>
      <c r="U785" s="57">
        <v>44317</v>
      </c>
      <c r="V785" s="81" t="str">
        <f t="shared" si="48"/>
        <v>72020</v>
      </c>
      <c r="W785" s="80" t="str">
        <f t="shared" si="49"/>
        <v>1 a 30 dias</v>
      </c>
      <c r="X785" s="81" t="str">
        <f t="shared" si="51"/>
        <v>52021</v>
      </c>
      <c r="AA785"/>
    </row>
    <row r="786" spans="1:27" x14ac:dyDescent="0.3">
      <c r="A786" s="57">
        <v>44286</v>
      </c>
      <c r="B786">
        <v>29894663000189</v>
      </c>
      <c r="C786" t="s">
        <v>96</v>
      </c>
      <c r="D786" s="57">
        <v>44074</v>
      </c>
      <c r="E786">
        <v>76.03</v>
      </c>
      <c r="F786" s="57">
        <v>44323</v>
      </c>
      <c r="G786">
        <f t="shared" si="50"/>
        <v>37</v>
      </c>
      <c r="H786" s="57">
        <v>46575</v>
      </c>
      <c r="I786">
        <v>2259</v>
      </c>
      <c r="J786">
        <v>305657032</v>
      </c>
      <c r="K786">
        <v>84</v>
      </c>
      <c r="L786"/>
      <c r="M786"/>
      <c r="N786">
        <v>1.4315397455706069</v>
      </c>
      <c r="O786" s="83">
        <v>3171.94</v>
      </c>
      <c r="P786">
        <v>3694.0599999999981</v>
      </c>
      <c r="Q786">
        <v>1.779344</v>
      </c>
      <c r="R786">
        <v>3515.21</v>
      </c>
      <c r="S786">
        <v>1.779344</v>
      </c>
      <c r="T786" s="84">
        <v>3171.94</v>
      </c>
      <c r="U786" s="57">
        <v>44317</v>
      </c>
      <c r="V786" s="81" t="str">
        <f t="shared" si="48"/>
        <v>82020</v>
      </c>
      <c r="W786" s="80" t="str">
        <f t="shared" si="49"/>
        <v>1 a 30 dias</v>
      </c>
      <c r="X786" s="81" t="str">
        <f t="shared" si="51"/>
        <v>52021</v>
      </c>
      <c r="AA786"/>
    </row>
    <row r="787" spans="1:27" x14ac:dyDescent="0.3">
      <c r="A787" s="57">
        <v>44286</v>
      </c>
      <c r="B787">
        <v>29894663000189</v>
      </c>
      <c r="C787" t="s">
        <v>96</v>
      </c>
      <c r="D787" s="57">
        <v>44074</v>
      </c>
      <c r="E787">
        <v>137.37</v>
      </c>
      <c r="F787" s="57">
        <v>44262</v>
      </c>
      <c r="G787">
        <f t="shared" si="50"/>
        <v>-24</v>
      </c>
      <c r="H787" s="57">
        <v>46608</v>
      </c>
      <c r="I787">
        <v>2292</v>
      </c>
      <c r="J787">
        <v>305664024</v>
      </c>
      <c r="K787">
        <v>84</v>
      </c>
      <c r="L787"/>
      <c r="M787"/>
      <c r="N787">
        <v>1.4301219999999999</v>
      </c>
      <c r="O787" s="83">
        <v>6044.3499999999995</v>
      </c>
      <c r="P787">
        <v>6718.9399999999978</v>
      </c>
      <c r="Q787">
        <v>1.7777270000000001</v>
      </c>
      <c r="R787">
        <v>6675.4299999999994</v>
      </c>
      <c r="S787">
        <v>1.7777270000000001</v>
      </c>
      <c r="T787" s="84">
        <v>6044.3499999999995</v>
      </c>
      <c r="U787" s="57">
        <v>44287</v>
      </c>
      <c r="V787" s="81" t="str">
        <f t="shared" si="48"/>
        <v>82020</v>
      </c>
      <c r="W787" s="80" t="str">
        <f t="shared" si="49"/>
        <v>1 a 30 dias</v>
      </c>
      <c r="X787" s="81" t="str">
        <f t="shared" si="51"/>
        <v>42021</v>
      </c>
      <c r="AA787"/>
    </row>
    <row r="788" spans="1:27" x14ac:dyDescent="0.3">
      <c r="A788" s="57">
        <v>44286</v>
      </c>
      <c r="B788">
        <v>29894663000189</v>
      </c>
      <c r="C788" t="s">
        <v>96</v>
      </c>
      <c r="D788" s="57">
        <v>44074</v>
      </c>
      <c r="E788">
        <v>168.07</v>
      </c>
      <c r="F788" s="57">
        <v>44142</v>
      </c>
      <c r="G788">
        <f t="shared" si="50"/>
        <v>-144</v>
      </c>
      <c r="H788" s="57">
        <v>46638</v>
      </c>
      <c r="I788">
        <v>2322</v>
      </c>
      <c r="J788">
        <v>305669829</v>
      </c>
      <c r="K788">
        <v>84</v>
      </c>
      <c r="L788"/>
      <c r="M788"/>
      <c r="N788">
        <v>1.43232</v>
      </c>
      <c r="O788" s="83">
        <v>8127.99</v>
      </c>
      <c r="P788">
        <v>8096.8899999999994</v>
      </c>
      <c r="Q788">
        <v>1.7694479999999999</v>
      </c>
      <c r="R788">
        <v>8890.4699999999993</v>
      </c>
      <c r="S788">
        <v>1.7694479999999999</v>
      </c>
      <c r="T788" s="84">
        <v>8127.99</v>
      </c>
      <c r="U788" s="57">
        <v>44136</v>
      </c>
      <c r="V788" s="81" t="str">
        <f t="shared" si="48"/>
        <v>82020</v>
      </c>
      <c r="W788" s="80" t="str">
        <f t="shared" si="49"/>
        <v>Acima de 120 dias</v>
      </c>
      <c r="X788" s="81" t="str">
        <f t="shared" si="51"/>
        <v>112020</v>
      </c>
      <c r="AA788"/>
    </row>
    <row r="789" spans="1:27" x14ac:dyDescent="0.3">
      <c r="A789" s="57">
        <v>44286</v>
      </c>
      <c r="B789">
        <v>29894663000189</v>
      </c>
      <c r="C789" t="s">
        <v>96</v>
      </c>
      <c r="D789" s="57">
        <v>44074</v>
      </c>
      <c r="E789">
        <v>974.05</v>
      </c>
      <c r="F789" s="57">
        <v>44323</v>
      </c>
      <c r="G789">
        <f t="shared" si="50"/>
        <v>37</v>
      </c>
      <c r="H789" s="57">
        <v>45908</v>
      </c>
      <c r="I789">
        <v>1592</v>
      </c>
      <c r="J789">
        <v>305682158</v>
      </c>
      <c r="K789">
        <v>60</v>
      </c>
      <c r="L789"/>
      <c r="M789"/>
      <c r="N789">
        <v>1.3599999999999999</v>
      </c>
      <c r="O789" s="83">
        <v>33628.32</v>
      </c>
      <c r="P789">
        <v>39449.01999999999</v>
      </c>
      <c r="Q789">
        <v>1.7894000000000001</v>
      </c>
      <c r="R789">
        <v>37003.170000000006</v>
      </c>
      <c r="S789">
        <v>1.7894000000000001</v>
      </c>
      <c r="T789" s="84">
        <v>33628.32</v>
      </c>
      <c r="U789" s="57">
        <v>44317</v>
      </c>
      <c r="V789" s="81" t="str">
        <f t="shared" si="48"/>
        <v>82020</v>
      </c>
      <c r="W789" s="80" t="str">
        <f t="shared" si="49"/>
        <v>1 a 30 dias</v>
      </c>
      <c r="X789" s="81" t="str">
        <f t="shared" si="51"/>
        <v>52021</v>
      </c>
      <c r="AA789"/>
    </row>
    <row r="790" spans="1:27" x14ac:dyDescent="0.3">
      <c r="A790" s="57">
        <v>44286</v>
      </c>
      <c r="B790">
        <v>29894663000189</v>
      </c>
      <c r="C790" t="s">
        <v>96</v>
      </c>
      <c r="D790" s="57">
        <v>44134</v>
      </c>
      <c r="E790">
        <v>341.9</v>
      </c>
      <c r="F790" s="57">
        <v>44234</v>
      </c>
      <c r="G790">
        <f t="shared" si="50"/>
        <v>-52</v>
      </c>
      <c r="H790" s="57">
        <v>46667</v>
      </c>
      <c r="I790">
        <v>2351</v>
      </c>
      <c r="J790">
        <v>305690345</v>
      </c>
      <c r="K790">
        <v>84</v>
      </c>
      <c r="L790"/>
      <c r="M790"/>
      <c r="N790">
        <v>1.3599999999999999</v>
      </c>
      <c r="O790" s="83">
        <v>17690.36</v>
      </c>
      <c r="P790">
        <v>17115.710000000006</v>
      </c>
      <c r="Q790">
        <v>1.3314379999999999</v>
      </c>
      <c r="R790">
        <v>17543.84</v>
      </c>
      <c r="S790">
        <v>1.3314379999999999</v>
      </c>
      <c r="T790" s="84">
        <v>17690.36</v>
      </c>
      <c r="U790" s="57">
        <v>44256</v>
      </c>
      <c r="V790" s="81" t="str">
        <f t="shared" si="48"/>
        <v>102020</v>
      </c>
      <c r="W790" s="80" t="str">
        <f t="shared" si="49"/>
        <v>31 a 60 dias</v>
      </c>
      <c r="X790" s="81" t="str">
        <f t="shared" si="51"/>
        <v>32021</v>
      </c>
      <c r="AA790"/>
    </row>
    <row r="791" spans="1:27" x14ac:dyDescent="0.3">
      <c r="A791" s="57">
        <v>44286</v>
      </c>
      <c r="B791">
        <v>29894663000189</v>
      </c>
      <c r="C791" t="s">
        <v>96</v>
      </c>
      <c r="D791" s="57">
        <v>43978</v>
      </c>
      <c r="E791">
        <v>473.9</v>
      </c>
      <c r="F791" s="57">
        <v>44019</v>
      </c>
      <c r="G791">
        <f t="shared" si="50"/>
        <v>-267</v>
      </c>
      <c r="H791" s="57">
        <v>46484</v>
      </c>
      <c r="I791">
        <v>2168</v>
      </c>
      <c r="J791">
        <v>305724791</v>
      </c>
      <c r="K791">
        <v>84</v>
      </c>
      <c r="L791"/>
      <c r="M791"/>
      <c r="N791">
        <v>1.3856026404732324</v>
      </c>
      <c r="O791" s="83">
        <v>24394.22</v>
      </c>
      <c r="P791">
        <v>23329.71000000001</v>
      </c>
      <c r="Q791">
        <v>1.7296849999999999</v>
      </c>
      <c r="R791">
        <v>26443.339999999997</v>
      </c>
      <c r="S791">
        <v>1.7296849999999999</v>
      </c>
      <c r="T791" s="84">
        <v>24394.22</v>
      </c>
      <c r="U791" s="57">
        <v>44044</v>
      </c>
      <c r="V791" s="81" t="str">
        <f t="shared" si="48"/>
        <v>52020</v>
      </c>
      <c r="W791" s="80" t="str">
        <f t="shared" si="49"/>
        <v>Acima de 120 dias</v>
      </c>
      <c r="X791" s="81" t="str">
        <f t="shared" si="51"/>
        <v>82020</v>
      </c>
      <c r="AA791"/>
    </row>
    <row r="792" spans="1:27" x14ac:dyDescent="0.3">
      <c r="A792" s="57">
        <v>44286</v>
      </c>
      <c r="B792">
        <v>29894663000189</v>
      </c>
      <c r="C792" t="s">
        <v>96</v>
      </c>
      <c r="D792" s="57">
        <v>44074</v>
      </c>
      <c r="E792">
        <v>239</v>
      </c>
      <c r="F792" s="57">
        <v>44081</v>
      </c>
      <c r="G792">
        <f t="shared" si="50"/>
        <v>-205</v>
      </c>
      <c r="H792" s="57">
        <v>46575</v>
      </c>
      <c r="I792">
        <v>2259</v>
      </c>
      <c r="J792">
        <v>305725765</v>
      </c>
      <c r="K792">
        <v>84</v>
      </c>
      <c r="L792"/>
      <c r="M792"/>
      <c r="N792">
        <v>1.4289110462714045</v>
      </c>
      <c r="O792" s="83">
        <v>11891.06</v>
      </c>
      <c r="P792">
        <v>11622.45</v>
      </c>
      <c r="Q792">
        <v>1.776511</v>
      </c>
      <c r="R792">
        <v>12970.84</v>
      </c>
      <c r="S792">
        <v>1.776511</v>
      </c>
      <c r="T792" s="84">
        <v>11891.06</v>
      </c>
      <c r="U792" s="57">
        <v>44105</v>
      </c>
      <c r="V792" s="81" t="str">
        <f t="shared" si="48"/>
        <v>82020</v>
      </c>
      <c r="W792" s="80" t="str">
        <f t="shared" si="49"/>
        <v>Acima de 120 dias</v>
      </c>
      <c r="X792" s="81" t="str">
        <f t="shared" si="51"/>
        <v>102020</v>
      </c>
      <c r="AA792"/>
    </row>
    <row r="793" spans="1:27" x14ac:dyDescent="0.3">
      <c r="A793" s="57">
        <v>44286</v>
      </c>
      <c r="B793">
        <v>29894663000189</v>
      </c>
      <c r="C793" t="s">
        <v>96</v>
      </c>
      <c r="D793" s="57">
        <v>43978</v>
      </c>
      <c r="E793">
        <v>723.75</v>
      </c>
      <c r="F793" s="57">
        <v>44081</v>
      </c>
      <c r="G793">
        <f t="shared" si="50"/>
        <v>-205</v>
      </c>
      <c r="H793" s="57">
        <v>46514</v>
      </c>
      <c r="I793">
        <v>2198</v>
      </c>
      <c r="J793">
        <v>305729826</v>
      </c>
      <c r="K793">
        <v>84</v>
      </c>
      <c r="L793"/>
      <c r="M793"/>
      <c r="N793">
        <v>1.450644</v>
      </c>
      <c r="O793" s="83">
        <v>35431.119999999995</v>
      </c>
      <c r="P793">
        <v>35078.709999999992</v>
      </c>
      <c r="Q793">
        <v>1.7990010000000001</v>
      </c>
      <c r="R793">
        <v>38564.07</v>
      </c>
      <c r="S793">
        <v>1.7990010000000001</v>
      </c>
      <c r="T793" s="84">
        <v>35431.119999999995</v>
      </c>
      <c r="U793" s="57">
        <v>44105</v>
      </c>
      <c r="V793" s="81" t="str">
        <f t="shared" si="48"/>
        <v>52020</v>
      </c>
      <c r="W793" s="80" t="str">
        <f t="shared" si="49"/>
        <v>Acima de 120 dias</v>
      </c>
      <c r="X793" s="81" t="str">
        <f t="shared" si="51"/>
        <v>102020</v>
      </c>
      <c r="AA793"/>
    </row>
    <row r="794" spans="1:27" x14ac:dyDescent="0.3">
      <c r="A794" s="57">
        <v>44286</v>
      </c>
      <c r="B794">
        <v>29894663000189</v>
      </c>
      <c r="C794" t="s">
        <v>96</v>
      </c>
      <c r="D794" s="57">
        <v>44001</v>
      </c>
      <c r="E794">
        <v>288.83</v>
      </c>
      <c r="F794" s="57">
        <v>44234</v>
      </c>
      <c r="G794">
        <f t="shared" si="50"/>
        <v>-52</v>
      </c>
      <c r="H794" s="57">
        <v>46514</v>
      </c>
      <c r="I794">
        <v>2198</v>
      </c>
      <c r="J794">
        <v>305738541</v>
      </c>
      <c r="K794">
        <v>84</v>
      </c>
      <c r="L794"/>
      <c r="M794"/>
      <c r="N794">
        <v>1.4411517718747475</v>
      </c>
      <c r="O794" s="83">
        <v>12737.81</v>
      </c>
      <c r="P794">
        <v>13908.190000000006</v>
      </c>
      <c r="Q794">
        <v>1.7862389999999999</v>
      </c>
      <c r="R794">
        <v>13982.529999999999</v>
      </c>
      <c r="S794">
        <v>1.7862389999999999</v>
      </c>
      <c r="T794" s="84">
        <v>12737.81</v>
      </c>
      <c r="U794" s="57">
        <v>44228</v>
      </c>
      <c r="V794" s="81" t="str">
        <f t="shared" si="48"/>
        <v>62020</v>
      </c>
      <c r="W794" s="80" t="str">
        <f t="shared" si="49"/>
        <v>31 a 60 dias</v>
      </c>
      <c r="X794" s="81" t="str">
        <f t="shared" si="51"/>
        <v>22021</v>
      </c>
      <c r="AA794"/>
    </row>
    <row r="795" spans="1:27" x14ac:dyDescent="0.3">
      <c r="A795" s="57">
        <v>44286</v>
      </c>
      <c r="B795">
        <v>29894663000189</v>
      </c>
      <c r="C795" t="s">
        <v>96</v>
      </c>
      <c r="D795" s="57">
        <v>44134</v>
      </c>
      <c r="E795">
        <v>232.87</v>
      </c>
      <c r="F795" s="57">
        <v>44323</v>
      </c>
      <c r="G795">
        <f t="shared" si="50"/>
        <v>37</v>
      </c>
      <c r="H795" s="57">
        <v>46699</v>
      </c>
      <c r="I795">
        <v>2383</v>
      </c>
      <c r="J795">
        <v>305739474</v>
      </c>
      <c r="K795">
        <v>84</v>
      </c>
      <c r="L795"/>
      <c r="M795"/>
      <c r="N795">
        <v>1.409338</v>
      </c>
      <c r="O795" s="83">
        <v>10053.130000000001</v>
      </c>
      <c r="P795">
        <v>11303.61</v>
      </c>
      <c r="Q795">
        <v>1.7457020000000001</v>
      </c>
      <c r="R795">
        <v>11154.34</v>
      </c>
      <c r="S795">
        <v>1.7457020000000001</v>
      </c>
      <c r="T795" s="84">
        <v>10053.130000000001</v>
      </c>
      <c r="U795" s="57">
        <v>44317</v>
      </c>
      <c r="V795" s="81" t="str">
        <f t="shared" si="48"/>
        <v>102020</v>
      </c>
      <c r="W795" s="80" t="str">
        <f t="shared" si="49"/>
        <v>1 a 30 dias</v>
      </c>
      <c r="X795" s="81" t="str">
        <f t="shared" si="51"/>
        <v>52021</v>
      </c>
      <c r="AA795"/>
    </row>
    <row r="796" spans="1:27" x14ac:dyDescent="0.3">
      <c r="A796" s="57">
        <v>44286</v>
      </c>
      <c r="B796">
        <v>29894663000189</v>
      </c>
      <c r="C796" t="s">
        <v>96</v>
      </c>
      <c r="D796" s="57">
        <v>44074</v>
      </c>
      <c r="E796">
        <v>92</v>
      </c>
      <c r="F796" s="57">
        <v>44323</v>
      </c>
      <c r="G796">
        <f t="shared" si="50"/>
        <v>37</v>
      </c>
      <c r="H796" s="57">
        <v>46575</v>
      </c>
      <c r="I796">
        <v>2259</v>
      </c>
      <c r="J796">
        <v>305757729</v>
      </c>
      <c r="K796">
        <v>84</v>
      </c>
      <c r="L796"/>
      <c r="M796"/>
      <c r="N796">
        <v>1.4313419627199575</v>
      </c>
      <c r="O796" s="83">
        <v>3838.55</v>
      </c>
      <c r="P796">
        <v>4470.3000000000011</v>
      </c>
      <c r="Q796">
        <v>1.779034</v>
      </c>
      <c r="R796">
        <v>4253.82</v>
      </c>
      <c r="S796">
        <v>1.779034</v>
      </c>
      <c r="T796" s="84">
        <v>3838.55</v>
      </c>
      <c r="U796" s="57">
        <v>44317</v>
      </c>
      <c r="V796" s="81" t="str">
        <f t="shared" si="48"/>
        <v>82020</v>
      </c>
      <c r="W796" s="80" t="str">
        <f t="shared" si="49"/>
        <v>1 a 30 dias</v>
      </c>
      <c r="X796" s="81" t="str">
        <f t="shared" si="51"/>
        <v>52021</v>
      </c>
      <c r="AA796"/>
    </row>
    <row r="797" spans="1:27" x14ac:dyDescent="0.3">
      <c r="A797" s="57">
        <v>44286</v>
      </c>
      <c r="B797">
        <v>29894663000189</v>
      </c>
      <c r="C797" t="s">
        <v>96</v>
      </c>
      <c r="D797" s="57">
        <v>44074</v>
      </c>
      <c r="E797">
        <v>96.4</v>
      </c>
      <c r="F797" s="57">
        <v>44142</v>
      </c>
      <c r="G797">
        <f t="shared" si="50"/>
        <v>-144</v>
      </c>
      <c r="H797" s="57">
        <v>46608</v>
      </c>
      <c r="I797">
        <v>2292</v>
      </c>
      <c r="J797">
        <v>305766712</v>
      </c>
      <c r="K797">
        <v>84</v>
      </c>
      <c r="L797"/>
      <c r="M797"/>
      <c r="N797">
        <v>1.4491230000000002</v>
      </c>
      <c r="O797" s="83">
        <v>4603.6400000000003</v>
      </c>
      <c r="P797">
        <v>4685.22</v>
      </c>
      <c r="Q797">
        <v>1.797941</v>
      </c>
      <c r="R797">
        <v>5044.13</v>
      </c>
      <c r="S797">
        <v>1.797941</v>
      </c>
      <c r="T797" s="84">
        <v>4603.6400000000003</v>
      </c>
      <c r="U797" s="57">
        <v>44136</v>
      </c>
      <c r="V797" s="81" t="str">
        <f t="shared" si="48"/>
        <v>82020</v>
      </c>
      <c r="W797" s="80" t="str">
        <f t="shared" si="49"/>
        <v>Acima de 120 dias</v>
      </c>
      <c r="X797" s="81" t="str">
        <f t="shared" si="51"/>
        <v>112020</v>
      </c>
      <c r="AA797"/>
    </row>
    <row r="798" spans="1:27" x14ac:dyDescent="0.3">
      <c r="A798" s="57">
        <v>44286</v>
      </c>
      <c r="B798">
        <v>29894663000189</v>
      </c>
      <c r="C798" t="s">
        <v>96</v>
      </c>
      <c r="D798" s="57">
        <v>44099</v>
      </c>
      <c r="E798">
        <v>313.5</v>
      </c>
      <c r="F798" s="57">
        <v>44142</v>
      </c>
      <c r="G798">
        <f t="shared" si="50"/>
        <v>-144</v>
      </c>
      <c r="H798" s="57">
        <v>46608</v>
      </c>
      <c r="I798">
        <v>2292</v>
      </c>
      <c r="J798">
        <v>305768615</v>
      </c>
      <c r="K798">
        <v>84</v>
      </c>
      <c r="L798"/>
      <c r="M798"/>
      <c r="N798">
        <v>1.4328860000000001</v>
      </c>
      <c r="O798" s="83">
        <v>15040.11</v>
      </c>
      <c r="P798">
        <v>15186.189999999999</v>
      </c>
      <c r="Q798">
        <v>1.7798700000000001</v>
      </c>
      <c r="R798">
        <v>16475.98</v>
      </c>
      <c r="S798">
        <v>1.7798700000000001</v>
      </c>
      <c r="T798" s="84">
        <v>15040.11</v>
      </c>
      <c r="U798" s="57">
        <v>44136</v>
      </c>
      <c r="V798" s="81" t="str">
        <f t="shared" si="48"/>
        <v>92020</v>
      </c>
      <c r="W798" s="80" t="str">
        <f t="shared" si="49"/>
        <v>Acima de 120 dias</v>
      </c>
      <c r="X798" s="81" t="str">
        <f t="shared" si="51"/>
        <v>112020</v>
      </c>
      <c r="AA798"/>
    </row>
    <row r="799" spans="1:27" x14ac:dyDescent="0.3">
      <c r="A799" s="57">
        <v>44286</v>
      </c>
      <c r="B799">
        <v>29894663000189</v>
      </c>
      <c r="C799" t="s">
        <v>96</v>
      </c>
      <c r="D799" s="57">
        <v>44074</v>
      </c>
      <c r="E799">
        <v>300</v>
      </c>
      <c r="F799" s="57">
        <v>44293</v>
      </c>
      <c r="G799">
        <f t="shared" si="50"/>
        <v>7</v>
      </c>
      <c r="H799" s="57">
        <v>46241</v>
      </c>
      <c r="I799">
        <v>1925</v>
      </c>
      <c r="J799">
        <v>305774881</v>
      </c>
      <c r="K799">
        <v>72</v>
      </c>
      <c r="L799"/>
      <c r="M799"/>
      <c r="N799">
        <v>1.4081985933917183</v>
      </c>
      <c r="O799" s="83">
        <v>11795.29</v>
      </c>
      <c r="P799">
        <v>13585.050000000003</v>
      </c>
      <c r="Q799">
        <v>1.7989999999999999</v>
      </c>
      <c r="R799">
        <v>13025.78</v>
      </c>
      <c r="S799">
        <v>1.7989999999999999</v>
      </c>
      <c r="T799" s="84">
        <v>11795.29</v>
      </c>
      <c r="U799" s="57">
        <v>44287</v>
      </c>
      <c r="V799" s="81" t="str">
        <f t="shared" si="48"/>
        <v>82020</v>
      </c>
      <c r="W799" s="80" t="str">
        <f t="shared" si="49"/>
        <v>1 a 30 dias</v>
      </c>
      <c r="X799" s="81" t="str">
        <f t="shared" si="51"/>
        <v>42021</v>
      </c>
      <c r="AA799"/>
    </row>
    <row r="800" spans="1:27" x14ac:dyDescent="0.3">
      <c r="A800" s="57">
        <v>44286</v>
      </c>
      <c r="B800">
        <v>29894663000189</v>
      </c>
      <c r="C800" t="s">
        <v>96</v>
      </c>
      <c r="D800" s="57">
        <v>44099</v>
      </c>
      <c r="E800">
        <v>234.3</v>
      </c>
      <c r="F800" s="57">
        <v>44323</v>
      </c>
      <c r="G800">
        <f t="shared" si="50"/>
        <v>37</v>
      </c>
      <c r="H800" s="57">
        <v>46638</v>
      </c>
      <c r="I800">
        <v>2322</v>
      </c>
      <c r="J800">
        <v>305782128</v>
      </c>
      <c r="K800">
        <v>84</v>
      </c>
      <c r="L800"/>
      <c r="M800"/>
      <c r="N800">
        <v>1.443357</v>
      </c>
      <c r="O800" s="83">
        <v>9862.7799999999988</v>
      </c>
      <c r="P800">
        <v>11379.890000000001</v>
      </c>
      <c r="Q800">
        <v>1.790969</v>
      </c>
      <c r="R800">
        <v>10950.74</v>
      </c>
      <c r="S800">
        <v>1.790969</v>
      </c>
      <c r="T800" s="84">
        <v>9862.7799999999988</v>
      </c>
      <c r="U800" s="57">
        <v>44317</v>
      </c>
      <c r="V800" s="81" t="str">
        <f t="shared" si="48"/>
        <v>92020</v>
      </c>
      <c r="W800" s="80" t="str">
        <f t="shared" si="49"/>
        <v>1 a 30 dias</v>
      </c>
      <c r="X800" s="81" t="str">
        <f t="shared" si="51"/>
        <v>52021</v>
      </c>
      <c r="AA800"/>
    </row>
    <row r="801" spans="1:27" x14ac:dyDescent="0.3">
      <c r="A801" s="57">
        <v>44286</v>
      </c>
      <c r="B801">
        <v>29894663000189</v>
      </c>
      <c r="C801" t="s">
        <v>96</v>
      </c>
      <c r="D801" s="57">
        <v>43978</v>
      </c>
      <c r="E801">
        <v>311.19</v>
      </c>
      <c r="F801" s="57">
        <v>43989</v>
      </c>
      <c r="G801">
        <f t="shared" si="50"/>
        <v>-297</v>
      </c>
      <c r="H801" s="57">
        <v>46119</v>
      </c>
      <c r="I801">
        <v>1803</v>
      </c>
      <c r="J801">
        <v>305822297</v>
      </c>
      <c r="K801">
        <v>72</v>
      </c>
      <c r="L801"/>
      <c r="M801"/>
      <c r="N801">
        <v>1.4045128754639906</v>
      </c>
      <c r="O801" s="83">
        <v>14947.390000000001</v>
      </c>
      <c r="P801">
        <v>13963.05</v>
      </c>
      <c r="Q801">
        <v>1.795202</v>
      </c>
      <c r="R801">
        <v>16114.11</v>
      </c>
      <c r="S801">
        <v>1.795202</v>
      </c>
      <c r="T801" s="84">
        <v>14947.390000000001</v>
      </c>
      <c r="U801" s="57">
        <v>43983</v>
      </c>
      <c r="V801" s="81" t="str">
        <f t="shared" si="48"/>
        <v>52020</v>
      </c>
      <c r="W801" s="80" t="str">
        <f t="shared" si="49"/>
        <v>Acima de 120 dias</v>
      </c>
      <c r="X801" s="81" t="str">
        <f t="shared" si="51"/>
        <v>62020</v>
      </c>
      <c r="AA801"/>
    </row>
    <row r="802" spans="1:27" x14ac:dyDescent="0.3">
      <c r="A802" s="57">
        <v>44286</v>
      </c>
      <c r="B802">
        <v>29894663000189</v>
      </c>
      <c r="C802" t="s">
        <v>96</v>
      </c>
      <c r="D802" s="57">
        <v>44074</v>
      </c>
      <c r="E802">
        <v>128</v>
      </c>
      <c r="F802" s="57">
        <v>44323</v>
      </c>
      <c r="G802">
        <f t="shared" si="50"/>
        <v>37</v>
      </c>
      <c r="H802" s="57">
        <v>46575</v>
      </c>
      <c r="I802">
        <v>2259</v>
      </c>
      <c r="J802">
        <v>305829324</v>
      </c>
      <c r="K802">
        <v>84</v>
      </c>
      <c r="L802"/>
      <c r="M802"/>
      <c r="N802">
        <v>1.3979438900528129</v>
      </c>
      <c r="O802" s="83">
        <v>5395.54</v>
      </c>
      <c r="P802">
        <v>6288.9900000000016</v>
      </c>
      <c r="Q802">
        <v>1.743468</v>
      </c>
      <c r="R802">
        <v>5978.61</v>
      </c>
      <c r="S802">
        <v>1.743468</v>
      </c>
      <c r="T802" s="84">
        <v>5395.54</v>
      </c>
      <c r="U802" s="57">
        <v>44317</v>
      </c>
      <c r="V802" s="81" t="str">
        <f t="shared" si="48"/>
        <v>82020</v>
      </c>
      <c r="W802" s="80" t="str">
        <f t="shared" si="49"/>
        <v>1 a 30 dias</v>
      </c>
      <c r="X802" s="81" t="str">
        <f t="shared" si="51"/>
        <v>52021</v>
      </c>
      <c r="AA802"/>
    </row>
    <row r="803" spans="1:27" x14ac:dyDescent="0.3">
      <c r="A803" s="57">
        <v>44286</v>
      </c>
      <c r="B803">
        <v>29894663000189</v>
      </c>
      <c r="C803" t="s">
        <v>96</v>
      </c>
      <c r="D803" s="57">
        <v>44074</v>
      </c>
      <c r="E803">
        <v>78.989999999999995</v>
      </c>
      <c r="F803" s="57">
        <v>44142</v>
      </c>
      <c r="G803">
        <f t="shared" si="50"/>
        <v>-144</v>
      </c>
      <c r="H803" s="57">
        <v>46575</v>
      </c>
      <c r="I803">
        <v>2259</v>
      </c>
      <c r="J803">
        <v>305847500</v>
      </c>
      <c r="K803">
        <v>84</v>
      </c>
      <c r="L803"/>
      <c r="M803"/>
      <c r="N803">
        <v>1.4103361056223884</v>
      </c>
      <c r="O803" s="83">
        <v>3790.87</v>
      </c>
      <c r="P803">
        <v>3865.0300000000007</v>
      </c>
      <c r="Q803">
        <v>1.7566870000000001</v>
      </c>
      <c r="R803">
        <v>4149.58</v>
      </c>
      <c r="S803">
        <v>1.7566870000000001</v>
      </c>
      <c r="T803" s="84">
        <v>3790.87</v>
      </c>
      <c r="U803" s="57">
        <v>44136</v>
      </c>
      <c r="V803" s="81" t="str">
        <f t="shared" si="48"/>
        <v>82020</v>
      </c>
      <c r="W803" s="80" t="str">
        <f t="shared" si="49"/>
        <v>Acima de 120 dias</v>
      </c>
      <c r="X803" s="81" t="str">
        <f t="shared" si="51"/>
        <v>112020</v>
      </c>
      <c r="AA803"/>
    </row>
    <row r="804" spans="1:27" x14ac:dyDescent="0.3">
      <c r="A804" s="57">
        <v>44286</v>
      </c>
      <c r="B804">
        <v>29894663000189</v>
      </c>
      <c r="C804" t="s">
        <v>96</v>
      </c>
      <c r="D804" s="57">
        <v>44001</v>
      </c>
      <c r="E804">
        <v>246.65</v>
      </c>
      <c r="F804" s="57">
        <v>44050</v>
      </c>
      <c r="G804">
        <f t="shared" si="50"/>
        <v>-236</v>
      </c>
      <c r="H804" s="57">
        <v>46545</v>
      </c>
      <c r="I804">
        <v>2229</v>
      </c>
      <c r="J804">
        <v>305849509</v>
      </c>
      <c r="K804">
        <v>84</v>
      </c>
      <c r="L804"/>
      <c r="M804"/>
      <c r="N804">
        <v>1.450304</v>
      </c>
      <c r="O804" s="83">
        <v>12396.04</v>
      </c>
      <c r="P804">
        <v>11913.539999999997</v>
      </c>
      <c r="Q804">
        <v>1.7959579999999999</v>
      </c>
      <c r="R804">
        <v>13475.27</v>
      </c>
      <c r="S804">
        <v>1.7959579999999999</v>
      </c>
      <c r="T804" s="84">
        <v>12396.04</v>
      </c>
      <c r="U804" s="57">
        <v>44075</v>
      </c>
      <c r="V804" s="81" t="str">
        <f t="shared" si="48"/>
        <v>62020</v>
      </c>
      <c r="W804" s="80" t="str">
        <f t="shared" si="49"/>
        <v>Acima de 120 dias</v>
      </c>
      <c r="X804" s="81" t="str">
        <f t="shared" si="51"/>
        <v>92020</v>
      </c>
      <c r="AA804"/>
    </row>
    <row r="805" spans="1:27" x14ac:dyDescent="0.3">
      <c r="A805" s="57">
        <v>44286</v>
      </c>
      <c r="B805">
        <v>29894663000189</v>
      </c>
      <c r="C805" t="s">
        <v>96</v>
      </c>
      <c r="D805" s="57">
        <v>44074</v>
      </c>
      <c r="E805">
        <v>194.85</v>
      </c>
      <c r="F805" s="57">
        <v>44172</v>
      </c>
      <c r="G805">
        <f t="shared" si="50"/>
        <v>-114</v>
      </c>
      <c r="H805" s="57">
        <v>46575</v>
      </c>
      <c r="I805">
        <v>2259</v>
      </c>
      <c r="J805">
        <v>305855586</v>
      </c>
      <c r="K805">
        <v>84</v>
      </c>
      <c r="L805"/>
      <c r="M805"/>
      <c r="N805">
        <v>1.3599999999999999</v>
      </c>
      <c r="O805" s="83">
        <v>10131.6</v>
      </c>
      <c r="P805">
        <v>9695.7699999999968</v>
      </c>
      <c r="Q805">
        <v>1.3769910000000001</v>
      </c>
      <c r="R805">
        <v>10181.390000000001</v>
      </c>
      <c r="S805">
        <v>1.3769910000000001</v>
      </c>
      <c r="T805" s="84">
        <v>10131.6</v>
      </c>
      <c r="U805" s="57">
        <v>44166</v>
      </c>
      <c r="V805" s="81" t="str">
        <f t="shared" si="48"/>
        <v>82020</v>
      </c>
      <c r="W805" s="80" t="str">
        <f t="shared" si="49"/>
        <v>91 a 120 dias</v>
      </c>
      <c r="X805" s="81" t="str">
        <f t="shared" si="51"/>
        <v>122020</v>
      </c>
      <c r="AA805"/>
    </row>
    <row r="806" spans="1:27" x14ac:dyDescent="0.3">
      <c r="A806" s="57">
        <v>44286</v>
      </c>
      <c r="B806">
        <v>29894663000189</v>
      </c>
      <c r="C806" t="s">
        <v>96</v>
      </c>
      <c r="D806" s="57">
        <v>44074</v>
      </c>
      <c r="E806">
        <v>286.18</v>
      </c>
      <c r="F806" s="57">
        <v>44323</v>
      </c>
      <c r="G806">
        <f t="shared" si="50"/>
        <v>37</v>
      </c>
      <c r="H806" s="57">
        <v>46608</v>
      </c>
      <c r="I806">
        <v>2292</v>
      </c>
      <c r="J806">
        <v>305858985</v>
      </c>
      <c r="K806">
        <v>84</v>
      </c>
      <c r="L806"/>
      <c r="M806"/>
      <c r="N806">
        <v>1.4072229999999999</v>
      </c>
      <c r="O806" s="83">
        <v>12105.4</v>
      </c>
      <c r="P806">
        <v>14105.310000000012</v>
      </c>
      <c r="Q806">
        <v>1.753285</v>
      </c>
      <c r="R806">
        <v>13428.36</v>
      </c>
      <c r="S806">
        <v>1.753285</v>
      </c>
      <c r="T806" s="84">
        <v>12105.4</v>
      </c>
      <c r="U806" s="57">
        <v>44317</v>
      </c>
      <c r="V806" s="81" t="str">
        <f t="shared" si="48"/>
        <v>82020</v>
      </c>
      <c r="W806" s="80" t="str">
        <f t="shared" si="49"/>
        <v>1 a 30 dias</v>
      </c>
      <c r="X806" s="81" t="str">
        <f t="shared" si="51"/>
        <v>52021</v>
      </c>
      <c r="AA806"/>
    </row>
    <row r="807" spans="1:27" x14ac:dyDescent="0.3">
      <c r="A807" s="57">
        <v>44286</v>
      </c>
      <c r="B807">
        <v>29894663000189</v>
      </c>
      <c r="C807" t="s">
        <v>96</v>
      </c>
      <c r="D807" s="57">
        <v>44074</v>
      </c>
      <c r="E807">
        <v>234</v>
      </c>
      <c r="F807" s="57">
        <v>44234</v>
      </c>
      <c r="G807">
        <f t="shared" si="50"/>
        <v>-52</v>
      </c>
      <c r="H807" s="57">
        <v>46608</v>
      </c>
      <c r="I807">
        <v>2292</v>
      </c>
      <c r="J807">
        <v>305866827</v>
      </c>
      <c r="K807">
        <v>84</v>
      </c>
      <c r="L807"/>
      <c r="M807"/>
      <c r="N807">
        <v>1.4372660000000002</v>
      </c>
      <c r="O807" s="83">
        <v>10508.73</v>
      </c>
      <c r="P807">
        <v>11417.919999999991</v>
      </c>
      <c r="Q807">
        <v>1.78532</v>
      </c>
      <c r="R807">
        <v>11581.26</v>
      </c>
      <c r="S807">
        <v>1.78532</v>
      </c>
      <c r="T807" s="84">
        <v>10508.73</v>
      </c>
      <c r="U807" s="57">
        <v>44228</v>
      </c>
      <c r="V807" s="81" t="str">
        <f t="shared" si="48"/>
        <v>82020</v>
      </c>
      <c r="W807" s="80" t="str">
        <f t="shared" si="49"/>
        <v>31 a 60 dias</v>
      </c>
      <c r="X807" s="81" t="str">
        <f t="shared" si="51"/>
        <v>22021</v>
      </c>
      <c r="AA807"/>
    </row>
    <row r="808" spans="1:27" x14ac:dyDescent="0.3">
      <c r="A808" s="57">
        <v>44286</v>
      </c>
      <c r="B808">
        <v>29894663000189</v>
      </c>
      <c r="C808" t="s">
        <v>96</v>
      </c>
      <c r="D808" s="57">
        <v>44074</v>
      </c>
      <c r="E808">
        <v>473</v>
      </c>
      <c r="F808" s="57">
        <v>44081</v>
      </c>
      <c r="G808">
        <f t="shared" si="50"/>
        <v>-205</v>
      </c>
      <c r="H808" s="57">
        <v>46608</v>
      </c>
      <c r="I808">
        <v>2292</v>
      </c>
      <c r="J808">
        <v>305867482</v>
      </c>
      <c r="K808">
        <v>84</v>
      </c>
      <c r="L808"/>
      <c r="M808"/>
      <c r="N808">
        <v>1.3599999999999999</v>
      </c>
      <c r="O808" s="83">
        <v>26129.84</v>
      </c>
      <c r="P808">
        <v>23687.719999999998</v>
      </c>
      <c r="Q808">
        <v>1.384341</v>
      </c>
      <c r="R808">
        <v>26303.88</v>
      </c>
      <c r="S808">
        <v>1.384341</v>
      </c>
      <c r="T808" s="84">
        <v>26129.84</v>
      </c>
      <c r="U808" s="57">
        <v>44105</v>
      </c>
      <c r="V808" s="81" t="str">
        <f t="shared" si="48"/>
        <v>82020</v>
      </c>
      <c r="W808" s="80" t="str">
        <f t="shared" si="49"/>
        <v>Acima de 120 dias</v>
      </c>
      <c r="X808" s="81" t="str">
        <f t="shared" si="51"/>
        <v>102020</v>
      </c>
      <c r="AA808"/>
    </row>
    <row r="809" spans="1:27" x14ac:dyDescent="0.3">
      <c r="A809" s="57">
        <v>44286</v>
      </c>
      <c r="B809">
        <v>29894663000189</v>
      </c>
      <c r="C809" t="s">
        <v>96</v>
      </c>
      <c r="D809" s="57">
        <v>44040</v>
      </c>
      <c r="E809">
        <v>210</v>
      </c>
      <c r="F809" s="57">
        <v>44172</v>
      </c>
      <c r="G809">
        <f t="shared" si="50"/>
        <v>-114</v>
      </c>
      <c r="H809" s="57">
        <v>46119</v>
      </c>
      <c r="I809">
        <v>1803</v>
      </c>
      <c r="J809">
        <v>305914518</v>
      </c>
      <c r="K809">
        <v>72</v>
      </c>
      <c r="L809"/>
      <c r="M809"/>
      <c r="N809">
        <v>1.3599999999999999</v>
      </c>
      <c r="O809" s="83">
        <v>210</v>
      </c>
      <c r="P809">
        <v>9391.369999999999</v>
      </c>
      <c r="Q809">
        <v>1.6040220000000001</v>
      </c>
      <c r="R809">
        <v>210</v>
      </c>
      <c r="S809">
        <v>1.6040220000000001</v>
      </c>
      <c r="T809" s="84">
        <v>210</v>
      </c>
      <c r="U809" s="57">
        <v>44197</v>
      </c>
      <c r="V809" s="81" t="str">
        <f t="shared" si="48"/>
        <v>72020</v>
      </c>
      <c r="W809" s="80" t="str">
        <f t="shared" si="49"/>
        <v>91 a 120 dias</v>
      </c>
      <c r="X809" s="81" t="str">
        <f t="shared" si="51"/>
        <v>12021</v>
      </c>
      <c r="AA809"/>
    </row>
    <row r="810" spans="1:27" x14ac:dyDescent="0.3">
      <c r="A810" s="57">
        <v>44286</v>
      </c>
      <c r="B810">
        <v>29894663000189</v>
      </c>
      <c r="C810" t="s">
        <v>96</v>
      </c>
      <c r="D810" s="57">
        <v>44040</v>
      </c>
      <c r="E810">
        <v>63.58</v>
      </c>
      <c r="F810" s="57">
        <v>44081</v>
      </c>
      <c r="G810">
        <f t="shared" si="50"/>
        <v>-205</v>
      </c>
      <c r="H810" s="57">
        <v>46484</v>
      </c>
      <c r="I810">
        <v>2168</v>
      </c>
      <c r="J810">
        <v>305925314</v>
      </c>
      <c r="K810">
        <v>84</v>
      </c>
      <c r="L810"/>
      <c r="M810"/>
      <c r="N810">
        <v>1.4455589160726874</v>
      </c>
      <c r="O810" s="83">
        <v>63.58</v>
      </c>
      <c r="P810">
        <v>3030.9799999999996</v>
      </c>
      <c r="Q810">
        <v>1.7979149999999999</v>
      </c>
      <c r="R810">
        <v>63.58</v>
      </c>
      <c r="S810">
        <v>1.7979149999999999</v>
      </c>
      <c r="T810" s="84">
        <v>63.58</v>
      </c>
      <c r="U810" s="57">
        <v>44105</v>
      </c>
      <c r="V810" s="81" t="str">
        <f t="shared" si="48"/>
        <v>72020</v>
      </c>
      <c r="W810" s="80" t="str">
        <f t="shared" si="49"/>
        <v>Acima de 120 dias</v>
      </c>
      <c r="X810" s="81" t="str">
        <f t="shared" si="51"/>
        <v>102020</v>
      </c>
      <c r="AA810"/>
    </row>
    <row r="811" spans="1:27" x14ac:dyDescent="0.3">
      <c r="A811" s="57">
        <v>44286</v>
      </c>
      <c r="B811">
        <v>29894663000189</v>
      </c>
      <c r="C811" t="s">
        <v>96</v>
      </c>
      <c r="D811" s="57">
        <v>44040</v>
      </c>
      <c r="E811">
        <v>218.27</v>
      </c>
      <c r="F811" s="57">
        <v>44050</v>
      </c>
      <c r="G811">
        <f t="shared" si="50"/>
        <v>-236</v>
      </c>
      <c r="H811" s="57">
        <v>46514</v>
      </c>
      <c r="I811">
        <v>2198</v>
      </c>
      <c r="J811">
        <v>305936062</v>
      </c>
      <c r="K811">
        <v>84</v>
      </c>
      <c r="L811"/>
      <c r="M811"/>
      <c r="N811">
        <v>1.4381128208971004</v>
      </c>
      <c r="O811" s="83">
        <v>10936.7</v>
      </c>
      <c r="P811">
        <v>10497.850000000004</v>
      </c>
      <c r="Q811">
        <v>1.785882</v>
      </c>
      <c r="R811">
        <v>11885.189999999999</v>
      </c>
      <c r="S811">
        <v>1.785882</v>
      </c>
      <c r="T811" s="84">
        <v>10936.7</v>
      </c>
      <c r="U811" s="57">
        <v>44044</v>
      </c>
      <c r="V811" s="81" t="str">
        <f t="shared" si="48"/>
        <v>72020</v>
      </c>
      <c r="W811" s="80" t="str">
        <f t="shared" si="49"/>
        <v>Acima de 120 dias</v>
      </c>
      <c r="X811" s="81" t="str">
        <f t="shared" si="51"/>
        <v>82020</v>
      </c>
      <c r="AA811"/>
    </row>
    <row r="812" spans="1:27" x14ac:dyDescent="0.3">
      <c r="A812" s="57">
        <v>44286</v>
      </c>
      <c r="B812">
        <v>29894663000189</v>
      </c>
      <c r="C812" t="s">
        <v>96</v>
      </c>
      <c r="D812" s="57">
        <v>44040</v>
      </c>
      <c r="E812">
        <v>56.54</v>
      </c>
      <c r="F812" s="57">
        <v>44050</v>
      </c>
      <c r="G812">
        <f t="shared" si="50"/>
        <v>-236</v>
      </c>
      <c r="H812" s="57">
        <v>46545</v>
      </c>
      <c r="I812">
        <v>2229</v>
      </c>
      <c r="J812">
        <v>305943416</v>
      </c>
      <c r="K812">
        <v>84</v>
      </c>
      <c r="L812"/>
      <c r="M812"/>
      <c r="N812">
        <v>1.4252680484559865</v>
      </c>
      <c r="O812" s="83">
        <v>2853.4100000000003</v>
      </c>
      <c r="P812">
        <v>2748.1599999999994</v>
      </c>
      <c r="Q812">
        <v>1.778151</v>
      </c>
      <c r="R812">
        <v>3108.36</v>
      </c>
      <c r="S812">
        <v>1.778151</v>
      </c>
      <c r="T812" s="84">
        <v>2853.4100000000003</v>
      </c>
      <c r="U812" s="57">
        <v>44075</v>
      </c>
      <c r="V812" s="81" t="str">
        <f t="shared" si="48"/>
        <v>72020</v>
      </c>
      <c r="W812" s="80" t="str">
        <f t="shared" si="49"/>
        <v>Acima de 120 dias</v>
      </c>
      <c r="X812" s="81" t="str">
        <f t="shared" si="51"/>
        <v>92020</v>
      </c>
      <c r="AA812"/>
    </row>
    <row r="813" spans="1:27" x14ac:dyDescent="0.3">
      <c r="A813" s="57">
        <v>44286</v>
      </c>
      <c r="B813">
        <v>29894663000189</v>
      </c>
      <c r="C813" t="s">
        <v>96</v>
      </c>
      <c r="D813" s="57">
        <v>44134</v>
      </c>
      <c r="E813">
        <v>54.4</v>
      </c>
      <c r="F813" s="57">
        <v>44234</v>
      </c>
      <c r="G813">
        <f t="shared" si="50"/>
        <v>-52</v>
      </c>
      <c r="H813" s="57">
        <v>46699</v>
      </c>
      <c r="I813">
        <v>2383</v>
      </c>
      <c r="J813">
        <v>305946695</v>
      </c>
      <c r="K813">
        <v>84</v>
      </c>
      <c r="L813"/>
      <c r="M813"/>
      <c r="N813">
        <v>1.4068769999999999</v>
      </c>
      <c r="O813" s="83">
        <v>2513.5299999999997</v>
      </c>
      <c r="P813">
        <v>2642.8399999999997</v>
      </c>
      <c r="Q813">
        <v>1.743063</v>
      </c>
      <c r="R813">
        <v>2770.95</v>
      </c>
      <c r="S813">
        <v>1.743063</v>
      </c>
      <c r="T813" s="84">
        <v>2513.5299999999997</v>
      </c>
      <c r="U813" s="57">
        <v>44228</v>
      </c>
      <c r="V813" s="81" t="str">
        <f t="shared" si="48"/>
        <v>102020</v>
      </c>
      <c r="W813" s="80" t="str">
        <f t="shared" si="49"/>
        <v>31 a 60 dias</v>
      </c>
      <c r="X813" s="81" t="str">
        <f t="shared" si="51"/>
        <v>22021</v>
      </c>
      <c r="AA813"/>
    </row>
    <row r="814" spans="1:27" x14ac:dyDescent="0.3">
      <c r="A814" s="57">
        <v>44286</v>
      </c>
      <c r="B814">
        <v>29894663000189</v>
      </c>
      <c r="C814" t="s">
        <v>96</v>
      </c>
      <c r="D814" s="57">
        <v>44134</v>
      </c>
      <c r="E814">
        <v>52</v>
      </c>
      <c r="F814" s="57">
        <v>44323</v>
      </c>
      <c r="G814">
        <f t="shared" si="50"/>
        <v>37</v>
      </c>
      <c r="H814" s="57">
        <v>46699</v>
      </c>
      <c r="I814">
        <v>2383</v>
      </c>
      <c r="J814">
        <v>305957244</v>
      </c>
      <c r="K814">
        <v>84</v>
      </c>
      <c r="L814"/>
      <c r="M814"/>
      <c r="N814">
        <v>1.413537</v>
      </c>
      <c r="O814" s="83">
        <v>2241.83</v>
      </c>
      <c r="P814">
        <v>2520.440000000001</v>
      </c>
      <c r="Q814">
        <v>1.7501869999999999</v>
      </c>
      <c r="R814">
        <v>2487.41</v>
      </c>
      <c r="S814">
        <v>1.7501869999999999</v>
      </c>
      <c r="T814" s="84">
        <v>2241.83</v>
      </c>
      <c r="U814" s="57">
        <v>44317</v>
      </c>
      <c r="V814" s="81" t="str">
        <f t="shared" si="48"/>
        <v>102020</v>
      </c>
      <c r="W814" s="80" t="str">
        <f t="shared" si="49"/>
        <v>1 a 30 dias</v>
      </c>
      <c r="X814" s="81" t="str">
        <f t="shared" si="51"/>
        <v>52021</v>
      </c>
      <c r="AA814"/>
    </row>
    <row r="815" spans="1:27" x14ac:dyDescent="0.3">
      <c r="A815" s="57">
        <v>44286</v>
      </c>
      <c r="B815">
        <v>29894663000189</v>
      </c>
      <c r="C815" t="s">
        <v>96</v>
      </c>
      <c r="D815" s="57">
        <v>44074</v>
      </c>
      <c r="E815">
        <v>65.84</v>
      </c>
      <c r="F815" s="57">
        <v>44323</v>
      </c>
      <c r="G815">
        <f t="shared" si="50"/>
        <v>37</v>
      </c>
      <c r="H815" s="57">
        <v>46608</v>
      </c>
      <c r="I815">
        <v>2292</v>
      </c>
      <c r="J815">
        <v>305960345</v>
      </c>
      <c r="K815">
        <v>84</v>
      </c>
      <c r="L815"/>
      <c r="M815"/>
      <c r="N815">
        <v>1.3599999999999999</v>
      </c>
      <c r="O815" s="83">
        <v>2954.34</v>
      </c>
      <c r="P815">
        <v>3297.2599999999975</v>
      </c>
      <c r="Q815">
        <v>1.5536000000000001</v>
      </c>
      <c r="R815">
        <v>3134.69</v>
      </c>
      <c r="S815">
        <v>1.5536000000000001</v>
      </c>
      <c r="T815" s="84">
        <v>2954.34</v>
      </c>
      <c r="U815" s="57">
        <v>44317</v>
      </c>
      <c r="V815" s="81" t="str">
        <f t="shared" si="48"/>
        <v>82020</v>
      </c>
      <c r="W815" s="80" t="str">
        <f t="shared" si="49"/>
        <v>1 a 30 dias</v>
      </c>
      <c r="X815" s="81" t="str">
        <f t="shared" si="51"/>
        <v>52021</v>
      </c>
      <c r="AA815"/>
    </row>
    <row r="816" spans="1:27" x14ac:dyDescent="0.3">
      <c r="A816" s="57">
        <v>44286</v>
      </c>
      <c r="B816">
        <v>29894663000189</v>
      </c>
      <c r="C816" t="s">
        <v>96</v>
      </c>
      <c r="D816" s="57">
        <v>44074</v>
      </c>
      <c r="E816">
        <v>84.44</v>
      </c>
      <c r="F816" s="57">
        <v>44323</v>
      </c>
      <c r="G816">
        <f t="shared" si="50"/>
        <v>37</v>
      </c>
      <c r="H816" s="57">
        <v>46638</v>
      </c>
      <c r="I816">
        <v>2322</v>
      </c>
      <c r="J816">
        <v>305968360</v>
      </c>
      <c r="K816">
        <v>84</v>
      </c>
      <c r="L816"/>
      <c r="M816"/>
      <c r="N816">
        <v>1.4173480000000001</v>
      </c>
      <c r="O816" s="83">
        <v>3593.73</v>
      </c>
      <c r="P816">
        <v>4089.0300000000011</v>
      </c>
      <c r="Q816">
        <v>1.7534909999999999</v>
      </c>
      <c r="R816">
        <v>3978.48</v>
      </c>
      <c r="S816">
        <v>1.7534909999999999</v>
      </c>
      <c r="T816" s="84">
        <v>3593.73</v>
      </c>
      <c r="U816" s="57">
        <v>44317</v>
      </c>
      <c r="V816" s="81" t="str">
        <f t="shared" si="48"/>
        <v>82020</v>
      </c>
      <c r="W816" s="80" t="str">
        <f t="shared" si="49"/>
        <v>1 a 30 dias</v>
      </c>
      <c r="X816" s="81" t="str">
        <f t="shared" si="51"/>
        <v>52021</v>
      </c>
      <c r="AA816"/>
    </row>
    <row r="817" spans="1:27" x14ac:dyDescent="0.3">
      <c r="A817" s="57">
        <v>44286</v>
      </c>
      <c r="B817">
        <v>29894663000189</v>
      </c>
      <c r="C817" t="s">
        <v>96</v>
      </c>
      <c r="D817" s="57">
        <v>44074</v>
      </c>
      <c r="E817">
        <v>86.64</v>
      </c>
      <c r="F817" s="57">
        <v>44172</v>
      </c>
      <c r="G817">
        <f t="shared" si="50"/>
        <v>-114</v>
      </c>
      <c r="H817" s="57">
        <v>46608</v>
      </c>
      <c r="I817">
        <v>2292</v>
      </c>
      <c r="J817">
        <v>305973410</v>
      </c>
      <c r="K817">
        <v>84</v>
      </c>
      <c r="L817"/>
      <c r="M817"/>
      <c r="N817">
        <v>1.438841</v>
      </c>
      <c r="O817" s="83">
        <v>4062.42</v>
      </c>
      <c r="P817">
        <v>4225.3299999999981</v>
      </c>
      <c r="Q817">
        <v>1.787015</v>
      </c>
      <c r="R817">
        <v>4459.43</v>
      </c>
      <c r="S817">
        <v>1.787015</v>
      </c>
      <c r="T817" s="84">
        <v>4062.42</v>
      </c>
      <c r="U817" s="57">
        <v>44166</v>
      </c>
      <c r="V817" s="81" t="str">
        <f t="shared" si="48"/>
        <v>82020</v>
      </c>
      <c r="W817" s="80" t="str">
        <f t="shared" si="49"/>
        <v>91 a 120 dias</v>
      </c>
      <c r="X817" s="81" t="str">
        <f t="shared" si="51"/>
        <v>122020</v>
      </c>
      <c r="AA817"/>
    </row>
    <row r="818" spans="1:27" x14ac:dyDescent="0.3">
      <c r="A818" s="57">
        <v>44286</v>
      </c>
      <c r="B818">
        <v>29894663000189</v>
      </c>
      <c r="C818" t="s">
        <v>96</v>
      </c>
      <c r="D818" s="57">
        <v>44074</v>
      </c>
      <c r="E818">
        <v>138.1</v>
      </c>
      <c r="F818" s="57">
        <v>44323</v>
      </c>
      <c r="G818">
        <f t="shared" si="50"/>
        <v>37</v>
      </c>
      <c r="H818" s="57">
        <v>46638</v>
      </c>
      <c r="I818">
        <v>2322</v>
      </c>
      <c r="J818">
        <v>305976206</v>
      </c>
      <c r="K818">
        <v>84</v>
      </c>
      <c r="L818"/>
      <c r="M818"/>
      <c r="N818">
        <v>1.4179550000000001</v>
      </c>
      <c r="O818" s="83">
        <v>5876.2800000000007</v>
      </c>
      <c r="P818">
        <v>6686.079999999999</v>
      </c>
      <c r="Q818">
        <v>1.7541599999999999</v>
      </c>
      <c r="R818">
        <v>6505.4400000000005</v>
      </c>
      <c r="S818">
        <v>1.7541599999999999</v>
      </c>
      <c r="T818" s="84">
        <v>5876.2800000000007</v>
      </c>
      <c r="U818" s="57">
        <v>44317</v>
      </c>
      <c r="V818" s="81" t="str">
        <f t="shared" si="48"/>
        <v>82020</v>
      </c>
      <c r="W818" s="80" t="str">
        <f t="shared" si="49"/>
        <v>1 a 30 dias</v>
      </c>
      <c r="X818" s="81" t="str">
        <f t="shared" si="51"/>
        <v>52021</v>
      </c>
      <c r="AA818"/>
    </row>
    <row r="819" spans="1:27" x14ac:dyDescent="0.3">
      <c r="A819" s="57">
        <v>44286</v>
      </c>
      <c r="B819">
        <v>29894663000189</v>
      </c>
      <c r="C819" t="s">
        <v>96</v>
      </c>
      <c r="D819" s="57">
        <v>44074</v>
      </c>
      <c r="E819">
        <v>234.88</v>
      </c>
      <c r="F819" s="57">
        <v>44262</v>
      </c>
      <c r="G819">
        <f t="shared" si="50"/>
        <v>-24</v>
      </c>
      <c r="H819" s="57">
        <v>46699</v>
      </c>
      <c r="I819">
        <v>2383</v>
      </c>
      <c r="J819">
        <v>305981526</v>
      </c>
      <c r="K819">
        <v>84</v>
      </c>
      <c r="L819"/>
      <c r="M819"/>
      <c r="N819">
        <v>1.3599999999999999</v>
      </c>
      <c r="O819" s="83">
        <v>10917.63</v>
      </c>
      <c r="P819">
        <v>11289.270000000004</v>
      </c>
      <c r="Q819">
        <v>1.6467449999999999</v>
      </c>
      <c r="R819">
        <v>11898.25</v>
      </c>
      <c r="S819">
        <v>1.6467449999999999</v>
      </c>
      <c r="T819" s="84">
        <v>10917.63</v>
      </c>
      <c r="U819" s="57">
        <v>44287</v>
      </c>
      <c r="V819" s="81" t="str">
        <f t="shared" si="48"/>
        <v>82020</v>
      </c>
      <c r="W819" s="80" t="str">
        <f t="shared" si="49"/>
        <v>1 a 30 dias</v>
      </c>
      <c r="X819" s="81" t="str">
        <f t="shared" si="51"/>
        <v>42021</v>
      </c>
      <c r="AA819"/>
    </row>
    <row r="820" spans="1:27" x14ac:dyDescent="0.3">
      <c r="A820" s="57">
        <v>44286</v>
      </c>
      <c r="B820">
        <v>29894663000189</v>
      </c>
      <c r="C820" t="s">
        <v>96</v>
      </c>
      <c r="D820" s="57">
        <v>44099</v>
      </c>
      <c r="E820">
        <v>299</v>
      </c>
      <c r="F820" s="57">
        <v>44293</v>
      </c>
      <c r="G820">
        <f t="shared" si="50"/>
        <v>7</v>
      </c>
      <c r="H820" s="57">
        <v>46699</v>
      </c>
      <c r="I820">
        <v>2383</v>
      </c>
      <c r="J820">
        <v>305983702</v>
      </c>
      <c r="K820">
        <v>84</v>
      </c>
      <c r="L820"/>
      <c r="M820"/>
      <c r="N820">
        <v>1.451673</v>
      </c>
      <c r="O820" s="83">
        <v>13003.33</v>
      </c>
      <c r="P820">
        <v>14064.799999999994</v>
      </c>
      <c r="Q820">
        <v>1.7989999999999999</v>
      </c>
      <c r="R820">
        <v>14430.69</v>
      </c>
      <c r="S820">
        <v>1.7989999999999999</v>
      </c>
      <c r="T820" s="84">
        <v>13003.33</v>
      </c>
      <c r="U820" s="57">
        <v>44287</v>
      </c>
      <c r="V820" s="81" t="str">
        <f t="shared" si="48"/>
        <v>92020</v>
      </c>
      <c r="W820" s="80" t="str">
        <f t="shared" si="49"/>
        <v>1 a 30 dias</v>
      </c>
      <c r="X820" s="81" t="str">
        <f t="shared" si="51"/>
        <v>42021</v>
      </c>
      <c r="AA820"/>
    </row>
    <row r="821" spans="1:27" x14ac:dyDescent="0.3">
      <c r="A821" s="57">
        <v>44286</v>
      </c>
      <c r="B821">
        <v>29894663000189</v>
      </c>
      <c r="C821" t="s">
        <v>96</v>
      </c>
      <c r="D821" s="57">
        <v>43936</v>
      </c>
      <c r="E821">
        <v>37.700000000000003</v>
      </c>
      <c r="F821" s="57">
        <v>44172</v>
      </c>
      <c r="G821">
        <f t="shared" si="50"/>
        <v>-114</v>
      </c>
      <c r="H821" s="57">
        <v>46090</v>
      </c>
      <c r="I821">
        <v>1774</v>
      </c>
      <c r="J821">
        <v>306009982</v>
      </c>
      <c r="K821">
        <v>72</v>
      </c>
      <c r="L821"/>
      <c r="M821"/>
      <c r="N821">
        <v>1.4949999999999999</v>
      </c>
      <c r="O821" s="83">
        <v>1496.82</v>
      </c>
      <c r="P821">
        <v>1637.8999999999994</v>
      </c>
      <c r="Q821">
        <v>2.0333079999999999</v>
      </c>
      <c r="R821">
        <v>1675.96</v>
      </c>
      <c r="S821">
        <v>2.0333079999999999</v>
      </c>
      <c r="T821" s="84">
        <v>1496.82</v>
      </c>
      <c r="U821" s="57">
        <v>44166</v>
      </c>
      <c r="V821" s="81" t="str">
        <f t="shared" si="48"/>
        <v>42020</v>
      </c>
      <c r="W821" s="80" t="str">
        <f t="shared" si="49"/>
        <v>91 a 120 dias</v>
      </c>
      <c r="X821" s="81" t="str">
        <f t="shared" si="51"/>
        <v>122020</v>
      </c>
      <c r="AA821"/>
    </row>
    <row r="822" spans="1:27" x14ac:dyDescent="0.3">
      <c r="A822" s="57">
        <v>44286</v>
      </c>
      <c r="B822">
        <v>29894663000189</v>
      </c>
      <c r="C822" t="s">
        <v>96</v>
      </c>
      <c r="D822" s="57">
        <v>44001</v>
      </c>
      <c r="E822">
        <v>91.07</v>
      </c>
      <c r="F822" s="57">
        <v>44323</v>
      </c>
      <c r="G822">
        <f t="shared" si="50"/>
        <v>37</v>
      </c>
      <c r="H822" s="57">
        <v>46514</v>
      </c>
      <c r="I822">
        <v>2198</v>
      </c>
      <c r="J822">
        <v>306033585</v>
      </c>
      <c r="K822">
        <v>84</v>
      </c>
      <c r="L822"/>
      <c r="M822"/>
      <c r="N822">
        <v>1.4395318507977177</v>
      </c>
      <c r="O822" s="83">
        <v>3744.94</v>
      </c>
      <c r="P822">
        <v>4387.6900000000014</v>
      </c>
      <c r="Q822">
        <v>1.784491</v>
      </c>
      <c r="R822">
        <v>4137.55</v>
      </c>
      <c r="S822">
        <v>1.784491</v>
      </c>
      <c r="T822" s="84">
        <v>3744.94</v>
      </c>
      <c r="U822" s="57">
        <v>44317</v>
      </c>
      <c r="V822" s="81" t="str">
        <f t="shared" si="48"/>
        <v>62020</v>
      </c>
      <c r="W822" s="80" t="str">
        <f t="shared" si="49"/>
        <v>1 a 30 dias</v>
      </c>
      <c r="X822" s="81" t="str">
        <f t="shared" si="51"/>
        <v>52021</v>
      </c>
      <c r="AA822"/>
    </row>
    <row r="823" spans="1:27" x14ac:dyDescent="0.3">
      <c r="A823" s="57">
        <v>44286</v>
      </c>
      <c r="B823">
        <v>29894663000189</v>
      </c>
      <c r="C823" t="s">
        <v>96</v>
      </c>
      <c r="D823" s="57">
        <v>44040</v>
      </c>
      <c r="E823">
        <v>191.15</v>
      </c>
      <c r="F823" s="57">
        <v>44081</v>
      </c>
      <c r="G823">
        <f t="shared" si="50"/>
        <v>-205</v>
      </c>
      <c r="H823" s="57">
        <v>45084</v>
      </c>
      <c r="I823">
        <v>768</v>
      </c>
      <c r="J823">
        <v>306049551</v>
      </c>
      <c r="K823">
        <v>36</v>
      </c>
      <c r="L823"/>
      <c r="M823"/>
      <c r="N823">
        <v>1.3599999999999999</v>
      </c>
      <c r="O823" s="83">
        <v>5538.0499999999993</v>
      </c>
      <c r="P823">
        <v>5325.76</v>
      </c>
      <c r="Q823">
        <v>1.79521</v>
      </c>
      <c r="R823">
        <v>5744.92</v>
      </c>
      <c r="S823">
        <v>1.79521</v>
      </c>
      <c r="T823" s="84">
        <v>5538.0499999999993</v>
      </c>
      <c r="U823" s="57">
        <v>44105</v>
      </c>
      <c r="V823" s="81" t="str">
        <f t="shared" si="48"/>
        <v>72020</v>
      </c>
      <c r="W823" s="80" t="str">
        <f t="shared" si="49"/>
        <v>Acima de 120 dias</v>
      </c>
      <c r="X823" s="81" t="str">
        <f t="shared" si="51"/>
        <v>102020</v>
      </c>
      <c r="AA823"/>
    </row>
    <row r="824" spans="1:27" x14ac:dyDescent="0.3">
      <c r="A824" s="57">
        <v>44286</v>
      </c>
      <c r="B824">
        <v>29894663000189</v>
      </c>
      <c r="C824" t="s">
        <v>96</v>
      </c>
      <c r="D824" s="57">
        <v>43978</v>
      </c>
      <c r="E824">
        <v>391.58</v>
      </c>
      <c r="F824" s="57">
        <v>44019</v>
      </c>
      <c r="G824">
        <f t="shared" si="50"/>
        <v>-267</v>
      </c>
      <c r="H824" s="57">
        <v>46119</v>
      </c>
      <c r="I824">
        <v>1803</v>
      </c>
      <c r="J824">
        <v>306122812</v>
      </c>
      <c r="K824">
        <v>72</v>
      </c>
      <c r="L824"/>
      <c r="M824"/>
      <c r="N824">
        <v>1.4014284920943103</v>
      </c>
      <c r="O824" s="83">
        <v>18428.66</v>
      </c>
      <c r="P824">
        <v>17586.240000000002</v>
      </c>
      <c r="Q824">
        <v>1.791933</v>
      </c>
      <c r="R824">
        <v>19897.77</v>
      </c>
      <c r="S824">
        <v>1.791933</v>
      </c>
      <c r="T824" s="84">
        <v>18428.66</v>
      </c>
      <c r="U824" s="57">
        <v>44013</v>
      </c>
      <c r="V824" s="81" t="str">
        <f t="shared" si="48"/>
        <v>52020</v>
      </c>
      <c r="W824" s="80" t="str">
        <f t="shared" si="49"/>
        <v>Acima de 120 dias</v>
      </c>
      <c r="X824" s="81" t="str">
        <f t="shared" si="51"/>
        <v>72020</v>
      </c>
      <c r="AA824"/>
    </row>
    <row r="825" spans="1:27" x14ac:dyDescent="0.3">
      <c r="A825" s="57">
        <v>44286</v>
      </c>
      <c r="B825">
        <v>29894663000189</v>
      </c>
      <c r="C825" t="s">
        <v>96</v>
      </c>
      <c r="D825" s="57">
        <v>44134</v>
      </c>
      <c r="E825">
        <v>52.15</v>
      </c>
      <c r="F825" s="57">
        <v>44262</v>
      </c>
      <c r="G825">
        <f t="shared" si="50"/>
        <v>-24</v>
      </c>
      <c r="H825" s="57">
        <v>46699</v>
      </c>
      <c r="I825">
        <v>2383</v>
      </c>
      <c r="J825">
        <v>306134159</v>
      </c>
      <c r="K825">
        <v>84</v>
      </c>
      <c r="L825"/>
      <c r="M825"/>
      <c r="N825">
        <v>1.4156930000000001</v>
      </c>
      <c r="O825" s="83">
        <v>2351.0499999999997</v>
      </c>
      <c r="P825">
        <v>2525.8100000000009</v>
      </c>
      <c r="Q825">
        <v>1.752534</v>
      </c>
      <c r="R825">
        <v>2597.25</v>
      </c>
      <c r="S825">
        <v>1.752534</v>
      </c>
      <c r="T825" s="84">
        <v>2351.0499999999997</v>
      </c>
      <c r="U825" s="57">
        <v>44256</v>
      </c>
      <c r="V825" s="81" t="str">
        <f t="shared" si="48"/>
        <v>102020</v>
      </c>
      <c r="W825" s="80" t="str">
        <f t="shared" si="49"/>
        <v>1 a 30 dias</v>
      </c>
      <c r="X825" s="81" t="str">
        <f t="shared" si="51"/>
        <v>32021</v>
      </c>
      <c r="AA825"/>
    </row>
    <row r="826" spans="1:27" x14ac:dyDescent="0.3">
      <c r="A826" s="57">
        <v>44286</v>
      </c>
      <c r="B826">
        <v>29894663000189</v>
      </c>
      <c r="C826" t="s">
        <v>96</v>
      </c>
      <c r="D826" s="57">
        <v>44001</v>
      </c>
      <c r="E826">
        <v>340.28</v>
      </c>
      <c r="F826" s="57">
        <v>44019</v>
      </c>
      <c r="G826">
        <f t="shared" si="50"/>
        <v>-267</v>
      </c>
      <c r="H826" s="57">
        <v>46545</v>
      </c>
      <c r="I826">
        <v>2229</v>
      </c>
      <c r="J826">
        <v>306145178</v>
      </c>
      <c r="K826">
        <v>84</v>
      </c>
      <c r="L826"/>
      <c r="M826"/>
      <c r="N826">
        <v>1.4531509999999999</v>
      </c>
      <c r="O826" s="83">
        <v>17430.03</v>
      </c>
      <c r="P826">
        <v>16420.180000000008</v>
      </c>
      <c r="Q826">
        <v>1.7989999999999999</v>
      </c>
      <c r="R826">
        <v>18917.629999999997</v>
      </c>
      <c r="S826">
        <v>1.7989999999999999</v>
      </c>
      <c r="T826" s="84">
        <v>17430.03</v>
      </c>
      <c r="U826" s="57">
        <v>44075</v>
      </c>
      <c r="V826" s="81" t="str">
        <f t="shared" si="48"/>
        <v>62020</v>
      </c>
      <c r="W826" s="80" t="str">
        <f t="shared" si="49"/>
        <v>Acima de 120 dias</v>
      </c>
      <c r="X826" s="81" t="str">
        <f t="shared" si="51"/>
        <v>92020</v>
      </c>
      <c r="AA826"/>
    </row>
    <row r="827" spans="1:27" x14ac:dyDescent="0.3">
      <c r="A827" s="57">
        <v>44286</v>
      </c>
      <c r="B827">
        <v>29894663000189</v>
      </c>
      <c r="C827" t="s">
        <v>96</v>
      </c>
      <c r="D827" s="57">
        <v>44040</v>
      </c>
      <c r="E827">
        <v>54.4</v>
      </c>
      <c r="F827" s="57">
        <v>44172</v>
      </c>
      <c r="G827">
        <f t="shared" si="50"/>
        <v>-114</v>
      </c>
      <c r="H827" s="57">
        <v>46545</v>
      </c>
      <c r="I827">
        <v>2229</v>
      </c>
      <c r="J827">
        <v>306147551</v>
      </c>
      <c r="K827">
        <v>84</v>
      </c>
      <c r="L827"/>
      <c r="M827"/>
      <c r="N827">
        <v>1.4332583697234347</v>
      </c>
      <c r="O827" s="83">
        <v>2522.83</v>
      </c>
      <c r="P827">
        <v>2637.1500000000005</v>
      </c>
      <c r="Q827">
        <v>1.7859069999999999</v>
      </c>
      <c r="R827">
        <v>2767.12</v>
      </c>
      <c r="S827">
        <v>1.7859069999999999</v>
      </c>
      <c r="T827" s="84">
        <v>2522.83</v>
      </c>
      <c r="U827" s="57">
        <v>44166</v>
      </c>
      <c r="V827" s="81" t="str">
        <f t="shared" si="48"/>
        <v>72020</v>
      </c>
      <c r="W827" s="80" t="str">
        <f t="shared" si="49"/>
        <v>91 a 120 dias</v>
      </c>
      <c r="X827" s="81" t="str">
        <f t="shared" si="51"/>
        <v>122020</v>
      </c>
      <c r="AA827"/>
    </row>
    <row r="828" spans="1:27" x14ac:dyDescent="0.3">
      <c r="A828" s="57">
        <v>44286</v>
      </c>
      <c r="B828">
        <v>29894663000189</v>
      </c>
      <c r="C828" t="s">
        <v>96</v>
      </c>
      <c r="D828" s="57">
        <v>44138</v>
      </c>
      <c r="E828">
        <v>631.95000000000005</v>
      </c>
      <c r="F828" s="57">
        <v>44323</v>
      </c>
      <c r="G828">
        <f t="shared" si="50"/>
        <v>37</v>
      </c>
      <c r="H828" s="57">
        <v>46575</v>
      </c>
      <c r="I828">
        <v>2259</v>
      </c>
      <c r="J828">
        <v>306151461</v>
      </c>
      <c r="K828">
        <v>84</v>
      </c>
      <c r="L828"/>
      <c r="M828"/>
      <c r="N828">
        <v>1.389516</v>
      </c>
      <c r="O828" s="83">
        <v>26701.530000000002</v>
      </c>
      <c r="P828">
        <v>30778.829999999991</v>
      </c>
      <c r="Q828">
        <v>1.7352650000000001</v>
      </c>
      <c r="R828">
        <v>29593.23</v>
      </c>
      <c r="S828">
        <v>1.7352650000000001</v>
      </c>
      <c r="T828" s="84">
        <v>26701.530000000002</v>
      </c>
      <c r="U828" s="57">
        <v>44317</v>
      </c>
      <c r="V828" s="81" t="str">
        <f t="shared" si="48"/>
        <v>112020</v>
      </c>
      <c r="W828" s="80" t="str">
        <f t="shared" si="49"/>
        <v>1 a 30 dias</v>
      </c>
      <c r="X828" s="81" t="str">
        <f t="shared" si="51"/>
        <v>52021</v>
      </c>
      <c r="AA828"/>
    </row>
    <row r="829" spans="1:27" x14ac:dyDescent="0.3">
      <c r="A829" s="57">
        <v>44286</v>
      </c>
      <c r="B829">
        <v>29894663000189</v>
      </c>
      <c r="C829" t="s">
        <v>96</v>
      </c>
      <c r="D829" s="57">
        <v>44040</v>
      </c>
      <c r="E829">
        <v>301.10000000000002</v>
      </c>
      <c r="F829" s="57">
        <v>44050</v>
      </c>
      <c r="G829">
        <f t="shared" si="50"/>
        <v>-236</v>
      </c>
      <c r="H829" s="57">
        <v>46545</v>
      </c>
      <c r="I829">
        <v>2229</v>
      </c>
      <c r="J829">
        <v>306151876</v>
      </c>
      <c r="K829">
        <v>84</v>
      </c>
      <c r="L829"/>
      <c r="M829"/>
      <c r="N829">
        <v>1.4385958804395584</v>
      </c>
      <c r="O829" s="83">
        <v>1505.5</v>
      </c>
      <c r="P829">
        <v>14570.659999999994</v>
      </c>
      <c r="Q829">
        <v>1.7866109999999999</v>
      </c>
      <c r="R829">
        <v>1505.5</v>
      </c>
      <c r="S829">
        <v>1.7866109999999999</v>
      </c>
      <c r="T829" s="84">
        <v>1505.5</v>
      </c>
      <c r="U829" s="57">
        <v>44197</v>
      </c>
      <c r="V829" s="81" t="str">
        <f t="shared" si="48"/>
        <v>72020</v>
      </c>
      <c r="W829" s="80" t="str">
        <f t="shared" si="49"/>
        <v>Acima de 120 dias</v>
      </c>
      <c r="X829" s="81" t="str">
        <f t="shared" si="51"/>
        <v>12021</v>
      </c>
      <c r="AA829"/>
    </row>
    <row r="830" spans="1:27" x14ac:dyDescent="0.3">
      <c r="A830" s="57">
        <v>44286</v>
      </c>
      <c r="B830">
        <v>29894663000189</v>
      </c>
      <c r="C830" t="s">
        <v>96</v>
      </c>
      <c r="D830" s="57">
        <v>44099</v>
      </c>
      <c r="E830">
        <v>49.8</v>
      </c>
      <c r="F830" s="57">
        <v>44293</v>
      </c>
      <c r="G830">
        <f t="shared" si="50"/>
        <v>7</v>
      </c>
      <c r="H830" s="57">
        <v>46575</v>
      </c>
      <c r="I830">
        <v>2259</v>
      </c>
      <c r="J830">
        <v>306159809</v>
      </c>
      <c r="K830">
        <v>84</v>
      </c>
      <c r="L830"/>
      <c r="M830"/>
      <c r="N830">
        <v>1.3922159999999999</v>
      </c>
      <c r="O830" s="83">
        <v>2153.23</v>
      </c>
      <c r="P830">
        <v>2429.7100000000009</v>
      </c>
      <c r="Q830">
        <v>1.736405</v>
      </c>
      <c r="R830">
        <v>2379.9499999999998</v>
      </c>
      <c r="S830">
        <v>1.736405</v>
      </c>
      <c r="T830" s="84">
        <v>2153.23</v>
      </c>
      <c r="U830" s="57">
        <v>44287</v>
      </c>
      <c r="V830" s="81" t="str">
        <f t="shared" si="48"/>
        <v>92020</v>
      </c>
      <c r="W830" s="80" t="str">
        <f t="shared" si="49"/>
        <v>1 a 30 dias</v>
      </c>
      <c r="X830" s="81" t="str">
        <f t="shared" si="51"/>
        <v>42021</v>
      </c>
      <c r="AA830"/>
    </row>
    <row r="831" spans="1:27" x14ac:dyDescent="0.3">
      <c r="A831" s="57">
        <v>44286</v>
      </c>
      <c r="B831">
        <v>29894663000189</v>
      </c>
      <c r="C831" t="s">
        <v>96</v>
      </c>
      <c r="D831" s="57">
        <v>44040</v>
      </c>
      <c r="E831">
        <v>137.78</v>
      </c>
      <c r="F831" s="57">
        <v>44323</v>
      </c>
      <c r="G831">
        <f t="shared" si="50"/>
        <v>37</v>
      </c>
      <c r="H831" s="57">
        <v>46119</v>
      </c>
      <c r="I831">
        <v>1803</v>
      </c>
      <c r="J831">
        <v>306221832</v>
      </c>
      <c r="K831">
        <v>72</v>
      </c>
      <c r="L831"/>
      <c r="M831"/>
      <c r="N831">
        <v>1.4030431034460042</v>
      </c>
      <c r="O831" s="83">
        <v>5101.7199999999993</v>
      </c>
      <c r="P831">
        <v>6085.3700000000017</v>
      </c>
      <c r="Q831">
        <v>1.7957810000000001</v>
      </c>
      <c r="R831">
        <v>5621.0599999999995</v>
      </c>
      <c r="S831">
        <v>1.7957810000000001</v>
      </c>
      <c r="T831" s="84">
        <v>5101.7199999999993</v>
      </c>
      <c r="U831" s="57">
        <v>44317</v>
      </c>
      <c r="V831" s="81" t="str">
        <f t="shared" si="48"/>
        <v>72020</v>
      </c>
      <c r="W831" s="80" t="str">
        <f t="shared" si="49"/>
        <v>1 a 30 dias</v>
      </c>
      <c r="X831" s="81" t="str">
        <f t="shared" si="51"/>
        <v>52021</v>
      </c>
      <c r="AA831"/>
    </row>
    <row r="832" spans="1:27" x14ac:dyDescent="0.3">
      <c r="A832" s="57">
        <v>44286</v>
      </c>
      <c r="B832">
        <v>29894663000189</v>
      </c>
      <c r="C832" t="s">
        <v>96</v>
      </c>
      <c r="D832" s="57">
        <v>43978</v>
      </c>
      <c r="E832">
        <v>262.08999999999997</v>
      </c>
      <c r="F832" s="57">
        <v>44019</v>
      </c>
      <c r="G832">
        <f t="shared" si="50"/>
        <v>-267</v>
      </c>
      <c r="H832" s="57">
        <v>46514</v>
      </c>
      <c r="I832">
        <v>2198</v>
      </c>
      <c r="J832">
        <v>306230527</v>
      </c>
      <c r="K832">
        <v>84</v>
      </c>
      <c r="L832"/>
      <c r="M832"/>
      <c r="N832">
        <v>1.3979820000000001</v>
      </c>
      <c r="O832" s="83">
        <v>13525.81</v>
      </c>
      <c r="P832">
        <v>12930.13</v>
      </c>
      <c r="Q832">
        <v>1.7428269999999999</v>
      </c>
      <c r="R832">
        <v>14676.07</v>
      </c>
      <c r="S832">
        <v>1.7428269999999999</v>
      </c>
      <c r="T832" s="84">
        <v>13525.81</v>
      </c>
      <c r="U832" s="57">
        <v>44044</v>
      </c>
      <c r="V832" s="81" t="str">
        <f t="shared" si="48"/>
        <v>52020</v>
      </c>
      <c r="W832" s="80" t="str">
        <f t="shared" si="49"/>
        <v>Acima de 120 dias</v>
      </c>
      <c r="X832" s="81" t="str">
        <f t="shared" si="51"/>
        <v>82020</v>
      </c>
      <c r="AA832"/>
    </row>
    <row r="833" spans="1:27" x14ac:dyDescent="0.3">
      <c r="A833" s="57">
        <v>44286</v>
      </c>
      <c r="B833">
        <v>29894663000189</v>
      </c>
      <c r="C833" t="s">
        <v>96</v>
      </c>
      <c r="D833" s="57">
        <v>43978</v>
      </c>
      <c r="E833">
        <v>704</v>
      </c>
      <c r="F833" s="57">
        <v>44293</v>
      </c>
      <c r="G833">
        <f t="shared" si="50"/>
        <v>7</v>
      </c>
      <c r="H833" s="57">
        <v>46514</v>
      </c>
      <c r="I833">
        <v>2198</v>
      </c>
      <c r="J833">
        <v>306231820</v>
      </c>
      <c r="K833">
        <v>84</v>
      </c>
      <c r="L833"/>
      <c r="M833"/>
      <c r="N833">
        <v>1.4416850000000001</v>
      </c>
      <c r="O833" s="83">
        <v>29613.86</v>
      </c>
      <c r="P833">
        <v>34224.14</v>
      </c>
      <c r="Q833">
        <v>1.78945</v>
      </c>
      <c r="R833">
        <v>32668.22</v>
      </c>
      <c r="S833">
        <v>1.78945</v>
      </c>
      <c r="T833" s="84">
        <v>29613.86</v>
      </c>
      <c r="U833" s="57">
        <v>44287</v>
      </c>
      <c r="V833" s="81" t="str">
        <f t="shared" si="48"/>
        <v>52020</v>
      </c>
      <c r="W833" s="80" t="str">
        <f t="shared" si="49"/>
        <v>1 a 30 dias</v>
      </c>
      <c r="X833" s="81" t="str">
        <f t="shared" si="51"/>
        <v>42021</v>
      </c>
      <c r="AA833"/>
    </row>
    <row r="834" spans="1:27" x14ac:dyDescent="0.3">
      <c r="A834" s="57">
        <v>44286</v>
      </c>
      <c r="B834">
        <v>29894663000189</v>
      </c>
      <c r="C834" t="s">
        <v>96</v>
      </c>
      <c r="D834" s="57">
        <v>44134</v>
      </c>
      <c r="E834">
        <v>120</v>
      </c>
      <c r="F834" s="57">
        <v>44323</v>
      </c>
      <c r="G834">
        <f t="shared" si="50"/>
        <v>37</v>
      </c>
      <c r="H834" s="57">
        <v>46699</v>
      </c>
      <c r="I834">
        <v>2383</v>
      </c>
      <c r="J834">
        <v>306240782</v>
      </c>
      <c r="K834">
        <v>84</v>
      </c>
      <c r="L834"/>
      <c r="M834"/>
      <c r="N834">
        <v>1.421054</v>
      </c>
      <c r="O834" s="83">
        <v>5161.1899999999996</v>
      </c>
      <c r="P834">
        <v>5801.3199999999988</v>
      </c>
      <c r="Q834">
        <v>1.7581850000000001</v>
      </c>
      <c r="R834">
        <v>5726.63</v>
      </c>
      <c r="S834">
        <v>1.7581850000000001</v>
      </c>
      <c r="T834" s="84">
        <v>5161.1899999999996</v>
      </c>
      <c r="U834" s="57">
        <v>44317</v>
      </c>
      <c r="V834" s="81" t="str">
        <f t="shared" ref="V834:V897" si="52">MONTH(D834)&amp;YEAR(D834)</f>
        <v>102020</v>
      </c>
      <c r="W834" s="80" t="str">
        <f t="shared" ref="W834:W897" si="53">_xlfn.IFS(G834&lt;-120,"Acima de 120 dias",G834&lt;=-90,"91 a 120 dias",G834&lt;=-61,"61 a 90 dias",G834&lt;=-31,"31 a 60 dias",G834&gt;=-30,"1 a 30 dias")</f>
        <v>1 a 30 dias</v>
      </c>
      <c r="X834" s="81" t="str">
        <f t="shared" si="51"/>
        <v>52021</v>
      </c>
      <c r="AA834"/>
    </row>
    <row r="835" spans="1:27" x14ac:dyDescent="0.3">
      <c r="A835" s="57">
        <v>44286</v>
      </c>
      <c r="B835">
        <v>29894663000189</v>
      </c>
      <c r="C835" t="s">
        <v>96</v>
      </c>
      <c r="D835" s="57">
        <v>44074</v>
      </c>
      <c r="E835">
        <v>155</v>
      </c>
      <c r="F835" s="57">
        <v>44262</v>
      </c>
      <c r="G835">
        <f t="shared" ref="G835:G898" si="54">F835-A835</f>
        <v>-24</v>
      </c>
      <c r="H835" s="57">
        <v>46575</v>
      </c>
      <c r="I835">
        <v>2259</v>
      </c>
      <c r="J835">
        <v>306250084</v>
      </c>
      <c r="K835">
        <v>84</v>
      </c>
      <c r="L835"/>
      <c r="M835"/>
      <c r="N835">
        <v>1.3599999999999999</v>
      </c>
      <c r="O835" s="83">
        <v>7699.29</v>
      </c>
      <c r="P835">
        <v>7712.829999999999</v>
      </c>
      <c r="Q835">
        <v>1.3303940000000001</v>
      </c>
      <c r="R835">
        <v>7634.12</v>
      </c>
      <c r="S835">
        <v>1.3303940000000001</v>
      </c>
      <c r="T835" s="84">
        <v>7699.29</v>
      </c>
      <c r="U835" s="57">
        <v>44287</v>
      </c>
      <c r="V835" s="81" t="str">
        <f t="shared" si="52"/>
        <v>82020</v>
      </c>
      <c r="W835" s="80" t="str">
        <f t="shared" si="53"/>
        <v>1 a 30 dias</v>
      </c>
      <c r="X835" s="81" t="str">
        <f t="shared" ref="X835:X898" si="55">MONTH(U835)&amp;YEAR(U835)</f>
        <v>42021</v>
      </c>
      <c r="AA835"/>
    </row>
    <row r="836" spans="1:27" x14ac:dyDescent="0.3">
      <c r="A836" s="57">
        <v>44286</v>
      </c>
      <c r="B836">
        <v>29894663000189</v>
      </c>
      <c r="C836" t="s">
        <v>96</v>
      </c>
      <c r="D836" s="57">
        <v>44099</v>
      </c>
      <c r="E836">
        <v>271.85000000000002</v>
      </c>
      <c r="F836" s="57">
        <v>44142</v>
      </c>
      <c r="G836">
        <f t="shared" si="54"/>
        <v>-144</v>
      </c>
      <c r="H836" s="57">
        <v>46638</v>
      </c>
      <c r="I836">
        <v>2322</v>
      </c>
      <c r="J836">
        <v>306275427</v>
      </c>
      <c r="K836">
        <v>84</v>
      </c>
      <c r="L836"/>
      <c r="M836"/>
      <c r="N836">
        <v>1.3599999999999999</v>
      </c>
      <c r="O836" s="83">
        <v>14737.640000000001</v>
      </c>
      <c r="P836">
        <v>13581.049999999994</v>
      </c>
      <c r="Q836">
        <v>1.342778</v>
      </c>
      <c r="R836">
        <v>14670.17</v>
      </c>
      <c r="S836">
        <v>1.342778</v>
      </c>
      <c r="T836" s="84">
        <v>14737.640000000001</v>
      </c>
      <c r="U836" s="57">
        <v>44136</v>
      </c>
      <c r="V836" s="81" t="str">
        <f t="shared" si="52"/>
        <v>92020</v>
      </c>
      <c r="W836" s="80" t="str">
        <f t="shared" si="53"/>
        <v>Acima de 120 dias</v>
      </c>
      <c r="X836" s="81" t="str">
        <f t="shared" si="55"/>
        <v>112020</v>
      </c>
      <c r="AA836"/>
    </row>
    <row r="837" spans="1:27" x14ac:dyDescent="0.3">
      <c r="A837" s="57">
        <v>44286</v>
      </c>
      <c r="B837">
        <v>29894663000189</v>
      </c>
      <c r="C837" t="s">
        <v>96</v>
      </c>
      <c r="D837" s="57">
        <v>44074</v>
      </c>
      <c r="E837">
        <v>134</v>
      </c>
      <c r="F837" s="57">
        <v>44323</v>
      </c>
      <c r="G837">
        <f t="shared" si="54"/>
        <v>37</v>
      </c>
      <c r="H837" s="57">
        <v>46638</v>
      </c>
      <c r="I837">
        <v>2322</v>
      </c>
      <c r="J837">
        <v>306280581</v>
      </c>
      <c r="K837">
        <v>84</v>
      </c>
      <c r="L837"/>
      <c r="M837"/>
      <c r="N837">
        <v>1.455311</v>
      </c>
      <c r="O837" s="83">
        <v>5635.94</v>
      </c>
      <c r="P837">
        <v>6404.7400000000007</v>
      </c>
      <c r="Q837">
        <v>1.79382</v>
      </c>
      <c r="R837">
        <v>6239.91</v>
      </c>
      <c r="S837">
        <v>1.79382</v>
      </c>
      <c r="T837" s="84">
        <v>5635.94</v>
      </c>
      <c r="U837" s="57">
        <v>44317</v>
      </c>
      <c r="V837" s="81" t="str">
        <f t="shared" si="52"/>
        <v>82020</v>
      </c>
      <c r="W837" s="80" t="str">
        <f t="shared" si="53"/>
        <v>1 a 30 dias</v>
      </c>
      <c r="X837" s="81" t="str">
        <f t="shared" si="55"/>
        <v>52021</v>
      </c>
      <c r="AA837"/>
    </row>
    <row r="838" spans="1:27" x14ac:dyDescent="0.3">
      <c r="A838" s="57">
        <v>44286</v>
      </c>
      <c r="B838">
        <v>29894663000189</v>
      </c>
      <c r="C838" t="s">
        <v>96</v>
      </c>
      <c r="D838" s="57">
        <v>43936</v>
      </c>
      <c r="E838">
        <v>14.2</v>
      </c>
      <c r="F838" s="57">
        <v>44050</v>
      </c>
      <c r="G838">
        <f t="shared" si="54"/>
        <v>-236</v>
      </c>
      <c r="H838" s="57">
        <v>46090</v>
      </c>
      <c r="I838">
        <v>1774</v>
      </c>
      <c r="J838">
        <v>306316800</v>
      </c>
      <c r="K838">
        <v>72</v>
      </c>
      <c r="L838"/>
      <c r="M838"/>
      <c r="N838">
        <v>1.4949999999999999</v>
      </c>
      <c r="O838" s="83">
        <v>620.37</v>
      </c>
      <c r="P838">
        <v>616.98000000000025</v>
      </c>
      <c r="Q838">
        <v>2.0354679999999998</v>
      </c>
      <c r="R838">
        <v>688.05</v>
      </c>
      <c r="S838">
        <v>2.0354679999999998</v>
      </c>
      <c r="T838" s="84">
        <v>620.37</v>
      </c>
      <c r="U838" s="57">
        <v>44044</v>
      </c>
      <c r="V838" s="81" t="str">
        <f t="shared" si="52"/>
        <v>42020</v>
      </c>
      <c r="W838" s="80" t="str">
        <f t="shared" si="53"/>
        <v>Acima de 120 dias</v>
      </c>
      <c r="X838" s="81" t="str">
        <f t="shared" si="55"/>
        <v>82020</v>
      </c>
      <c r="AA838"/>
    </row>
    <row r="839" spans="1:27" x14ac:dyDescent="0.3">
      <c r="A839" s="57">
        <v>44286</v>
      </c>
      <c r="B839">
        <v>29894663000189</v>
      </c>
      <c r="C839" t="s">
        <v>96</v>
      </c>
      <c r="D839" s="57">
        <v>43978</v>
      </c>
      <c r="E839">
        <v>112.17</v>
      </c>
      <c r="F839" s="57">
        <v>44323</v>
      </c>
      <c r="G839">
        <f t="shared" si="54"/>
        <v>37</v>
      </c>
      <c r="H839" s="57">
        <v>46119</v>
      </c>
      <c r="I839">
        <v>1803</v>
      </c>
      <c r="J839">
        <v>306318949</v>
      </c>
      <c r="K839">
        <v>72</v>
      </c>
      <c r="L839"/>
      <c r="M839"/>
      <c r="N839">
        <v>1.3599999999999999</v>
      </c>
      <c r="O839" s="83">
        <v>4335.83</v>
      </c>
      <c r="P839">
        <v>5099.9500000000025</v>
      </c>
      <c r="Q839">
        <v>1.618811</v>
      </c>
      <c r="R839">
        <v>4626.3</v>
      </c>
      <c r="S839">
        <v>1.618811</v>
      </c>
      <c r="T839" s="84">
        <v>4335.83</v>
      </c>
      <c r="U839" s="57">
        <v>44317</v>
      </c>
      <c r="V839" s="81" t="str">
        <f t="shared" si="52"/>
        <v>52020</v>
      </c>
      <c r="W839" s="80" t="str">
        <f t="shared" si="53"/>
        <v>1 a 30 dias</v>
      </c>
      <c r="X839" s="81" t="str">
        <f t="shared" si="55"/>
        <v>52021</v>
      </c>
      <c r="AA839"/>
    </row>
    <row r="840" spans="1:27" x14ac:dyDescent="0.3">
      <c r="A840" s="57">
        <v>44286</v>
      </c>
      <c r="B840">
        <v>29894663000189</v>
      </c>
      <c r="C840" t="s">
        <v>96</v>
      </c>
      <c r="D840" s="57">
        <v>43978</v>
      </c>
      <c r="E840">
        <v>114.3</v>
      </c>
      <c r="F840" s="57">
        <v>44203</v>
      </c>
      <c r="G840">
        <f t="shared" si="54"/>
        <v>-83</v>
      </c>
      <c r="H840" s="57">
        <v>46484</v>
      </c>
      <c r="I840">
        <v>2168</v>
      </c>
      <c r="J840">
        <v>306325297</v>
      </c>
      <c r="K840">
        <v>84</v>
      </c>
      <c r="L840"/>
      <c r="M840"/>
      <c r="N840">
        <v>1.4373692988376148</v>
      </c>
      <c r="O840" s="83">
        <v>5125.41</v>
      </c>
      <c r="P840">
        <v>5530.4300000000012</v>
      </c>
      <c r="Q840">
        <v>1.7848550000000001</v>
      </c>
      <c r="R840">
        <v>5613.06</v>
      </c>
      <c r="S840">
        <v>1.7848550000000001</v>
      </c>
      <c r="T840" s="84">
        <v>5125.41</v>
      </c>
      <c r="U840" s="57">
        <v>44197</v>
      </c>
      <c r="V840" s="81" t="str">
        <f t="shared" si="52"/>
        <v>52020</v>
      </c>
      <c r="W840" s="80" t="str">
        <f t="shared" si="53"/>
        <v>61 a 90 dias</v>
      </c>
      <c r="X840" s="81" t="str">
        <f t="shared" si="55"/>
        <v>12021</v>
      </c>
      <c r="AA840"/>
    </row>
    <row r="841" spans="1:27" x14ac:dyDescent="0.3">
      <c r="A841" s="57">
        <v>44286</v>
      </c>
      <c r="B841">
        <v>29894663000189</v>
      </c>
      <c r="C841" t="s">
        <v>96</v>
      </c>
      <c r="D841" s="57">
        <v>44134</v>
      </c>
      <c r="E841">
        <v>235</v>
      </c>
      <c r="F841" s="57">
        <v>44234</v>
      </c>
      <c r="G841">
        <f t="shared" si="54"/>
        <v>-52</v>
      </c>
      <c r="H841" s="57">
        <v>46667</v>
      </c>
      <c r="I841">
        <v>2351</v>
      </c>
      <c r="J841">
        <v>306326256</v>
      </c>
      <c r="K841">
        <v>84</v>
      </c>
      <c r="L841"/>
      <c r="M841"/>
      <c r="N841">
        <v>1.4316880000000001</v>
      </c>
      <c r="O841" s="83">
        <v>10687.96</v>
      </c>
      <c r="P841">
        <v>11483.560000000007</v>
      </c>
      <c r="Q841">
        <v>1.7801640000000001</v>
      </c>
      <c r="R841">
        <v>11805.64</v>
      </c>
      <c r="S841">
        <v>1.7801640000000001</v>
      </c>
      <c r="T841" s="84">
        <v>10687.96</v>
      </c>
      <c r="U841" s="57">
        <v>44228</v>
      </c>
      <c r="V841" s="81" t="str">
        <f t="shared" si="52"/>
        <v>102020</v>
      </c>
      <c r="W841" s="80" t="str">
        <f t="shared" si="53"/>
        <v>31 a 60 dias</v>
      </c>
      <c r="X841" s="81" t="str">
        <f t="shared" si="55"/>
        <v>22021</v>
      </c>
      <c r="AA841"/>
    </row>
    <row r="842" spans="1:27" x14ac:dyDescent="0.3">
      <c r="A842" s="57">
        <v>44286</v>
      </c>
      <c r="B842">
        <v>29894663000189</v>
      </c>
      <c r="C842" t="s">
        <v>96</v>
      </c>
      <c r="D842" s="57">
        <v>44134</v>
      </c>
      <c r="E842">
        <v>52.25</v>
      </c>
      <c r="F842" s="57">
        <v>44203</v>
      </c>
      <c r="G842">
        <f t="shared" si="54"/>
        <v>-83</v>
      </c>
      <c r="H842" s="57">
        <v>46699</v>
      </c>
      <c r="I842">
        <v>2383</v>
      </c>
      <c r="J842">
        <v>306326476</v>
      </c>
      <c r="K842">
        <v>84</v>
      </c>
      <c r="L842"/>
      <c r="M842"/>
      <c r="N842">
        <v>1.409395</v>
      </c>
      <c r="O842" s="83">
        <v>2464.56</v>
      </c>
      <c r="P842">
        <v>2536.19</v>
      </c>
      <c r="Q842">
        <v>1.7458229999999999</v>
      </c>
      <c r="R842">
        <v>2711.67</v>
      </c>
      <c r="S842">
        <v>1.7458229999999999</v>
      </c>
      <c r="T842" s="84">
        <v>2464.56</v>
      </c>
      <c r="U842" s="57">
        <v>44197</v>
      </c>
      <c r="V842" s="81" t="str">
        <f t="shared" si="52"/>
        <v>102020</v>
      </c>
      <c r="W842" s="80" t="str">
        <f t="shared" si="53"/>
        <v>61 a 90 dias</v>
      </c>
      <c r="X842" s="81" t="str">
        <f t="shared" si="55"/>
        <v>12021</v>
      </c>
      <c r="AA842"/>
    </row>
    <row r="843" spans="1:27" x14ac:dyDescent="0.3">
      <c r="A843" s="57">
        <v>44286</v>
      </c>
      <c r="B843">
        <v>29894663000189</v>
      </c>
      <c r="C843" t="s">
        <v>96</v>
      </c>
      <c r="D843" s="57">
        <v>44001</v>
      </c>
      <c r="E843">
        <v>170.7</v>
      </c>
      <c r="F843" s="57">
        <v>44354</v>
      </c>
      <c r="G843">
        <f t="shared" si="54"/>
        <v>68</v>
      </c>
      <c r="H843" s="57">
        <v>46514</v>
      </c>
      <c r="I843">
        <v>2198</v>
      </c>
      <c r="J843">
        <v>306332431</v>
      </c>
      <c r="K843">
        <v>84</v>
      </c>
      <c r="L843"/>
      <c r="M843"/>
      <c r="N843">
        <v>1.4431525735059374</v>
      </c>
      <c r="O843" s="83">
        <v>6841.14</v>
      </c>
      <c r="P843">
        <v>8214.32</v>
      </c>
      <c r="Q843">
        <v>1.7883819999999999</v>
      </c>
      <c r="R843">
        <v>7576.36</v>
      </c>
      <c r="S843">
        <v>1.7883819999999999</v>
      </c>
      <c r="T843" s="84">
        <v>6841.14</v>
      </c>
      <c r="U843" s="57">
        <v>44317</v>
      </c>
      <c r="V843" s="81" t="str">
        <f t="shared" si="52"/>
        <v>62020</v>
      </c>
      <c r="W843" s="80" t="str">
        <f t="shared" si="53"/>
        <v>1 a 30 dias</v>
      </c>
      <c r="X843" s="81" t="str">
        <f t="shared" si="55"/>
        <v>52021</v>
      </c>
      <c r="AA843"/>
    </row>
    <row r="844" spans="1:27" x14ac:dyDescent="0.3">
      <c r="A844" s="57">
        <v>44286</v>
      </c>
      <c r="B844">
        <v>29894663000189</v>
      </c>
      <c r="C844" t="s">
        <v>96</v>
      </c>
      <c r="D844" s="57">
        <v>44040</v>
      </c>
      <c r="E844">
        <v>46.86</v>
      </c>
      <c r="F844" s="57">
        <v>44262</v>
      </c>
      <c r="G844">
        <f t="shared" si="54"/>
        <v>-24</v>
      </c>
      <c r="H844" s="57">
        <v>46545</v>
      </c>
      <c r="I844">
        <v>2229</v>
      </c>
      <c r="J844">
        <v>306335423</v>
      </c>
      <c r="K844">
        <v>84</v>
      </c>
      <c r="L844"/>
      <c r="M844"/>
      <c r="N844">
        <v>1.3599999999999999</v>
      </c>
      <c r="O844" s="83">
        <v>2131.14</v>
      </c>
      <c r="P844">
        <v>2328.02</v>
      </c>
      <c r="Q844">
        <v>1.613456</v>
      </c>
      <c r="R844">
        <v>2290.9299999999998</v>
      </c>
      <c r="S844">
        <v>1.613456</v>
      </c>
      <c r="T844" s="84">
        <v>2131.14</v>
      </c>
      <c r="U844" s="57">
        <v>44287</v>
      </c>
      <c r="V844" s="81" t="str">
        <f t="shared" si="52"/>
        <v>72020</v>
      </c>
      <c r="W844" s="80" t="str">
        <f t="shared" si="53"/>
        <v>1 a 30 dias</v>
      </c>
      <c r="X844" s="81" t="str">
        <f t="shared" si="55"/>
        <v>42021</v>
      </c>
      <c r="AA844"/>
    </row>
    <row r="845" spans="1:27" x14ac:dyDescent="0.3">
      <c r="A845" s="57">
        <v>44286</v>
      </c>
      <c r="B845">
        <v>29894663000189</v>
      </c>
      <c r="C845" t="s">
        <v>96</v>
      </c>
      <c r="D845" s="57">
        <v>44099</v>
      </c>
      <c r="E845">
        <v>84.85</v>
      </c>
      <c r="F845" s="57">
        <v>44234</v>
      </c>
      <c r="G845">
        <f t="shared" si="54"/>
        <v>-52</v>
      </c>
      <c r="H845" s="57">
        <v>46210</v>
      </c>
      <c r="I845">
        <v>1894</v>
      </c>
      <c r="J845">
        <v>306354503</v>
      </c>
      <c r="K845">
        <v>72</v>
      </c>
      <c r="L845"/>
      <c r="M845"/>
      <c r="N845">
        <v>1.3914120000000001</v>
      </c>
      <c r="O845" s="83">
        <v>3492.6600000000003</v>
      </c>
      <c r="P845">
        <v>3789.1199999999994</v>
      </c>
      <c r="Q845">
        <v>1.78156</v>
      </c>
      <c r="R845">
        <v>3834.78</v>
      </c>
      <c r="S845">
        <v>1.78156</v>
      </c>
      <c r="T845" s="84">
        <v>3492.6600000000003</v>
      </c>
      <c r="U845" s="57">
        <v>44256</v>
      </c>
      <c r="V845" s="81" t="str">
        <f t="shared" si="52"/>
        <v>92020</v>
      </c>
      <c r="W845" s="80" t="str">
        <f t="shared" si="53"/>
        <v>31 a 60 dias</v>
      </c>
      <c r="X845" s="81" t="str">
        <f t="shared" si="55"/>
        <v>32021</v>
      </c>
      <c r="AA845"/>
    </row>
    <row r="846" spans="1:27" x14ac:dyDescent="0.3">
      <c r="A846" s="57">
        <v>44286</v>
      </c>
      <c r="B846">
        <v>29894663000189</v>
      </c>
      <c r="C846" t="s">
        <v>96</v>
      </c>
      <c r="D846" s="57">
        <v>44074</v>
      </c>
      <c r="E846">
        <v>77.099999999999994</v>
      </c>
      <c r="F846" s="57">
        <v>44234</v>
      </c>
      <c r="G846">
        <f t="shared" si="54"/>
        <v>-52</v>
      </c>
      <c r="H846" s="57">
        <v>46608</v>
      </c>
      <c r="I846">
        <v>2292</v>
      </c>
      <c r="J846">
        <v>306362562</v>
      </c>
      <c r="K846">
        <v>84</v>
      </c>
      <c r="L846"/>
      <c r="M846"/>
      <c r="N846">
        <v>1.3587739999999999</v>
      </c>
      <c r="O846" s="83">
        <v>3542.34</v>
      </c>
      <c r="P846">
        <v>3862.7499999999986</v>
      </c>
      <c r="Q846">
        <v>1.7015089999999999</v>
      </c>
      <c r="R846">
        <v>3903.4900000000002</v>
      </c>
      <c r="S846">
        <v>1.7015089999999999</v>
      </c>
      <c r="T846" s="84">
        <v>3542.34</v>
      </c>
      <c r="U846" s="57">
        <v>44228</v>
      </c>
      <c r="V846" s="81" t="str">
        <f t="shared" si="52"/>
        <v>82020</v>
      </c>
      <c r="W846" s="80" t="str">
        <f t="shared" si="53"/>
        <v>31 a 60 dias</v>
      </c>
      <c r="X846" s="81" t="str">
        <f t="shared" si="55"/>
        <v>22021</v>
      </c>
      <c r="AA846"/>
    </row>
    <row r="847" spans="1:27" x14ac:dyDescent="0.3">
      <c r="A847" s="57">
        <v>44286</v>
      </c>
      <c r="B847">
        <v>29894663000189</v>
      </c>
      <c r="C847" t="s">
        <v>96</v>
      </c>
      <c r="D847" s="57">
        <v>44040</v>
      </c>
      <c r="E847">
        <v>305.36</v>
      </c>
      <c r="F847" s="57">
        <v>44081</v>
      </c>
      <c r="G847">
        <f t="shared" si="54"/>
        <v>-205</v>
      </c>
      <c r="H847" s="57">
        <v>46608</v>
      </c>
      <c r="I847">
        <v>2292</v>
      </c>
      <c r="J847">
        <v>306364213</v>
      </c>
      <c r="K847">
        <v>84</v>
      </c>
      <c r="L847"/>
      <c r="M847"/>
      <c r="N847">
        <v>1.3944669999999999</v>
      </c>
      <c r="O847" s="83">
        <v>15451.47</v>
      </c>
      <c r="P847">
        <v>14880.029999999999</v>
      </c>
      <c r="Q847">
        <v>1.7289730000000001</v>
      </c>
      <c r="R847">
        <v>16827.47</v>
      </c>
      <c r="S847">
        <v>1.7289730000000001</v>
      </c>
      <c r="T847" s="84">
        <v>15451.47</v>
      </c>
      <c r="U847" s="57">
        <v>44075</v>
      </c>
      <c r="V847" s="81" t="str">
        <f t="shared" si="52"/>
        <v>72020</v>
      </c>
      <c r="W847" s="80" t="str">
        <f t="shared" si="53"/>
        <v>Acima de 120 dias</v>
      </c>
      <c r="X847" s="81" t="str">
        <f t="shared" si="55"/>
        <v>92020</v>
      </c>
      <c r="AA847"/>
    </row>
    <row r="848" spans="1:27" x14ac:dyDescent="0.3">
      <c r="A848" s="57">
        <v>44286</v>
      </c>
      <c r="B848">
        <v>29894663000189</v>
      </c>
      <c r="C848" t="s">
        <v>96</v>
      </c>
      <c r="D848" s="57">
        <v>44099</v>
      </c>
      <c r="E848">
        <v>209.57</v>
      </c>
      <c r="F848" s="57">
        <v>44323</v>
      </c>
      <c r="G848">
        <f t="shared" si="54"/>
        <v>37</v>
      </c>
      <c r="H848" s="57">
        <v>46699</v>
      </c>
      <c r="I848">
        <v>2383</v>
      </c>
      <c r="J848">
        <v>306385190</v>
      </c>
      <c r="K848">
        <v>84</v>
      </c>
      <c r="L848"/>
      <c r="M848"/>
      <c r="N848">
        <v>1.4375070000000001</v>
      </c>
      <c r="O848" s="83">
        <v>8944.31</v>
      </c>
      <c r="P848">
        <v>9907.8100000000013</v>
      </c>
      <c r="Q848">
        <v>1.7839830000000001</v>
      </c>
      <c r="R848">
        <v>9949.2899999999991</v>
      </c>
      <c r="S848">
        <v>1.7839830000000001</v>
      </c>
      <c r="T848" s="84">
        <v>8944.31</v>
      </c>
      <c r="U848" s="57">
        <v>44317</v>
      </c>
      <c r="V848" s="81" t="str">
        <f t="shared" si="52"/>
        <v>92020</v>
      </c>
      <c r="W848" s="80" t="str">
        <f t="shared" si="53"/>
        <v>1 a 30 dias</v>
      </c>
      <c r="X848" s="81" t="str">
        <f t="shared" si="55"/>
        <v>52021</v>
      </c>
      <c r="AA848"/>
    </row>
    <row r="849" spans="1:27" x14ac:dyDescent="0.3">
      <c r="A849" s="57">
        <v>44286</v>
      </c>
      <c r="B849">
        <v>29894663000189</v>
      </c>
      <c r="C849" t="s">
        <v>96</v>
      </c>
      <c r="D849" s="57">
        <v>44099</v>
      </c>
      <c r="E849">
        <v>197.44</v>
      </c>
      <c r="F849" s="57">
        <v>44172</v>
      </c>
      <c r="G849">
        <f t="shared" si="54"/>
        <v>-114</v>
      </c>
      <c r="H849" s="57">
        <v>46638</v>
      </c>
      <c r="I849">
        <v>2322</v>
      </c>
      <c r="J849">
        <v>306387413</v>
      </c>
      <c r="K849">
        <v>84</v>
      </c>
      <c r="L849"/>
      <c r="M849"/>
      <c r="N849">
        <v>1.441535</v>
      </c>
      <c r="O849" s="83">
        <v>9303.2899999999991</v>
      </c>
      <c r="P849">
        <v>9595.4599999999991</v>
      </c>
      <c r="Q849">
        <v>1.7890159999999999</v>
      </c>
      <c r="R849">
        <v>10220.34</v>
      </c>
      <c r="S849">
        <v>1.7890159999999999</v>
      </c>
      <c r="T849" s="84">
        <v>9303.2899999999991</v>
      </c>
      <c r="U849" s="57">
        <v>44197</v>
      </c>
      <c r="V849" s="81" t="str">
        <f t="shared" si="52"/>
        <v>92020</v>
      </c>
      <c r="W849" s="80" t="str">
        <f t="shared" si="53"/>
        <v>91 a 120 dias</v>
      </c>
      <c r="X849" s="81" t="str">
        <f t="shared" si="55"/>
        <v>12021</v>
      </c>
      <c r="AA849"/>
    </row>
    <row r="850" spans="1:27" x14ac:dyDescent="0.3">
      <c r="A850" s="57">
        <v>44286</v>
      </c>
      <c r="B850">
        <v>29894663000189</v>
      </c>
      <c r="C850" t="s">
        <v>96</v>
      </c>
      <c r="D850" s="57">
        <v>44074</v>
      </c>
      <c r="E850">
        <v>62.1</v>
      </c>
      <c r="F850" s="57">
        <v>44081</v>
      </c>
      <c r="G850">
        <f t="shared" si="54"/>
        <v>-205</v>
      </c>
      <c r="H850" s="57">
        <v>46514</v>
      </c>
      <c r="I850">
        <v>2198</v>
      </c>
      <c r="J850">
        <v>306433343</v>
      </c>
      <c r="K850">
        <v>84</v>
      </c>
      <c r="L850"/>
      <c r="M850"/>
      <c r="N850">
        <v>1.4330880478349437</v>
      </c>
      <c r="O850" s="83">
        <v>3049.56</v>
      </c>
      <c r="P850">
        <v>2977.5199999999991</v>
      </c>
      <c r="Q850">
        <v>1.7857860000000001</v>
      </c>
      <c r="R850">
        <v>3323.55</v>
      </c>
      <c r="S850">
        <v>1.7857860000000001</v>
      </c>
      <c r="T850" s="84">
        <v>3049.56</v>
      </c>
      <c r="U850" s="57">
        <v>44105</v>
      </c>
      <c r="V850" s="81" t="str">
        <f t="shared" si="52"/>
        <v>82020</v>
      </c>
      <c r="W850" s="80" t="str">
        <f t="shared" si="53"/>
        <v>Acima de 120 dias</v>
      </c>
      <c r="X850" s="81" t="str">
        <f t="shared" si="55"/>
        <v>102020</v>
      </c>
      <c r="AA850"/>
    </row>
    <row r="851" spans="1:27" x14ac:dyDescent="0.3">
      <c r="A851" s="57">
        <v>44286</v>
      </c>
      <c r="B851">
        <v>29894663000189</v>
      </c>
      <c r="C851" t="s">
        <v>96</v>
      </c>
      <c r="D851" s="57">
        <v>44134</v>
      </c>
      <c r="E851">
        <v>52.15</v>
      </c>
      <c r="F851" s="57">
        <v>44262</v>
      </c>
      <c r="G851">
        <f t="shared" si="54"/>
        <v>-24</v>
      </c>
      <c r="H851" s="57">
        <v>46699</v>
      </c>
      <c r="I851">
        <v>2383</v>
      </c>
      <c r="J851">
        <v>306433969</v>
      </c>
      <c r="K851">
        <v>84</v>
      </c>
      <c r="L851"/>
      <c r="M851"/>
      <c r="N851">
        <v>1.4156930000000001</v>
      </c>
      <c r="O851" s="83">
        <v>2351.0499999999997</v>
      </c>
      <c r="P851">
        <v>2525.8100000000009</v>
      </c>
      <c r="Q851">
        <v>1.752534</v>
      </c>
      <c r="R851">
        <v>2597.25</v>
      </c>
      <c r="S851">
        <v>1.752534</v>
      </c>
      <c r="T851" s="84">
        <v>2351.0499999999997</v>
      </c>
      <c r="U851" s="57">
        <v>44287</v>
      </c>
      <c r="V851" s="81" t="str">
        <f t="shared" si="52"/>
        <v>102020</v>
      </c>
      <c r="W851" s="80" t="str">
        <f t="shared" si="53"/>
        <v>1 a 30 dias</v>
      </c>
      <c r="X851" s="81" t="str">
        <f t="shared" si="55"/>
        <v>42021</v>
      </c>
      <c r="AA851"/>
    </row>
    <row r="852" spans="1:27" x14ac:dyDescent="0.3">
      <c r="A852" s="57">
        <v>44286</v>
      </c>
      <c r="B852">
        <v>29894663000189</v>
      </c>
      <c r="C852" t="s">
        <v>96</v>
      </c>
      <c r="D852" s="57">
        <v>44074</v>
      </c>
      <c r="E852">
        <v>201.21</v>
      </c>
      <c r="F852" s="57">
        <v>44234</v>
      </c>
      <c r="G852">
        <f t="shared" si="54"/>
        <v>-52</v>
      </c>
      <c r="H852" s="57">
        <v>46608</v>
      </c>
      <c r="I852">
        <v>2292</v>
      </c>
      <c r="J852">
        <v>306460863</v>
      </c>
      <c r="K852">
        <v>84</v>
      </c>
      <c r="L852"/>
      <c r="M852"/>
      <c r="N852">
        <v>1.3599999999999999</v>
      </c>
      <c r="O852" s="83">
        <v>9252</v>
      </c>
      <c r="P852">
        <v>10076.520000000002</v>
      </c>
      <c r="Q852">
        <v>1.6984939999999999</v>
      </c>
      <c r="R852">
        <v>10183.43</v>
      </c>
      <c r="S852">
        <v>1.6984939999999999</v>
      </c>
      <c r="T852" s="84">
        <v>9252</v>
      </c>
      <c r="U852" s="57">
        <v>44228</v>
      </c>
      <c r="V852" s="81" t="str">
        <f t="shared" si="52"/>
        <v>82020</v>
      </c>
      <c r="W852" s="80" t="str">
        <f t="shared" si="53"/>
        <v>31 a 60 dias</v>
      </c>
      <c r="X852" s="81" t="str">
        <f t="shared" si="55"/>
        <v>22021</v>
      </c>
      <c r="AA852"/>
    </row>
    <row r="853" spans="1:27" x14ac:dyDescent="0.3">
      <c r="A853" s="57">
        <v>44286</v>
      </c>
      <c r="B853">
        <v>29894663000189</v>
      </c>
      <c r="C853" t="s">
        <v>96</v>
      </c>
      <c r="D853" s="57">
        <v>43978</v>
      </c>
      <c r="E853">
        <v>313.5</v>
      </c>
      <c r="F853" s="57">
        <v>44081</v>
      </c>
      <c r="G853">
        <f t="shared" si="54"/>
        <v>-205</v>
      </c>
      <c r="H853" s="57">
        <v>46484</v>
      </c>
      <c r="I853">
        <v>2168</v>
      </c>
      <c r="J853">
        <v>306528370</v>
      </c>
      <c r="K853">
        <v>84</v>
      </c>
      <c r="L853"/>
      <c r="M853"/>
      <c r="N853">
        <v>1.4335775010339835</v>
      </c>
      <c r="O853" s="83">
        <v>15326.41</v>
      </c>
      <c r="P853">
        <v>15187.899999999992</v>
      </c>
      <c r="Q853">
        <v>1.7808310000000001</v>
      </c>
      <c r="R853">
        <v>16665.21</v>
      </c>
      <c r="S853">
        <v>1.7808310000000001</v>
      </c>
      <c r="T853" s="84">
        <v>15326.41</v>
      </c>
      <c r="U853" s="57">
        <v>44105</v>
      </c>
      <c r="V853" s="81" t="str">
        <f t="shared" si="52"/>
        <v>52020</v>
      </c>
      <c r="W853" s="80" t="str">
        <f t="shared" si="53"/>
        <v>Acima de 120 dias</v>
      </c>
      <c r="X853" s="81" t="str">
        <f t="shared" si="55"/>
        <v>102020</v>
      </c>
      <c r="AA853"/>
    </row>
    <row r="854" spans="1:27" x14ac:dyDescent="0.3">
      <c r="A854" s="57">
        <v>44286</v>
      </c>
      <c r="B854">
        <v>29894663000189</v>
      </c>
      <c r="C854" t="s">
        <v>96</v>
      </c>
      <c r="D854" s="57">
        <v>43978</v>
      </c>
      <c r="E854">
        <v>263.89999999999998</v>
      </c>
      <c r="F854" s="57">
        <v>44081</v>
      </c>
      <c r="G854">
        <f t="shared" si="54"/>
        <v>-205</v>
      </c>
      <c r="H854" s="57">
        <v>46514</v>
      </c>
      <c r="I854">
        <v>2198</v>
      </c>
      <c r="J854">
        <v>306530665</v>
      </c>
      <c r="K854">
        <v>84</v>
      </c>
      <c r="L854"/>
      <c r="M854"/>
      <c r="N854">
        <v>1.44533</v>
      </c>
      <c r="O854" s="83">
        <v>12936.460000000001</v>
      </c>
      <c r="P854">
        <v>12813.460000000001</v>
      </c>
      <c r="Q854">
        <v>1.793318</v>
      </c>
      <c r="R854">
        <v>14080.33</v>
      </c>
      <c r="S854">
        <v>1.793318</v>
      </c>
      <c r="T854" s="84">
        <v>12936.460000000001</v>
      </c>
      <c r="U854" s="57">
        <v>44105</v>
      </c>
      <c r="V854" s="81" t="str">
        <f t="shared" si="52"/>
        <v>52020</v>
      </c>
      <c r="W854" s="80" t="str">
        <f t="shared" si="53"/>
        <v>Acima de 120 dias</v>
      </c>
      <c r="X854" s="81" t="str">
        <f t="shared" si="55"/>
        <v>102020</v>
      </c>
      <c r="AA854"/>
    </row>
    <row r="855" spans="1:27" x14ac:dyDescent="0.3">
      <c r="A855" s="57">
        <v>44286</v>
      </c>
      <c r="B855">
        <v>29894663000189</v>
      </c>
      <c r="C855" t="s">
        <v>96</v>
      </c>
      <c r="D855" s="57">
        <v>44074</v>
      </c>
      <c r="E855">
        <v>143.69999999999999</v>
      </c>
      <c r="F855" s="57">
        <v>44234</v>
      </c>
      <c r="G855">
        <f t="shared" si="54"/>
        <v>-52</v>
      </c>
      <c r="H855" s="57">
        <v>46545</v>
      </c>
      <c r="I855">
        <v>2229</v>
      </c>
      <c r="J855">
        <v>306549175</v>
      </c>
      <c r="K855">
        <v>84</v>
      </c>
      <c r="L855"/>
      <c r="M855"/>
      <c r="N855">
        <v>1.4429834865819133</v>
      </c>
      <c r="O855" s="83">
        <v>6367.76</v>
      </c>
      <c r="P855">
        <v>6912.02</v>
      </c>
      <c r="Q855">
        <v>1.7912520000000001</v>
      </c>
      <c r="R855">
        <v>7002.95</v>
      </c>
      <c r="S855">
        <v>1.7912520000000001</v>
      </c>
      <c r="T855" s="84">
        <v>6367.76</v>
      </c>
      <c r="U855" s="57">
        <v>44228</v>
      </c>
      <c r="V855" s="81" t="str">
        <f t="shared" si="52"/>
        <v>82020</v>
      </c>
      <c r="W855" s="80" t="str">
        <f t="shared" si="53"/>
        <v>31 a 60 dias</v>
      </c>
      <c r="X855" s="81" t="str">
        <f t="shared" si="55"/>
        <v>22021</v>
      </c>
      <c r="AA855"/>
    </row>
    <row r="856" spans="1:27" x14ac:dyDescent="0.3">
      <c r="A856" s="57">
        <v>44286</v>
      </c>
      <c r="B856">
        <v>29894663000189</v>
      </c>
      <c r="C856" t="s">
        <v>96</v>
      </c>
      <c r="D856" s="57">
        <v>44074</v>
      </c>
      <c r="E856">
        <v>118</v>
      </c>
      <c r="F856" s="57">
        <v>44262</v>
      </c>
      <c r="G856">
        <f t="shared" si="54"/>
        <v>-24</v>
      </c>
      <c r="H856" s="57">
        <v>46608</v>
      </c>
      <c r="I856">
        <v>2292</v>
      </c>
      <c r="J856">
        <v>306568223</v>
      </c>
      <c r="K856">
        <v>84</v>
      </c>
      <c r="L856"/>
      <c r="M856"/>
      <c r="N856">
        <v>1.434552</v>
      </c>
      <c r="O856" s="83">
        <v>5185.29</v>
      </c>
      <c r="P856">
        <v>5763.0200000000013</v>
      </c>
      <c r="Q856">
        <v>1.782456</v>
      </c>
      <c r="R856">
        <v>5726.68</v>
      </c>
      <c r="S856">
        <v>1.782456</v>
      </c>
      <c r="T856" s="84">
        <v>5185.29</v>
      </c>
      <c r="U856" s="57">
        <v>44287</v>
      </c>
      <c r="V856" s="81" t="str">
        <f t="shared" si="52"/>
        <v>82020</v>
      </c>
      <c r="W856" s="80" t="str">
        <f t="shared" si="53"/>
        <v>1 a 30 dias</v>
      </c>
      <c r="X856" s="81" t="str">
        <f t="shared" si="55"/>
        <v>42021</v>
      </c>
      <c r="AA856"/>
    </row>
    <row r="857" spans="1:27" x14ac:dyDescent="0.3">
      <c r="A857" s="57">
        <v>44286</v>
      </c>
      <c r="B857">
        <v>29894663000189</v>
      </c>
      <c r="C857" t="s">
        <v>96</v>
      </c>
      <c r="D857" s="57">
        <v>44074</v>
      </c>
      <c r="E857">
        <v>700</v>
      </c>
      <c r="F857" s="57">
        <v>44323</v>
      </c>
      <c r="G857">
        <f t="shared" si="54"/>
        <v>37</v>
      </c>
      <c r="H857" s="57">
        <v>46608</v>
      </c>
      <c r="I857">
        <v>2292</v>
      </c>
      <c r="J857">
        <v>306574685</v>
      </c>
      <c r="K857">
        <v>84</v>
      </c>
      <c r="L857"/>
      <c r="M857"/>
      <c r="N857">
        <v>1.437605</v>
      </c>
      <c r="O857" s="83">
        <v>29332.720000000001</v>
      </c>
      <c r="P857">
        <v>34152.389999999992</v>
      </c>
      <c r="Q857">
        <v>1.7856890000000001</v>
      </c>
      <c r="R857">
        <v>32541.57</v>
      </c>
      <c r="S857">
        <v>1.7856890000000001</v>
      </c>
      <c r="T857" s="84">
        <v>29332.720000000001</v>
      </c>
      <c r="U857" s="57">
        <v>44348</v>
      </c>
      <c r="V857" s="81" t="str">
        <f t="shared" si="52"/>
        <v>82020</v>
      </c>
      <c r="W857" s="80" t="str">
        <f t="shared" si="53"/>
        <v>1 a 30 dias</v>
      </c>
      <c r="X857" s="81" t="str">
        <f t="shared" si="55"/>
        <v>62021</v>
      </c>
      <c r="AA857"/>
    </row>
    <row r="858" spans="1:27" x14ac:dyDescent="0.3">
      <c r="A858" s="57">
        <v>44286</v>
      </c>
      <c r="B858">
        <v>29894663000189</v>
      </c>
      <c r="C858" t="s">
        <v>96</v>
      </c>
      <c r="D858" s="57">
        <v>44074</v>
      </c>
      <c r="E858">
        <v>284.26</v>
      </c>
      <c r="F858" s="57">
        <v>44142</v>
      </c>
      <c r="G858">
        <f t="shared" si="54"/>
        <v>-144</v>
      </c>
      <c r="H858" s="57">
        <v>46273</v>
      </c>
      <c r="I858">
        <v>1957</v>
      </c>
      <c r="J858">
        <v>306579494</v>
      </c>
      <c r="K858">
        <v>72</v>
      </c>
      <c r="L858"/>
      <c r="M858"/>
      <c r="N858">
        <v>1.4084591266592157</v>
      </c>
      <c r="O858" s="83">
        <v>12724.06</v>
      </c>
      <c r="P858">
        <v>12690.079999999998</v>
      </c>
      <c r="Q858">
        <v>1.7859100000000001</v>
      </c>
      <c r="R858">
        <v>13877.63</v>
      </c>
      <c r="S858">
        <v>1.7859100000000001</v>
      </c>
      <c r="T858" s="84">
        <v>12724.06</v>
      </c>
      <c r="U858" s="57">
        <v>44136</v>
      </c>
      <c r="V858" s="81" t="str">
        <f t="shared" si="52"/>
        <v>82020</v>
      </c>
      <c r="W858" s="80" t="str">
        <f t="shared" si="53"/>
        <v>Acima de 120 dias</v>
      </c>
      <c r="X858" s="81" t="str">
        <f t="shared" si="55"/>
        <v>112020</v>
      </c>
      <c r="AA858"/>
    </row>
    <row r="859" spans="1:27" x14ac:dyDescent="0.3">
      <c r="A859" s="57">
        <v>44286</v>
      </c>
      <c r="B859">
        <v>29894663000189</v>
      </c>
      <c r="C859" t="s">
        <v>96</v>
      </c>
      <c r="D859" s="57">
        <v>44099</v>
      </c>
      <c r="E859">
        <v>628.70000000000005</v>
      </c>
      <c r="F859" s="57">
        <v>44323</v>
      </c>
      <c r="G859">
        <f t="shared" si="54"/>
        <v>37</v>
      </c>
      <c r="H859" s="57">
        <v>46638</v>
      </c>
      <c r="I859">
        <v>2322</v>
      </c>
      <c r="J859">
        <v>306589904</v>
      </c>
      <c r="K859">
        <v>84</v>
      </c>
      <c r="L859"/>
      <c r="M859"/>
      <c r="N859">
        <v>1.441414</v>
      </c>
      <c r="O859" s="83">
        <v>26481.360000000001</v>
      </c>
      <c r="P859">
        <v>30555.630000000008</v>
      </c>
      <c r="Q859">
        <v>1.7888980000000001</v>
      </c>
      <c r="R859">
        <v>29401.82</v>
      </c>
      <c r="S859">
        <v>1.7888980000000001</v>
      </c>
      <c r="T859" s="84">
        <v>26481.360000000001</v>
      </c>
      <c r="U859" s="57">
        <v>44317</v>
      </c>
      <c r="V859" s="81" t="str">
        <f t="shared" si="52"/>
        <v>92020</v>
      </c>
      <c r="W859" s="80" t="str">
        <f t="shared" si="53"/>
        <v>1 a 30 dias</v>
      </c>
      <c r="X859" s="81" t="str">
        <f t="shared" si="55"/>
        <v>52021</v>
      </c>
      <c r="AA859"/>
    </row>
    <row r="860" spans="1:27" x14ac:dyDescent="0.3">
      <c r="A860" s="57">
        <v>44286</v>
      </c>
      <c r="B860">
        <v>29894663000189</v>
      </c>
      <c r="C860" t="s">
        <v>96</v>
      </c>
      <c r="D860" s="57">
        <v>43903</v>
      </c>
      <c r="E860">
        <v>12.2</v>
      </c>
      <c r="F860" s="57">
        <v>44293</v>
      </c>
      <c r="G860">
        <f t="shared" si="54"/>
        <v>7</v>
      </c>
      <c r="H860" s="57">
        <v>46062</v>
      </c>
      <c r="I860">
        <v>1746</v>
      </c>
      <c r="J860">
        <v>306603700</v>
      </c>
      <c r="K860">
        <v>72</v>
      </c>
      <c r="L860"/>
      <c r="M860"/>
      <c r="N860">
        <v>1.5130000000000001</v>
      </c>
      <c r="O860" s="83">
        <v>430.28</v>
      </c>
      <c r="P860">
        <v>526.55000000000018</v>
      </c>
      <c r="Q860">
        <v>2.0500799999999999</v>
      </c>
      <c r="R860">
        <v>486.38</v>
      </c>
      <c r="S860">
        <v>2.0500799999999999</v>
      </c>
      <c r="T860" s="84">
        <v>430.28</v>
      </c>
      <c r="U860" s="57">
        <v>44287</v>
      </c>
      <c r="V860" s="81" t="str">
        <f t="shared" si="52"/>
        <v>32020</v>
      </c>
      <c r="W860" s="80" t="str">
        <f t="shared" si="53"/>
        <v>1 a 30 dias</v>
      </c>
      <c r="X860" s="81" t="str">
        <f t="shared" si="55"/>
        <v>42021</v>
      </c>
      <c r="AA860"/>
    </row>
    <row r="861" spans="1:27" x14ac:dyDescent="0.3">
      <c r="A861" s="57">
        <v>44286</v>
      </c>
      <c r="B861">
        <v>29894663000189</v>
      </c>
      <c r="C861" t="s">
        <v>96</v>
      </c>
      <c r="D861" s="57">
        <v>44040</v>
      </c>
      <c r="E861">
        <v>278.16000000000003</v>
      </c>
      <c r="F861" s="57">
        <v>44323</v>
      </c>
      <c r="G861">
        <f t="shared" si="54"/>
        <v>37</v>
      </c>
      <c r="H861" s="57">
        <v>46545</v>
      </c>
      <c r="I861">
        <v>2229</v>
      </c>
      <c r="J861">
        <v>306644323</v>
      </c>
      <c r="K861">
        <v>84</v>
      </c>
      <c r="L861"/>
      <c r="M861"/>
      <c r="N861">
        <v>1.4490225868169644</v>
      </c>
      <c r="O861" s="83">
        <v>11470.67</v>
      </c>
      <c r="P861">
        <v>13414.069999999996</v>
      </c>
      <c r="Q861">
        <v>1.797696</v>
      </c>
      <c r="R861">
        <v>12698.15</v>
      </c>
      <c r="S861">
        <v>1.797696</v>
      </c>
      <c r="T861" s="84">
        <v>11470.67</v>
      </c>
      <c r="U861" s="57">
        <v>44317</v>
      </c>
      <c r="V861" s="81" t="str">
        <f t="shared" si="52"/>
        <v>72020</v>
      </c>
      <c r="W861" s="80" t="str">
        <f t="shared" si="53"/>
        <v>1 a 30 dias</v>
      </c>
      <c r="X861" s="81" t="str">
        <f t="shared" si="55"/>
        <v>52021</v>
      </c>
      <c r="AA861"/>
    </row>
    <row r="862" spans="1:27" x14ac:dyDescent="0.3">
      <c r="A862" s="57">
        <v>44286</v>
      </c>
      <c r="B862">
        <v>29894663000189</v>
      </c>
      <c r="C862" t="s">
        <v>96</v>
      </c>
      <c r="D862" s="57">
        <v>44040</v>
      </c>
      <c r="E862">
        <v>189.23</v>
      </c>
      <c r="F862" s="57">
        <v>44323</v>
      </c>
      <c r="G862">
        <f t="shared" si="54"/>
        <v>37</v>
      </c>
      <c r="H862" s="57">
        <v>46181</v>
      </c>
      <c r="I862">
        <v>1865</v>
      </c>
      <c r="J862">
        <v>306645104</v>
      </c>
      <c r="K862">
        <v>72</v>
      </c>
      <c r="L862"/>
      <c r="M862"/>
      <c r="N862">
        <v>1.3976859606326755</v>
      </c>
      <c r="O862" s="83">
        <v>7146.9599999999991</v>
      </c>
      <c r="P862">
        <v>8512.32</v>
      </c>
      <c r="Q862">
        <v>1.7884519999999999</v>
      </c>
      <c r="R862">
        <v>7892.24</v>
      </c>
      <c r="S862">
        <v>1.7884519999999999</v>
      </c>
      <c r="T862" s="84">
        <v>7146.9599999999991</v>
      </c>
      <c r="U862" s="57">
        <v>44317</v>
      </c>
      <c r="V862" s="81" t="str">
        <f t="shared" si="52"/>
        <v>72020</v>
      </c>
      <c r="W862" s="80" t="str">
        <f t="shared" si="53"/>
        <v>1 a 30 dias</v>
      </c>
      <c r="X862" s="81" t="str">
        <f t="shared" si="55"/>
        <v>52021</v>
      </c>
      <c r="AA862"/>
    </row>
    <row r="863" spans="1:27" x14ac:dyDescent="0.3">
      <c r="A863" s="57">
        <v>44286</v>
      </c>
      <c r="B863">
        <v>29894663000189</v>
      </c>
      <c r="C863" t="s">
        <v>96</v>
      </c>
      <c r="D863" s="57">
        <v>44074</v>
      </c>
      <c r="E863">
        <v>236.3</v>
      </c>
      <c r="F863" s="57">
        <v>44262</v>
      </c>
      <c r="G863">
        <f t="shared" si="54"/>
        <v>-24</v>
      </c>
      <c r="H863" s="57">
        <v>46545</v>
      </c>
      <c r="I863">
        <v>2229</v>
      </c>
      <c r="J863">
        <v>306646747</v>
      </c>
      <c r="K863">
        <v>84</v>
      </c>
      <c r="L863"/>
      <c r="M863"/>
      <c r="N863">
        <v>1.4477641561264669</v>
      </c>
      <c r="O863" s="83">
        <v>10220.89</v>
      </c>
      <c r="P863">
        <v>11348.390000000001</v>
      </c>
      <c r="Q863">
        <v>1.79634</v>
      </c>
      <c r="R863">
        <v>11263.91</v>
      </c>
      <c r="S863">
        <v>1.79634</v>
      </c>
      <c r="T863" s="84">
        <v>10220.89</v>
      </c>
      <c r="U863" s="57">
        <v>44228</v>
      </c>
      <c r="V863" s="81" t="str">
        <f t="shared" si="52"/>
        <v>82020</v>
      </c>
      <c r="W863" s="80" t="str">
        <f t="shared" si="53"/>
        <v>1 a 30 dias</v>
      </c>
      <c r="X863" s="81" t="str">
        <f t="shared" si="55"/>
        <v>22021</v>
      </c>
      <c r="AA863"/>
    </row>
    <row r="864" spans="1:27" x14ac:dyDescent="0.3">
      <c r="A864" s="57">
        <v>44286</v>
      </c>
      <c r="B864">
        <v>29894663000189</v>
      </c>
      <c r="C864" t="s">
        <v>96</v>
      </c>
      <c r="D864" s="57">
        <v>44074</v>
      </c>
      <c r="E864">
        <v>50</v>
      </c>
      <c r="F864" s="57">
        <v>44234</v>
      </c>
      <c r="G864">
        <f t="shared" si="54"/>
        <v>-52</v>
      </c>
      <c r="H864" s="57">
        <v>46608</v>
      </c>
      <c r="I864">
        <v>2292</v>
      </c>
      <c r="J864">
        <v>306661078</v>
      </c>
      <c r="K864">
        <v>84</v>
      </c>
      <c r="L864"/>
      <c r="M864"/>
      <c r="N864">
        <v>1.3793029999999999</v>
      </c>
      <c r="O864" s="83">
        <v>2283.4499999999998</v>
      </c>
      <c r="P864">
        <v>2487.7099999999996</v>
      </c>
      <c r="Q864">
        <v>1.7234830000000001</v>
      </c>
      <c r="R864">
        <v>2516.38</v>
      </c>
      <c r="S864">
        <v>1.7234830000000001</v>
      </c>
      <c r="T864" s="84">
        <v>2283.4499999999998</v>
      </c>
      <c r="U864" s="57">
        <v>44228</v>
      </c>
      <c r="V864" s="81" t="str">
        <f t="shared" si="52"/>
        <v>82020</v>
      </c>
      <c r="W864" s="80" t="str">
        <f t="shared" si="53"/>
        <v>31 a 60 dias</v>
      </c>
      <c r="X864" s="81" t="str">
        <f t="shared" si="55"/>
        <v>22021</v>
      </c>
      <c r="AA864"/>
    </row>
    <row r="865" spans="1:27" x14ac:dyDescent="0.3">
      <c r="A865" s="57">
        <v>44286</v>
      </c>
      <c r="B865">
        <v>29894663000189</v>
      </c>
      <c r="C865" t="s">
        <v>96</v>
      </c>
      <c r="D865" s="57">
        <v>44074</v>
      </c>
      <c r="E865">
        <v>214.04</v>
      </c>
      <c r="F865" s="57">
        <v>44172</v>
      </c>
      <c r="G865">
        <f t="shared" si="54"/>
        <v>-114</v>
      </c>
      <c r="H865" s="57">
        <v>46608</v>
      </c>
      <c r="I865">
        <v>2292</v>
      </c>
      <c r="J865">
        <v>306663682</v>
      </c>
      <c r="K865">
        <v>84</v>
      </c>
      <c r="L865"/>
      <c r="M865"/>
      <c r="N865">
        <v>1.3599999999999999</v>
      </c>
      <c r="O865" s="83">
        <v>10816.19</v>
      </c>
      <c r="P865">
        <v>10719.029999999997</v>
      </c>
      <c r="Q865">
        <v>1.504956</v>
      </c>
      <c r="R865">
        <v>11260.84</v>
      </c>
      <c r="S865">
        <v>1.504956</v>
      </c>
      <c r="T865" s="84">
        <v>10816.19</v>
      </c>
      <c r="U865" s="57">
        <v>44197</v>
      </c>
      <c r="V865" s="81" t="str">
        <f t="shared" si="52"/>
        <v>82020</v>
      </c>
      <c r="W865" s="80" t="str">
        <f t="shared" si="53"/>
        <v>91 a 120 dias</v>
      </c>
      <c r="X865" s="81" t="str">
        <f t="shared" si="55"/>
        <v>12021</v>
      </c>
      <c r="AA865"/>
    </row>
    <row r="866" spans="1:27" x14ac:dyDescent="0.3">
      <c r="A866" s="57">
        <v>44286</v>
      </c>
      <c r="B866">
        <v>29894663000189</v>
      </c>
      <c r="C866" t="s">
        <v>96</v>
      </c>
      <c r="D866" s="57">
        <v>44099</v>
      </c>
      <c r="E866">
        <v>151.49</v>
      </c>
      <c r="F866" s="57">
        <v>44262</v>
      </c>
      <c r="G866">
        <f t="shared" si="54"/>
        <v>-24</v>
      </c>
      <c r="H866" s="57">
        <v>46608</v>
      </c>
      <c r="I866">
        <v>2292</v>
      </c>
      <c r="J866">
        <v>306665424</v>
      </c>
      <c r="K866">
        <v>84</v>
      </c>
      <c r="L866"/>
      <c r="M866"/>
      <c r="N866">
        <v>1.4020899999999998</v>
      </c>
      <c r="O866" s="83">
        <v>6722.58</v>
      </c>
      <c r="P866">
        <v>7414.1900000000041</v>
      </c>
      <c r="Q866">
        <v>1.7470460000000001</v>
      </c>
      <c r="R866">
        <v>7422.5</v>
      </c>
      <c r="S866">
        <v>1.7470460000000001</v>
      </c>
      <c r="T866" s="84">
        <v>6722.58</v>
      </c>
      <c r="U866" s="57">
        <v>44287</v>
      </c>
      <c r="V866" s="81" t="str">
        <f t="shared" si="52"/>
        <v>92020</v>
      </c>
      <c r="W866" s="80" t="str">
        <f t="shared" si="53"/>
        <v>1 a 30 dias</v>
      </c>
      <c r="X866" s="81" t="str">
        <f t="shared" si="55"/>
        <v>42021</v>
      </c>
      <c r="AA866"/>
    </row>
    <row r="867" spans="1:27" x14ac:dyDescent="0.3">
      <c r="A867" s="57">
        <v>44286</v>
      </c>
      <c r="B867">
        <v>29894663000189</v>
      </c>
      <c r="C867" t="s">
        <v>96</v>
      </c>
      <c r="D867" s="57">
        <v>44074</v>
      </c>
      <c r="E867">
        <v>313.39999999999998</v>
      </c>
      <c r="F867" s="57">
        <v>44293</v>
      </c>
      <c r="G867">
        <f t="shared" si="54"/>
        <v>7</v>
      </c>
      <c r="H867" s="57">
        <v>46608</v>
      </c>
      <c r="I867">
        <v>2292</v>
      </c>
      <c r="J867">
        <v>306667739</v>
      </c>
      <c r="K867">
        <v>84</v>
      </c>
      <c r="L867"/>
      <c r="M867"/>
      <c r="N867">
        <v>1.4429989999999999</v>
      </c>
      <c r="O867" s="83">
        <v>13424.199999999999</v>
      </c>
      <c r="P867">
        <v>15262.940000000002</v>
      </c>
      <c r="Q867">
        <v>1.7914490000000001</v>
      </c>
      <c r="R867">
        <v>14858.66</v>
      </c>
      <c r="S867">
        <v>1.7914490000000001</v>
      </c>
      <c r="T867" s="84">
        <v>13424.199999999999</v>
      </c>
      <c r="U867" s="57">
        <v>44287</v>
      </c>
      <c r="V867" s="81" t="str">
        <f t="shared" si="52"/>
        <v>82020</v>
      </c>
      <c r="W867" s="80" t="str">
        <f t="shared" si="53"/>
        <v>1 a 30 dias</v>
      </c>
      <c r="X867" s="81" t="str">
        <f t="shared" si="55"/>
        <v>42021</v>
      </c>
      <c r="AA867"/>
    </row>
    <row r="868" spans="1:27" x14ac:dyDescent="0.3">
      <c r="A868" s="57">
        <v>44286</v>
      </c>
      <c r="B868">
        <v>29894663000189</v>
      </c>
      <c r="C868" t="s">
        <v>96</v>
      </c>
      <c r="D868" s="57">
        <v>44074</v>
      </c>
      <c r="E868">
        <v>175.78</v>
      </c>
      <c r="F868" s="57">
        <v>44234</v>
      </c>
      <c r="G868">
        <f t="shared" si="54"/>
        <v>-52</v>
      </c>
      <c r="H868" s="57">
        <v>46514</v>
      </c>
      <c r="I868">
        <v>2198</v>
      </c>
      <c r="J868">
        <v>306738233</v>
      </c>
      <c r="K868">
        <v>84</v>
      </c>
      <c r="L868"/>
      <c r="M868"/>
      <c r="N868">
        <v>1.4501883884709128</v>
      </c>
      <c r="O868" s="83">
        <v>7726.34</v>
      </c>
      <c r="P868">
        <v>8381.4800000000014</v>
      </c>
      <c r="Q868">
        <v>1.798996</v>
      </c>
      <c r="R868">
        <v>8488.36</v>
      </c>
      <c r="S868">
        <v>1.798996</v>
      </c>
      <c r="T868" s="84">
        <v>7726.34</v>
      </c>
      <c r="U868" s="57">
        <v>44228</v>
      </c>
      <c r="V868" s="81" t="str">
        <f t="shared" si="52"/>
        <v>82020</v>
      </c>
      <c r="W868" s="80" t="str">
        <f t="shared" si="53"/>
        <v>31 a 60 dias</v>
      </c>
      <c r="X868" s="81" t="str">
        <f t="shared" si="55"/>
        <v>22021</v>
      </c>
      <c r="AA868"/>
    </row>
    <row r="869" spans="1:27" x14ac:dyDescent="0.3">
      <c r="A869" s="57">
        <v>44286</v>
      </c>
      <c r="B869">
        <v>29894663000189</v>
      </c>
      <c r="C869" t="s">
        <v>96</v>
      </c>
      <c r="D869" s="57">
        <v>44074</v>
      </c>
      <c r="E869">
        <v>142.38999999999999</v>
      </c>
      <c r="F869" s="57">
        <v>44142</v>
      </c>
      <c r="G869">
        <f t="shared" si="54"/>
        <v>-144</v>
      </c>
      <c r="H869" s="57">
        <v>46575</v>
      </c>
      <c r="I869">
        <v>2259</v>
      </c>
      <c r="J869">
        <v>306745997</v>
      </c>
      <c r="K869">
        <v>84</v>
      </c>
      <c r="L869"/>
      <c r="M869"/>
      <c r="N869">
        <v>1.3637240969080859</v>
      </c>
      <c r="O869" s="83">
        <v>6920.09</v>
      </c>
      <c r="P869">
        <v>7076.5299999999979</v>
      </c>
      <c r="Q869">
        <v>1.7069570000000001</v>
      </c>
      <c r="R869">
        <v>7574.92</v>
      </c>
      <c r="S869">
        <v>1.7069570000000001</v>
      </c>
      <c r="T869" s="84">
        <v>6920.09</v>
      </c>
      <c r="U869" s="57">
        <v>44136</v>
      </c>
      <c r="V869" s="81" t="str">
        <f t="shared" si="52"/>
        <v>82020</v>
      </c>
      <c r="W869" s="80" t="str">
        <f t="shared" si="53"/>
        <v>Acima de 120 dias</v>
      </c>
      <c r="X869" s="81" t="str">
        <f t="shared" si="55"/>
        <v>112020</v>
      </c>
      <c r="AA869"/>
    </row>
    <row r="870" spans="1:27" x14ac:dyDescent="0.3">
      <c r="A870" s="57">
        <v>44286</v>
      </c>
      <c r="B870">
        <v>29894663000189</v>
      </c>
      <c r="C870" t="s">
        <v>96</v>
      </c>
      <c r="D870" s="57">
        <v>44134</v>
      </c>
      <c r="E870">
        <v>243</v>
      </c>
      <c r="F870" s="57">
        <v>44234</v>
      </c>
      <c r="G870">
        <f t="shared" si="54"/>
        <v>-52</v>
      </c>
      <c r="H870" s="57">
        <v>45208</v>
      </c>
      <c r="I870">
        <v>892</v>
      </c>
      <c r="J870">
        <v>306797830</v>
      </c>
      <c r="K870">
        <v>36</v>
      </c>
      <c r="L870"/>
      <c r="M870"/>
      <c r="N870">
        <v>1.3599999999999999</v>
      </c>
      <c r="O870" s="83">
        <v>6415.3</v>
      </c>
      <c r="P870">
        <v>6928.6600000000008</v>
      </c>
      <c r="Q870">
        <v>1.7990010000000001</v>
      </c>
      <c r="R870">
        <v>6756.21</v>
      </c>
      <c r="S870">
        <v>1.7990010000000001</v>
      </c>
      <c r="T870" s="84">
        <v>6415.3</v>
      </c>
      <c r="U870" s="57">
        <v>44228</v>
      </c>
      <c r="V870" s="81" t="str">
        <f t="shared" si="52"/>
        <v>102020</v>
      </c>
      <c r="W870" s="80" t="str">
        <f t="shared" si="53"/>
        <v>31 a 60 dias</v>
      </c>
      <c r="X870" s="81" t="str">
        <f t="shared" si="55"/>
        <v>22021</v>
      </c>
      <c r="AA870"/>
    </row>
    <row r="871" spans="1:27" x14ac:dyDescent="0.3">
      <c r="A871" s="57">
        <v>44286</v>
      </c>
      <c r="B871">
        <v>29894663000189</v>
      </c>
      <c r="C871" t="s">
        <v>96</v>
      </c>
      <c r="D871" s="57">
        <v>43978</v>
      </c>
      <c r="E871">
        <v>110.54</v>
      </c>
      <c r="F871" s="57">
        <v>44203</v>
      </c>
      <c r="G871">
        <f t="shared" si="54"/>
        <v>-83</v>
      </c>
      <c r="H871" s="57">
        <v>46119</v>
      </c>
      <c r="I871">
        <v>1803</v>
      </c>
      <c r="J871">
        <v>306819139</v>
      </c>
      <c r="K871">
        <v>72</v>
      </c>
      <c r="L871"/>
      <c r="M871"/>
      <c r="N871">
        <v>1.5009308387547475</v>
      </c>
      <c r="O871" s="83">
        <v>4290.4399999999996</v>
      </c>
      <c r="P871">
        <v>4821.5900000000029</v>
      </c>
      <c r="Q871">
        <v>2.0567899999999999</v>
      </c>
      <c r="R871">
        <v>4842.59</v>
      </c>
      <c r="S871">
        <v>2.0567899999999999</v>
      </c>
      <c r="T871" s="84">
        <v>4290.4399999999996</v>
      </c>
      <c r="U871" s="57">
        <v>44197</v>
      </c>
      <c r="V871" s="81" t="str">
        <f t="shared" si="52"/>
        <v>52020</v>
      </c>
      <c r="W871" s="80" t="str">
        <f t="shared" si="53"/>
        <v>61 a 90 dias</v>
      </c>
      <c r="X871" s="81" t="str">
        <f t="shared" si="55"/>
        <v>12021</v>
      </c>
      <c r="AA871"/>
    </row>
    <row r="872" spans="1:27" x14ac:dyDescent="0.3">
      <c r="A872" s="57">
        <v>44286</v>
      </c>
      <c r="B872">
        <v>29894663000189</v>
      </c>
      <c r="C872" t="s">
        <v>96</v>
      </c>
      <c r="D872" s="57">
        <v>44040</v>
      </c>
      <c r="E872">
        <v>235.38</v>
      </c>
      <c r="F872" s="57">
        <v>44050</v>
      </c>
      <c r="G872">
        <f t="shared" si="54"/>
        <v>-236</v>
      </c>
      <c r="H872" s="57">
        <v>46119</v>
      </c>
      <c r="I872">
        <v>1803</v>
      </c>
      <c r="J872">
        <v>306820548</v>
      </c>
      <c r="K872">
        <v>72</v>
      </c>
      <c r="L872"/>
      <c r="M872"/>
      <c r="N872">
        <v>1.3811145477801212</v>
      </c>
      <c r="O872" s="83">
        <v>10883</v>
      </c>
      <c r="P872">
        <v>10462.160000000005</v>
      </c>
      <c r="Q872">
        <v>1.772546</v>
      </c>
      <c r="R872">
        <v>11774.650000000001</v>
      </c>
      <c r="S872">
        <v>1.772546</v>
      </c>
      <c r="T872" s="84">
        <v>10883</v>
      </c>
      <c r="U872" s="57">
        <v>44075</v>
      </c>
      <c r="V872" s="81" t="str">
        <f t="shared" si="52"/>
        <v>72020</v>
      </c>
      <c r="W872" s="80" t="str">
        <f t="shared" si="53"/>
        <v>Acima de 120 dias</v>
      </c>
      <c r="X872" s="81" t="str">
        <f t="shared" si="55"/>
        <v>92020</v>
      </c>
      <c r="AA872"/>
    </row>
    <row r="873" spans="1:27" x14ac:dyDescent="0.3">
      <c r="A873" s="57">
        <v>44286</v>
      </c>
      <c r="B873">
        <v>29894663000189</v>
      </c>
      <c r="C873" t="s">
        <v>96</v>
      </c>
      <c r="D873" s="57">
        <v>44040</v>
      </c>
      <c r="E873">
        <v>313.49</v>
      </c>
      <c r="F873" s="57">
        <v>44234</v>
      </c>
      <c r="G873">
        <f t="shared" si="54"/>
        <v>-52</v>
      </c>
      <c r="H873" s="57">
        <v>46514</v>
      </c>
      <c r="I873">
        <v>2198</v>
      </c>
      <c r="J873">
        <v>306833988</v>
      </c>
      <c r="K873">
        <v>84</v>
      </c>
      <c r="L873"/>
      <c r="M873"/>
      <c r="N873">
        <v>1.448749292565199</v>
      </c>
      <c r="O873" s="83">
        <v>13785.86</v>
      </c>
      <c r="P873">
        <v>15024.88</v>
      </c>
      <c r="Q873">
        <v>1.797177</v>
      </c>
      <c r="R873">
        <v>15144.419999999998</v>
      </c>
      <c r="S873">
        <v>1.797177</v>
      </c>
      <c r="T873" s="84">
        <v>13785.86</v>
      </c>
      <c r="U873" s="57">
        <v>44228</v>
      </c>
      <c r="V873" s="81" t="str">
        <f t="shared" si="52"/>
        <v>72020</v>
      </c>
      <c r="W873" s="80" t="str">
        <f t="shared" si="53"/>
        <v>31 a 60 dias</v>
      </c>
      <c r="X873" s="81" t="str">
        <f t="shared" si="55"/>
        <v>22021</v>
      </c>
      <c r="AA873"/>
    </row>
    <row r="874" spans="1:27" x14ac:dyDescent="0.3">
      <c r="A874" s="57">
        <v>44286</v>
      </c>
      <c r="B874">
        <v>29894663000189</v>
      </c>
      <c r="C874" t="s">
        <v>96</v>
      </c>
      <c r="D874" s="57">
        <v>44001</v>
      </c>
      <c r="E874">
        <v>163</v>
      </c>
      <c r="F874" s="57">
        <v>44323</v>
      </c>
      <c r="G874">
        <f t="shared" si="54"/>
        <v>37</v>
      </c>
      <c r="H874" s="57">
        <v>46514</v>
      </c>
      <c r="I874">
        <v>2198</v>
      </c>
      <c r="J874">
        <v>306837005</v>
      </c>
      <c r="K874">
        <v>84</v>
      </c>
      <c r="L874"/>
      <c r="M874"/>
      <c r="N874">
        <v>1.4378610957605256</v>
      </c>
      <c r="O874" s="83">
        <v>6706.09</v>
      </c>
      <c r="P874">
        <v>7857.6699999999992</v>
      </c>
      <c r="Q874">
        <v>1.782759</v>
      </c>
      <c r="R874">
        <v>7409.14</v>
      </c>
      <c r="S874">
        <v>1.782759</v>
      </c>
      <c r="T874" s="84">
        <v>6706.09</v>
      </c>
      <c r="U874" s="57">
        <v>44317</v>
      </c>
      <c r="V874" s="81" t="str">
        <f t="shared" si="52"/>
        <v>62020</v>
      </c>
      <c r="W874" s="80" t="str">
        <f t="shared" si="53"/>
        <v>1 a 30 dias</v>
      </c>
      <c r="X874" s="81" t="str">
        <f t="shared" si="55"/>
        <v>52021</v>
      </c>
      <c r="AA874"/>
    </row>
    <row r="875" spans="1:27" x14ac:dyDescent="0.3">
      <c r="A875" s="57">
        <v>44286</v>
      </c>
      <c r="B875">
        <v>29894663000189</v>
      </c>
      <c r="C875" t="s">
        <v>96</v>
      </c>
      <c r="D875" s="57">
        <v>44074</v>
      </c>
      <c r="E875">
        <v>135.16999999999999</v>
      </c>
      <c r="F875" s="57">
        <v>44293</v>
      </c>
      <c r="G875">
        <f t="shared" si="54"/>
        <v>7</v>
      </c>
      <c r="H875" s="57">
        <v>45845</v>
      </c>
      <c r="I875">
        <v>1529</v>
      </c>
      <c r="J875">
        <v>306860188</v>
      </c>
      <c r="K875">
        <v>60</v>
      </c>
      <c r="L875"/>
      <c r="M875"/>
      <c r="N875">
        <v>1.3599999999999999</v>
      </c>
      <c r="O875" s="83">
        <v>4700.7300000000005</v>
      </c>
      <c r="P875">
        <v>5489.8599999999969</v>
      </c>
      <c r="Q875">
        <v>1.7830589999999999</v>
      </c>
      <c r="R875">
        <v>5136.4800000000005</v>
      </c>
      <c r="S875">
        <v>1.7830589999999999</v>
      </c>
      <c r="T875" s="84">
        <v>4700.7300000000005</v>
      </c>
      <c r="U875" s="57">
        <v>44287</v>
      </c>
      <c r="V875" s="81" t="str">
        <f t="shared" si="52"/>
        <v>82020</v>
      </c>
      <c r="W875" s="80" t="str">
        <f t="shared" si="53"/>
        <v>1 a 30 dias</v>
      </c>
      <c r="X875" s="81" t="str">
        <f t="shared" si="55"/>
        <v>42021</v>
      </c>
      <c r="AA875"/>
    </row>
    <row r="876" spans="1:27" x14ac:dyDescent="0.3">
      <c r="A876" s="57">
        <v>44286</v>
      </c>
      <c r="B876">
        <v>29894663000189</v>
      </c>
      <c r="C876" t="s">
        <v>96</v>
      </c>
      <c r="D876" s="57">
        <v>44074</v>
      </c>
      <c r="E876">
        <v>250</v>
      </c>
      <c r="F876" s="57">
        <v>44142</v>
      </c>
      <c r="G876">
        <f t="shared" si="54"/>
        <v>-144</v>
      </c>
      <c r="H876" s="57">
        <v>46608</v>
      </c>
      <c r="I876">
        <v>2292</v>
      </c>
      <c r="J876">
        <v>306867997</v>
      </c>
      <c r="K876">
        <v>84</v>
      </c>
      <c r="L876"/>
      <c r="M876"/>
      <c r="N876">
        <v>1.434579</v>
      </c>
      <c r="O876" s="83">
        <v>11985.75</v>
      </c>
      <c r="P876">
        <v>12209.610000000004</v>
      </c>
      <c r="Q876">
        <v>1.782454</v>
      </c>
      <c r="R876">
        <v>13132.74</v>
      </c>
      <c r="S876">
        <v>1.782454</v>
      </c>
      <c r="T876" s="84">
        <v>11985.75</v>
      </c>
      <c r="U876" s="57">
        <v>44166</v>
      </c>
      <c r="V876" s="81" t="str">
        <f t="shared" si="52"/>
        <v>82020</v>
      </c>
      <c r="W876" s="80" t="str">
        <f t="shared" si="53"/>
        <v>Acima de 120 dias</v>
      </c>
      <c r="X876" s="81" t="str">
        <f t="shared" si="55"/>
        <v>122020</v>
      </c>
      <c r="AA876"/>
    </row>
    <row r="877" spans="1:27" x14ac:dyDescent="0.3">
      <c r="A877" s="57">
        <v>44286</v>
      </c>
      <c r="B877">
        <v>29894663000189</v>
      </c>
      <c r="C877" t="s">
        <v>96</v>
      </c>
      <c r="D877" s="57">
        <v>44074</v>
      </c>
      <c r="E877">
        <v>56.5</v>
      </c>
      <c r="F877" s="57">
        <v>44323</v>
      </c>
      <c r="G877">
        <f t="shared" si="54"/>
        <v>37</v>
      </c>
      <c r="H877" s="57">
        <v>46608</v>
      </c>
      <c r="I877">
        <v>2292</v>
      </c>
      <c r="J877">
        <v>306870481</v>
      </c>
      <c r="K877">
        <v>84</v>
      </c>
      <c r="L877"/>
      <c r="M877"/>
      <c r="N877">
        <v>1.439856</v>
      </c>
      <c r="O877" s="83">
        <v>2362.7399999999998</v>
      </c>
      <c r="P877">
        <v>2754.4999999999995</v>
      </c>
      <c r="Q877">
        <v>1.7926850000000001</v>
      </c>
      <c r="R877">
        <v>2624.79</v>
      </c>
      <c r="S877">
        <v>1.7926850000000001</v>
      </c>
      <c r="T877" s="84">
        <v>2362.7399999999998</v>
      </c>
      <c r="U877" s="57">
        <v>44317</v>
      </c>
      <c r="V877" s="81" t="str">
        <f t="shared" si="52"/>
        <v>82020</v>
      </c>
      <c r="W877" s="80" t="str">
        <f t="shared" si="53"/>
        <v>1 a 30 dias</v>
      </c>
      <c r="X877" s="81" t="str">
        <f t="shared" si="55"/>
        <v>52021</v>
      </c>
      <c r="AA877"/>
    </row>
    <row r="878" spans="1:27" x14ac:dyDescent="0.3">
      <c r="A878" s="57">
        <v>44286</v>
      </c>
      <c r="B878">
        <v>29894663000189</v>
      </c>
      <c r="C878" t="s">
        <v>96</v>
      </c>
      <c r="D878" s="57">
        <v>44074</v>
      </c>
      <c r="E878">
        <v>280.32</v>
      </c>
      <c r="F878" s="57">
        <v>44234</v>
      </c>
      <c r="G878">
        <f t="shared" si="54"/>
        <v>-52</v>
      </c>
      <c r="H878" s="57">
        <v>46608</v>
      </c>
      <c r="I878">
        <v>2292</v>
      </c>
      <c r="J878">
        <v>306873734</v>
      </c>
      <c r="K878">
        <v>84</v>
      </c>
      <c r="L878"/>
      <c r="M878"/>
      <c r="N878">
        <v>1.444296</v>
      </c>
      <c r="O878" s="83">
        <v>12563.25</v>
      </c>
      <c r="P878">
        <v>13646.079999999998</v>
      </c>
      <c r="Q878">
        <v>1.7928230000000001</v>
      </c>
      <c r="R878">
        <v>13845.83</v>
      </c>
      <c r="S878">
        <v>1.7928230000000001</v>
      </c>
      <c r="T878" s="84">
        <v>12563.25</v>
      </c>
      <c r="U878" s="57">
        <v>44228</v>
      </c>
      <c r="V878" s="81" t="str">
        <f t="shared" si="52"/>
        <v>82020</v>
      </c>
      <c r="W878" s="80" t="str">
        <f t="shared" si="53"/>
        <v>31 a 60 dias</v>
      </c>
      <c r="X878" s="81" t="str">
        <f t="shared" si="55"/>
        <v>22021</v>
      </c>
      <c r="AA878"/>
    </row>
    <row r="879" spans="1:27" x14ac:dyDescent="0.3">
      <c r="A879" s="57">
        <v>44286</v>
      </c>
      <c r="B879">
        <v>29894663000189</v>
      </c>
      <c r="C879" t="s">
        <v>96</v>
      </c>
      <c r="D879" s="57">
        <v>44134</v>
      </c>
      <c r="E879">
        <v>297.07</v>
      </c>
      <c r="F879" s="57">
        <v>44293</v>
      </c>
      <c r="G879">
        <f t="shared" si="54"/>
        <v>7</v>
      </c>
      <c r="H879" s="57">
        <v>46667</v>
      </c>
      <c r="I879">
        <v>2351</v>
      </c>
      <c r="J879">
        <v>306887517</v>
      </c>
      <c r="K879">
        <v>84</v>
      </c>
      <c r="L879"/>
      <c r="M879"/>
      <c r="N879">
        <v>1.3599999999999999</v>
      </c>
      <c r="O879" s="83">
        <v>14663.519999999999</v>
      </c>
      <c r="P879">
        <v>14871.46</v>
      </c>
      <c r="Q879">
        <v>1.3561719999999999</v>
      </c>
      <c r="R879">
        <v>14649.359999999999</v>
      </c>
      <c r="S879">
        <v>1.3561719999999999</v>
      </c>
      <c r="T879" s="84">
        <v>14663.519999999999</v>
      </c>
      <c r="U879" s="57">
        <v>44287</v>
      </c>
      <c r="V879" s="81" t="str">
        <f t="shared" si="52"/>
        <v>102020</v>
      </c>
      <c r="W879" s="80" t="str">
        <f t="shared" si="53"/>
        <v>1 a 30 dias</v>
      </c>
      <c r="X879" s="81" t="str">
        <f t="shared" si="55"/>
        <v>42021</v>
      </c>
      <c r="AA879"/>
    </row>
    <row r="880" spans="1:27" x14ac:dyDescent="0.3">
      <c r="A880" s="57">
        <v>44286</v>
      </c>
      <c r="B880">
        <v>29894663000189</v>
      </c>
      <c r="C880" t="s">
        <v>96</v>
      </c>
      <c r="D880" s="57">
        <v>43903</v>
      </c>
      <c r="E880">
        <v>16.420000000000002</v>
      </c>
      <c r="F880" s="57">
        <v>44323</v>
      </c>
      <c r="G880">
        <f t="shared" si="54"/>
        <v>37</v>
      </c>
      <c r="H880" s="57">
        <v>46062</v>
      </c>
      <c r="I880">
        <v>1746</v>
      </c>
      <c r="J880">
        <v>306904228</v>
      </c>
      <c r="K880">
        <v>72</v>
      </c>
      <c r="L880"/>
      <c r="M880"/>
      <c r="N880">
        <v>1.4950000000000001</v>
      </c>
      <c r="O880" s="83">
        <v>564.64</v>
      </c>
      <c r="P880">
        <v>712.45000000000027</v>
      </c>
      <c r="Q880">
        <v>2.034872</v>
      </c>
      <c r="R880">
        <v>640.99</v>
      </c>
      <c r="S880">
        <v>2.034872</v>
      </c>
      <c r="T880" s="84">
        <v>564.64</v>
      </c>
      <c r="U880" s="57">
        <v>44317</v>
      </c>
      <c r="V880" s="81" t="str">
        <f t="shared" si="52"/>
        <v>32020</v>
      </c>
      <c r="W880" s="80" t="str">
        <f t="shared" si="53"/>
        <v>1 a 30 dias</v>
      </c>
      <c r="X880" s="81" t="str">
        <f t="shared" si="55"/>
        <v>52021</v>
      </c>
      <c r="AA880"/>
    </row>
    <row r="881" spans="1:27" x14ac:dyDescent="0.3">
      <c r="A881" s="57">
        <v>44286</v>
      </c>
      <c r="B881">
        <v>29894663000189</v>
      </c>
      <c r="C881" t="s">
        <v>96</v>
      </c>
      <c r="D881" s="57">
        <v>44074</v>
      </c>
      <c r="E881">
        <v>139.85</v>
      </c>
      <c r="F881" s="57">
        <v>44142</v>
      </c>
      <c r="G881">
        <f t="shared" si="54"/>
        <v>-144</v>
      </c>
      <c r="H881" s="57">
        <v>46241</v>
      </c>
      <c r="I881">
        <v>1925</v>
      </c>
      <c r="J881">
        <v>306923412</v>
      </c>
      <c r="K881">
        <v>72</v>
      </c>
      <c r="L881"/>
      <c r="M881"/>
      <c r="N881">
        <v>1.3895714898152989</v>
      </c>
      <c r="O881" s="83">
        <v>6224.7699999999995</v>
      </c>
      <c r="P881">
        <v>6368.09</v>
      </c>
      <c r="Q881">
        <v>1.779156</v>
      </c>
      <c r="R881">
        <v>6800.96</v>
      </c>
      <c r="S881">
        <v>1.779156</v>
      </c>
      <c r="T881" s="84">
        <v>6224.7699999999995</v>
      </c>
      <c r="U881" s="57">
        <v>44197</v>
      </c>
      <c r="V881" s="81" t="str">
        <f t="shared" si="52"/>
        <v>82020</v>
      </c>
      <c r="W881" s="80" t="str">
        <f t="shared" si="53"/>
        <v>Acima de 120 dias</v>
      </c>
      <c r="X881" s="81" t="str">
        <f t="shared" si="55"/>
        <v>12021</v>
      </c>
      <c r="AA881"/>
    </row>
    <row r="882" spans="1:27" x14ac:dyDescent="0.3">
      <c r="A882" s="57">
        <v>44286</v>
      </c>
      <c r="B882">
        <v>29894663000189</v>
      </c>
      <c r="C882" t="s">
        <v>96</v>
      </c>
      <c r="D882" s="57">
        <v>44134</v>
      </c>
      <c r="E882">
        <v>156.03</v>
      </c>
      <c r="F882" s="57">
        <v>44172</v>
      </c>
      <c r="G882">
        <f t="shared" si="54"/>
        <v>-114</v>
      </c>
      <c r="H882" s="57">
        <v>46699</v>
      </c>
      <c r="I882">
        <v>2383</v>
      </c>
      <c r="J882">
        <v>306926754</v>
      </c>
      <c r="K882">
        <v>84</v>
      </c>
      <c r="L882"/>
      <c r="M882"/>
      <c r="N882">
        <v>1.406841</v>
      </c>
      <c r="O882" s="83">
        <v>7521.4000000000005</v>
      </c>
      <c r="P882">
        <v>7580.3700000000026</v>
      </c>
      <c r="Q882">
        <v>1.743066</v>
      </c>
      <c r="R882">
        <v>8259.7899999999991</v>
      </c>
      <c r="S882">
        <v>1.743066</v>
      </c>
      <c r="T882" s="84">
        <v>7521.4000000000005</v>
      </c>
      <c r="U882" s="57">
        <v>44197</v>
      </c>
      <c r="V882" s="81" t="str">
        <f t="shared" si="52"/>
        <v>102020</v>
      </c>
      <c r="W882" s="80" t="str">
        <f t="shared" si="53"/>
        <v>91 a 120 dias</v>
      </c>
      <c r="X882" s="81" t="str">
        <f t="shared" si="55"/>
        <v>12021</v>
      </c>
      <c r="AA882"/>
    </row>
    <row r="883" spans="1:27" x14ac:dyDescent="0.3">
      <c r="A883" s="57">
        <v>44286</v>
      </c>
      <c r="B883">
        <v>29894663000189</v>
      </c>
      <c r="C883" t="s">
        <v>96</v>
      </c>
      <c r="D883" s="57">
        <v>43978</v>
      </c>
      <c r="E883">
        <v>263.17</v>
      </c>
      <c r="F883" s="57">
        <v>44142</v>
      </c>
      <c r="G883">
        <f t="shared" si="54"/>
        <v>-144</v>
      </c>
      <c r="H883" s="57">
        <v>46514</v>
      </c>
      <c r="I883">
        <v>2198</v>
      </c>
      <c r="J883">
        <v>306932154</v>
      </c>
      <c r="K883">
        <v>84</v>
      </c>
      <c r="L883"/>
      <c r="M883"/>
      <c r="N883">
        <v>1.441705</v>
      </c>
      <c r="O883" s="83">
        <v>12386.1</v>
      </c>
      <c r="P883">
        <v>12793.600000000002</v>
      </c>
      <c r="Q883">
        <v>1.7894490000000001</v>
      </c>
      <c r="R883">
        <v>13527.82</v>
      </c>
      <c r="S883">
        <v>1.7894490000000001</v>
      </c>
      <c r="T883" s="84">
        <v>12386.1</v>
      </c>
      <c r="U883" s="57">
        <v>44136</v>
      </c>
      <c r="V883" s="81" t="str">
        <f t="shared" si="52"/>
        <v>52020</v>
      </c>
      <c r="W883" s="80" t="str">
        <f t="shared" si="53"/>
        <v>Acima de 120 dias</v>
      </c>
      <c r="X883" s="81" t="str">
        <f t="shared" si="55"/>
        <v>112020</v>
      </c>
      <c r="AA883"/>
    </row>
    <row r="884" spans="1:27" x14ac:dyDescent="0.3">
      <c r="A884" s="57">
        <v>44286</v>
      </c>
      <c r="B884">
        <v>29894663000189</v>
      </c>
      <c r="C884" t="s">
        <v>96</v>
      </c>
      <c r="D884" s="57">
        <v>44001</v>
      </c>
      <c r="E884">
        <v>160</v>
      </c>
      <c r="F884" s="57">
        <v>44323</v>
      </c>
      <c r="G884">
        <f t="shared" si="54"/>
        <v>37</v>
      </c>
      <c r="H884" s="57">
        <v>46545</v>
      </c>
      <c r="I884">
        <v>2229</v>
      </c>
      <c r="J884">
        <v>306942699</v>
      </c>
      <c r="K884">
        <v>84</v>
      </c>
      <c r="L884"/>
      <c r="M884"/>
      <c r="N884">
        <v>1.440855</v>
      </c>
      <c r="O884" s="83">
        <v>6620.16</v>
      </c>
      <c r="P884">
        <v>7752.8799999999974</v>
      </c>
      <c r="Q884">
        <v>1.785868</v>
      </c>
      <c r="R884">
        <v>7321.92</v>
      </c>
      <c r="S884">
        <v>1.785868</v>
      </c>
      <c r="T884" s="84">
        <v>6620.16</v>
      </c>
      <c r="U884" s="57">
        <v>44317</v>
      </c>
      <c r="V884" s="81" t="str">
        <f t="shared" si="52"/>
        <v>62020</v>
      </c>
      <c r="W884" s="80" t="str">
        <f t="shared" si="53"/>
        <v>1 a 30 dias</v>
      </c>
      <c r="X884" s="81" t="str">
        <f t="shared" si="55"/>
        <v>52021</v>
      </c>
      <c r="AA884"/>
    </row>
    <row r="885" spans="1:27" x14ac:dyDescent="0.3">
      <c r="A885" s="57">
        <v>44286</v>
      </c>
      <c r="B885">
        <v>29894663000189</v>
      </c>
      <c r="C885" t="s">
        <v>96</v>
      </c>
      <c r="D885" s="57">
        <v>44074</v>
      </c>
      <c r="E885">
        <v>138</v>
      </c>
      <c r="F885" s="57">
        <v>44142</v>
      </c>
      <c r="G885">
        <f t="shared" si="54"/>
        <v>-144</v>
      </c>
      <c r="H885" s="57">
        <v>46575</v>
      </c>
      <c r="I885">
        <v>2259</v>
      </c>
      <c r="J885">
        <v>306954682</v>
      </c>
      <c r="K885">
        <v>84</v>
      </c>
      <c r="L885"/>
      <c r="M885"/>
      <c r="N885">
        <v>1.4353031294751861</v>
      </c>
      <c r="O885" s="83">
        <v>6578.75</v>
      </c>
      <c r="P885">
        <v>6696.6799999999994</v>
      </c>
      <c r="Q885">
        <v>1.7832950000000001</v>
      </c>
      <c r="R885">
        <v>7201.09</v>
      </c>
      <c r="S885">
        <v>1.7832950000000001</v>
      </c>
      <c r="T885" s="84">
        <v>6578.75</v>
      </c>
      <c r="U885" s="57">
        <v>44136</v>
      </c>
      <c r="V885" s="81" t="str">
        <f t="shared" si="52"/>
        <v>82020</v>
      </c>
      <c r="W885" s="80" t="str">
        <f t="shared" si="53"/>
        <v>Acima de 120 dias</v>
      </c>
      <c r="X885" s="81" t="str">
        <f t="shared" si="55"/>
        <v>112020</v>
      </c>
      <c r="AA885"/>
    </row>
    <row r="886" spans="1:27" x14ac:dyDescent="0.3">
      <c r="A886" s="57">
        <v>44286</v>
      </c>
      <c r="B886">
        <v>29894663000189</v>
      </c>
      <c r="C886" t="s">
        <v>96</v>
      </c>
      <c r="D886" s="57">
        <v>44040</v>
      </c>
      <c r="E886">
        <v>95.37</v>
      </c>
      <c r="F886" s="57">
        <v>44262</v>
      </c>
      <c r="G886">
        <f t="shared" si="54"/>
        <v>-24</v>
      </c>
      <c r="H886" s="57">
        <v>46608</v>
      </c>
      <c r="I886">
        <v>2292</v>
      </c>
      <c r="J886">
        <v>306964944</v>
      </c>
      <c r="K886">
        <v>84</v>
      </c>
      <c r="L886"/>
      <c r="M886"/>
      <c r="N886">
        <v>1.3599999999999999</v>
      </c>
      <c r="O886" s="83">
        <v>4485.5499999999993</v>
      </c>
      <c r="P886">
        <v>4703.5599999999977</v>
      </c>
      <c r="Q886">
        <v>1.5416300000000001</v>
      </c>
      <c r="R886">
        <v>4731.3899999999994</v>
      </c>
      <c r="S886">
        <v>1.5416300000000001</v>
      </c>
      <c r="T886" s="84">
        <v>4485.5499999999993</v>
      </c>
      <c r="U886" s="57">
        <v>44287</v>
      </c>
      <c r="V886" s="81" t="str">
        <f t="shared" si="52"/>
        <v>72020</v>
      </c>
      <c r="W886" s="80" t="str">
        <f t="shared" si="53"/>
        <v>1 a 30 dias</v>
      </c>
      <c r="X886" s="81" t="str">
        <f t="shared" si="55"/>
        <v>42021</v>
      </c>
      <c r="AA886"/>
    </row>
    <row r="887" spans="1:27" x14ac:dyDescent="0.3">
      <c r="A887" s="57">
        <v>44286</v>
      </c>
      <c r="B887">
        <v>29894663000189</v>
      </c>
      <c r="C887" t="s">
        <v>96</v>
      </c>
      <c r="D887" s="57">
        <v>44074</v>
      </c>
      <c r="E887">
        <v>188</v>
      </c>
      <c r="F887" s="57">
        <v>44172</v>
      </c>
      <c r="G887">
        <f t="shared" si="54"/>
        <v>-114</v>
      </c>
      <c r="H887" s="57">
        <v>46608</v>
      </c>
      <c r="I887">
        <v>2292</v>
      </c>
      <c r="J887">
        <v>306966611</v>
      </c>
      <c r="K887">
        <v>84</v>
      </c>
      <c r="L887"/>
      <c r="M887"/>
      <c r="N887">
        <v>1.431292</v>
      </c>
      <c r="O887" s="83">
        <v>8833.33</v>
      </c>
      <c r="P887">
        <v>9191.6999999999989</v>
      </c>
      <c r="Q887">
        <v>1.7789779999999999</v>
      </c>
      <c r="R887">
        <v>9696.64</v>
      </c>
      <c r="S887">
        <v>1.7789779999999999</v>
      </c>
      <c r="T887" s="84">
        <v>8833.33</v>
      </c>
      <c r="U887" s="57">
        <v>44166</v>
      </c>
      <c r="V887" s="81" t="str">
        <f t="shared" si="52"/>
        <v>82020</v>
      </c>
      <c r="W887" s="80" t="str">
        <f t="shared" si="53"/>
        <v>91 a 120 dias</v>
      </c>
      <c r="X887" s="81" t="str">
        <f t="shared" si="55"/>
        <v>122020</v>
      </c>
      <c r="AA887"/>
    </row>
    <row r="888" spans="1:27" x14ac:dyDescent="0.3">
      <c r="A888" s="57">
        <v>44286</v>
      </c>
      <c r="B888">
        <v>29894663000189</v>
      </c>
      <c r="C888" t="s">
        <v>96</v>
      </c>
      <c r="D888" s="57">
        <v>44074</v>
      </c>
      <c r="E888">
        <v>765.1</v>
      </c>
      <c r="F888" s="57">
        <v>44234</v>
      </c>
      <c r="G888">
        <f t="shared" si="54"/>
        <v>-52</v>
      </c>
      <c r="H888" s="57">
        <v>46608</v>
      </c>
      <c r="I888">
        <v>2292</v>
      </c>
      <c r="J888">
        <v>306969018</v>
      </c>
      <c r="K888">
        <v>84</v>
      </c>
      <c r="L888"/>
      <c r="M888"/>
      <c r="N888">
        <v>1.449085</v>
      </c>
      <c r="O888" s="83">
        <v>34243.050000000003</v>
      </c>
      <c r="P888">
        <v>37185.69999999999</v>
      </c>
      <c r="Q888">
        <v>1.7979339999999999</v>
      </c>
      <c r="R888">
        <v>37738.71</v>
      </c>
      <c r="S888">
        <v>1.7979339999999999</v>
      </c>
      <c r="T888" s="84">
        <v>34243.050000000003</v>
      </c>
      <c r="U888" s="57">
        <v>44228</v>
      </c>
      <c r="V888" s="81" t="str">
        <f t="shared" si="52"/>
        <v>82020</v>
      </c>
      <c r="W888" s="80" t="str">
        <f t="shared" si="53"/>
        <v>31 a 60 dias</v>
      </c>
      <c r="X888" s="81" t="str">
        <f t="shared" si="55"/>
        <v>22021</v>
      </c>
      <c r="AA888"/>
    </row>
    <row r="889" spans="1:27" x14ac:dyDescent="0.3">
      <c r="A889" s="57">
        <v>44286</v>
      </c>
      <c r="B889">
        <v>29894663000189</v>
      </c>
      <c r="C889" t="s">
        <v>96</v>
      </c>
      <c r="D889" s="57">
        <v>44099</v>
      </c>
      <c r="E889">
        <v>235</v>
      </c>
      <c r="F889" s="57">
        <v>44262</v>
      </c>
      <c r="G889">
        <f t="shared" si="54"/>
        <v>-24</v>
      </c>
      <c r="H889" s="57">
        <v>46699</v>
      </c>
      <c r="I889">
        <v>2383</v>
      </c>
      <c r="J889">
        <v>306976029</v>
      </c>
      <c r="K889">
        <v>84</v>
      </c>
      <c r="L889"/>
      <c r="M889"/>
      <c r="N889">
        <v>1.3599999999999999</v>
      </c>
      <c r="O889" s="83">
        <v>11186.16</v>
      </c>
      <c r="P889">
        <v>11422.860000000002</v>
      </c>
      <c r="Q889">
        <v>1.5657719999999999</v>
      </c>
      <c r="R889">
        <v>11904.32</v>
      </c>
      <c r="S889">
        <v>1.5657719999999999</v>
      </c>
      <c r="T889" s="84">
        <v>11186.16</v>
      </c>
      <c r="U889" s="57">
        <v>44287</v>
      </c>
      <c r="V889" s="81" t="str">
        <f t="shared" si="52"/>
        <v>92020</v>
      </c>
      <c r="W889" s="80" t="str">
        <f t="shared" si="53"/>
        <v>1 a 30 dias</v>
      </c>
      <c r="X889" s="81" t="str">
        <f t="shared" si="55"/>
        <v>42021</v>
      </c>
      <c r="AA889"/>
    </row>
    <row r="890" spans="1:27" x14ac:dyDescent="0.3">
      <c r="A890" s="57">
        <v>44286</v>
      </c>
      <c r="B890">
        <v>29894663000189</v>
      </c>
      <c r="C890" t="s">
        <v>96</v>
      </c>
      <c r="D890" s="57">
        <v>44099</v>
      </c>
      <c r="E890">
        <v>151.06</v>
      </c>
      <c r="F890" s="57">
        <v>44203</v>
      </c>
      <c r="G890">
        <f t="shared" si="54"/>
        <v>-83</v>
      </c>
      <c r="H890" s="57">
        <v>46638</v>
      </c>
      <c r="I890">
        <v>2322</v>
      </c>
      <c r="J890">
        <v>306977085</v>
      </c>
      <c r="K890">
        <v>84</v>
      </c>
      <c r="L890"/>
      <c r="M890"/>
      <c r="N890">
        <v>1.412131</v>
      </c>
      <c r="O890" s="83">
        <v>7025.37</v>
      </c>
      <c r="P890">
        <v>7414.4100000000008</v>
      </c>
      <c r="Q890">
        <v>1.7576769999999999</v>
      </c>
      <c r="R890">
        <v>7733.02</v>
      </c>
      <c r="S890">
        <v>1.7576769999999999</v>
      </c>
      <c r="T890" s="84">
        <v>7025.37</v>
      </c>
      <c r="U890" s="57">
        <v>44197</v>
      </c>
      <c r="V890" s="81" t="str">
        <f t="shared" si="52"/>
        <v>92020</v>
      </c>
      <c r="W890" s="80" t="str">
        <f t="shared" si="53"/>
        <v>61 a 90 dias</v>
      </c>
      <c r="X890" s="81" t="str">
        <f t="shared" si="55"/>
        <v>12021</v>
      </c>
      <c r="AA890"/>
    </row>
    <row r="891" spans="1:27" x14ac:dyDescent="0.3">
      <c r="A891" s="57">
        <v>44286</v>
      </c>
      <c r="B891">
        <v>29894663000189</v>
      </c>
      <c r="C891" t="s">
        <v>96</v>
      </c>
      <c r="D891" s="57">
        <v>44099</v>
      </c>
      <c r="E891">
        <v>190.68</v>
      </c>
      <c r="F891" s="57">
        <v>44323</v>
      </c>
      <c r="G891">
        <f t="shared" si="54"/>
        <v>37</v>
      </c>
      <c r="H891" s="57">
        <v>45544</v>
      </c>
      <c r="I891">
        <v>1228</v>
      </c>
      <c r="J891">
        <v>306983245</v>
      </c>
      <c r="K891">
        <v>48</v>
      </c>
      <c r="L891"/>
      <c r="M891"/>
      <c r="N891">
        <v>1.3599999999999999</v>
      </c>
      <c r="O891" s="83">
        <v>5581.6900000000005</v>
      </c>
      <c r="P891">
        <v>6715.6799999999985</v>
      </c>
      <c r="Q891">
        <v>1.7964819999999999</v>
      </c>
      <c r="R891">
        <v>6030.92</v>
      </c>
      <c r="S891">
        <v>1.7964819999999999</v>
      </c>
      <c r="T891" s="84">
        <v>5581.6900000000005</v>
      </c>
      <c r="U891" s="57">
        <v>44317</v>
      </c>
      <c r="V891" s="81" t="str">
        <f t="shared" si="52"/>
        <v>92020</v>
      </c>
      <c r="W891" s="80" t="str">
        <f t="shared" si="53"/>
        <v>1 a 30 dias</v>
      </c>
      <c r="X891" s="81" t="str">
        <f t="shared" si="55"/>
        <v>52021</v>
      </c>
      <c r="AA891"/>
    </row>
    <row r="892" spans="1:27" x14ac:dyDescent="0.3">
      <c r="A892" s="57">
        <v>44286</v>
      </c>
      <c r="B892">
        <v>29894663000189</v>
      </c>
      <c r="C892" t="s">
        <v>96</v>
      </c>
      <c r="D892" s="57">
        <v>43978</v>
      </c>
      <c r="E892">
        <v>72.64</v>
      </c>
      <c r="F892" s="57">
        <v>44262</v>
      </c>
      <c r="G892">
        <f t="shared" si="54"/>
        <v>-24</v>
      </c>
      <c r="H892" s="57">
        <v>46119</v>
      </c>
      <c r="I892">
        <v>1803</v>
      </c>
      <c r="J892">
        <v>307017387</v>
      </c>
      <c r="K892">
        <v>72</v>
      </c>
      <c r="L892"/>
      <c r="M892"/>
      <c r="N892">
        <v>1.4949999999999999</v>
      </c>
      <c r="O892" s="83">
        <v>2715.75</v>
      </c>
      <c r="P892">
        <v>3173.89</v>
      </c>
      <c r="Q892">
        <v>1.986893</v>
      </c>
      <c r="R892">
        <v>3041.27</v>
      </c>
      <c r="S892">
        <v>1.986893</v>
      </c>
      <c r="T892" s="84">
        <v>2715.75</v>
      </c>
      <c r="U892" s="57">
        <v>44287</v>
      </c>
      <c r="V892" s="81" t="str">
        <f t="shared" si="52"/>
        <v>52020</v>
      </c>
      <c r="W892" s="80" t="str">
        <f t="shared" si="53"/>
        <v>1 a 30 dias</v>
      </c>
      <c r="X892" s="81" t="str">
        <f t="shared" si="55"/>
        <v>42021</v>
      </c>
      <c r="AA892"/>
    </row>
    <row r="893" spans="1:27" x14ac:dyDescent="0.3">
      <c r="A893" s="57">
        <v>44286</v>
      </c>
      <c r="B893">
        <v>29894663000189</v>
      </c>
      <c r="C893" t="s">
        <v>96</v>
      </c>
      <c r="D893" s="57">
        <v>43978</v>
      </c>
      <c r="E893">
        <v>409.8</v>
      </c>
      <c r="F893" s="57">
        <v>44019</v>
      </c>
      <c r="G893">
        <f t="shared" si="54"/>
        <v>-267</v>
      </c>
      <c r="H893" s="57">
        <v>45390</v>
      </c>
      <c r="I893">
        <v>1074</v>
      </c>
      <c r="J893">
        <v>307022121</v>
      </c>
      <c r="K893">
        <v>48</v>
      </c>
      <c r="L893"/>
      <c r="M893"/>
      <c r="N893">
        <v>1.3599999999999999</v>
      </c>
      <c r="O893" s="83">
        <v>15065.66</v>
      </c>
      <c r="P893">
        <v>14223.729999999998</v>
      </c>
      <c r="Q893">
        <v>1.793466</v>
      </c>
      <c r="R893">
        <v>15840.150000000001</v>
      </c>
      <c r="S893">
        <v>1.793466</v>
      </c>
      <c r="T893" s="84">
        <v>15065.66</v>
      </c>
      <c r="U893" s="57">
        <v>44044</v>
      </c>
      <c r="V893" s="81" t="str">
        <f t="shared" si="52"/>
        <v>52020</v>
      </c>
      <c r="W893" s="80" t="str">
        <f t="shared" si="53"/>
        <v>Acima de 120 dias</v>
      </c>
      <c r="X893" s="81" t="str">
        <f t="shared" si="55"/>
        <v>82020</v>
      </c>
      <c r="AA893"/>
    </row>
    <row r="894" spans="1:27" x14ac:dyDescent="0.3">
      <c r="A894" s="57">
        <v>44286</v>
      </c>
      <c r="B894">
        <v>29894663000189</v>
      </c>
      <c r="C894" t="s">
        <v>96</v>
      </c>
      <c r="D894" s="57">
        <v>44001</v>
      </c>
      <c r="E894">
        <v>313.39999999999998</v>
      </c>
      <c r="F894" s="57">
        <v>44081</v>
      </c>
      <c r="G894">
        <f t="shared" si="54"/>
        <v>-205</v>
      </c>
      <c r="H894" s="57">
        <v>45784</v>
      </c>
      <c r="I894">
        <v>1468</v>
      </c>
      <c r="J894">
        <v>307031349</v>
      </c>
      <c r="K894">
        <v>60</v>
      </c>
      <c r="L894"/>
      <c r="M894"/>
      <c r="N894">
        <v>1.3599999999999999</v>
      </c>
      <c r="O894" s="83">
        <v>12822.130000000001</v>
      </c>
      <c r="P894">
        <v>12659.400000000003</v>
      </c>
      <c r="Q894">
        <v>1.788867</v>
      </c>
      <c r="R894">
        <v>13784.44</v>
      </c>
      <c r="S894">
        <v>1.788867</v>
      </c>
      <c r="T894" s="84">
        <v>12822.130000000001</v>
      </c>
      <c r="U894" s="57">
        <v>44105</v>
      </c>
      <c r="V894" s="81" t="str">
        <f t="shared" si="52"/>
        <v>62020</v>
      </c>
      <c r="W894" s="80" t="str">
        <f t="shared" si="53"/>
        <v>Acima de 120 dias</v>
      </c>
      <c r="X894" s="81" t="str">
        <f t="shared" si="55"/>
        <v>102020</v>
      </c>
      <c r="AA894"/>
    </row>
    <row r="895" spans="1:27" x14ac:dyDescent="0.3">
      <c r="A895" s="57">
        <v>44286</v>
      </c>
      <c r="B895">
        <v>29894663000189</v>
      </c>
      <c r="C895" t="s">
        <v>96</v>
      </c>
      <c r="D895" s="57">
        <v>43978</v>
      </c>
      <c r="E895">
        <v>270.83999999999997</v>
      </c>
      <c r="F895" s="57">
        <v>44081</v>
      </c>
      <c r="G895">
        <f t="shared" si="54"/>
        <v>-205</v>
      </c>
      <c r="H895" s="57">
        <v>46514</v>
      </c>
      <c r="I895">
        <v>2198</v>
      </c>
      <c r="J895">
        <v>307032427</v>
      </c>
      <c r="K895">
        <v>84</v>
      </c>
      <c r="L895"/>
      <c r="M895"/>
      <c r="N895">
        <v>1.4406870000000001</v>
      </c>
      <c r="O895" s="83">
        <v>13292</v>
      </c>
      <c r="P895">
        <v>13171.010000000006</v>
      </c>
      <c r="Q895">
        <v>1.7883830000000001</v>
      </c>
      <c r="R895">
        <v>14467.519999999999</v>
      </c>
      <c r="S895">
        <v>1.7883830000000001</v>
      </c>
      <c r="T895" s="84">
        <v>13292</v>
      </c>
      <c r="U895" s="57">
        <v>44105</v>
      </c>
      <c r="V895" s="81" t="str">
        <f t="shared" si="52"/>
        <v>52020</v>
      </c>
      <c r="W895" s="80" t="str">
        <f t="shared" si="53"/>
        <v>Acima de 120 dias</v>
      </c>
      <c r="X895" s="81" t="str">
        <f t="shared" si="55"/>
        <v>102020</v>
      </c>
      <c r="AA895"/>
    </row>
    <row r="896" spans="1:27" x14ac:dyDescent="0.3">
      <c r="A896" s="57">
        <v>44286</v>
      </c>
      <c r="B896">
        <v>29894663000189</v>
      </c>
      <c r="C896" t="s">
        <v>96</v>
      </c>
      <c r="D896" s="57">
        <v>44040</v>
      </c>
      <c r="E896">
        <v>93.72</v>
      </c>
      <c r="F896" s="57">
        <v>44081</v>
      </c>
      <c r="G896">
        <f t="shared" si="54"/>
        <v>-205</v>
      </c>
      <c r="H896" s="57">
        <v>46545</v>
      </c>
      <c r="I896">
        <v>2229</v>
      </c>
      <c r="J896">
        <v>307046784</v>
      </c>
      <c r="K896">
        <v>84</v>
      </c>
      <c r="L896"/>
      <c r="M896"/>
      <c r="N896">
        <v>1.4391527184494783</v>
      </c>
      <c r="O896" s="83">
        <v>4626.07</v>
      </c>
      <c r="P896">
        <v>4534.3500000000004</v>
      </c>
      <c r="Q896">
        <v>1.7872170000000001</v>
      </c>
      <c r="R896">
        <v>5040.75</v>
      </c>
      <c r="S896">
        <v>1.7872170000000001</v>
      </c>
      <c r="T896" s="84">
        <v>4626.07</v>
      </c>
      <c r="U896" s="57">
        <v>44075</v>
      </c>
      <c r="V896" s="81" t="str">
        <f t="shared" si="52"/>
        <v>72020</v>
      </c>
      <c r="W896" s="80" t="str">
        <f t="shared" si="53"/>
        <v>Acima de 120 dias</v>
      </c>
      <c r="X896" s="81" t="str">
        <f t="shared" si="55"/>
        <v>92020</v>
      </c>
      <c r="AA896"/>
    </row>
    <row r="897" spans="1:27" x14ac:dyDescent="0.3">
      <c r="A897" s="57">
        <v>44286</v>
      </c>
      <c r="B897">
        <v>29894663000189</v>
      </c>
      <c r="C897" t="s">
        <v>96</v>
      </c>
      <c r="D897" s="57">
        <v>44074</v>
      </c>
      <c r="E897">
        <v>435</v>
      </c>
      <c r="F897" s="57">
        <v>44203</v>
      </c>
      <c r="G897">
        <f t="shared" si="54"/>
        <v>-83</v>
      </c>
      <c r="H897" s="57">
        <v>46575</v>
      </c>
      <c r="I897">
        <v>2259</v>
      </c>
      <c r="J897">
        <v>307055322</v>
      </c>
      <c r="K897">
        <v>84</v>
      </c>
      <c r="L897"/>
      <c r="M897"/>
      <c r="N897">
        <v>1.450034900090388</v>
      </c>
      <c r="O897" s="83">
        <v>19786.169999999998</v>
      </c>
      <c r="P897">
        <v>21006.430000000008</v>
      </c>
      <c r="Q897">
        <v>1.7990010000000001</v>
      </c>
      <c r="R897">
        <v>21739.91</v>
      </c>
      <c r="S897">
        <v>1.7990010000000001</v>
      </c>
      <c r="T897" s="84">
        <v>19786.169999999998</v>
      </c>
      <c r="U897" s="57">
        <v>44197</v>
      </c>
      <c r="V897" s="81" t="str">
        <f t="shared" si="52"/>
        <v>82020</v>
      </c>
      <c r="W897" s="80" t="str">
        <f t="shared" si="53"/>
        <v>61 a 90 dias</v>
      </c>
      <c r="X897" s="81" t="str">
        <f t="shared" si="55"/>
        <v>12021</v>
      </c>
      <c r="AA897"/>
    </row>
    <row r="898" spans="1:27" x14ac:dyDescent="0.3">
      <c r="A898" s="57">
        <v>44286</v>
      </c>
      <c r="B898">
        <v>29894663000189</v>
      </c>
      <c r="C898" t="s">
        <v>96</v>
      </c>
      <c r="D898" s="57">
        <v>44099</v>
      </c>
      <c r="E898">
        <v>55.23</v>
      </c>
      <c r="F898" s="57">
        <v>44172</v>
      </c>
      <c r="G898">
        <f t="shared" si="54"/>
        <v>-114</v>
      </c>
      <c r="H898" s="57">
        <v>46638</v>
      </c>
      <c r="I898">
        <v>2322</v>
      </c>
      <c r="J898">
        <v>307072753</v>
      </c>
      <c r="K898">
        <v>84</v>
      </c>
      <c r="L898"/>
      <c r="M898"/>
      <c r="N898">
        <v>1.3599999999999999</v>
      </c>
      <c r="O898" s="83">
        <v>2832.09</v>
      </c>
      <c r="P898">
        <v>2759.1400000000008</v>
      </c>
      <c r="Q898">
        <v>1.4747189999999999</v>
      </c>
      <c r="R898">
        <v>2925.21</v>
      </c>
      <c r="S898">
        <v>1.4747189999999999</v>
      </c>
      <c r="T898" s="84">
        <v>2832.09</v>
      </c>
      <c r="U898" s="57">
        <v>44197</v>
      </c>
      <c r="V898" s="81" t="str">
        <f t="shared" ref="V898:V961" si="56">MONTH(D898)&amp;YEAR(D898)</f>
        <v>92020</v>
      </c>
      <c r="W898" s="80" t="str">
        <f t="shared" ref="W898:W961" si="57">_xlfn.IFS(G898&lt;-120,"Acima de 120 dias",G898&lt;=-90,"91 a 120 dias",G898&lt;=-61,"61 a 90 dias",G898&lt;=-31,"31 a 60 dias",G898&gt;=-30,"1 a 30 dias")</f>
        <v>91 a 120 dias</v>
      </c>
      <c r="X898" s="81" t="str">
        <f t="shared" si="55"/>
        <v>12021</v>
      </c>
      <c r="AA898"/>
    </row>
    <row r="899" spans="1:27" x14ac:dyDescent="0.3">
      <c r="A899" s="57">
        <v>44286</v>
      </c>
      <c r="B899">
        <v>29894663000189</v>
      </c>
      <c r="C899" t="s">
        <v>96</v>
      </c>
      <c r="D899" s="57">
        <v>44099</v>
      </c>
      <c r="E899">
        <v>98.4</v>
      </c>
      <c r="F899" s="57">
        <v>44323</v>
      </c>
      <c r="G899">
        <f t="shared" ref="G899:G962" si="58">F899-A899</f>
        <v>37</v>
      </c>
      <c r="H899" s="57">
        <v>46638</v>
      </c>
      <c r="I899">
        <v>2322</v>
      </c>
      <c r="J899">
        <v>307083617</v>
      </c>
      <c r="K899">
        <v>84</v>
      </c>
      <c r="L899"/>
      <c r="M899"/>
      <c r="N899">
        <v>1.4396819999999999</v>
      </c>
      <c r="O899" s="83">
        <v>4146.8599999999997</v>
      </c>
      <c r="P899">
        <v>4785.1499999999996</v>
      </c>
      <c r="Q899">
        <v>1.787077</v>
      </c>
      <c r="R899">
        <v>4604.24</v>
      </c>
      <c r="S899">
        <v>1.787077</v>
      </c>
      <c r="T899" s="84">
        <v>4146.8599999999997</v>
      </c>
      <c r="U899" s="57">
        <v>44317</v>
      </c>
      <c r="V899" s="81" t="str">
        <f t="shared" si="56"/>
        <v>92020</v>
      </c>
      <c r="W899" s="80" t="str">
        <f t="shared" si="57"/>
        <v>1 a 30 dias</v>
      </c>
      <c r="X899" s="81" t="str">
        <f t="shared" ref="X899:X962" si="59">MONTH(U899)&amp;YEAR(U899)</f>
        <v>52021</v>
      </c>
      <c r="AA899"/>
    </row>
    <row r="900" spans="1:27" x14ac:dyDescent="0.3">
      <c r="A900" s="57">
        <v>44286</v>
      </c>
      <c r="B900">
        <v>29894663000189</v>
      </c>
      <c r="C900" t="s">
        <v>96</v>
      </c>
      <c r="D900" s="57">
        <v>44074</v>
      </c>
      <c r="E900">
        <v>681.15</v>
      </c>
      <c r="F900" s="57">
        <v>44323</v>
      </c>
      <c r="G900">
        <f t="shared" si="58"/>
        <v>37</v>
      </c>
      <c r="H900" s="57">
        <v>46638</v>
      </c>
      <c r="I900">
        <v>2322</v>
      </c>
      <c r="J900">
        <v>307085235</v>
      </c>
      <c r="K900">
        <v>84</v>
      </c>
      <c r="L900"/>
      <c r="M900"/>
      <c r="N900">
        <v>1.3967210000000001</v>
      </c>
      <c r="O900" s="83">
        <v>29176.93</v>
      </c>
      <c r="P900">
        <v>33221.029999999992</v>
      </c>
      <c r="Q900">
        <v>1.731554</v>
      </c>
      <c r="R900">
        <v>32298.870000000003</v>
      </c>
      <c r="S900">
        <v>1.731554</v>
      </c>
      <c r="T900" s="84">
        <v>29176.93</v>
      </c>
      <c r="U900" s="57">
        <v>44317</v>
      </c>
      <c r="V900" s="81" t="str">
        <f t="shared" si="56"/>
        <v>82020</v>
      </c>
      <c r="W900" s="80" t="str">
        <f t="shared" si="57"/>
        <v>1 a 30 dias</v>
      </c>
      <c r="X900" s="81" t="str">
        <f t="shared" si="59"/>
        <v>52021</v>
      </c>
      <c r="AA900"/>
    </row>
    <row r="901" spans="1:27" x14ac:dyDescent="0.3">
      <c r="A901" s="57">
        <v>44286</v>
      </c>
      <c r="B901">
        <v>29894663000189</v>
      </c>
      <c r="C901" t="s">
        <v>96</v>
      </c>
      <c r="D901" s="57">
        <v>44099</v>
      </c>
      <c r="E901">
        <v>53.19</v>
      </c>
      <c r="F901" s="57">
        <v>44172</v>
      </c>
      <c r="G901">
        <f t="shared" si="58"/>
        <v>-114</v>
      </c>
      <c r="H901" s="57">
        <v>46667</v>
      </c>
      <c r="I901">
        <v>2351</v>
      </c>
      <c r="J901">
        <v>307089117</v>
      </c>
      <c r="K901">
        <v>84</v>
      </c>
      <c r="L901"/>
      <c r="M901"/>
      <c r="N901">
        <v>1.3599999999999999</v>
      </c>
      <c r="O901" s="83">
        <v>2714.02</v>
      </c>
      <c r="P901">
        <v>2621.08</v>
      </c>
      <c r="Q901">
        <v>1.5146230000000001</v>
      </c>
      <c r="R901">
        <v>2835.74</v>
      </c>
      <c r="S901">
        <v>1.5146230000000001</v>
      </c>
      <c r="T901" s="84">
        <v>2714.02</v>
      </c>
      <c r="U901" s="57">
        <v>44197</v>
      </c>
      <c r="V901" s="81" t="str">
        <f t="shared" si="56"/>
        <v>92020</v>
      </c>
      <c r="W901" s="80" t="str">
        <f t="shared" si="57"/>
        <v>91 a 120 dias</v>
      </c>
      <c r="X901" s="81" t="str">
        <f t="shared" si="59"/>
        <v>12021</v>
      </c>
      <c r="AA901"/>
    </row>
    <row r="902" spans="1:27" x14ac:dyDescent="0.3">
      <c r="A902" s="57">
        <v>44286</v>
      </c>
      <c r="B902">
        <v>29894663000189</v>
      </c>
      <c r="C902" t="s">
        <v>96</v>
      </c>
      <c r="D902" s="57">
        <v>43936</v>
      </c>
      <c r="E902">
        <v>56</v>
      </c>
      <c r="F902" s="57">
        <v>44234</v>
      </c>
      <c r="G902">
        <f t="shared" si="58"/>
        <v>-52</v>
      </c>
      <c r="H902" s="57">
        <v>46090</v>
      </c>
      <c r="I902">
        <v>1774</v>
      </c>
      <c r="J902">
        <v>307112119</v>
      </c>
      <c r="K902">
        <v>72</v>
      </c>
      <c r="L902"/>
      <c r="M902"/>
      <c r="N902">
        <v>1.5130000000000001</v>
      </c>
      <c r="O902" s="83">
        <v>2041.26</v>
      </c>
      <c r="P902">
        <v>2420.04</v>
      </c>
      <c r="Q902">
        <v>2.0652279999999998</v>
      </c>
      <c r="R902">
        <v>2311.75</v>
      </c>
      <c r="S902">
        <v>2.0652279999999998</v>
      </c>
      <c r="T902" s="84">
        <v>2041.26</v>
      </c>
      <c r="U902" s="57">
        <v>44287</v>
      </c>
      <c r="V902" s="81" t="str">
        <f t="shared" si="56"/>
        <v>42020</v>
      </c>
      <c r="W902" s="80" t="str">
        <f t="shared" si="57"/>
        <v>31 a 60 dias</v>
      </c>
      <c r="X902" s="81" t="str">
        <f t="shared" si="59"/>
        <v>42021</v>
      </c>
      <c r="AA902"/>
    </row>
    <row r="903" spans="1:27" x14ac:dyDescent="0.3">
      <c r="A903" s="57">
        <v>44286</v>
      </c>
      <c r="B903">
        <v>29894663000189</v>
      </c>
      <c r="C903" t="s">
        <v>96</v>
      </c>
      <c r="D903" s="57">
        <v>43978</v>
      </c>
      <c r="E903">
        <v>53.55</v>
      </c>
      <c r="F903" s="57">
        <v>44323</v>
      </c>
      <c r="G903">
        <f t="shared" si="58"/>
        <v>37</v>
      </c>
      <c r="H903" s="57">
        <v>46119</v>
      </c>
      <c r="I903">
        <v>1803</v>
      </c>
      <c r="J903">
        <v>307122911</v>
      </c>
      <c r="K903">
        <v>72</v>
      </c>
      <c r="L903"/>
      <c r="M903"/>
      <c r="N903">
        <v>1.4005603209611301</v>
      </c>
      <c r="O903" s="83">
        <v>1985.12</v>
      </c>
      <c r="P903">
        <v>2405.5700000000011</v>
      </c>
      <c r="Q903">
        <v>1.79098</v>
      </c>
      <c r="R903">
        <v>2186.09</v>
      </c>
      <c r="S903">
        <v>1.79098</v>
      </c>
      <c r="T903" s="84">
        <v>1985.12</v>
      </c>
      <c r="U903" s="57">
        <v>44317</v>
      </c>
      <c r="V903" s="81" t="str">
        <f t="shared" si="56"/>
        <v>52020</v>
      </c>
      <c r="W903" s="80" t="str">
        <f t="shared" si="57"/>
        <v>1 a 30 dias</v>
      </c>
      <c r="X903" s="81" t="str">
        <f t="shared" si="59"/>
        <v>52021</v>
      </c>
      <c r="AA903"/>
    </row>
    <row r="904" spans="1:27" x14ac:dyDescent="0.3">
      <c r="A904" s="57">
        <v>44286</v>
      </c>
      <c r="B904">
        <v>29894663000189</v>
      </c>
      <c r="C904" t="s">
        <v>96</v>
      </c>
      <c r="D904" s="57">
        <v>44134</v>
      </c>
      <c r="E904">
        <v>52</v>
      </c>
      <c r="F904" s="57">
        <v>44234</v>
      </c>
      <c r="G904">
        <f t="shared" si="58"/>
        <v>-52</v>
      </c>
      <c r="H904" s="57">
        <v>46699</v>
      </c>
      <c r="I904">
        <v>2383</v>
      </c>
      <c r="J904">
        <v>307127832</v>
      </c>
      <c r="K904">
        <v>84</v>
      </c>
      <c r="L904"/>
      <c r="M904"/>
      <c r="N904">
        <v>1.4034720000000001</v>
      </c>
      <c r="O904" s="83">
        <v>2405.0100000000002</v>
      </c>
      <c r="P904">
        <v>2529.2399999999993</v>
      </c>
      <c r="Q904">
        <v>1.739576</v>
      </c>
      <c r="R904">
        <v>2651.39</v>
      </c>
      <c r="S904">
        <v>1.739576</v>
      </c>
      <c r="T904" s="84">
        <v>2405.0100000000002</v>
      </c>
      <c r="U904" s="57">
        <v>44228</v>
      </c>
      <c r="V904" s="81" t="str">
        <f t="shared" si="56"/>
        <v>102020</v>
      </c>
      <c r="W904" s="80" t="str">
        <f t="shared" si="57"/>
        <v>31 a 60 dias</v>
      </c>
      <c r="X904" s="81" t="str">
        <f t="shared" si="59"/>
        <v>22021</v>
      </c>
      <c r="AA904"/>
    </row>
    <row r="905" spans="1:27" x14ac:dyDescent="0.3">
      <c r="A905" s="57">
        <v>44286</v>
      </c>
      <c r="B905">
        <v>29894663000189</v>
      </c>
      <c r="C905" t="s">
        <v>96</v>
      </c>
      <c r="D905" s="57">
        <v>44040</v>
      </c>
      <c r="E905">
        <v>353.2</v>
      </c>
      <c r="F905" s="57">
        <v>44081</v>
      </c>
      <c r="G905">
        <f t="shared" si="58"/>
        <v>-205</v>
      </c>
      <c r="H905" s="57">
        <v>46608</v>
      </c>
      <c r="I905">
        <v>2292</v>
      </c>
      <c r="J905">
        <v>307166647</v>
      </c>
      <c r="K905">
        <v>84</v>
      </c>
      <c r="L905"/>
      <c r="M905"/>
      <c r="N905">
        <v>1.445784</v>
      </c>
      <c r="O905" s="83">
        <v>17635.48</v>
      </c>
      <c r="P905">
        <v>16907.979999999996</v>
      </c>
      <c r="Q905">
        <v>1.7835300000000001</v>
      </c>
      <c r="R905">
        <v>19204.18</v>
      </c>
      <c r="S905">
        <v>1.7835300000000001</v>
      </c>
      <c r="T905" s="84">
        <v>17635.48</v>
      </c>
      <c r="U905" s="57">
        <v>44075</v>
      </c>
      <c r="V905" s="81" t="str">
        <f t="shared" si="56"/>
        <v>72020</v>
      </c>
      <c r="W905" s="80" t="str">
        <f t="shared" si="57"/>
        <v>Acima de 120 dias</v>
      </c>
      <c r="X905" s="81" t="str">
        <f t="shared" si="59"/>
        <v>92020</v>
      </c>
      <c r="AA905"/>
    </row>
    <row r="906" spans="1:27" x14ac:dyDescent="0.3">
      <c r="A906" s="57">
        <v>44286</v>
      </c>
      <c r="B906">
        <v>29894663000189</v>
      </c>
      <c r="C906" t="s">
        <v>96</v>
      </c>
      <c r="D906" s="57">
        <v>44074</v>
      </c>
      <c r="E906">
        <v>89.3</v>
      </c>
      <c r="F906" s="57">
        <v>44172</v>
      </c>
      <c r="G906">
        <f t="shared" si="58"/>
        <v>-114</v>
      </c>
      <c r="H906" s="57">
        <v>46608</v>
      </c>
      <c r="I906">
        <v>2292</v>
      </c>
      <c r="J906">
        <v>307170505</v>
      </c>
      <c r="K906">
        <v>84</v>
      </c>
      <c r="L906"/>
      <c r="M906"/>
      <c r="N906">
        <v>1.4392430000000001</v>
      </c>
      <c r="O906" s="83">
        <v>4186.63</v>
      </c>
      <c r="P906">
        <v>4354.4800000000005</v>
      </c>
      <c r="Q906">
        <v>1.787455</v>
      </c>
      <c r="R906">
        <v>4595.8100000000004</v>
      </c>
      <c r="S906">
        <v>1.787455</v>
      </c>
      <c r="T906" s="84">
        <v>4186.63</v>
      </c>
      <c r="U906" s="57">
        <v>44166</v>
      </c>
      <c r="V906" s="81" t="str">
        <f t="shared" si="56"/>
        <v>82020</v>
      </c>
      <c r="W906" s="80" t="str">
        <f t="shared" si="57"/>
        <v>91 a 120 dias</v>
      </c>
      <c r="X906" s="81" t="str">
        <f t="shared" si="59"/>
        <v>122020</v>
      </c>
      <c r="AA906"/>
    </row>
    <row r="907" spans="1:27" x14ac:dyDescent="0.3">
      <c r="A907" s="57">
        <v>44286</v>
      </c>
      <c r="B907">
        <v>29894663000189</v>
      </c>
      <c r="C907" t="s">
        <v>96</v>
      </c>
      <c r="D907" s="57">
        <v>44099</v>
      </c>
      <c r="E907">
        <v>101.34</v>
      </c>
      <c r="F907" s="57">
        <v>44323</v>
      </c>
      <c r="G907">
        <f t="shared" si="58"/>
        <v>37</v>
      </c>
      <c r="H907" s="57">
        <v>46638</v>
      </c>
      <c r="I907">
        <v>2322</v>
      </c>
      <c r="J907">
        <v>307172932</v>
      </c>
      <c r="K907">
        <v>84</v>
      </c>
      <c r="L907"/>
      <c r="M907"/>
      <c r="N907">
        <v>1.4076730000000002</v>
      </c>
      <c r="O907" s="83">
        <v>4313.7</v>
      </c>
      <c r="P907">
        <v>4981.5300000000007</v>
      </c>
      <c r="Q907">
        <v>1.752945</v>
      </c>
      <c r="R907">
        <v>4788.99</v>
      </c>
      <c r="S907">
        <v>1.752945</v>
      </c>
      <c r="T907" s="84">
        <v>4313.7</v>
      </c>
      <c r="U907" s="57">
        <v>44317</v>
      </c>
      <c r="V907" s="81" t="str">
        <f t="shared" si="56"/>
        <v>92020</v>
      </c>
      <c r="W907" s="80" t="str">
        <f t="shared" si="57"/>
        <v>1 a 30 dias</v>
      </c>
      <c r="X907" s="81" t="str">
        <f t="shared" si="59"/>
        <v>52021</v>
      </c>
      <c r="AA907"/>
    </row>
    <row r="908" spans="1:27" x14ac:dyDescent="0.3">
      <c r="A908" s="57">
        <v>44286</v>
      </c>
      <c r="B908">
        <v>29894663000189</v>
      </c>
      <c r="C908" t="s">
        <v>96</v>
      </c>
      <c r="D908" s="57">
        <v>44134</v>
      </c>
      <c r="E908">
        <v>313.5</v>
      </c>
      <c r="F908" s="57">
        <v>44172</v>
      </c>
      <c r="G908">
        <f t="shared" si="58"/>
        <v>-114</v>
      </c>
      <c r="H908" s="57">
        <v>46699</v>
      </c>
      <c r="I908">
        <v>2383</v>
      </c>
      <c r="J908">
        <v>307182758</v>
      </c>
      <c r="K908">
        <v>84</v>
      </c>
      <c r="L908"/>
      <c r="M908"/>
      <c r="N908">
        <v>1.4414750000000001</v>
      </c>
      <c r="O908" s="83">
        <v>14610.09</v>
      </c>
      <c r="P908">
        <v>15049.66</v>
      </c>
      <c r="Q908">
        <v>1.7900149999999999</v>
      </c>
      <c r="R908">
        <v>16118.77</v>
      </c>
      <c r="S908">
        <v>1.7900149999999999</v>
      </c>
      <c r="T908" s="84">
        <v>14610.09</v>
      </c>
      <c r="U908" s="57">
        <v>44256</v>
      </c>
      <c r="V908" s="81" t="str">
        <f t="shared" si="56"/>
        <v>102020</v>
      </c>
      <c r="W908" s="80" t="str">
        <f t="shared" si="57"/>
        <v>91 a 120 dias</v>
      </c>
      <c r="X908" s="81" t="str">
        <f t="shared" si="59"/>
        <v>32021</v>
      </c>
      <c r="AA908"/>
    </row>
    <row r="909" spans="1:27" x14ac:dyDescent="0.3">
      <c r="A909" s="57">
        <v>44286</v>
      </c>
      <c r="B909">
        <v>29894663000189</v>
      </c>
      <c r="C909" t="s">
        <v>96</v>
      </c>
      <c r="D909" s="57">
        <v>44001</v>
      </c>
      <c r="E909">
        <v>108</v>
      </c>
      <c r="F909" s="57">
        <v>44050</v>
      </c>
      <c r="G909">
        <f t="shared" si="58"/>
        <v>-236</v>
      </c>
      <c r="H909" s="57">
        <v>46514</v>
      </c>
      <c r="I909">
        <v>2198</v>
      </c>
      <c r="J909">
        <v>307230107</v>
      </c>
      <c r="K909">
        <v>84</v>
      </c>
      <c r="L909"/>
      <c r="M909"/>
      <c r="N909">
        <v>1.4451610456554678</v>
      </c>
      <c r="O909" s="83">
        <v>5405.65</v>
      </c>
      <c r="P909">
        <v>5193.6099999999997</v>
      </c>
      <c r="Q909">
        <v>1.7904899999999999</v>
      </c>
      <c r="R909">
        <v>5870.55</v>
      </c>
      <c r="S909">
        <v>1.7904899999999999</v>
      </c>
      <c r="T909" s="84">
        <v>5405.65</v>
      </c>
      <c r="U909" s="57">
        <v>44075</v>
      </c>
      <c r="V909" s="81" t="str">
        <f t="shared" si="56"/>
        <v>62020</v>
      </c>
      <c r="W909" s="80" t="str">
        <f t="shared" si="57"/>
        <v>Acima de 120 dias</v>
      </c>
      <c r="X909" s="81" t="str">
        <f t="shared" si="59"/>
        <v>92020</v>
      </c>
      <c r="AA909"/>
    </row>
    <row r="910" spans="1:27" x14ac:dyDescent="0.3">
      <c r="A910" s="57">
        <v>44286</v>
      </c>
      <c r="B910">
        <v>29894663000189</v>
      </c>
      <c r="C910" t="s">
        <v>96</v>
      </c>
      <c r="D910" s="57">
        <v>44001</v>
      </c>
      <c r="E910">
        <v>92.82</v>
      </c>
      <c r="F910" s="57">
        <v>44323</v>
      </c>
      <c r="G910">
        <f t="shared" si="58"/>
        <v>37</v>
      </c>
      <c r="H910" s="57">
        <v>46545</v>
      </c>
      <c r="I910">
        <v>2229</v>
      </c>
      <c r="J910">
        <v>307244545</v>
      </c>
      <c r="K910">
        <v>84</v>
      </c>
      <c r="L910"/>
      <c r="M910"/>
      <c r="N910">
        <v>1.45319</v>
      </c>
      <c r="O910" s="83">
        <v>3826.31</v>
      </c>
      <c r="P910">
        <v>4478.9499999999989</v>
      </c>
      <c r="Q910">
        <v>1.798996</v>
      </c>
      <c r="R910">
        <v>4232.0199999999995</v>
      </c>
      <c r="S910">
        <v>1.798996</v>
      </c>
      <c r="T910" s="84">
        <v>3826.31</v>
      </c>
      <c r="U910" s="57">
        <v>44317</v>
      </c>
      <c r="V910" s="81" t="str">
        <f t="shared" si="56"/>
        <v>62020</v>
      </c>
      <c r="W910" s="80" t="str">
        <f t="shared" si="57"/>
        <v>1 a 30 dias</v>
      </c>
      <c r="X910" s="81" t="str">
        <f t="shared" si="59"/>
        <v>52021</v>
      </c>
      <c r="AA910"/>
    </row>
    <row r="911" spans="1:27" x14ac:dyDescent="0.3">
      <c r="A911" s="57">
        <v>44286</v>
      </c>
      <c r="B911">
        <v>29894663000189</v>
      </c>
      <c r="C911" t="s">
        <v>96</v>
      </c>
      <c r="D911" s="57">
        <v>44074</v>
      </c>
      <c r="E911">
        <v>349.57</v>
      </c>
      <c r="F911" s="57">
        <v>44323</v>
      </c>
      <c r="G911">
        <f t="shared" si="58"/>
        <v>37</v>
      </c>
      <c r="H911" s="57">
        <v>46608</v>
      </c>
      <c r="I911">
        <v>2292</v>
      </c>
      <c r="J911">
        <v>307258550</v>
      </c>
      <c r="K911">
        <v>84</v>
      </c>
      <c r="L911"/>
      <c r="M911"/>
      <c r="N911">
        <v>1.3599999999999999</v>
      </c>
      <c r="O911" s="83">
        <v>16357.38</v>
      </c>
      <c r="P911">
        <v>17506.350000000002</v>
      </c>
      <c r="Q911">
        <v>1.4154679999999999</v>
      </c>
      <c r="R911">
        <v>16643.3</v>
      </c>
      <c r="S911">
        <v>1.4154679999999999</v>
      </c>
      <c r="T911" s="84">
        <v>16357.38</v>
      </c>
      <c r="U911" s="57">
        <v>44317</v>
      </c>
      <c r="V911" s="81" t="str">
        <f t="shared" si="56"/>
        <v>82020</v>
      </c>
      <c r="W911" s="80" t="str">
        <f t="shared" si="57"/>
        <v>1 a 30 dias</v>
      </c>
      <c r="X911" s="81" t="str">
        <f t="shared" si="59"/>
        <v>52021</v>
      </c>
      <c r="AA911"/>
    </row>
    <row r="912" spans="1:27" x14ac:dyDescent="0.3">
      <c r="A912" s="57">
        <v>44286</v>
      </c>
      <c r="B912">
        <v>29894663000189</v>
      </c>
      <c r="C912" t="s">
        <v>96</v>
      </c>
      <c r="D912" s="57">
        <v>44074</v>
      </c>
      <c r="E912">
        <v>280</v>
      </c>
      <c r="F912" s="57">
        <v>44172</v>
      </c>
      <c r="G912">
        <f t="shared" si="58"/>
        <v>-114</v>
      </c>
      <c r="H912" s="57">
        <v>46608</v>
      </c>
      <c r="I912">
        <v>2292</v>
      </c>
      <c r="J912">
        <v>307263044</v>
      </c>
      <c r="K912">
        <v>84</v>
      </c>
      <c r="L912"/>
      <c r="M912"/>
      <c r="N912">
        <v>1.3599999999999999</v>
      </c>
      <c r="O912" s="83">
        <v>14860.32</v>
      </c>
      <c r="P912">
        <v>14022.329999999998</v>
      </c>
      <c r="Q912">
        <v>1.3281670000000001</v>
      </c>
      <c r="R912">
        <v>14730.96</v>
      </c>
      <c r="S912">
        <v>1.3281670000000001</v>
      </c>
      <c r="T912" s="84">
        <v>14860.32</v>
      </c>
      <c r="U912" s="57">
        <v>44166</v>
      </c>
      <c r="V912" s="81" t="str">
        <f t="shared" si="56"/>
        <v>82020</v>
      </c>
      <c r="W912" s="80" t="str">
        <f t="shared" si="57"/>
        <v>91 a 120 dias</v>
      </c>
      <c r="X912" s="81" t="str">
        <f t="shared" si="59"/>
        <v>122020</v>
      </c>
      <c r="AA912"/>
    </row>
    <row r="913" spans="1:27" x14ac:dyDescent="0.3">
      <c r="A913" s="57">
        <v>44286</v>
      </c>
      <c r="B913">
        <v>29894663000189</v>
      </c>
      <c r="C913" t="s">
        <v>96</v>
      </c>
      <c r="D913" s="57">
        <v>44074</v>
      </c>
      <c r="E913">
        <v>120</v>
      </c>
      <c r="F913" s="57">
        <v>44203</v>
      </c>
      <c r="G913">
        <f t="shared" si="58"/>
        <v>-83</v>
      </c>
      <c r="H913" s="57">
        <v>46575</v>
      </c>
      <c r="I913">
        <v>2259</v>
      </c>
      <c r="J913">
        <v>307263313</v>
      </c>
      <c r="K913">
        <v>84</v>
      </c>
      <c r="L913"/>
      <c r="M913"/>
      <c r="N913">
        <v>1.432979604433797</v>
      </c>
      <c r="O913" s="83">
        <v>5484.21</v>
      </c>
      <c r="P913">
        <v>5827.63</v>
      </c>
      <c r="Q913">
        <v>1.7808139999999999</v>
      </c>
      <c r="R913">
        <v>6025.7</v>
      </c>
      <c r="S913">
        <v>1.7808139999999999</v>
      </c>
      <c r="T913" s="84">
        <v>5484.21</v>
      </c>
      <c r="U913" s="57">
        <v>44197</v>
      </c>
      <c r="V913" s="81" t="str">
        <f t="shared" si="56"/>
        <v>82020</v>
      </c>
      <c r="W913" s="80" t="str">
        <f t="shared" si="57"/>
        <v>61 a 90 dias</v>
      </c>
      <c r="X913" s="81" t="str">
        <f t="shared" si="59"/>
        <v>12021</v>
      </c>
      <c r="AA913"/>
    </row>
    <row r="914" spans="1:27" x14ac:dyDescent="0.3">
      <c r="A914" s="57">
        <v>44286</v>
      </c>
      <c r="B914">
        <v>29894663000189</v>
      </c>
      <c r="C914" t="s">
        <v>96</v>
      </c>
      <c r="D914" s="57">
        <v>44099</v>
      </c>
      <c r="E914">
        <v>205.27</v>
      </c>
      <c r="F914" s="57">
        <v>44323</v>
      </c>
      <c r="G914">
        <f t="shared" si="58"/>
        <v>37</v>
      </c>
      <c r="H914" s="57">
        <v>46638</v>
      </c>
      <c r="I914">
        <v>2322</v>
      </c>
      <c r="J914">
        <v>307284972</v>
      </c>
      <c r="K914">
        <v>84</v>
      </c>
      <c r="L914"/>
      <c r="M914"/>
      <c r="N914">
        <v>1.3599999999999999</v>
      </c>
      <c r="O914" s="83">
        <v>9415.4700000000012</v>
      </c>
      <c r="P914">
        <v>10254.819999999996</v>
      </c>
      <c r="Q914">
        <v>1.5036339999999999</v>
      </c>
      <c r="R914">
        <v>9845.6200000000008</v>
      </c>
      <c r="S914">
        <v>1.5036339999999999</v>
      </c>
      <c r="T914" s="84">
        <v>9415.4700000000012</v>
      </c>
      <c r="U914" s="57">
        <v>44317</v>
      </c>
      <c r="V914" s="81" t="str">
        <f t="shared" si="56"/>
        <v>92020</v>
      </c>
      <c r="W914" s="80" t="str">
        <f t="shared" si="57"/>
        <v>1 a 30 dias</v>
      </c>
      <c r="X914" s="81" t="str">
        <f t="shared" si="59"/>
        <v>52021</v>
      </c>
      <c r="AA914"/>
    </row>
    <row r="915" spans="1:27" x14ac:dyDescent="0.3">
      <c r="A915" s="57">
        <v>44286</v>
      </c>
      <c r="B915">
        <v>29894663000189</v>
      </c>
      <c r="C915" t="s">
        <v>96</v>
      </c>
      <c r="D915" s="57">
        <v>43978</v>
      </c>
      <c r="E915">
        <v>42.6</v>
      </c>
      <c r="F915" s="57">
        <v>44050</v>
      </c>
      <c r="G915">
        <f t="shared" si="58"/>
        <v>-236</v>
      </c>
      <c r="H915" s="57">
        <v>46119</v>
      </c>
      <c r="I915">
        <v>1803</v>
      </c>
      <c r="J915">
        <v>307321831</v>
      </c>
      <c r="K915">
        <v>72</v>
      </c>
      <c r="L915"/>
      <c r="M915"/>
      <c r="N915">
        <v>1.3931813031161482</v>
      </c>
      <c r="O915" s="83">
        <v>1962.61</v>
      </c>
      <c r="P915">
        <v>1917.8599999999994</v>
      </c>
      <c r="Q915">
        <v>1.790923</v>
      </c>
      <c r="R915">
        <v>2125.73</v>
      </c>
      <c r="S915">
        <v>1.790923</v>
      </c>
      <c r="T915" s="84">
        <v>1962.61</v>
      </c>
      <c r="U915" s="57">
        <v>44075</v>
      </c>
      <c r="V915" s="81" t="str">
        <f t="shared" si="56"/>
        <v>52020</v>
      </c>
      <c r="W915" s="80" t="str">
        <f t="shared" si="57"/>
        <v>Acima de 120 dias</v>
      </c>
      <c r="X915" s="81" t="str">
        <f t="shared" si="59"/>
        <v>92020</v>
      </c>
      <c r="AA915"/>
    </row>
    <row r="916" spans="1:27" x14ac:dyDescent="0.3">
      <c r="A916" s="57">
        <v>44286</v>
      </c>
      <c r="B916">
        <v>29894663000189</v>
      </c>
      <c r="C916" t="s">
        <v>96</v>
      </c>
      <c r="D916" s="57">
        <v>44134</v>
      </c>
      <c r="E916">
        <v>282.35000000000002</v>
      </c>
      <c r="F916" s="57">
        <v>44323</v>
      </c>
      <c r="G916">
        <f t="shared" si="58"/>
        <v>37</v>
      </c>
      <c r="H916" s="57">
        <v>46699</v>
      </c>
      <c r="I916">
        <v>2383</v>
      </c>
      <c r="J916">
        <v>307326803</v>
      </c>
      <c r="K916">
        <v>84</v>
      </c>
      <c r="L916"/>
      <c r="M916"/>
      <c r="N916">
        <v>1.4071</v>
      </c>
      <c r="O916" s="83">
        <v>12197.83</v>
      </c>
      <c r="P916">
        <v>13716.050000000008</v>
      </c>
      <c r="Q916">
        <v>1.7433510000000001</v>
      </c>
      <c r="R916">
        <v>13533.84</v>
      </c>
      <c r="S916">
        <v>1.7433510000000001</v>
      </c>
      <c r="T916" s="84">
        <v>12197.83</v>
      </c>
      <c r="U916" s="57">
        <v>44317</v>
      </c>
      <c r="V916" s="81" t="str">
        <f t="shared" si="56"/>
        <v>102020</v>
      </c>
      <c r="W916" s="80" t="str">
        <f t="shared" si="57"/>
        <v>1 a 30 dias</v>
      </c>
      <c r="X916" s="81" t="str">
        <f t="shared" si="59"/>
        <v>52021</v>
      </c>
      <c r="AA916"/>
    </row>
    <row r="917" spans="1:27" x14ac:dyDescent="0.3">
      <c r="A917" s="57">
        <v>44286</v>
      </c>
      <c r="B917">
        <v>29894663000189</v>
      </c>
      <c r="C917" t="s">
        <v>96</v>
      </c>
      <c r="D917" s="57">
        <v>44134</v>
      </c>
      <c r="E917">
        <v>70</v>
      </c>
      <c r="F917" s="57">
        <v>44323</v>
      </c>
      <c r="G917">
        <f t="shared" si="58"/>
        <v>37</v>
      </c>
      <c r="H917" s="57">
        <v>46699</v>
      </c>
      <c r="I917">
        <v>2383</v>
      </c>
      <c r="J917">
        <v>307327155</v>
      </c>
      <c r="K917">
        <v>84</v>
      </c>
      <c r="L917"/>
      <c r="M917"/>
      <c r="N917">
        <v>1.411753</v>
      </c>
      <c r="O917" s="83">
        <v>3019.67</v>
      </c>
      <c r="P917">
        <v>3394.9900000000016</v>
      </c>
      <c r="Q917">
        <v>1.7482899999999999</v>
      </c>
      <c r="R917">
        <v>3350.38</v>
      </c>
      <c r="S917">
        <v>1.7482899999999999</v>
      </c>
      <c r="T917" s="84">
        <v>3019.67</v>
      </c>
      <c r="U917" s="57">
        <v>44317</v>
      </c>
      <c r="V917" s="81" t="str">
        <f t="shared" si="56"/>
        <v>102020</v>
      </c>
      <c r="W917" s="80" t="str">
        <f t="shared" si="57"/>
        <v>1 a 30 dias</v>
      </c>
      <c r="X917" s="81" t="str">
        <f t="shared" si="59"/>
        <v>52021</v>
      </c>
      <c r="AA917"/>
    </row>
    <row r="918" spans="1:27" x14ac:dyDescent="0.3">
      <c r="A918" s="57">
        <v>44286</v>
      </c>
      <c r="B918">
        <v>29894663000189</v>
      </c>
      <c r="C918" t="s">
        <v>96</v>
      </c>
      <c r="D918" s="57">
        <v>44040</v>
      </c>
      <c r="E918">
        <v>119</v>
      </c>
      <c r="F918" s="57">
        <v>44234</v>
      </c>
      <c r="G918">
        <f t="shared" si="58"/>
        <v>-52</v>
      </c>
      <c r="H918" s="57">
        <v>46545</v>
      </c>
      <c r="I918">
        <v>2229</v>
      </c>
      <c r="J918">
        <v>307346878</v>
      </c>
      <c r="K918">
        <v>84</v>
      </c>
      <c r="L918"/>
      <c r="M918"/>
      <c r="N918">
        <v>1.4391711767014626</v>
      </c>
      <c r="O918" s="83">
        <v>5278.93</v>
      </c>
      <c r="P918">
        <v>5757.5000000000018</v>
      </c>
      <c r="Q918">
        <v>1.7872170000000001</v>
      </c>
      <c r="R918">
        <v>5805.38</v>
      </c>
      <c r="S918">
        <v>1.7872170000000001</v>
      </c>
      <c r="T918" s="84">
        <v>5278.93</v>
      </c>
      <c r="U918" s="57">
        <v>44228</v>
      </c>
      <c r="V918" s="81" t="str">
        <f t="shared" si="56"/>
        <v>72020</v>
      </c>
      <c r="W918" s="80" t="str">
        <f t="shared" si="57"/>
        <v>31 a 60 dias</v>
      </c>
      <c r="X918" s="81" t="str">
        <f t="shared" si="59"/>
        <v>22021</v>
      </c>
      <c r="AA918"/>
    </row>
    <row r="919" spans="1:27" x14ac:dyDescent="0.3">
      <c r="A919" s="57">
        <v>44286</v>
      </c>
      <c r="B919">
        <v>29894663000189</v>
      </c>
      <c r="C919" t="s">
        <v>96</v>
      </c>
      <c r="D919" s="57">
        <v>44099</v>
      </c>
      <c r="E919">
        <v>1265.74</v>
      </c>
      <c r="F919" s="57">
        <v>44234</v>
      </c>
      <c r="G919">
        <f t="shared" si="58"/>
        <v>-52</v>
      </c>
      <c r="H919" s="57">
        <v>46699</v>
      </c>
      <c r="I919">
        <v>2383</v>
      </c>
      <c r="J919">
        <v>307389149</v>
      </c>
      <c r="K919">
        <v>84</v>
      </c>
      <c r="L919"/>
      <c r="M919"/>
      <c r="N919">
        <v>1.436418</v>
      </c>
      <c r="O919" s="83">
        <v>57837.38</v>
      </c>
      <c r="P919">
        <v>59863.520000000019</v>
      </c>
      <c r="Q919">
        <v>1.7828200000000001</v>
      </c>
      <c r="R919">
        <v>63908.4</v>
      </c>
      <c r="S919">
        <v>1.7828200000000001</v>
      </c>
      <c r="T919" s="84">
        <v>57837.38</v>
      </c>
      <c r="U919" s="57">
        <v>44228</v>
      </c>
      <c r="V919" s="81" t="str">
        <f t="shared" si="56"/>
        <v>92020</v>
      </c>
      <c r="W919" s="80" t="str">
        <f t="shared" si="57"/>
        <v>31 a 60 dias</v>
      </c>
      <c r="X919" s="81" t="str">
        <f t="shared" si="59"/>
        <v>22021</v>
      </c>
      <c r="AA919"/>
    </row>
    <row r="920" spans="1:27" x14ac:dyDescent="0.3">
      <c r="A920" s="57">
        <v>44286</v>
      </c>
      <c r="B920">
        <v>29894663000189</v>
      </c>
      <c r="C920" t="s">
        <v>96</v>
      </c>
      <c r="D920" s="57">
        <v>44134</v>
      </c>
      <c r="E920">
        <v>167.75</v>
      </c>
      <c r="F920" s="57">
        <v>44323</v>
      </c>
      <c r="G920">
        <f t="shared" si="58"/>
        <v>37</v>
      </c>
      <c r="H920" s="57">
        <v>46699</v>
      </c>
      <c r="I920">
        <v>2383</v>
      </c>
      <c r="J920">
        <v>307396669</v>
      </c>
      <c r="K920">
        <v>84</v>
      </c>
      <c r="L920"/>
      <c r="M920"/>
      <c r="N920">
        <v>1.414914</v>
      </c>
      <c r="O920" s="83">
        <v>7228.87</v>
      </c>
      <c r="P920">
        <v>8127.0300000000034</v>
      </c>
      <c r="Q920">
        <v>1.751703</v>
      </c>
      <c r="R920">
        <v>8020.87</v>
      </c>
      <c r="S920">
        <v>1.751703</v>
      </c>
      <c r="T920" s="84">
        <v>7228.87</v>
      </c>
      <c r="U920" s="57">
        <v>44317</v>
      </c>
      <c r="V920" s="81" t="str">
        <f t="shared" si="56"/>
        <v>102020</v>
      </c>
      <c r="W920" s="80" t="str">
        <f t="shared" si="57"/>
        <v>1 a 30 dias</v>
      </c>
      <c r="X920" s="81" t="str">
        <f t="shared" si="59"/>
        <v>52021</v>
      </c>
      <c r="AA920"/>
    </row>
    <row r="921" spans="1:27" x14ac:dyDescent="0.3">
      <c r="A921" s="57">
        <v>44286</v>
      </c>
      <c r="B921">
        <v>29894663000189</v>
      </c>
      <c r="C921" t="s">
        <v>96</v>
      </c>
      <c r="D921" s="57">
        <v>43978</v>
      </c>
      <c r="E921">
        <v>226.48</v>
      </c>
      <c r="F921" s="57">
        <v>44262</v>
      </c>
      <c r="G921">
        <f t="shared" si="58"/>
        <v>-24</v>
      </c>
      <c r="H921" s="57">
        <v>46090</v>
      </c>
      <c r="I921">
        <v>1774</v>
      </c>
      <c r="J921">
        <v>307411662</v>
      </c>
      <c r="K921">
        <v>72</v>
      </c>
      <c r="L921"/>
      <c r="M921"/>
      <c r="N921">
        <v>1.5130000000000001</v>
      </c>
      <c r="O921" s="83">
        <v>8251.01</v>
      </c>
      <c r="P921">
        <v>9766.4999999999982</v>
      </c>
      <c r="Q921">
        <v>2.0676640000000002</v>
      </c>
      <c r="R921">
        <v>9349.43</v>
      </c>
      <c r="S921">
        <v>2.0676640000000002</v>
      </c>
      <c r="T921" s="84">
        <v>8251.01</v>
      </c>
      <c r="U921" s="57">
        <v>44287</v>
      </c>
      <c r="V921" s="81" t="str">
        <f t="shared" si="56"/>
        <v>52020</v>
      </c>
      <c r="W921" s="80" t="str">
        <f t="shared" si="57"/>
        <v>1 a 30 dias</v>
      </c>
      <c r="X921" s="81" t="str">
        <f t="shared" si="59"/>
        <v>42021</v>
      </c>
      <c r="AA921"/>
    </row>
    <row r="922" spans="1:27" x14ac:dyDescent="0.3">
      <c r="A922" s="57">
        <v>44286</v>
      </c>
      <c r="B922">
        <v>29894663000189</v>
      </c>
      <c r="C922" t="s">
        <v>96</v>
      </c>
      <c r="D922" s="57">
        <v>43978</v>
      </c>
      <c r="E922">
        <v>43.3</v>
      </c>
      <c r="F922" s="57">
        <v>44323</v>
      </c>
      <c r="G922">
        <f t="shared" si="58"/>
        <v>37</v>
      </c>
      <c r="H922" s="57">
        <v>46119</v>
      </c>
      <c r="I922">
        <v>1803</v>
      </c>
      <c r="J922">
        <v>307421745</v>
      </c>
      <c r="K922">
        <v>72</v>
      </c>
      <c r="L922"/>
      <c r="M922"/>
      <c r="N922">
        <v>1.3913034221380005</v>
      </c>
      <c r="O922" s="83">
        <v>1605.8999999999999</v>
      </c>
      <c r="P922">
        <v>1950.4899999999996</v>
      </c>
      <c r="Q922">
        <v>1.7891680000000001</v>
      </c>
      <c r="R922">
        <v>1771.76</v>
      </c>
      <c r="S922">
        <v>1.7891680000000001</v>
      </c>
      <c r="T922" s="84">
        <v>1605.8999999999999</v>
      </c>
      <c r="U922" s="57">
        <v>44317</v>
      </c>
      <c r="V922" s="81" t="str">
        <f t="shared" si="56"/>
        <v>52020</v>
      </c>
      <c r="W922" s="80" t="str">
        <f t="shared" si="57"/>
        <v>1 a 30 dias</v>
      </c>
      <c r="X922" s="81" t="str">
        <f t="shared" si="59"/>
        <v>52021</v>
      </c>
      <c r="AA922"/>
    </row>
    <row r="923" spans="1:27" x14ac:dyDescent="0.3">
      <c r="A923" s="57">
        <v>44286</v>
      </c>
      <c r="B923">
        <v>29894663000189</v>
      </c>
      <c r="C923" t="s">
        <v>96</v>
      </c>
      <c r="D923" s="57">
        <v>43978</v>
      </c>
      <c r="E923">
        <v>278.37</v>
      </c>
      <c r="F923" s="57">
        <v>44050</v>
      </c>
      <c r="G923">
        <f t="shared" si="58"/>
        <v>-236</v>
      </c>
      <c r="H923" s="57">
        <v>46514</v>
      </c>
      <c r="I923">
        <v>2198</v>
      </c>
      <c r="J923">
        <v>307429852</v>
      </c>
      <c r="K923">
        <v>84</v>
      </c>
      <c r="L923"/>
      <c r="M923"/>
      <c r="N923">
        <v>1.4477679999999999</v>
      </c>
      <c r="O923" s="83">
        <v>13915.79</v>
      </c>
      <c r="P923">
        <v>13505.030000000004</v>
      </c>
      <c r="Q923">
        <v>1.7958970000000001</v>
      </c>
      <c r="R923">
        <v>15121.669999999998</v>
      </c>
      <c r="S923">
        <v>1.7958970000000001</v>
      </c>
      <c r="T923" s="84">
        <v>13915.79</v>
      </c>
      <c r="U923" s="57">
        <v>44044</v>
      </c>
      <c r="V923" s="81" t="str">
        <f t="shared" si="56"/>
        <v>52020</v>
      </c>
      <c r="W923" s="80" t="str">
        <f t="shared" si="57"/>
        <v>Acima de 120 dias</v>
      </c>
      <c r="X923" s="81" t="str">
        <f t="shared" si="59"/>
        <v>82020</v>
      </c>
      <c r="AA923"/>
    </row>
    <row r="924" spans="1:27" x14ac:dyDescent="0.3">
      <c r="A924" s="57">
        <v>44286</v>
      </c>
      <c r="B924">
        <v>29894663000189</v>
      </c>
      <c r="C924" t="s">
        <v>96</v>
      </c>
      <c r="D924" s="57">
        <v>44001</v>
      </c>
      <c r="E924">
        <v>130.36000000000001</v>
      </c>
      <c r="F924" s="57">
        <v>44019</v>
      </c>
      <c r="G924">
        <f t="shared" si="58"/>
        <v>-267</v>
      </c>
      <c r="H924" s="57">
        <v>46514</v>
      </c>
      <c r="I924">
        <v>2198</v>
      </c>
      <c r="J924">
        <v>307430704</v>
      </c>
      <c r="K924">
        <v>84</v>
      </c>
      <c r="L924"/>
      <c r="M924"/>
      <c r="N924">
        <v>1.3599999999999999</v>
      </c>
      <c r="O924" s="83">
        <v>6883.61</v>
      </c>
      <c r="P924">
        <v>6451.5</v>
      </c>
      <c r="Q924">
        <v>1.643216</v>
      </c>
      <c r="R924">
        <v>7368.04</v>
      </c>
      <c r="S924">
        <v>1.643216</v>
      </c>
      <c r="T924" s="84">
        <v>6883.61</v>
      </c>
      <c r="U924" s="57">
        <v>44013</v>
      </c>
      <c r="V924" s="81" t="str">
        <f t="shared" si="56"/>
        <v>62020</v>
      </c>
      <c r="W924" s="80" t="str">
        <f t="shared" si="57"/>
        <v>Acima de 120 dias</v>
      </c>
      <c r="X924" s="81" t="str">
        <f t="shared" si="59"/>
        <v>72020</v>
      </c>
      <c r="AA924"/>
    </row>
    <row r="925" spans="1:27" x14ac:dyDescent="0.3">
      <c r="A925" s="57">
        <v>44286</v>
      </c>
      <c r="B925">
        <v>29894663000189</v>
      </c>
      <c r="C925" t="s">
        <v>96</v>
      </c>
      <c r="D925" s="57">
        <v>43978</v>
      </c>
      <c r="E925">
        <v>227.16</v>
      </c>
      <c r="F925" s="57">
        <v>44081</v>
      </c>
      <c r="G925">
        <f t="shared" si="58"/>
        <v>-205</v>
      </c>
      <c r="H925" s="57">
        <v>46514</v>
      </c>
      <c r="I925">
        <v>2198</v>
      </c>
      <c r="J925">
        <v>307436162</v>
      </c>
      <c r="K925">
        <v>84</v>
      </c>
      <c r="L925"/>
      <c r="M925"/>
      <c r="N925">
        <v>1.4400410000000001</v>
      </c>
      <c r="O925" s="83">
        <v>11150.1</v>
      </c>
      <c r="P925">
        <v>11049.209999999994</v>
      </c>
      <c r="Q925">
        <v>1.7876989999999999</v>
      </c>
      <c r="R925">
        <v>12136.24</v>
      </c>
      <c r="S925">
        <v>1.7876989999999999</v>
      </c>
      <c r="T925" s="84">
        <v>11150.1</v>
      </c>
      <c r="U925" s="57">
        <v>44105</v>
      </c>
      <c r="V925" s="81" t="str">
        <f t="shared" si="56"/>
        <v>52020</v>
      </c>
      <c r="W925" s="80" t="str">
        <f t="shared" si="57"/>
        <v>Acima de 120 dias</v>
      </c>
      <c r="X925" s="81" t="str">
        <f t="shared" si="59"/>
        <v>102020</v>
      </c>
      <c r="AA925"/>
    </row>
    <row r="926" spans="1:27" x14ac:dyDescent="0.3">
      <c r="A926" s="57">
        <v>44286</v>
      </c>
      <c r="B926">
        <v>29894663000189</v>
      </c>
      <c r="C926" t="s">
        <v>96</v>
      </c>
      <c r="D926" s="57">
        <v>44001</v>
      </c>
      <c r="E926">
        <v>471.22</v>
      </c>
      <c r="F926" s="57">
        <v>44293</v>
      </c>
      <c r="G926">
        <f t="shared" si="58"/>
        <v>7</v>
      </c>
      <c r="H926" s="57">
        <v>46514</v>
      </c>
      <c r="I926">
        <v>2198</v>
      </c>
      <c r="J926">
        <v>307436812</v>
      </c>
      <c r="K926">
        <v>84</v>
      </c>
      <c r="L926"/>
      <c r="M926"/>
      <c r="N926">
        <v>1.4412918841556508</v>
      </c>
      <c r="O926" s="83">
        <v>19838.32</v>
      </c>
      <c r="P926">
        <v>22689.890000000003</v>
      </c>
      <c r="Q926">
        <v>1.786384</v>
      </c>
      <c r="R926">
        <v>21868.809999999998</v>
      </c>
      <c r="S926">
        <v>1.786384</v>
      </c>
      <c r="T926" s="84">
        <v>19838.32</v>
      </c>
      <c r="U926" s="57">
        <v>44287</v>
      </c>
      <c r="V926" s="81" t="str">
        <f t="shared" si="56"/>
        <v>62020</v>
      </c>
      <c r="W926" s="80" t="str">
        <f t="shared" si="57"/>
        <v>1 a 30 dias</v>
      </c>
      <c r="X926" s="81" t="str">
        <f t="shared" si="59"/>
        <v>42021</v>
      </c>
      <c r="AA926"/>
    </row>
    <row r="927" spans="1:27" x14ac:dyDescent="0.3">
      <c r="A927" s="57">
        <v>44286</v>
      </c>
      <c r="B927">
        <v>29894663000189</v>
      </c>
      <c r="C927" t="s">
        <v>96</v>
      </c>
      <c r="D927" s="57">
        <v>43978</v>
      </c>
      <c r="E927">
        <v>179.68</v>
      </c>
      <c r="F927" s="57">
        <v>44142</v>
      </c>
      <c r="G927">
        <f t="shared" si="58"/>
        <v>-144</v>
      </c>
      <c r="H927" s="57">
        <v>46514</v>
      </c>
      <c r="I927">
        <v>2198</v>
      </c>
      <c r="J927">
        <v>307437969</v>
      </c>
      <c r="K927">
        <v>84</v>
      </c>
      <c r="L927"/>
      <c r="M927"/>
      <c r="N927">
        <v>1.4416709999999999</v>
      </c>
      <c r="O927" s="83">
        <v>8456.68</v>
      </c>
      <c r="P927">
        <v>8734.94</v>
      </c>
      <c r="Q927">
        <v>1.7893950000000001</v>
      </c>
      <c r="R927">
        <v>9236.2800000000007</v>
      </c>
      <c r="S927">
        <v>1.7893950000000001</v>
      </c>
      <c r="T927" s="84">
        <v>8456.68</v>
      </c>
      <c r="U927" s="57">
        <v>44136</v>
      </c>
      <c r="V927" s="81" t="str">
        <f t="shared" si="56"/>
        <v>52020</v>
      </c>
      <c r="W927" s="80" t="str">
        <f t="shared" si="57"/>
        <v>Acima de 120 dias</v>
      </c>
      <c r="X927" s="81" t="str">
        <f t="shared" si="59"/>
        <v>112020</v>
      </c>
      <c r="AA927"/>
    </row>
    <row r="928" spans="1:27" x14ac:dyDescent="0.3">
      <c r="A928" s="57">
        <v>44286</v>
      </c>
      <c r="B928">
        <v>29894663000189</v>
      </c>
      <c r="C928" t="s">
        <v>96</v>
      </c>
      <c r="D928" s="57">
        <v>44040</v>
      </c>
      <c r="E928">
        <v>69</v>
      </c>
      <c r="F928" s="57">
        <v>44172</v>
      </c>
      <c r="G928">
        <f t="shared" si="58"/>
        <v>-114</v>
      </c>
      <c r="H928" s="57">
        <v>46545</v>
      </c>
      <c r="I928">
        <v>2229</v>
      </c>
      <c r="J928">
        <v>307451692</v>
      </c>
      <c r="K928">
        <v>84</v>
      </c>
      <c r="L928"/>
      <c r="M928"/>
      <c r="N928">
        <v>1.438603699882453</v>
      </c>
      <c r="O928" s="83">
        <v>3199.39</v>
      </c>
      <c r="P928">
        <v>3339.0200000000009</v>
      </c>
      <c r="Q928">
        <v>1.786602</v>
      </c>
      <c r="R928">
        <v>3504.69</v>
      </c>
      <c r="S928">
        <v>1.786602</v>
      </c>
      <c r="T928" s="84">
        <v>3199.39</v>
      </c>
      <c r="U928" s="57">
        <v>44197</v>
      </c>
      <c r="V928" s="81" t="str">
        <f t="shared" si="56"/>
        <v>72020</v>
      </c>
      <c r="W928" s="80" t="str">
        <f t="shared" si="57"/>
        <v>91 a 120 dias</v>
      </c>
      <c r="X928" s="81" t="str">
        <f t="shared" si="59"/>
        <v>12021</v>
      </c>
      <c r="AA928"/>
    </row>
    <row r="929" spans="1:27" x14ac:dyDescent="0.3">
      <c r="A929" s="57">
        <v>44286</v>
      </c>
      <c r="B929">
        <v>29894663000189</v>
      </c>
      <c r="C929" t="s">
        <v>96</v>
      </c>
      <c r="D929" s="57">
        <v>44074</v>
      </c>
      <c r="E929">
        <v>302.39</v>
      </c>
      <c r="F929" s="57">
        <v>44234</v>
      </c>
      <c r="G929">
        <f t="shared" si="58"/>
        <v>-52</v>
      </c>
      <c r="H929" s="57">
        <v>45817</v>
      </c>
      <c r="I929">
        <v>1501</v>
      </c>
      <c r="J929">
        <v>307451774</v>
      </c>
      <c r="K929">
        <v>60</v>
      </c>
      <c r="L929"/>
      <c r="M929"/>
      <c r="N929">
        <v>1.3599999999999999</v>
      </c>
      <c r="O929" s="83">
        <v>10981.51</v>
      </c>
      <c r="P929">
        <v>12145.110000000002</v>
      </c>
      <c r="Q929">
        <v>1.7905850000000001</v>
      </c>
      <c r="R929">
        <v>11943</v>
      </c>
      <c r="S929">
        <v>1.7905850000000001</v>
      </c>
      <c r="T929" s="84">
        <v>10981.51</v>
      </c>
      <c r="U929" s="57">
        <v>44228</v>
      </c>
      <c r="V929" s="81" t="str">
        <f t="shared" si="56"/>
        <v>82020</v>
      </c>
      <c r="W929" s="80" t="str">
        <f t="shared" si="57"/>
        <v>31 a 60 dias</v>
      </c>
      <c r="X929" s="81" t="str">
        <f t="shared" si="59"/>
        <v>22021</v>
      </c>
      <c r="AA929"/>
    </row>
    <row r="930" spans="1:27" x14ac:dyDescent="0.3">
      <c r="A930" s="57">
        <v>44286</v>
      </c>
      <c r="B930">
        <v>29894663000189</v>
      </c>
      <c r="C930" t="s">
        <v>96</v>
      </c>
      <c r="D930" s="57">
        <v>44074</v>
      </c>
      <c r="E930">
        <v>118</v>
      </c>
      <c r="F930" s="57">
        <v>44234</v>
      </c>
      <c r="G930">
        <f t="shared" si="58"/>
        <v>-52</v>
      </c>
      <c r="H930" s="57">
        <v>46575</v>
      </c>
      <c r="I930">
        <v>2259</v>
      </c>
      <c r="J930">
        <v>307457598</v>
      </c>
      <c r="K930">
        <v>84</v>
      </c>
      <c r="L930"/>
      <c r="M930"/>
      <c r="N930">
        <v>1.4313143077536843</v>
      </c>
      <c r="O930" s="83">
        <v>5277.31</v>
      </c>
      <c r="P930">
        <v>5733.7799999999988</v>
      </c>
      <c r="Q930">
        <v>1.779037</v>
      </c>
      <c r="R930">
        <v>5810.02</v>
      </c>
      <c r="S930">
        <v>1.779037</v>
      </c>
      <c r="T930" s="84">
        <v>5277.31</v>
      </c>
      <c r="U930" s="57">
        <v>44228</v>
      </c>
      <c r="V930" s="81" t="str">
        <f t="shared" si="56"/>
        <v>82020</v>
      </c>
      <c r="W930" s="80" t="str">
        <f t="shared" si="57"/>
        <v>31 a 60 dias</v>
      </c>
      <c r="X930" s="81" t="str">
        <f t="shared" si="59"/>
        <v>22021</v>
      </c>
      <c r="AA930"/>
    </row>
    <row r="931" spans="1:27" x14ac:dyDescent="0.3">
      <c r="A931" s="57">
        <v>44286</v>
      </c>
      <c r="B931">
        <v>29894663000189</v>
      </c>
      <c r="C931" t="s">
        <v>96</v>
      </c>
      <c r="D931" s="57">
        <v>44074</v>
      </c>
      <c r="E931">
        <v>406.95</v>
      </c>
      <c r="F931" s="57">
        <v>44203</v>
      </c>
      <c r="G931">
        <f t="shared" si="58"/>
        <v>-83</v>
      </c>
      <c r="H931" s="57">
        <v>46638</v>
      </c>
      <c r="I931">
        <v>2322</v>
      </c>
      <c r="J931">
        <v>307466403</v>
      </c>
      <c r="K931">
        <v>84</v>
      </c>
      <c r="L931"/>
      <c r="M931"/>
      <c r="N931">
        <v>1.3599999999999999</v>
      </c>
      <c r="O931" s="83">
        <v>20707.78</v>
      </c>
      <c r="P931">
        <v>20102.769999999997</v>
      </c>
      <c r="Q931">
        <v>1.432369</v>
      </c>
      <c r="R931">
        <v>21146.84</v>
      </c>
      <c r="S931">
        <v>1.432369</v>
      </c>
      <c r="T931" s="84">
        <v>20707.78</v>
      </c>
      <c r="U931" s="57">
        <v>44197</v>
      </c>
      <c r="V931" s="81" t="str">
        <f t="shared" si="56"/>
        <v>82020</v>
      </c>
      <c r="W931" s="80" t="str">
        <f t="shared" si="57"/>
        <v>61 a 90 dias</v>
      </c>
      <c r="X931" s="81" t="str">
        <f t="shared" si="59"/>
        <v>12021</v>
      </c>
      <c r="AA931"/>
    </row>
    <row r="932" spans="1:27" x14ac:dyDescent="0.3">
      <c r="A932" s="57">
        <v>44286</v>
      </c>
      <c r="B932">
        <v>29894663000189</v>
      </c>
      <c r="C932" t="s">
        <v>96</v>
      </c>
      <c r="D932" s="57">
        <v>44074</v>
      </c>
      <c r="E932">
        <v>173.6</v>
      </c>
      <c r="F932" s="57">
        <v>44172</v>
      </c>
      <c r="G932">
        <f t="shared" si="58"/>
        <v>-114</v>
      </c>
      <c r="H932" s="57">
        <v>46667</v>
      </c>
      <c r="I932">
        <v>2351</v>
      </c>
      <c r="J932">
        <v>307474794</v>
      </c>
      <c r="K932">
        <v>84</v>
      </c>
      <c r="L932"/>
      <c r="M932"/>
      <c r="N932">
        <v>1.440863</v>
      </c>
      <c r="O932" s="83">
        <v>8224.9</v>
      </c>
      <c r="P932">
        <v>8218.57</v>
      </c>
      <c r="Q932">
        <v>1.788327</v>
      </c>
      <c r="R932">
        <v>9044.85</v>
      </c>
      <c r="S932">
        <v>1.788327</v>
      </c>
      <c r="T932" s="84">
        <v>8224.9</v>
      </c>
      <c r="U932" s="57">
        <v>44166</v>
      </c>
      <c r="V932" s="81" t="str">
        <f t="shared" si="56"/>
        <v>82020</v>
      </c>
      <c r="W932" s="80" t="str">
        <f t="shared" si="57"/>
        <v>91 a 120 dias</v>
      </c>
      <c r="X932" s="81" t="str">
        <f t="shared" si="59"/>
        <v>122020</v>
      </c>
      <c r="AA932"/>
    </row>
    <row r="933" spans="1:27" x14ac:dyDescent="0.3">
      <c r="A933" s="57">
        <v>44286</v>
      </c>
      <c r="B933">
        <v>29894663000189</v>
      </c>
      <c r="C933" t="s">
        <v>96</v>
      </c>
      <c r="D933" s="57">
        <v>44074</v>
      </c>
      <c r="E933">
        <v>136.80000000000001</v>
      </c>
      <c r="F933" s="57">
        <v>44142</v>
      </c>
      <c r="G933">
        <f t="shared" si="58"/>
        <v>-144</v>
      </c>
      <c r="H933" s="57">
        <v>46638</v>
      </c>
      <c r="I933">
        <v>2322</v>
      </c>
      <c r="J933">
        <v>307483672</v>
      </c>
      <c r="K933">
        <v>84</v>
      </c>
      <c r="L933"/>
      <c r="M933"/>
      <c r="N933">
        <v>1.4482170000000001</v>
      </c>
      <c r="O933" s="83">
        <v>6587.1900000000005</v>
      </c>
      <c r="P933">
        <v>6554.5400000000009</v>
      </c>
      <c r="Q933">
        <v>1.786287</v>
      </c>
      <c r="R933">
        <v>7204.97</v>
      </c>
      <c r="S933">
        <v>1.786287</v>
      </c>
      <c r="T933" s="84">
        <v>6587.1900000000005</v>
      </c>
      <c r="U933" s="57">
        <v>44136</v>
      </c>
      <c r="V933" s="81" t="str">
        <f t="shared" si="56"/>
        <v>82020</v>
      </c>
      <c r="W933" s="80" t="str">
        <f t="shared" si="57"/>
        <v>Acima de 120 dias</v>
      </c>
      <c r="X933" s="81" t="str">
        <f t="shared" si="59"/>
        <v>112020</v>
      </c>
      <c r="AA933"/>
    </row>
    <row r="934" spans="1:27" x14ac:dyDescent="0.3">
      <c r="A934" s="57">
        <v>44286</v>
      </c>
      <c r="B934">
        <v>29894663000189</v>
      </c>
      <c r="C934" t="s">
        <v>96</v>
      </c>
      <c r="D934" s="57">
        <v>44099</v>
      </c>
      <c r="E934">
        <v>181.4</v>
      </c>
      <c r="F934" s="57">
        <v>44262</v>
      </c>
      <c r="G934">
        <f t="shared" si="58"/>
        <v>-24</v>
      </c>
      <c r="H934" s="57">
        <v>46667</v>
      </c>
      <c r="I934">
        <v>2351</v>
      </c>
      <c r="J934">
        <v>307487235</v>
      </c>
      <c r="K934">
        <v>84</v>
      </c>
      <c r="L934"/>
      <c r="M934"/>
      <c r="N934">
        <v>1.4180979999999999</v>
      </c>
      <c r="O934" s="83">
        <v>8129.87</v>
      </c>
      <c r="P934">
        <v>8759.6899999999987</v>
      </c>
      <c r="Q934">
        <v>1.753447</v>
      </c>
      <c r="R934">
        <v>8968.0500000000011</v>
      </c>
      <c r="S934">
        <v>1.753447</v>
      </c>
      <c r="T934" s="84">
        <v>8129.87</v>
      </c>
      <c r="U934" s="57">
        <v>44287</v>
      </c>
      <c r="V934" s="81" t="str">
        <f t="shared" si="56"/>
        <v>92020</v>
      </c>
      <c r="W934" s="80" t="str">
        <f t="shared" si="57"/>
        <v>1 a 30 dias</v>
      </c>
      <c r="X934" s="81" t="str">
        <f t="shared" si="59"/>
        <v>42021</v>
      </c>
      <c r="AA934"/>
    </row>
    <row r="935" spans="1:27" x14ac:dyDescent="0.3">
      <c r="A935" s="57">
        <v>44286</v>
      </c>
      <c r="B935">
        <v>29894663000189</v>
      </c>
      <c r="C935" t="s">
        <v>96</v>
      </c>
      <c r="D935" s="57">
        <v>43978</v>
      </c>
      <c r="E935">
        <v>93.42</v>
      </c>
      <c r="F935" s="57">
        <v>44262</v>
      </c>
      <c r="G935">
        <f t="shared" si="58"/>
        <v>-24</v>
      </c>
      <c r="H935" s="57">
        <v>46119</v>
      </c>
      <c r="I935">
        <v>1803</v>
      </c>
      <c r="J935">
        <v>307508503</v>
      </c>
      <c r="K935">
        <v>72</v>
      </c>
      <c r="L935"/>
      <c r="M935"/>
      <c r="N935">
        <v>1.3599999999999999</v>
      </c>
      <c r="O935" s="83">
        <v>3802.3199999999997</v>
      </c>
      <c r="P935">
        <v>4247.4500000000016</v>
      </c>
      <c r="Q935">
        <v>1.613877</v>
      </c>
      <c r="R935">
        <v>4039.8500000000004</v>
      </c>
      <c r="S935">
        <v>1.613877</v>
      </c>
      <c r="T935" s="84">
        <v>3802.3199999999997</v>
      </c>
      <c r="U935" s="57">
        <v>44287</v>
      </c>
      <c r="V935" s="81" t="str">
        <f t="shared" si="56"/>
        <v>52020</v>
      </c>
      <c r="W935" s="80" t="str">
        <f t="shared" si="57"/>
        <v>1 a 30 dias</v>
      </c>
      <c r="X935" s="81" t="str">
        <f t="shared" si="59"/>
        <v>42021</v>
      </c>
      <c r="AA935"/>
    </row>
    <row r="936" spans="1:27" x14ac:dyDescent="0.3">
      <c r="A936" s="57">
        <v>44286</v>
      </c>
      <c r="B936">
        <v>29894663000189</v>
      </c>
      <c r="C936" t="s">
        <v>96</v>
      </c>
      <c r="D936" s="57">
        <v>44134</v>
      </c>
      <c r="E936">
        <v>52</v>
      </c>
      <c r="F936" s="57">
        <v>44234</v>
      </c>
      <c r="G936">
        <f t="shared" si="58"/>
        <v>-52</v>
      </c>
      <c r="H936" s="57">
        <v>46699</v>
      </c>
      <c r="I936">
        <v>2383</v>
      </c>
      <c r="J936">
        <v>307556512</v>
      </c>
      <c r="K936">
        <v>84</v>
      </c>
      <c r="L936"/>
      <c r="M936"/>
      <c r="N936">
        <v>1.4117950000000001</v>
      </c>
      <c r="O936" s="83">
        <v>2399.1</v>
      </c>
      <c r="P936">
        <v>2521.9400000000005</v>
      </c>
      <c r="Q936">
        <v>1.748407</v>
      </c>
      <c r="R936">
        <v>2644.8</v>
      </c>
      <c r="S936">
        <v>1.748407</v>
      </c>
      <c r="T936" s="84">
        <v>2399.1</v>
      </c>
      <c r="U936" s="57">
        <v>44228</v>
      </c>
      <c r="V936" s="81" t="str">
        <f t="shared" si="56"/>
        <v>102020</v>
      </c>
      <c r="W936" s="80" t="str">
        <f t="shared" si="57"/>
        <v>31 a 60 dias</v>
      </c>
      <c r="X936" s="81" t="str">
        <f t="shared" si="59"/>
        <v>22021</v>
      </c>
      <c r="AA936"/>
    </row>
    <row r="937" spans="1:27" x14ac:dyDescent="0.3">
      <c r="A937" s="57">
        <v>44286</v>
      </c>
      <c r="B937">
        <v>29894663000189</v>
      </c>
      <c r="C937" t="s">
        <v>96</v>
      </c>
      <c r="D937" s="57">
        <v>44074</v>
      </c>
      <c r="E937">
        <v>54</v>
      </c>
      <c r="F937" s="57">
        <v>44234</v>
      </c>
      <c r="G937">
        <f t="shared" si="58"/>
        <v>-52</v>
      </c>
      <c r="H937" s="57">
        <v>46608</v>
      </c>
      <c r="I937">
        <v>2292</v>
      </c>
      <c r="J937">
        <v>307566036</v>
      </c>
      <c r="K937">
        <v>84</v>
      </c>
      <c r="L937"/>
      <c r="M937"/>
      <c r="N937">
        <v>1.4330970000000001</v>
      </c>
      <c r="O937" s="83">
        <v>2424.5500000000002</v>
      </c>
      <c r="P937">
        <v>2638.59</v>
      </c>
      <c r="Q937">
        <v>1.7860879999999999</v>
      </c>
      <c r="R937">
        <v>2675.79</v>
      </c>
      <c r="S937">
        <v>1.7860879999999999</v>
      </c>
      <c r="T937" s="84">
        <v>2424.5500000000002</v>
      </c>
      <c r="U937" s="57">
        <v>44228</v>
      </c>
      <c r="V937" s="81" t="str">
        <f t="shared" si="56"/>
        <v>82020</v>
      </c>
      <c r="W937" s="80" t="str">
        <f t="shared" si="57"/>
        <v>31 a 60 dias</v>
      </c>
      <c r="X937" s="81" t="str">
        <f t="shared" si="59"/>
        <v>22021</v>
      </c>
      <c r="AA937"/>
    </row>
    <row r="938" spans="1:27" x14ac:dyDescent="0.3">
      <c r="A938" s="57">
        <v>44286</v>
      </c>
      <c r="B938">
        <v>29894663000189</v>
      </c>
      <c r="C938" t="s">
        <v>96</v>
      </c>
      <c r="D938" s="57">
        <v>44074</v>
      </c>
      <c r="E938">
        <v>60</v>
      </c>
      <c r="F938" s="57">
        <v>44262</v>
      </c>
      <c r="G938">
        <f t="shared" si="58"/>
        <v>-24</v>
      </c>
      <c r="H938" s="57">
        <v>46638</v>
      </c>
      <c r="I938">
        <v>2322</v>
      </c>
      <c r="J938">
        <v>307568675</v>
      </c>
      <c r="K938">
        <v>84</v>
      </c>
      <c r="L938"/>
      <c r="M938"/>
      <c r="N938">
        <v>1.3599999999999999</v>
      </c>
      <c r="O938" s="83">
        <v>2857.31</v>
      </c>
      <c r="P938">
        <v>2963.8999999999996</v>
      </c>
      <c r="Q938">
        <v>1.5212939999999999</v>
      </c>
      <c r="R938">
        <v>2997.85</v>
      </c>
      <c r="S938">
        <v>1.5212939999999999</v>
      </c>
      <c r="T938" s="84">
        <v>2857.31</v>
      </c>
      <c r="U938" s="57">
        <v>44287</v>
      </c>
      <c r="V938" s="81" t="str">
        <f t="shared" si="56"/>
        <v>82020</v>
      </c>
      <c r="W938" s="80" t="str">
        <f t="shared" si="57"/>
        <v>1 a 30 dias</v>
      </c>
      <c r="X938" s="81" t="str">
        <f t="shared" si="59"/>
        <v>42021</v>
      </c>
      <c r="AA938"/>
    </row>
    <row r="939" spans="1:27" x14ac:dyDescent="0.3">
      <c r="A939" s="57">
        <v>44286</v>
      </c>
      <c r="B939">
        <v>29894663000189</v>
      </c>
      <c r="C939" t="s">
        <v>96</v>
      </c>
      <c r="D939" s="57">
        <v>44134</v>
      </c>
      <c r="E939">
        <v>308.89</v>
      </c>
      <c r="F939" s="57">
        <v>44323</v>
      </c>
      <c r="G939">
        <f t="shared" si="58"/>
        <v>37</v>
      </c>
      <c r="H939" s="57">
        <v>46667</v>
      </c>
      <c r="I939">
        <v>2351</v>
      </c>
      <c r="J939">
        <v>307591274</v>
      </c>
      <c r="K939">
        <v>84</v>
      </c>
      <c r="L939"/>
      <c r="M939"/>
      <c r="N939">
        <v>1.4131899999999999</v>
      </c>
      <c r="O939" s="83">
        <v>13198.609999999999</v>
      </c>
      <c r="P939">
        <v>15188.139999999992</v>
      </c>
      <c r="Q939">
        <v>1.7604569999999999</v>
      </c>
      <c r="R939">
        <v>14675.66</v>
      </c>
      <c r="S939">
        <v>1.7604569999999999</v>
      </c>
      <c r="T939" s="84">
        <v>13198.609999999999</v>
      </c>
      <c r="U939" s="57">
        <v>44317</v>
      </c>
      <c r="V939" s="81" t="str">
        <f t="shared" si="56"/>
        <v>102020</v>
      </c>
      <c r="W939" s="80" t="str">
        <f t="shared" si="57"/>
        <v>1 a 30 dias</v>
      </c>
      <c r="X939" s="81" t="str">
        <f t="shared" si="59"/>
        <v>52021</v>
      </c>
      <c r="AA939"/>
    </row>
    <row r="940" spans="1:27" x14ac:dyDescent="0.3">
      <c r="A940" s="57">
        <v>44286</v>
      </c>
      <c r="B940">
        <v>29894663000189</v>
      </c>
      <c r="C940" t="s">
        <v>96</v>
      </c>
      <c r="D940" s="57">
        <v>44074</v>
      </c>
      <c r="E940">
        <v>240.9</v>
      </c>
      <c r="F940" s="57">
        <v>44111</v>
      </c>
      <c r="G940">
        <f t="shared" si="58"/>
        <v>-175</v>
      </c>
      <c r="H940" s="57">
        <v>46484</v>
      </c>
      <c r="I940">
        <v>2168</v>
      </c>
      <c r="J940">
        <v>307627424</v>
      </c>
      <c r="K940">
        <v>84</v>
      </c>
      <c r="L940"/>
      <c r="M940"/>
      <c r="N940">
        <v>1.4447895895845442</v>
      </c>
      <c r="O940" s="83">
        <v>11502.66</v>
      </c>
      <c r="P940">
        <v>11431.61</v>
      </c>
      <c r="Q940">
        <v>1.793104</v>
      </c>
      <c r="R940">
        <v>12529.390000000001</v>
      </c>
      <c r="S940">
        <v>1.793104</v>
      </c>
      <c r="T940" s="84">
        <v>11502.66</v>
      </c>
      <c r="U940" s="57">
        <v>44105</v>
      </c>
      <c r="V940" s="81" t="str">
        <f t="shared" si="56"/>
        <v>82020</v>
      </c>
      <c r="W940" s="80" t="str">
        <f t="shared" si="57"/>
        <v>Acima de 120 dias</v>
      </c>
      <c r="X940" s="81" t="str">
        <f t="shared" si="59"/>
        <v>102020</v>
      </c>
      <c r="AA940"/>
    </row>
    <row r="941" spans="1:27" x14ac:dyDescent="0.3">
      <c r="A941" s="57">
        <v>44286</v>
      </c>
      <c r="B941">
        <v>29894663000189</v>
      </c>
      <c r="C941" t="s">
        <v>96</v>
      </c>
      <c r="D941" s="57">
        <v>43978</v>
      </c>
      <c r="E941">
        <v>139.94</v>
      </c>
      <c r="F941" s="57">
        <v>43989</v>
      </c>
      <c r="G941">
        <f t="shared" si="58"/>
        <v>-297</v>
      </c>
      <c r="H941" s="57">
        <v>46514</v>
      </c>
      <c r="I941">
        <v>2198</v>
      </c>
      <c r="J941">
        <v>307637410</v>
      </c>
      <c r="K941">
        <v>84</v>
      </c>
      <c r="L941"/>
      <c r="M941"/>
      <c r="N941">
        <v>1.4473740000000002</v>
      </c>
      <c r="O941" s="83">
        <v>7276.21</v>
      </c>
      <c r="P941">
        <v>6790</v>
      </c>
      <c r="Q941">
        <v>1.795517</v>
      </c>
      <c r="R941">
        <v>7882.46</v>
      </c>
      <c r="S941">
        <v>1.795517</v>
      </c>
      <c r="T941" s="84">
        <v>7276.21</v>
      </c>
      <c r="U941" s="57">
        <v>44013</v>
      </c>
      <c r="V941" s="81" t="str">
        <f t="shared" si="56"/>
        <v>52020</v>
      </c>
      <c r="W941" s="80" t="str">
        <f t="shared" si="57"/>
        <v>Acima de 120 dias</v>
      </c>
      <c r="X941" s="81" t="str">
        <f t="shared" si="59"/>
        <v>72020</v>
      </c>
      <c r="AA941"/>
    </row>
    <row r="942" spans="1:27" x14ac:dyDescent="0.3">
      <c r="A942" s="57">
        <v>44286</v>
      </c>
      <c r="B942">
        <v>29894663000189</v>
      </c>
      <c r="C942" t="s">
        <v>96</v>
      </c>
      <c r="D942" s="57">
        <v>44040</v>
      </c>
      <c r="E942">
        <v>313.5</v>
      </c>
      <c r="F942" s="57">
        <v>44234</v>
      </c>
      <c r="G942">
        <f t="shared" si="58"/>
        <v>-52</v>
      </c>
      <c r="H942" s="57">
        <v>46545</v>
      </c>
      <c r="I942">
        <v>2229</v>
      </c>
      <c r="J942">
        <v>307649248</v>
      </c>
      <c r="K942">
        <v>84</v>
      </c>
      <c r="L942"/>
      <c r="M942"/>
      <c r="N942">
        <v>1.4378106233222967</v>
      </c>
      <c r="O942" s="83">
        <v>13912.27</v>
      </c>
      <c r="P942">
        <v>15174.670000000002</v>
      </c>
      <c r="Q942">
        <v>1.7857799999999999</v>
      </c>
      <c r="R942">
        <v>15300</v>
      </c>
      <c r="S942">
        <v>1.7857799999999999</v>
      </c>
      <c r="T942" s="84">
        <v>13912.27</v>
      </c>
      <c r="U942" s="57">
        <v>44256</v>
      </c>
      <c r="V942" s="81" t="str">
        <f t="shared" si="56"/>
        <v>72020</v>
      </c>
      <c r="W942" s="80" t="str">
        <f t="shared" si="57"/>
        <v>31 a 60 dias</v>
      </c>
      <c r="X942" s="81" t="str">
        <f t="shared" si="59"/>
        <v>32021</v>
      </c>
      <c r="AA942"/>
    </row>
    <row r="943" spans="1:27" x14ac:dyDescent="0.3">
      <c r="A943" s="57">
        <v>44286</v>
      </c>
      <c r="B943">
        <v>29894663000189</v>
      </c>
      <c r="C943" t="s">
        <v>96</v>
      </c>
      <c r="D943" s="57">
        <v>44074</v>
      </c>
      <c r="E943">
        <v>117.94</v>
      </c>
      <c r="F943" s="57">
        <v>44234</v>
      </c>
      <c r="G943">
        <f t="shared" si="58"/>
        <v>-52</v>
      </c>
      <c r="H943" s="57">
        <v>46608</v>
      </c>
      <c r="I943">
        <v>2292</v>
      </c>
      <c r="J943">
        <v>307672135</v>
      </c>
      <c r="K943">
        <v>84</v>
      </c>
      <c r="L943"/>
      <c r="M943"/>
      <c r="N943">
        <v>1.4355929999999999</v>
      </c>
      <c r="O943" s="83">
        <v>5299.08</v>
      </c>
      <c r="P943">
        <v>5758.0600000000013</v>
      </c>
      <c r="Q943">
        <v>1.7835209999999999</v>
      </c>
      <c r="R943">
        <v>5839.9800000000005</v>
      </c>
      <c r="S943">
        <v>1.7835209999999999</v>
      </c>
      <c r="T943" s="84">
        <v>5299.08</v>
      </c>
      <c r="U943" s="57">
        <v>44256</v>
      </c>
      <c r="V943" s="81" t="str">
        <f t="shared" si="56"/>
        <v>82020</v>
      </c>
      <c r="W943" s="80" t="str">
        <f t="shared" si="57"/>
        <v>31 a 60 dias</v>
      </c>
      <c r="X943" s="81" t="str">
        <f t="shared" si="59"/>
        <v>32021</v>
      </c>
      <c r="AA943"/>
    </row>
    <row r="944" spans="1:27" x14ac:dyDescent="0.3">
      <c r="A944" s="57">
        <v>44286</v>
      </c>
      <c r="B944">
        <v>29894663000189</v>
      </c>
      <c r="C944" t="s">
        <v>96</v>
      </c>
      <c r="D944" s="57">
        <v>44001</v>
      </c>
      <c r="E944">
        <v>49.86</v>
      </c>
      <c r="F944" s="57">
        <v>44323</v>
      </c>
      <c r="G944">
        <f t="shared" si="58"/>
        <v>37</v>
      </c>
      <c r="H944" s="57">
        <v>46514</v>
      </c>
      <c r="I944">
        <v>2198</v>
      </c>
      <c r="J944">
        <v>307733270</v>
      </c>
      <c r="K944">
        <v>84</v>
      </c>
      <c r="L944"/>
      <c r="M944"/>
      <c r="N944">
        <v>1.436155105592027</v>
      </c>
      <c r="O944" s="83">
        <v>2049.63</v>
      </c>
      <c r="P944">
        <v>2404.9399999999991</v>
      </c>
      <c r="Q944">
        <v>1.7857799999999999</v>
      </c>
      <c r="R944">
        <v>2267.5</v>
      </c>
      <c r="S944">
        <v>1.7857799999999999</v>
      </c>
      <c r="T944" s="84">
        <v>2049.63</v>
      </c>
      <c r="U944" s="57">
        <v>44317</v>
      </c>
      <c r="V944" s="81" t="str">
        <f t="shared" si="56"/>
        <v>62020</v>
      </c>
      <c r="W944" s="80" t="str">
        <f t="shared" si="57"/>
        <v>1 a 30 dias</v>
      </c>
      <c r="X944" s="81" t="str">
        <f t="shared" si="59"/>
        <v>52021</v>
      </c>
      <c r="AA944"/>
    </row>
    <row r="945" spans="1:27" x14ac:dyDescent="0.3">
      <c r="A945" s="57">
        <v>44286</v>
      </c>
      <c r="B945">
        <v>29894663000189</v>
      </c>
      <c r="C945" t="s">
        <v>96</v>
      </c>
      <c r="D945" s="57">
        <v>43978</v>
      </c>
      <c r="E945">
        <v>282.8</v>
      </c>
      <c r="F945" s="57">
        <v>44019</v>
      </c>
      <c r="G945">
        <f t="shared" si="58"/>
        <v>-267</v>
      </c>
      <c r="H945" s="57">
        <v>46514</v>
      </c>
      <c r="I945">
        <v>2198</v>
      </c>
      <c r="J945">
        <v>307734909</v>
      </c>
      <c r="K945">
        <v>84</v>
      </c>
      <c r="L945"/>
      <c r="M945"/>
      <c r="N945">
        <v>1.4367460000000001</v>
      </c>
      <c r="O945" s="83">
        <v>14458.220000000001</v>
      </c>
      <c r="P945">
        <v>13770.799999999996</v>
      </c>
      <c r="Q945">
        <v>1.784195</v>
      </c>
      <c r="R945">
        <v>15686.939999999999</v>
      </c>
      <c r="S945">
        <v>1.784195</v>
      </c>
      <c r="T945" s="84">
        <v>14458.220000000001</v>
      </c>
      <c r="U945" s="57">
        <v>44013</v>
      </c>
      <c r="V945" s="81" t="str">
        <f t="shared" si="56"/>
        <v>52020</v>
      </c>
      <c r="W945" s="80" t="str">
        <f t="shared" si="57"/>
        <v>Acima de 120 dias</v>
      </c>
      <c r="X945" s="81" t="str">
        <f t="shared" si="59"/>
        <v>72020</v>
      </c>
      <c r="AA945"/>
    </row>
    <row r="946" spans="1:27" x14ac:dyDescent="0.3">
      <c r="A946" s="57">
        <v>44286</v>
      </c>
      <c r="B946">
        <v>29894663000189</v>
      </c>
      <c r="C946" t="s">
        <v>96</v>
      </c>
      <c r="D946" s="57">
        <v>44074</v>
      </c>
      <c r="E946">
        <v>704</v>
      </c>
      <c r="F946" s="57">
        <v>44262</v>
      </c>
      <c r="G946">
        <f t="shared" si="58"/>
        <v>-24</v>
      </c>
      <c r="H946" s="57">
        <v>46575</v>
      </c>
      <c r="I946">
        <v>2259</v>
      </c>
      <c r="J946">
        <v>307747860</v>
      </c>
      <c r="K946">
        <v>84</v>
      </c>
      <c r="L946"/>
      <c r="M946"/>
      <c r="N946">
        <v>1.4063014108337997</v>
      </c>
      <c r="O946" s="83">
        <v>31007.040000000001</v>
      </c>
      <c r="P946">
        <v>34493.289999999986</v>
      </c>
      <c r="Q946">
        <v>1.7523850000000001</v>
      </c>
      <c r="R946">
        <v>34207.19</v>
      </c>
      <c r="S946">
        <v>1.7523850000000001</v>
      </c>
      <c r="T946" s="84">
        <v>31007.040000000001</v>
      </c>
      <c r="U946" s="57">
        <v>44287</v>
      </c>
      <c r="V946" s="81" t="str">
        <f t="shared" si="56"/>
        <v>82020</v>
      </c>
      <c r="W946" s="80" t="str">
        <f t="shared" si="57"/>
        <v>1 a 30 dias</v>
      </c>
      <c r="X946" s="81" t="str">
        <f t="shared" si="59"/>
        <v>42021</v>
      </c>
      <c r="AA946"/>
    </row>
    <row r="947" spans="1:27" x14ac:dyDescent="0.3">
      <c r="A947" s="57">
        <v>44286</v>
      </c>
      <c r="B947">
        <v>29894663000189</v>
      </c>
      <c r="C947" t="s">
        <v>96</v>
      </c>
      <c r="D947" s="57">
        <v>43936</v>
      </c>
      <c r="E947">
        <v>480.11</v>
      </c>
      <c r="F947" s="57">
        <v>43989</v>
      </c>
      <c r="G947">
        <f t="shared" si="58"/>
        <v>-297</v>
      </c>
      <c r="H947" s="57">
        <v>46090</v>
      </c>
      <c r="I947">
        <v>1774</v>
      </c>
      <c r="J947">
        <v>307812757</v>
      </c>
      <c r="K947">
        <v>72</v>
      </c>
      <c r="L947"/>
      <c r="M947"/>
      <c r="N947">
        <v>1.5139607684550016</v>
      </c>
      <c r="O947" s="83">
        <v>21831.08</v>
      </c>
      <c r="P947">
        <v>20742.069999999989</v>
      </c>
      <c r="Q947">
        <v>2.0626890000000002</v>
      </c>
      <c r="R947">
        <v>24136.18</v>
      </c>
      <c r="S947">
        <v>2.0626890000000002</v>
      </c>
      <c r="T947" s="84">
        <v>21831.08</v>
      </c>
      <c r="U947" s="57">
        <v>43983</v>
      </c>
      <c r="V947" s="81" t="str">
        <f t="shared" si="56"/>
        <v>42020</v>
      </c>
      <c r="W947" s="80" t="str">
        <f t="shared" si="57"/>
        <v>Acima de 120 dias</v>
      </c>
      <c r="X947" s="81" t="str">
        <f t="shared" si="59"/>
        <v>62020</v>
      </c>
      <c r="AA947"/>
    </row>
    <row r="948" spans="1:27" x14ac:dyDescent="0.3">
      <c r="A948" s="57">
        <v>44286</v>
      </c>
      <c r="B948">
        <v>29894663000189</v>
      </c>
      <c r="C948" t="s">
        <v>96</v>
      </c>
      <c r="D948" s="57">
        <v>43936</v>
      </c>
      <c r="E948">
        <v>119</v>
      </c>
      <c r="F948" s="57">
        <v>44323</v>
      </c>
      <c r="G948">
        <f t="shared" si="58"/>
        <v>37</v>
      </c>
      <c r="H948" s="57">
        <v>46090</v>
      </c>
      <c r="I948">
        <v>1774</v>
      </c>
      <c r="J948">
        <v>307813922</v>
      </c>
      <c r="K948">
        <v>72</v>
      </c>
      <c r="L948"/>
      <c r="M948"/>
      <c r="N948">
        <v>1.5079391717692543</v>
      </c>
      <c r="O948" s="83">
        <v>4107.95</v>
      </c>
      <c r="P948">
        <v>5150.2300000000005</v>
      </c>
      <c r="Q948">
        <v>2.0564170000000002</v>
      </c>
      <c r="R948">
        <v>4680.29</v>
      </c>
      <c r="S948">
        <v>2.0564170000000002</v>
      </c>
      <c r="T948" s="84">
        <v>4107.95</v>
      </c>
      <c r="U948" s="57">
        <v>44317</v>
      </c>
      <c r="V948" s="81" t="str">
        <f t="shared" si="56"/>
        <v>42020</v>
      </c>
      <c r="W948" s="80" t="str">
        <f t="shared" si="57"/>
        <v>1 a 30 dias</v>
      </c>
      <c r="X948" s="81" t="str">
        <f t="shared" si="59"/>
        <v>52021</v>
      </c>
      <c r="AA948"/>
    </row>
    <row r="949" spans="1:27" x14ac:dyDescent="0.3">
      <c r="A949" s="57">
        <v>44286</v>
      </c>
      <c r="B949">
        <v>29894663000189</v>
      </c>
      <c r="C949" t="s">
        <v>96</v>
      </c>
      <c r="D949" s="57">
        <v>44040</v>
      </c>
      <c r="E949">
        <v>236</v>
      </c>
      <c r="F949" s="57">
        <v>44323</v>
      </c>
      <c r="G949">
        <f t="shared" si="58"/>
        <v>37</v>
      </c>
      <c r="H949" s="57">
        <v>46119</v>
      </c>
      <c r="I949">
        <v>1803</v>
      </c>
      <c r="J949">
        <v>307819401</v>
      </c>
      <c r="K949">
        <v>72</v>
      </c>
      <c r="L949"/>
      <c r="M949"/>
      <c r="N949">
        <v>1.3599999999999999</v>
      </c>
      <c r="O949" s="83">
        <v>9017.52</v>
      </c>
      <c r="P949">
        <v>10554.090000000004</v>
      </c>
      <c r="Q949">
        <v>1.666029</v>
      </c>
      <c r="R949">
        <v>9733.5499999999993</v>
      </c>
      <c r="S949">
        <v>1.666029</v>
      </c>
      <c r="T949" s="84">
        <v>9017.52</v>
      </c>
      <c r="U949" s="57">
        <v>44317</v>
      </c>
      <c r="V949" s="81" t="str">
        <f t="shared" si="56"/>
        <v>72020</v>
      </c>
      <c r="W949" s="80" t="str">
        <f t="shared" si="57"/>
        <v>1 a 30 dias</v>
      </c>
      <c r="X949" s="81" t="str">
        <f t="shared" si="59"/>
        <v>52021</v>
      </c>
      <c r="AA949"/>
    </row>
    <row r="950" spans="1:27" x14ac:dyDescent="0.3">
      <c r="A950" s="57">
        <v>44286</v>
      </c>
      <c r="B950">
        <v>29894663000189</v>
      </c>
      <c r="C950" t="s">
        <v>96</v>
      </c>
      <c r="D950" s="57">
        <v>43978</v>
      </c>
      <c r="E950">
        <v>299.39999999999998</v>
      </c>
      <c r="F950" s="57">
        <v>43989</v>
      </c>
      <c r="G950">
        <f t="shared" si="58"/>
        <v>-297</v>
      </c>
      <c r="H950" s="57">
        <v>46514</v>
      </c>
      <c r="I950">
        <v>2198</v>
      </c>
      <c r="J950">
        <v>307831162</v>
      </c>
      <c r="K950">
        <v>84</v>
      </c>
      <c r="L950"/>
      <c r="M950"/>
      <c r="N950">
        <v>1.444113</v>
      </c>
      <c r="O950" s="83">
        <v>2095.8000000000002</v>
      </c>
      <c r="P950">
        <v>14543.130000000001</v>
      </c>
      <c r="Q950">
        <v>1.7920290000000001</v>
      </c>
      <c r="R950">
        <v>2095.8000000000002</v>
      </c>
      <c r="S950">
        <v>1.7920290000000001</v>
      </c>
      <c r="T950" s="84">
        <v>2095.8000000000002</v>
      </c>
      <c r="U950" s="57">
        <v>44228</v>
      </c>
      <c r="V950" s="81" t="str">
        <f t="shared" si="56"/>
        <v>52020</v>
      </c>
      <c r="W950" s="80" t="str">
        <f t="shared" si="57"/>
        <v>Acima de 120 dias</v>
      </c>
      <c r="X950" s="81" t="str">
        <f t="shared" si="59"/>
        <v>22021</v>
      </c>
      <c r="AA950"/>
    </row>
    <row r="951" spans="1:27" x14ac:dyDescent="0.3">
      <c r="A951" s="57">
        <v>44286</v>
      </c>
      <c r="B951">
        <v>29894663000189</v>
      </c>
      <c r="C951" t="s">
        <v>96</v>
      </c>
      <c r="D951" s="57">
        <v>44040</v>
      </c>
      <c r="E951">
        <v>313.39999999999998</v>
      </c>
      <c r="F951" s="57">
        <v>44234</v>
      </c>
      <c r="G951">
        <f t="shared" si="58"/>
        <v>-52</v>
      </c>
      <c r="H951" s="57">
        <v>46514</v>
      </c>
      <c r="I951">
        <v>2198</v>
      </c>
      <c r="J951">
        <v>307833277</v>
      </c>
      <c r="K951">
        <v>84</v>
      </c>
      <c r="L951"/>
      <c r="M951"/>
      <c r="N951">
        <v>1.4448390244155946</v>
      </c>
      <c r="O951" s="83">
        <v>13796.9</v>
      </c>
      <c r="P951">
        <v>15039.860000000002</v>
      </c>
      <c r="Q951">
        <v>1.7930200000000001</v>
      </c>
      <c r="R951">
        <v>15156.48</v>
      </c>
      <c r="S951">
        <v>1.7930200000000001</v>
      </c>
      <c r="T951" s="84">
        <v>13796.9</v>
      </c>
      <c r="U951" s="57">
        <v>44228</v>
      </c>
      <c r="V951" s="81" t="str">
        <f t="shared" si="56"/>
        <v>72020</v>
      </c>
      <c r="W951" s="80" t="str">
        <f t="shared" si="57"/>
        <v>31 a 60 dias</v>
      </c>
      <c r="X951" s="81" t="str">
        <f t="shared" si="59"/>
        <v>22021</v>
      </c>
      <c r="AA951"/>
    </row>
    <row r="952" spans="1:27" x14ac:dyDescent="0.3">
      <c r="A952" s="57">
        <v>44286</v>
      </c>
      <c r="B952">
        <v>29894663000189</v>
      </c>
      <c r="C952" t="s">
        <v>96</v>
      </c>
      <c r="D952" s="57">
        <v>43978</v>
      </c>
      <c r="E952">
        <v>161.30000000000001</v>
      </c>
      <c r="F952" s="57">
        <v>43989</v>
      </c>
      <c r="G952">
        <f t="shared" si="58"/>
        <v>-297</v>
      </c>
      <c r="H952" s="57">
        <v>46514</v>
      </c>
      <c r="I952">
        <v>2198</v>
      </c>
      <c r="J952">
        <v>307834888</v>
      </c>
      <c r="K952">
        <v>84</v>
      </c>
      <c r="L952"/>
      <c r="M952"/>
      <c r="N952">
        <v>1.3983840000000001</v>
      </c>
      <c r="O952" s="83">
        <v>8484.68</v>
      </c>
      <c r="P952">
        <v>7956.5600000000031</v>
      </c>
      <c r="Q952">
        <v>1.743268</v>
      </c>
      <c r="R952">
        <v>9192.6</v>
      </c>
      <c r="S952">
        <v>1.743268</v>
      </c>
      <c r="T952" s="84">
        <v>8484.68</v>
      </c>
      <c r="U952" s="57">
        <v>43983</v>
      </c>
      <c r="V952" s="81" t="str">
        <f t="shared" si="56"/>
        <v>52020</v>
      </c>
      <c r="W952" s="80" t="str">
        <f t="shared" si="57"/>
        <v>Acima de 120 dias</v>
      </c>
      <c r="X952" s="81" t="str">
        <f t="shared" si="59"/>
        <v>62020</v>
      </c>
      <c r="AA952"/>
    </row>
    <row r="953" spans="1:27" x14ac:dyDescent="0.3">
      <c r="A953" s="57">
        <v>44286</v>
      </c>
      <c r="B953">
        <v>29894663000189</v>
      </c>
      <c r="C953" t="s">
        <v>96</v>
      </c>
      <c r="D953" s="57">
        <v>44074</v>
      </c>
      <c r="E953">
        <v>78</v>
      </c>
      <c r="F953" s="57">
        <v>44262</v>
      </c>
      <c r="G953">
        <f t="shared" si="58"/>
        <v>-24</v>
      </c>
      <c r="H953" s="57">
        <v>46545</v>
      </c>
      <c r="I953">
        <v>2229</v>
      </c>
      <c r="J953">
        <v>307840076</v>
      </c>
      <c r="K953">
        <v>84</v>
      </c>
      <c r="L953"/>
      <c r="M953"/>
      <c r="N953">
        <v>1.3935577276057531</v>
      </c>
      <c r="O953" s="83">
        <v>3427.08</v>
      </c>
      <c r="P953">
        <v>3813.4099999999989</v>
      </c>
      <c r="Q953">
        <v>1.7385969999999999</v>
      </c>
      <c r="R953">
        <v>3776.44</v>
      </c>
      <c r="S953">
        <v>1.7385969999999999</v>
      </c>
      <c r="T953" s="84">
        <v>3427.08</v>
      </c>
      <c r="U953" s="57">
        <v>44256</v>
      </c>
      <c r="V953" s="81" t="str">
        <f t="shared" si="56"/>
        <v>82020</v>
      </c>
      <c r="W953" s="80" t="str">
        <f t="shared" si="57"/>
        <v>1 a 30 dias</v>
      </c>
      <c r="X953" s="81" t="str">
        <f t="shared" si="59"/>
        <v>32021</v>
      </c>
      <c r="AA953"/>
    </row>
    <row r="954" spans="1:27" x14ac:dyDescent="0.3">
      <c r="A954" s="57">
        <v>44286</v>
      </c>
      <c r="B954">
        <v>29894663000189</v>
      </c>
      <c r="C954" t="s">
        <v>96</v>
      </c>
      <c r="D954" s="57">
        <v>44074</v>
      </c>
      <c r="E954">
        <v>1175.6400000000001</v>
      </c>
      <c r="F954" s="57">
        <v>44234</v>
      </c>
      <c r="G954">
        <f t="shared" si="58"/>
        <v>-52</v>
      </c>
      <c r="H954" s="57">
        <v>46608</v>
      </c>
      <c r="I954">
        <v>2292</v>
      </c>
      <c r="J954">
        <v>307856377</v>
      </c>
      <c r="K954">
        <v>84</v>
      </c>
      <c r="L954"/>
      <c r="M954"/>
      <c r="N954">
        <v>1.3599999999999999</v>
      </c>
      <c r="O954" s="83">
        <v>59758.85</v>
      </c>
      <c r="P954">
        <v>58875.709999999985</v>
      </c>
      <c r="Q954">
        <v>1.3443830000000001</v>
      </c>
      <c r="R954">
        <v>59500.11</v>
      </c>
      <c r="S954">
        <v>1.3443830000000001</v>
      </c>
      <c r="T954" s="84">
        <v>59758.85</v>
      </c>
      <c r="U954" s="57">
        <v>44228</v>
      </c>
      <c r="V954" s="81" t="str">
        <f t="shared" si="56"/>
        <v>82020</v>
      </c>
      <c r="W954" s="80" t="str">
        <f t="shared" si="57"/>
        <v>31 a 60 dias</v>
      </c>
      <c r="X954" s="81" t="str">
        <f t="shared" si="59"/>
        <v>22021</v>
      </c>
      <c r="AA954"/>
    </row>
    <row r="955" spans="1:27" x14ac:dyDescent="0.3">
      <c r="A955" s="57">
        <v>44286</v>
      </c>
      <c r="B955">
        <v>29894663000189</v>
      </c>
      <c r="C955" t="s">
        <v>96</v>
      </c>
      <c r="D955" s="57">
        <v>44099</v>
      </c>
      <c r="E955">
        <v>1168.5</v>
      </c>
      <c r="F955" s="57">
        <v>44172</v>
      </c>
      <c r="G955">
        <f t="shared" si="58"/>
        <v>-114</v>
      </c>
      <c r="H955" s="57">
        <v>46638</v>
      </c>
      <c r="I955">
        <v>2322</v>
      </c>
      <c r="J955">
        <v>307889151</v>
      </c>
      <c r="K955">
        <v>84</v>
      </c>
      <c r="L955"/>
      <c r="M955"/>
      <c r="N955">
        <v>1.4421919999999999</v>
      </c>
      <c r="O955" s="83">
        <v>55048.87</v>
      </c>
      <c r="P955">
        <v>56775.80999999999</v>
      </c>
      <c r="Q955">
        <v>1.789717</v>
      </c>
      <c r="R955">
        <v>60475.55</v>
      </c>
      <c r="S955">
        <v>1.789717</v>
      </c>
      <c r="T955" s="84">
        <v>55048.87</v>
      </c>
      <c r="U955" s="57">
        <v>44197</v>
      </c>
      <c r="V955" s="81" t="str">
        <f t="shared" si="56"/>
        <v>92020</v>
      </c>
      <c r="W955" s="80" t="str">
        <f t="shared" si="57"/>
        <v>91 a 120 dias</v>
      </c>
      <c r="X955" s="81" t="str">
        <f t="shared" si="59"/>
        <v>12021</v>
      </c>
      <c r="AA955"/>
    </row>
    <row r="956" spans="1:27" x14ac:dyDescent="0.3">
      <c r="A956" s="57">
        <v>44286</v>
      </c>
      <c r="B956">
        <v>29894663000189</v>
      </c>
      <c r="C956" t="s">
        <v>96</v>
      </c>
      <c r="D956" s="57">
        <v>43936</v>
      </c>
      <c r="E956">
        <v>36.450000000000003</v>
      </c>
      <c r="F956" s="57">
        <v>44050</v>
      </c>
      <c r="G956">
        <f t="shared" si="58"/>
        <v>-236</v>
      </c>
      <c r="H956" s="57">
        <v>46090</v>
      </c>
      <c r="I956">
        <v>1774</v>
      </c>
      <c r="J956">
        <v>307908425</v>
      </c>
      <c r="K956">
        <v>72</v>
      </c>
      <c r="L956"/>
      <c r="M956"/>
      <c r="N956">
        <v>1.4949999999999999</v>
      </c>
      <c r="O956" s="83">
        <v>1607.41</v>
      </c>
      <c r="P956">
        <v>1583.58</v>
      </c>
      <c r="Q956">
        <v>1.9843280000000001</v>
      </c>
      <c r="R956">
        <v>1766.2</v>
      </c>
      <c r="S956">
        <v>1.9843280000000001</v>
      </c>
      <c r="T956" s="84">
        <v>1607.41</v>
      </c>
      <c r="U956" s="57">
        <v>44044</v>
      </c>
      <c r="V956" s="81" t="str">
        <f t="shared" si="56"/>
        <v>42020</v>
      </c>
      <c r="W956" s="80" t="str">
        <f t="shared" si="57"/>
        <v>Acima de 120 dias</v>
      </c>
      <c r="X956" s="81" t="str">
        <f t="shared" si="59"/>
        <v>82020</v>
      </c>
      <c r="AA956"/>
    </row>
    <row r="957" spans="1:27" x14ac:dyDescent="0.3">
      <c r="A957" s="57">
        <v>44286</v>
      </c>
      <c r="B957">
        <v>29894663000189</v>
      </c>
      <c r="C957" t="s">
        <v>96</v>
      </c>
      <c r="D957" s="57">
        <v>44074</v>
      </c>
      <c r="E957">
        <v>948</v>
      </c>
      <c r="F957" s="57">
        <v>44172</v>
      </c>
      <c r="G957">
        <f t="shared" si="58"/>
        <v>-114</v>
      </c>
      <c r="H957" s="57">
        <v>46484</v>
      </c>
      <c r="I957">
        <v>2168</v>
      </c>
      <c r="J957">
        <v>307925590</v>
      </c>
      <c r="K957">
        <v>84</v>
      </c>
      <c r="L957"/>
      <c r="M957"/>
      <c r="N957">
        <v>1.4406021456917555</v>
      </c>
      <c r="O957" s="83">
        <v>43417.64</v>
      </c>
      <c r="P957">
        <v>45046.739999999983</v>
      </c>
      <c r="Q957">
        <v>1.7886310000000001</v>
      </c>
      <c r="R957">
        <v>47462.34</v>
      </c>
      <c r="S957">
        <v>1.7886310000000001</v>
      </c>
      <c r="T957" s="84">
        <v>43417.64</v>
      </c>
      <c r="U957" s="57">
        <v>44166</v>
      </c>
      <c r="V957" s="81" t="str">
        <f t="shared" si="56"/>
        <v>82020</v>
      </c>
      <c r="W957" s="80" t="str">
        <f t="shared" si="57"/>
        <v>91 a 120 dias</v>
      </c>
      <c r="X957" s="81" t="str">
        <f t="shared" si="59"/>
        <v>122020</v>
      </c>
      <c r="AA957"/>
    </row>
    <row r="958" spans="1:27" x14ac:dyDescent="0.3">
      <c r="A958" s="57">
        <v>44286</v>
      </c>
      <c r="B958">
        <v>29894663000189</v>
      </c>
      <c r="C958" t="s">
        <v>96</v>
      </c>
      <c r="D958" s="57">
        <v>44074</v>
      </c>
      <c r="E958">
        <v>146.5</v>
      </c>
      <c r="F958" s="57">
        <v>44262</v>
      </c>
      <c r="G958">
        <f t="shared" si="58"/>
        <v>-24</v>
      </c>
      <c r="H958" s="57">
        <v>46638</v>
      </c>
      <c r="I958">
        <v>2322</v>
      </c>
      <c r="J958">
        <v>307969210</v>
      </c>
      <c r="K958">
        <v>84</v>
      </c>
      <c r="L958"/>
      <c r="M958"/>
      <c r="N958">
        <v>1.3599999999999999</v>
      </c>
      <c r="O958" s="83">
        <v>7209.39</v>
      </c>
      <c r="P958">
        <v>7236.9000000000015</v>
      </c>
      <c r="Q958">
        <v>1.410042</v>
      </c>
      <c r="R958">
        <v>7319.72</v>
      </c>
      <c r="S958">
        <v>1.410042</v>
      </c>
      <c r="T958" s="84">
        <v>7209.39</v>
      </c>
      <c r="U958" s="57">
        <v>44287</v>
      </c>
      <c r="V958" s="81" t="str">
        <f t="shared" si="56"/>
        <v>82020</v>
      </c>
      <c r="W958" s="80" t="str">
        <f t="shared" si="57"/>
        <v>1 a 30 dias</v>
      </c>
      <c r="X958" s="81" t="str">
        <f t="shared" si="59"/>
        <v>42021</v>
      </c>
      <c r="AA958"/>
    </row>
    <row r="959" spans="1:27" x14ac:dyDescent="0.3">
      <c r="A959" s="57">
        <v>44286</v>
      </c>
      <c r="B959">
        <v>29894663000189</v>
      </c>
      <c r="C959" t="s">
        <v>96</v>
      </c>
      <c r="D959" s="57">
        <v>44001</v>
      </c>
      <c r="E959">
        <v>313</v>
      </c>
      <c r="F959" s="57">
        <v>44019</v>
      </c>
      <c r="G959">
        <f t="shared" si="58"/>
        <v>-267</v>
      </c>
      <c r="H959" s="57">
        <v>46514</v>
      </c>
      <c r="I959">
        <v>2198</v>
      </c>
      <c r="J959">
        <v>308031042</v>
      </c>
      <c r="K959">
        <v>84</v>
      </c>
      <c r="L959"/>
      <c r="M959"/>
      <c r="N959">
        <v>1.4478244769141047</v>
      </c>
      <c r="O959" s="83">
        <v>15969.32</v>
      </c>
      <c r="P959">
        <v>15038.430000000006</v>
      </c>
      <c r="Q959">
        <v>1.79332</v>
      </c>
      <c r="R959">
        <v>17315.64</v>
      </c>
      <c r="S959">
        <v>1.79332</v>
      </c>
      <c r="T959" s="84">
        <v>15969.32</v>
      </c>
      <c r="U959" s="57">
        <v>44044</v>
      </c>
      <c r="V959" s="81" t="str">
        <f t="shared" si="56"/>
        <v>62020</v>
      </c>
      <c r="W959" s="80" t="str">
        <f t="shared" si="57"/>
        <v>Acima de 120 dias</v>
      </c>
      <c r="X959" s="81" t="str">
        <f t="shared" si="59"/>
        <v>82020</v>
      </c>
      <c r="AA959"/>
    </row>
    <row r="960" spans="1:27" x14ac:dyDescent="0.3">
      <c r="A960" s="57">
        <v>44286</v>
      </c>
      <c r="B960">
        <v>29894663000189</v>
      </c>
      <c r="C960" t="s">
        <v>96</v>
      </c>
      <c r="D960" s="57">
        <v>44040</v>
      </c>
      <c r="E960">
        <v>57</v>
      </c>
      <c r="F960" s="57">
        <v>44172</v>
      </c>
      <c r="G960">
        <f t="shared" si="58"/>
        <v>-114</v>
      </c>
      <c r="H960" s="57">
        <v>46514</v>
      </c>
      <c r="I960">
        <v>2198</v>
      </c>
      <c r="J960">
        <v>308033712</v>
      </c>
      <c r="K960">
        <v>84</v>
      </c>
      <c r="L960"/>
      <c r="M960"/>
      <c r="N960">
        <v>1.4319802538787028</v>
      </c>
      <c r="O960" s="83">
        <v>2628.96</v>
      </c>
      <c r="P960">
        <v>2747.0100000000016</v>
      </c>
      <c r="Q960">
        <v>1.784492</v>
      </c>
      <c r="R960">
        <v>2880.48</v>
      </c>
      <c r="S960">
        <v>1.784492</v>
      </c>
      <c r="T960" s="84">
        <v>2628.96</v>
      </c>
      <c r="U960" s="57">
        <v>44197</v>
      </c>
      <c r="V960" s="81" t="str">
        <f t="shared" si="56"/>
        <v>72020</v>
      </c>
      <c r="W960" s="80" t="str">
        <f t="shared" si="57"/>
        <v>91 a 120 dias</v>
      </c>
      <c r="X960" s="81" t="str">
        <f t="shared" si="59"/>
        <v>12021</v>
      </c>
      <c r="AA960"/>
    </row>
    <row r="961" spans="1:27" x14ac:dyDescent="0.3">
      <c r="A961" s="57">
        <v>44286</v>
      </c>
      <c r="B961">
        <v>29894663000189</v>
      </c>
      <c r="C961" t="s">
        <v>96</v>
      </c>
      <c r="D961" s="57">
        <v>44074</v>
      </c>
      <c r="E961">
        <v>286</v>
      </c>
      <c r="F961" s="57">
        <v>44262</v>
      </c>
      <c r="G961">
        <f t="shared" si="58"/>
        <v>-24</v>
      </c>
      <c r="H961" s="57">
        <v>46575</v>
      </c>
      <c r="I961">
        <v>2259</v>
      </c>
      <c r="J961">
        <v>308043697</v>
      </c>
      <c r="K961">
        <v>84</v>
      </c>
      <c r="L961"/>
      <c r="M961"/>
      <c r="N961">
        <v>1.4074218739738424</v>
      </c>
      <c r="O961" s="83">
        <v>12592.34</v>
      </c>
      <c r="P961">
        <v>14007.670000000002</v>
      </c>
      <c r="Q961">
        <v>1.7535780000000001</v>
      </c>
      <c r="R961">
        <v>13892.18</v>
      </c>
      <c r="S961">
        <v>1.7535780000000001</v>
      </c>
      <c r="T961" s="84">
        <v>12592.34</v>
      </c>
      <c r="U961" s="57">
        <v>44287</v>
      </c>
      <c r="V961" s="81" t="str">
        <f t="shared" si="56"/>
        <v>82020</v>
      </c>
      <c r="W961" s="80" t="str">
        <f t="shared" si="57"/>
        <v>1 a 30 dias</v>
      </c>
      <c r="X961" s="81" t="str">
        <f t="shared" si="59"/>
        <v>42021</v>
      </c>
      <c r="AA961"/>
    </row>
    <row r="962" spans="1:27" x14ac:dyDescent="0.3">
      <c r="A962" s="57">
        <v>44286</v>
      </c>
      <c r="B962">
        <v>29894663000189</v>
      </c>
      <c r="C962" t="s">
        <v>96</v>
      </c>
      <c r="D962" s="57">
        <v>44040</v>
      </c>
      <c r="E962">
        <v>168.59</v>
      </c>
      <c r="F962" s="57">
        <v>44081</v>
      </c>
      <c r="G962">
        <f t="shared" si="58"/>
        <v>-205</v>
      </c>
      <c r="H962" s="57">
        <v>46575</v>
      </c>
      <c r="I962">
        <v>2259</v>
      </c>
      <c r="J962">
        <v>308048606</v>
      </c>
      <c r="K962">
        <v>84</v>
      </c>
      <c r="L962"/>
      <c r="M962"/>
      <c r="N962">
        <v>1.4016960000000001</v>
      </c>
      <c r="O962" s="83">
        <v>8447.43</v>
      </c>
      <c r="P962">
        <v>8311.24</v>
      </c>
      <c r="Q962">
        <v>1.7472529999999999</v>
      </c>
      <c r="R962">
        <v>9214.31</v>
      </c>
      <c r="S962">
        <v>1.7472529999999999</v>
      </c>
      <c r="T962" s="84">
        <v>8447.43</v>
      </c>
      <c r="U962" s="57">
        <v>44105</v>
      </c>
      <c r="V962" s="81" t="str">
        <f t="shared" ref="V962:V1025" si="60">MONTH(D962)&amp;YEAR(D962)</f>
        <v>72020</v>
      </c>
      <c r="W962" s="80" t="str">
        <f t="shared" ref="W962:W1025" si="61">_xlfn.IFS(G962&lt;-120,"Acima de 120 dias",G962&lt;=-90,"91 a 120 dias",G962&lt;=-61,"61 a 90 dias",G962&lt;=-31,"31 a 60 dias",G962&gt;=-30,"1 a 30 dias")</f>
        <v>Acima de 120 dias</v>
      </c>
      <c r="X962" s="81" t="str">
        <f t="shared" si="59"/>
        <v>102020</v>
      </c>
      <c r="AA962"/>
    </row>
    <row r="963" spans="1:27" x14ac:dyDescent="0.3">
      <c r="A963" s="57">
        <v>44286</v>
      </c>
      <c r="B963">
        <v>29894663000189</v>
      </c>
      <c r="C963" t="s">
        <v>96</v>
      </c>
      <c r="D963" s="57">
        <v>44074</v>
      </c>
      <c r="E963">
        <v>250</v>
      </c>
      <c r="F963" s="57">
        <v>44142</v>
      </c>
      <c r="G963">
        <f t="shared" ref="G963:G1026" si="62">F963-A963</f>
        <v>-144</v>
      </c>
      <c r="H963" s="57">
        <v>46575</v>
      </c>
      <c r="I963">
        <v>2259</v>
      </c>
      <c r="J963">
        <v>308056932</v>
      </c>
      <c r="K963">
        <v>84</v>
      </c>
      <c r="L963"/>
      <c r="M963"/>
      <c r="N963">
        <v>1.4315782954949272</v>
      </c>
      <c r="O963" s="83">
        <v>11929.96</v>
      </c>
      <c r="P963">
        <v>12146.61000000001</v>
      </c>
      <c r="Q963">
        <v>1.7793460000000001</v>
      </c>
      <c r="R963">
        <v>13058.51</v>
      </c>
      <c r="S963">
        <v>1.7793460000000001</v>
      </c>
      <c r="T963" s="84">
        <v>11929.96</v>
      </c>
      <c r="U963" s="57">
        <v>44166</v>
      </c>
      <c r="V963" s="81" t="str">
        <f t="shared" si="60"/>
        <v>82020</v>
      </c>
      <c r="W963" s="80" t="str">
        <f t="shared" si="61"/>
        <v>Acima de 120 dias</v>
      </c>
      <c r="X963" s="81" t="str">
        <f t="shared" ref="X963:X1026" si="63">MONTH(U963)&amp;YEAR(U963)</f>
        <v>122020</v>
      </c>
      <c r="AA963"/>
    </row>
    <row r="964" spans="1:27" x14ac:dyDescent="0.3">
      <c r="A964" s="57">
        <v>44286</v>
      </c>
      <c r="B964">
        <v>29894663000189</v>
      </c>
      <c r="C964" t="s">
        <v>96</v>
      </c>
      <c r="D964" s="57">
        <v>44134</v>
      </c>
      <c r="E964">
        <v>283.02</v>
      </c>
      <c r="F964" s="57">
        <v>44323</v>
      </c>
      <c r="G964">
        <f t="shared" si="62"/>
        <v>37</v>
      </c>
      <c r="H964" s="57">
        <v>46667</v>
      </c>
      <c r="I964">
        <v>2351</v>
      </c>
      <c r="J964">
        <v>308087450</v>
      </c>
      <c r="K964">
        <v>84</v>
      </c>
      <c r="L964"/>
      <c r="M964"/>
      <c r="N964">
        <v>1.4120680000000001</v>
      </c>
      <c r="O964" s="83">
        <v>12097.41</v>
      </c>
      <c r="P964">
        <v>13921.329999999996</v>
      </c>
      <c r="Q964">
        <v>1.759234</v>
      </c>
      <c r="R964">
        <v>13451.25</v>
      </c>
      <c r="S964">
        <v>1.759234</v>
      </c>
      <c r="T964" s="84">
        <v>12097.41</v>
      </c>
      <c r="U964" s="57">
        <v>44317</v>
      </c>
      <c r="V964" s="81" t="str">
        <f t="shared" si="60"/>
        <v>102020</v>
      </c>
      <c r="W964" s="80" t="str">
        <f t="shared" si="61"/>
        <v>1 a 30 dias</v>
      </c>
      <c r="X964" s="81" t="str">
        <f t="shared" si="63"/>
        <v>52021</v>
      </c>
      <c r="AA964"/>
    </row>
    <row r="965" spans="1:27" x14ac:dyDescent="0.3">
      <c r="A965" s="57">
        <v>44286</v>
      </c>
      <c r="B965">
        <v>29894663000189</v>
      </c>
      <c r="C965" t="s">
        <v>96</v>
      </c>
      <c r="D965" s="57">
        <v>43936</v>
      </c>
      <c r="E965">
        <v>124.26</v>
      </c>
      <c r="F965" s="57">
        <v>44081</v>
      </c>
      <c r="G965">
        <f t="shared" si="62"/>
        <v>-205</v>
      </c>
      <c r="H965" s="57">
        <v>46090</v>
      </c>
      <c r="I965">
        <v>1774</v>
      </c>
      <c r="J965">
        <v>308108062</v>
      </c>
      <c r="K965">
        <v>72</v>
      </c>
      <c r="L965"/>
      <c r="M965"/>
      <c r="N965">
        <v>1.3599999999999999</v>
      </c>
      <c r="O965" s="83">
        <v>5731.13</v>
      </c>
      <c r="P965">
        <v>5620.2699999999995</v>
      </c>
      <c r="Q965">
        <v>1.6349389999999999</v>
      </c>
      <c r="R965">
        <v>6063.59</v>
      </c>
      <c r="S965">
        <v>1.6349389999999999</v>
      </c>
      <c r="T965" s="84">
        <v>5731.13</v>
      </c>
      <c r="U965" s="57">
        <v>44105</v>
      </c>
      <c r="V965" s="81" t="str">
        <f t="shared" si="60"/>
        <v>42020</v>
      </c>
      <c r="W965" s="80" t="str">
        <f t="shared" si="61"/>
        <v>Acima de 120 dias</v>
      </c>
      <c r="X965" s="81" t="str">
        <f t="shared" si="63"/>
        <v>102020</v>
      </c>
      <c r="AA965"/>
    </row>
    <row r="966" spans="1:27" x14ac:dyDescent="0.3">
      <c r="A966" s="57">
        <v>44286</v>
      </c>
      <c r="B966">
        <v>29894663000189</v>
      </c>
      <c r="C966" t="s">
        <v>96</v>
      </c>
      <c r="D966" s="57">
        <v>44001</v>
      </c>
      <c r="E966">
        <v>87.73</v>
      </c>
      <c r="F966" s="57">
        <v>44142</v>
      </c>
      <c r="G966">
        <f t="shared" si="62"/>
        <v>-144</v>
      </c>
      <c r="H966" s="57">
        <v>46119</v>
      </c>
      <c r="I966">
        <v>1803</v>
      </c>
      <c r="J966">
        <v>308121990</v>
      </c>
      <c r="K966">
        <v>72</v>
      </c>
      <c r="L966"/>
      <c r="M966"/>
      <c r="N966">
        <v>1.3599999999999999</v>
      </c>
      <c r="O966" s="83">
        <v>3851.9700000000003</v>
      </c>
      <c r="P966">
        <v>3942.0699999999993</v>
      </c>
      <c r="Q966">
        <v>1.6986829999999999</v>
      </c>
      <c r="R966">
        <v>4144.7</v>
      </c>
      <c r="S966">
        <v>1.6986829999999999</v>
      </c>
      <c r="T966" s="84">
        <v>3851.9700000000003</v>
      </c>
      <c r="U966" s="57">
        <v>44136</v>
      </c>
      <c r="V966" s="81" t="str">
        <f t="shared" si="60"/>
        <v>62020</v>
      </c>
      <c r="W966" s="80" t="str">
        <f t="shared" si="61"/>
        <v>Acima de 120 dias</v>
      </c>
      <c r="X966" s="81" t="str">
        <f t="shared" si="63"/>
        <v>112020</v>
      </c>
      <c r="AA966"/>
    </row>
    <row r="967" spans="1:27" x14ac:dyDescent="0.3">
      <c r="A967" s="57">
        <v>44286</v>
      </c>
      <c r="B967">
        <v>29894663000189</v>
      </c>
      <c r="C967" t="s">
        <v>96</v>
      </c>
      <c r="D967" s="57">
        <v>44134</v>
      </c>
      <c r="E967">
        <v>50.15</v>
      </c>
      <c r="F967" s="57">
        <v>44234</v>
      </c>
      <c r="G967">
        <f t="shared" si="62"/>
        <v>-52</v>
      </c>
      <c r="H967" s="57">
        <v>46699</v>
      </c>
      <c r="I967">
        <v>2383</v>
      </c>
      <c r="J967">
        <v>308125539</v>
      </c>
      <c r="K967">
        <v>84</v>
      </c>
      <c r="L967"/>
      <c r="M967"/>
      <c r="N967">
        <v>1.4103700000000001</v>
      </c>
      <c r="O967" s="83">
        <v>2314.6999999999998</v>
      </c>
      <c r="P967">
        <v>2433.4599999999996</v>
      </c>
      <c r="Q967">
        <v>1.7468570000000001</v>
      </c>
      <c r="R967">
        <v>2551.7999999999997</v>
      </c>
      <c r="S967">
        <v>1.7468570000000001</v>
      </c>
      <c r="T967" s="84">
        <v>2314.6999999999998</v>
      </c>
      <c r="U967" s="57">
        <v>44256</v>
      </c>
      <c r="V967" s="81" t="str">
        <f t="shared" si="60"/>
        <v>102020</v>
      </c>
      <c r="W967" s="80" t="str">
        <f t="shared" si="61"/>
        <v>31 a 60 dias</v>
      </c>
      <c r="X967" s="81" t="str">
        <f t="shared" si="63"/>
        <v>32021</v>
      </c>
      <c r="AA967"/>
    </row>
    <row r="968" spans="1:27" x14ac:dyDescent="0.3">
      <c r="A968" s="57">
        <v>44286</v>
      </c>
      <c r="B968">
        <v>29894663000189</v>
      </c>
      <c r="C968" t="s">
        <v>96</v>
      </c>
      <c r="D968" s="57">
        <v>44099</v>
      </c>
      <c r="E968">
        <v>52</v>
      </c>
      <c r="F968" s="57">
        <v>44234</v>
      </c>
      <c r="G968">
        <f t="shared" si="62"/>
        <v>-52</v>
      </c>
      <c r="H968" s="57">
        <v>46638</v>
      </c>
      <c r="I968">
        <v>2322</v>
      </c>
      <c r="J968">
        <v>308125815</v>
      </c>
      <c r="K968">
        <v>84</v>
      </c>
      <c r="L968"/>
      <c r="M968"/>
      <c r="N968">
        <v>1.4145160000000001</v>
      </c>
      <c r="O968" s="83">
        <v>2364.69</v>
      </c>
      <c r="P968">
        <v>2550.2499999999995</v>
      </c>
      <c r="Q968">
        <v>1.7602409999999999</v>
      </c>
      <c r="R968">
        <v>2608.21</v>
      </c>
      <c r="S968">
        <v>1.7602409999999999</v>
      </c>
      <c r="T968" s="84">
        <v>2364.69</v>
      </c>
      <c r="U968" s="57">
        <v>44228</v>
      </c>
      <c r="V968" s="81" t="str">
        <f t="shared" si="60"/>
        <v>92020</v>
      </c>
      <c r="W968" s="80" t="str">
        <f t="shared" si="61"/>
        <v>31 a 60 dias</v>
      </c>
      <c r="X968" s="81" t="str">
        <f t="shared" si="63"/>
        <v>22021</v>
      </c>
      <c r="AA968"/>
    </row>
    <row r="969" spans="1:27" x14ac:dyDescent="0.3">
      <c r="A969" s="57">
        <v>44286</v>
      </c>
      <c r="B969">
        <v>29894663000189</v>
      </c>
      <c r="C969" t="s">
        <v>96</v>
      </c>
      <c r="D969" s="57">
        <v>43978</v>
      </c>
      <c r="E969">
        <v>62.98</v>
      </c>
      <c r="F969" s="57">
        <v>44234</v>
      </c>
      <c r="G969">
        <f t="shared" si="62"/>
        <v>-52</v>
      </c>
      <c r="H969" s="57">
        <v>46484</v>
      </c>
      <c r="I969">
        <v>2168</v>
      </c>
      <c r="J969">
        <v>308125833</v>
      </c>
      <c r="K969">
        <v>84</v>
      </c>
      <c r="L969"/>
      <c r="M969"/>
      <c r="N969">
        <v>1.4299866800703693</v>
      </c>
      <c r="O969" s="83">
        <v>2762.9700000000003</v>
      </c>
      <c r="P969">
        <v>3054.7900000000009</v>
      </c>
      <c r="Q969">
        <v>1.782324</v>
      </c>
      <c r="R969">
        <v>3036.02</v>
      </c>
      <c r="S969">
        <v>1.782324</v>
      </c>
      <c r="T969" s="84">
        <v>2762.9700000000003</v>
      </c>
      <c r="U969" s="57">
        <v>44228</v>
      </c>
      <c r="V969" s="81" t="str">
        <f t="shared" si="60"/>
        <v>52020</v>
      </c>
      <c r="W969" s="80" t="str">
        <f t="shared" si="61"/>
        <v>31 a 60 dias</v>
      </c>
      <c r="X969" s="81" t="str">
        <f t="shared" si="63"/>
        <v>22021</v>
      </c>
      <c r="AA969"/>
    </row>
    <row r="970" spans="1:27" x14ac:dyDescent="0.3">
      <c r="A970" s="57">
        <v>44286</v>
      </c>
      <c r="B970">
        <v>29894663000189</v>
      </c>
      <c r="C970" t="s">
        <v>96</v>
      </c>
      <c r="D970" s="57">
        <v>44134</v>
      </c>
      <c r="E970">
        <v>52.15</v>
      </c>
      <c r="F970" s="57">
        <v>44234</v>
      </c>
      <c r="G970">
        <f t="shared" si="62"/>
        <v>-52</v>
      </c>
      <c r="H970" s="57">
        <v>46699</v>
      </c>
      <c r="I970">
        <v>2383</v>
      </c>
      <c r="J970">
        <v>308126465</v>
      </c>
      <c r="K970">
        <v>84</v>
      </c>
      <c r="L970"/>
      <c r="M970"/>
      <c r="N970">
        <v>1.4158330000000001</v>
      </c>
      <c r="O970" s="83">
        <v>2403.06</v>
      </c>
      <c r="P970">
        <v>2525.7500000000009</v>
      </c>
      <c r="Q970">
        <v>1.7527250000000001</v>
      </c>
      <c r="R970">
        <v>2649.27</v>
      </c>
      <c r="S970">
        <v>1.7527250000000001</v>
      </c>
      <c r="T970" s="84">
        <v>2403.06</v>
      </c>
      <c r="U970" s="57">
        <v>44228</v>
      </c>
      <c r="V970" s="81" t="str">
        <f t="shared" si="60"/>
        <v>102020</v>
      </c>
      <c r="W970" s="80" t="str">
        <f t="shared" si="61"/>
        <v>31 a 60 dias</v>
      </c>
      <c r="X970" s="81" t="str">
        <f t="shared" si="63"/>
        <v>22021</v>
      </c>
      <c r="AA970"/>
    </row>
    <row r="971" spans="1:27" x14ac:dyDescent="0.3">
      <c r="A971" s="57">
        <v>44286</v>
      </c>
      <c r="B971">
        <v>29894663000189</v>
      </c>
      <c r="C971" t="s">
        <v>96</v>
      </c>
      <c r="D971" s="57">
        <v>44134</v>
      </c>
      <c r="E971">
        <v>58.88</v>
      </c>
      <c r="F971" s="57">
        <v>44323</v>
      </c>
      <c r="G971">
        <f t="shared" si="62"/>
        <v>37</v>
      </c>
      <c r="H971" s="57">
        <v>46335</v>
      </c>
      <c r="I971">
        <v>2019</v>
      </c>
      <c r="J971">
        <v>308133819</v>
      </c>
      <c r="K971">
        <v>72</v>
      </c>
      <c r="L971"/>
      <c r="M971"/>
      <c r="N971">
        <v>1.3781949999999998</v>
      </c>
      <c r="O971" s="83">
        <v>2337.8200000000002</v>
      </c>
      <c r="P971">
        <v>2652.1300000000006</v>
      </c>
      <c r="Q971">
        <v>1.7546679999999999</v>
      </c>
      <c r="R971">
        <v>2589.4500000000003</v>
      </c>
      <c r="S971">
        <v>1.7546679999999999</v>
      </c>
      <c r="T971" s="84">
        <v>2337.8200000000002</v>
      </c>
      <c r="U971" s="57">
        <v>44317</v>
      </c>
      <c r="V971" s="81" t="str">
        <f t="shared" si="60"/>
        <v>102020</v>
      </c>
      <c r="W971" s="80" t="str">
        <f t="shared" si="61"/>
        <v>1 a 30 dias</v>
      </c>
      <c r="X971" s="81" t="str">
        <f t="shared" si="63"/>
        <v>52021</v>
      </c>
      <c r="AA971"/>
    </row>
    <row r="972" spans="1:27" x14ac:dyDescent="0.3">
      <c r="A972" s="57">
        <v>44286</v>
      </c>
      <c r="B972">
        <v>29894663000189</v>
      </c>
      <c r="C972" t="s">
        <v>96</v>
      </c>
      <c r="D972" s="57">
        <v>44040</v>
      </c>
      <c r="E972">
        <v>340.47</v>
      </c>
      <c r="F972" s="57">
        <v>44234</v>
      </c>
      <c r="G972">
        <f t="shared" si="62"/>
        <v>-52</v>
      </c>
      <c r="H972" s="57">
        <v>46545</v>
      </c>
      <c r="I972">
        <v>2229</v>
      </c>
      <c r="J972">
        <v>308138579</v>
      </c>
      <c r="K972">
        <v>84</v>
      </c>
      <c r="L972"/>
      <c r="M972"/>
      <c r="N972">
        <v>1.4040510086211433</v>
      </c>
      <c r="O972" s="83">
        <v>15253.869999999999</v>
      </c>
      <c r="P972">
        <v>16666.529999999995</v>
      </c>
      <c r="Q972">
        <v>1.749814</v>
      </c>
      <c r="R972">
        <v>16774.91</v>
      </c>
      <c r="S972">
        <v>1.749814</v>
      </c>
      <c r="T972" s="84">
        <v>15253.869999999999</v>
      </c>
      <c r="U972" s="57">
        <v>44228</v>
      </c>
      <c r="V972" s="81" t="str">
        <f t="shared" si="60"/>
        <v>72020</v>
      </c>
      <c r="W972" s="80" t="str">
        <f t="shared" si="61"/>
        <v>31 a 60 dias</v>
      </c>
      <c r="X972" s="81" t="str">
        <f t="shared" si="63"/>
        <v>22021</v>
      </c>
      <c r="AA972"/>
    </row>
    <row r="973" spans="1:27" x14ac:dyDescent="0.3">
      <c r="A973" s="57">
        <v>44286</v>
      </c>
      <c r="B973">
        <v>29894663000189</v>
      </c>
      <c r="C973" t="s">
        <v>96</v>
      </c>
      <c r="D973" s="57">
        <v>44040</v>
      </c>
      <c r="E973">
        <v>313.5</v>
      </c>
      <c r="F973" s="57">
        <v>44293</v>
      </c>
      <c r="G973">
        <f t="shared" si="62"/>
        <v>7</v>
      </c>
      <c r="H973" s="57">
        <v>46545</v>
      </c>
      <c r="I973">
        <v>2229</v>
      </c>
      <c r="J973">
        <v>308144238</v>
      </c>
      <c r="K973">
        <v>84</v>
      </c>
      <c r="L973"/>
      <c r="M973"/>
      <c r="N973">
        <v>1.4311445046477993</v>
      </c>
      <c r="O973" s="83">
        <v>13311.56</v>
      </c>
      <c r="P973">
        <v>15208.290000000003</v>
      </c>
      <c r="Q973">
        <v>1.778651</v>
      </c>
      <c r="R973">
        <v>14701.71</v>
      </c>
      <c r="S973">
        <v>1.778651</v>
      </c>
      <c r="T973" s="84">
        <v>13311.56</v>
      </c>
      <c r="U973" s="57">
        <v>44287</v>
      </c>
      <c r="V973" s="81" t="str">
        <f t="shared" si="60"/>
        <v>72020</v>
      </c>
      <c r="W973" s="80" t="str">
        <f t="shared" si="61"/>
        <v>1 a 30 dias</v>
      </c>
      <c r="X973" s="81" t="str">
        <f t="shared" si="63"/>
        <v>42021</v>
      </c>
      <c r="AA973"/>
    </row>
    <row r="974" spans="1:27" x14ac:dyDescent="0.3">
      <c r="A974" s="57">
        <v>44286</v>
      </c>
      <c r="B974">
        <v>29894663000189</v>
      </c>
      <c r="C974" t="s">
        <v>96</v>
      </c>
      <c r="D974" s="57">
        <v>44074</v>
      </c>
      <c r="E974">
        <v>243.51</v>
      </c>
      <c r="F974" s="57">
        <v>44323</v>
      </c>
      <c r="G974">
        <f t="shared" si="62"/>
        <v>37</v>
      </c>
      <c r="H974" s="57">
        <v>46575</v>
      </c>
      <c r="I974">
        <v>2259</v>
      </c>
      <c r="J974">
        <v>308147999</v>
      </c>
      <c r="K974">
        <v>84</v>
      </c>
      <c r="L974"/>
      <c r="M974"/>
      <c r="N974">
        <v>1.3599999999999999</v>
      </c>
      <c r="O974" s="83">
        <v>10428.89</v>
      </c>
      <c r="P974">
        <v>12117.12</v>
      </c>
      <c r="Q974">
        <v>1.688647</v>
      </c>
      <c r="R974">
        <v>11506.48</v>
      </c>
      <c r="S974">
        <v>1.688647</v>
      </c>
      <c r="T974" s="84">
        <v>10428.89</v>
      </c>
      <c r="U974" s="57">
        <v>44317</v>
      </c>
      <c r="V974" s="81" t="str">
        <f t="shared" si="60"/>
        <v>82020</v>
      </c>
      <c r="W974" s="80" t="str">
        <f t="shared" si="61"/>
        <v>1 a 30 dias</v>
      </c>
      <c r="X974" s="81" t="str">
        <f t="shared" si="63"/>
        <v>52021</v>
      </c>
      <c r="AA974"/>
    </row>
    <row r="975" spans="1:27" x14ac:dyDescent="0.3">
      <c r="A975" s="57">
        <v>44286</v>
      </c>
      <c r="B975">
        <v>29894663000189</v>
      </c>
      <c r="C975" t="s">
        <v>96</v>
      </c>
      <c r="D975" s="57">
        <v>44134</v>
      </c>
      <c r="E975">
        <v>52</v>
      </c>
      <c r="F975" s="57">
        <v>44172</v>
      </c>
      <c r="G975">
        <f t="shared" si="62"/>
        <v>-114</v>
      </c>
      <c r="H975" s="57">
        <v>46699</v>
      </c>
      <c r="I975">
        <v>2383</v>
      </c>
      <c r="J975">
        <v>308152508</v>
      </c>
      <c r="K975">
        <v>84</v>
      </c>
      <c r="L975"/>
      <c r="M975"/>
      <c r="N975">
        <v>1.416973</v>
      </c>
      <c r="O975" s="83">
        <v>2499.4</v>
      </c>
      <c r="P975">
        <v>2517.4300000000007</v>
      </c>
      <c r="Q975">
        <v>1.7538149999999999</v>
      </c>
      <c r="R975">
        <v>2744.75</v>
      </c>
      <c r="S975">
        <v>1.7538149999999999</v>
      </c>
      <c r="T975" s="84">
        <v>2499.4</v>
      </c>
      <c r="U975" s="57">
        <v>44197</v>
      </c>
      <c r="V975" s="81" t="str">
        <f t="shared" si="60"/>
        <v>102020</v>
      </c>
      <c r="W975" s="80" t="str">
        <f t="shared" si="61"/>
        <v>91 a 120 dias</v>
      </c>
      <c r="X975" s="81" t="str">
        <f t="shared" si="63"/>
        <v>12021</v>
      </c>
      <c r="AA975"/>
    </row>
    <row r="976" spans="1:27" x14ac:dyDescent="0.3">
      <c r="A976" s="57">
        <v>44286</v>
      </c>
      <c r="B976">
        <v>29894663000189</v>
      </c>
      <c r="C976" t="s">
        <v>96</v>
      </c>
      <c r="D976" s="57">
        <v>44099</v>
      </c>
      <c r="E976">
        <v>45.2</v>
      </c>
      <c r="F976" s="57">
        <v>44172</v>
      </c>
      <c r="G976">
        <f t="shared" si="62"/>
        <v>-114</v>
      </c>
      <c r="H976" s="57">
        <v>46575</v>
      </c>
      <c r="I976">
        <v>2259</v>
      </c>
      <c r="J976">
        <v>308157101</v>
      </c>
      <c r="K976">
        <v>84</v>
      </c>
      <c r="L976"/>
      <c r="M976"/>
      <c r="N976">
        <v>1.427721</v>
      </c>
      <c r="O976" s="83">
        <v>2111.4699999999998</v>
      </c>
      <c r="P976">
        <v>2179.5000000000014</v>
      </c>
      <c r="Q976">
        <v>1.779836</v>
      </c>
      <c r="R976">
        <v>2318.23</v>
      </c>
      <c r="S976">
        <v>1.779836</v>
      </c>
      <c r="T976" s="84">
        <v>2111.4699999999998</v>
      </c>
      <c r="U976" s="57">
        <v>44166</v>
      </c>
      <c r="V976" s="81" t="str">
        <f t="shared" si="60"/>
        <v>92020</v>
      </c>
      <c r="W976" s="80" t="str">
        <f t="shared" si="61"/>
        <v>91 a 120 dias</v>
      </c>
      <c r="X976" s="81" t="str">
        <f t="shared" si="63"/>
        <v>122020</v>
      </c>
      <c r="AA976"/>
    </row>
    <row r="977" spans="1:27" x14ac:dyDescent="0.3">
      <c r="A977" s="57">
        <v>44286</v>
      </c>
      <c r="B977">
        <v>29894663000189</v>
      </c>
      <c r="C977" t="s">
        <v>96</v>
      </c>
      <c r="D977" s="57">
        <v>44074</v>
      </c>
      <c r="E977">
        <v>227.45</v>
      </c>
      <c r="F977" s="57">
        <v>44172</v>
      </c>
      <c r="G977">
        <f t="shared" si="62"/>
        <v>-114</v>
      </c>
      <c r="H977" s="57">
        <v>46608</v>
      </c>
      <c r="I977">
        <v>2292</v>
      </c>
      <c r="J977">
        <v>308173682</v>
      </c>
      <c r="K977">
        <v>84</v>
      </c>
      <c r="L977"/>
      <c r="M977"/>
      <c r="N977">
        <v>1.4440140000000001</v>
      </c>
      <c r="O977" s="83">
        <v>10649.630000000001</v>
      </c>
      <c r="P977">
        <v>11073.36</v>
      </c>
      <c r="Q977">
        <v>1.7925089999999999</v>
      </c>
      <c r="R977">
        <v>11690.25</v>
      </c>
      <c r="S977">
        <v>1.7925089999999999</v>
      </c>
      <c r="T977" s="84">
        <v>10649.630000000001</v>
      </c>
      <c r="U977" s="57">
        <v>44166</v>
      </c>
      <c r="V977" s="81" t="str">
        <f t="shared" si="60"/>
        <v>82020</v>
      </c>
      <c r="W977" s="80" t="str">
        <f t="shared" si="61"/>
        <v>91 a 120 dias</v>
      </c>
      <c r="X977" s="81" t="str">
        <f t="shared" si="63"/>
        <v>122020</v>
      </c>
      <c r="AA977"/>
    </row>
    <row r="978" spans="1:27" x14ac:dyDescent="0.3">
      <c r="A978" s="57">
        <v>44286</v>
      </c>
      <c r="B978">
        <v>29894663000189</v>
      </c>
      <c r="C978" t="s">
        <v>96</v>
      </c>
      <c r="D978" s="57">
        <v>44074</v>
      </c>
      <c r="E978">
        <v>133</v>
      </c>
      <c r="F978" s="57">
        <v>44323</v>
      </c>
      <c r="G978">
        <f t="shared" si="62"/>
        <v>37</v>
      </c>
      <c r="H978" s="57">
        <v>46699</v>
      </c>
      <c r="I978">
        <v>2383</v>
      </c>
      <c r="J978">
        <v>308179325</v>
      </c>
      <c r="K978">
        <v>84</v>
      </c>
      <c r="L978"/>
      <c r="M978"/>
      <c r="N978">
        <v>1.40917</v>
      </c>
      <c r="O978" s="83">
        <v>5727.13</v>
      </c>
      <c r="P978">
        <v>6278.1499999999969</v>
      </c>
      <c r="Q978">
        <v>1.7541690000000001</v>
      </c>
      <c r="R978">
        <v>6370.94</v>
      </c>
      <c r="S978">
        <v>1.7541690000000001</v>
      </c>
      <c r="T978" s="84">
        <v>5727.13</v>
      </c>
      <c r="U978" s="57">
        <v>44317</v>
      </c>
      <c r="V978" s="81" t="str">
        <f t="shared" si="60"/>
        <v>82020</v>
      </c>
      <c r="W978" s="80" t="str">
        <f t="shared" si="61"/>
        <v>1 a 30 dias</v>
      </c>
      <c r="X978" s="81" t="str">
        <f t="shared" si="63"/>
        <v>52021</v>
      </c>
      <c r="AA978"/>
    </row>
    <row r="979" spans="1:27" x14ac:dyDescent="0.3">
      <c r="A979" s="57">
        <v>44286</v>
      </c>
      <c r="B979">
        <v>29894663000189</v>
      </c>
      <c r="C979" t="s">
        <v>96</v>
      </c>
      <c r="D979" s="57">
        <v>44074</v>
      </c>
      <c r="E979">
        <v>128.19999999999999</v>
      </c>
      <c r="F979" s="57">
        <v>44262</v>
      </c>
      <c r="G979">
        <f t="shared" si="62"/>
        <v>-24</v>
      </c>
      <c r="H979" s="57">
        <v>46514</v>
      </c>
      <c r="I979">
        <v>2198</v>
      </c>
      <c r="J979">
        <v>308228246</v>
      </c>
      <c r="K979">
        <v>84</v>
      </c>
      <c r="L979"/>
      <c r="M979"/>
      <c r="N979">
        <v>1.3599999999999999</v>
      </c>
      <c r="O979" s="83">
        <v>5707.14</v>
      </c>
      <c r="P979">
        <v>6295.5599999999995</v>
      </c>
      <c r="Q979">
        <v>1.666685</v>
      </c>
      <c r="R979">
        <v>6220.35</v>
      </c>
      <c r="S979">
        <v>1.666685</v>
      </c>
      <c r="T979" s="84">
        <v>5707.14</v>
      </c>
      <c r="U979" s="57">
        <v>44256</v>
      </c>
      <c r="V979" s="81" t="str">
        <f t="shared" si="60"/>
        <v>82020</v>
      </c>
      <c r="W979" s="80" t="str">
        <f t="shared" si="61"/>
        <v>1 a 30 dias</v>
      </c>
      <c r="X979" s="81" t="str">
        <f t="shared" si="63"/>
        <v>32021</v>
      </c>
      <c r="AA979"/>
    </row>
    <row r="980" spans="1:27" x14ac:dyDescent="0.3">
      <c r="A980" s="57">
        <v>44286</v>
      </c>
      <c r="B980">
        <v>29894663000189</v>
      </c>
      <c r="C980" t="s">
        <v>96</v>
      </c>
      <c r="D980" s="57">
        <v>44134</v>
      </c>
      <c r="E980">
        <v>52.25</v>
      </c>
      <c r="F980" s="57">
        <v>44262</v>
      </c>
      <c r="G980">
        <f t="shared" si="62"/>
        <v>-24</v>
      </c>
      <c r="H980" s="57">
        <v>46699</v>
      </c>
      <c r="I980">
        <v>2383</v>
      </c>
      <c r="J980">
        <v>308233117</v>
      </c>
      <c r="K980">
        <v>84</v>
      </c>
      <c r="L980"/>
      <c r="M980"/>
      <c r="N980">
        <v>1.421991</v>
      </c>
      <c r="O980" s="83">
        <v>2351.08</v>
      </c>
      <c r="P980">
        <v>2525.1600000000012</v>
      </c>
      <c r="Q980">
        <v>1.75919</v>
      </c>
      <c r="R980">
        <v>2597.2600000000002</v>
      </c>
      <c r="S980">
        <v>1.75919</v>
      </c>
      <c r="T980" s="84">
        <v>2351.08</v>
      </c>
      <c r="U980" s="57">
        <v>44256</v>
      </c>
      <c r="V980" s="81" t="str">
        <f t="shared" si="60"/>
        <v>102020</v>
      </c>
      <c r="W980" s="80" t="str">
        <f t="shared" si="61"/>
        <v>1 a 30 dias</v>
      </c>
      <c r="X980" s="81" t="str">
        <f t="shared" si="63"/>
        <v>32021</v>
      </c>
      <c r="AA980"/>
    </row>
    <row r="981" spans="1:27" x14ac:dyDescent="0.3">
      <c r="A981" s="57">
        <v>44286</v>
      </c>
      <c r="B981">
        <v>29894663000189</v>
      </c>
      <c r="C981" t="s">
        <v>96</v>
      </c>
      <c r="D981" s="57">
        <v>44001</v>
      </c>
      <c r="E981">
        <v>285.76</v>
      </c>
      <c r="F981" s="57">
        <v>44262</v>
      </c>
      <c r="G981">
        <f t="shared" si="62"/>
        <v>-24</v>
      </c>
      <c r="H981" s="57">
        <v>46545</v>
      </c>
      <c r="I981">
        <v>2229</v>
      </c>
      <c r="J981">
        <v>308244276</v>
      </c>
      <c r="K981">
        <v>84</v>
      </c>
      <c r="L981"/>
      <c r="M981"/>
      <c r="N981">
        <v>1.4531590000000001</v>
      </c>
      <c r="O981" s="83">
        <v>12351.320000000002</v>
      </c>
      <c r="P981">
        <v>13789.259999999995</v>
      </c>
      <c r="Q981">
        <v>1.798999</v>
      </c>
      <c r="R981">
        <v>13600.53</v>
      </c>
      <c r="S981">
        <v>1.798999</v>
      </c>
      <c r="T981" s="84">
        <v>12351.320000000002</v>
      </c>
      <c r="U981" s="57">
        <v>44287</v>
      </c>
      <c r="V981" s="81" t="str">
        <f t="shared" si="60"/>
        <v>62020</v>
      </c>
      <c r="W981" s="80" t="str">
        <f t="shared" si="61"/>
        <v>1 a 30 dias</v>
      </c>
      <c r="X981" s="81" t="str">
        <f t="shared" si="63"/>
        <v>42021</v>
      </c>
      <c r="AA981"/>
    </row>
    <row r="982" spans="1:27" x14ac:dyDescent="0.3">
      <c r="A982" s="57">
        <v>44286</v>
      </c>
      <c r="B982">
        <v>29894663000189</v>
      </c>
      <c r="C982" t="s">
        <v>96</v>
      </c>
      <c r="D982" s="57">
        <v>44074</v>
      </c>
      <c r="E982">
        <v>561.29999999999995</v>
      </c>
      <c r="F982" s="57">
        <v>44142</v>
      </c>
      <c r="G982">
        <f t="shared" si="62"/>
        <v>-144</v>
      </c>
      <c r="H982" s="57">
        <v>45845</v>
      </c>
      <c r="I982">
        <v>1529</v>
      </c>
      <c r="J982">
        <v>308253169</v>
      </c>
      <c r="K982">
        <v>60</v>
      </c>
      <c r="L982"/>
      <c r="M982"/>
      <c r="N982">
        <v>1.3599999999999999</v>
      </c>
      <c r="O982" s="83">
        <v>22589.57</v>
      </c>
      <c r="P982">
        <v>22796.780000000006</v>
      </c>
      <c r="Q982">
        <v>1.7176689999999999</v>
      </c>
      <c r="R982">
        <v>24136.059999999998</v>
      </c>
      <c r="S982">
        <v>1.7176689999999999</v>
      </c>
      <c r="T982" s="84">
        <v>22589.57</v>
      </c>
      <c r="U982" s="57">
        <v>44136</v>
      </c>
      <c r="V982" s="81" t="str">
        <f t="shared" si="60"/>
        <v>82020</v>
      </c>
      <c r="W982" s="80" t="str">
        <f t="shared" si="61"/>
        <v>Acima de 120 dias</v>
      </c>
      <c r="X982" s="81" t="str">
        <f t="shared" si="63"/>
        <v>112020</v>
      </c>
      <c r="AA982"/>
    </row>
    <row r="983" spans="1:27" x14ac:dyDescent="0.3">
      <c r="A983" s="57">
        <v>44286</v>
      </c>
      <c r="B983">
        <v>29894663000189</v>
      </c>
      <c r="C983" t="s">
        <v>96</v>
      </c>
      <c r="D983" s="57">
        <v>44040</v>
      </c>
      <c r="E983">
        <v>197.8</v>
      </c>
      <c r="F983" s="57">
        <v>44234</v>
      </c>
      <c r="G983">
        <f t="shared" si="62"/>
        <v>-52</v>
      </c>
      <c r="H983" s="57">
        <v>46608</v>
      </c>
      <c r="I983">
        <v>2292</v>
      </c>
      <c r="J983">
        <v>308263805</v>
      </c>
      <c r="K983">
        <v>84</v>
      </c>
      <c r="L983"/>
      <c r="M983"/>
      <c r="N983">
        <v>1.3989069999999999</v>
      </c>
      <c r="O983" s="83">
        <v>9008.3200000000015</v>
      </c>
      <c r="P983">
        <v>9623.7699999999932</v>
      </c>
      <c r="Q983">
        <v>1.733673</v>
      </c>
      <c r="R983">
        <v>9898.44</v>
      </c>
      <c r="S983">
        <v>1.733673</v>
      </c>
      <c r="T983" s="84">
        <v>9008.3200000000015</v>
      </c>
      <c r="U983" s="57">
        <v>44228</v>
      </c>
      <c r="V983" s="81" t="str">
        <f t="shared" si="60"/>
        <v>72020</v>
      </c>
      <c r="W983" s="80" t="str">
        <f t="shared" si="61"/>
        <v>31 a 60 dias</v>
      </c>
      <c r="X983" s="81" t="str">
        <f t="shared" si="63"/>
        <v>22021</v>
      </c>
      <c r="AA983"/>
    </row>
    <row r="984" spans="1:27" x14ac:dyDescent="0.3">
      <c r="A984" s="57">
        <v>44286</v>
      </c>
      <c r="B984">
        <v>29894663000189</v>
      </c>
      <c r="C984" t="s">
        <v>96</v>
      </c>
      <c r="D984" s="57">
        <v>44074</v>
      </c>
      <c r="E984">
        <v>155.16999999999999</v>
      </c>
      <c r="F984" s="57">
        <v>44323</v>
      </c>
      <c r="G984">
        <f t="shared" si="62"/>
        <v>37</v>
      </c>
      <c r="H984" s="57">
        <v>46608</v>
      </c>
      <c r="I984">
        <v>2292</v>
      </c>
      <c r="J984">
        <v>308266763</v>
      </c>
      <c r="K984">
        <v>84</v>
      </c>
      <c r="L984"/>
      <c r="M984"/>
      <c r="N984">
        <v>1.4491179999999999</v>
      </c>
      <c r="O984" s="83">
        <v>6479.2</v>
      </c>
      <c r="P984">
        <v>7541.5400000000018</v>
      </c>
      <c r="Q984">
        <v>1.7979400000000001</v>
      </c>
      <c r="R984">
        <v>7188.1900000000005</v>
      </c>
      <c r="S984">
        <v>1.7979400000000001</v>
      </c>
      <c r="T984" s="84">
        <v>6479.2</v>
      </c>
      <c r="U984" s="57">
        <v>44317</v>
      </c>
      <c r="V984" s="81" t="str">
        <f t="shared" si="60"/>
        <v>82020</v>
      </c>
      <c r="W984" s="80" t="str">
        <f t="shared" si="61"/>
        <v>1 a 30 dias</v>
      </c>
      <c r="X984" s="81" t="str">
        <f t="shared" si="63"/>
        <v>52021</v>
      </c>
      <c r="AA984"/>
    </row>
    <row r="985" spans="1:27" x14ac:dyDescent="0.3">
      <c r="A985" s="57">
        <v>44286</v>
      </c>
      <c r="B985">
        <v>29894663000189</v>
      </c>
      <c r="C985" t="s">
        <v>96</v>
      </c>
      <c r="D985" s="57">
        <v>44099</v>
      </c>
      <c r="E985">
        <v>232.76</v>
      </c>
      <c r="F985" s="57">
        <v>44323</v>
      </c>
      <c r="G985">
        <f t="shared" si="62"/>
        <v>37</v>
      </c>
      <c r="H985" s="57">
        <v>46638</v>
      </c>
      <c r="I985">
        <v>2322</v>
      </c>
      <c r="J985">
        <v>308274430</v>
      </c>
      <c r="K985">
        <v>84</v>
      </c>
      <c r="L985"/>
      <c r="M985"/>
      <c r="N985">
        <v>1.3599999999999999</v>
      </c>
      <c r="O985" s="83">
        <v>10955.53</v>
      </c>
      <c r="P985">
        <v>11628.159999999998</v>
      </c>
      <c r="Q985">
        <v>1.419834</v>
      </c>
      <c r="R985">
        <v>11164.19</v>
      </c>
      <c r="S985">
        <v>1.419834</v>
      </c>
      <c r="T985" s="84">
        <v>10955.53</v>
      </c>
      <c r="U985" s="57">
        <v>44317</v>
      </c>
      <c r="V985" s="81" t="str">
        <f t="shared" si="60"/>
        <v>92020</v>
      </c>
      <c r="W985" s="80" t="str">
        <f t="shared" si="61"/>
        <v>1 a 30 dias</v>
      </c>
      <c r="X985" s="81" t="str">
        <f t="shared" si="63"/>
        <v>52021</v>
      </c>
      <c r="AA985"/>
    </row>
    <row r="986" spans="1:27" x14ac:dyDescent="0.3">
      <c r="A986" s="57">
        <v>44286</v>
      </c>
      <c r="B986">
        <v>29894663000189</v>
      </c>
      <c r="C986" t="s">
        <v>96</v>
      </c>
      <c r="D986" s="57">
        <v>43903</v>
      </c>
      <c r="E986">
        <v>41.81</v>
      </c>
      <c r="F986" s="57">
        <v>43989</v>
      </c>
      <c r="G986">
        <f t="shared" si="62"/>
        <v>-297</v>
      </c>
      <c r="H986" s="57">
        <v>46062</v>
      </c>
      <c r="I986">
        <v>1746</v>
      </c>
      <c r="J986">
        <v>308305993</v>
      </c>
      <c r="K986">
        <v>72</v>
      </c>
      <c r="L986"/>
      <c r="M986"/>
      <c r="N986">
        <v>1.4950000000000001</v>
      </c>
      <c r="O986" s="83">
        <v>1896.52</v>
      </c>
      <c r="P986">
        <v>1814.1499999999996</v>
      </c>
      <c r="Q986">
        <v>2.0380859999999998</v>
      </c>
      <c r="R986">
        <v>2092.0500000000002</v>
      </c>
      <c r="S986">
        <v>2.0380859999999998</v>
      </c>
      <c r="T986" s="84">
        <v>1896.52</v>
      </c>
      <c r="U986" s="57">
        <v>43983</v>
      </c>
      <c r="V986" s="81" t="str">
        <f t="shared" si="60"/>
        <v>32020</v>
      </c>
      <c r="W986" s="80" t="str">
        <f t="shared" si="61"/>
        <v>Acima de 120 dias</v>
      </c>
      <c r="X986" s="81" t="str">
        <f t="shared" si="63"/>
        <v>62020</v>
      </c>
      <c r="AA986"/>
    </row>
    <row r="987" spans="1:27" x14ac:dyDescent="0.3">
      <c r="A987" s="57">
        <v>44286</v>
      </c>
      <c r="B987">
        <v>29894663000189</v>
      </c>
      <c r="C987" t="s">
        <v>96</v>
      </c>
      <c r="D987" s="57">
        <v>43978</v>
      </c>
      <c r="E987">
        <v>86.36</v>
      </c>
      <c r="F987" s="57">
        <v>44142</v>
      </c>
      <c r="G987">
        <f t="shared" si="62"/>
        <v>-144</v>
      </c>
      <c r="H987" s="57">
        <v>46119</v>
      </c>
      <c r="I987">
        <v>1803</v>
      </c>
      <c r="J987">
        <v>308318517</v>
      </c>
      <c r="K987">
        <v>72</v>
      </c>
      <c r="L987"/>
      <c r="M987"/>
      <c r="N987">
        <v>1.4949999999999999</v>
      </c>
      <c r="O987" s="83">
        <v>3571.61</v>
      </c>
      <c r="P987">
        <v>3773.4099999999985</v>
      </c>
      <c r="Q987">
        <v>1.9904390000000001</v>
      </c>
      <c r="R987">
        <v>3961.1</v>
      </c>
      <c r="S987">
        <v>1.9904390000000001</v>
      </c>
      <c r="T987" s="84">
        <v>3571.61</v>
      </c>
      <c r="U987" s="57">
        <v>44136</v>
      </c>
      <c r="V987" s="81" t="str">
        <f t="shared" si="60"/>
        <v>52020</v>
      </c>
      <c r="W987" s="80" t="str">
        <f t="shared" si="61"/>
        <v>Acima de 120 dias</v>
      </c>
      <c r="X987" s="81" t="str">
        <f t="shared" si="63"/>
        <v>112020</v>
      </c>
      <c r="AA987"/>
    </row>
    <row r="988" spans="1:27" x14ac:dyDescent="0.3">
      <c r="A988" s="57">
        <v>44286</v>
      </c>
      <c r="B988">
        <v>29894663000189</v>
      </c>
      <c r="C988" t="s">
        <v>96</v>
      </c>
      <c r="D988" s="57">
        <v>43978</v>
      </c>
      <c r="E988">
        <v>51.65</v>
      </c>
      <c r="F988" s="57">
        <v>44172</v>
      </c>
      <c r="G988">
        <f t="shared" si="62"/>
        <v>-114</v>
      </c>
      <c r="H988" s="57">
        <v>46484</v>
      </c>
      <c r="I988">
        <v>2168</v>
      </c>
      <c r="J988">
        <v>308324013</v>
      </c>
      <c r="K988">
        <v>84</v>
      </c>
      <c r="L988"/>
      <c r="M988"/>
      <c r="N988">
        <v>1.4337874559116688</v>
      </c>
      <c r="O988" s="83">
        <v>2366.92</v>
      </c>
      <c r="P988">
        <v>2502.1299999999992</v>
      </c>
      <c r="Q988">
        <v>1.786181</v>
      </c>
      <c r="R988">
        <v>2590.5300000000002</v>
      </c>
      <c r="S988">
        <v>1.786181</v>
      </c>
      <c r="T988" s="84">
        <v>2366.92</v>
      </c>
      <c r="U988" s="57">
        <v>44166</v>
      </c>
      <c r="V988" s="81" t="str">
        <f t="shared" si="60"/>
        <v>52020</v>
      </c>
      <c r="W988" s="80" t="str">
        <f t="shared" si="61"/>
        <v>91 a 120 dias</v>
      </c>
      <c r="X988" s="81" t="str">
        <f t="shared" si="63"/>
        <v>122020</v>
      </c>
      <c r="AA988"/>
    </row>
    <row r="989" spans="1:27" x14ac:dyDescent="0.3">
      <c r="A989" s="57">
        <v>44286</v>
      </c>
      <c r="B989">
        <v>29894663000189</v>
      </c>
      <c r="C989" t="s">
        <v>96</v>
      </c>
      <c r="D989" s="57">
        <v>44001</v>
      </c>
      <c r="E989">
        <v>52</v>
      </c>
      <c r="F989" s="57">
        <v>44050</v>
      </c>
      <c r="G989">
        <f t="shared" si="62"/>
        <v>-236</v>
      </c>
      <c r="H989" s="57">
        <v>46514</v>
      </c>
      <c r="I989">
        <v>2198</v>
      </c>
      <c r="J989">
        <v>308325780</v>
      </c>
      <c r="K989">
        <v>84</v>
      </c>
      <c r="L989"/>
      <c r="M989"/>
      <c r="N989">
        <v>1.4216636076439459</v>
      </c>
      <c r="O989" s="83">
        <v>2617.7399999999998</v>
      </c>
      <c r="P989">
        <v>2520.4099999999994</v>
      </c>
      <c r="Q989">
        <v>1.7655620000000001</v>
      </c>
      <c r="R989">
        <v>2843.09</v>
      </c>
      <c r="S989">
        <v>1.7655620000000001</v>
      </c>
      <c r="T989" s="84">
        <v>2617.7399999999998</v>
      </c>
      <c r="U989" s="57">
        <v>44075</v>
      </c>
      <c r="V989" s="81" t="str">
        <f t="shared" si="60"/>
        <v>62020</v>
      </c>
      <c r="W989" s="80" t="str">
        <f t="shared" si="61"/>
        <v>Acima de 120 dias</v>
      </c>
      <c r="X989" s="81" t="str">
        <f t="shared" si="63"/>
        <v>92020</v>
      </c>
      <c r="AA989"/>
    </row>
    <row r="990" spans="1:27" x14ac:dyDescent="0.3">
      <c r="A990" s="57">
        <v>44286</v>
      </c>
      <c r="B990">
        <v>29894663000189</v>
      </c>
      <c r="C990" t="s">
        <v>96</v>
      </c>
      <c r="D990" s="57">
        <v>44134</v>
      </c>
      <c r="E990">
        <v>165.5</v>
      </c>
      <c r="F990" s="57">
        <v>44323</v>
      </c>
      <c r="G990">
        <f t="shared" si="62"/>
        <v>37</v>
      </c>
      <c r="H990" s="57">
        <v>46699</v>
      </c>
      <c r="I990">
        <v>2383</v>
      </c>
      <c r="J990">
        <v>308330030</v>
      </c>
      <c r="K990">
        <v>84</v>
      </c>
      <c r="L990"/>
      <c r="M990"/>
      <c r="N990">
        <v>1.415724</v>
      </c>
      <c r="O990" s="83">
        <v>7130.21</v>
      </c>
      <c r="P990">
        <v>8015.7100000000019</v>
      </c>
      <c r="Q990">
        <v>1.7525409999999999</v>
      </c>
      <c r="R990">
        <v>7911.39</v>
      </c>
      <c r="S990">
        <v>1.7525409999999999</v>
      </c>
      <c r="T990" s="84">
        <v>7130.21</v>
      </c>
      <c r="U990" s="57">
        <v>44317</v>
      </c>
      <c r="V990" s="81" t="str">
        <f t="shared" si="60"/>
        <v>102020</v>
      </c>
      <c r="W990" s="80" t="str">
        <f t="shared" si="61"/>
        <v>1 a 30 dias</v>
      </c>
      <c r="X990" s="81" t="str">
        <f t="shared" si="63"/>
        <v>52021</v>
      </c>
      <c r="AA990"/>
    </row>
    <row r="991" spans="1:27" x14ac:dyDescent="0.3">
      <c r="A991" s="57">
        <v>44286</v>
      </c>
      <c r="B991">
        <v>29894663000189</v>
      </c>
      <c r="C991" t="s">
        <v>96</v>
      </c>
      <c r="D991" s="57">
        <v>44040</v>
      </c>
      <c r="E991">
        <v>303.77</v>
      </c>
      <c r="F991" s="57">
        <v>44111</v>
      </c>
      <c r="G991">
        <f t="shared" si="62"/>
        <v>-175</v>
      </c>
      <c r="H991" s="57">
        <v>46545</v>
      </c>
      <c r="I991">
        <v>2229</v>
      </c>
      <c r="J991">
        <v>308342852</v>
      </c>
      <c r="K991">
        <v>84</v>
      </c>
      <c r="L991"/>
      <c r="M991"/>
      <c r="N991">
        <v>1.450257221031457</v>
      </c>
      <c r="O991" s="83">
        <v>14648.52</v>
      </c>
      <c r="P991">
        <v>14643.109999999999</v>
      </c>
      <c r="Q991">
        <v>1.7990010000000001</v>
      </c>
      <c r="R991">
        <v>15988.619999999999</v>
      </c>
      <c r="S991">
        <v>1.7990010000000001</v>
      </c>
      <c r="T991" s="84">
        <v>14648.52</v>
      </c>
      <c r="U991" s="57">
        <v>44105</v>
      </c>
      <c r="V991" s="81" t="str">
        <f t="shared" si="60"/>
        <v>72020</v>
      </c>
      <c r="W991" s="80" t="str">
        <f t="shared" si="61"/>
        <v>Acima de 120 dias</v>
      </c>
      <c r="X991" s="81" t="str">
        <f t="shared" si="63"/>
        <v>102020</v>
      </c>
      <c r="AA991"/>
    </row>
    <row r="992" spans="1:27" x14ac:dyDescent="0.3">
      <c r="A992" s="57">
        <v>44286</v>
      </c>
      <c r="B992">
        <v>29894663000189</v>
      </c>
      <c r="C992" t="s">
        <v>96</v>
      </c>
      <c r="D992" s="57">
        <v>44074</v>
      </c>
      <c r="E992">
        <v>46.25</v>
      </c>
      <c r="F992" s="57">
        <v>44262</v>
      </c>
      <c r="G992">
        <f t="shared" si="62"/>
        <v>-24</v>
      </c>
      <c r="H992" s="57">
        <v>46575</v>
      </c>
      <c r="I992">
        <v>2259</v>
      </c>
      <c r="J992">
        <v>308355348</v>
      </c>
      <c r="K992">
        <v>84</v>
      </c>
      <c r="L992"/>
      <c r="M992"/>
      <c r="N992">
        <v>1.4354558848723644</v>
      </c>
      <c r="O992" s="83">
        <v>2016.98</v>
      </c>
      <c r="P992">
        <v>2244.2800000000007</v>
      </c>
      <c r="Q992">
        <v>1.7883880000000001</v>
      </c>
      <c r="R992">
        <v>2228.3200000000002</v>
      </c>
      <c r="S992">
        <v>1.7883880000000001</v>
      </c>
      <c r="T992" s="84">
        <v>2016.98</v>
      </c>
      <c r="U992" s="57">
        <v>44287</v>
      </c>
      <c r="V992" s="81" t="str">
        <f t="shared" si="60"/>
        <v>82020</v>
      </c>
      <c r="W992" s="80" t="str">
        <f t="shared" si="61"/>
        <v>1 a 30 dias</v>
      </c>
      <c r="X992" s="81" t="str">
        <f t="shared" si="63"/>
        <v>42021</v>
      </c>
      <c r="AA992"/>
    </row>
    <row r="993" spans="1:27" x14ac:dyDescent="0.3">
      <c r="A993" s="57">
        <v>44286</v>
      </c>
      <c r="B993">
        <v>29894663000189</v>
      </c>
      <c r="C993" t="s">
        <v>96</v>
      </c>
      <c r="D993" s="57">
        <v>44074</v>
      </c>
      <c r="E993">
        <v>208.64</v>
      </c>
      <c r="F993" s="57">
        <v>44142</v>
      </c>
      <c r="G993">
        <f t="shared" si="62"/>
        <v>-144</v>
      </c>
      <c r="H993" s="57">
        <v>46575</v>
      </c>
      <c r="I993">
        <v>2259</v>
      </c>
      <c r="J993">
        <v>308361652</v>
      </c>
      <c r="K993">
        <v>84</v>
      </c>
      <c r="L993"/>
      <c r="M993"/>
      <c r="N993">
        <v>1.4403087800311796</v>
      </c>
      <c r="O993" s="83">
        <v>9933.2199999999993</v>
      </c>
      <c r="P993">
        <v>10107.850000000002</v>
      </c>
      <c r="Q993">
        <v>1.7886219999999999</v>
      </c>
      <c r="R993">
        <v>10872.63</v>
      </c>
      <c r="S993">
        <v>1.7886219999999999</v>
      </c>
      <c r="T993" s="84">
        <v>9933.2199999999993</v>
      </c>
      <c r="U993" s="57">
        <v>44136</v>
      </c>
      <c r="V993" s="81" t="str">
        <f t="shared" si="60"/>
        <v>82020</v>
      </c>
      <c r="W993" s="80" t="str">
        <f t="shared" si="61"/>
        <v>Acima de 120 dias</v>
      </c>
      <c r="X993" s="81" t="str">
        <f t="shared" si="63"/>
        <v>112020</v>
      </c>
      <c r="AA993"/>
    </row>
    <row r="994" spans="1:27" x14ac:dyDescent="0.3">
      <c r="A994" s="57">
        <v>44286</v>
      </c>
      <c r="B994">
        <v>29894663000189</v>
      </c>
      <c r="C994" t="s">
        <v>96</v>
      </c>
      <c r="D994" s="57">
        <v>44074</v>
      </c>
      <c r="E994">
        <v>53.62</v>
      </c>
      <c r="F994" s="57">
        <v>44262</v>
      </c>
      <c r="G994">
        <f t="shared" si="62"/>
        <v>-24</v>
      </c>
      <c r="H994" s="57">
        <v>46608</v>
      </c>
      <c r="I994">
        <v>2292</v>
      </c>
      <c r="J994">
        <v>308363793</v>
      </c>
      <c r="K994">
        <v>84</v>
      </c>
      <c r="L994"/>
      <c r="M994"/>
      <c r="N994">
        <v>1.4246079999999999</v>
      </c>
      <c r="O994" s="83">
        <v>2359.31</v>
      </c>
      <c r="P994">
        <v>2627.4399999999996</v>
      </c>
      <c r="Q994">
        <v>1.777722</v>
      </c>
      <c r="R994">
        <v>2609.88</v>
      </c>
      <c r="S994">
        <v>1.777722</v>
      </c>
      <c r="T994" s="84">
        <v>2359.31</v>
      </c>
      <c r="U994" s="57">
        <v>44287</v>
      </c>
      <c r="V994" s="81" t="str">
        <f t="shared" si="60"/>
        <v>82020</v>
      </c>
      <c r="W994" s="80" t="str">
        <f t="shared" si="61"/>
        <v>1 a 30 dias</v>
      </c>
      <c r="X994" s="81" t="str">
        <f t="shared" si="63"/>
        <v>42021</v>
      </c>
      <c r="AA994"/>
    </row>
    <row r="995" spans="1:27" x14ac:dyDescent="0.3">
      <c r="A995" s="57">
        <v>44286</v>
      </c>
      <c r="B995">
        <v>29894663000189</v>
      </c>
      <c r="C995" t="s">
        <v>96</v>
      </c>
      <c r="D995" s="57">
        <v>44074</v>
      </c>
      <c r="E995">
        <v>296.82</v>
      </c>
      <c r="F995" s="57">
        <v>44234</v>
      </c>
      <c r="G995">
        <f t="shared" si="62"/>
        <v>-52</v>
      </c>
      <c r="H995" s="57">
        <v>46608</v>
      </c>
      <c r="I995">
        <v>2292</v>
      </c>
      <c r="J995">
        <v>308365488</v>
      </c>
      <c r="K995">
        <v>84</v>
      </c>
      <c r="L995"/>
      <c r="M995"/>
      <c r="N995">
        <v>1.3599999999999999</v>
      </c>
      <c r="O995" s="83">
        <v>14894.810000000001</v>
      </c>
      <c r="P995">
        <v>14864.61</v>
      </c>
      <c r="Q995">
        <v>1.388606</v>
      </c>
      <c r="R995">
        <v>15022.29</v>
      </c>
      <c r="S995">
        <v>1.388606</v>
      </c>
      <c r="T995" s="84">
        <v>14894.810000000001</v>
      </c>
      <c r="U995" s="57">
        <v>44228</v>
      </c>
      <c r="V995" s="81" t="str">
        <f t="shared" si="60"/>
        <v>82020</v>
      </c>
      <c r="W995" s="80" t="str">
        <f t="shared" si="61"/>
        <v>31 a 60 dias</v>
      </c>
      <c r="X995" s="81" t="str">
        <f t="shared" si="63"/>
        <v>22021</v>
      </c>
      <c r="AA995"/>
    </row>
    <row r="996" spans="1:27" x14ac:dyDescent="0.3">
      <c r="A996" s="57">
        <v>44286</v>
      </c>
      <c r="B996">
        <v>29894663000189</v>
      </c>
      <c r="C996" t="s">
        <v>96</v>
      </c>
      <c r="D996" s="57">
        <v>44099</v>
      </c>
      <c r="E996">
        <v>351.9</v>
      </c>
      <c r="F996" s="57">
        <v>44172</v>
      </c>
      <c r="G996">
        <f t="shared" si="62"/>
        <v>-114</v>
      </c>
      <c r="H996" s="57">
        <v>46638</v>
      </c>
      <c r="I996">
        <v>2322</v>
      </c>
      <c r="J996">
        <v>308383419</v>
      </c>
      <c r="K996">
        <v>84</v>
      </c>
      <c r="L996"/>
      <c r="M996"/>
      <c r="N996">
        <v>1.3599999999999999</v>
      </c>
      <c r="O996" s="83">
        <v>17011.37</v>
      </c>
      <c r="P996">
        <v>17580.149999999994</v>
      </c>
      <c r="Q996">
        <v>1.691805</v>
      </c>
      <c r="R996">
        <v>18638.11</v>
      </c>
      <c r="S996">
        <v>1.691805</v>
      </c>
      <c r="T996" s="84">
        <v>17011.37</v>
      </c>
      <c r="U996" s="57">
        <v>44166</v>
      </c>
      <c r="V996" s="81" t="str">
        <f t="shared" si="60"/>
        <v>92020</v>
      </c>
      <c r="W996" s="80" t="str">
        <f t="shared" si="61"/>
        <v>91 a 120 dias</v>
      </c>
      <c r="X996" s="81" t="str">
        <f t="shared" si="63"/>
        <v>122020</v>
      </c>
      <c r="AA996"/>
    </row>
    <row r="997" spans="1:27" x14ac:dyDescent="0.3">
      <c r="A997" s="57">
        <v>44286</v>
      </c>
      <c r="B997">
        <v>29894663000189</v>
      </c>
      <c r="C997" t="s">
        <v>96</v>
      </c>
      <c r="D997" s="57">
        <v>44001</v>
      </c>
      <c r="E997">
        <v>63</v>
      </c>
      <c r="F997" s="57">
        <v>44019</v>
      </c>
      <c r="G997">
        <f t="shared" si="62"/>
        <v>-267</v>
      </c>
      <c r="H997" s="57">
        <v>46514</v>
      </c>
      <c r="I997">
        <v>2198</v>
      </c>
      <c r="J997">
        <v>308430019</v>
      </c>
      <c r="K997">
        <v>84</v>
      </c>
      <c r="L997"/>
      <c r="M997"/>
      <c r="N997">
        <v>1.4495773324984342</v>
      </c>
      <c r="O997" s="83">
        <v>3210.11</v>
      </c>
      <c r="P997">
        <v>3025.1499999999996</v>
      </c>
      <c r="Q997">
        <v>1.7989919999999999</v>
      </c>
      <c r="R997">
        <v>3483.73</v>
      </c>
      <c r="S997">
        <v>1.7989919999999999</v>
      </c>
      <c r="T997" s="84">
        <v>3210.11</v>
      </c>
      <c r="U997" s="57">
        <v>44044</v>
      </c>
      <c r="V997" s="81" t="str">
        <f t="shared" si="60"/>
        <v>62020</v>
      </c>
      <c r="W997" s="80" t="str">
        <f t="shared" si="61"/>
        <v>Acima de 120 dias</v>
      </c>
      <c r="X997" s="81" t="str">
        <f t="shared" si="63"/>
        <v>82020</v>
      </c>
      <c r="AA997"/>
    </row>
    <row r="998" spans="1:27" x14ac:dyDescent="0.3">
      <c r="A998" s="57">
        <v>44286</v>
      </c>
      <c r="B998">
        <v>29894663000189</v>
      </c>
      <c r="C998" t="s">
        <v>96</v>
      </c>
      <c r="D998" s="57">
        <v>43978</v>
      </c>
      <c r="E998">
        <v>142.53</v>
      </c>
      <c r="F998" s="57">
        <v>44050</v>
      </c>
      <c r="G998">
        <f t="shared" si="62"/>
        <v>-236</v>
      </c>
      <c r="H998" s="57">
        <v>46514</v>
      </c>
      <c r="I998">
        <v>2198</v>
      </c>
      <c r="J998">
        <v>308430330</v>
      </c>
      <c r="K998">
        <v>84</v>
      </c>
      <c r="L998"/>
      <c r="M998"/>
      <c r="N998">
        <v>1.4477469999999999</v>
      </c>
      <c r="O998" s="83">
        <v>7125.0700000000006</v>
      </c>
      <c r="P998">
        <v>6914.8300000000017</v>
      </c>
      <c r="Q998">
        <v>1.795895</v>
      </c>
      <c r="R998">
        <v>7742.5700000000006</v>
      </c>
      <c r="S998">
        <v>1.795895</v>
      </c>
      <c r="T998" s="84">
        <v>7125.0700000000006</v>
      </c>
      <c r="U998" s="57">
        <v>44075</v>
      </c>
      <c r="V998" s="81" t="str">
        <f t="shared" si="60"/>
        <v>52020</v>
      </c>
      <c r="W998" s="80" t="str">
        <f t="shared" si="61"/>
        <v>Acima de 120 dias</v>
      </c>
      <c r="X998" s="81" t="str">
        <f t="shared" si="63"/>
        <v>92020</v>
      </c>
      <c r="AA998"/>
    </row>
    <row r="999" spans="1:27" x14ac:dyDescent="0.3">
      <c r="A999" s="57">
        <v>44286</v>
      </c>
      <c r="B999">
        <v>29894663000189</v>
      </c>
      <c r="C999" t="s">
        <v>96</v>
      </c>
      <c r="D999" s="57">
        <v>43978</v>
      </c>
      <c r="E999">
        <v>279.83</v>
      </c>
      <c r="F999" s="57">
        <v>44019</v>
      </c>
      <c r="G999">
        <f t="shared" si="62"/>
        <v>-267</v>
      </c>
      <c r="H999" s="57">
        <v>46514</v>
      </c>
      <c r="I999">
        <v>2198</v>
      </c>
      <c r="J999">
        <v>308434620</v>
      </c>
      <c r="K999">
        <v>84</v>
      </c>
      <c r="L999"/>
      <c r="M999"/>
      <c r="N999">
        <v>1.4477359999999999</v>
      </c>
      <c r="O999" s="83">
        <v>14268.830000000002</v>
      </c>
      <c r="P999">
        <v>13575.999999999993</v>
      </c>
      <c r="Q999">
        <v>1.795868</v>
      </c>
      <c r="R999">
        <v>15480.920000000002</v>
      </c>
      <c r="S999">
        <v>1.795868</v>
      </c>
      <c r="T999" s="84">
        <v>14268.830000000002</v>
      </c>
      <c r="U999" s="57">
        <v>44044</v>
      </c>
      <c r="V999" s="81" t="str">
        <f t="shared" si="60"/>
        <v>52020</v>
      </c>
      <c r="W999" s="80" t="str">
        <f t="shared" si="61"/>
        <v>Acima de 120 dias</v>
      </c>
      <c r="X999" s="81" t="str">
        <f t="shared" si="63"/>
        <v>82020</v>
      </c>
      <c r="AA999"/>
    </row>
    <row r="1000" spans="1:27" x14ac:dyDescent="0.3">
      <c r="A1000" s="57">
        <v>44286</v>
      </c>
      <c r="B1000">
        <v>29894663000189</v>
      </c>
      <c r="C1000" t="s">
        <v>96</v>
      </c>
      <c r="D1000" s="57">
        <v>44074</v>
      </c>
      <c r="E1000">
        <v>570</v>
      </c>
      <c r="F1000" s="57">
        <v>44081</v>
      </c>
      <c r="G1000">
        <f t="shared" si="62"/>
        <v>-205</v>
      </c>
      <c r="H1000" s="57">
        <v>45419</v>
      </c>
      <c r="I1000">
        <v>1103</v>
      </c>
      <c r="J1000">
        <v>308439845</v>
      </c>
      <c r="K1000">
        <v>48</v>
      </c>
      <c r="L1000"/>
      <c r="M1000"/>
      <c r="N1000">
        <v>1.3599999999999999</v>
      </c>
      <c r="O1000" s="83">
        <v>20099.98</v>
      </c>
      <c r="P1000">
        <v>19216.63</v>
      </c>
      <c r="Q1000">
        <v>1.798999</v>
      </c>
      <c r="R1000">
        <v>21240.98</v>
      </c>
      <c r="S1000">
        <v>1.798999</v>
      </c>
      <c r="T1000" s="84">
        <v>20099.98</v>
      </c>
      <c r="U1000" s="57">
        <v>44105</v>
      </c>
      <c r="V1000" s="81" t="str">
        <f t="shared" si="60"/>
        <v>82020</v>
      </c>
      <c r="W1000" s="80" t="str">
        <f t="shared" si="61"/>
        <v>Acima de 120 dias</v>
      </c>
      <c r="X1000" s="81" t="str">
        <f t="shared" si="63"/>
        <v>102020</v>
      </c>
      <c r="AA1000"/>
    </row>
    <row r="1001" spans="1:27" x14ac:dyDescent="0.3">
      <c r="A1001" s="57">
        <v>44286</v>
      </c>
      <c r="B1001">
        <v>29894663000189</v>
      </c>
      <c r="C1001" t="s">
        <v>96</v>
      </c>
      <c r="D1001" s="57">
        <v>44040</v>
      </c>
      <c r="E1001">
        <v>81.64</v>
      </c>
      <c r="F1001" s="57">
        <v>44172</v>
      </c>
      <c r="G1001">
        <f t="shared" si="62"/>
        <v>-114</v>
      </c>
      <c r="H1001" s="57">
        <v>46545</v>
      </c>
      <c r="I1001">
        <v>2229</v>
      </c>
      <c r="J1001">
        <v>308442515</v>
      </c>
      <c r="K1001">
        <v>84</v>
      </c>
      <c r="L1001"/>
      <c r="M1001"/>
      <c r="N1001">
        <v>1.3599999999999999</v>
      </c>
      <c r="O1001" s="83">
        <v>3962.1400000000003</v>
      </c>
      <c r="P1001">
        <v>4055.94</v>
      </c>
      <c r="Q1001">
        <v>1.609186</v>
      </c>
      <c r="R1001">
        <v>4236.16</v>
      </c>
      <c r="S1001">
        <v>1.609186</v>
      </c>
      <c r="T1001" s="84">
        <v>3962.1400000000003</v>
      </c>
      <c r="U1001" s="57">
        <v>44166</v>
      </c>
      <c r="V1001" s="81" t="str">
        <f t="shared" si="60"/>
        <v>72020</v>
      </c>
      <c r="W1001" s="80" t="str">
        <f t="shared" si="61"/>
        <v>91 a 120 dias</v>
      </c>
      <c r="X1001" s="81" t="str">
        <f t="shared" si="63"/>
        <v>122020</v>
      </c>
      <c r="AA1001"/>
    </row>
    <row r="1002" spans="1:27" x14ac:dyDescent="0.3">
      <c r="A1002" s="57">
        <v>44286</v>
      </c>
      <c r="B1002">
        <v>29894663000189</v>
      </c>
      <c r="C1002" t="s">
        <v>96</v>
      </c>
      <c r="D1002" s="57">
        <v>44040</v>
      </c>
      <c r="E1002">
        <v>128.21</v>
      </c>
      <c r="F1002" s="57">
        <v>44293</v>
      </c>
      <c r="G1002">
        <f t="shared" si="62"/>
        <v>7</v>
      </c>
      <c r="H1002" s="57">
        <v>46575</v>
      </c>
      <c r="I1002">
        <v>2259</v>
      </c>
      <c r="J1002">
        <v>308457395</v>
      </c>
      <c r="K1002">
        <v>84</v>
      </c>
      <c r="L1002"/>
      <c r="M1002"/>
      <c r="N1002">
        <v>1.4407589999999999</v>
      </c>
      <c r="O1002" s="83">
        <v>5462.45</v>
      </c>
      <c r="P1002">
        <v>6238.08</v>
      </c>
      <c r="Q1002">
        <v>1.7888310000000001</v>
      </c>
      <c r="R1002">
        <v>6039.42</v>
      </c>
      <c r="S1002">
        <v>1.7888310000000001</v>
      </c>
      <c r="T1002" s="84">
        <v>5462.45</v>
      </c>
      <c r="U1002" s="57">
        <v>44287</v>
      </c>
      <c r="V1002" s="81" t="str">
        <f t="shared" si="60"/>
        <v>72020</v>
      </c>
      <c r="W1002" s="80" t="str">
        <f t="shared" si="61"/>
        <v>1 a 30 dias</v>
      </c>
      <c r="X1002" s="81" t="str">
        <f t="shared" si="63"/>
        <v>42021</v>
      </c>
      <c r="AA1002"/>
    </row>
    <row r="1003" spans="1:27" x14ac:dyDescent="0.3">
      <c r="A1003" s="57">
        <v>44286</v>
      </c>
      <c r="B1003">
        <v>29894663000189</v>
      </c>
      <c r="C1003" t="s">
        <v>96</v>
      </c>
      <c r="D1003" s="57">
        <v>44074</v>
      </c>
      <c r="E1003">
        <v>186.5</v>
      </c>
      <c r="F1003" s="57">
        <v>44234</v>
      </c>
      <c r="G1003">
        <f t="shared" si="62"/>
        <v>-52</v>
      </c>
      <c r="H1003" s="57">
        <v>46608</v>
      </c>
      <c r="I1003">
        <v>2292</v>
      </c>
      <c r="J1003">
        <v>308462875</v>
      </c>
      <c r="K1003">
        <v>84</v>
      </c>
      <c r="L1003"/>
      <c r="M1003"/>
      <c r="N1003">
        <v>1.3762909999999999</v>
      </c>
      <c r="O1003" s="83">
        <v>8524.82</v>
      </c>
      <c r="P1003">
        <v>9288.5599999999922</v>
      </c>
      <c r="Q1003">
        <v>1.720261</v>
      </c>
      <c r="R1003">
        <v>9394.32</v>
      </c>
      <c r="S1003">
        <v>1.720261</v>
      </c>
      <c r="T1003" s="84">
        <v>8524.82</v>
      </c>
      <c r="U1003" s="57">
        <v>44228</v>
      </c>
      <c r="V1003" s="81" t="str">
        <f t="shared" si="60"/>
        <v>82020</v>
      </c>
      <c r="W1003" s="80" t="str">
        <f t="shared" si="61"/>
        <v>31 a 60 dias</v>
      </c>
      <c r="X1003" s="81" t="str">
        <f t="shared" si="63"/>
        <v>22021</v>
      </c>
      <c r="AA1003"/>
    </row>
    <row r="1004" spans="1:27" x14ac:dyDescent="0.3">
      <c r="A1004" s="57">
        <v>44286</v>
      </c>
      <c r="B1004">
        <v>29894663000189</v>
      </c>
      <c r="C1004" t="s">
        <v>96</v>
      </c>
      <c r="D1004" s="57">
        <v>44074</v>
      </c>
      <c r="E1004">
        <v>70</v>
      </c>
      <c r="F1004" s="57">
        <v>44234</v>
      </c>
      <c r="G1004">
        <f t="shared" si="62"/>
        <v>-52</v>
      </c>
      <c r="H1004" s="57">
        <v>46608</v>
      </c>
      <c r="I1004">
        <v>2292</v>
      </c>
      <c r="J1004">
        <v>308470951</v>
      </c>
      <c r="K1004">
        <v>84</v>
      </c>
      <c r="L1004"/>
      <c r="M1004"/>
      <c r="N1004">
        <v>1.432426</v>
      </c>
      <c r="O1004" s="83">
        <v>3147.95</v>
      </c>
      <c r="P1004">
        <v>3421.1500000000005</v>
      </c>
      <c r="Q1004">
        <v>1.7802359999999999</v>
      </c>
      <c r="R1004">
        <v>3469.3</v>
      </c>
      <c r="S1004">
        <v>1.7802359999999999</v>
      </c>
      <c r="T1004" s="84">
        <v>3147.95</v>
      </c>
      <c r="U1004" s="57">
        <v>44228</v>
      </c>
      <c r="V1004" s="81" t="str">
        <f t="shared" si="60"/>
        <v>82020</v>
      </c>
      <c r="W1004" s="80" t="str">
        <f t="shared" si="61"/>
        <v>31 a 60 dias</v>
      </c>
      <c r="X1004" s="81" t="str">
        <f t="shared" si="63"/>
        <v>22021</v>
      </c>
      <c r="AA1004"/>
    </row>
    <row r="1005" spans="1:27" x14ac:dyDescent="0.3">
      <c r="A1005" s="57">
        <v>44286</v>
      </c>
      <c r="B1005">
        <v>29894663000189</v>
      </c>
      <c r="C1005" t="s">
        <v>96</v>
      </c>
      <c r="D1005" s="57">
        <v>44074</v>
      </c>
      <c r="E1005">
        <v>47.75</v>
      </c>
      <c r="F1005" s="57">
        <v>44172</v>
      </c>
      <c r="G1005">
        <f t="shared" si="62"/>
        <v>-114</v>
      </c>
      <c r="H1005" s="57">
        <v>46638</v>
      </c>
      <c r="I1005">
        <v>2322</v>
      </c>
      <c r="J1005">
        <v>308476460</v>
      </c>
      <c r="K1005">
        <v>84</v>
      </c>
      <c r="L1005"/>
      <c r="M1005"/>
      <c r="N1005">
        <v>1.4080969999999999</v>
      </c>
      <c r="O1005" s="83">
        <v>2276.8000000000002</v>
      </c>
      <c r="P1005">
        <v>2319.7100000000009</v>
      </c>
      <c r="Q1005">
        <v>1.743695</v>
      </c>
      <c r="R1005">
        <v>2494.96</v>
      </c>
      <c r="S1005">
        <v>1.743695</v>
      </c>
      <c r="T1005" s="84">
        <v>2276.8000000000002</v>
      </c>
      <c r="U1005" s="57">
        <v>44166</v>
      </c>
      <c r="V1005" s="81" t="str">
        <f t="shared" si="60"/>
        <v>82020</v>
      </c>
      <c r="W1005" s="80" t="str">
        <f t="shared" si="61"/>
        <v>91 a 120 dias</v>
      </c>
      <c r="X1005" s="81" t="str">
        <f t="shared" si="63"/>
        <v>122020</v>
      </c>
      <c r="AA1005"/>
    </row>
    <row r="1006" spans="1:27" x14ac:dyDescent="0.3">
      <c r="A1006" s="57">
        <v>44286</v>
      </c>
      <c r="B1006">
        <v>29894663000189</v>
      </c>
      <c r="C1006" t="s">
        <v>96</v>
      </c>
      <c r="D1006" s="57">
        <v>44099</v>
      </c>
      <c r="E1006">
        <v>197.44</v>
      </c>
      <c r="F1006" s="57">
        <v>44172</v>
      </c>
      <c r="G1006">
        <f t="shared" si="62"/>
        <v>-114</v>
      </c>
      <c r="H1006" s="57">
        <v>46638</v>
      </c>
      <c r="I1006">
        <v>2322</v>
      </c>
      <c r="J1006">
        <v>308487825</v>
      </c>
      <c r="K1006">
        <v>84</v>
      </c>
      <c r="L1006"/>
      <c r="M1006"/>
      <c r="N1006">
        <v>1.4483889999999999</v>
      </c>
      <c r="O1006" s="83">
        <v>9285.44</v>
      </c>
      <c r="P1006">
        <v>9573.4500000000025</v>
      </c>
      <c r="Q1006">
        <v>1.7963229999999999</v>
      </c>
      <c r="R1006">
        <v>10200.83</v>
      </c>
      <c r="S1006">
        <v>1.7963229999999999</v>
      </c>
      <c r="T1006" s="84">
        <v>9285.44</v>
      </c>
      <c r="U1006" s="57">
        <v>44197</v>
      </c>
      <c r="V1006" s="81" t="str">
        <f t="shared" si="60"/>
        <v>92020</v>
      </c>
      <c r="W1006" s="80" t="str">
        <f t="shared" si="61"/>
        <v>91 a 120 dias</v>
      </c>
      <c r="X1006" s="81" t="str">
        <f t="shared" si="63"/>
        <v>12021</v>
      </c>
      <c r="AA1006"/>
    </row>
    <row r="1007" spans="1:27" x14ac:dyDescent="0.3">
      <c r="A1007" s="57">
        <v>44286</v>
      </c>
      <c r="B1007">
        <v>29894663000189</v>
      </c>
      <c r="C1007" t="s">
        <v>96</v>
      </c>
      <c r="D1007" s="57">
        <v>44074</v>
      </c>
      <c r="E1007">
        <v>227.6</v>
      </c>
      <c r="F1007" s="57">
        <v>44323</v>
      </c>
      <c r="G1007">
        <f t="shared" si="62"/>
        <v>37</v>
      </c>
      <c r="H1007" s="57">
        <v>46575</v>
      </c>
      <c r="I1007">
        <v>2259</v>
      </c>
      <c r="J1007">
        <v>308529092</v>
      </c>
      <c r="K1007">
        <v>84</v>
      </c>
      <c r="L1007"/>
      <c r="M1007"/>
      <c r="N1007">
        <v>1.4045421322551357</v>
      </c>
      <c r="O1007" s="83">
        <v>9574.31</v>
      </c>
      <c r="P1007">
        <v>11158.029999999997</v>
      </c>
      <c r="Q1007">
        <v>1.750494</v>
      </c>
      <c r="R1007">
        <v>10609.52</v>
      </c>
      <c r="S1007">
        <v>1.750494</v>
      </c>
      <c r="T1007" s="84">
        <v>9574.31</v>
      </c>
      <c r="U1007" s="57">
        <v>44317</v>
      </c>
      <c r="V1007" s="81" t="str">
        <f t="shared" si="60"/>
        <v>82020</v>
      </c>
      <c r="W1007" s="80" t="str">
        <f t="shared" si="61"/>
        <v>1 a 30 dias</v>
      </c>
      <c r="X1007" s="81" t="str">
        <f t="shared" si="63"/>
        <v>52021</v>
      </c>
      <c r="AA1007"/>
    </row>
    <row r="1008" spans="1:27" x14ac:dyDescent="0.3">
      <c r="A1008" s="57">
        <v>44286</v>
      </c>
      <c r="B1008">
        <v>29894663000189</v>
      </c>
      <c r="C1008" t="s">
        <v>96</v>
      </c>
      <c r="D1008" s="57">
        <v>43978</v>
      </c>
      <c r="E1008">
        <v>116.89</v>
      </c>
      <c r="F1008" s="57">
        <v>44234</v>
      </c>
      <c r="G1008">
        <f t="shared" si="62"/>
        <v>-52</v>
      </c>
      <c r="H1008" s="57">
        <v>46545</v>
      </c>
      <c r="I1008">
        <v>2229</v>
      </c>
      <c r="J1008">
        <v>308539787</v>
      </c>
      <c r="K1008">
        <v>84</v>
      </c>
      <c r="L1008"/>
      <c r="M1008"/>
      <c r="N1008">
        <v>1.3599999999999999</v>
      </c>
      <c r="O1008" s="83">
        <v>5384.52</v>
      </c>
      <c r="P1008">
        <v>5761.9799999999987</v>
      </c>
      <c r="Q1008">
        <v>1.6463140000000001</v>
      </c>
      <c r="R1008">
        <v>5831.5300000000007</v>
      </c>
      <c r="S1008">
        <v>1.6463140000000001</v>
      </c>
      <c r="T1008" s="84">
        <v>5384.52</v>
      </c>
      <c r="U1008" s="57">
        <v>44228</v>
      </c>
      <c r="V1008" s="81" t="str">
        <f t="shared" si="60"/>
        <v>52020</v>
      </c>
      <c r="W1008" s="80" t="str">
        <f t="shared" si="61"/>
        <v>31 a 60 dias</v>
      </c>
      <c r="X1008" s="81" t="str">
        <f t="shared" si="63"/>
        <v>22021</v>
      </c>
      <c r="AA1008"/>
    </row>
    <row r="1009" spans="1:27" x14ac:dyDescent="0.3">
      <c r="A1009" s="57">
        <v>44286</v>
      </c>
      <c r="B1009">
        <v>29894663000189</v>
      </c>
      <c r="C1009" t="s">
        <v>96</v>
      </c>
      <c r="D1009" s="57">
        <v>44134</v>
      </c>
      <c r="E1009">
        <v>72</v>
      </c>
      <c r="F1009" s="57">
        <v>44262</v>
      </c>
      <c r="G1009">
        <f t="shared" si="62"/>
        <v>-24</v>
      </c>
      <c r="H1009" s="57">
        <v>46699</v>
      </c>
      <c r="I1009">
        <v>2383</v>
      </c>
      <c r="J1009">
        <v>308541440</v>
      </c>
      <c r="K1009">
        <v>84</v>
      </c>
      <c r="L1009"/>
      <c r="M1009"/>
      <c r="N1009">
        <v>1.406871</v>
      </c>
      <c r="O1009" s="83">
        <v>3254.75</v>
      </c>
      <c r="P1009">
        <v>3497.8999999999992</v>
      </c>
      <c r="Q1009">
        <v>1.743055</v>
      </c>
      <c r="R1009">
        <v>3595.43</v>
      </c>
      <c r="S1009">
        <v>1.743055</v>
      </c>
      <c r="T1009" s="84">
        <v>3254.75</v>
      </c>
      <c r="U1009" s="57">
        <v>44256</v>
      </c>
      <c r="V1009" s="81" t="str">
        <f t="shared" si="60"/>
        <v>102020</v>
      </c>
      <c r="W1009" s="80" t="str">
        <f t="shared" si="61"/>
        <v>1 a 30 dias</v>
      </c>
      <c r="X1009" s="81" t="str">
        <f t="shared" si="63"/>
        <v>32021</v>
      </c>
      <c r="AA1009"/>
    </row>
    <row r="1010" spans="1:27" x14ac:dyDescent="0.3">
      <c r="A1010" s="57">
        <v>44286</v>
      </c>
      <c r="B1010">
        <v>29894663000189</v>
      </c>
      <c r="C1010" t="s">
        <v>96</v>
      </c>
      <c r="D1010" s="57">
        <v>44099</v>
      </c>
      <c r="E1010">
        <v>180</v>
      </c>
      <c r="F1010" s="57">
        <v>44234</v>
      </c>
      <c r="G1010">
        <f t="shared" si="62"/>
        <v>-52</v>
      </c>
      <c r="H1010" s="57">
        <v>46638</v>
      </c>
      <c r="I1010">
        <v>2322</v>
      </c>
      <c r="J1010">
        <v>308570962</v>
      </c>
      <c r="K1010">
        <v>84</v>
      </c>
      <c r="L1010"/>
      <c r="M1010"/>
      <c r="N1010">
        <v>1.3599999999999999</v>
      </c>
      <c r="O1010" s="83">
        <v>8983.24</v>
      </c>
      <c r="P1010">
        <v>8992.3900000000012</v>
      </c>
      <c r="Q1010">
        <v>1.430871</v>
      </c>
      <c r="R1010">
        <v>9173.58</v>
      </c>
      <c r="S1010">
        <v>1.430871</v>
      </c>
      <c r="T1010" s="84">
        <v>8983.24</v>
      </c>
      <c r="U1010" s="57">
        <v>44228</v>
      </c>
      <c r="V1010" s="81" t="str">
        <f t="shared" si="60"/>
        <v>92020</v>
      </c>
      <c r="W1010" s="80" t="str">
        <f t="shared" si="61"/>
        <v>31 a 60 dias</v>
      </c>
      <c r="X1010" s="81" t="str">
        <f t="shared" si="63"/>
        <v>22021</v>
      </c>
      <c r="AA1010"/>
    </row>
    <row r="1011" spans="1:27" x14ac:dyDescent="0.3">
      <c r="A1011" s="57">
        <v>44286</v>
      </c>
      <c r="B1011">
        <v>29894663000189</v>
      </c>
      <c r="C1011" t="s">
        <v>96</v>
      </c>
      <c r="D1011" s="57">
        <v>44099</v>
      </c>
      <c r="E1011">
        <v>142.28</v>
      </c>
      <c r="F1011" s="57">
        <v>44234</v>
      </c>
      <c r="G1011">
        <f t="shared" si="62"/>
        <v>-52</v>
      </c>
      <c r="H1011" s="57">
        <v>46638</v>
      </c>
      <c r="I1011">
        <v>2322</v>
      </c>
      <c r="J1011">
        <v>308578278</v>
      </c>
      <c r="K1011">
        <v>84</v>
      </c>
      <c r="L1011"/>
      <c r="M1011"/>
      <c r="N1011">
        <v>1.414323</v>
      </c>
      <c r="O1011" s="83">
        <v>6470.55</v>
      </c>
      <c r="P1011">
        <v>6978.3300000000027</v>
      </c>
      <c r="Q1011">
        <v>1.759981</v>
      </c>
      <c r="R1011">
        <v>7136.7</v>
      </c>
      <c r="S1011">
        <v>1.759981</v>
      </c>
      <c r="T1011" s="84">
        <v>6470.55</v>
      </c>
      <c r="U1011" s="57">
        <v>44228</v>
      </c>
      <c r="V1011" s="81" t="str">
        <f t="shared" si="60"/>
        <v>92020</v>
      </c>
      <c r="W1011" s="80" t="str">
        <f t="shared" si="61"/>
        <v>31 a 60 dias</v>
      </c>
      <c r="X1011" s="81" t="str">
        <f t="shared" si="63"/>
        <v>22021</v>
      </c>
      <c r="AA1011"/>
    </row>
    <row r="1012" spans="1:27" x14ac:dyDescent="0.3">
      <c r="A1012" s="57">
        <v>44286</v>
      </c>
      <c r="B1012">
        <v>29894663000189</v>
      </c>
      <c r="C1012" t="s">
        <v>96</v>
      </c>
      <c r="D1012" s="57">
        <v>43903</v>
      </c>
      <c r="E1012">
        <v>40.46</v>
      </c>
      <c r="F1012" s="57">
        <v>44081</v>
      </c>
      <c r="G1012">
        <f t="shared" si="62"/>
        <v>-205</v>
      </c>
      <c r="H1012" s="57">
        <v>46062</v>
      </c>
      <c r="I1012">
        <v>1746</v>
      </c>
      <c r="J1012">
        <v>308606451</v>
      </c>
      <c r="K1012">
        <v>72</v>
      </c>
      <c r="L1012"/>
      <c r="M1012"/>
      <c r="N1012">
        <v>1.4950000000000001</v>
      </c>
      <c r="O1012" s="83">
        <v>1711.5300000000002</v>
      </c>
      <c r="P1012">
        <v>1755.5500000000004</v>
      </c>
      <c r="Q1012">
        <v>2.0454780000000001</v>
      </c>
      <c r="R1012">
        <v>1903.1399999999999</v>
      </c>
      <c r="S1012">
        <v>2.0454780000000001</v>
      </c>
      <c r="T1012" s="84">
        <v>1711.5300000000002</v>
      </c>
      <c r="U1012" s="57">
        <v>44075</v>
      </c>
      <c r="V1012" s="81" t="str">
        <f t="shared" si="60"/>
        <v>32020</v>
      </c>
      <c r="W1012" s="80" t="str">
        <f t="shared" si="61"/>
        <v>Acima de 120 dias</v>
      </c>
      <c r="X1012" s="81" t="str">
        <f t="shared" si="63"/>
        <v>92020</v>
      </c>
      <c r="AA1012"/>
    </row>
    <row r="1013" spans="1:27" x14ac:dyDescent="0.3">
      <c r="A1013" s="57">
        <v>44286</v>
      </c>
      <c r="B1013">
        <v>29894663000189</v>
      </c>
      <c r="C1013" t="s">
        <v>96</v>
      </c>
      <c r="D1013" s="57">
        <v>43936</v>
      </c>
      <c r="E1013">
        <v>236</v>
      </c>
      <c r="F1013" s="57">
        <v>44323</v>
      </c>
      <c r="G1013">
        <f t="shared" si="62"/>
        <v>37</v>
      </c>
      <c r="H1013" s="57">
        <v>46090</v>
      </c>
      <c r="I1013">
        <v>1774</v>
      </c>
      <c r="J1013">
        <v>308609007</v>
      </c>
      <c r="K1013">
        <v>72</v>
      </c>
      <c r="L1013"/>
      <c r="M1013"/>
      <c r="N1013">
        <v>1.3599999999999999</v>
      </c>
      <c r="O1013" s="83">
        <v>9003.94</v>
      </c>
      <c r="P1013">
        <v>10674.300000000003</v>
      </c>
      <c r="Q1013">
        <v>1.63164</v>
      </c>
      <c r="R1013">
        <v>9628.24</v>
      </c>
      <c r="S1013">
        <v>1.63164</v>
      </c>
      <c r="T1013" s="84">
        <v>9003.94</v>
      </c>
      <c r="U1013" s="57">
        <v>44317</v>
      </c>
      <c r="V1013" s="81" t="str">
        <f t="shared" si="60"/>
        <v>42020</v>
      </c>
      <c r="W1013" s="80" t="str">
        <f t="shared" si="61"/>
        <v>1 a 30 dias</v>
      </c>
      <c r="X1013" s="81" t="str">
        <f t="shared" si="63"/>
        <v>52021</v>
      </c>
      <c r="AA1013"/>
    </row>
    <row r="1014" spans="1:27" x14ac:dyDescent="0.3">
      <c r="A1014" s="57">
        <v>44286</v>
      </c>
      <c r="B1014">
        <v>29894663000189</v>
      </c>
      <c r="C1014" t="s">
        <v>96</v>
      </c>
      <c r="D1014" s="57">
        <v>44040</v>
      </c>
      <c r="E1014">
        <v>473.21</v>
      </c>
      <c r="F1014" s="57">
        <v>44142</v>
      </c>
      <c r="G1014">
        <f t="shared" si="62"/>
        <v>-144</v>
      </c>
      <c r="H1014" s="57">
        <v>46119</v>
      </c>
      <c r="I1014">
        <v>1803</v>
      </c>
      <c r="J1014">
        <v>308613268</v>
      </c>
      <c r="K1014">
        <v>72</v>
      </c>
      <c r="L1014"/>
      <c r="M1014"/>
      <c r="N1014">
        <v>1.3599999999999999</v>
      </c>
      <c r="O1014" s="83">
        <v>21184.07</v>
      </c>
      <c r="P1014">
        <v>21162.339999999989</v>
      </c>
      <c r="Q1014">
        <v>1.607032</v>
      </c>
      <c r="R1014">
        <v>22356.300000000003</v>
      </c>
      <c r="S1014">
        <v>1.607032</v>
      </c>
      <c r="T1014" s="84">
        <v>21184.07</v>
      </c>
      <c r="U1014" s="57">
        <v>44166</v>
      </c>
      <c r="V1014" s="81" t="str">
        <f t="shared" si="60"/>
        <v>72020</v>
      </c>
      <c r="W1014" s="80" t="str">
        <f t="shared" si="61"/>
        <v>Acima de 120 dias</v>
      </c>
      <c r="X1014" s="81" t="str">
        <f t="shared" si="63"/>
        <v>122020</v>
      </c>
      <c r="AA1014"/>
    </row>
    <row r="1015" spans="1:27" x14ac:dyDescent="0.3">
      <c r="A1015" s="57">
        <v>44286</v>
      </c>
      <c r="B1015">
        <v>29894663000189</v>
      </c>
      <c r="C1015" t="s">
        <v>96</v>
      </c>
      <c r="D1015" s="57">
        <v>43978</v>
      </c>
      <c r="E1015">
        <v>435.26</v>
      </c>
      <c r="F1015" s="57">
        <v>44019</v>
      </c>
      <c r="G1015">
        <f t="shared" si="62"/>
        <v>-267</v>
      </c>
      <c r="H1015" s="57">
        <v>46514</v>
      </c>
      <c r="I1015">
        <v>2198</v>
      </c>
      <c r="J1015">
        <v>308636383</v>
      </c>
      <c r="K1015">
        <v>84</v>
      </c>
      <c r="L1015"/>
      <c r="M1015"/>
      <c r="N1015">
        <v>1.4400440000000001</v>
      </c>
      <c r="O1015" s="83">
        <v>22235.24</v>
      </c>
      <c r="P1015">
        <v>21171.319999999996</v>
      </c>
      <c r="Q1015">
        <v>1.7877000000000001</v>
      </c>
      <c r="R1015">
        <v>24124.55</v>
      </c>
      <c r="S1015">
        <v>1.7877000000000001</v>
      </c>
      <c r="T1015" s="84">
        <v>22235.24</v>
      </c>
      <c r="U1015" s="57">
        <v>44013</v>
      </c>
      <c r="V1015" s="81" t="str">
        <f t="shared" si="60"/>
        <v>52020</v>
      </c>
      <c r="W1015" s="80" t="str">
        <f t="shared" si="61"/>
        <v>Acima de 120 dias</v>
      </c>
      <c r="X1015" s="81" t="str">
        <f t="shared" si="63"/>
        <v>72020</v>
      </c>
      <c r="AA1015"/>
    </row>
    <row r="1016" spans="1:27" x14ac:dyDescent="0.3">
      <c r="A1016" s="57">
        <v>44286</v>
      </c>
      <c r="B1016">
        <v>29894663000189</v>
      </c>
      <c r="C1016" t="s">
        <v>96</v>
      </c>
      <c r="D1016" s="57">
        <v>44040</v>
      </c>
      <c r="E1016">
        <v>189</v>
      </c>
      <c r="F1016" s="57">
        <v>44262</v>
      </c>
      <c r="G1016">
        <f t="shared" si="62"/>
        <v>-24</v>
      </c>
      <c r="H1016" s="57">
        <v>46545</v>
      </c>
      <c r="I1016">
        <v>2229</v>
      </c>
      <c r="J1016">
        <v>308637591</v>
      </c>
      <c r="K1016">
        <v>84</v>
      </c>
      <c r="L1016"/>
      <c r="M1016"/>
      <c r="N1016">
        <v>1.4305654703592152</v>
      </c>
      <c r="O1016" s="83">
        <v>8215.380000000001</v>
      </c>
      <c r="P1016">
        <v>9170.4099999999962</v>
      </c>
      <c r="Q1016">
        <v>1.778043</v>
      </c>
      <c r="R1016">
        <v>9053.7000000000007</v>
      </c>
      <c r="S1016">
        <v>1.778043</v>
      </c>
      <c r="T1016" s="84">
        <v>8215.380000000001</v>
      </c>
      <c r="U1016" s="57">
        <v>44287</v>
      </c>
      <c r="V1016" s="81" t="str">
        <f t="shared" si="60"/>
        <v>72020</v>
      </c>
      <c r="W1016" s="80" t="str">
        <f t="shared" si="61"/>
        <v>1 a 30 dias</v>
      </c>
      <c r="X1016" s="81" t="str">
        <f t="shared" si="63"/>
        <v>42021</v>
      </c>
      <c r="AA1016"/>
    </row>
    <row r="1017" spans="1:27" x14ac:dyDescent="0.3">
      <c r="A1017" s="57">
        <v>44286</v>
      </c>
      <c r="B1017">
        <v>29894663000189</v>
      </c>
      <c r="C1017" t="s">
        <v>96</v>
      </c>
      <c r="D1017" s="57">
        <v>44134</v>
      </c>
      <c r="E1017">
        <v>52.15</v>
      </c>
      <c r="F1017" s="57">
        <v>44323</v>
      </c>
      <c r="G1017">
        <f t="shared" si="62"/>
        <v>37</v>
      </c>
      <c r="H1017" s="57">
        <v>46699</v>
      </c>
      <c r="I1017">
        <v>2383</v>
      </c>
      <c r="J1017">
        <v>308651787</v>
      </c>
      <c r="K1017">
        <v>84</v>
      </c>
      <c r="L1017"/>
      <c r="M1017"/>
      <c r="N1017">
        <v>1.4169529999999999</v>
      </c>
      <c r="O1017" s="83">
        <v>2245.9</v>
      </c>
      <c r="P1017">
        <v>2524.7199999999998</v>
      </c>
      <c r="Q1017">
        <v>1.7537970000000001</v>
      </c>
      <c r="R1017">
        <v>2491.88</v>
      </c>
      <c r="S1017">
        <v>1.7537970000000001</v>
      </c>
      <c r="T1017" s="84">
        <v>2245.9</v>
      </c>
      <c r="U1017" s="57">
        <v>44317</v>
      </c>
      <c r="V1017" s="81" t="str">
        <f t="shared" si="60"/>
        <v>102020</v>
      </c>
      <c r="W1017" s="80" t="str">
        <f t="shared" si="61"/>
        <v>1 a 30 dias</v>
      </c>
      <c r="X1017" s="81" t="str">
        <f t="shared" si="63"/>
        <v>52021</v>
      </c>
      <c r="AA1017"/>
    </row>
    <row r="1018" spans="1:27" x14ac:dyDescent="0.3">
      <c r="A1018" s="57">
        <v>44286</v>
      </c>
      <c r="B1018">
        <v>29894663000189</v>
      </c>
      <c r="C1018" t="s">
        <v>96</v>
      </c>
      <c r="D1018" s="57">
        <v>44074</v>
      </c>
      <c r="E1018">
        <v>139.96</v>
      </c>
      <c r="F1018" s="57">
        <v>44262</v>
      </c>
      <c r="G1018">
        <f t="shared" si="62"/>
        <v>-24</v>
      </c>
      <c r="H1018" s="57">
        <v>46608</v>
      </c>
      <c r="I1018">
        <v>2292</v>
      </c>
      <c r="J1018">
        <v>308659946</v>
      </c>
      <c r="K1018">
        <v>84</v>
      </c>
      <c r="L1018"/>
      <c r="M1018"/>
      <c r="N1018">
        <v>1.3599999999999999</v>
      </c>
      <c r="O1018" s="83">
        <v>6843</v>
      </c>
      <c r="P1018">
        <v>7009.1699999999983</v>
      </c>
      <c r="Q1018">
        <v>1.408544</v>
      </c>
      <c r="R1018">
        <v>6943.53</v>
      </c>
      <c r="S1018">
        <v>1.408544</v>
      </c>
      <c r="T1018" s="84">
        <v>6843</v>
      </c>
      <c r="U1018" s="57">
        <v>44287</v>
      </c>
      <c r="V1018" s="81" t="str">
        <f t="shared" si="60"/>
        <v>82020</v>
      </c>
      <c r="W1018" s="80" t="str">
        <f t="shared" si="61"/>
        <v>1 a 30 dias</v>
      </c>
      <c r="X1018" s="81" t="str">
        <f t="shared" si="63"/>
        <v>42021</v>
      </c>
      <c r="AA1018"/>
    </row>
    <row r="1019" spans="1:27" x14ac:dyDescent="0.3">
      <c r="A1019" s="57">
        <v>44286</v>
      </c>
      <c r="B1019">
        <v>29894663000189</v>
      </c>
      <c r="C1019" t="s">
        <v>96</v>
      </c>
      <c r="D1019" s="57">
        <v>43978</v>
      </c>
      <c r="E1019">
        <v>173.1</v>
      </c>
      <c r="F1019" s="57">
        <v>44142</v>
      </c>
      <c r="G1019">
        <f t="shared" si="62"/>
        <v>-144</v>
      </c>
      <c r="H1019" s="57">
        <v>46514</v>
      </c>
      <c r="I1019">
        <v>2198</v>
      </c>
      <c r="J1019">
        <v>308729987</v>
      </c>
      <c r="K1019">
        <v>84</v>
      </c>
      <c r="L1019"/>
      <c r="M1019"/>
      <c r="N1019">
        <v>1.4477679999999999</v>
      </c>
      <c r="O1019" s="83">
        <v>8134.01</v>
      </c>
      <c r="P1019">
        <v>8397.9600000000009</v>
      </c>
      <c r="Q1019">
        <v>1.7958959999999999</v>
      </c>
      <c r="R1019">
        <v>8883.84</v>
      </c>
      <c r="S1019">
        <v>1.7958959999999999</v>
      </c>
      <c r="T1019" s="84">
        <v>8134.01</v>
      </c>
      <c r="U1019" s="57">
        <v>44136</v>
      </c>
      <c r="V1019" s="81" t="str">
        <f t="shared" si="60"/>
        <v>52020</v>
      </c>
      <c r="W1019" s="80" t="str">
        <f t="shared" si="61"/>
        <v>Acima de 120 dias</v>
      </c>
      <c r="X1019" s="81" t="str">
        <f t="shared" si="63"/>
        <v>112020</v>
      </c>
      <c r="AA1019"/>
    </row>
    <row r="1020" spans="1:27" x14ac:dyDescent="0.3">
      <c r="A1020" s="57">
        <v>44286</v>
      </c>
      <c r="B1020">
        <v>29894663000189</v>
      </c>
      <c r="C1020" t="s">
        <v>96</v>
      </c>
      <c r="D1020" s="57">
        <v>44001</v>
      </c>
      <c r="E1020">
        <v>199.8</v>
      </c>
      <c r="F1020" s="57">
        <v>44262</v>
      </c>
      <c r="G1020">
        <f t="shared" si="62"/>
        <v>-24</v>
      </c>
      <c r="H1020" s="57">
        <v>46514</v>
      </c>
      <c r="I1020">
        <v>2198</v>
      </c>
      <c r="J1020">
        <v>308732822</v>
      </c>
      <c r="K1020">
        <v>84</v>
      </c>
      <c r="L1020"/>
      <c r="M1020"/>
      <c r="N1020">
        <v>1.4407370410259861</v>
      </c>
      <c r="O1020" s="83">
        <v>8612.66</v>
      </c>
      <c r="P1020">
        <v>9622.3799999999974</v>
      </c>
      <c r="Q1020">
        <v>1.7857909999999999</v>
      </c>
      <c r="R1020">
        <v>9473.82</v>
      </c>
      <c r="S1020">
        <v>1.7857909999999999</v>
      </c>
      <c r="T1020" s="84">
        <v>8612.66</v>
      </c>
      <c r="U1020" s="57">
        <v>44256</v>
      </c>
      <c r="V1020" s="81" t="str">
        <f t="shared" si="60"/>
        <v>62020</v>
      </c>
      <c r="W1020" s="80" t="str">
        <f t="shared" si="61"/>
        <v>1 a 30 dias</v>
      </c>
      <c r="X1020" s="81" t="str">
        <f t="shared" si="63"/>
        <v>32021</v>
      </c>
      <c r="AA1020"/>
    </row>
    <row r="1021" spans="1:27" x14ac:dyDescent="0.3">
      <c r="A1021" s="57">
        <v>44286</v>
      </c>
      <c r="B1021">
        <v>29894663000189</v>
      </c>
      <c r="C1021" t="s">
        <v>96</v>
      </c>
      <c r="D1021" s="57">
        <v>44040</v>
      </c>
      <c r="E1021">
        <v>58.46</v>
      </c>
      <c r="F1021" s="57">
        <v>44050</v>
      </c>
      <c r="G1021">
        <f t="shared" si="62"/>
        <v>-236</v>
      </c>
      <c r="H1021" s="57">
        <v>46545</v>
      </c>
      <c r="I1021">
        <v>2229</v>
      </c>
      <c r="J1021">
        <v>308734034</v>
      </c>
      <c r="K1021">
        <v>84</v>
      </c>
      <c r="L1021"/>
      <c r="M1021"/>
      <c r="N1021">
        <v>1.3599999999999999</v>
      </c>
      <c r="O1021" s="83">
        <v>3129.0699999999997</v>
      </c>
      <c r="P1021">
        <v>2904.2699999999991</v>
      </c>
      <c r="Q1021">
        <v>1.532305</v>
      </c>
      <c r="R1021">
        <v>3267.25</v>
      </c>
      <c r="S1021">
        <v>1.532305</v>
      </c>
      <c r="T1021" s="84">
        <v>3129.0699999999997</v>
      </c>
      <c r="U1021" s="57">
        <v>44075</v>
      </c>
      <c r="V1021" s="81" t="str">
        <f t="shared" si="60"/>
        <v>72020</v>
      </c>
      <c r="W1021" s="80" t="str">
        <f t="shared" si="61"/>
        <v>Acima de 120 dias</v>
      </c>
      <c r="X1021" s="81" t="str">
        <f t="shared" si="63"/>
        <v>92020</v>
      </c>
      <c r="AA1021"/>
    </row>
    <row r="1022" spans="1:27" x14ac:dyDescent="0.3">
      <c r="A1022" s="57">
        <v>44286</v>
      </c>
      <c r="B1022">
        <v>29894663000189</v>
      </c>
      <c r="C1022" t="s">
        <v>96</v>
      </c>
      <c r="D1022" s="57">
        <v>44074</v>
      </c>
      <c r="E1022">
        <v>249.5</v>
      </c>
      <c r="F1022" s="57">
        <v>44234</v>
      </c>
      <c r="G1022">
        <f t="shared" si="62"/>
        <v>-52</v>
      </c>
      <c r="H1022" s="57">
        <v>46545</v>
      </c>
      <c r="I1022">
        <v>2229</v>
      </c>
      <c r="J1022">
        <v>308738355</v>
      </c>
      <c r="K1022">
        <v>84</v>
      </c>
      <c r="L1022"/>
      <c r="M1022"/>
      <c r="N1022">
        <v>1.3599999999999999</v>
      </c>
      <c r="O1022" s="83">
        <v>11593.44</v>
      </c>
      <c r="P1022">
        <v>12334.260000000006</v>
      </c>
      <c r="Q1022">
        <v>1.614382</v>
      </c>
      <c r="R1022">
        <v>12447.32</v>
      </c>
      <c r="S1022">
        <v>1.614382</v>
      </c>
      <c r="T1022" s="84">
        <v>11593.44</v>
      </c>
      <c r="U1022" s="57">
        <v>44228</v>
      </c>
      <c r="V1022" s="81" t="str">
        <f t="shared" si="60"/>
        <v>82020</v>
      </c>
      <c r="W1022" s="80" t="str">
        <f t="shared" si="61"/>
        <v>31 a 60 dias</v>
      </c>
      <c r="X1022" s="81" t="str">
        <f t="shared" si="63"/>
        <v>22021</v>
      </c>
      <c r="AA1022"/>
    </row>
    <row r="1023" spans="1:27" x14ac:dyDescent="0.3">
      <c r="A1023" s="57">
        <v>44286</v>
      </c>
      <c r="B1023">
        <v>29894663000189</v>
      </c>
      <c r="C1023" t="s">
        <v>96</v>
      </c>
      <c r="D1023" s="57">
        <v>44099</v>
      </c>
      <c r="E1023">
        <v>104.45</v>
      </c>
      <c r="F1023" s="57">
        <v>44262</v>
      </c>
      <c r="G1023">
        <f t="shared" si="62"/>
        <v>-24</v>
      </c>
      <c r="H1023" s="57">
        <v>46575</v>
      </c>
      <c r="I1023">
        <v>2259</v>
      </c>
      <c r="J1023">
        <v>308751394</v>
      </c>
      <c r="K1023">
        <v>84</v>
      </c>
      <c r="L1023"/>
      <c r="M1023"/>
      <c r="N1023">
        <v>1.3599999999999999</v>
      </c>
      <c r="O1023" s="83">
        <v>4667.9800000000005</v>
      </c>
      <c r="P1023">
        <v>5151.0099999999993</v>
      </c>
      <c r="Q1023">
        <v>1.699613</v>
      </c>
      <c r="R1023">
        <v>5144.4400000000005</v>
      </c>
      <c r="S1023">
        <v>1.699613</v>
      </c>
      <c r="T1023" s="84">
        <v>4667.9800000000005</v>
      </c>
      <c r="U1023" s="57">
        <v>44287</v>
      </c>
      <c r="V1023" s="81" t="str">
        <f t="shared" si="60"/>
        <v>92020</v>
      </c>
      <c r="W1023" s="80" t="str">
        <f t="shared" si="61"/>
        <v>1 a 30 dias</v>
      </c>
      <c r="X1023" s="81" t="str">
        <f t="shared" si="63"/>
        <v>42021</v>
      </c>
      <c r="AA1023"/>
    </row>
    <row r="1024" spans="1:27" x14ac:dyDescent="0.3">
      <c r="A1024" s="57">
        <v>44286</v>
      </c>
      <c r="B1024">
        <v>29894663000189</v>
      </c>
      <c r="C1024" t="s">
        <v>96</v>
      </c>
      <c r="D1024" s="57">
        <v>44074</v>
      </c>
      <c r="E1024">
        <v>147</v>
      </c>
      <c r="F1024" s="57">
        <v>44142</v>
      </c>
      <c r="G1024">
        <f t="shared" si="62"/>
        <v>-144</v>
      </c>
      <c r="H1024" s="57">
        <v>46608</v>
      </c>
      <c r="I1024">
        <v>2292</v>
      </c>
      <c r="J1024">
        <v>308754449</v>
      </c>
      <c r="K1024">
        <v>84</v>
      </c>
      <c r="L1024"/>
      <c r="M1024"/>
      <c r="N1024">
        <v>1.4058170000000001</v>
      </c>
      <c r="O1024" s="83">
        <v>7102.65</v>
      </c>
      <c r="P1024">
        <v>7248.8099999999995</v>
      </c>
      <c r="Q1024">
        <v>1.7518069999999999</v>
      </c>
      <c r="R1024">
        <v>7782.62</v>
      </c>
      <c r="S1024">
        <v>1.7518069999999999</v>
      </c>
      <c r="T1024" s="84">
        <v>7102.65</v>
      </c>
      <c r="U1024" s="57">
        <v>44136</v>
      </c>
      <c r="V1024" s="81" t="str">
        <f t="shared" si="60"/>
        <v>82020</v>
      </c>
      <c r="W1024" s="80" t="str">
        <f t="shared" si="61"/>
        <v>Acima de 120 dias</v>
      </c>
      <c r="X1024" s="81" t="str">
        <f t="shared" si="63"/>
        <v>112020</v>
      </c>
      <c r="AA1024"/>
    </row>
    <row r="1025" spans="1:27" x14ac:dyDescent="0.3">
      <c r="A1025" s="57">
        <v>44286</v>
      </c>
      <c r="B1025">
        <v>29894663000189</v>
      </c>
      <c r="C1025" t="s">
        <v>96</v>
      </c>
      <c r="D1025" s="57">
        <v>44001</v>
      </c>
      <c r="E1025">
        <v>723.3</v>
      </c>
      <c r="F1025" s="57">
        <v>44142</v>
      </c>
      <c r="G1025">
        <f t="shared" si="62"/>
        <v>-144</v>
      </c>
      <c r="H1025" s="57">
        <v>46484</v>
      </c>
      <c r="I1025">
        <v>2168</v>
      </c>
      <c r="J1025">
        <v>308826766</v>
      </c>
      <c r="K1025">
        <v>84</v>
      </c>
      <c r="L1025"/>
      <c r="M1025"/>
      <c r="N1025">
        <v>1.4399195058269338</v>
      </c>
      <c r="O1025" s="83">
        <v>33882.519999999997</v>
      </c>
      <c r="P1025">
        <v>34625.469999999979</v>
      </c>
      <c r="Q1025">
        <v>1.784672</v>
      </c>
      <c r="R1025">
        <v>36942.33</v>
      </c>
      <c r="S1025">
        <v>1.784672</v>
      </c>
      <c r="T1025" s="84">
        <v>33882.519999999997</v>
      </c>
      <c r="U1025" s="57">
        <v>44136</v>
      </c>
      <c r="V1025" s="81" t="str">
        <f t="shared" si="60"/>
        <v>62020</v>
      </c>
      <c r="W1025" s="80" t="str">
        <f t="shared" si="61"/>
        <v>Acima de 120 dias</v>
      </c>
      <c r="X1025" s="81" t="str">
        <f t="shared" si="63"/>
        <v>112020</v>
      </c>
      <c r="AA1025"/>
    </row>
    <row r="1026" spans="1:27" x14ac:dyDescent="0.3">
      <c r="A1026" s="57">
        <v>44286</v>
      </c>
      <c r="B1026">
        <v>29894663000189</v>
      </c>
      <c r="C1026" t="s">
        <v>96</v>
      </c>
      <c r="D1026" s="57">
        <v>43978</v>
      </c>
      <c r="E1026">
        <v>88.38</v>
      </c>
      <c r="F1026" s="57">
        <v>44019</v>
      </c>
      <c r="G1026">
        <f t="shared" si="62"/>
        <v>-267</v>
      </c>
      <c r="H1026" s="57">
        <v>46514</v>
      </c>
      <c r="I1026">
        <v>2198</v>
      </c>
      <c r="J1026">
        <v>308830960</v>
      </c>
      <c r="K1026">
        <v>84</v>
      </c>
      <c r="L1026"/>
      <c r="M1026"/>
      <c r="N1026">
        <v>1.3599999999999999</v>
      </c>
      <c r="O1026" s="83">
        <v>4666.8999999999996</v>
      </c>
      <c r="P1026">
        <v>4416.68</v>
      </c>
      <c r="Q1026">
        <v>1.6432119999999999</v>
      </c>
      <c r="R1026">
        <v>4995.3100000000004</v>
      </c>
      <c r="S1026">
        <v>1.6432119999999999</v>
      </c>
      <c r="T1026" s="84">
        <v>4666.8999999999996</v>
      </c>
      <c r="U1026" s="57">
        <v>44013</v>
      </c>
      <c r="V1026" s="81" t="str">
        <f t="shared" ref="V1026:V1089" si="64">MONTH(D1026)&amp;YEAR(D1026)</f>
        <v>52020</v>
      </c>
      <c r="W1026" s="80" t="str">
        <f t="shared" ref="W1026:W1089" si="65">_xlfn.IFS(G1026&lt;-120,"Acima de 120 dias",G1026&lt;=-90,"91 a 120 dias",G1026&lt;=-61,"61 a 90 dias",G1026&lt;=-31,"31 a 60 dias",G1026&gt;=-30,"1 a 30 dias")</f>
        <v>Acima de 120 dias</v>
      </c>
      <c r="X1026" s="81" t="str">
        <f t="shared" si="63"/>
        <v>72020</v>
      </c>
      <c r="AA1026"/>
    </row>
    <row r="1027" spans="1:27" x14ac:dyDescent="0.3">
      <c r="A1027" s="57">
        <v>44286</v>
      </c>
      <c r="B1027">
        <v>29894663000189</v>
      </c>
      <c r="C1027" t="s">
        <v>96</v>
      </c>
      <c r="D1027" s="57">
        <v>44001</v>
      </c>
      <c r="E1027">
        <v>249.44</v>
      </c>
      <c r="F1027" s="57">
        <v>44172</v>
      </c>
      <c r="G1027">
        <f t="shared" ref="G1027:G1090" si="66">F1027-A1027</f>
        <v>-114</v>
      </c>
      <c r="H1027" s="57">
        <v>46514</v>
      </c>
      <c r="I1027">
        <v>2198</v>
      </c>
      <c r="J1027">
        <v>308835592</v>
      </c>
      <c r="K1027">
        <v>84</v>
      </c>
      <c r="L1027"/>
      <c r="M1027"/>
      <c r="N1027">
        <v>1.4377081028510348</v>
      </c>
      <c r="O1027" s="83">
        <v>11510.25</v>
      </c>
      <c r="P1027">
        <v>12025.270000000002</v>
      </c>
      <c r="Q1027">
        <v>1.7825789999999999</v>
      </c>
      <c r="R1027">
        <v>12586.039999999999</v>
      </c>
      <c r="S1027">
        <v>1.7825789999999999</v>
      </c>
      <c r="T1027" s="84">
        <v>11510.25</v>
      </c>
      <c r="U1027" s="57">
        <v>44166</v>
      </c>
      <c r="V1027" s="81" t="str">
        <f t="shared" si="64"/>
        <v>62020</v>
      </c>
      <c r="W1027" s="80" t="str">
        <f t="shared" si="65"/>
        <v>91 a 120 dias</v>
      </c>
      <c r="X1027" s="81" t="str">
        <f t="shared" ref="X1027:X1090" si="67">MONTH(U1027)&amp;YEAR(U1027)</f>
        <v>122020</v>
      </c>
      <c r="AA1027"/>
    </row>
    <row r="1028" spans="1:27" x14ac:dyDescent="0.3">
      <c r="A1028" s="57">
        <v>44286</v>
      </c>
      <c r="B1028">
        <v>29894663000189</v>
      </c>
      <c r="C1028" t="s">
        <v>96</v>
      </c>
      <c r="D1028" s="57">
        <v>44134</v>
      </c>
      <c r="E1028">
        <v>156.87</v>
      </c>
      <c r="F1028" s="57">
        <v>44323</v>
      </c>
      <c r="G1028">
        <f t="shared" si="66"/>
        <v>37</v>
      </c>
      <c r="H1028" s="57">
        <v>46699</v>
      </c>
      <c r="I1028">
        <v>2383</v>
      </c>
      <c r="J1028">
        <v>308837143</v>
      </c>
      <c r="K1028">
        <v>84</v>
      </c>
      <c r="L1028"/>
      <c r="M1028"/>
      <c r="N1028">
        <v>1.4214610000000001</v>
      </c>
      <c r="O1028" s="83">
        <v>6745.99</v>
      </c>
      <c r="P1028">
        <v>7582.6899999999987</v>
      </c>
      <c r="Q1028">
        <v>1.7586109999999999</v>
      </c>
      <c r="R1028">
        <v>7485.2</v>
      </c>
      <c r="S1028">
        <v>1.7586109999999999</v>
      </c>
      <c r="T1028" s="84">
        <v>6745.99</v>
      </c>
      <c r="U1028" s="57">
        <v>44317</v>
      </c>
      <c r="V1028" s="81" t="str">
        <f t="shared" si="64"/>
        <v>102020</v>
      </c>
      <c r="W1028" s="80" t="str">
        <f t="shared" si="65"/>
        <v>1 a 30 dias</v>
      </c>
      <c r="X1028" s="81" t="str">
        <f t="shared" si="67"/>
        <v>52021</v>
      </c>
      <c r="AA1028"/>
    </row>
    <row r="1029" spans="1:27" x14ac:dyDescent="0.3">
      <c r="A1029" s="57">
        <v>44286</v>
      </c>
      <c r="B1029">
        <v>29894663000189</v>
      </c>
      <c r="C1029" t="s">
        <v>96</v>
      </c>
      <c r="D1029" s="57">
        <v>44074</v>
      </c>
      <c r="E1029">
        <v>186.56</v>
      </c>
      <c r="F1029" s="57">
        <v>44172</v>
      </c>
      <c r="G1029">
        <f t="shared" si="66"/>
        <v>-114</v>
      </c>
      <c r="H1029" s="57">
        <v>46545</v>
      </c>
      <c r="I1029">
        <v>2229</v>
      </c>
      <c r="J1029">
        <v>308838692</v>
      </c>
      <c r="K1029">
        <v>84</v>
      </c>
      <c r="L1029"/>
      <c r="M1029"/>
      <c r="N1029">
        <v>1.4007918706803861</v>
      </c>
      <c r="O1029" s="83">
        <v>8739.2999999999993</v>
      </c>
      <c r="P1029">
        <v>9099.029999999997</v>
      </c>
      <c r="Q1029">
        <v>1.746337</v>
      </c>
      <c r="R1029">
        <v>9573.36</v>
      </c>
      <c r="S1029">
        <v>1.746337</v>
      </c>
      <c r="T1029" s="84">
        <v>8739.2999999999993</v>
      </c>
      <c r="U1029" s="57">
        <v>44166</v>
      </c>
      <c r="V1029" s="81" t="str">
        <f t="shared" si="64"/>
        <v>82020</v>
      </c>
      <c r="W1029" s="80" t="str">
        <f t="shared" si="65"/>
        <v>91 a 120 dias</v>
      </c>
      <c r="X1029" s="81" t="str">
        <f t="shared" si="67"/>
        <v>122020</v>
      </c>
      <c r="AA1029"/>
    </row>
    <row r="1030" spans="1:27" x14ac:dyDescent="0.3">
      <c r="A1030" s="57">
        <v>44286</v>
      </c>
      <c r="B1030">
        <v>29894663000189</v>
      </c>
      <c r="C1030" t="s">
        <v>96</v>
      </c>
      <c r="D1030" s="57">
        <v>44074</v>
      </c>
      <c r="E1030">
        <v>87.13</v>
      </c>
      <c r="F1030" s="57">
        <v>44323</v>
      </c>
      <c r="G1030">
        <f t="shared" si="66"/>
        <v>37</v>
      </c>
      <c r="H1030" s="57">
        <v>46545</v>
      </c>
      <c r="I1030">
        <v>2229</v>
      </c>
      <c r="J1030">
        <v>308843115</v>
      </c>
      <c r="K1030">
        <v>84</v>
      </c>
      <c r="L1030"/>
      <c r="M1030"/>
      <c r="N1030">
        <v>1.4331059182860895</v>
      </c>
      <c r="O1030" s="83">
        <v>3610.34</v>
      </c>
      <c r="P1030">
        <v>4204.579999999999</v>
      </c>
      <c r="Q1030">
        <v>1.780729</v>
      </c>
      <c r="R1030">
        <v>3996.54</v>
      </c>
      <c r="S1030">
        <v>1.780729</v>
      </c>
      <c r="T1030" s="84">
        <v>3610.34</v>
      </c>
      <c r="U1030" s="57">
        <v>44317</v>
      </c>
      <c r="V1030" s="81" t="str">
        <f t="shared" si="64"/>
        <v>82020</v>
      </c>
      <c r="W1030" s="80" t="str">
        <f t="shared" si="65"/>
        <v>1 a 30 dias</v>
      </c>
      <c r="X1030" s="81" t="str">
        <f t="shared" si="67"/>
        <v>52021</v>
      </c>
      <c r="AA1030"/>
    </row>
    <row r="1031" spans="1:27" x14ac:dyDescent="0.3">
      <c r="A1031" s="57">
        <v>44286</v>
      </c>
      <c r="B1031">
        <v>29894663000189</v>
      </c>
      <c r="C1031" t="s">
        <v>96</v>
      </c>
      <c r="D1031" s="57">
        <v>44138</v>
      </c>
      <c r="E1031">
        <v>203.4</v>
      </c>
      <c r="F1031" s="57">
        <v>44262</v>
      </c>
      <c r="G1031">
        <f t="shared" si="66"/>
        <v>-24</v>
      </c>
      <c r="H1031" s="57">
        <v>46575</v>
      </c>
      <c r="I1031">
        <v>2259</v>
      </c>
      <c r="J1031">
        <v>308854843</v>
      </c>
      <c r="K1031">
        <v>84</v>
      </c>
      <c r="L1031"/>
      <c r="M1031"/>
      <c r="N1031">
        <v>1.4389799999999999</v>
      </c>
      <c r="O1031" s="83">
        <v>8871.8000000000011</v>
      </c>
      <c r="P1031">
        <v>9748.48</v>
      </c>
      <c r="Q1031">
        <v>1.7878810000000001</v>
      </c>
      <c r="R1031">
        <v>9789.7800000000007</v>
      </c>
      <c r="S1031">
        <v>1.7878810000000001</v>
      </c>
      <c r="T1031" s="84">
        <v>8871.8000000000011</v>
      </c>
      <c r="U1031" s="57">
        <v>44256</v>
      </c>
      <c r="V1031" s="81" t="str">
        <f t="shared" si="64"/>
        <v>112020</v>
      </c>
      <c r="W1031" s="80" t="str">
        <f t="shared" si="65"/>
        <v>1 a 30 dias</v>
      </c>
      <c r="X1031" s="81" t="str">
        <f t="shared" si="67"/>
        <v>32021</v>
      </c>
      <c r="AA1031"/>
    </row>
    <row r="1032" spans="1:27" x14ac:dyDescent="0.3">
      <c r="A1032" s="57">
        <v>44286</v>
      </c>
      <c r="B1032">
        <v>29894663000189</v>
      </c>
      <c r="C1032" t="s">
        <v>96</v>
      </c>
      <c r="D1032" s="57">
        <v>44074</v>
      </c>
      <c r="E1032">
        <v>250.21</v>
      </c>
      <c r="F1032" s="57">
        <v>44081</v>
      </c>
      <c r="G1032">
        <f t="shared" si="66"/>
        <v>-205</v>
      </c>
      <c r="H1032" s="57">
        <v>46575</v>
      </c>
      <c r="I1032">
        <v>2259</v>
      </c>
      <c r="J1032">
        <v>308856643</v>
      </c>
      <c r="K1032">
        <v>84</v>
      </c>
      <c r="L1032"/>
      <c r="M1032"/>
      <c r="N1032">
        <v>1.4299119573295442</v>
      </c>
      <c r="O1032" s="83">
        <v>12445.75</v>
      </c>
      <c r="P1032">
        <v>12163.53</v>
      </c>
      <c r="Q1032">
        <v>1.777563</v>
      </c>
      <c r="R1032">
        <v>13575.71</v>
      </c>
      <c r="S1032">
        <v>1.777563</v>
      </c>
      <c r="T1032" s="84">
        <v>12445.75</v>
      </c>
      <c r="U1032" s="57">
        <v>44105</v>
      </c>
      <c r="V1032" s="81" t="str">
        <f t="shared" si="64"/>
        <v>82020</v>
      </c>
      <c r="W1032" s="80" t="str">
        <f t="shared" si="65"/>
        <v>Acima de 120 dias</v>
      </c>
      <c r="X1032" s="81" t="str">
        <f t="shared" si="67"/>
        <v>102020</v>
      </c>
      <c r="AA1032"/>
    </row>
    <row r="1033" spans="1:27" x14ac:dyDescent="0.3">
      <c r="A1033" s="57">
        <v>44286</v>
      </c>
      <c r="B1033">
        <v>29894663000189</v>
      </c>
      <c r="C1033" t="s">
        <v>96</v>
      </c>
      <c r="D1033" s="57">
        <v>44040</v>
      </c>
      <c r="E1033">
        <v>236.3</v>
      </c>
      <c r="F1033" s="57">
        <v>44203</v>
      </c>
      <c r="G1033">
        <f t="shared" si="66"/>
        <v>-83</v>
      </c>
      <c r="H1033" s="57">
        <v>46575</v>
      </c>
      <c r="I1033">
        <v>2259</v>
      </c>
      <c r="J1033">
        <v>308857953</v>
      </c>
      <c r="K1033">
        <v>84</v>
      </c>
      <c r="L1033"/>
      <c r="M1033"/>
      <c r="N1033">
        <v>1.443395</v>
      </c>
      <c r="O1033" s="83">
        <v>10768.77</v>
      </c>
      <c r="P1033">
        <v>11487.080000000004</v>
      </c>
      <c r="Q1033">
        <v>1.7916609999999999</v>
      </c>
      <c r="R1033">
        <v>11831.34</v>
      </c>
      <c r="S1033">
        <v>1.7916609999999999</v>
      </c>
      <c r="T1033" s="84">
        <v>10768.77</v>
      </c>
      <c r="U1033" s="57">
        <v>44197</v>
      </c>
      <c r="V1033" s="81" t="str">
        <f t="shared" si="64"/>
        <v>72020</v>
      </c>
      <c r="W1033" s="80" t="str">
        <f t="shared" si="65"/>
        <v>61 a 90 dias</v>
      </c>
      <c r="X1033" s="81" t="str">
        <f t="shared" si="67"/>
        <v>12021</v>
      </c>
      <c r="AA1033"/>
    </row>
    <row r="1034" spans="1:27" x14ac:dyDescent="0.3">
      <c r="A1034" s="57">
        <v>44286</v>
      </c>
      <c r="B1034">
        <v>29894663000189</v>
      </c>
      <c r="C1034" t="s">
        <v>96</v>
      </c>
      <c r="D1034" s="57">
        <v>43936</v>
      </c>
      <c r="E1034">
        <v>423</v>
      </c>
      <c r="F1034" s="57">
        <v>44050</v>
      </c>
      <c r="G1034">
        <f t="shared" si="66"/>
        <v>-236</v>
      </c>
      <c r="H1034" s="57">
        <v>46090</v>
      </c>
      <c r="I1034">
        <v>1774</v>
      </c>
      <c r="J1034">
        <v>308915575</v>
      </c>
      <c r="K1034">
        <v>72</v>
      </c>
      <c r="L1034"/>
      <c r="M1034"/>
      <c r="N1034">
        <v>1.4949999999999999</v>
      </c>
      <c r="O1034" s="83">
        <v>18962.599999999999</v>
      </c>
      <c r="P1034">
        <v>18377.229999999996</v>
      </c>
      <c r="Q1034">
        <v>1.8958189999999999</v>
      </c>
      <c r="R1034">
        <v>20496.620000000003</v>
      </c>
      <c r="S1034">
        <v>1.8958189999999999</v>
      </c>
      <c r="T1034" s="84">
        <v>18962.599999999999</v>
      </c>
      <c r="U1034" s="57">
        <v>44044</v>
      </c>
      <c r="V1034" s="81" t="str">
        <f t="shared" si="64"/>
        <v>42020</v>
      </c>
      <c r="W1034" s="80" t="str">
        <f t="shared" si="65"/>
        <v>Acima de 120 dias</v>
      </c>
      <c r="X1034" s="81" t="str">
        <f t="shared" si="67"/>
        <v>82020</v>
      </c>
      <c r="AA1034"/>
    </row>
    <row r="1035" spans="1:27" x14ac:dyDescent="0.3">
      <c r="A1035" s="57">
        <v>44286</v>
      </c>
      <c r="B1035">
        <v>29894663000189</v>
      </c>
      <c r="C1035" t="s">
        <v>96</v>
      </c>
      <c r="D1035" s="57">
        <v>43978</v>
      </c>
      <c r="E1035">
        <v>42.78</v>
      </c>
      <c r="F1035" s="57">
        <v>44203</v>
      </c>
      <c r="G1035">
        <f t="shared" si="66"/>
        <v>-83</v>
      </c>
      <c r="H1035" s="57">
        <v>46119</v>
      </c>
      <c r="I1035">
        <v>1803</v>
      </c>
      <c r="J1035">
        <v>308920906</v>
      </c>
      <c r="K1035">
        <v>72</v>
      </c>
      <c r="L1035"/>
      <c r="M1035"/>
      <c r="N1035">
        <v>1.4949999999999999</v>
      </c>
      <c r="O1035" s="83">
        <v>1667.89</v>
      </c>
      <c r="P1035">
        <v>1869.2499999999998</v>
      </c>
      <c r="Q1035">
        <v>2.0354939999999999</v>
      </c>
      <c r="R1035">
        <v>1876.64</v>
      </c>
      <c r="S1035">
        <v>2.0354939999999999</v>
      </c>
      <c r="T1035" s="84">
        <v>1667.89</v>
      </c>
      <c r="U1035" s="57">
        <v>44197</v>
      </c>
      <c r="V1035" s="81" t="str">
        <f t="shared" si="64"/>
        <v>52020</v>
      </c>
      <c r="W1035" s="80" t="str">
        <f t="shared" si="65"/>
        <v>61 a 90 dias</v>
      </c>
      <c r="X1035" s="81" t="str">
        <f t="shared" si="67"/>
        <v>12021</v>
      </c>
      <c r="AA1035"/>
    </row>
    <row r="1036" spans="1:27" x14ac:dyDescent="0.3">
      <c r="A1036" s="57">
        <v>44286</v>
      </c>
      <c r="B1036">
        <v>29894663000189</v>
      </c>
      <c r="C1036" t="s">
        <v>96</v>
      </c>
      <c r="D1036" s="57">
        <v>43978</v>
      </c>
      <c r="E1036">
        <v>32.11</v>
      </c>
      <c r="F1036" s="57">
        <v>44203</v>
      </c>
      <c r="G1036">
        <f t="shared" si="66"/>
        <v>-83</v>
      </c>
      <c r="H1036" s="57">
        <v>46119</v>
      </c>
      <c r="I1036">
        <v>1803</v>
      </c>
      <c r="J1036">
        <v>308922293</v>
      </c>
      <c r="K1036">
        <v>72</v>
      </c>
      <c r="L1036"/>
      <c r="M1036"/>
      <c r="N1036">
        <v>1.3939948902915535</v>
      </c>
      <c r="O1036" s="83">
        <v>1318.6299999999999</v>
      </c>
      <c r="P1036">
        <v>1445.2599999999998</v>
      </c>
      <c r="Q1036">
        <v>1.791617</v>
      </c>
      <c r="R1036">
        <v>1441.4099999999999</v>
      </c>
      <c r="S1036">
        <v>1.791617</v>
      </c>
      <c r="T1036" s="84">
        <v>1318.6299999999999</v>
      </c>
      <c r="U1036" s="57">
        <v>44197</v>
      </c>
      <c r="V1036" s="81" t="str">
        <f t="shared" si="64"/>
        <v>52020</v>
      </c>
      <c r="W1036" s="80" t="str">
        <f t="shared" si="65"/>
        <v>61 a 90 dias</v>
      </c>
      <c r="X1036" s="81" t="str">
        <f t="shared" si="67"/>
        <v>12021</v>
      </c>
      <c r="AA1036"/>
    </row>
    <row r="1037" spans="1:27" x14ac:dyDescent="0.3">
      <c r="A1037" s="57">
        <v>44286</v>
      </c>
      <c r="B1037">
        <v>29894663000189</v>
      </c>
      <c r="C1037" t="s">
        <v>96</v>
      </c>
      <c r="D1037" s="57">
        <v>43978</v>
      </c>
      <c r="E1037">
        <v>307.27999999999997</v>
      </c>
      <c r="F1037" s="57">
        <v>44081</v>
      </c>
      <c r="G1037">
        <f t="shared" si="66"/>
        <v>-205</v>
      </c>
      <c r="H1037" s="57">
        <v>45754</v>
      </c>
      <c r="I1037">
        <v>1438</v>
      </c>
      <c r="J1037">
        <v>308922715</v>
      </c>
      <c r="K1037">
        <v>60</v>
      </c>
      <c r="L1037"/>
      <c r="M1037"/>
      <c r="N1037">
        <v>1.3599999999999999</v>
      </c>
      <c r="O1037" s="83">
        <v>12598.390000000001</v>
      </c>
      <c r="P1037">
        <v>12453.639999999998</v>
      </c>
      <c r="Q1037">
        <v>1.7110799999999999</v>
      </c>
      <c r="R1037">
        <v>13355.85</v>
      </c>
      <c r="S1037">
        <v>1.7110799999999999</v>
      </c>
      <c r="T1037" s="84">
        <v>12598.390000000001</v>
      </c>
      <c r="U1037" s="57">
        <v>44105</v>
      </c>
      <c r="V1037" s="81" t="str">
        <f t="shared" si="64"/>
        <v>52020</v>
      </c>
      <c r="W1037" s="80" t="str">
        <f t="shared" si="65"/>
        <v>Acima de 120 dias</v>
      </c>
      <c r="X1037" s="81" t="str">
        <f t="shared" si="67"/>
        <v>102020</v>
      </c>
      <c r="AA1037"/>
    </row>
    <row r="1038" spans="1:27" x14ac:dyDescent="0.3">
      <c r="A1038" s="57">
        <v>44286</v>
      </c>
      <c r="B1038">
        <v>29894663000189</v>
      </c>
      <c r="C1038" t="s">
        <v>96</v>
      </c>
      <c r="D1038" s="57">
        <v>43978</v>
      </c>
      <c r="E1038">
        <v>279.67</v>
      </c>
      <c r="F1038" s="57">
        <v>44142</v>
      </c>
      <c r="G1038">
        <f t="shared" si="66"/>
        <v>-144</v>
      </c>
      <c r="H1038" s="57">
        <v>46514</v>
      </c>
      <c r="I1038">
        <v>2198</v>
      </c>
      <c r="J1038">
        <v>308933443</v>
      </c>
      <c r="K1038">
        <v>84</v>
      </c>
      <c r="L1038"/>
      <c r="M1038"/>
      <c r="N1038">
        <v>1.4416359999999999</v>
      </c>
      <c r="O1038" s="83">
        <v>13162.710000000001</v>
      </c>
      <c r="P1038">
        <v>13595.97</v>
      </c>
      <c r="Q1038">
        <v>1.7893969999999999</v>
      </c>
      <c r="R1038">
        <v>14376.28</v>
      </c>
      <c r="S1038">
        <v>1.7893969999999999</v>
      </c>
      <c r="T1038" s="84">
        <v>13162.710000000001</v>
      </c>
      <c r="U1038" s="57">
        <v>44136</v>
      </c>
      <c r="V1038" s="81" t="str">
        <f t="shared" si="64"/>
        <v>52020</v>
      </c>
      <c r="W1038" s="80" t="str">
        <f t="shared" si="65"/>
        <v>Acima de 120 dias</v>
      </c>
      <c r="X1038" s="81" t="str">
        <f t="shared" si="67"/>
        <v>112020</v>
      </c>
      <c r="AA1038"/>
    </row>
    <row r="1039" spans="1:27" x14ac:dyDescent="0.3">
      <c r="A1039" s="57">
        <v>44286</v>
      </c>
      <c r="B1039">
        <v>29894663000189</v>
      </c>
      <c r="C1039" t="s">
        <v>96</v>
      </c>
      <c r="D1039" s="57">
        <v>44001</v>
      </c>
      <c r="E1039">
        <v>313.5</v>
      </c>
      <c r="F1039" s="57">
        <v>44262</v>
      </c>
      <c r="G1039">
        <f t="shared" si="66"/>
        <v>-24</v>
      </c>
      <c r="H1039" s="57">
        <v>45419</v>
      </c>
      <c r="I1039">
        <v>1103</v>
      </c>
      <c r="J1039">
        <v>308933993</v>
      </c>
      <c r="K1039">
        <v>48</v>
      </c>
      <c r="L1039"/>
      <c r="M1039"/>
      <c r="N1039">
        <v>1.3599999999999999</v>
      </c>
      <c r="O1039" s="83">
        <v>9173.98</v>
      </c>
      <c r="P1039">
        <v>10845.02</v>
      </c>
      <c r="Q1039">
        <v>1.798996</v>
      </c>
      <c r="R1039">
        <v>9801.56</v>
      </c>
      <c r="S1039">
        <v>1.798996</v>
      </c>
      <c r="T1039" s="84">
        <v>9173.98</v>
      </c>
      <c r="U1039" s="57">
        <v>44287</v>
      </c>
      <c r="V1039" s="81" t="str">
        <f t="shared" si="64"/>
        <v>62020</v>
      </c>
      <c r="W1039" s="80" t="str">
        <f t="shared" si="65"/>
        <v>1 a 30 dias</v>
      </c>
      <c r="X1039" s="81" t="str">
        <f t="shared" si="67"/>
        <v>42021</v>
      </c>
      <c r="AA1039"/>
    </row>
    <row r="1040" spans="1:27" x14ac:dyDescent="0.3">
      <c r="A1040" s="57">
        <v>44286</v>
      </c>
      <c r="B1040">
        <v>29894663000189</v>
      </c>
      <c r="C1040" t="s">
        <v>96</v>
      </c>
      <c r="D1040" s="57">
        <v>44040</v>
      </c>
      <c r="E1040">
        <v>160</v>
      </c>
      <c r="F1040" s="57">
        <v>44323</v>
      </c>
      <c r="G1040">
        <f t="shared" si="66"/>
        <v>37</v>
      </c>
      <c r="H1040" s="57">
        <v>46545</v>
      </c>
      <c r="I1040">
        <v>2229</v>
      </c>
      <c r="J1040">
        <v>308945776</v>
      </c>
      <c r="K1040">
        <v>84</v>
      </c>
      <c r="L1040"/>
      <c r="M1040"/>
      <c r="N1040">
        <v>1.4502303188931742</v>
      </c>
      <c r="O1040" s="83">
        <v>6595.61</v>
      </c>
      <c r="P1040">
        <v>7712.819999999997</v>
      </c>
      <c r="Q1040">
        <v>1.7989999999999999</v>
      </c>
      <c r="R1040">
        <v>7301.43</v>
      </c>
      <c r="S1040">
        <v>1.7989999999999999</v>
      </c>
      <c r="T1040" s="84">
        <v>6595.61</v>
      </c>
      <c r="U1040" s="57">
        <v>44317</v>
      </c>
      <c r="V1040" s="81" t="str">
        <f t="shared" si="64"/>
        <v>72020</v>
      </c>
      <c r="W1040" s="80" t="str">
        <f t="shared" si="65"/>
        <v>1 a 30 dias</v>
      </c>
      <c r="X1040" s="81" t="str">
        <f t="shared" si="67"/>
        <v>52021</v>
      </c>
      <c r="AA1040"/>
    </row>
    <row r="1041" spans="1:27" x14ac:dyDescent="0.3">
      <c r="A1041" s="57">
        <v>44286</v>
      </c>
      <c r="B1041">
        <v>29894663000189</v>
      </c>
      <c r="C1041" t="s">
        <v>96</v>
      </c>
      <c r="D1041" s="57">
        <v>43978</v>
      </c>
      <c r="E1041">
        <v>936</v>
      </c>
      <c r="F1041" s="57">
        <v>44234</v>
      </c>
      <c r="G1041">
        <f t="shared" si="66"/>
        <v>-52</v>
      </c>
      <c r="H1041" s="57">
        <v>45026</v>
      </c>
      <c r="I1041">
        <v>710</v>
      </c>
      <c r="J1041">
        <v>309018624</v>
      </c>
      <c r="K1041">
        <v>36</v>
      </c>
      <c r="L1041"/>
      <c r="M1041"/>
      <c r="N1041">
        <v>1.3599999999999999</v>
      </c>
      <c r="O1041" s="83">
        <v>21462.3</v>
      </c>
      <c r="P1041">
        <v>26064.99</v>
      </c>
      <c r="Q1041">
        <v>1.6776470000000001</v>
      </c>
      <c r="R1041">
        <v>22110.31</v>
      </c>
      <c r="S1041">
        <v>1.6776470000000001</v>
      </c>
      <c r="T1041" s="84">
        <v>21462.3</v>
      </c>
      <c r="U1041" s="57">
        <v>44228</v>
      </c>
      <c r="V1041" s="81" t="str">
        <f t="shared" si="64"/>
        <v>52020</v>
      </c>
      <c r="W1041" s="80" t="str">
        <f t="shared" si="65"/>
        <v>31 a 60 dias</v>
      </c>
      <c r="X1041" s="81" t="str">
        <f t="shared" si="67"/>
        <v>22021</v>
      </c>
      <c r="AA1041"/>
    </row>
    <row r="1042" spans="1:27" x14ac:dyDescent="0.3">
      <c r="A1042" s="57">
        <v>44286</v>
      </c>
      <c r="B1042">
        <v>29894663000189</v>
      </c>
      <c r="C1042" t="s">
        <v>96</v>
      </c>
      <c r="D1042" s="57">
        <v>43978</v>
      </c>
      <c r="E1042">
        <v>41.65</v>
      </c>
      <c r="F1042" s="57">
        <v>44172</v>
      </c>
      <c r="G1042">
        <f t="shared" si="66"/>
        <v>-114</v>
      </c>
      <c r="H1042" s="57">
        <v>46119</v>
      </c>
      <c r="I1042">
        <v>1803</v>
      </c>
      <c r="J1042">
        <v>309020639</v>
      </c>
      <c r="K1042">
        <v>72</v>
      </c>
      <c r="L1042"/>
      <c r="M1042"/>
      <c r="N1042">
        <v>1.4949999999999999</v>
      </c>
      <c r="O1042" s="83">
        <v>1666.26</v>
      </c>
      <c r="P1042">
        <v>1819.8099999999993</v>
      </c>
      <c r="Q1042">
        <v>2.033121</v>
      </c>
      <c r="R1042">
        <v>1868.73</v>
      </c>
      <c r="S1042">
        <v>2.033121</v>
      </c>
      <c r="T1042" s="84">
        <v>1666.26</v>
      </c>
      <c r="U1042" s="57">
        <v>44166</v>
      </c>
      <c r="V1042" s="81" t="str">
        <f t="shared" si="64"/>
        <v>52020</v>
      </c>
      <c r="W1042" s="80" t="str">
        <f t="shared" si="65"/>
        <v>91 a 120 dias</v>
      </c>
      <c r="X1042" s="81" t="str">
        <f t="shared" si="67"/>
        <v>122020</v>
      </c>
      <c r="AA1042"/>
    </row>
    <row r="1043" spans="1:27" x14ac:dyDescent="0.3">
      <c r="A1043" s="57">
        <v>44286</v>
      </c>
      <c r="B1043">
        <v>29894663000189</v>
      </c>
      <c r="C1043" t="s">
        <v>96</v>
      </c>
      <c r="D1043" s="57">
        <v>44001</v>
      </c>
      <c r="E1043">
        <v>153.1</v>
      </c>
      <c r="F1043" s="57">
        <v>44019</v>
      </c>
      <c r="G1043">
        <f t="shared" si="66"/>
        <v>-267</v>
      </c>
      <c r="H1043" s="57">
        <v>46514</v>
      </c>
      <c r="I1043">
        <v>2198</v>
      </c>
      <c r="J1043">
        <v>309029966</v>
      </c>
      <c r="K1043">
        <v>84</v>
      </c>
      <c r="L1043"/>
      <c r="M1043"/>
      <c r="N1043">
        <v>1.3599999999999999</v>
      </c>
      <c r="O1043" s="83">
        <v>8653.89</v>
      </c>
      <c r="P1043">
        <v>7576.8</v>
      </c>
      <c r="Q1043">
        <v>1.3589279999999999</v>
      </c>
      <c r="R1043">
        <v>8653.33</v>
      </c>
      <c r="S1043">
        <v>1.3589279999999999</v>
      </c>
      <c r="T1043" s="84">
        <v>8653.89</v>
      </c>
      <c r="U1043" s="57">
        <v>44044</v>
      </c>
      <c r="V1043" s="81" t="str">
        <f t="shared" si="64"/>
        <v>62020</v>
      </c>
      <c r="W1043" s="80" t="str">
        <f t="shared" si="65"/>
        <v>Acima de 120 dias</v>
      </c>
      <c r="X1043" s="81" t="str">
        <f t="shared" si="67"/>
        <v>82020</v>
      </c>
      <c r="AA1043"/>
    </row>
    <row r="1044" spans="1:27" x14ac:dyDescent="0.3">
      <c r="A1044" s="57">
        <v>44286</v>
      </c>
      <c r="B1044">
        <v>29894663000189</v>
      </c>
      <c r="C1044" t="s">
        <v>96</v>
      </c>
      <c r="D1044" s="57">
        <v>44001</v>
      </c>
      <c r="E1044">
        <v>212.73</v>
      </c>
      <c r="F1044" s="57">
        <v>44234</v>
      </c>
      <c r="G1044">
        <f t="shared" si="66"/>
        <v>-52</v>
      </c>
      <c r="H1044" s="57">
        <v>46514</v>
      </c>
      <c r="I1044">
        <v>2198</v>
      </c>
      <c r="J1044">
        <v>309032826</v>
      </c>
      <c r="K1044">
        <v>84</v>
      </c>
      <c r="L1044"/>
      <c r="M1044"/>
      <c r="N1044">
        <v>1.4407203270624582</v>
      </c>
      <c r="O1044" s="83">
        <v>9382.86</v>
      </c>
      <c r="P1044">
        <v>10245.17</v>
      </c>
      <c r="Q1044">
        <v>1.7857879999999999</v>
      </c>
      <c r="R1044">
        <v>10299.700000000001</v>
      </c>
      <c r="S1044">
        <v>1.7857879999999999</v>
      </c>
      <c r="T1044" s="84">
        <v>9382.86</v>
      </c>
      <c r="U1044" s="57">
        <v>44228</v>
      </c>
      <c r="V1044" s="81" t="str">
        <f t="shared" si="64"/>
        <v>62020</v>
      </c>
      <c r="W1044" s="80" t="str">
        <f t="shared" si="65"/>
        <v>31 a 60 dias</v>
      </c>
      <c r="X1044" s="81" t="str">
        <f t="shared" si="67"/>
        <v>22021</v>
      </c>
      <c r="AA1044"/>
    </row>
    <row r="1045" spans="1:27" x14ac:dyDescent="0.3">
      <c r="A1045" s="57">
        <v>44286</v>
      </c>
      <c r="B1045">
        <v>29894663000189</v>
      </c>
      <c r="C1045" t="s">
        <v>96</v>
      </c>
      <c r="D1045" s="57">
        <v>44001</v>
      </c>
      <c r="E1045">
        <v>116.95</v>
      </c>
      <c r="F1045" s="57">
        <v>44323</v>
      </c>
      <c r="G1045">
        <f t="shared" si="66"/>
        <v>37</v>
      </c>
      <c r="H1045" s="57">
        <v>46514</v>
      </c>
      <c r="I1045">
        <v>2198</v>
      </c>
      <c r="J1045">
        <v>309036773</v>
      </c>
      <c r="K1045">
        <v>84</v>
      </c>
      <c r="L1045"/>
      <c r="M1045"/>
      <c r="N1045">
        <v>1.4378866684487921</v>
      </c>
      <c r="O1045" s="83">
        <v>4811.5599999999995</v>
      </c>
      <c r="P1045">
        <v>5637.7699999999986</v>
      </c>
      <c r="Q1045">
        <v>1.782756</v>
      </c>
      <c r="R1045">
        <v>5315.9299999999994</v>
      </c>
      <c r="S1045">
        <v>1.782756</v>
      </c>
      <c r="T1045" s="84">
        <v>4811.5599999999995</v>
      </c>
      <c r="U1045" s="57">
        <v>44317</v>
      </c>
      <c r="V1045" s="81" t="str">
        <f t="shared" si="64"/>
        <v>62020</v>
      </c>
      <c r="W1045" s="80" t="str">
        <f t="shared" si="65"/>
        <v>1 a 30 dias</v>
      </c>
      <c r="X1045" s="81" t="str">
        <f t="shared" si="67"/>
        <v>52021</v>
      </c>
      <c r="AA1045"/>
    </row>
    <row r="1046" spans="1:27" x14ac:dyDescent="0.3">
      <c r="A1046" s="57">
        <v>44286</v>
      </c>
      <c r="B1046">
        <v>29894663000189</v>
      </c>
      <c r="C1046" t="s">
        <v>96</v>
      </c>
      <c r="D1046" s="57">
        <v>44074</v>
      </c>
      <c r="E1046">
        <v>81.88</v>
      </c>
      <c r="F1046" s="57">
        <v>44203</v>
      </c>
      <c r="G1046">
        <f t="shared" si="66"/>
        <v>-83</v>
      </c>
      <c r="H1046" s="57">
        <v>46575</v>
      </c>
      <c r="I1046">
        <v>2259</v>
      </c>
      <c r="J1046">
        <v>309053584</v>
      </c>
      <c r="K1046">
        <v>84</v>
      </c>
      <c r="L1046"/>
      <c r="M1046"/>
      <c r="N1046">
        <v>1.4350720135613493</v>
      </c>
      <c r="O1046" s="83">
        <v>3739.92</v>
      </c>
      <c r="P1046">
        <v>3973.6800000000007</v>
      </c>
      <c r="Q1046">
        <v>1.7830710000000001</v>
      </c>
      <c r="R1046">
        <v>4109.1499999999996</v>
      </c>
      <c r="S1046">
        <v>1.7830710000000001</v>
      </c>
      <c r="T1046" s="84">
        <v>3739.92</v>
      </c>
      <c r="U1046" s="57">
        <v>44197</v>
      </c>
      <c r="V1046" s="81" t="str">
        <f t="shared" si="64"/>
        <v>82020</v>
      </c>
      <c r="W1046" s="80" t="str">
        <f t="shared" si="65"/>
        <v>61 a 90 dias</v>
      </c>
      <c r="X1046" s="81" t="str">
        <f t="shared" si="67"/>
        <v>12021</v>
      </c>
      <c r="AA1046"/>
    </row>
    <row r="1047" spans="1:27" x14ac:dyDescent="0.3">
      <c r="A1047" s="57">
        <v>44286</v>
      </c>
      <c r="B1047">
        <v>29894663000189</v>
      </c>
      <c r="C1047" t="s">
        <v>96</v>
      </c>
      <c r="D1047" s="57">
        <v>44074</v>
      </c>
      <c r="E1047">
        <v>100</v>
      </c>
      <c r="F1047" s="57">
        <v>44172</v>
      </c>
      <c r="G1047">
        <f t="shared" si="66"/>
        <v>-114</v>
      </c>
      <c r="H1047" s="57">
        <v>46638</v>
      </c>
      <c r="I1047">
        <v>2322</v>
      </c>
      <c r="J1047">
        <v>309078116</v>
      </c>
      <c r="K1047">
        <v>84</v>
      </c>
      <c r="L1047"/>
      <c r="M1047"/>
      <c r="N1047">
        <v>1.4021189999999999</v>
      </c>
      <c r="O1047" s="83">
        <v>4776.32</v>
      </c>
      <c r="P1047">
        <v>4868.09</v>
      </c>
      <c r="Q1047">
        <v>1.7372399999999999</v>
      </c>
      <c r="R1047">
        <v>5233.87</v>
      </c>
      <c r="S1047">
        <v>1.7372399999999999</v>
      </c>
      <c r="T1047" s="84">
        <v>4776.32</v>
      </c>
      <c r="U1047" s="57">
        <v>44197</v>
      </c>
      <c r="V1047" s="81" t="str">
        <f t="shared" si="64"/>
        <v>82020</v>
      </c>
      <c r="W1047" s="80" t="str">
        <f t="shared" si="65"/>
        <v>91 a 120 dias</v>
      </c>
      <c r="X1047" s="81" t="str">
        <f t="shared" si="67"/>
        <v>12021</v>
      </c>
      <c r="AA1047"/>
    </row>
    <row r="1048" spans="1:27" x14ac:dyDescent="0.3">
      <c r="A1048" s="57">
        <v>44286</v>
      </c>
      <c r="B1048">
        <v>29894663000189</v>
      </c>
      <c r="C1048" t="s">
        <v>96</v>
      </c>
      <c r="D1048" s="57">
        <v>43936</v>
      </c>
      <c r="E1048">
        <v>85.56</v>
      </c>
      <c r="F1048" s="57">
        <v>44081</v>
      </c>
      <c r="G1048">
        <f t="shared" si="66"/>
        <v>-205</v>
      </c>
      <c r="H1048" s="57">
        <v>46090</v>
      </c>
      <c r="I1048">
        <v>1774</v>
      </c>
      <c r="J1048">
        <v>309115611</v>
      </c>
      <c r="K1048">
        <v>72</v>
      </c>
      <c r="L1048"/>
      <c r="M1048"/>
      <c r="N1048">
        <v>1.3599999999999999</v>
      </c>
      <c r="O1048" s="83">
        <v>3980.87</v>
      </c>
      <c r="P1048">
        <v>3869.8599999999992</v>
      </c>
      <c r="Q1048">
        <v>1.591378</v>
      </c>
      <c r="R1048">
        <v>4175.13</v>
      </c>
      <c r="S1048">
        <v>1.591378</v>
      </c>
      <c r="T1048" s="84">
        <v>3980.87</v>
      </c>
      <c r="U1048" s="57">
        <v>44075</v>
      </c>
      <c r="V1048" s="81" t="str">
        <f t="shared" si="64"/>
        <v>42020</v>
      </c>
      <c r="W1048" s="80" t="str">
        <f t="shared" si="65"/>
        <v>Acima de 120 dias</v>
      </c>
      <c r="X1048" s="81" t="str">
        <f t="shared" si="67"/>
        <v>92020</v>
      </c>
      <c r="AA1048"/>
    </row>
    <row r="1049" spans="1:27" x14ac:dyDescent="0.3">
      <c r="A1049" s="57">
        <v>44286</v>
      </c>
      <c r="B1049">
        <v>29894663000189</v>
      </c>
      <c r="C1049" t="s">
        <v>96</v>
      </c>
      <c r="D1049" s="57">
        <v>43978</v>
      </c>
      <c r="E1049">
        <v>54.4</v>
      </c>
      <c r="F1049" s="57">
        <v>44262</v>
      </c>
      <c r="G1049">
        <f t="shared" si="66"/>
        <v>-24</v>
      </c>
      <c r="H1049" s="57">
        <v>46119</v>
      </c>
      <c r="I1049">
        <v>1803</v>
      </c>
      <c r="J1049">
        <v>309117537</v>
      </c>
      <c r="K1049">
        <v>72</v>
      </c>
      <c r="L1049"/>
      <c r="M1049"/>
      <c r="N1049">
        <v>1.3599999999999999</v>
      </c>
      <c r="O1049" s="83">
        <v>2251.71</v>
      </c>
      <c r="P1049">
        <v>2473.35</v>
      </c>
      <c r="Q1049">
        <v>1.5422149999999999</v>
      </c>
      <c r="R1049">
        <v>2352.48</v>
      </c>
      <c r="S1049">
        <v>1.5422149999999999</v>
      </c>
      <c r="T1049" s="84">
        <v>2251.71</v>
      </c>
      <c r="U1049" s="57">
        <v>44287</v>
      </c>
      <c r="V1049" s="81" t="str">
        <f t="shared" si="64"/>
        <v>52020</v>
      </c>
      <c r="W1049" s="80" t="str">
        <f t="shared" si="65"/>
        <v>1 a 30 dias</v>
      </c>
      <c r="X1049" s="81" t="str">
        <f t="shared" si="67"/>
        <v>42021</v>
      </c>
      <c r="AA1049"/>
    </row>
    <row r="1050" spans="1:27" x14ac:dyDescent="0.3">
      <c r="A1050" s="57">
        <v>44286</v>
      </c>
      <c r="B1050">
        <v>29894663000189</v>
      </c>
      <c r="C1050" t="s">
        <v>96</v>
      </c>
      <c r="D1050" s="57">
        <v>43978</v>
      </c>
      <c r="E1050">
        <v>206.45</v>
      </c>
      <c r="F1050" s="57">
        <v>43989</v>
      </c>
      <c r="G1050">
        <f t="shared" si="66"/>
        <v>-297</v>
      </c>
      <c r="H1050" s="57">
        <v>46119</v>
      </c>
      <c r="I1050">
        <v>1803</v>
      </c>
      <c r="J1050">
        <v>309119370</v>
      </c>
      <c r="K1050">
        <v>72</v>
      </c>
      <c r="L1050"/>
      <c r="M1050"/>
      <c r="N1050">
        <v>1.5008591305567902</v>
      </c>
      <c r="O1050" s="83">
        <v>9458.31</v>
      </c>
      <c r="P1050">
        <v>9005.2299999999977</v>
      </c>
      <c r="Q1050">
        <v>2.0567600000000001</v>
      </c>
      <c r="R1050">
        <v>10489.59</v>
      </c>
      <c r="S1050">
        <v>2.0567600000000001</v>
      </c>
      <c r="T1050" s="84">
        <v>9458.31</v>
      </c>
      <c r="U1050" s="57">
        <v>44013</v>
      </c>
      <c r="V1050" s="81" t="str">
        <f t="shared" si="64"/>
        <v>52020</v>
      </c>
      <c r="W1050" s="80" t="str">
        <f t="shared" si="65"/>
        <v>Acima de 120 dias</v>
      </c>
      <c r="X1050" s="81" t="str">
        <f t="shared" si="67"/>
        <v>72020</v>
      </c>
      <c r="AA1050"/>
    </row>
    <row r="1051" spans="1:27" x14ac:dyDescent="0.3">
      <c r="A1051" s="57">
        <v>44286</v>
      </c>
      <c r="B1051">
        <v>29894663000189</v>
      </c>
      <c r="C1051" t="s">
        <v>96</v>
      </c>
      <c r="D1051" s="57">
        <v>44074</v>
      </c>
      <c r="E1051">
        <v>121</v>
      </c>
      <c r="F1051" s="57">
        <v>44234</v>
      </c>
      <c r="G1051">
        <f t="shared" si="66"/>
        <v>-52</v>
      </c>
      <c r="H1051" s="57">
        <v>46638</v>
      </c>
      <c r="I1051">
        <v>2322</v>
      </c>
      <c r="J1051">
        <v>309127272</v>
      </c>
      <c r="K1051">
        <v>84</v>
      </c>
      <c r="L1051"/>
      <c r="M1051"/>
      <c r="N1051">
        <v>1.4056259999999998</v>
      </c>
      <c r="O1051" s="83">
        <v>5531.49</v>
      </c>
      <c r="P1051">
        <v>5883.1999999999971</v>
      </c>
      <c r="Q1051">
        <v>1.7410509999999999</v>
      </c>
      <c r="R1051">
        <v>6084.77</v>
      </c>
      <c r="S1051">
        <v>1.7410509999999999</v>
      </c>
      <c r="T1051" s="84">
        <v>5531.49</v>
      </c>
      <c r="U1051" s="57">
        <v>44287</v>
      </c>
      <c r="V1051" s="81" t="str">
        <f t="shared" si="64"/>
        <v>82020</v>
      </c>
      <c r="W1051" s="80" t="str">
        <f t="shared" si="65"/>
        <v>31 a 60 dias</v>
      </c>
      <c r="X1051" s="81" t="str">
        <f t="shared" si="67"/>
        <v>42021</v>
      </c>
      <c r="AA1051"/>
    </row>
    <row r="1052" spans="1:27" x14ac:dyDescent="0.3">
      <c r="A1052" s="57">
        <v>44286</v>
      </c>
      <c r="B1052">
        <v>29894663000189</v>
      </c>
      <c r="C1052" t="s">
        <v>96</v>
      </c>
      <c r="D1052" s="57">
        <v>44040</v>
      </c>
      <c r="E1052">
        <v>78.930000000000007</v>
      </c>
      <c r="F1052" s="57">
        <v>44262</v>
      </c>
      <c r="G1052">
        <f t="shared" si="66"/>
        <v>-24</v>
      </c>
      <c r="H1052" s="57">
        <v>46545</v>
      </c>
      <c r="I1052">
        <v>2229</v>
      </c>
      <c r="J1052">
        <v>309143296</v>
      </c>
      <c r="K1052">
        <v>84</v>
      </c>
      <c r="L1052"/>
      <c r="M1052"/>
      <c r="N1052">
        <v>1.4297727457722911</v>
      </c>
      <c r="O1052" s="83">
        <v>3431.71</v>
      </c>
      <c r="P1052">
        <v>3830.7599999999993</v>
      </c>
      <c r="Q1052">
        <v>1.777172</v>
      </c>
      <c r="R1052">
        <v>3781.88</v>
      </c>
      <c r="S1052">
        <v>1.777172</v>
      </c>
      <c r="T1052" s="84">
        <v>3431.71</v>
      </c>
      <c r="U1052" s="57">
        <v>44256</v>
      </c>
      <c r="V1052" s="81" t="str">
        <f t="shared" si="64"/>
        <v>72020</v>
      </c>
      <c r="W1052" s="80" t="str">
        <f t="shared" si="65"/>
        <v>1 a 30 dias</v>
      </c>
      <c r="X1052" s="81" t="str">
        <f t="shared" si="67"/>
        <v>32021</v>
      </c>
      <c r="AA1052"/>
    </row>
    <row r="1053" spans="1:27" x14ac:dyDescent="0.3">
      <c r="A1053" s="57">
        <v>44286</v>
      </c>
      <c r="B1053">
        <v>29894663000189</v>
      </c>
      <c r="C1053" t="s">
        <v>96</v>
      </c>
      <c r="D1053" s="57">
        <v>44099</v>
      </c>
      <c r="E1053">
        <v>226.5</v>
      </c>
      <c r="F1053" s="57">
        <v>44323</v>
      </c>
      <c r="G1053">
        <f t="shared" si="66"/>
        <v>37</v>
      </c>
      <c r="H1053" s="57">
        <v>46667</v>
      </c>
      <c r="I1053">
        <v>2351</v>
      </c>
      <c r="J1053">
        <v>309151404</v>
      </c>
      <c r="K1053">
        <v>84</v>
      </c>
      <c r="L1053"/>
      <c r="M1053"/>
      <c r="N1053">
        <v>1.3997249999999999</v>
      </c>
      <c r="O1053" s="83">
        <v>9754.67</v>
      </c>
      <c r="P1053">
        <v>11007.58</v>
      </c>
      <c r="Q1053">
        <v>1.733932</v>
      </c>
      <c r="R1053">
        <v>10806.77</v>
      </c>
      <c r="S1053">
        <v>1.733932</v>
      </c>
      <c r="T1053" s="84">
        <v>9754.67</v>
      </c>
      <c r="U1053" s="57">
        <v>44287</v>
      </c>
      <c r="V1053" s="81" t="str">
        <f t="shared" si="64"/>
        <v>92020</v>
      </c>
      <c r="W1053" s="80" t="str">
        <f t="shared" si="65"/>
        <v>1 a 30 dias</v>
      </c>
      <c r="X1053" s="81" t="str">
        <f t="shared" si="67"/>
        <v>42021</v>
      </c>
      <c r="AA1053"/>
    </row>
    <row r="1054" spans="1:27" x14ac:dyDescent="0.3">
      <c r="A1054" s="57">
        <v>44286</v>
      </c>
      <c r="B1054">
        <v>29894663000189</v>
      </c>
      <c r="C1054" t="s">
        <v>96</v>
      </c>
      <c r="D1054" s="57">
        <v>44074</v>
      </c>
      <c r="E1054">
        <v>114.83</v>
      </c>
      <c r="F1054" s="57">
        <v>44323</v>
      </c>
      <c r="G1054">
        <f t="shared" si="66"/>
        <v>37</v>
      </c>
      <c r="H1054" s="57">
        <v>46575</v>
      </c>
      <c r="I1054">
        <v>2259</v>
      </c>
      <c r="J1054">
        <v>309156601</v>
      </c>
      <c r="K1054">
        <v>84</v>
      </c>
      <c r="L1054"/>
      <c r="M1054"/>
      <c r="N1054">
        <v>1.4397991265672376</v>
      </c>
      <c r="O1054" s="83">
        <v>4778.62</v>
      </c>
      <c r="P1054">
        <v>5564.0299999999988</v>
      </c>
      <c r="Q1054">
        <v>1.7881039999999999</v>
      </c>
      <c r="R1054">
        <v>5295.88</v>
      </c>
      <c r="S1054">
        <v>1.7881039999999999</v>
      </c>
      <c r="T1054" s="84">
        <v>4778.62</v>
      </c>
      <c r="U1054" s="57">
        <v>44317</v>
      </c>
      <c r="V1054" s="81" t="str">
        <f t="shared" si="64"/>
        <v>82020</v>
      </c>
      <c r="W1054" s="80" t="str">
        <f t="shared" si="65"/>
        <v>1 a 30 dias</v>
      </c>
      <c r="X1054" s="81" t="str">
        <f t="shared" si="67"/>
        <v>52021</v>
      </c>
      <c r="AA1054"/>
    </row>
    <row r="1055" spans="1:27" x14ac:dyDescent="0.3">
      <c r="A1055" s="57">
        <v>44286</v>
      </c>
      <c r="B1055">
        <v>29894663000189</v>
      </c>
      <c r="C1055" t="s">
        <v>96</v>
      </c>
      <c r="D1055" s="57">
        <v>44099</v>
      </c>
      <c r="E1055">
        <v>69.42</v>
      </c>
      <c r="F1055" s="57">
        <v>44262</v>
      </c>
      <c r="G1055">
        <f t="shared" si="66"/>
        <v>-24</v>
      </c>
      <c r="H1055" s="57">
        <v>46608</v>
      </c>
      <c r="I1055">
        <v>2292</v>
      </c>
      <c r="J1055">
        <v>309159224</v>
      </c>
      <c r="K1055">
        <v>84</v>
      </c>
      <c r="L1055"/>
      <c r="M1055"/>
      <c r="N1055">
        <v>1.3663480000000001</v>
      </c>
      <c r="O1055" s="83">
        <v>3113.58</v>
      </c>
      <c r="P1055">
        <v>3438.6000000000013</v>
      </c>
      <c r="Q1055">
        <v>1.708944</v>
      </c>
      <c r="R1055">
        <v>3437.51</v>
      </c>
      <c r="S1055">
        <v>1.708944</v>
      </c>
      <c r="T1055" s="84">
        <v>3113.58</v>
      </c>
      <c r="U1055" s="57">
        <v>44287</v>
      </c>
      <c r="V1055" s="81" t="str">
        <f t="shared" si="64"/>
        <v>92020</v>
      </c>
      <c r="W1055" s="80" t="str">
        <f t="shared" si="65"/>
        <v>1 a 30 dias</v>
      </c>
      <c r="X1055" s="81" t="str">
        <f t="shared" si="67"/>
        <v>42021</v>
      </c>
      <c r="AA1055"/>
    </row>
    <row r="1056" spans="1:27" x14ac:dyDescent="0.3">
      <c r="A1056" s="57">
        <v>44286</v>
      </c>
      <c r="B1056">
        <v>29894663000189</v>
      </c>
      <c r="C1056" t="s">
        <v>96</v>
      </c>
      <c r="D1056" s="57">
        <v>44074</v>
      </c>
      <c r="E1056">
        <v>276.39999999999998</v>
      </c>
      <c r="F1056" s="57">
        <v>44234</v>
      </c>
      <c r="G1056">
        <f t="shared" si="66"/>
        <v>-52</v>
      </c>
      <c r="H1056" s="57">
        <v>46575</v>
      </c>
      <c r="I1056">
        <v>2259</v>
      </c>
      <c r="J1056">
        <v>309160639</v>
      </c>
      <c r="K1056">
        <v>84</v>
      </c>
      <c r="L1056"/>
      <c r="M1056"/>
      <c r="N1056">
        <v>1.4428085689970702</v>
      </c>
      <c r="O1056" s="83">
        <v>12321.18</v>
      </c>
      <c r="P1056">
        <v>13379.469999999996</v>
      </c>
      <c r="Q1056">
        <v>1.7912699999999999</v>
      </c>
      <c r="R1056">
        <v>13564.98</v>
      </c>
      <c r="S1056">
        <v>1.7912699999999999</v>
      </c>
      <c r="T1056" s="84">
        <v>12321.18</v>
      </c>
      <c r="U1056" s="57">
        <v>44228</v>
      </c>
      <c r="V1056" s="81" t="str">
        <f t="shared" si="64"/>
        <v>82020</v>
      </c>
      <c r="W1056" s="80" t="str">
        <f t="shared" si="65"/>
        <v>31 a 60 dias</v>
      </c>
      <c r="X1056" s="81" t="str">
        <f t="shared" si="67"/>
        <v>22021</v>
      </c>
      <c r="AA1056"/>
    </row>
    <row r="1057" spans="1:27" x14ac:dyDescent="0.3">
      <c r="A1057" s="57">
        <v>44286</v>
      </c>
      <c r="B1057">
        <v>29894663000189</v>
      </c>
      <c r="C1057" t="s">
        <v>96</v>
      </c>
      <c r="D1057" s="57">
        <v>44074</v>
      </c>
      <c r="E1057">
        <v>148</v>
      </c>
      <c r="F1057" s="57">
        <v>44262</v>
      </c>
      <c r="G1057">
        <f t="shared" si="66"/>
        <v>-24</v>
      </c>
      <c r="H1057" s="57">
        <v>46608</v>
      </c>
      <c r="I1057">
        <v>2292</v>
      </c>
      <c r="J1057">
        <v>309165784</v>
      </c>
      <c r="K1057">
        <v>84</v>
      </c>
      <c r="L1057"/>
      <c r="M1057"/>
      <c r="N1057">
        <v>1.3599999999999999</v>
      </c>
      <c r="O1057" s="83">
        <v>7287.3</v>
      </c>
      <c r="P1057">
        <v>7411.83</v>
      </c>
      <c r="Q1057">
        <v>1.38462</v>
      </c>
      <c r="R1057">
        <v>7342.38</v>
      </c>
      <c r="S1057">
        <v>1.38462</v>
      </c>
      <c r="T1057" s="84">
        <v>7287.3</v>
      </c>
      <c r="U1057" s="57">
        <v>44256</v>
      </c>
      <c r="V1057" s="81" t="str">
        <f t="shared" si="64"/>
        <v>82020</v>
      </c>
      <c r="W1057" s="80" t="str">
        <f t="shared" si="65"/>
        <v>1 a 30 dias</v>
      </c>
      <c r="X1057" s="81" t="str">
        <f t="shared" si="67"/>
        <v>32021</v>
      </c>
      <c r="AA1057"/>
    </row>
    <row r="1058" spans="1:27" x14ac:dyDescent="0.3">
      <c r="A1058" s="57">
        <v>44286</v>
      </c>
      <c r="B1058">
        <v>29894663000189</v>
      </c>
      <c r="C1058" t="s">
        <v>96</v>
      </c>
      <c r="D1058" s="57">
        <v>44074</v>
      </c>
      <c r="E1058">
        <v>460.29</v>
      </c>
      <c r="F1058" s="57">
        <v>44172</v>
      </c>
      <c r="G1058">
        <f t="shared" si="66"/>
        <v>-114</v>
      </c>
      <c r="H1058" s="57">
        <v>46273</v>
      </c>
      <c r="I1058">
        <v>1957</v>
      </c>
      <c r="J1058">
        <v>309168665</v>
      </c>
      <c r="K1058">
        <v>72</v>
      </c>
      <c r="L1058"/>
      <c r="M1058"/>
      <c r="N1058">
        <v>1.3599999999999999</v>
      </c>
      <c r="O1058" s="83">
        <v>22004.940000000002</v>
      </c>
      <c r="P1058">
        <v>20857.66</v>
      </c>
      <c r="Q1058">
        <v>1.4087229999999999</v>
      </c>
      <c r="R1058">
        <v>22271.379999999997</v>
      </c>
      <c r="S1058">
        <v>1.4087229999999999</v>
      </c>
      <c r="T1058" s="84">
        <v>22004.940000000002</v>
      </c>
      <c r="U1058" s="57">
        <v>44166</v>
      </c>
      <c r="V1058" s="81" t="str">
        <f t="shared" si="64"/>
        <v>82020</v>
      </c>
      <c r="W1058" s="80" t="str">
        <f t="shared" si="65"/>
        <v>91 a 120 dias</v>
      </c>
      <c r="X1058" s="81" t="str">
        <f t="shared" si="67"/>
        <v>122020</v>
      </c>
      <c r="AA1058"/>
    </row>
    <row r="1059" spans="1:27" x14ac:dyDescent="0.3">
      <c r="A1059" s="57">
        <v>44286</v>
      </c>
      <c r="B1059">
        <v>29894663000189</v>
      </c>
      <c r="C1059" t="s">
        <v>96</v>
      </c>
      <c r="D1059" s="57">
        <v>44001</v>
      </c>
      <c r="E1059">
        <v>128.04</v>
      </c>
      <c r="F1059" s="57">
        <v>44142</v>
      </c>
      <c r="G1059">
        <f t="shared" si="66"/>
        <v>-144</v>
      </c>
      <c r="H1059" s="57">
        <v>46514</v>
      </c>
      <c r="I1059">
        <v>2198</v>
      </c>
      <c r="J1059">
        <v>309231750</v>
      </c>
      <c r="K1059">
        <v>84</v>
      </c>
      <c r="L1059"/>
      <c r="M1059"/>
      <c r="N1059">
        <v>1.4493195928754088</v>
      </c>
      <c r="O1059" s="83">
        <v>6018.16</v>
      </c>
      <c r="P1059">
        <v>6148.7899999999981</v>
      </c>
      <c r="Q1059">
        <v>1.7948599999999999</v>
      </c>
      <c r="R1059">
        <v>6568.5999999999995</v>
      </c>
      <c r="S1059">
        <v>1.7948599999999999</v>
      </c>
      <c r="T1059" s="84">
        <v>6018.16</v>
      </c>
      <c r="U1059" s="57">
        <v>44136</v>
      </c>
      <c r="V1059" s="81" t="str">
        <f t="shared" si="64"/>
        <v>62020</v>
      </c>
      <c r="W1059" s="80" t="str">
        <f t="shared" si="65"/>
        <v>Acima de 120 dias</v>
      </c>
      <c r="X1059" s="81" t="str">
        <f t="shared" si="67"/>
        <v>112020</v>
      </c>
      <c r="AA1059"/>
    </row>
    <row r="1060" spans="1:27" x14ac:dyDescent="0.3">
      <c r="A1060" s="57">
        <v>44286</v>
      </c>
      <c r="B1060">
        <v>29894663000189</v>
      </c>
      <c r="C1060" t="s">
        <v>96</v>
      </c>
      <c r="D1060" s="57">
        <v>44074</v>
      </c>
      <c r="E1060">
        <v>71.209999999999994</v>
      </c>
      <c r="F1060" s="57">
        <v>44172</v>
      </c>
      <c r="G1060">
        <f t="shared" si="66"/>
        <v>-114</v>
      </c>
      <c r="H1060" s="57">
        <v>46575</v>
      </c>
      <c r="I1060">
        <v>2259</v>
      </c>
      <c r="J1060">
        <v>309235529</v>
      </c>
      <c r="K1060">
        <v>84</v>
      </c>
      <c r="L1060"/>
      <c r="M1060"/>
      <c r="N1060">
        <v>1.4115135622151551</v>
      </c>
      <c r="O1060" s="83">
        <v>3345.1800000000003</v>
      </c>
      <c r="P1060">
        <v>3482.9600000000014</v>
      </c>
      <c r="Q1060">
        <v>1.757965</v>
      </c>
      <c r="R1060">
        <v>3668.4799999999996</v>
      </c>
      <c r="S1060">
        <v>1.757965</v>
      </c>
      <c r="T1060" s="84">
        <v>3345.1800000000003</v>
      </c>
      <c r="U1060" s="57">
        <v>44197</v>
      </c>
      <c r="V1060" s="81" t="str">
        <f t="shared" si="64"/>
        <v>82020</v>
      </c>
      <c r="W1060" s="80" t="str">
        <f t="shared" si="65"/>
        <v>91 a 120 dias</v>
      </c>
      <c r="X1060" s="81" t="str">
        <f t="shared" si="67"/>
        <v>12021</v>
      </c>
      <c r="AA1060"/>
    </row>
    <row r="1061" spans="1:27" x14ac:dyDescent="0.3">
      <c r="A1061" s="57">
        <v>44286</v>
      </c>
      <c r="B1061">
        <v>29894663000189</v>
      </c>
      <c r="C1061" t="s">
        <v>96</v>
      </c>
      <c r="D1061" s="57">
        <v>43978</v>
      </c>
      <c r="E1061">
        <v>130.49</v>
      </c>
      <c r="F1061" s="57">
        <v>44019</v>
      </c>
      <c r="G1061">
        <f t="shared" si="66"/>
        <v>-267</v>
      </c>
      <c r="H1061" s="57">
        <v>46514</v>
      </c>
      <c r="I1061">
        <v>2198</v>
      </c>
      <c r="J1061">
        <v>309237460</v>
      </c>
      <c r="K1061">
        <v>84</v>
      </c>
      <c r="L1061"/>
      <c r="M1061"/>
      <c r="N1061">
        <v>1.3987829999999999</v>
      </c>
      <c r="O1061" s="83">
        <v>6732.88</v>
      </c>
      <c r="P1061">
        <v>6435.9600000000037</v>
      </c>
      <c r="Q1061">
        <v>1.7436579999999999</v>
      </c>
      <c r="R1061">
        <v>7305.51</v>
      </c>
      <c r="S1061">
        <v>1.7436579999999999</v>
      </c>
      <c r="T1061" s="84">
        <v>6732.88</v>
      </c>
      <c r="U1061" s="57">
        <v>44044</v>
      </c>
      <c r="V1061" s="81" t="str">
        <f t="shared" si="64"/>
        <v>52020</v>
      </c>
      <c r="W1061" s="80" t="str">
        <f t="shared" si="65"/>
        <v>Acima de 120 dias</v>
      </c>
      <c r="X1061" s="81" t="str">
        <f t="shared" si="67"/>
        <v>82020</v>
      </c>
      <c r="AA1061"/>
    </row>
    <row r="1062" spans="1:27" x14ac:dyDescent="0.3">
      <c r="A1062" s="57">
        <v>44286</v>
      </c>
      <c r="B1062">
        <v>29894663000189</v>
      </c>
      <c r="C1062" t="s">
        <v>96</v>
      </c>
      <c r="D1062" s="57">
        <v>44040</v>
      </c>
      <c r="E1062">
        <v>41.55</v>
      </c>
      <c r="F1062" s="57">
        <v>44172</v>
      </c>
      <c r="G1062">
        <f t="shared" si="66"/>
        <v>-114</v>
      </c>
      <c r="H1062" s="57">
        <v>46545</v>
      </c>
      <c r="I1062">
        <v>2229</v>
      </c>
      <c r="J1062">
        <v>309239276</v>
      </c>
      <c r="K1062">
        <v>84</v>
      </c>
      <c r="L1062"/>
      <c r="M1062"/>
      <c r="N1062">
        <v>1.39840278393441</v>
      </c>
      <c r="O1062" s="83">
        <v>1947.6</v>
      </c>
      <c r="P1062">
        <v>2037.7799999999997</v>
      </c>
      <c r="Q1062">
        <v>1.743749</v>
      </c>
      <c r="R1062">
        <v>2133.5700000000002</v>
      </c>
      <c r="S1062">
        <v>1.743749</v>
      </c>
      <c r="T1062" s="84">
        <v>1947.6</v>
      </c>
      <c r="U1062" s="57">
        <v>44197</v>
      </c>
      <c r="V1062" s="81" t="str">
        <f t="shared" si="64"/>
        <v>72020</v>
      </c>
      <c r="W1062" s="80" t="str">
        <f t="shared" si="65"/>
        <v>91 a 120 dias</v>
      </c>
      <c r="X1062" s="81" t="str">
        <f t="shared" si="67"/>
        <v>12021</v>
      </c>
      <c r="AA1062"/>
    </row>
    <row r="1063" spans="1:27" x14ac:dyDescent="0.3">
      <c r="A1063" s="57">
        <v>44286</v>
      </c>
      <c r="B1063">
        <v>29894663000189</v>
      </c>
      <c r="C1063" t="s">
        <v>96</v>
      </c>
      <c r="D1063" s="57">
        <v>44074</v>
      </c>
      <c r="E1063">
        <v>780.85</v>
      </c>
      <c r="F1063" s="57">
        <v>44293</v>
      </c>
      <c r="G1063">
        <f t="shared" si="66"/>
        <v>7</v>
      </c>
      <c r="H1063" s="57">
        <v>46575</v>
      </c>
      <c r="I1063">
        <v>2259</v>
      </c>
      <c r="J1063">
        <v>309259714</v>
      </c>
      <c r="K1063">
        <v>84</v>
      </c>
      <c r="L1063"/>
      <c r="M1063"/>
      <c r="N1063">
        <v>1.4396680086291549</v>
      </c>
      <c r="O1063" s="83">
        <v>33277.17</v>
      </c>
      <c r="P1063">
        <v>37837.240000000005</v>
      </c>
      <c r="Q1063">
        <v>1.7879309999999999</v>
      </c>
      <c r="R1063">
        <v>36794.42</v>
      </c>
      <c r="S1063">
        <v>1.7879309999999999</v>
      </c>
      <c r="T1063" s="84">
        <v>33277.17</v>
      </c>
      <c r="U1063" s="57">
        <v>44287</v>
      </c>
      <c r="V1063" s="81" t="str">
        <f t="shared" si="64"/>
        <v>82020</v>
      </c>
      <c r="W1063" s="80" t="str">
        <f t="shared" si="65"/>
        <v>1 a 30 dias</v>
      </c>
      <c r="X1063" s="81" t="str">
        <f t="shared" si="67"/>
        <v>42021</v>
      </c>
      <c r="AA1063"/>
    </row>
    <row r="1064" spans="1:27" x14ac:dyDescent="0.3">
      <c r="A1064" s="57">
        <v>44286</v>
      </c>
      <c r="B1064">
        <v>29894663000189</v>
      </c>
      <c r="C1064" t="s">
        <v>96</v>
      </c>
      <c r="D1064" s="57">
        <v>44074</v>
      </c>
      <c r="E1064">
        <v>101.04</v>
      </c>
      <c r="F1064" s="57">
        <v>44172</v>
      </c>
      <c r="G1064">
        <f t="shared" si="66"/>
        <v>-114</v>
      </c>
      <c r="H1064" s="57">
        <v>46149</v>
      </c>
      <c r="I1064">
        <v>1833</v>
      </c>
      <c r="J1064">
        <v>309332815</v>
      </c>
      <c r="K1064">
        <v>72</v>
      </c>
      <c r="L1064"/>
      <c r="M1064"/>
      <c r="N1064">
        <v>1.400382319157925</v>
      </c>
      <c r="O1064" s="83">
        <v>4283.09</v>
      </c>
      <c r="P1064">
        <v>4473.489999999998</v>
      </c>
      <c r="Q1064">
        <v>1.793283</v>
      </c>
      <c r="R1064">
        <v>4673.57</v>
      </c>
      <c r="S1064">
        <v>1.793283</v>
      </c>
      <c r="T1064" s="84">
        <v>4283.09</v>
      </c>
      <c r="U1064" s="57">
        <v>44166</v>
      </c>
      <c r="V1064" s="81" t="str">
        <f t="shared" si="64"/>
        <v>82020</v>
      </c>
      <c r="W1064" s="80" t="str">
        <f t="shared" si="65"/>
        <v>91 a 120 dias</v>
      </c>
      <c r="X1064" s="81" t="str">
        <f t="shared" si="67"/>
        <v>122020</v>
      </c>
      <c r="AA1064"/>
    </row>
    <row r="1065" spans="1:27" x14ac:dyDescent="0.3">
      <c r="A1065" s="57">
        <v>44286</v>
      </c>
      <c r="B1065">
        <v>29894663000189</v>
      </c>
      <c r="C1065" t="s">
        <v>96</v>
      </c>
      <c r="D1065" s="57">
        <v>44040</v>
      </c>
      <c r="E1065">
        <v>560</v>
      </c>
      <c r="F1065" s="57">
        <v>44262</v>
      </c>
      <c r="G1065">
        <f t="shared" si="66"/>
        <v>-24</v>
      </c>
      <c r="H1065" s="57">
        <v>46545</v>
      </c>
      <c r="I1065">
        <v>2229</v>
      </c>
      <c r="J1065">
        <v>309337723</v>
      </c>
      <c r="K1065">
        <v>84</v>
      </c>
      <c r="L1065"/>
      <c r="M1065"/>
      <c r="N1065">
        <v>1.3599999999999999</v>
      </c>
      <c r="O1065" s="83">
        <v>26464.53</v>
      </c>
      <c r="P1065">
        <v>27821.039999999997</v>
      </c>
      <c r="Q1065">
        <v>1.477185</v>
      </c>
      <c r="R1065">
        <v>27377.87</v>
      </c>
      <c r="S1065">
        <v>1.477185</v>
      </c>
      <c r="T1065" s="84">
        <v>26464.53</v>
      </c>
      <c r="U1065" s="57">
        <v>44287</v>
      </c>
      <c r="V1065" s="81" t="str">
        <f t="shared" si="64"/>
        <v>72020</v>
      </c>
      <c r="W1065" s="80" t="str">
        <f t="shared" si="65"/>
        <v>1 a 30 dias</v>
      </c>
      <c r="X1065" s="81" t="str">
        <f t="shared" si="67"/>
        <v>42021</v>
      </c>
      <c r="AA1065"/>
    </row>
    <row r="1066" spans="1:27" x14ac:dyDescent="0.3">
      <c r="A1066" s="57">
        <v>44286</v>
      </c>
      <c r="B1066">
        <v>29894663000189</v>
      </c>
      <c r="C1066" t="s">
        <v>96</v>
      </c>
      <c r="D1066" s="57">
        <v>43978</v>
      </c>
      <c r="E1066">
        <v>202.06</v>
      </c>
      <c r="F1066" s="57">
        <v>44142</v>
      </c>
      <c r="G1066">
        <f t="shared" si="66"/>
        <v>-144</v>
      </c>
      <c r="H1066" s="57">
        <v>46545</v>
      </c>
      <c r="I1066">
        <v>2229</v>
      </c>
      <c r="J1066">
        <v>309338753</v>
      </c>
      <c r="K1066">
        <v>84</v>
      </c>
      <c r="L1066"/>
      <c r="M1066"/>
      <c r="N1066">
        <v>1.409508</v>
      </c>
      <c r="O1066" s="83">
        <v>9671.56</v>
      </c>
      <c r="P1066">
        <v>9789.8800000000047</v>
      </c>
      <c r="Q1066">
        <v>1.7446029999999999</v>
      </c>
      <c r="R1066">
        <v>10546.35</v>
      </c>
      <c r="S1066">
        <v>1.7446029999999999</v>
      </c>
      <c r="T1066" s="84">
        <v>9671.56</v>
      </c>
      <c r="U1066" s="57">
        <v>44136</v>
      </c>
      <c r="V1066" s="81" t="str">
        <f t="shared" si="64"/>
        <v>52020</v>
      </c>
      <c r="W1066" s="80" t="str">
        <f t="shared" si="65"/>
        <v>Acima de 120 dias</v>
      </c>
      <c r="X1066" s="81" t="str">
        <f t="shared" si="67"/>
        <v>112020</v>
      </c>
      <c r="AA1066"/>
    </row>
    <row r="1067" spans="1:27" x14ac:dyDescent="0.3">
      <c r="A1067" s="57">
        <v>44286</v>
      </c>
      <c r="B1067">
        <v>29894663000189</v>
      </c>
      <c r="C1067" t="s">
        <v>96</v>
      </c>
      <c r="D1067" s="57">
        <v>44099</v>
      </c>
      <c r="E1067">
        <v>135.31</v>
      </c>
      <c r="F1067" s="57">
        <v>44262</v>
      </c>
      <c r="G1067">
        <f t="shared" si="66"/>
        <v>-24</v>
      </c>
      <c r="H1067" s="57">
        <v>45145</v>
      </c>
      <c r="I1067">
        <v>829</v>
      </c>
      <c r="J1067">
        <v>309366674</v>
      </c>
      <c r="K1067">
        <v>36</v>
      </c>
      <c r="L1067"/>
      <c r="M1067"/>
      <c r="N1067">
        <v>1.3599999999999999</v>
      </c>
      <c r="O1067" s="83">
        <v>3277.75</v>
      </c>
      <c r="P1067">
        <v>3766.94</v>
      </c>
      <c r="Q1067">
        <v>1.791806</v>
      </c>
      <c r="R1067">
        <v>3443.3599999999997</v>
      </c>
      <c r="S1067">
        <v>1.791806</v>
      </c>
      <c r="T1067" s="84">
        <v>3277.75</v>
      </c>
      <c r="U1067" s="57">
        <v>44287</v>
      </c>
      <c r="V1067" s="81" t="str">
        <f t="shared" si="64"/>
        <v>92020</v>
      </c>
      <c r="W1067" s="80" t="str">
        <f t="shared" si="65"/>
        <v>1 a 30 dias</v>
      </c>
      <c r="X1067" s="81" t="str">
        <f t="shared" si="67"/>
        <v>42021</v>
      </c>
      <c r="AA1067"/>
    </row>
    <row r="1068" spans="1:27" x14ac:dyDescent="0.3">
      <c r="A1068" s="57">
        <v>44286</v>
      </c>
      <c r="B1068">
        <v>29894663000189</v>
      </c>
      <c r="C1068" t="s">
        <v>96</v>
      </c>
      <c r="D1068" s="57">
        <v>44074</v>
      </c>
      <c r="E1068">
        <v>100.9</v>
      </c>
      <c r="F1068" s="57">
        <v>44234</v>
      </c>
      <c r="G1068">
        <f t="shared" si="66"/>
        <v>-52</v>
      </c>
      <c r="H1068" s="57">
        <v>46638</v>
      </c>
      <c r="I1068">
        <v>2322</v>
      </c>
      <c r="J1068">
        <v>309379573</v>
      </c>
      <c r="K1068">
        <v>84</v>
      </c>
      <c r="L1068"/>
      <c r="M1068"/>
      <c r="N1068">
        <v>1.4521809999999999</v>
      </c>
      <c r="O1068" s="83">
        <v>4550.63</v>
      </c>
      <c r="P1068">
        <v>4827.82</v>
      </c>
      <c r="Q1068">
        <v>1.7904770000000001</v>
      </c>
      <c r="R1068">
        <v>5005.7700000000004</v>
      </c>
      <c r="S1068">
        <v>1.7904770000000001</v>
      </c>
      <c r="T1068" s="84">
        <v>4550.63</v>
      </c>
      <c r="U1068" s="57">
        <v>44228</v>
      </c>
      <c r="V1068" s="81" t="str">
        <f t="shared" si="64"/>
        <v>82020</v>
      </c>
      <c r="W1068" s="80" t="str">
        <f t="shared" si="65"/>
        <v>31 a 60 dias</v>
      </c>
      <c r="X1068" s="81" t="str">
        <f t="shared" si="67"/>
        <v>22021</v>
      </c>
      <c r="AA1068"/>
    </row>
    <row r="1069" spans="1:27" x14ac:dyDescent="0.3">
      <c r="A1069" s="57">
        <v>44286</v>
      </c>
      <c r="B1069">
        <v>29894663000189</v>
      </c>
      <c r="C1069" t="s">
        <v>96</v>
      </c>
      <c r="D1069" s="57">
        <v>44134</v>
      </c>
      <c r="E1069">
        <v>466.65</v>
      </c>
      <c r="F1069" s="57">
        <v>44172</v>
      </c>
      <c r="G1069">
        <f t="shared" si="66"/>
        <v>-114</v>
      </c>
      <c r="H1069" s="57">
        <v>46638</v>
      </c>
      <c r="I1069">
        <v>2322</v>
      </c>
      <c r="J1069">
        <v>309390898</v>
      </c>
      <c r="K1069">
        <v>84</v>
      </c>
      <c r="L1069"/>
      <c r="M1069"/>
      <c r="N1069">
        <v>1.4395309999999999</v>
      </c>
      <c r="O1069" s="83">
        <v>21990.54</v>
      </c>
      <c r="P1069">
        <v>22603.969999999998</v>
      </c>
      <c r="Q1069">
        <v>1.7885770000000001</v>
      </c>
      <c r="R1069">
        <v>24169.38</v>
      </c>
      <c r="S1069">
        <v>1.7885770000000001</v>
      </c>
      <c r="T1069" s="84">
        <v>21990.54</v>
      </c>
      <c r="U1069" s="57">
        <v>44166</v>
      </c>
      <c r="V1069" s="81" t="str">
        <f t="shared" si="64"/>
        <v>102020</v>
      </c>
      <c r="W1069" s="80" t="str">
        <f t="shared" si="65"/>
        <v>91 a 120 dias</v>
      </c>
      <c r="X1069" s="81" t="str">
        <f t="shared" si="67"/>
        <v>122020</v>
      </c>
      <c r="AA1069"/>
    </row>
    <row r="1070" spans="1:27" x14ac:dyDescent="0.3">
      <c r="A1070" s="57">
        <v>44286</v>
      </c>
      <c r="B1070">
        <v>29894663000189</v>
      </c>
      <c r="C1070" t="s">
        <v>96</v>
      </c>
      <c r="D1070" s="57">
        <v>43978</v>
      </c>
      <c r="E1070">
        <v>115</v>
      </c>
      <c r="F1070" s="57">
        <v>44172</v>
      </c>
      <c r="G1070">
        <f t="shared" si="66"/>
        <v>-114</v>
      </c>
      <c r="H1070" s="57">
        <v>46484</v>
      </c>
      <c r="I1070">
        <v>2168</v>
      </c>
      <c r="J1070">
        <v>309426891</v>
      </c>
      <c r="K1070">
        <v>84</v>
      </c>
      <c r="L1070"/>
      <c r="M1070"/>
      <c r="N1070">
        <v>1.431329756831687</v>
      </c>
      <c r="O1070" s="83">
        <v>5280.18</v>
      </c>
      <c r="P1070">
        <v>5575.5099999999993</v>
      </c>
      <c r="Q1070">
        <v>1.778427</v>
      </c>
      <c r="R1070">
        <v>5771.61</v>
      </c>
      <c r="S1070">
        <v>1.778427</v>
      </c>
      <c r="T1070" s="84">
        <v>5280.18</v>
      </c>
      <c r="U1070" s="57">
        <v>44166</v>
      </c>
      <c r="V1070" s="81" t="str">
        <f t="shared" si="64"/>
        <v>52020</v>
      </c>
      <c r="W1070" s="80" t="str">
        <f t="shared" si="65"/>
        <v>91 a 120 dias</v>
      </c>
      <c r="X1070" s="81" t="str">
        <f t="shared" si="67"/>
        <v>122020</v>
      </c>
      <c r="AA1070"/>
    </row>
    <row r="1071" spans="1:27" x14ac:dyDescent="0.3">
      <c r="A1071" s="57">
        <v>44286</v>
      </c>
      <c r="B1071">
        <v>29894663000189</v>
      </c>
      <c r="C1071" t="s">
        <v>96</v>
      </c>
      <c r="D1071" s="57">
        <v>44099</v>
      </c>
      <c r="E1071">
        <v>102.82</v>
      </c>
      <c r="F1071" s="57">
        <v>44234</v>
      </c>
      <c r="G1071">
        <f t="shared" si="66"/>
        <v>-52</v>
      </c>
      <c r="H1071" s="57">
        <v>46667</v>
      </c>
      <c r="I1071">
        <v>2351</v>
      </c>
      <c r="J1071">
        <v>309427572</v>
      </c>
      <c r="K1071">
        <v>84</v>
      </c>
      <c r="L1071"/>
      <c r="M1071"/>
      <c r="N1071">
        <v>1.404099</v>
      </c>
      <c r="O1071" s="83">
        <v>4730.3999999999996</v>
      </c>
      <c r="P1071">
        <v>4989.3</v>
      </c>
      <c r="Q1071">
        <v>1.7385999999999999</v>
      </c>
      <c r="R1071">
        <v>5207.5099999999993</v>
      </c>
      <c r="S1071">
        <v>1.7385999999999999</v>
      </c>
      <c r="T1071" s="84">
        <v>4730.3999999999996</v>
      </c>
      <c r="U1071" s="57">
        <v>44228</v>
      </c>
      <c r="V1071" s="81" t="str">
        <f t="shared" si="64"/>
        <v>92020</v>
      </c>
      <c r="W1071" s="80" t="str">
        <f t="shared" si="65"/>
        <v>31 a 60 dias</v>
      </c>
      <c r="X1071" s="81" t="str">
        <f t="shared" si="67"/>
        <v>22021</v>
      </c>
      <c r="AA1071"/>
    </row>
    <row r="1072" spans="1:27" x14ac:dyDescent="0.3">
      <c r="A1072" s="57">
        <v>44286</v>
      </c>
      <c r="B1072">
        <v>29894663000189</v>
      </c>
      <c r="C1072" t="s">
        <v>96</v>
      </c>
      <c r="D1072" s="57">
        <v>44040</v>
      </c>
      <c r="E1072">
        <v>193.28</v>
      </c>
      <c r="F1072" s="57">
        <v>44234</v>
      </c>
      <c r="G1072">
        <f t="shared" si="66"/>
        <v>-52</v>
      </c>
      <c r="H1072" s="57">
        <v>46514</v>
      </c>
      <c r="I1072">
        <v>2198</v>
      </c>
      <c r="J1072">
        <v>309435934</v>
      </c>
      <c r="K1072">
        <v>84</v>
      </c>
      <c r="L1072"/>
      <c r="M1072"/>
      <c r="N1072">
        <v>1.4484405989348235</v>
      </c>
      <c r="O1072" s="83">
        <v>8500.33</v>
      </c>
      <c r="P1072">
        <v>9264.4199999999983</v>
      </c>
      <c r="Q1072">
        <v>1.7968420000000001</v>
      </c>
      <c r="R1072">
        <v>9337.9100000000017</v>
      </c>
      <c r="S1072">
        <v>1.7968420000000001</v>
      </c>
      <c r="T1072" s="84">
        <v>8500.33</v>
      </c>
      <c r="U1072" s="57">
        <v>44228</v>
      </c>
      <c r="V1072" s="81" t="str">
        <f t="shared" si="64"/>
        <v>72020</v>
      </c>
      <c r="W1072" s="80" t="str">
        <f t="shared" si="65"/>
        <v>31 a 60 dias</v>
      </c>
      <c r="X1072" s="81" t="str">
        <f t="shared" si="67"/>
        <v>22021</v>
      </c>
      <c r="AA1072"/>
    </row>
    <row r="1073" spans="1:27" x14ac:dyDescent="0.3">
      <c r="A1073" s="57">
        <v>44286</v>
      </c>
      <c r="B1073">
        <v>29894663000189</v>
      </c>
      <c r="C1073" t="s">
        <v>96</v>
      </c>
      <c r="D1073" s="57">
        <v>44074</v>
      </c>
      <c r="E1073">
        <v>188</v>
      </c>
      <c r="F1073" s="57">
        <v>44111</v>
      </c>
      <c r="G1073">
        <f t="shared" si="66"/>
        <v>-175</v>
      </c>
      <c r="H1073" s="57">
        <v>46575</v>
      </c>
      <c r="I1073">
        <v>2259</v>
      </c>
      <c r="J1073">
        <v>309456614</v>
      </c>
      <c r="K1073">
        <v>84</v>
      </c>
      <c r="L1073"/>
      <c r="M1073"/>
      <c r="N1073">
        <v>1.4332670455753256</v>
      </c>
      <c r="O1073" s="83">
        <v>9155.2900000000009</v>
      </c>
      <c r="P1073">
        <v>9129.149999999996</v>
      </c>
      <c r="Q1073">
        <v>1.781134</v>
      </c>
      <c r="R1073">
        <v>10003.540000000001</v>
      </c>
      <c r="S1073">
        <v>1.781134</v>
      </c>
      <c r="T1073" s="84">
        <v>9155.2900000000009</v>
      </c>
      <c r="U1073" s="57">
        <v>44136</v>
      </c>
      <c r="V1073" s="81" t="str">
        <f t="shared" si="64"/>
        <v>82020</v>
      </c>
      <c r="W1073" s="80" t="str">
        <f t="shared" si="65"/>
        <v>Acima de 120 dias</v>
      </c>
      <c r="X1073" s="81" t="str">
        <f t="shared" si="67"/>
        <v>112020</v>
      </c>
      <c r="AA1073"/>
    </row>
    <row r="1074" spans="1:27" x14ac:dyDescent="0.3">
      <c r="A1074" s="57">
        <v>44286</v>
      </c>
      <c r="B1074">
        <v>29894663000189</v>
      </c>
      <c r="C1074" t="s">
        <v>96</v>
      </c>
      <c r="D1074" s="57">
        <v>44074</v>
      </c>
      <c r="E1074">
        <v>113.4</v>
      </c>
      <c r="F1074" s="57">
        <v>44323</v>
      </c>
      <c r="G1074">
        <f t="shared" si="66"/>
        <v>37</v>
      </c>
      <c r="H1074" s="57">
        <v>46575</v>
      </c>
      <c r="I1074">
        <v>2259</v>
      </c>
      <c r="J1074">
        <v>309457846</v>
      </c>
      <c r="K1074">
        <v>84</v>
      </c>
      <c r="L1074"/>
      <c r="M1074"/>
      <c r="N1074">
        <v>1.436819832946002</v>
      </c>
      <c r="O1074" s="83">
        <v>1418.63</v>
      </c>
      <c r="P1074">
        <v>5500.1600000000035</v>
      </c>
      <c r="Q1074">
        <v>1.784921</v>
      </c>
      <c r="R1074">
        <v>1449.5700000000002</v>
      </c>
      <c r="S1074">
        <v>1.784921</v>
      </c>
      <c r="T1074" s="84">
        <v>1418.63</v>
      </c>
      <c r="U1074" s="57">
        <v>44317</v>
      </c>
      <c r="V1074" s="81" t="str">
        <f t="shared" si="64"/>
        <v>82020</v>
      </c>
      <c r="W1074" s="80" t="str">
        <f t="shared" si="65"/>
        <v>1 a 30 dias</v>
      </c>
      <c r="X1074" s="81" t="str">
        <f t="shared" si="67"/>
        <v>52021</v>
      </c>
      <c r="AA1074"/>
    </row>
    <row r="1075" spans="1:27" x14ac:dyDescent="0.3">
      <c r="A1075" s="57">
        <v>44286</v>
      </c>
      <c r="B1075">
        <v>29894663000189</v>
      </c>
      <c r="C1075" t="s">
        <v>96</v>
      </c>
      <c r="D1075" s="57">
        <v>44074</v>
      </c>
      <c r="E1075">
        <v>219.14</v>
      </c>
      <c r="F1075" s="57">
        <v>44172</v>
      </c>
      <c r="G1075">
        <f t="shared" si="66"/>
        <v>-114</v>
      </c>
      <c r="H1075" s="57">
        <v>46638</v>
      </c>
      <c r="I1075">
        <v>2322</v>
      </c>
      <c r="J1075">
        <v>309468590</v>
      </c>
      <c r="K1075">
        <v>84</v>
      </c>
      <c r="L1075"/>
      <c r="M1075"/>
      <c r="N1075">
        <v>1.3599999999999999</v>
      </c>
      <c r="O1075" s="83">
        <v>10801.2</v>
      </c>
      <c r="P1075">
        <v>10825.190000000006</v>
      </c>
      <c r="Q1075">
        <v>1.6193390000000001</v>
      </c>
      <c r="R1075">
        <v>11606.55</v>
      </c>
      <c r="S1075">
        <v>1.6193390000000001</v>
      </c>
      <c r="T1075" s="84">
        <v>10801.2</v>
      </c>
      <c r="U1075" s="57">
        <v>44166</v>
      </c>
      <c r="V1075" s="81" t="str">
        <f t="shared" si="64"/>
        <v>82020</v>
      </c>
      <c r="W1075" s="80" t="str">
        <f t="shared" si="65"/>
        <v>91 a 120 dias</v>
      </c>
      <c r="X1075" s="81" t="str">
        <f t="shared" si="67"/>
        <v>122020</v>
      </c>
      <c r="AA1075"/>
    </row>
    <row r="1076" spans="1:27" x14ac:dyDescent="0.3">
      <c r="A1076" s="57">
        <v>44286</v>
      </c>
      <c r="B1076">
        <v>29894663000189</v>
      </c>
      <c r="C1076" t="s">
        <v>96</v>
      </c>
      <c r="D1076" s="57">
        <v>44099</v>
      </c>
      <c r="E1076">
        <v>843.28</v>
      </c>
      <c r="F1076" s="57">
        <v>44234</v>
      </c>
      <c r="G1076">
        <f t="shared" si="66"/>
        <v>-52</v>
      </c>
      <c r="H1076" s="57">
        <v>46699</v>
      </c>
      <c r="I1076">
        <v>2383</v>
      </c>
      <c r="J1076">
        <v>309482645</v>
      </c>
      <c r="K1076">
        <v>84</v>
      </c>
      <c r="L1076"/>
      <c r="M1076"/>
      <c r="N1076">
        <v>1.3599999999999999</v>
      </c>
      <c r="O1076" s="83">
        <v>39962.420000000006</v>
      </c>
      <c r="P1076">
        <v>40990.160000000003</v>
      </c>
      <c r="Q1076">
        <v>1.653554</v>
      </c>
      <c r="R1076">
        <v>43561.100000000006</v>
      </c>
      <c r="S1076">
        <v>1.653554</v>
      </c>
      <c r="T1076" s="84">
        <v>39962.420000000006</v>
      </c>
      <c r="U1076" s="57">
        <v>44228</v>
      </c>
      <c r="V1076" s="81" t="str">
        <f t="shared" si="64"/>
        <v>92020</v>
      </c>
      <c r="W1076" s="80" t="str">
        <f t="shared" si="65"/>
        <v>31 a 60 dias</v>
      </c>
      <c r="X1076" s="81" t="str">
        <f t="shared" si="67"/>
        <v>22021</v>
      </c>
      <c r="AA1076"/>
    </row>
    <row r="1077" spans="1:27" x14ac:dyDescent="0.3">
      <c r="A1077" s="57">
        <v>44286</v>
      </c>
      <c r="B1077">
        <v>29894663000189</v>
      </c>
      <c r="C1077" t="s">
        <v>96</v>
      </c>
      <c r="D1077" s="57">
        <v>44099</v>
      </c>
      <c r="E1077">
        <v>74.599999999999994</v>
      </c>
      <c r="F1077" s="57">
        <v>44234</v>
      </c>
      <c r="G1077">
        <f t="shared" si="66"/>
        <v>-52</v>
      </c>
      <c r="H1077" s="57">
        <v>46638</v>
      </c>
      <c r="I1077">
        <v>2322</v>
      </c>
      <c r="J1077">
        <v>309482648</v>
      </c>
      <c r="K1077">
        <v>84</v>
      </c>
      <c r="L1077"/>
      <c r="M1077"/>
      <c r="N1077">
        <v>1.4408920000000001</v>
      </c>
      <c r="O1077" s="83">
        <v>3366.44</v>
      </c>
      <c r="P1077">
        <v>3626.31</v>
      </c>
      <c r="Q1077">
        <v>1.7883819999999999</v>
      </c>
      <c r="R1077">
        <v>3713.13</v>
      </c>
      <c r="S1077">
        <v>1.7883819999999999</v>
      </c>
      <c r="T1077" s="84">
        <v>3366.44</v>
      </c>
      <c r="U1077" s="57">
        <v>44228</v>
      </c>
      <c r="V1077" s="81" t="str">
        <f t="shared" si="64"/>
        <v>92020</v>
      </c>
      <c r="W1077" s="80" t="str">
        <f t="shared" si="65"/>
        <v>31 a 60 dias</v>
      </c>
      <c r="X1077" s="81" t="str">
        <f t="shared" si="67"/>
        <v>22021</v>
      </c>
      <c r="AA1077"/>
    </row>
    <row r="1078" spans="1:27" x14ac:dyDescent="0.3">
      <c r="A1078" s="57">
        <v>44286</v>
      </c>
      <c r="B1078">
        <v>29894663000189</v>
      </c>
      <c r="C1078" t="s">
        <v>96</v>
      </c>
      <c r="D1078" s="57">
        <v>44040</v>
      </c>
      <c r="E1078">
        <v>160</v>
      </c>
      <c r="F1078" s="57">
        <v>44142</v>
      </c>
      <c r="G1078">
        <f t="shared" si="66"/>
        <v>-144</v>
      </c>
      <c r="H1078" s="57">
        <v>46545</v>
      </c>
      <c r="I1078">
        <v>2229</v>
      </c>
      <c r="J1078">
        <v>309541503</v>
      </c>
      <c r="K1078">
        <v>84</v>
      </c>
      <c r="L1078"/>
      <c r="M1078"/>
      <c r="N1078">
        <v>1.4357394844275029</v>
      </c>
      <c r="O1078" s="83">
        <v>7584.49</v>
      </c>
      <c r="P1078">
        <v>7749.9600000000009</v>
      </c>
      <c r="Q1078">
        <v>1.783579</v>
      </c>
      <c r="R1078">
        <v>8293.130000000001</v>
      </c>
      <c r="S1078">
        <v>1.783579</v>
      </c>
      <c r="T1078" s="84">
        <v>7584.49</v>
      </c>
      <c r="U1078" s="57">
        <v>44136</v>
      </c>
      <c r="V1078" s="81" t="str">
        <f t="shared" si="64"/>
        <v>72020</v>
      </c>
      <c r="W1078" s="80" t="str">
        <f t="shared" si="65"/>
        <v>Acima de 120 dias</v>
      </c>
      <c r="X1078" s="81" t="str">
        <f t="shared" si="67"/>
        <v>112020</v>
      </c>
      <c r="AA1078"/>
    </row>
    <row r="1079" spans="1:27" x14ac:dyDescent="0.3">
      <c r="A1079" s="57">
        <v>44286</v>
      </c>
      <c r="B1079">
        <v>29894663000189</v>
      </c>
      <c r="C1079" t="s">
        <v>96</v>
      </c>
      <c r="D1079" s="57">
        <v>44074</v>
      </c>
      <c r="E1079">
        <v>101</v>
      </c>
      <c r="F1079" s="57">
        <v>44234</v>
      </c>
      <c r="G1079">
        <f t="shared" si="66"/>
        <v>-52</v>
      </c>
      <c r="H1079" s="57">
        <v>46545</v>
      </c>
      <c r="I1079">
        <v>2229</v>
      </c>
      <c r="J1079">
        <v>309543981</v>
      </c>
      <c r="K1079">
        <v>84</v>
      </c>
      <c r="L1079"/>
      <c r="M1079"/>
      <c r="N1079">
        <v>1.4412283921224667</v>
      </c>
      <c r="O1079" s="83">
        <v>4477.82</v>
      </c>
      <c r="P1079">
        <v>4860.949999999998</v>
      </c>
      <c r="Q1079">
        <v>1.7894080000000001</v>
      </c>
      <c r="R1079">
        <v>4924.46</v>
      </c>
      <c r="S1079">
        <v>1.7894080000000001</v>
      </c>
      <c r="T1079" s="84">
        <v>4477.82</v>
      </c>
      <c r="U1079" s="57">
        <v>44228</v>
      </c>
      <c r="V1079" s="81" t="str">
        <f t="shared" si="64"/>
        <v>82020</v>
      </c>
      <c r="W1079" s="80" t="str">
        <f t="shared" si="65"/>
        <v>31 a 60 dias</v>
      </c>
      <c r="X1079" s="81" t="str">
        <f t="shared" si="67"/>
        <v>22021</v>
      </c>
      <c r="AA1079"/>
    </row>
    <row r="1080" spans="1:27" x14ac:dyDescent="0.3">
      <c r="A1080" s="57">
        <v>44286</v>
      </c>
      <c r="B1080">
        <v>29894663000189</v>
      </c>
      <c r="C1080" t="s">
        <v>96</v>
      </c>
      <c r="D1080" s="57">
        <v>44099</v>
      </c>
      <c r="E1080">
        <v>72</v>
      </c>
      <c r="F1080" s="57">
        <v>44323</v>
      </c>
      <c r="G1080">
        <f t="shared" si="66"/>
        <v>37</v>
      </c>
      <c r="H1080" s="57">
        <v>46608</v>
      </c>
      <c r="I1080">
        <v>2292</v>
      </c>
      <c r="J1080">
        <v>309550230</v>
      </c>
      <c r="K1080">
        <v>84</v>
      </c>
      <c r="L1080"/>
      <c r="M1080"/>
      <c r="N1080">
        <v>1.3927609999999999</v>
      </c>
      <c r="O1080" s="83">
        <v>3059.95</v>
      </c>
      <c r="P1080">
        <v>3534.81</v>
      </c>
      <c r="Q1080">
        <v>1.73709</v>
      </c>
      <c r="R1080">
        <v>3393.54</v>
      </c>
      <c r="S1080">
        <v>1.73709</v>
      </c>
      <c r="T1080" s="84">
        <v>3059.95</v>
      </c>
      <c r="U1080" s="57">
        <v>44317</v>
      </c>
      <c r="V1080" s="81" t="str">
        <f t="shared" si="64"/>
        <v>92020</v>
      </c>
      <c r="W1080" s="80" t="str">
        <f t="shared" si="65"/>
        <v>1 a 30 dias</v>
      </c>
      <c r="X1080" s="81" t="str">
        <f t="shared" si="67"/>
        <v>52021</v>
      </c>
      <c r="AA1080"/>
    </row>
    <row r="1081" spans="1:27" x14ac:dyDescent="0.3">
      <c r="A1081" s="57">
        <v>44286</v>
      </c>
      <c r="B1081">
        <v>29894663000189</v>
      </c>
      <c r="C1081" t="s">
        <v>96</v>
      </c>
      <c r="D1081" s="57">
        <v>44099</v>
      </c>
      <c r="E1081">
        <v>332.42</v>
      </c>
      <c r="F1081" s="57">
        <v>44234</v>
      </c>
      <c r="G1081">
        <f t="shared" si="66"/>
        <v>-52</v>
      </c>
      <c r="H1081" s="57">
        <v>46638</v>
      </c>
      <c r="I1081">
        <v>2322</v>
      </c>
      <c r="J1081">
        <v>309579767</v>
      </c>
      <c r="K1081">
        <v>84</v>
      </c>
      <c r="L1081"/>
      <c r="M1081"/>
      <c r="N1081">
        <v>1.3599999999999999</v>
      </c>
      <c r="O1081" s="83">
        <v>16450.97</v>
      </c>
      <c r="P1081">
        <v>16606.979999999996</v>
      </c>
      <c r="Q1081">
        <v>1.4598869999999999</v>
      </c>
      <c r="R1081">
        <v>16941.54</v>
      </c>
      <c r="S1081">
        <v>1.4598869999999999</v>
      </c>
      <c r="T1081" s="84">
        <v>16450.97</v>
      </c>
      <c r="U1081" s="57">
        <v>44228</v>
      </c>
      <c r="V1081" s="81" t="str">
        <f t="shared" si="64"/>
        <v>92020</v>
      </c>
      <c r="W1081" s="80" t="str">
        <f t="shared" si="65"/>
        <v>31 a 60 dias</v>
      </c>
      <c r="X1081" s="81" t="str">
        <f t="shared" si="67"/>
        <v>22021</v>
      </c>
      <c r="AA1081"/>
    </row>
    <row r="1082" spans="1:27" x14ac:dyDescent="0.3">
      <c r="A1082" s="57">
        <v>44286</v>
      </c>
      <c r="B1082">
        <v>29894663000189</v>
      </c>
      <c r="C1082" t="s">
        <v>96</v>
      </c>
      <c r="D1082" s="57">
        <v>44099</v>
      </c>
      <c r="E1082">
        <v>289.85000000000002</v>
      </c>
      <c r="F1082" s="57">
        <v>44142</v>
      </c>
      <c r="G1082">
        <f t="shared" si="66"/>
        <v>-144</v>
      </c>
      <c r="H1082" s="57">
        <v>46638</v>
      </c>
      <c r="I1082">
        <v>2322</v>
      </c>
      <c r="J1082">
        <v>309582787</v>
      </c>
      <c r="K1082">
        <v>84</v>
      </c>
      <c r="L1082"/>
      <c r="M1082"/>
      <c r="N1082">
        <v>1.3599999999999999</v>
      </c>
      <c r="O1082" s="83">
        <v>14420.17</v>
      </c>
      <c r="P1082">
        <v>14480.259999999995</v>
      </c>
      <c r="Q1082">
        <v>1.6601939999999999</v>
      </c>
      <c r="R1082">
        <v>15641.5</v>
      </c>
      <c r="S1082">
        <v>1.6601939999999999</v>
      </c>
      <c r="T1082" s="84">
        <v>14420.17</v>
      </c>
      <c r="U1082" s="57">
        <v>44136</v>
      </c>
      <c r="V1082" s="81" t="str">
        <f t="shared" si="64"/>
        <v>92020</v>
      </c>
      <c r="W1082" s="80" t="str">
        <f t="shared" si="65"/>
        <v>Acima de 120 dias</v>
      </c>
      <c r="X1082" s="81" t="str">
        <f t="shared" si="67"/>
        <v>112020</v>
      </c>
      <c r="AA1082"/>
    </row>
    <row r="1083" spans="1:27" x14ac:dyDescent="0.3">
      <c r="A1083" s="57">
        <v>44286</v>
      </c>
      <c r="B1083">
        <v>29894663000189</v>
      </c>
      <c r="C1083" t="s">
        <v>96</v>
      </c>
      <c r="D1083" s="57">
        <v>44138</v>
      </c>
      <c r="E1083">
        <v>299.3</v>
      </c>
      <c r="F1083" s="57">
        <v>44172</v>
      </c>
      <c r="G1083">
        <f t="shared" si="66"/>
        <v>-114</v>
      </c>
      <c r="H1083" s="57">
        <v>46667</v>
      </c>
      <c r="I1083">
        <v>2351</v>
      </c>
      <c r="J1083">
        <v>309594167</v>
      </c>
      <c r="K1083">
        <v>84</v>
      </c>
      <c r="L1083"/>
      <c r="M1083"/>
      <c r="N1083">
        <v>1.3972709999999999</v>
      </c>
      <c r="O1083" s="83">
        <v>14350.009999999998</v>
      </c>
      <c r="P1083">
        <v>14823.02</v>
      </c>
      <c r="Q1083">
        <v>1.743425</v>
      </c>
      <c r="R1083">
        <v>15787.74</v>
      </c>
      <c r="S1083">
        <v>1.743425</v>
      </c>
      <c r="T1083" s="84">
        <v>14350.009999999998</v>
      </c>
      <c r="U1083" s="57">
        <v>44197</v>
      </c>
      <c r="V1083" s="81" t="str">
        <f t="shared" si="64"/>
        <v>112020</v>
      </c>
      <c r="W1083" s="80" t="str">
        <f t="shared" si="65"/>
        <v>91 a 120 dias</v>
      </c>
      <c r="X1083" s="81" t="str">
        <f t="shared" si="67"/>
        <v>12021</v>
      </c>
      <c r="AA1083"/>
    </row>
    <row r="1084" spans="1:27" x14ac:dyDescent="0.3">
      <c r="A1084" s="57">
        <v>44286</v>
      </c>
      <c r="B1084">
        <v>29894663000189</v>
      </c>
      <c r="C1084" t="s">
        <v>96</v>
      </c>
      <c r="D1084" s="57">
        <v>43903</v>
      </c>
      <c r="E1084">
        <v>134</v>
      </c>
      <c r="F1084" s="57">
        <v>43928</v>
      </c>
      <c r="G1084">
        <f t="shared" si="66"/>
        <v>-358</v>
      </c>
      <c r="H1084" s="57">
        <v>44964</v>
      </c>
      <c r="I1084">
        <v>648</v>
      </c>
      <c r="J1084">
        <v>309604442</v>
      </c>
      <c r="K1084">
        <v>36</v>
      </c>
      <c r="L1084"/>
      <c r="M1084"/>
      <c r="N1084">
        <v>1.4949999999999999</v>
      </c>
      <c r="O1084" s="83">
        <v>4138.8999999999996</v>
      </c>
      <c r="P1084">
        <v>3626.8399999999988</v>
      </c>
      <c r="Q1084">
        <v>2.061016</v>
      </c>
      <c r="R1084">
        <v>4274.2700000000004</v>
      </c>
      <c r="S1084">
        <v>2.061016</v>
      </c>
      <c r="T1084" s="84">
        <v>4138.8999999999996</v>
      </c>
      <c r="U1084" s="57">
        <v>43922</v>
      </c>
      <c r="V1084" s="81" t="str">
        <f t="shared" si="64"/>
        <v>32020</v>
      </c>
      <c r="W1084" s="80" t="str">
        <f t="shared" si="65"/>
        <v>Acima de 120 dias</v>
      </c>
      <c r="X1084" s="81" t="str">
        <f t="shared" si="67"/>
        <v>42020</v>
      </c>
      <c r="AA1084"/>
    </row>
    <row r="1085" spans="1:27" x14ac:dyDescent="0.3">
      <c r="A1085" s="57">
        <v>44286</v>
      </c>
      <c r="B1085">
        <v>29894663000189</v>
      </c>
      <c r="C1085" t="s">
        <v>96</v>
      </c>
      <c r="D1085" s="57">
        <v>43978</v>
      </c>
      <c r="E1085">
        <v>281</v>
      </c>
      <c r="F1085" s="57">
        <v>44050</v>
      </c>
      <c r="G1085">
        <f t="shared" si="66"/>
        <v>-236</v>
      </c>
      <c r="H1085" s="57">
        <v>46119</v>
      </c>
      <c r="I1085">
        <v>1803</v>
      </c>
      <c r="J1085">
        <v>309614285</v>
      </c>
      <c r="K1085">
        <v>72</v>
      </c>
      <c r="L1085"/>
      <c r="M1085"/>
      <c r="N1085">
        <v>1.3599999999999999</v>
      </c>
      <c r="O1085" s="83">
        <v>13432.21</v>
      </c>
      <c r="P1085">
        <v>12775.980000000007</v>
      </c>
      <c r="Q1085">
        <v>1.6033759999999999</v>
      </c>
      <c r="R1085">
        <v>14118.49</v>
      </c>
      <c r="S1085">
        <v>1.6033759999999999</v>
      </c>
      <c r="T1085" s="84">
        <v>13432.21</v>
      </c>
      <c r="U1085" s="57">
        <v>44044</v>
      </c>
      <c r="V1085" s="81" t="str">
        <f t="shared" si="64"/>
        <v>52020</v>
      </c>
      <c r="W1085" s="80" t="str">
        <f t="shared" si="65"/>
        <v>Acima de 120 dias</v>
      </c>
      <c r="X1085" s="81" t="str">
        <f t="shared" si="67"/>
        <v>82020</v>
      </c>
      <c r="AA1085"/>
    </row>
    <row r="1086" spans="1:27" x14ac:dyDescent="0.3">
      <c r="A1086" s="57">
        <v>44286</v>
      </c>
      <c r="B1086">
        <v>29894663000189</v>
      </c>
      <c r="C1086" t="s">
        <v>96</v>
      </c>
      <c r="D1086" s="57">
        <v>43978</v>
      </c>
      <c r="E1086">
        <v>91.05</v>
      </c>
      <c r="F1086" s="57">
        <v>44172</v>
      </c>
      <c r="G1086">
        <f t="shared" si="66"/>
        <v>-114</v>
      </c>
      <c r="H1086" s="57">
        <v>46119</v>
      </c>
      <c r="I1086">
        <v>1803</v>
      </c>
      <c r="J1086">
        <v>309618701</v>
      </c>
      <c r="K1086">
        <v>72</v>
      </c>
      <c r="L1086"/>
      <c r="M1086"/>
      <c r="N1086">
        <v>1.3599999999999999</v>
      </c>
      <c r="O1086" s="83">
        <v>3932.58</v>
      </c>
      <c r="P1086">
        <v>4139.6900000000005</v>
      </c>
      <c r="Q1086">
        <v>1.6680060000000001</v>
      </c>
      <c r="R1086">
        <v>4210.5199999999995</v>
      </c>
      <c r="S1086">
        <v>1.6680060000000001</v>
      </c>
      <c r="T1086" s="84">
        <v>3932.58</v>
      </c>
      <c r="U1086" s="57">
        <v>44197</v>
      </c>
      <c r="V1086" s="81" t="str">
        <f t="shared" si="64"/>
        <v>52020</v>
      </c>
      <c r="W1086" s="80" t="str">
        <f t="shared" si="65"/>
        <v>91 a 120 dias</v>
      </c>
      <c r="X1086" s="81" t="str">
        <f t="shared" si="67"/>
        <v>12021</v>
      </c>
      <c r="AA1086"/>
    </row>
    <row r="1087" spans="1:27" x14ac:dyDescent="0.3">
      <c r="A1087" s="57">
        <v>44286</v>
      </c>
      <c r="B1087">
        <v>29894663000189</v>
      </c>
      <c r="C1087" t="s">
        <v>96</v>
      </c>
      <c r="D1087" s="57">
        <v>43978</v>
      </c>
      <c r="E1087">
        <v>51.4</v>
      </c>
      <c r="F1087" s="57">
        <v>44081</v>
      </c>
      <c r="G1087">
        <f t="shared" si="66"/>
        <v>-205</v>
      </c>
      <c r="H1087" s="57">
        <v>46119</v>
      </c>
      <c r="I1087">
        <v>1803</v>
      </c>
      <c r="J1087">
        <v>309622655</v>
      </c>
      <c r="K1087">
        <v>72</v>
      </c>
      <c r="L1087"/>
      <c r="M1087"/>
      <c r="N1087">
        <v>1.3933295774647885</v>
      </c>
      <c r="O1087" s="83">
        <v>2316.67</v>
      </c>
      <c r="P1087">
        <v>2313.9700000000003</v>
      </c>
      <c r="Q1087">
        <v>1.790997</v>
      </c>
      <c r="R1087">
        <v>2513.3199999999997</v>
      </c>
      <c r="S1087">
        <v>1.790997</v>
      </c>
      <c r="T1087" s="84">
        <v>2316.67</v>
      </c>
      <c r="U1087" s="57">
        <v>44075</v>
      </c>
      <c r="V1087" s="81" t="str">
        <f t="shared" si="64"/>
        <v>52020</v>
      </c>
      <c r="W1087" s="80" t="str">
        <f t="shared" si="65"/>
        <v>Acima de 120 dias</v>
      </c>
      <c r="X1087" s="81" t="str">
        <f t="shared" si="67"/>
        <v>92020</v>
      </c>
      <c r="AA1087"/>
    </row>
    <row r="1088" spans="1:27" x14ac:dyDescent="0.3">
      <c r="A1088" s="57">
        <v>44286</v>
      </c>
      <c r="B1088">
        <v>29894663000189</v>
      </c>
      <c r="C1088" t="s">
        <v>96</v>
      </c>
      <c r="D1088" s="57">
        <v>44001</v>
      </c>
      <c r="E1088">
        <v>879.22</v>
      </c>
      <c r="F1088" s="57">
        <v>44234</v>
      </c>
      <c r="G1088">
        <f t="shared" si="66"/>
        <v>-52</v>
      </c>
      <c r="H1088" s="57">
        <v>46119</v>
      </c>
      <c r="I1088">
        <v>1803</v>
      </c>
      <c r="J1088">
        <v>309623319</v>
      </c>
      <c r="K1088">
        <v>72</v>
      </c>
      <c r="L1088"/>
      <c r="M1088"/>
      <c r="N1088">
        <v>1.4053284222915474</v>
      </c>
      <c r="O1088" s="83">
        <v>35212.839999999997</v>
      </c>
      <c r="P1088">
        <v>38981.619999999988</v>
      </c>
      <c r="Q1088">
        <v>1.793269</v>
      </c>
      <c r="R1088">
        <v>38486.909999999996</v>
      </c>
      <c r="S1088">
        <v>1.793269</v>
      </c>
      <c r="T1088" s="84">
        <v>35212.839999999997</v>
      </c>
      <c r="U1088" s="57">
        <v>44228</v>
      </c>
      <c r="V1088" s="81" t="str">
        <f t="shared" si="64"/>
        <v>62020</v>
      </c>
      <c r="W1088" s="80" t="str">
        <f t="shared" si="65"/>
        <v>31 a 60 dias</v>
      </c>
      <c r="X1088" s="81" t="str">
        <f t="shared" si="67"/>
        <v>22021</v>
      </c>
      <c r="AA1088"/>
    </row>
    <row r="1089" spans="1:27" x14ac:dyDescent="0.3">
      <c r="A1089" s="57">
        <v>44286</v>
      </c>
      <c r="B1089">
        <v>29894663000189</v>
      </c>
      <c r="C1089" t="s">
        <v>96</v>
      </c>
      <c r="D1089" s="57">
        <v>44134</v>
      </c>
      <c r="E1089">
        <v>52</v>
      </c>
      <c r="F1089" s="57">
        <v>44262</v>
      </c>
      <c r="G1089">
        <f t="shared" si="66"/>
        <v>-24</v>
      </c>
      <c r="H1089" s="57">
        <v>46699</v>
      </c>
      <c r="I1089">
        <v>2383</v>
      </c>
      <c r="J1089">
        <v>309625960</v>
      </c>
      <c r="K1089">
        <v>84</v>
      </c>
      <c r="L1089"/>
      <c r="M1089"/>
      <c r="N1089">
        <v>1.409198</v>
      </c>
      <c r="O1089" s="83">
        <v>2348.9899999999998</v>
      </c>
      <c r="P1089">
        <v>2524.25</v>
      </c>
      <c r="Q1089">
        <v>1.7455959999999999</v>
      </c>
      <c r="R1089">
        <v>2594.87</v>
      </c>
      <c r="S1089">
        <v>1.7455959999999999</v>
      </c>
      <c r="T1089" s="84">
        <v>2348.9899999999998</v>
      </c>
      <c r="U1089" s="57">
        <v>44287</v>
      </c>
      <c r="V1089" s="81" t="str">
        <f t="shared" si="64"/>
        <v>102020</v>
      </c>
      <c r="W1089" s="80" t="str">
        <f t="shared" si="65"/>
        <v>1 a 30 dias</v>
      </c>
      <c r="X1089" s="81" t="str">
        <f t="shared" si="67"/>
        <v>42021</v>
      </c>
      <c r="AA1089"/>
    </row>
    <row r="1090" spans="1:27" x14ac:dyDescent="0.3">
      <c r="A1090" s="57">
        <v>44286</v>
      </c>
      <c r="B1090">
        <v>29894663000189</v>
      </c>
      <c r="C1090" t="s">
        <v>96</v>
      </c>
      <c r="D1090" s="57">
        <v>44040</v>
      </c>
      <c r="E1090">
        <v>56.66</v>
      </c>
      <c r="F1090" s="57">
        <v>44050</v>
      </c>
      <c r="G1090">
        <f t="shared" si="66"/>
        <v>-236</v>
      </c>
      <c r="H1090" s="57">
        <v>46119</v>
      </c>
      <c r="I1090">
        <v>1803</v>
      </c>
      <c r="J1090">
        <v>309626514</v>
      </c>
      <c r="K1090">
        <v>72</v>
      </c>
      <c r="L1090"/>
      <c r="M1090"/>
      <c r="N1090">
        <v>1.3963386482416513</v>
      </c>
      <c r="O1090" s="83">
        <v>2607.92</v>
      </c>
      <c r="P1090">
        <v>2507.4100000000003</v>
      </c>
      <c r="Q1090">
        <v>1.7959510000000001</v>
      </c>
      <c r="R1090">
        <v>2825.45</v>
      </c>
      <c r="S1090">
        <v>1.7959510000000001</v>
      </c>
      <c r="T1090" s="84">
        <v>2607.92</v>
      </c>
      <c r="U1090" s="57">
        <v>44075</v>
      </c>
      <c r="V1090" s="81" t="str">
        <f t="shared" ref="V1090:V1117" si="68">MONTH(D1090)&amp;YEAR(D1090)</f>
        <v>72020</v>
      </c>
      <c r="W1090" s="80" t="str">
        <f t="shared" ref="W1090:W1117" si="69">_xlfn.IFS(G1090&lt;-120,"Acima de 120 dias",G1090&lt;=-90,"91 a 120 dias",G1090&lt;=-61,"61 a 90 dias",G1090&lt;=-31,"31 a 60 dias",G1090&gt;=-30,"1 a 30 dias")</f>
        <v>Acima de 120 dias</v>
      </c>
      <c r="X1090" s="81" t="str">
        <f t="shared" si="67"/>
        <v>92020</v>
      </c>
      <c r="AA1090"/>
    </row>
    <row r="1091" spans="1:27" x14ac:dyDescent="0.3">
      <c r="A1091" s="57">
        <v>44286</v>
      </c>
      <c r="B1091">
        <v>29894663000189</v>
      </c>
      <c r="C1091" t="s">
        <v>96</v>
      </c>
      <c r="D1091" s="57">
        <v>44099</v>
      </c>
      <c r="E1091">
        <v>142.19</v>
      </c>
      <c r="F1091" s="57">
        <v>44172</v>
      </c>
      <c r="G1091">
        <f t="shared" ref="G1091:G1117" si="70">F1091-A1091</f>
        <v>-114</v>
      </c>
      <c r="H1091" s="57">
        <v>46638</v>
      </c>
      <c r="I1091">
        <v>2322</v>
      </c>
      <c r="J1091">
        <v>309628018</v>
      </c>
      <c r="K1091">
        <v>84</v>
      </c>
      <c r="L1091"/>
      <c r="M1091"/>
      <c r="N1091">
        <v>1.4183950000000001</v>
      </c>
      <c r="O1091" s="83">
        <v>6743.21</v>
      </c>
      <c r="P1091">
        <v>6964.3400000000011</v>
      </c>
      <c r="Q1091">
        <v>1.7643660000000001</v>
      </c>
      <c r="R1091">
        <v>7408.13</v>
      </c>
      <c r="S1091">
        <v>1.7643660000000001</v>
      </c>
      <c r="T1091" s="84">
        <v>6743.21</v>
      </c>
      <c r="U1091" s="57">
        <v>44166</v>
      </c>
      <c r="V1091" s="81" t="str">
        <f t="shared" si="68"/>
        <v>92020</v>
      </c>
      <c r="W1091" s="80" t="str">
        <f t="shared" si="69"/>
        <v>91 a 120 dias</v>
      </c>
      <c r="X1091" s="81" t="str">
        <f t="shared" ref="X1091:X1117" si="71">MONTH(U1091)&amp;YEAR(U1091)</f>
        <v>122020</v>
      </c>
      <c r="AA1091"/>
    </row>
    <row r="1092" spans="1:27" x14ac:dyDescent="0.3">
      <c r="A1092" s="57">
        <v>44286</v>
      </c>
      <c r="B1092">
        <v>29894663000189</v>
      </c>
      <c r="C1092" t="s">
        <v>96</v>
      </c>
      <c r="D1092" s="57">
        <v>44074</v>
      </c>
      <c r="E1092">
        <v>55.82</v>
      </c>
      <c r="F1092" s="57">
        <v>44323</v>
      </c>
      <c r="G1092">
        <f t="shared" si="70"/>
        <v>37</v>
      </c>
      <c r="H1092" s="57">
        <v>46608</v>
      </c>
      <c r="I1092">
        <v>2292</v>
      </c>
      <c r="J1092">
        <v>309638148</v>
      </c>
      <c r="K1092">
        <v>84</v>
      </c>
      <c r="L1092"/>
      <c r="M1092"/>
      <c r="N1092">
        <v>1.4053879999999999</v>
      </c>
      <c r="O1092" s="83">
        <v>2362.4900000000002</v>
      </c>
      <c r="P1092">
        <v>2752.9800000000009</v>
      </c>
      <c r="Q1092">
        <v>1.751317</v>
      </c>
      <c r="R1092">
        <v>2620.7000000000003</v>
      </c>
      <c r="S1092">
        <v>1.751317</v>
      </c>
      <c r="T1092" s="84">
        <v>2362.4900000000002</v>
      </c>
      <c r="U1092" s="57">
        <v>44317</v>
      </c>
      <c r="V1092" s="81" t="str">
        <f t="shared" si="68"/>
        <v>82020</v>
      </c>
      <c r="W1092" s="80" t="str">
        <f t="shared" si="69"/>
        <v>1 a 30 dias</v>
      </c>
      <c r="X1092" s="81" t="str">
        <f t="shared" si="71"/>
        <v>52021</v>
      </c>
      <c r="AA1092"/>
    </row>
    <row r="1093" spans="1:27" x14ac:dyDescent="0.3">
      <c r="A1093" s="57">
        <v>44286</v>
      </c>
      <c r="B1093">
        <v>29894663000189</v>
      </c>
      <c r="C1093" t="s">
        <v>96</v>
      </c>
      <c r="D1093" s="57">
        <v>44040</v>
      </c>
      <c r="E1093">
        <v>57</v>
      </c>
      <c r="F1093" s="57">
        <v>44323</v>
      </c>
      <c r="G1093">
        <f t="shared" si="70"/>
        <v>37</v>
      </c>
      <c r="H1093" s="57">
        <v>46545</v>
      </c>
      <c r="I1093">
        <v>2229</v>
      </c>
      <c r="J1093">
        <v>309641792</v>
      </c>
      <c r="K1093">
        <v>84</v>
      </c>
      <c r="L1093"/>
      <c r="M1093"/>
      <c r="N1093">
        <v>1.436197609783213</v>
      </c>
      <c r="O1093" s="83">
        <v>2356.41</v>
      </c>
      <c r="P1093">
        <v>2760.5100000000011</v>
      </c>
      <c r="Q1093">
        <v>1.7889429999999999</v>
      </c>
      <c r="R1093">
        <v>2612.0700000000002</v>
      </c>
      <c r="S1093">
        <v>1.7889429999999999</v>
      </c>
      <c r="T1093" s="84">
        <v>2356.41</v>
      </c>
      <c r="U1093" s="57">
        <v>44317</v>
      </c>
      <c r="V1093" s="81" t="str">
        <f t="shared" si="68"/>
        <v>72020</v>
      </c>
      <c r="W1093" s="80" t="str">
        <f t="shared" si="69"/>
        <v>1 a 30 dias</v>
      </c>
      <c r="X1093" s="81" t="str">
        <f t="shared" si="71"/>
        <v>52021</v>
      </c>
      <c r="AA1093"/>
    </row>
    <row r="1094" spans="1:27" x14ac:dyDescent="0.3">
      <c r="A1094" s="57">
        <v>44286</v>
      </c>
      <c r="B1094">
        <v>29894663000189</v>
      </c>
      <c r="C1094" t="s">
        <v>96</v>
      </c>
      <c r="D1094" s="57">
        <v>44040</v>
      </c>
      <c r="E1094">
        <v>43.7</v>
      </c>
      <c r="F1094" s="57">
        <v>44262</v>
      </c>
      <c r="G1094">
        <f t="shared" si="70"/>
        <v>-24</v>
      </c>
      <c r="H1094" s="57">
        <v>46545</v>
      </c>
      <c r="I1094">
        <v>2229</v>
      </c>
      <c r="J1094">
        <v>309646242</v>
      </c>
      <c r="K1094">
        <v>84</v>
      </c>
      <c r="L1094"/>
      <c r="M1094"/>
      <c r="N1094">
        <v>1.4320476190476212</v>
      </c>
      <c r="O1094" s="83">
        <v>1895.9599999999998</v>
      </c>
      <c r="P1094">
        <v>2119.25</v>
      </c>
      <c r="Q1094">
        <v>1.7849120000000001</v>
      </c>
      <c r="R1094">
        <v>2092.48</v>
      </c>
      <c r="S1094">
        <v>1.7849120000000001</v>
      </c>
      <c r="T1094" s="84">
        <v>1895.9599999999998</v>
      </c>
      <c r="U1094" s="57">
        <v>44287</v>
      </c>
      <c r="V1094" s="81" t="str">
        <f t="shared" si="68"/>
        <v>72020</v>
      </c>
      <c r="W1094" s="80" t="str">
        <f t="shared" si="69"/>
        <v>1 a 30 dias</v>
      </c>
      <c r="X1094" s="81" t="str">
        <f t="shared" si="71"/>
        <v>42021</v>
      </c>
      <c r="AA1094"/>
    </row>
    <row r="1095" spans="1:27" x14ac:dyDescent="0.3">
      <c r="A1095" s="57">
        <v>44286</v>
      </c>
      <c r="B1095">
        <v>29894663000189</v>
      </c>
      <c r="C1095" t="s">
        <v>96</v>
      </c>
      <c r="D1095" s="57">
        <v>44074</v>
      </c>
      <c r="E1095">
        <v>55.4</v>
      </c>
      <c r="F1095" s="57">
        <v>44234</v>
      </c>
      <c r="G1095">
        <f t="shared" si="70"/>
        <v>-52</v>
      </c>
      <c r="H1095" s="57">
        <v>46575</v>
      </c>
      <c r="I1095">
        <v>2259</v>
      </c>
      <c r="J1095">
        <v>309660310</v>
      </c>
      <c r="K1095">
        <v>84</v>
      </c>
      <c r="L1095"/>
      <c r="M1095"/>
      <c r="N1095">
        <v>1.4384115123346406</v>
      </c>
      <c r="O1095" s="83">
        <v>2469.6</v>
      </c>
      <c r="P1095">
        <v>2685.5900000000006</v>
      </c>
      <c r="Q1095">
        <v>1.791266</v>
      </c>
      <c r="R1095">
        <v>2722.3199999999997</v>
      </c>
      <c r="S1095">
        <v>1.791266</v>
      </c>
      <c r="T1095" s="84">
        <v>2469.6</v>
      </c>
      <c r="U1095" s="57">
        <v>44228</v>
      </c>
      <c r="V1095" s="81" t="str">
        <f t="shared" si="68"/>
        <v>82020</v>
      </c>
      <c r="W1095" s="80" t="str">
        <f t="shared" si="69"/>
        <v>31 a 60 dias</v>
      </c>
      <c r="X1095" s="81" t="str">
        <f t="shared" si="71"/>
        <v>22021</v>
      </c>
      <c r="AA1095"/>
    </row>
    <row r="1096" spans="1:27" x14ac:dyDescent="0.3">
      <c r="A1096" s="57">
        <v>44286</v>
      </c>
      <c r="B1096">
        <v>29894663000189</v>
      </c>
      <c r="C1096" t="s">
        <v>96</v>
      </c>
      <c r="D1096" s="57">
        <v>44099</v>
      </c>
      <c r="E1096">
        <v>65</v>
      </c>
      <c r="F1096" s="57">
        <v>44234</v>
      </c>
      <c r="G1096">
        <f t="shared" si="70"/>
        <v>-52</v>
      </c>
      <c r="H1096" s="57">
        <v>46608</v>
      </c>
      <c r="I1096">
        <v>2292</v>
      </c>
      <c r="J1096">
        <v>309673681</v>
      </c>
      <c r="K1096">
        <v>84</v>
      </c>
      <c r="L1096"/>
      <c r="M1096"/>
      <c r="N1096">
        <v>1.4348780000000001</v>
      </c>
      <c r="O1096" s="83">
        <v>2917.74</v>
      </c>
      <c r="P1096">
        <v>3146.5499999999988</v>
      </c>
      <c r="Q1096">
        <v>1.7870090000000001</v>
      </c>
      <c r="R1096">
        <v>3219.23</v>
      </c>
      <c r="S1096">
        <v>1.7870090000000001</v>
      </c>
      <c r="T1096" s="84">
        <v>2917.74</v>
      </c>
      <c r="U1096" s="57">
        <v>44228</v>
      </c>
      <c r="V1096" s="81" t="str">
        <f t="shared" si="68"/>
        <v>92020</v>
      </c>
      <c r="W1096" s="80" t="str">
        <f t="shared" si="69"/>
        <v>31 a 60 dias</v>
      </c>
      <c r="X1096" s="81" t="str">
        <f t="shared" si="71"/>
        <v>22021</v>
      </c>
      <c r="AA1096"/>
    </row>
    <row r="1097" spans="1:27" x14ac:dyDescent="0.3">
      <c r="A1097" s="57">
        <v>44286</v>
      </c>
      <c r="B1097">
        <v>29894663000189</v>
      </c>
      <c r="C1097" t="s">
        <v>96</v>
      </c>
      <c r="D1097" s="57">
        <v>43903</v>
      </c>
      <c r="E1097">
        <v>39.1</v>
      </c>
      <c r="F1097" s="57">
        <v>44262</v>
      </c>
      <c r="G1097">
        <f t="shared" si="70"/>
        <v>-24</v>
      </c>
      <c r="H1097" s="57">
        <v>46062</v>
      </c>
      <c r="I1097">
        <v>1746</v>
      </c>
      <c r="J1097">
        <v>309704400</v>
      </c>
      <c r="K1097">
        <v>72</v>
      </c>
      <c r="L1097"/>
      <c r="M1097"/>
      <c r="N1097">
        <v>1.5130000000000001</v>
      </c>
      <c r="O1097" s="83">
        <v>1413.99</v>
      </c>
      <c r="P1097">
        <v>1687.5300000000007</v>
      </c>
      <c r="Q1097">
        <v>2.0634139999999999</v>
      </c>
      <c r="R1097">
        <v>1597.93</v>
      </c>
      <c r="S1097">
        <v>2.0634139999999999</v>
      </c>
      <c r="T1097" s="84">
        <v>1413.99</v>
      </c>
      <c r="U1097" s="57">
        <v>44256</v>
      </c>
      <c r="V1097" s="81" t="str">
        <f t="shared" si="68"/>
        <v>32020</v>
      </c>
      <c r="W1097" s="80" t="str">
        <f t="shared" si="69"/>
        <v>1 a 30 dias</v>
      </c>
      <c r="X1097" s="81" t="str">
        <f t="shared" si="71"/>
        <v>32021</v>
      </c>
      <c r="AA1097"/>
    </row>
    <row r="1098" spans="1:27" x14ac:dyDescent="0.3">
      <c r="A1098" s="57">
        <v>44286</v>
      </c>
      <c r="B1098">
        <v>29894663000189</v>
      </c>
      <c r="C1098" t="s">
        <v>96</v>
      </c>
      <c r="D1098" s="57">
        <v>44134</v>
      </c>
      <c r="E1098">
        <v>92.61</v>
      </c>
      <c r="F1098" s="57">
        <v>44262</v>
      </c>
      <c r="G1098">
        <f t="shared" si="70"/>
        <v>-24</v>
      </c>
      <c r="H1098" s="57">
        <v>46699</v>
      </c>
      <c r="I1098">
        <v>2383</v>
      </c>
      <c r="J1098">
        <v>309726010</v>
      </c>
      <c r="K1098">
        <v>84</v>
      </c>
      <c r="L1098"/>
      <c r="M1098"/>
      <c r="N1098">
        <v>1.4068670000000001</v>
      </c>
      <c r="O1098" s="83">
        <v>4186.41</v>
      </c>
      <c r="P1098">
        <v>4499.2599999999975</v>
      </c>
      <c r="Q1098">
        <v>1.7430669999999999</v>
      </c>
      <c r="R1098">
        <v>4624.6499999999996</v>
      </c>
      <c r="S1098">
        <v>1.7430669999999999</v>
      </c>
      <c r="T1098" s="84">
        <v>4186.41</v>
      </c>
      <c r="U1098" s="57">
        <v>44256</v>
      </c>
      <c r="V1098" s="81" t="str">
        <f t="shared" si="68"/>
        <v>102020</v>
      </c>
      <c r="W1098" s="80" t="str">
        <f t="shared" si="69"/>
        <v>1 a 30 dias</v>
      </c>
      <c r="X1098" s="81" t="str">
        <f t="shared" si="71"/>
        <v>32021</v>
      </c>
      <c r="AA1098"/>
    </row>
    <row r="1099" spans="1:27" x14ac:dyDescent="0.3">
      <c r="A1099" s="57">
        <v>44286</v>
      </c>
      <c r="B1099">
        <v>29894663000189</v>
      </c>
      <c r="C1099" t="s">
        <v>96</v>
      </c>
      <c r="D1099" s="57">
        <v>44134</v>
      </c>
      <c r="E1099">
        <v>52.15</v>
      </c>
      <c r="F1099" s="57">
        <v>44234</v>
      </c>
      <c r="G1099">
        <f t="shared" si="70"/>
        <v>-52</v>
      </c>
      <c r="H1099" s="57">
        <v>46699</v>
      </c>
      <c r="I1099">
        <v>2383</v>
      </c>
      <c r="J1099">
        <v>309727046</v>
      </c>
      <c r="K1099">
        <v>84</v>
      </c>
      <c r="L1099"/>
      <c r="M1099"/>
      <c r="N1099">
        <v>1.4101030000000001</v>
      </c>
      <c r="O1099" s="83">
        <v>2407.2599999999998</v>
      </c>
      <c r="P1099">
        <v>2530.75</v>
      </c>
      <c r="Q1099">
        <v>1.7465440000000001</v>
      </c>
      <c r="R1099">
        <v>2653.7999999999997</v>
      </c>
      <c r="S1099">
        <v>1.7465440000000001</v>
      </c>
      <c r="T1099" s="84">
        <v>2407.2599999999998</v>
      </c>
      <c r="U1099" s="57">
        <v>44228</v>
      </c>
      <c r="V1099" s="81" t="str">
        <f t="shared" si="68"/>
        <v>102020</v>
      </c>
      <c r="W1099" s="80" t="str">
        <f t="shared" si="69"/>
        <v>31 a 60 dias</v>
      </c>
      <c r="X1099" s="81" t="str">
        <f t="shared" si="71"/>
        <v>22021</v>
      </c>
      <c r="AA1099"/>
    </row>
    <row r="1100" spans="1:27" x14ac:dyDescent="0.3">
      <c r="A1100" s="57">
        <v>44286</v>
      </c>
      <c r="B1100">
        <v>29894663000189</v>
      </c>
      <c r="C1100" t="s">
        <v>96</v>
      </c>
      <c r="D1100" s="57">
        <v>43978</v>
      </c>
      <c r="E1100">
        <v>236.8</v>
      </c>
      <c r="F1100" s="57">
        <v>44050</v>
      </c>
      <c r="G1100">
        <f t="shared" si="70"/>
        <v>-236</v>
      </c>
      <c r="H1100" s="57">
        <v>46514</v>
      </c>
      <c r="I1100">
        <v>2198</v>
      </c>
      <c r="J1100">
        <v>309732087</v>
      </c>
      <c r="K1100">
        <v>84</v>
      </c>
      <c r="L1100"/>
      <c r="M1100"/>
      <c r="N1100">
        <v>1.44679</v>
      </c>
      <c r="O1100" s="83">
        <v>11840.53</v>
      </c>
      <c r="P1100">
        <v>11492.019999999997</v>
      </c>
      <c r="Q1100">
        <v>1.7948630000000001</v>
      </c>
      <c r="R1100">
        <v>12866.52</v>
      </c>
      <c r="S1100">
        <v>1.7948630000000001</v>
      </c>
      <c r="T1100" s="84">
        <v>11840.53</v>
      </c>
      <c r="U1100" s="57">
        <v>44075</v>
      </c>
      <c r="V1100" s="81" t="str">
        <f t="shared" si="68"/>
        <v>52020</v>
      </c>
      <c r="W1100" s="80" t="str">
        <f t="shared" si="69"/>
        <v>Acima de 120 dias</v>
      </c>
      <c r="X1100" s="81" t="str">
        <f t="shared" si="71"/>
        <v>92020</v>
      </c>
      <c r="AA1100"/>
    </row>
    <row r="1101" spans="1:27" x14ac:dyDescent="0.3">
      <c r="A1101" s="57">
        <v>44286</v>
      </c>
      <c r="B1101">
        <v>29894663000189</v>
      </c>
      <c r="C1101" t="s">
        <v>96</v>
      </c>
      <c r="D1101" s="57">
        <v>44074</v>
      </c>
      <c r="E1101">
        <v>107.62</v>
      </c>
      <c r="F1101" s="57">
        <v>44323</v>
      </c>
      <c r="G1101">
        <f t="shared" si="70"/>
        <v>37</v>
      </c>
      <c r="H1101" s="57">
        <v>46575</v>
      </c>
      <c r="I1101">
        <v>2259</v>
      </c>
      <c r="J1101">
        <v>309754801</v>
      </c>
      <c r="K1101">
        <v>84</v>
      </c>
      <c r="L1101"/>
      <c r="M1101"/>
      <c r="N1101">
        <v>1.4353371399759067</v>
      </c>
      <c r="O1101" s="83">
        <v>4484.75</v>
      </c>
      <c r="P1101">
        <v>5222.3600000000015</v>
      </c>
      <c r="Q1101">
        <v>1.7832939999999999</v>
      </c>
      <c r="R1101">
        <v>4970.05</v>
      </c>
      <c r="S1101">
        <v>1.7832939999999999</v>
      </c>
      <c r="T1101" s="84">
        <v>4484.75</v>
      </c>
      <c r="U1101" s="57">
        <v>44317</v>
      </c>
      <c r="V1101" s="81" t="str">
        <f t="shared" si="68"/>
        <v>82020</v>
      </c>
      <c r="W1101" s="80" t="str">
        <f t="shared" si="69"/>
        <v>1 a 30 dias</v>
      </c>
      <c r="X1101" s="81" t="str">
        <f t="shared" si="71"/>
        <v>52021</v>
      </c>
      <c r="AA1101"/>
    </row>
    <row r="1102" spans="1:27" x14ac:dyDescent="0.3">
      <c r="A1102" s="57">
        <v>44286</v>
      </c>
      <c r="B1102">
        <v>29894663000189</v>
      </c>
      <c r="C1102" t="s">
        <v>96</v>
      </c>
      <c r="D1102" s="57">
        <v>44074</v>
      </c>
      <c r="E1102">
        <v>122.32</v>
      </c>
      <c r="F1102" s="57">
        <v>44323</v>
      </c>
      <c r="G1102">
        <f t="shared" si="70"/>
        <v>37</v>
      </c>
      <c r="H1102" s="57">
        <v>46638</v>
      </c>
      <c r="I1102">
        <v>2322</v>
      </c>
      <c r="J1102">
        <v>309782642</v>
      </c>
      <c r="K1102">
        <v>84</v>
      </c>
      <c r="L1102"/>
      <c r="M1102"/>
      <c r="N1102">
        <v>1.44686</v>
      </c>
      <c r="O1102" s="83">
        <v>5158.33</v>
      </c>
      <c r="P1102">
        <v>5863.4700000000021</v>
      </c>
      <c r="Q1102">
        <v>1.7847839999999999</v>
      </c>
      <c r="R1102">
        <v>5710.83</v>
      </c>
      <c r="S1102">
        <v>1.7847839999999999</v>
      </c>
      <c r="T1102" s="84">
        <v>5158.33</v>
      </c>
      <c r="U1102" s="57">
        <v>44317</v>
      </c>
      <c r="V1102" s="81" t="str">
        <f t="shared" si="68"/>
        <v>82020</v>
      </c>
      <c r="W1102" s="80" t="str">
        <f t="shared" si="69"/>
        <v>1 a 30 dias</v>
      </c>
      <c r="X1102" s="81" t="str">
        <f t="shared" si="71"/>
        <v>52021</v>
      </c>
      <c r="AA1102"/>
    </row>
    <row r="1103" spans="1:27" x14ac:dyDescent="0.3">
      <c r="A1103" s="57">
        <v>44286</v>
      </c>
      <c r="B1103">
        <v>29894663000189</v>
      </c>
      <c r="C1103" t="s">
        <v>96</v>
      </c>
      <c r="D1103" s="57">
        <v>43936</v>
      </c>
      <c r="E1103">
        <v>92.79</v>
      </c>
      <c r="F1103" s="57">
        <v>44050</v>
      </c>
      <c r="G1103">
        <f t="shared" si="70"/>
        <v>-236</v>
      </c>
      <c r="H1103" s="57">
        <v>46090</v>
      </c>
      <c r="I1103">
        <v>1774</v>
      </c>
      <c r="J1103">
        <v>309814335</v>
      </c>
      <c r="K1103">
        <v>72</v>
      </c>
      <c r="L1103"/>
      <c r="M1103"/>
      <c r="N1103">
        <v>1.5079232756393708</v>
      </c>
      <c r="O1103" s="83">
        <v>4038.29</v>
      </c>
      <c r="P1103">
        <v>4015.86</v>
      </c>
      <c r="Q1103">
        <v>2.0564100000000001</v>
      </c>
      <c r="R1103">
        <v>4484.5599999999995</v>
      </c>
      <c r="S1103">
        <v>2.0564100000000001</v>
      </c>
      <c r="T1103" s="84">
        <v>4038.29</v>
      </c>
      <c r="U1103" s="57">
        <v>44075</v>
      </c>
      <c r="V1103" s="81" t="str">
        <f t="shared" si="68"/>
        <v>42020</v>
      </c>
      <c r="W1103" s="80" t="str">
        <f t="shared" si="69"/>
        <v>Acima de 120 dias</v>
      </c>
      <c r="X1103" s="81" t="str">
        <f t="shared" si="71"/>
        <v>92020</v>
      </c>
      <c r="AA1103"/>
    </row>
    <row r="1104" spans="1:27" x14ac:dyDescent="0.3">
      <c r="A1104" s="57">
        <v>44286</v>
      </c>
      <c r="B1104">
        <v>29894663000189</v>
      </c>
      <c r="C1104" t="s">
        <v>96</v>
      </c>
      <c r="D1104" s="57">
        <v>44134</v>
      </c>
      <c r="E1104">
        <v>52</v>
      </c>
      <c r="F1104" s="57">
        <v>44262</v>
      </c>
      <c r="G1104">
        <f t="shared" si="70"/>
        <v>-24</v>
      </c>
      <c r="H1104" s="57">
        <v>46699</v>
      </c>
      <c r="I1104">
        <v>2383</v>
      </c>
      <c r="J1104">
        <v>309826805</v>
      </c>
      <c r="K1104">
        <v>84</v>
      </c>
      <c r="L1104"/>
      <c r="M1104"/>
      <c r="N1104">
        <v>1.4100440000000001</v>
      </c>
      <c r="O1104" s="83">
        <v>2348.37</v>
      </c>
      <c r="P1104">
        <v>2523.5000000000005</v>
      </c>
      <c r="Q1104">
        <v>1.7464839999999999</v>
      </c>
      <c r="R1104">
        <v>2594.21</v>
      </c>
      <c r="S1104">
        <v>1.7464839999999999</v>
      </c>
      <c r="T1104" s="84">
        <v>2348.37</v>
      </c>
      <c r="U1104" s="57">
        <v>44287</v>
      </c>
      <c r="V1104" s="81" t="str">
        <f t="shared" si="68"/>
        <v>102020</v>
      </c>
      <c r="W1104" s="80" t="str">
        <f t="shared" si="69"/>
        <v>1 a 30 dias</v>
      </c>
      <c r="X1104" s="81" t="str">
        <f t="shared" si="71"/>
        <v>42021</v>
      </c>
      <c r="AA1104"/>
    </row>
    <row r="1105" spans="1:27" x14ac:dyDescent="0.3">
      <c r="A1105" s="57">
        <v>44286</v>
      </c>
      <c r="B1105">
        <v>29894663000189</v>
      </c>
      <c r="C1105" t="s">
        <v>96</v>
      </c>
      <c r="D1105" s="57">
        <v>44001</v>
      </c>
      <c r="E1105">
        <v>178</v>
      </c>
      <c r="F1105" s="57">
        <v>44050</v>
      </c>
      <c r="G1105">
        <f t="shared" si="70"/>
        <v>-236</v>
      </c>
      <c r="H1105" s="57">
        <v>46514</v>
      </c>
      <c r="I1105">
        <v>2198</v>
      </c>
      <c r="J1105">
        <v>309835444</v>
      </c>
      <c r="K1105">
        <v>84</v>
      </c>
      <c r="L1105"/>
      <c r="M1105"/>
      <c r="N1105">
        <v>1.4377236472351445</v>
      </c>
      <c r="O1105" s="83">
        <v>8925.65</v>
      </c>
      <c r="P1105">
        <v>8581.1700000000037</v>
      </c>
      <c r="Q1105">
        <v>1.7825770000000001</v>
      </c>
      <c r="R1105">
        <v>9693.369999999999</v>
      </c>
      <c r="S1105">
        <v>1.7825770000000001</v>
      </c>
      <c r="T1105" s="84">
        <v>8925.65</v>
      </c>
      <c r="U1105" s="57">
        <v>44075</v>
      </c>
      <c r="V1105" s="81" t="str">
        <f t="shared" si="68"/>
        <v>62020</v>
      </c>
      <c r="W1105" s="80" t="str">
        <f t="shared" si="69"/>
        <v>Acima de 120 dias</v>
      </c>
      <c r="X1105" s="81" t="str">
        <f t="shared" si="71"/>
        <v>92020</v>
      </c>
      <c r="AA1105"/>
    </row>
    <row r="1106" spans="1:27" x14ac:dyDescent="0.3">
      <c r="A1106" s="57">
        <v>44286</v>
      </c>
      <c r="B1106">
        <v>29894663000189</v>
      </c>
      <c r="C1106" t="s">
        <v>96</v>
      </c>
      <c r="D1106" s="57">
        <v>44074</v>
      </c>
      <c r="E1106">
        <v>225</v>
      </c>
      <c r="F1106" s="57">
        <v>44172</v>
      </c>
      <c r="G1106">
        <f t="shared" si="70"/>
        <v>-114</v>
      </c>
      <c r="H1106" s="57">
        <v>44749</v>
      </c>
      <c r="I1106">
        <v>433</v>
      </c>
      <c r="J1106">
        <v>309854281</v>
      </c>
      <c r="K1106">
        <v>24</v>
      </c>
      <c r="L1106"/>
      <c r="M1106"/>
      <c r="N1106">
        <v>1.3599999999999999</v>
      </c>
      <c r="O1106" s="83">
        <v>450</v>
      </c>
      <c r="P1106">
        <v>4455.4699999999993</v>
      </c>
      <c r="Q1106">
        <v>1.7970539999999999</v>
      </c>
      <c r="R1106">
        <v>450</v>
      </c>
      <c r="S1106">
        <v>1.7970539999999999</v>
      </c>
      <c r="T1106" s="84">
        <v>450</v>
      </c>
      <c r="U1106" s="57">
        <v>44287</v>
      </c>
      <c r="V1106" s="81" t="str">
        <f t="shared" si="68"/>
        <v>82020</v>
      </c>
      <c r="W1106" s="80" t="str">
        <f t="shared" si="69"/>
        <v>91 a 120 dias</v>
      </c>
      <c r="X1106" s="81" t="str">
        <f t="shared" si="71"/>
        <v>42021</v>
      </c>
      <c r="AA1106"/>
    </row>
    <row r="1107" spans="1:27" x14ac:dyDescent="0.3">
      <c r="A1107" s="57">
        <v>44286</v>
      </c>
      <c r="B1107">
        <v>29894663000189</v>
      </c>
      <c r="C1107" t="s">
        <v>96</v>
      </c>
      <c r="D1107" s="57">
        <v>44074</v>
      </c>
      <c r="E1107">
        <v>235</v>
      </c>
      <c r="F1107" s="57">
        <v>44234</v>
      </c>
      <c r="G1107">
        <f t="shared" si="70"/>
        <v>-52</v>
      </c>
      <c r="H1107" s="57">
        <v>46608</v>
      </c>
      <c r="I1107">
        <v>2292</v>
      </c>
      <c r="J1107">
        <v>309868672</v>
      </c>
      <c r="K1107">
        <v>84</v>
      </c>
      <c r="L1107"/>
      <c r="M1107"/>
      <c r="N1107">
        <v>1.430925</v>
      </c>
      <c r="O1107" s="83">
        <v>10572.79</v>
      </c>
      <c r="P1107">
        <v>11491.070000000002</v>
      </c>
      <c r="Q1107">
        <v>1.778578</v>
      </c>
      <c r="R1107">
        <v>11651.98</v>
      </c>
      <c r="S1107">
        <v>1.778578</v>
      </c>
      <c r="T1107" s="84">
        <v>10572.79</v>
      </c>
      <c r="U1107" s="57">
        <v>44228</v>
      </c>
      <c r="V1107" s="81" t="str">
        <f t="shared" si="68"/>
        <v>82020</v>
      </c>
      <c r="W1107" s="80" t="str">
        <f t="shared" si="69"/>
        <v>31 a 60 dias</v>
      </c>
      <c r="X1107" s="81" t="str">
        <f t="shared" si="71"/>
        <v>22021</v>
      </c>
      <c r="AA1107"/>
    </row>
    <row r="1108" spans="1:27" x14ac:dyDescent="0.3">
      <c r="A1108" s="57">
        <v>44286</v>
      </c>
      <c r="B1108">
        <v>29894663000189</v>
      </c>
      <c r="C1108" t="s">
        <v>96</v>
      </c>
      <c r="D1108" s="57">
        <v>44074</v>
      </c>
      <c r="E1108">
        <v>286.10000000000002</v>
      </c>
      <c r="F1108" s="57">
        <v>44172</v>
      </c>
      <c r="G1108">
        <f t="shared" si="70"/>
        <v>-114</v>
      </c>
      <c r="H1108" s="57">
        <v>46575</v>
      </c>
      <c r="I1108">
        <v>2259</v>
      </c>
      <c r="J1108">
        <v>309951194</v>
      </c>
      <c r="K1108">
        <v>84</v>
      </c>
      <c r="L1108"/>
      <c r="M1108"/>
      <c r="N1108">
        <v>1.3599999999999999</v>
      </c>
      <c r="O1108" s="83">
        <v>15072.470000000001</v>
      </c>
      <c r="P1108">
        <v>14236.409999999998</v>
      </c>
      <c r="Q1108">
        <v>1.329777</v>
      </c>
      <c r="R1108">
        <v>14949.460000000001</v>
      </c>
      <c r="S1108">
        <v>1.329777</v>
      </c>
      <c r="T1108" s="84">
        <v>15072.470000000001</v>
      </c>
      <c r="U1108" s="57">
        <v>44166</v>
      </c>
      <c r="V1108" s="81" t="str">
        <f t="shared" si="68"/>
        <v>82020</v>
      </c>
      <c r="W1108" s="80" t="str">
        <f t="shared" si="69"/>
        <v>91 a 120 dias</v>
      </c>
      <c r="X1108" s="81" t="str">
        <f t="shared" si="71"/>
        <v>122020</v>
      </c>
      <c r="AA1108"/>
    </row>
    <row r="1109" spans="1:27" x14ac:dyDescent="0.3">
      <c r="A1109" s="57">
        <v>44286</v>
      </c>
      <c r="B1109">
        <v>29894663000189</v>
      </c>
      <c r="C1109" t="s">
        <v>96</v>
      </c>
      <c r="D1109" s="57">
        <v>44074</v>
      </c>
      <c r="E1109">
        <v>260.63</v>
      </c>
      <c r="F1109" s="57">
        <v>44234</v>
      </c>
      <c r="G1109">
        <f t="shared" si="70"/>
        <v>-52</v>
      </c>
      <c r="H1109" s="57">
        <v>46575</v>
      </c>
      <c r="I1109">
        <v>2259</v>
      </c>
      <c r="J1109">
        <v>309955315</v>
      </c>
      <c r="K1109">
        <v>84</v>
      </c>
      <c r="L1109"/>
      <c r="M1109"/>
      <c r="N1109">
        <v>1.3599999999999999</v>
      </c>
      <c r="O1109" s="83">
        <v>12280.08</v>
      </c>
      <c r="P1109">
        <v>12968.970000000001</v>
      </c>
      <c r="Q1109">
        <v>1.587442</v>
      </c>
      <c r="R1109">
        <v>13097.29</v>
      </c>
      <c r="S1109">
        <v>1.587442</v>
      </c>
      <c r="T1109" s="84">
        <v>12280.08</v>
      </c>
      <c r="U1109" s="57">
        <v>44228</v>
      </c>
      <c r="V1109" s="81" t="str">
        <f t="shared" si="68"/>
        <v>82020</v>
      </c>
      <c r="W1109" s="80" t="str">
        <f t="shared" si="69"/>
        <v>31 a 60 dias</v>
      </c>
      <c r="X1109" s="81" t="str">
        <f t="shared" si="71"/>
        <v>22021</v>
      </c>
      <c r="AA1109"/>
    </row>
    <row r="1110" spans="1:27" x14ac:dyDescent="0.3">
      <c r="A1110" s="57">
        <v>44286</v>
      </c>
      <c r="B1110">
        <v>29894663000189</v>
      </c>
      <c r="C1110" t="s">
        <v>96</v>
      </c>
      <c r="D1110" s="57">
        <v>44074</v>
      </c>
      <c r="E1110">
        <v>186.45</v>
      </c>
      <c r="F1110" s="57">
        <v>44234</v>
      </c>
      <c r="G1110">
        <f t="shared" si="70"/>
        <v>-52</v>
      </c>
      <c r="H1110" s="57">
        <v>46608</v>
      </c>
      <c r="I1110">
        <v>2292</v>
      </c>
      <c r="J1110">
        <v>309965686</v>
      </c>
      <c r="K1110">
        <v>84</v>
      </c>
      <c r="L1110"/>
      <c r="M1110"/>
      <c r="N1110">
        <v>1.450091</v>
      </c>
      <c r="O1110" s="83">
        <v>8342.369999999999</v>
      </c>
      <c r="P1110">
        <v>9058.8799999999974</v>
      </c>
      <c r="Q1110">
        <v>1.7989999999999999</v>
      </c>
      <c r="R1110">
        <v>9194.06</v>
      </c>
      <c r="S1110">
        <v>1.7989999999999999</v>
      </c>
      <c r="T1110" s="84">
        <v>8342.369999999999</v>
      </c>
      <c r="U1110" s="57">
        <v>44228</v>
      </c>
      <c r="V1110" s="81" t="str">
        <f t="shared" si="68"/>
        <v>82020</v>
      </c>
      <c r="W1110" s="80" t="str">
        <f t="shared" si="69"/>
        <v>31 a 60 dias</v>
      </c>
      <c r="X1110" s="81" t="str">
        <f t="shared" si="71"/>
        <v>22021</v>
      </c>
      <c r="AA1110"/>
    </row>
    <row r="1111" spans="1:27" x14ac:dyDescent="0.3">
      <c r="A1111" s="57">
        <v>44286</v>
      </c>
      <c r="B1111">
        <v>29894663000189</v>
      </c>
      <c r="C1111" t="s">
        <v>96</v>
      </c>
      <c r="D1111" s="57">
        <v>44099</v>
      </c>
      <c r="E1111">
        <v>55.29</v>
      </c>
      <c r="F1111" s="57">
        <v>44323</v>
      </c>
      <c r="G1111">
        <f t="shared" si="70"/>
        <v>37</v>
      </c>
      <c r="H1111" s="57">
        <v>46699</v>
      </c>
      <c r="I1111">
        <v>2383</v>
      </c>
      <c r="J1111">
        <v>309988915</v>
      </c>
      <c r="K1111">
        <v>84</v>
      </c>
      <c r="L1111"/>
      <c r="M1111"/>
      <c r="N1111">
        <v>1.428852</v>
      </c>
      <c r="O1111" s="83">
        <v>2362.27</v>
      </c>
      <c r="P1111">
        <v>2622.0199999999995</v>
      </c>
      <c r="Q1111">
        <v>1.7804340000000001</v>
      </c>
      <c r="R1111">
        <v>2632.0299999999997</v>
      </c>
      <c r="S1111">
        <v>1.7804340000000001</v>
      </c>
      <c r="T1111" s="84">
        <v>2362.27</v>
      </c>
      <c r="U1111" s="57">
        <v>44317</v>
      </c>
      <c r="V1111" s="81" t="str">
        <f t="shared" si="68"/>
        <v>92020</v>
      </c>
      <c r="W1111" s="80" t="str">
        <f t="shared" si="69"/>
        <v>1 a 30 dias</v>
      </c>
      <c r="X1111" s="81" t="str">
        <f t="shared" si="71"/>
        <v>52021</v>
      </c>
      <c r="AA1111"/>
    </row>
    <row r="1112" spans="1:27" x14ac:dyDescent="0.3">
      <c r="A1112" s="57">
        <v>44286</v>
      </c>
      <c r="B1112">
        <v>29894663000189</v>
      </c>
      <c r="C1112" t="s">
        <v>96</v>
      </c>
      <c r="D1112" s="57">
        <v>44134</v>
      </c>
      <c r="E1112">
        <v>698</v>
      </c>
      <c r="F1112" s="57">
        <v>44323</v>
      </c>
      <c r="G1112">
        <f t="shared" si="70"/>
        <v>37</v>
      </c>
      <c r="H1112" s="57">
        <v>46667</v>
      </c>
      <c r="I1112">
        <v>2351</v>
      </c>
      <c r="J1112">
        <v>312202256</v>
      </c>
      <c r="K1112">
        <v>84</v>
      </c>
      <c r="L1112"/>
      <c r="M1112"/>
      <c r="N1112">
        <v>1.449352</v>
      </c>
      <c r="O1112" s="83">
        <v>29487.21</v>
      </c>
      <c r="P1112">
        <v>33907.679999999993</v>
      </c>
      <c r="Q1112">
        <v>1.7990010000000001</v>
      </c>
      <c r="R1112">
        <v>32790.009999999995</v>
      </c>
      <c r="S1112">
        <v>1.7990010000000001</v>
      </c>
      <c r="T1112" s="84">
        <v>29487.21</v>
      </c>
      <c r="U1112" s="57">
        <v>44317</v>
      </c>
      <c r="V1112" s="81" t="str">
        <f t="shared" si="68"/>
        <v>102020</v>
      </c>
      <c r="W1112" s="80" t="str">
        <f t="shared" si="69"/>
        <v>1 a 30 dias</v>
      </c>
      <c r="X1112" s="81" t="str">
        <f t="shared" si="71"/>
        <v>52021</v>
      </c>
      <c r="AA1112"/>
    </row>
    <row r="1113" spans="1:27" x14ac:dyDescent="0.3">
      <c r="A1113" s="57">
        <v>44286</v>
      </c>
      <c r="B1113">
        <v>29894663000189</v>
      </c>
      <c r="C1113" t="s">
        <v>96</v>
      </c>
      <c r="D1113" s="57">
        <v>44134</v>
      </c>
      <c r="E1113">
        <v>530</v>
      </c>
      <c r="F1113" s="57">
        <v>44293</v>
      </c>
      <c r="G1113">
        <f t="shared" si="70"/>
        <v>7</v>
      </c>
      <c r="H1113" s="57">
        <v>46728</v>
      </c>
      <c r="I1113">
        <v>2412</v>
      </c>
      <c r="J1113">
        <v>312808085</v>
      </c>
      <c r="K1113">
        <v>84</v>
      </c>
      <c r="L1113"/>
      <c r="M1113"/>
      <c r="N1113">
        <v>1.450199</v>
      </c>
      <c r="O1113" s="83">
        <v>23176.66</v>
      </c>
      <c r="P1113">
        <v>24998.73000000001</v>
      </c>
      <c r="Q1113">
        <v>1.7990010000000001</v>
      </c>
      <c r="R1113">
        <v>25758.62</v>
      </c>
      <c r="S1113">
        <v>1.7990010000000001</v>
      </c>
      <c r="T1113" s="84">
        <v>23176.66</v>
      </c>
      <c r="U1113" s="57">
        <v>44287</v>
      </c>
      <c r="V1113" s="81" t="str">
        <f t="shared" si="68"/>
        <v>102020</v>
      </c>
      <c r="W1113" s="80" t="str">
        <f t="shared" si="69"/>
        <v>1 a 30 dias</v>
      </c>
      <c r="X1113" s="81" t="str">
        <f t="shared" si="71"/>
        <v>42021</v>
      </c>
      <c r="AA1113"/>
    </row>
    <row r="1114" spans="1:27" x14ac:dyDescent="0.3">
      <c r="A1114" s="57">
        <v>44286</v>
      </c>
      <c r="B1114">
        <v>29894663000189</v>
      </c>
      <c r="C1114" t="s">
        <v>96</v>
      </c>
      <c r="D1114" s="57">
        <v>44134</v>
      </c>
      <c r="E1114">
        <v>155</v>
      </c>
      <c r="F1114" s="57">
        <v>44203</v>
      </c>
      <c r="G1114">
        <f t="shared" si="70"/>
        <v>-83</v>
      </c>
      <c r="H1114" s="57">
        <v>46728</v>
      </c>
      <c r="I1114">
        <v>2412</v>
      </c>
      <c r="J1114">
        <v>313806707</v>
      </c>
      <c r="K1114">
        <v>84</v>
      </c>
      <c r="L1114"/>
      <c r="M1114"/>
      <c r="N1114">
        <v>1.4384330000000001</v>
      </c>
      <c r="O1114" s="83">
        <v>7267.88</v>
      </c>
      <c r="P1114">
        <v>7341.4400000000005</v>
      </c>
      <c r="Q1114">
        <v>1.7865230000000001</v>
      </c>
      <c r="R1114">
        <v>8025.86</v>
      </c>
      <c r="S1114">
        <v>1.7865230000000001</v>
      </c>
      <c r="T1114" s="84">
        <v>7267.88</v>
      </c>
      <c r="U1114" s="57">
        <v>44197</v>
      </c>
      <c r="V1114" s="81" t="str">
        <f t="shared" si="68"/>
        <v>102020</v>
      </c>
      <c r="W1114" s="80" t="str">
        <f t="shared" si="69"/>
        <v>61 a 90 dias</v>
      </c>
      <c r="X1114" s="81" t="str">
        <f t="shared" si="71"/>
        <v>12021</v>
      </c>
      <c r="AA1114"/>
    </row>
    <row r="1115" spans="1:27" x14ac:dyDescent="0.3">
      <c r="A1115" s="57">
        <v>44286</v>
      </c>
      <c r="B1115">
        <v>29894663000189</v>
      </c>
      <c r="C1115" t="s">
        <v>96</v>
      </c>
      <c r="D1115" s="57">
        <v>44134</v>
      </c>
      <c r="E1115">
        <v>313.39999999999998</v>
      </c>
      <c r="F1115" s="57">
        <v>44234</v>
      </c>
      <c r="G1115">
        <f t="shared" si="70"/>
        <v>-52</v>
      </c>
      <c r="H1115" s="57">
        <v>46667</v>
      </c>
      <c r="I1115">
        <v>2351</v>
      </c>
      <c r="J1115">
        <v>317702667</v>
      </c>
      <c r="K1115">
        <v>84</v>
      </c>
      <c r="L1115"/>
      <c r="M1115"/>
      <c r="N1115">
        <v>1.4467839999999998</v>
      </c>
      <c r="O1115" s="83">
        <v>14190.56</v>
      </c>
      <c r="P1115">
        <v>15237.520000000002</v>
      </c>
      <c r="Q1115">
        <v>1.796268</v>
      </c>
      <c r="R1115">
        <v>15674.56</v>
      </c>
      <c r="S1115">
        <v>1.796268</v>
      </c>
      <c r="T1115" s="84">
        <v>14190.56</v>
      </c>
      <c r="U1115" s="57">
        <v>44287</v>
      </c>
      <c r="V1115" s="81" t="str">
        <f t="shared" si="68"/>
        <v>102020</v>
      </c>
      <c r="W1115" s="80" t="str">
        <f t="shared" si="69"/>
        <v>31 a 60 dias</v>
      </c>
      <c r="X1115" s="81" t="str">
        <f t="shared" si="71"/>
        <v>42021</v>
      </c>
      <c r="AA1115"/>
    </row>
    <row r="1116" spans="1:27" x14ac:dyDescent="0.3">
      <c r="A1116" s="57">
        <v>44286</v>
      </c>
      <c r="B1116">
        <v>29894663000189</v>
      </c>
      <c r="C1116" t="s">
        <v>96</v>
      </c>
      <c r="D1116" s="57">
        <v>44134</v>
      </c>
      <c r="E1116">
        <v>313.5</v>
      </c>
      <c r="F1116" s="57">
        <v>44203</v>
      </c>
      <c r="G1116">
        <f t="shared" si="70"/>
        <v>-83</v>
      </c>
      <c r="H1116" s="57">
        <v>46728</v>
      </c>
      <c r="I1116">
        <v>2412</v>
      </c>
      <c r="J1116">
        <v>318201691</v>
      </c>
      <c r="K1116">
        <v>84</v>
      </c>
      <c r="L1116"/>
      <c r="M1116"/>
      <c r="N1116">
        <v>1.4408719999999999</v>
      </c>
      <c r="O1116" s="83">
        <v>14689.46</v>
      </c>
      <c r="P1116">
        <v>14835.820000000002</v>
      </c>
      <c r="Q1116">
        <v>1.789096</v>
      </c>
      <c r="R1116">
        <v>16221.32</v>
      </c>
      <c r="S1116">
        <v>1.789096</v>
      </c>
      <c r="T1116" s="84">
        <v>14689.46</v>
      </c>
      <c r="U1116" s="57">
        <v>44197</v>
      </c>
      <c r="V1116" s="81" t="str">
        <f t="shared" si="68"/>
        <v>102020</v>
      </c>
      <c r="W1116" s="80" t="str">
        <f t="shared" si="69"/>
        <v>61 a 90 dias</v>
      </c>
      <c r="X1116" s="81" t="str">
        <f t="shared" si="71"/>
        <v>12021</v>
      </c>
      <c r="AA1116"/>
    </row>
    <row r="1117" spans="1:27" x14ac:dyDescent="0.3">
      <c r="A1117" s="57">
        <v>44286</v>
      </c>
      <c r="B1117">
        <v>29894663000189</v>
      </c>
      <c r="C1117" t="s">
        <v>96</v>
      </c>
      <c r="D1117" s="57">
        <v>44134</v>
      </c>
      <c r="E1117">
        <v>205</v>
      </c>
      <c r="F1117" s="57">
        <v>44203</v>
      </c>
      <c r="G1117">
        <f t="shared" si="70"/>
        <v>-83</v>
      </c>
      <c r="H1117" s="57">
        <v>46699</v>
      </c>
      <c r="I1117">
        <v>2383</v>
      </c>
      <c r="J1117">
        <v>319501715</v>
      </c>
      <c r="K1117">
        <v>84</v>
      </c>
      <c r="L1117"/>
      <c r="M1117"/>
      <c r="N1117">
        <v>1.3599999999999999</v>
      </c>
      <c r="O1117" s="83">
        <v>10607.34</v>
      </c>
      <c r="P1117">
        <v>10122.950000000001</v>
      </c>
      <c r="Q1117">
        <v>1.4188860000000001</v>
      </c>
      <c r="R1117">
        <v>10794.63</v>
      </c>
      <c r="S1117">
        <v>1.4188860000000001</v>
      </c>
      <c r="T1117" s="84">
        <v>10607.34</v>
      </c>
      <c r="U1117" s="57">
        <v>44197</v>
      </c>
      <c r="V1117" s="81" t="str">
        <f t="shared" si="68"/>
        <v>102020</v>
      </c>
      <c r="W1117" s="80" t="str">
        <f t="shared" si="69"/>
        <v>61 a 90 dias</v>
      </c>
      <c r="X1117" s="81" t="str">
        <f t="shared" si="71"/>
        <v>12021</v>
      </c>
      <c r="AA1117"/>
    </row>
    <row r="1118" spans="1:27" x14ac:dyDescent="0.3">
      <c r="AA1118"/>
    </row>
    <row r="1119" spans="1:27" x14ac:dyDescent="0.3">
      <c r="AA1119"/>
    </row>
    <row r="1120" spans="1:27" x14ac:dyDescent="0.3">
      <c r="AA1120"/>
    </row>
    <row r="1121" spans="27:27" x14ac:dyDescent="0.3">
      <c r="AA1121"/>
    </row>
    <row r="1122" spans="27:27" x14ac:dyDescent="0.3">
      <c r="AA1122"/>
    </row>
    <row r="1123" spans="27:27" x14ac:dyDescent="0.3">
      <c r="AA1123"/>
    </row>
    <row r="1124" spans="27:27" x14ac:dyDescent="0.3">
      <c r="AA1124"/>
    </row>
    <row r="1125" spans="27:27" x14ac:dyDescent="0.3">
      <c r="AA1125"/>
    </row>
    <row r="1126" spans="27:27" x14ac:dyDescent="0.3">
      <c r="AA1126"/>
    </row>
    <row r="1127" spans="27:27" x14ac:dyDescent="0.3">
      <c r="AA1127"/>
    </row>
    <row r="1128" spans="27:27" x14ac:dyDescent="0.3">
      <c r="AA1128"/>
    </row>
    <row r="1129" spans="27:27" x14ac:dyDescent="0.3">
      <c r="AA1129"/>
    </row>
    <row r="1130" spans="27:27" x14ac:dyDescent="0.3">
      <c r="AA1130"/>
    </row>
    <row r="1131" spans="27:27" x14ac:dyDescent="0.3">
      <c r="AA1131"/>
    </row>
    <row r="1132" spans="27:27" x14ac:dyDescent="0.3">
      <c r="AA1132"/>
    </row>
    <row r="1133" spans="27:27" x14ac:dyDescent="0.3">
      <c r="AA1133"/>
    </row>
    <row r="1134" spans="27:27" x14ac:dyDescent="0.3">
      <c r="AA1134"/>
    </row>
    <row r="1135" spans="27:27" x14ac:dyDescent="0.3">
      <c r="AA1135"/>
    </row>
    <row r="1136" spans="27:27" x14ac:dyDescent="0.3">
      <c r="AA1136"/>
    </row>
    <row r="1137" spans="27:27" x14ac:dyDescent="0.3">
      <c r="AA1137"/>
    </row>
    <row r="1138" spans="27:27" x14ac:dyDescent="0.3">
      <c r="AA1138"/>
    </row>
    <row r="1139" spans="27:27" x14ac:dyDescent="0.3">
      <c r="AA1139"/>
    </row>
    <row r="1140" spans="27:27" x14ac:dyDescent="0.3">
      <c r="AA1140"/>
    </row>
    <row r="1141" spans="27:27" x14ac:dyDescent="0.3">
      <c r="AA1141"/>
    </row>
    <row r="1142" spans="27:27" x14ac:dyDescent="0.3">
      <c r="AA1142"/>
    </row>
    <row r="1143" spans="27:27" x14ac:dyDescent="0.3">
      <c r="AA1143"/>
    </row>
    <row r="1144" spans="27:27" x14ac:dyDescent="0.3">
      <c r="AA1144"/>
    </row>
    <row r="1145" spans="27:27" x14ac:dyDescent="0.3">
      <c r="AA1145"/>
    </row>
    <row r="1146" spans="27:27" x14ac:dyDescent="0.3">
      <c r="AA1146"/>
    </row>
    <row r="1147" spans="27:27" x14ac:dyDescent="0.3">
      <c r="AA1147"/>
    </row>
    <row r="1148" spans="27:27" x14ac:dyDescent="0.3">
      <c r="AA1148"/>
    </row>
    <row r="1149" spans="27:27" x14ac:dyDescent="0.3">
      <c r="AA1149"/>
    </row>
    <row r="1150" spans="27:27" x14ac:dyDescent="0.3">
      <c r="AA1150"/>
    </row>
    <row r="1151" spans="27:27" x14ac:dyDescent="0.3">
      <c r="AA1151"/>
    </row>
    <row r="1152" spans="27:27" x14ac:dyDescent="0.3">
      <c r="AA1152"/>
    </row>
    <row r="1153" spans="27:27" x14ac:dyDescent="0.3">
      <c r="AA1153"/>
    </row>
    <row r="1154" spans="27:27" x14ac:dyDescent="0.3">
      <c r="AA1154"/>
    </row>
    <row r="1155" spans="27:27" x14ac:dyDescent="0.3">
      <c r="AA1155"/>
    </row>
    <row r="1156" spans="27:27" x14ac:dyDescent="0.3">
      <c r="AA1156"/>
    </row>
    <row r="1157" spans="27:27" x14ac:dyDescent="0.3">
      <c r="AA1157"/>
    </row>
    <row r="1158" spans="27:27" x14ac:dyDescent="0.3">
      <c r="AA1158"/>
    </row>
    <row r="1159" spans="27:27" x14ac:dyDescent="0.3">
      <c r="AA1159"/>
    </row>
    <row r="1160" spans="27:27" x14ac:dyDescent="0.3">
      <c r="AA1160"/>
    </row>
    <row r="1161" spans="27:27" x14ac:dyDescent="0.3">
      <c r="AA1161"/>
    </row>
    <row r="1162" spans="27:27" x14ac:dyDescent="0.3">
      <c r="AA1162"/>
    </row>
    <row r="1163" spans="27:27" x14ac:dyDescent="0.3">
      <c r="AA1163"/>
    </row>
    <row r="1164" spans="27:27" x14ac:dyDescent="0.3">
      <c r="AA1164"/>
    </row>
    <row r="1165" spans="27:27" x14ac:dyDescent="0.3">
      <c r="AA1165"/>
    </row>
    <row r="1166" spans="27:27" x14ac:dyDescent="0.3">
      <c r="AA1166"/>
    </row>
    <row r="1167" spans="27:27" x14ac:dyDescent="0.3">
      <c r="AA1167"/>
    </row>
    <row r="1168" spans="27:27" x14ac:dyDescent="0.3">
      <c r="AA1168"/>
    </row>
    <row r="1169" spans="27:27" x14ac:dyDescent="0.3">
      <c r="AA1169"/>
    </row>
    <row r="1170" spans="27:27" x14ac:dyDescent="0.3">
      <c r="AA1170"/>
    </row>
    <row r="1171" spans="27:27" x14ac:dyDescent="0.3">
      <c r="AA1171"/>
    </row>
    <row r="1172" spans="27:27" x14ac:dyDescent="0.3">
      <c r="AA1172"/>
    </row>
    <row r="1173" spans="27:27" x14ac:dyDescent="0.3">
      <c r="AA1173"/>
    </row>
    <row r="1174" spans="27:27" x14ac:dyDescent="0.3">
      <c r="AA1174"/>
    </row>
    <row r="1175" spans="27:27" x14ac:dyDescent="0.3">
      <c r="AA1175"/>
    </row>
    <row r="1176" spans="27:27" x14ac:dyDescent="0.3">
      <c r="AA1176"/>
    </row>
    <row r="1177" spans="27:27" x14ac:dyDescent="0.3">
      <c r="AA1177"/>
    </row>
    <row r="1178" spans="27:27" x14ac:dyDescent="0.3">
      <c r="AA1178"/>
    </row>
    <row r="1179" spans="27:27" x14ac:dyDescent="0.3">
      <c r="AA1179"/>
    </row>
    <row r="1180" spans="27:27" x14ac:dyDescent="0.3">
      <c r="AA1180"/>
    </row>
    <row r="1181" spans="27:27" x14ac:dyDescent="0.3">
      <c r="AA1181"/>
    </row>
    <row r="1182" spans="27:27" x14ac:dyDescent="0.3">
      <c r="AA1182"/>
    </row>
    <row r="1183" spans="27:27" x14ac:dyDescent="0.3">
      <c r="AA1183"/>
    </row>
    <row r="1184" spans="27:27" x14ac:dyDescent="0.3">
      <c r="AA1184"/>
    </row>
    <row r="1185" spans="27:27" x14ac:dyDescent="0.3">
      <c r="AA1185"/>
    </row>
    <row r="1186" spans="27:27" x14ac:dyDescent="0.3">
      <c r="AA1186"/>
    </row>
    <row r="1187" spans="27:27" x14ac:dyDescent="0.3">
      <c r="AA1187"/>
    </row>
    <row r="1188" spans="27:27" x14ac:dyDescent="0.3">
      <c r="AA1188"/>
    </row>
  </sheetData>
  <autoFilter ref="A1:X1117" xr:uid="{7A79E946-CF2C-408C-A203-0B69C0F34519}"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9E946-CF2C-408C-A203-0B69C0F34519}">
  <dimension ref="A1:Z1117"/>
  <sheetViews>
    <sheetView showGridLines="0" topLeftCell="K1" zoomScale="70" zoomScaleNormal="70" workbookViewId="0">
      <selection activeCell="U1" sqref="U1"/>
    </sheetView>
  </sheetViews>
  <sheetFormatPr defaultColWidth="8.6640625" defaultRowHeight="14.4" x14ac:dyDescent="0.3"/>
  <cols>
    <col min="1" max="1" width="13.5546875" style="8" bestFit="1" customWidth="1"/>
    <col min="2" max="2" width="11.88671875" style="8" bestFit="1" customWidth="1"/>
    <col min="3" max="3" width="20.33203125" style="8" bestFit="1" customWidth="1"/>
    <col min="4" max="4" width="11.33203125" style="8" bestFit="1" customWidth="1"/>
    <col min="5" max="5" width="8.88671875" style="8" bestFit="1" customWidth="1"/>
    <col min="6" max="6" width="21.6640625" style="8" bestFit="1" customWidth="1"/>
    <col min="7" max="7" width="21.44140625" style="8" bestFit="1" customWidth="1"/>
    <col min="8" max="8" width="21.109375" style="8" bestFit="1" customWidth="1"/>
    <col min="9" max="9" width="20.5546875" style="8" bestFit="1" customWidth="1"/>
    <col min="10" max="10" width="9.88671875" style="8" bestFit="1" customWidth="1"/>
    <col min="11" max="11" width="17.5546875" style="8" bestFit="1" customWidth="1"/>
    <col min="12" max="12" width="11.5546875" style="8" bestFit="1" customWidth="1"/>
    <col min="13" max="13" width="9.6640625" style="8" bestFit="1" customWidth="1"/>
    <col min="14" max="14" width="11.88671875" style="8" bestFit="1" customWidth="1"/>
    <col min="15" max="15" width="12.5546875" style="8" bestFit="1" customWidth="1"/>
    <col min="16" max="16" width="13.33203125" style="8" bestFit="1" customWidth="1"/>
    <col min="17" max="17" width="18.109375" style="8" bestFit="1" customWidth="1"/>
    <col min="18" max="18" width="12.5546875" style="8" bestFit="1" customWidth="1"/>
    <col min="19" max="19" width="13.6640625" style="8" bestFit="1" customWidth="1"/>
    <col min="20" max="20" width="15.88671875" style="3" bestFit="1" customWidth="1"/>
    <col min="21" max="21" width="15.88671875" style="3" customWidth="1"/>
    <col min="22" max="22" width="11.44140625" style="42" bestFit="1" customWidth="1"/>
    <col min="23" max="23" width="20.33203125" style="80" bestFit="1" customWidth="1"/>
    <col min="24" max="24" width="17.33203125" style="42" bestFit="1" customWidth="1"/>
    <col min="25" max="16384" width="8.6640625" style="8"/>
  </cols>
  <sheetData>
    <row r="1" spans="1:26" x14ac:dyDescent="0.3">
      <c r="A1" t="s">
        <v>97</v>
      </c>
      <c r="B1" t="s">
        <v>98</v>
      </c>
      <c r="C1" t="s">
        <v>99</v>
      </c>
      <c r="D1" s="57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0</v>
      </c>
      <c r="K1" t="s">
        <v>106</v>
      </c>
      <c r="L1" t="s">
        <v>107</v>
      </c>
      <c r="M1" t="s">
        <v>108</v>
      </c>
      <c r="N1" t="s">
        <v>109</v>
      </c>
      <c r="O1" t="s">
        <v>110</v>
      </c>
      <c r="P1" t="s">
        <v>111</v>
      </c>
      <c r="Q1" t="s">
        <v>112</v>
      </c>
      <c r="R1" t="s">
        <v>113</v>
      </c>
      <c r="S1" t="s">
        <v>114</v>
      </c>
      <c r="T1" s="5" t="s">
        <v>115</v>
      </c>
      <c r="U1" s="57" t="s">
        <v>183</v>
      </c>
      <c r="V1" s="80" t="s">
        <v>180</v>
      </c>
      <c r="W1" s="80" t="s">
        <v>71</v>
      </c>
      <c r="X1" s="80" t="s">
        <v>184</v>
      </c>
    </row>
    <row r="2" spans="1:26" x14ac:dyDescent="0.3">
      <c r="A2" s="57">
        <v>44316</v>
      </c>
      <c r="B2">
        <v>29894663000189</v>
      </c>
      <c r="C2" t="s">
        <v>96</v>
      </c>
      <c r="D2" s="57">
        <v>43873</v>
      </c>
      <c r="E2">
        <v>163.37</v>
      </c>
      <c r="F2" s="57">
        <v>44111</v>
      </c>
      <c r="G2">
        <v>-205</v>
      </c>
      <c r="H2" s="57">
        <v>46029</v>
      </c>
      <c r="I2">
        <v>1713</v>
      </c>
      <c r="J2">
        <v>290075187</v>
      </c>
      <c r="K2">
        <v>72</v>
      </c>
      <c r="L2"/>
      <c r="M2"/>
      <c r="N2">
        <v>1.36</v>
      </c>
      <c r="O2" s="83">
        <v>7243.05</v>
      </c>
      <c r="P2">
        <v>7382.2700000000013</v>
      </c>
      <c r="Q2">
        <v>1.636026</v>
      </c>
      <c r="R2">
        <v>7659.94</v>
      </c>
      <c r="S2">
        <v>1.636026</v>
      </c>
      <c r="T2" s="84">
        <v>7243.05</v>
      </c>
      <c r="U2" s="57">
        <v>44105</v>
      </c>
      <c r="V2" s="81" t="str">
        <f t="shared" ref="V2:V65" si="0">MONTH(D2)&amp;YEAR(D2)</f>
        <v>22020</v>
      </c>
      <c r="W2" s="80" t="str">
        <f t="shared" ref="W2:W65" si="1">_xlfn.IFS(G2&lt;-120,"Acima de 120 dias",G2&lt;=-90,"91 a 120 dias",G2&lt;=-61,"61 a 90 dias",G2&lt;=-31,"31 a 60 dias",G2&gt;=-30,"1 a 30 dias")</f>
        <v>Acima de 120 dias</v>
      </c>
      <c r="X2" s="81" t="str">
        <f>MONTH(U2)&amp;YEAR(U2)</f>
        <v>102020</v>
      </c>
      <c r="Z2"/>
    </row>
    <row r="3" spans="1:26" x14ac:dyDescent="0.3">
      <c r="A3" s="57">
        <v>44316</v>
      </c>
      <c r="B3">
        <v>29894663000189</v>
      </c>
      <c r="C3" t="s">
        <v>96</v>
      </c>
      <c r="D3" s="57">
        <v>43843</v>
      </c>
      <c r="E3">
        <v>89.12</v>
      </c>
      <c r="F3" s="57">
        <v>43928</v>
      </c>
      <c r="G3">
        <v>-388</v>
      </c>
      <c r="H3" s="57">
        <v>45999</v>
      </c>
      <c r="I3">
        <v>1683</v>
      </c>
      <c r="J3">
        <v>290078965</v>
      </c>
      <c r="K3">
        <v>72</v>
      </c>
      <c r="L3"/>
      <c r="M3"/>
      <c r="N3">
        <v>1.503034</v>
      </c>
      <c r="O3" s="83">
        <v>4156.6499999999996</v>
      </c>
      <c r="P3">
        <v>3859.4399999999978</v>
      </c>
      <c r="Q3">
        <v>2.050192</v>
      </c>
      <c r="R3">
        <v>4554.8999999999996</v>
      </c>
      <c r="S3">
        <v>2.050192</v>
      </c>
      <c r="T3" s="84">
        <v>4156.6499999999996</v>
      </c>
      <c r="U3" s="57">
        <v>43952</v>
      </c>
      <c r="V3" s="81" t="str">
        <f t="shared" si="0"/>
        <v>12020</v>
      </c>
      <c r="W3" s="80" t="str">
        <f t="shared" si="1"/>
        <v>Acima de 120 dias</v>
      </c>
      <c r="X3" s="81" t="str">
        <f t="shared" ref="X3:X66" si="2">MONTH(U3)&amp;YEAR(U3)</f>
        <v>52020</v>
      </c>
      <c r="Z3"/>
    </row>
    <row r="4" spans="1:26" x14ac:dyDescent="0.3">
      <c r="A4" s="57">
        <v>44316</v>
      </c>
      <c r="B4">
        <v>29894663000189</v>
      </c>
      <c r="C4" t="s">
        <v>96</v>
      </c>
      <c r="D4" s="57">
        <v>43903</v>
      </c>
      <c r="E4">
        <v>198.42</v>
      </c>
      <c r="F4" s="57">
        <v>44142</v>
      </c>
      <c r="G4">
        <v>-174</v>
      </c>
      <c r="H4" s="57">
        <v>46062</v>
      </c>
      <c r="I4">
        <v>1746</v>
      </c>
      <c r="J4">
        <v>290080619</v>
      </c>
      <c r="K4">
        <v>72</v>
      </c>
      <c r="L4"/>
      <c r="M4"/>
      <c r="N4">
        <v>1.36</v>
      </c>
      <c r="O4" s="83">
        <v>8612.83</v>
      </c>
      <c r="P4">
        <v>8964.260000000002</v>
      </c>
      <c r="Q4">
        <v>1.671853</v>
      </c>
      <c r="R4">
        <v>9195.7900000000009</v>
      </c>
      <c r="S4">
        <v>1.671853</v>
      </c>
      <c r="T4" s="84">
        <v>8612.83</v>
      </c>
      <c r="U4" s="57">
        <v>44136</v>
      </c>
      <c r="V4" s="81" t="str">
        <f t="shared" si="0"/>
        <v>32020</v>
      </c>
      <c r="W4" s="80" t="str">
        <f t="shared" si="1"/>
        <v>Acima de 120 dias</v>
      </c>
      <c r="X4" s="81" t="str">
        <f t="shared" si="2"/>
        <v>112020</v>
      </c>
      <c r="Z4"/>
    </row>
    <row r="5" spans="1:26" x14ac:dyDescent="0.3">
      <c r="A5" s="57">
        <v>44316</v>
      </c>
      <c r="B5">
        <v>29894663000189</v>
      </c>
      <c r="C5" t="s">
        <v>96</v>
      </c>
      <c r="D5" s="57">
        <v>43873</v>
      </c>
      <c r="E5">
        <v>299.3</v>
      </c>
      <c r="F5" s="57">
        <v>44019</v>
      </c>
      <c r="G5">
        <v>-297</v>
      </c>
      <c r="H5" s="57">
        <v>46029</v>
      </c>
      <c r="I5">
        <v>1713</v>
      </c>
      <c r="J5">
        <v>290081730</v>
      </c>
      <c r="K5">
        <v>72</v>
      </c>
      <c r="L5"/>
      <c r="M5"/>
      <c r="N5">
        <v>1.3623771553621595</v>
      </c>
      <c r="O5" s="83">
        <v>14001.5</v>
      </c>
      <c r="P5">
        <v>13514.770000000002</v>
      </c>
      <c r="Q5">
        <v>1.7000310000000001</v>
      </c>
      <c r="R5">
        <v>14924.259999999998</v>
      </c>
      <c r="S5">
        <v>1.7000310000000001</v>
      </c>
      <c r="T5" s="84">
        <v>14001.5</v>
      </c>
      <c r="U5" s="57">
        <v>44044</v>
      </c>
      <c r="V5" s="81" t="str">
        <f t="shared" si="0"/>
        <v>22020</v>
      </c>
      <c r="W5" s="80" t="str">
        <f t="shared" si="1"/>
        <v>Acima de 120 dias</v>
      </c>
      <c r="X5" s="81" t="str">
        <f t="shared" si="2"/>
        <v>82020</v>
      </c>
      <c r="Z5"/>
    </row>
    <row r="6" spans="1:26" x14ac:dyDescent="0.3">
      <c r="A6" s="57">
        <v>44316</v>
      </c>
      <c r="B6">
        <v>29894663000189</v>
      </c>
      <c r="C6" t="s">
        <v>96</v>
      </c>
      <c r="D6" s="57">
        <v>43791</v>
      </c>
      <c r="E6">
        <v>83</v>
      </c>
      <c r="F6" s="57">
        <v>44019</v>
      </c>
      <c r="G6">
        <v>-297</v>
      </c>
      <c r="H6" s="57">
        <v>45937</v>
      </c>
      <c r="I6">
        <v>1621</v>
      </c>
      <c r="J6">
        <v>290153637</v>
      </c>
      <c r="K6">
        <v>72</v>
      </c>
      <c r="L6"/>
      <c r="M6"/>
      <c r="N6">
        <v>1.3460000000000001</v>
      </c>
      <c r="O6" s="83">
        <v>3778.75</v>
      </c>
      <c r="P6">
        <v>3782.08</v>
      </c>
      <c r="Q6">
        <v>1.7102029999999999</v>
      </c>
      <c r="R6">
        <v>4033.68</v>
      </c>
      <c r="S6">
        <v>1.7102029999999999</v>
      </c>
      <c r="T6" s="84">
        <v>3778.75</v>
      </c>
      <c r="U6" s="57">
        <v>44075</v>
      </c>
      <c r="V6" s="81" t="str">
        <f t="shared" si="0"/>
        <v>112019</v>
      </c>
      <c r="W6" s="80" t="str">
        <f t="shared" si="1"/>
        <v>Acima de 120 dias</v>
      </c>
      <c r="X6" s="81" t="str">
        <f t="shared" si="2"/>
        <v>92020</v>
      </c>
      <c r="Z6"/>
    </row>
    <row r="7" spans="1:26" x14ac:dyDescent="0.3">
      <c r="A7" s="57">
        <v>44316</v>
      </c>
      <c r="B7">
        <v>29894663000189</v>
      </c>
      <c r="C7" t="s">
        <v>96</v>
      </c>
      <c r="D7" s="57">
        <v>43791</v>
      </c>
      <c r="E7">
        <v>212.65</v>
      </c>
      <c r="F7" s="57">
        <v>43928</v>
      </c>
      <c r="G7">
        <v>-388</v>
      </c>
      <c r="H7" s="57">
        <v>45937</v>
      </c>
      <c r="I7">
        <v>1621</v>
      </c>
      <c r="J7">
        <v>290154868</v>
      </c>
      <c r="K7">
        <v>72</v>
      </c>
      <c r="L7"/>
      <c r="M7"/>
      <c r="N7">
        <v>1.3460000000000001</v>
      </c>
      <c r="O7" s="83">
        <v>10342.200000000001</v>
      </c>
      <c r="P7">
        <v>9689.8499999999985</v>
      </c>
      <c r="Q7">
        <v>1.6966669999999999</v>
      </c>
      <c r="R7">
        <v>10972.36</v>
      </c>
      <c r="S7">
        <v>1.6966669999999999</v>
      </c>
      <c r="T7" s="84">
        <v>10342.200000000001</v>
      </c>
      <c r="U7" s="57">
        <v>43922</v>
      </c>
      <c r="V7" s="81" t="str">
        <f t="shared" si="0"/>
        <v>112019</v>
      </c>
      <c r="W7" s="80" t="str">
        <f t="shared" si="1"/>
        <v>Acima de 120 dias</v>
      </c>
      <c r="X7" s="81" t="str">
        <f t="shared" si="2"/>
        <v>42020</v>
      </c>
      <c r="Z7"/>
    </row>
    <row r="8" spans="1:26" x14ac:dyDescent="0.3">
      <c r="A8" s="57">
        <v>44316</v>
      </c>
      <c r="B8">
        <v>29894663000189</v>
      </c>
      <c r="C8" t="s">
        <v>96</v>
      </c>
      <c r="D8" s="57">
        <v>43815</v>
      </c>
      <c r="E8">
        <v>194.33</v>
      </c>
      <c r="F8" s="57">
        <v>43868</v>
      </c>
      <c r="G8">
        <v>-448</v>
      </c>
      <c r="H8" s="57">
        <v>45968</v>
      </c>
      <c r="I8">
        <v>1652</v>
      </c>
      <c r="J8">
        <v>290157712</v>
      </c>
      <c r="K8">
        <v>72</v>
      </c>
      <c r="L8"/>
      <c r="M8"/>
      <c r="N8">
        <v>1.3599999999999999</v>
      </c>
      <c r="O8" s="83">
        <v>10002.94</v>
      </c>
      <c r="P8">
        <v>8792.6299999999974</v>
      </c>
      <c r="Q8">
        <v>1.643081</v>
      </c>
      <c r="R8">
        <v>10484.31</v>
      </c>
      <c r="S8">
        <v>1.643081</v>
      </c>
      <c r="T8" s="84">
        <v>10002.94</v>
      </c>
      <c r="U8" s="57">
        <v>43891</v>
      </c>
      <c r="V8" s="81" t="str">
        <f t="shared" si="0"/>
        <v>122019</v>
      </c>
      <c r="W8" s="80" t="str">
        <f t="shared" si="1"/>
        <v>Acima de 120 dias</v>
      </c>
      <c r="X8" s="81" t="str">
        <f t="shared" si="2"/>
        <v>32020</v>
      </c>
      <c r="Z8"/>
    </row>
    <row r="9" spans="1:26" x14ac:dyDescent="0.3">
      <c r="A9" s="57">
        <v>44316</v>
      </c>
      <c r="B9">
        <v>29894663000189</v>
      </c>
      <c r="C9" t="s">
        <v>96</v>
      </c>
      <c r="D9" s="57">
        <v>43815</v>
      </c>
      <c r="E9">
        <v>203.4</v>
      </c>
      <c r="F9" s="57">
        <v>43837</v>
      </c>
      <c r="G9">
        <v>-479</v>
      </c>
      <c r="H9" s="57">
        <v>45937</v>
      </c>
      <c r="I9">
        <v>1621</v>
      </c>
      <c r="J9">
        <v>290255439</v>
      </c>
      <c r="K9">
        <v>72</v>
      </c>
      <c r="L9"/>
      <c r="M9"/>
      <c r="N9">
        <v>1.3599999999999999</v>
      </c>
      <c r="O9" s="83">
        <v>10508.39</v>
      </c>
      <c r="P9">
        <v>9125.909999999998</v>
      </c>
      <c r="Q9">
        <v>1.693082</v>
      </c>
      <c r="R9">
        <v>11079.89</v>
      </c>
      <c r="S9">
        <v>1.693082</v>
      </c>
      <c r="T9" s="84">
        <v>10508.39</v>
      </c>
      <c r="U9" s="57">
        <v>43922</v>
      </c>
      <c r="V9" s="81" t="str">
        <f t="shared" si="0"/>
        <v>122019</v>
      </c>
      <c r="W9" s="80" t="str">
        <f t="shared" si="1"/>
        <v>Acima de 120 dias</v>
      </c>
      <c r="X9" s="81" t="str">
        <f t="shared" si="2"/>
        <v>42020</v>
      </c>
      <c r="Z9"/>
    </row>
    <row r="10" spans="1:26" x14ac:dyDescent="0.3">
      <c r="A10" s="57">
        <v>44316</v>
      </c>
      <c r="B10">
        <v>29894663000189</v>
      </c>
      <c r="C10" t="s">
        <v>96</v>
      </c>
      <c r="D10" s="57">
        <v>43815</v>
      </c>
      <c r="E10">
        <v>281</v>
      </c>
      <c r="F10" s="57">
        <v>44050</v>
      </c>
      <c r="G10">
        <v>-266</v>
      </c>
      <c r="H10" s="57">
        <v>45968</v>
      </c>
      <c r="I10">
        <v>1652</v>
      </c>
      <c r="J10">
        <v>290257243</v>
      </c>
      <c r="K10">
        <v>72</v>
      </c>
      <c r="L10"/>
      <c r="M10"/>
      <c r="N10">
        <v>1.3599999999999999</v>
      </c>
      <c r="O10" s="83">
        <v>12755.94</v>
      </c>
      <c r="P10">
        <v>12714.139999999996</v>
      </c>
      <c r="Q10">
        <v>1.6526270000000001</v>
      </c>
      <c r="R10">
        <v>13474.18</v>
      </c>
      <c r="S10">
        <v>1.6526270000000001</v>
      </c>
      <c r="T10" s="84">
        <v>12755.94</v>
      </c>
      <c r="U10" s="57">
        <v>44075</v>
      </c>
      <c r="V10" s="81" t="str">
        <f t="shared" si="0"/>
        <v>122019</v>
      </c>
      <c r="W10" s="80" t="str">
        <f t="shared" si="1"/>
        <v>Acima de 120 dias</v>
      </c>
      <c r="X10" s="81" t="str">
        <f t="shared" si="2"/>
        <v>92020</v>
      </c>
      <c r="Z10"/>
    </row>
    <row r="11" spans="1:26" x14ac:dyDescent="0.3">
      <c r="A11" s="57">
        <v>44316</v>
      </c>
      <c r="B11">
        <v>29894663000189</v>
      </c>
      <c r="C11" t="s">
        <v>96</v>
      </c>
      <c r="D11" s="57">
        <v>43815</v>
      </c>
      <c r="E11">
        <v>299.3</v>
      </c>
      <c r="F11" s="57">
        <v>43958</v>
      </c>
      <c r="G11">
        <v>-358</v>
      </c>
      <c r="H11" s="57">
        <v>45968</v>
      </c>
      <c r="I11">
        <v>1652</v>
      </c>
      <c r="J11">
        <v>290263144</v>
      </c>
      <c r="K11">
        <v>72</v>
      </c>
      <c r="L11"/>
      <c r="M11"/>
      <c r="N11">
        <v>1.4949999999999999</v>
      </c>
      <c r="O11" s="83">
        <v>13567.32</v>
      </c>
      <c r="P11">
        <v>13008.080000000005</v>
      </c>
      <c r="Q11">
        <v>2.0485530000000001</v>
      </c>
      <c r="R11">
        <v>14888.42</v>
      </c>
      <c r="S11">
        <v>2.0485530000000001</v>
      </c>
      <c r="T11" s="84">
        <v>13567.32</v>
      </c>
      <c r="U11" s="57">
        <v>43952</v>
      </c>
      <c r="V11" s="81" t="str">
        <f t="shared" si="0"/>
        <v>122019</v>
      </c>
      <c r="W11" s="80" t="str">
        <f t="shared" si="1"/>
        <v>Acima de 120 dias</v>
      </c>
      <c r="X11" s="81" t="str">
        <f t="shared" si="2"/>
        <v>52020</v>
      </c>
      <c r="Z11"/>
    </row>
    <row r="12" spans="1:26" x14ac:dyDescent="0.3">
      <c r="A12" s="57">
        <v>44316</v>
      </c>
      <c r="B12">
        <v>29894663000189</v>
      </c>
      <c r="C12" t="s">
        <v>96</v>
      </c>
      <c r="D12" s="57">
        <v>43815</v>
      </c>
      <c r="E12">
        <v>281.5</v>
      </c>
      <c r="F12" s="57">
        <v>43837</v>
      </c>
      <c r="G12">
        <v>-479</v>
      </c>
      <c r="H12" s="57">
        <v>45968</v>
      </c>
      <c r="I12">
        <v>1652</v>
      </c>
      <c r="J12">
        <v>290363565</v>
      </c>
      <c r="K12">
        <v>72</v>
      </c>
      <c r="L12"/>
      <c r="M12"/>
      <c r="N12">
        <v>1.3599999999999999</v>
      </c>
      <c r="O12" s="83">
        <v>14688.71</v>
      </c>
      <c r="P12">
        <v>12736.710000000003</v>
      </c>
      <c r="Q12">
        <v>1.6786890000000001</v>
      </c>
      <c r="R12">
        <v>15468.69</v>
      </c>
      <c r="S12">
        <v>1.6786890000000001</v>
      </c>
      <c r="T12" s="84">
        <v>14688.71</v>
      </c>
      <c r="U12" s="57">
        <v>43891</v>
      </c>
      <c r="V12" s="81" t="str">
        <f t="shared" si="0"/>
        <v>122019</v>
      </c>
      <c r="W12" s="80" t="str">
        <f t="shared" si="1"/>
        <v>Acima de 120 dias</v>
      </c>
      <c r="X12" s="81" t="str">
        <f t="shared" si="2"/>
        <v>32020</v>
      </c>
      <c r="Z12"/>
    </row>
    <row r="13" spans="1:26" x14ac:dyDescent="0.3">
      <c r="A13" s="57">
        <v>44316</v>
      </c>
      <c r="B13">
        <v>29894663000189</v>
      </c>
      <c r="C13" t="s">
        <v>96</v>
      </c>
      <c r="D13" s="57">
        <v>43843</v>
      </c>
      <c r="E13">
        <v>286.94</v>
      </c>
      <c r="F13" s="57">
        <v>43958</v>
      </c>
      <c r="G13">
        <v>-358</v>
      </c>
      <c r="H13" s="57">
        <v>45968</v>
      </c>
      <c r="I13">
        <v>1652</v>
      </c>
      <c r="J13">
        <v>290364102</v>
      </c>
      <c r="K13">
        <v>72</v>
      </c>
      <c r="L13"/>
      <c r="M13"/>
      <c r="N13">
        <v>1.36</v>
      </c>
      <c r="O13" s="83">
        <v>13828.359999999999</v>
      </c>
      <c r="P13">
        <v>12859.859999999993</v>
      </c>
      <c r="Q13">
        <v>1.6771430000000001</v>
      </c>
      <c r="R13">
        <v>14619.849999999999</v>
      </c>
      <c r="S13">
        <v>1.6771430000000001</v>
      </c>
      <c r="T13" s="84">
        <v>13828.359999999999</v>
      </c>
      <c r="U13" s="57">
        <v>43983</v>
      </c>
      <c r="V13" s="81" t="str">
        <f t="shared" si="0"/>
        <v>12020</v>
      </c>
      <c r="W13" s="80" t="str">
        <f t="shared" si="1"/>
        <v>Acima de 120 dias</v>
      </c>
      <c r="X13" s="81" t="str">
        <f t="shared" si="2"/>
        <v>62020</v>
      </c>
      <c r="Z13"/>
    </row>
    <row r="14" spans="1:26" x14ac:dyDescent="0.3">
      <c r="A14" s="57">
        <v>44316</v>
      </c>
      <c r="B14">
        <v>29894663000189</v>
      </c>
      <c r="C14" t="s">
        <v>96</v>
      </c>
      <c r="D14" s="57">
        <v>43791</v>
      </c>
      <c r="E14">
        <v>155.12</v>
      </c>
      <c r="F14" s="57">
        <v>44111</v>
      </c>
      <c r="G14">
        <v>-205</v>
      </c>
      <c r="H14" s="57">
        <v>45937</v>
      </c>
      <c r="I14">
        <v>1621</v>
      </c>
      <c r="J14">
        <v>290453854</v>
      </c>
      <c r="K14">
        <v>72</v>
      </c>
      <c r="L14"/>
      <c r="M14"/>
      <c r="N14">
        <v>1.3460000000000001</v>
      </c>
      <c r="O14" s="83">
        <v>6634.71</v>
      </c>
      <c r="P14">
        <v>7068.3800000000019</v>
      </c>
      <c r="Q14">
        <v>1.6794750000000001</v>
      </c>
      <c r="R14">
        <v>7073.15</v>
      </c>
      <c r="S14">
        <v>1.6794750000000001</v>
      </c>
      <c r="T14" s="84">
        <v>6634.71</v>
      </c>
      <c r="U14" s="57">
        <v>44105</v>
      </c>
      <c r="V14" s="81" t="str">
        <f t="shared" si="0"/>
        <v>112019</v>
      </c>
      <c r="W14" s="80" t="str">
        <f t="shared" si="1"/>
        <v>Acima de 120 dias</v>
      </c>
      <c r="X14" s="81" t="str">
        <f t="shared" si="2"/>
        <v>102020</v>
      </c>
      <c r="Z14"/>
    </row>
    <row r="15" spans="1:26" x14ac:dyDescent="0.3">
      <c r="A15" s="57">
        <v>44316</v>
      </c>
      <c r="B15">
        <v>29894663000189</v>
      </c>
      <c r="C15" t="s">
        <v>96</v>
      </c>
      <c r="D15" s="57">
        <v>43843</v>
      </c>
      <c r="E15">
        <v>130</v>
      </c>
      <c r="F15" s="57">
        <v>44203</v>
      </c>
      <c r="G15">
        <v>-113</v>
      </c>
      <c r="H15" s="57">
        <v>45968</v>
      </c>
      <c r="I15">
        <v>1652</v>
      </c>
      <c r="J15">
        <v>290457748</v>
      </c>
      <c r="K15">
        <v>72</v>
      </c>
      <c r="L15"/>
      <c r="M15"/>
      <c r="N15">
        <v>1.36</v>
      </c>
      <c r="O15" s="83">
        <v>5280.45</v>
      </c>
      <c r="P15">
        <v>5826.2500000000018</v>
      </c>
      <c r="Q15">
        <v>1.6256729999999999</v>
      </c>
      <c r="R15">
        <v>5583.61</v>
      </c>
      <c r="S15">
        <v>1.6256729999999999</v>
      </c>
      <c r="T15" s="84">
        <v>5280.45</v>
      </c>
      <c r="U15" s="57">
        <v>44197</v>
      </c>
      <c r="V15" s="81" t="str">
        <f t="shared" si="0"/>
        <v>12020</v>
      </c>
      <c r="W15" s="80" t="str">
        <f t="shared" si="1"/>
        <v>91 a 120 dias</v>
      </c>
      <c r="X15" s="81" t="str">
        <f t="shared" si="2"/>
        <v>12021</v>
      </c>
      <c r="Z15"/>
    </row>
    <row r="16" spans="1:26" x14ac:dyDescent="0.3">
      <c r="A16" s="57">
        <v>44316</v>
      </c>
      <c r="B16">
        <v>29894663000189</v>
      </c>
      <c r="C16" t="s">
        <v>96</v>
      </c>
      <c r="D16" s="57">
        <v>43843</v>
      </c>
      <c r="E16">
        <v>124</v>
      </c>
      <c r="F16" s="57">
        <v>43897</v>
      </c>
      <c r="G16">
        <v>-419</v>
      </c>
      <c r="H16" s="57">
        <v>45968</v>
      </c>
      <c r="I16">
        <v>1652</v>
      </c>
      <c r="J16">
        <v>290457851</v>
      </c>
      <c r="K16">
        <v>72</v>
      </c>
      <c r="L16"/>
      <c r="M16"/>
      <c r="N16">
        <v>1.36</v>
      </c>
      <c r="O16" s="83">
        <v>6251.73</v>
      </c>
      <c r="P16">
        <v>5557.3100000000013</v>
      </c>
      <c r="Q16">
        <v>1.6499520000000001</v>
      </c>
      <c r="R16">
        <v>6565.93</v>
      </c>
      <c r="S16">
        <v>1.6499520000000001</v>
      </c>
      <c r="T16" s="84">
        <v>6251.73</v>
      </c>
      <c r="U16" s="57">
        <v>43922</v>
      </c>
      <c r="V16" s="81" t="str">
        <f t="shared" si="0"/>
        <v>12020</v>
      </c>
      <c r="W16" s="80" t="str">
        <f t="shared" si="1"/>
        <v>Acima de 120 dias</v>
      </c>
      <c r="X16" s="81" t="str">
        <f t="shared" si="2"/>
        <v>42020</v>
      </c>
      <c r="Z16"/>
    </row>
    <row r="17" spans="1:26" x14ac:dyDescent="0.3">
      <c r="A17" s="57">
        <v>44316</v>
      </c>
      <c r="B17">
        <v>29894663000189</v>
      </c>
      <c r="C17" t="s">
        <v>96</v>
      </c>
      <c r="D17" s="57">
        <v>43843</v>
      </c>
      <c r="E17">
        <v>80</v>
      </c>
      <c r="F17" s="57">
        <v>43928</v>
      </c>
      <c r="G17">
        <v>-388</v>
      </c>
      <c r="H17" s="57">
        <v>45999</v>
      </c>
      <c r="I17">
        <v>1683</v>
      </c>
      <c r="J17">
        <v>290468789</v>
      </c>
      <c r="K17">
        <v>72</v>
      </c>
      <c r="L17"/>
      <c r="M17"/>
      <c r="N17">
        <v>1.36</v>
      </c>
      <c r="O17" s="83">
        <v>3979.9</v>
      </c>
      <c r="P17">
        <v>3615.7100000000009</v>
      </c>
      <c r="Q17">
        <v>1.6582269999999999</v>
      </c>
      <c r="R17">
        <v>4193.79</v>
      </c>
      <c r="S17">
        <v>1.6582269999999999</v>
      </c>
      <c r="T17" s="84">
        <v>3979.9</v>
      </c>
      <c r="U17" s="57">
        <v>43983</v>
      </c>
      <c r="V17" s="81" t="str">
        <f t="shared" si="0"/>
        <v>12020</v>
      </c>
      <c r="W17" s="80" t="str">
        <f t="shared" si="1"/>
        <v>Acima de 120 dias</v>
      </c>
      <c r="X17" s="81" t="str">
        <f t="shared" si="2"/>
        <v>62020</v>
      </c>
      <c r="Z17"/>
    </row>
    <row r="18" spans="1:26" x14ac:dyDescent="0.3">
      <c r="A18" s="57">
        <v>44316</v>
      </c>
      <c r="B18">
        <v>29894663000189</v>
      </c>
      <c r="C18" t="s">
        <v>96</v>
      </c>
      <c r="D18" s="57">
        <v>43873</v>
      </c>
      <c r="E18">
        <v>250</v>
      </c>
      <c r="F18" s="57">
        <v>43897</v>
      </c>
      <c r="G18">
        <v>-419</v>
      </c>
      <c r="H18" s="57">
        <v>46029</v>
      </c>
      <c r="I18">
        <v>1713</v>
      </c>
      <c r="J18">
        <v>290478783</v>
      </c>
      <c r="K18">
        <v>72</v>
      </c>
      <c r="L18"/>
      <c r="M18"/>
      <c r="N18">
        <v>1.36</v>
      </c>
      <c r="O18" s="83">
        <v>12831.07</v>
      </c>
      <c r="P18">
        <v>11296.840000000004</v>
      </c>
      <c r="Q18">
        <v>1.6372960000000001</v>
      </c>
      <c r="R18">
        <v>13471.75</v>
      </c>
      <c r="S18">
        <v>1.6372960000000001</v>
      </c>
      <c r="T18" s="84">
        <v>12831.07</v>
      </c>
      <c r="U18" s="57">
        <v>43891</v>
      </c>
      <c r="V18" s="81" t="str">
        <f t="shared" si="0"/>
        <v>22020</v>
      </c>
      <c r="W18" s="80" t="str">
        <f t="shared" si="1"/>
        <v>Acima de 120 dias</v>
      </c>
      <c r="X18" s="81" t="str">
        <f t="shared" si="2"/>
        <v>32020</v>
      </c>
      <c r="Z18"/>
    </row>
    <row r="19" spans="1:26" x14ac:dyDescent="0.3">
      <c r="A19" s="57">
        <v>44316</v>
      </c>
      <c r="B19">
        <v>29894663000189</v>
      </c>
      <c r="C19" t="s">
        <v>96</v>
      </c>
      <c r="D19" s="57">
        <v>43815</v>
      </c>
      <c r="E19">
        <v>153.72</v>
      </c>
      <c r="F19" s="57">
        <v>43868</v>
      </c>
      <c r="G19">
        <v>-448</v>
      </c>
      <c r="H19" s="57">
        <v>45968</v>
      </c>
      <c r="I19">
        <v>1652</v>
      </c>
      <c r="J19">
        <v>290563425</v>
      </c>
      <c r="K19">
        <v>72</v>
      </c>
      <c r="L19"/>
      <c r="M19"/>
      <c r="N19">
        <v>1.3758329999999999</v>
      </c>
      <c r="O19" s="83">
        <v>7821.4599999999991</v>
      </c>
      <c r="P19">
        <v>6922.1900000000005</v>
      </c>
      <c r="Q19">
        <v>1.71539</v>
      </c>
      <c r="R19">
        <v>8269.56</v>
      </c>
      <c r="S19">
        <v>1.71539</v>
      </c>
      <c r="T19" s="84">
        <v>7821.4599999999991</v>
      </c>
      <c r="U19" s="57">
        <v>43922</v>
      </c>
      <c r="V19" s="81" t="str">
        <f t="shared" si="0"/>
        <v>122019</v>
      </c>
      <c r="W19" s="80" t="str">
        <f t="shared" si="1"/>
        <v>Acima de 120 dias</v>
      </c>
      <c r="X19" s="81" t="str">
        <f t="shared" si="2"/>
        <v>42020</v>
      </c>
      <c r="Z19"/>
    </row>
    <row r="20" spans="1:26" x14ac:dyDescent="0.3">
      <c r="A20" s="57">
        <v>44316</v>
      </c>
      <c r="B20">
        <v>29894663000189</v>
      </c>
      <c r="C20" t="s">
        <v>96</v>
      </c>
      <c r="D20" s="57">
        <v>43815</v>
      </c>
      <c r="E20">
        <v>145.6</v>
      </c>
      <c r="F20" s="57">
        <v>44323</v>
      </c>
      <c r="G20">
        <v>7</v>
      </c>
      <c r="H20" s="57">
        <v>44872</v>
      </c>
      <c r="I20">
        <v>556</v>
      </c>
      <c r="J20">
        <v>290564196</v>
      </c>
      <c r="K20">
        <v>36</v>
      </c>
      <c r="L20"/>
      <c r="M20"/>
      <c r="N20">
        <v>1.4949999999999999</v>
      </c>
      <c r="O20" s="83">
        <v>2317.3399999999997</v>
      </c>
      <c r="P20">
        <v>3947.26</v>
      </c>
      <c r="Q20">
        <v>2.0499139999999998</v>
      </c>
      <c r="R20">
        <v>2427.79</v>
      </c>
      <c r="S20">
        <v>2.0499139999999998</v>
      </c>
      <c r="T20" s="84">
        <v>2317.3399999999997</v>
      </c>
      <c r="U20" s="57">
        <v>44317</v>
      </c>
      <c r="V20" s="81" t="str">
        <f t="shared" si="0"/>
        <v>122019</v>
      </c>
      <c r="W20" s="80" t="str">
        <f t="shared" si="1"/>
        <v>1 a 30 dias</v>
      </c>
      <c r="X20" s="81" t="str">
        <f t="shared" si="2"/>
        <v>52021</v>
      </c>
      <c r="Z20"/>
    </row>
    <row r="21" spans="1:26" x14ac:dyDescent="0.3">
      <c r="A21" s="57">
        <v>44316</v>
      </c>
      <c r="B21">
        <v>29894663000189</v>
      </c>
      <c r="C21" t="s">
        <v>96</v>
      </c>
      <c r="D21" s="57">
        <v>43843</v>
      </c>
      <c r="E21">
        <v>347.01</v>
      </c>
      <c r="F21" s="57">
        <v>44081</v>
      </c>
      <c r="G21">
        <v>-235</v>
      </c>
      <c r="H21" s="57">
        <v>45999</v>
      </c>
      <c r="I21">
        <v>1683</v>
      </c>
      <c r="J21">
        <v>290568617</v>
      </c>
      <c r="K21">
        <v>72</v>
      </c>
      <c r="L21"/>
      <c r="M21"/>
      <c r="N21">
        <v>1.36</v>
      </c>
      <c r="O21" s="83">
        <v>15630.11</v>
      </c>
      <c r="P21">
        <v>15683.549999999996</v>
      </c>
      <c r="Q21">
        <v>1.6237649999999999</v>
      </c>
      <c r="R21">
        <v>16455.96</v>
      </c>
      <c r="S21">
        <v>1.6237649999999999</v>
      </c>
      <c r="T21" s="84">
        <v>15630.11</v>
      </c>
      <c r="U21" s="57">
        <v>44105</v>
      </c>
      <c r="V21" s="81" t="str">
        <f t="shared" si="0"/>
        <v>12020</v>
      </c>
      <c r="W21" s="80" t="str">
        <f t="shared" si="1"/>
        <v>Acima de 120 dias</v>
      </c>
      <c r="X21" s="81" t="str">
        <f t="shared" si="2"/>
        <v>102020</v>
      </c>
    </row>
    <row r="22" spans="1:26" x14ac:dyDescent="0.3">
      <c r="A22" s="57">
        <v>44316</v>
      </c>
      <c r="B22">
        <v>29894663000189</v>
      </c>
      <c r="C22" t="s">
        <v>96</v>
      </c>
      <c r="D22" s="57">
        <v>43873</v>
      </c>
      <c r="E22">
        <v>288.69</v>
      </c>
      <c r="F22" s="57">
        <v>44323</v>
      </c>
      <c r="G22">
        <v>7</v>
      </c>
      <c r="H22" s="57">
        <v>46029</v>
      </c>
      <c r="I22">
        <v>1713</v>
      </c>
      <c r="J22">
        <v>290573638</v>
      </c>
      <c r="K22">
        <v>72</v>
      </c>
      <c r="L22"/>
      <c r="M22"/>
      <c r="N22">
        <v>1.36</v>
      </c>
      <c r="O22" s="83">
        <v>10742.28</v>
      </c>
      <c r="P22">
        <v>13045.129999999997</v>
      </c>
      <c r="Q22">
        <v>1.6503699999999999</v>
      </c>
      <c r="R22">
        <v>11514.92</v>
      </c>
      <c r="S22">
        <v>1.6503699999999999</v>
      </c>
      <c r="T22" s="84">
        <v>10742.28</v>
      </c>
      <c r="U22" s="57">
        <v>44317</v>
      </c>
      <c r="V22" s="81" t="str">
        <f t="shared" si="0"/>
        <v>22020</v>
      </c>
      <c r="W22" s="80" t="str">
        <f t="shared" si="1"/>
        <v>1 a 30 dias</v>
      </c>
      <c r="X22" s="81" t="str">
        <f t="shared" si="2"/>
        <v>52021</v>
      </c>
    </row>
    <row r="23" spans="1:26" x14ac:dyDescent="0.3">
      <c r="A23" s="57">
        <v>44316</v>
      </c>
      <c r="B23">
        <v>29894663000189</v>
      </c>
      <c r="C23" t="s">
        <v>96</v>
      </c>
      <c r="D23" s="57">
        <v>43873</v>
      </c>
      <c r="E23">
        <v>223.03</v>
      </c>
      <c r="F23" s="57">
        <v>43897</v>
      </c>
      <c r="G23">
        <v>-419</v>
      </c>
      <c r="H23" s="57">
        <v>46029</v>
      </c>
      <c r="I23">
        <v>1713</v>
      </c>
      <c r="J23">
        <v>290584743</v>
      </c>
      <c r="K23">
        <v>72</v>
      </c>
      <c r="L23"/>
      <c r="M23"/>
      <c r="N23">
        <v>1.36</v>
      </c>
      <c r="O23" s="83">
        <v>11342.75</v>
      </c>
      <c r="P23">
        <v>10078.07</v>
      </c>
      <c r="Q23">
        <v>1.691098</v>
      </c>
      <c r="R23">
        <v>12018.39</v>
      </c>
      <c r="S23">
        <v>1.691098</v>
      </c>
      <c r="T23" s="84">
        <v>11342.75</v>
      </c>
      <c r="U23" s="57">
        <v>43922</v>
      </c>
      <c r="V23" s="81" t="str">
        <f t="shared" si="0"/>
        <v>22020</v>
      </c>
      <c r="W23" s="80" t="str">
        <f t="shared" si="1"/>
        <v>Acima de 120 dias</v>
      </c>
      <c r="X23" s="81" t="str">
        <f t="shared" si="2"/>
        <v>42020</v>
      </c>
    </row>
    <row r="24" spans="1:26" x14ac:dyDescent="0.3">
      <c r="A24" s="57">
        <v>44316</v>
      </c>
      <c r="B24">
        <v>29894663000189</v>
      </c>
      <c r="C24" t="s">
        <v>96</v>
      </c>
      <c r="D24" s="57">
        <v>43815</v>
      </c>
      <c r="E24">
        <v>159.29</v>
      </c>
      <c r="F24" s="57">
        <v>44323</v>
      </c>
      <c r="G24">
        <v>7</v>
      </c>
      <c r="H24" s="57">
        <v>45937</v>
      </c>
      <c r="I24">
        <v>1621</v>
      </c>
      <c r="J24">
        <v>290652159</v>
      </c>
      <c r="K24">
        <v>72</v>
      </c>
      <c r="L24"/>
      <c r="M24"/>
      <c r="N24">
        <v>1.368671</v>
      </c>
      <c r="O24" s="83">
        <v>5662.24</v>
      </c>
      <c r="P24">
        <v>7128.4100000000035</v>
      </c>
      <c r="Q24">
        <v>1.707822</v>
      </c>
      <c r="R24">
        <v>6114.68</v>
      </c>
      <c r="S24">
        <v>1.707822</v>
      </c>
      <c r="T24" s="84">
        <v>5662.24</v>
      </c>
      <c r="U24" s="57">
        <v>44317</v>
      </c>
      <c r="V24" s="81" t="str">
        <f t="shared" si="0"/>
        <v>122019</v>
      </c>
      <c r="W24" s="80" t="str">
        <f t="shared" si="1"/>
        <v>1 a 30 dias</v>
      </c>
      <c r="X24" s="81" t="str">
        <f t="shared" si="2"/>
        <v>52021</v>
      </c>
    </row>
    <row r="25" spans="1:26" x14ac:dyDescent="0.3">
      <c r="A25" s="57">
        <v>44316</v>
      </c>
      <c r="B25">
        <v>29894663000189</v>
      </c>
      <c r="C25" t="s">
        <v>96</v>
      </c>
      <c r="D25" s="57">
        <v>43815</v>
      </c>
      <c r="E25">
        <v>226</v>
      </c>
      <c r="F25" s="57">
        <v>44172</v>
      </c>
      <c r="G25">
        <v>-144</v>
      </c>
      <c r="H25" s="57">
        <v>45968</v>
      </c>
      <c r="I25">
        <v>1652</v>
      </c>
      <c r="J25">
        <v>290664282</v>
      </c>
      <c r="K25">
        <v>72</v>
      </c>
      <c r="L25"/>
      <c r="M25"/>
      <c r="N25">
        <v>1.4949999999999999</v>
      </c>
      <c r="O25" s="83">
        <v>8662.82</v>
      </c>
      <c r="P25">
        <v>9822.3300000000054</v>
      </c>
      <c r="Q25">
        <v>2.0484059999999999</v>
      </c>
      <c r="R25">
        <v>9660.14</v>
      </c>
      <c r="S25">
        <v>2.0484059999999999</v>
      </c>
      <c r="T25" s="84">
        <v>8662.82</v>
      </c>
      <c r="U25" s="57">
        <v>44197</v>
      </c>
      <c r="V25" s="81" t="str">
        <f t="shared" si="0"/>
        <v>122019</v>
      </c>
      <c r="W25" s="80" t="str">
        <f t="shared" si="1"/>
        <v>Acima de 120 dias</v>
      </c>
      <c r="X25" s="81" t="str">
        <f t="shared" si="2"/>
        <v>12021</v>
      </c>
    </row>
    <row r="26" spans="1:26" x14ac:dyDescent="0.3">
      <c r="A26" s="57">
        <v>44316</v>
      </c>
      <c r="B26">
        <v>29894663000189</v>
      </c>
      <c r="C26" t="s">
        <v>96</v>
      </c>
      <c r="D26" s="57">
        <v>43843</v>
      </c>
      <c r="E26">
        <v>109.23</v>
      </c>
      <c r="F26" s="57">
        <v>44323</v>
      </c>
      <c r="G26">
        <v>7</v>
      </c>
      <c r="H26" s="57">
        <v>45999</v>
      </c>
      <c r="I26">
        <v>1683</v>
      </c>
      <c r="J26">
        <v>290664718</v>
      </c>
      <c r="K26">
        <v>72</v>
      </c>
      <c r="L26"/>
      <c r="M26"/>
      <c r="N26">
        <v>1.36</v>
      </c>
      <c r="O26" s="83">
        <v>4010.9</v>
      </c>
      <c r="P26">
        <v>4936.7899999999972</v>
      </c>
      <c r="Q26">
        <v>1.6616420000000001</v>
      </c>
      <c r="R26">
        <v>4306.12</v>
      </c>
      <c r="S26">
        <v>1.6616420000000001</v>
      </c>
      <c r="T26" s="84">
        <v>4010.9</v>
      </c>
      <c r="U26" s="57">
        <v>44317</v>
      </c>
      <c r="V26" s="81" t="str">
        <f t="shared" si="0"/>
        <v>12020</v>
      </c>
      <c r="W26" s="80" t="str">
        <f t="shared" si="1"/>
        <v>1 a 30 dias</v>
      </c>
      <c r="X26" s="81" t="str">
        <f t="shared" si="2"/>
        <v>52021</v>
      </c>
    </row>
    <row r="27" spans="1:26" x14ac:dyDescent="0.3">
      <c r="A27" s="57">
        <v>44316</v>
      </c>
      <c r="B27">
        <v>29894663000189</v>
      </c>
      <c r="C27" t="s">
        <v>96</v>
      </c>
      <c r="D27" s="57">
        <v>43815</v>
      </c>
      <c r="E27">
        <v>234.35</v>
      </c>
      <c r="F27" s="57">
        <v>44142</v>
      </c>
      <c r="G27">
        <v>-174</v>
      </c>
      <c r="H27" s="57">
        <v>45937</v>
      </c>
      <c r="I27">
        <v>1621</v>
      </c>
      <c r="J27">
        <v>290750119</v>
      </c>
      <c r="K27">
        <v>72</v>
      </c>
      <c r="L27"/>
      <c r="M27"/>
      <c r="N27">
        <v>1.3599999999999999</v>
      </c>
      <c r="O27" s="83">
        <v>9956.6400000000012</v>
      </c>
      <c r="P27">
        <v>10514.509999999997</v>
      </c>
      <c r="Q27">
        <v>1.5912679999999999</v>
      </c>
      <c r="R27">
        <v>10422.320000000002</v>
      </c>
      <c r="S27">
        <v>1.5912679999999999</v>
      </c>
      <c r="T27" s="84">
        <v>9956.6400000000012</v>
      </c>
      <c r="U27" s="57">
        <v>44136</v>
      </c>
      <c r="V27" s="81" t="str">
        <f t="shared" si="0"/>
        <v>122019</v>
      </c>
      <c r="W27" s="80" t="str">
        <f t="shared" si="1"/>
        <v>Acima de 120 dias</v>
      </c>
      <c r="X27" s="81" t="str">
        <f t="shared" si="2"/>
        <v>112020</v>
      </c>
    </row>
    <row r="28" spans="1:26" x14ac:dyDescent="0.3">
      <c r="A28" s="57">
        <v>44316</v>
      </c>
      <c r="B28">
        <v>29894663000189</v>
      </c>
      <c r="C28" t="s">
        <v>96</v>
      </c>
      <c r="D28" s="57">
        <v>43815</v>
      </c>
      <c r="E28">
        <v>187.79</v>
      </c>
      <c r="F28" s="57">
        <v>43958</v>
      </c>
      <c r="G28">
        <v>-358</v>
      </c>
      <c r="H28" s="57">
        <v>45937</v>
      </c>
      <c r="I28">
        <v>1621</v>
      </c>
      <c r="J28">
        <v>290751223</v>
      </c>
      <c r="K28">
        <v>72</v>
      </c>
      <c r="L28"/>
      <c r="M28"/>
      <c r="N28">
        <v>1.3599999999999999</v>
      </c>
      <c r="O28" s="83">
        <v>9050.7999999999993</v>
      </c>
      <c r="P28">
        <v>8425.4799999999959</v>
      </c>
      <c r="Q28">
        <v>1.6267290000000001</v>
      </c>
      <c r="R28">
        <v>9478.4</v>
      </c>
      <c r="S28">
        <v>1.6267290000000001</v>
      </c>
      <c r="T28" s="84">
        <v>9050.7999999999993</v>
      </c>
      <c r="U28" s="57">
        <v>43983</v>
      </c>
      <c r="V28" s="81" t="str">
        <f t="shared" si="0"/>
        <v>122019</v>
      </c>
      <c r="W28" s="80" t="str">
        <f t="shared" si="1"/>
        <v>Acima de 120 dias</v>
      </c>
      <c r="X28" s="81" t="str">
        <f t="shared" si="2"/>
        <v>62020</v>
      </c>
    </row>
    <row r="29" spans="1:26" x14ac:dyDescent="0.3">
      <c r="A29" s="57">
        <v>44316</v>
      </c>
      <c r="B29">
        <v>29894663000189</v>
      </c>
      <c r="C29" t="s">
        <v>96</v>
      </c>
      <c r="D29" s="57">
        <v>43843</v>
      </c>
      <c r="E29">
        <v>88</v>
      </c>
      <c r="F29" s="57">
        <v>43958</v>
      </c>
      <c r="G29">
        <v>-358</v>
      </c>
      <c r="H29" s="57">
        <v>45968</v>
      </c>
      <c r="I29">
        <v>1652</v>
      </c>
      <c r="J29">
        <v>290859872</v>
      </c>
      <c r="K29">
        <v>72</v>
      </c>
      <c r="L29"/>
      <c r="M29"/>
      <c r="N29">
        <v>1.36</v>
      </c>
      <c r="O29" s="83">
        <v>4281.3500000000004</v>
      </c>
      <c r="P29">
        <v>3943.96</v>
      </c>
      <c r="Q29">
        <v>1.6217550000000001</v>
      </c>
      <c r="R29">
        <v>4483.6900000000005</v>
      </c>
      <c r="S29">
        <v>1.6217550000000001</v>
      </c>
      <c r="T29" s="84">
        <v>4281.3500000000004</v>
      </c>
      <c r="U29" s="57">
        <v>43952</v>
      </c>
      <c r="V29" s="81" t="str">
        <f t="shared" si="0"/>
        <v>12020</v>
      </c>
      <c r="W29" s="80" t="str">
        <f t="shared" si="1"/>
        <v>Acima de 120 dias</v>
      </c>
      <c r="X29" s="81" t="str">
        <f t="shared" si="2"/>
        <v>52020</v>
      </c>
    </row>
    <row r="30" spans="1:26" x14ac:dyDescent="0.3">
      <c r="A30" s="57">
        <v>44316</v>
      </c>
      <c r="B30">
        <v>29894663000189</v>
      </c>
      <c r="C30" t="s">
        <v>96</v>
      </c>
      <c r="D30" s="57">
        <v>43843</v>
      </c>
      <c r="E30">
        <v>146.66999999999999</v>
      </c>
      <c r="F30" s="57">
        <v>44323</v>
      </c>
      <c r="G30">
        <v>7</v>
      </c>
      <c r="H30" s="57">
        <v>45999</v>
      </c>
      <c r="I30">
        <v>1683</v>
      </c>
      <c r="J30">
        <v>290868993</v>
      </c>
      <c r="K30">
        <v>72</v>
      </c>
      <c r="L30"/>
      <c r="M30"/>
      <c r="N30">
        <v>1.36</v>
      </c>
      <c r="O30" s="83">
        <v>5422.86</v>
      </c>
      <c r="P30">
        <v>6628.9600000000019</v>
      </c>
      <c r="Q30">
        <v>1.6317950000000001</v>
      </c>
      <c r="R30">
        <v>5782.07</v>
      </c>
      <c r="S30">
        <v>1.6317950000000001</v>
      </c>
      <c r="T30" s="84">
        <v>5422.86</v>
      </c>
      <c r="U30" s="57">
        <v>44317</v>
      </c>
      <c r="V30" s="81" t="str">
        <f t="shared" si="0"/>
        <v>12020</v>
      </c>
      <c r="W30" s="80" t="str">
        <f t="shared" si="1"/>
        <v>1 a 30 dias</v>
      </c>
      <c r="X30" s="81" t="str">
        <f t="shared" si="2"/>
        <v>52021</v>
      </c>
    </row>
    <row r="31" spans="1:26" x14ac:dyDescent="0.3">
      <c r="A31" s="57">
        <v>44316</v>
      </c>
      <c r="B31">
        <v>29894663000189</v>
      </c>
      <c r="C31" t="s">
        <v>96</v>
      </c>
      <c r="D31" s="57">
        <v>43903</v>
      </c>
      <c r="E31">
        <v>251.12</v>
      </c>
      <c r="F31" s="57">
        <v>44323</v>
      </c>
      <c r="G31">
        <v>7</v>
      </c>
      <c r="H31" s="57">
        <v>46062</v>
      </c>
      <c r="I31">
        <v>1746</v>
      </c>
      <c r="J31">
        <v>290883674</v>
      </c>
      <c r="K31">
        <v>72</v>
      </c>
      <c r="L31"/>
      <c r="M31"/>
      <c r="N31">
        <v>1.36</v>
      </c>
      <c r="O31" s="83">
        <v>9463.0500000000011</v>
      </c>
      <c r="P31">
        <v>11345.219999999992</v>
      </c>
      <c r="Q31">
        <v>1.6408510000000001</v>
      </c>
      <c r="R31">
        <v>10131.480000000001</v>
      </c>
      <c r="S31">
        <v>1.6408510000000001</v>
      </c>
      <c r="T31" s="84">
        <v>9463.0500000000011</v>
      </c>
      <c r="U31" s="57">
        <v>44317</v>
      </c>
      <c r="V31" s="81" t="str">
        <f t="shared" si="0"/>
        <v>32020</v>
      </c>
      <c r="W31" s="80" t="str">
        <f t="shared" si="1"/>
        <v>1 a 30 dias</v>
      </c>
      <c r="X31" s="81" t="str">
        <f t="shared" si="2"/>
        <v>52021</v>
      </c>
    </row>
    <row r="32" spans="1:26" x14ac:dyDescent="0.3">
      <c r="A32" s="57">
        <v>44316</v>
      </c>
      <c r="B32">
        <v>29894663000189</v>
      </c>
      <c r="C32" t="s">
        <v>96</v>
      </c>
      <c r="D32" s="57">
        <v>43791</v>
      </c>
      <c r="E32">
        <v>88.49</v>
      </c>
      <c r="F32" s="57">
        <v>44081</v>
      </c>
      <c r="G32">
        <v>-235</v>
      </c>
      <c r="H32" s="57">
        <v>45937</v>
      </c>
      <c r="I32">
        <v>1621</v>
      </c>
      <c r="J32">
        <v>290954168</v>
      </c>
      <c r="K32">
        <v>72</v>
      </c>
      <c r="L32"/>
      <c r="M32"/>
      <c r="N32">
        <v>1.3460000000000001</v>
      </c>
      <c r="O32" s="83">
        <v>3863.3399999999997</v>
      </c>
      <c r="P32">
        <v>4032.2300000000009</v>
      </c>
      <c r="Q32">
        <v>1.693648</v>
      </c>
      <c r="R32">
        <v>4123.5</v>
      </c>
      <c r="S32">
        <v>1.693648</v>
      </c>
      <c r="T32" s="84">
        <v>3863.3399999999997</v>
      </c>
      <c r="U32" s="57">
        <v>44105</v>
      </c>
      <c r="V32" s="81" t="str">
        <f t="shared" si="0"/>
        <v>112019</v>
      </c>
      <c r="W32" s="80" t="str">
        <f t="shared" si="1"/>
        <v>Acima de 120 dias</v>
      </c>
      <c r="X32" s="81" t="str">
        <f t="shared" si="2"/>
        <v>102020</v>
      </c>
    </row>
    <row r="33" spans="1:24" x14ac:dyDescent="0.3">
      <c r="A33" s="57">
        <v>44316</v>
      </c>
      <c r="B33">
        <v>29894663000189</v>
      </c>
      <c r="C33" t="s">
        <v>96</v>
      </c>
      <c r="D33" s="57">
        <v>43791</v>
      </c>
      <c r="E33">
        <v>257</v>
      </c>
      <c r="F33" s="57">
        <v>44081</v>
      </c>
      <c r="G33">
        <v>-235</v>
      </c>
      <c r="H33" s="57">
        <v>45937</v>
      </c>
      <c r="I33">
        <v>1621</v>
      </c>
      <c r="J33">
        <v>290955519</v>
      </c>
      <c r="K33">
        <v>72</v>
      </c>
      <c r="L33"/>
      <c r="M33"/>
      <c r="N33">
        <v>1.3460000000000001</v>
      </c>
      <c r="O33" s="83">
        <v>11173.29</v>
      </c>
      <c r="P33">
        <v>11710.780000000002</v>
      </c>
      <c r="Q33">
        <v>1.7167859999999999</v>
      </c>
      <c r="R33">
        <v>11975.72</v>
      </c>
      <c r="S33">
        <v>1.7167859999999999</v>
      </c>
      <c r="T33" s="84">
        <v>11173.29</v>
      </c>
      <c r="U33" s="57">
        <v>44075</v>
      </c>
      <c r="V33" s="81" t="str">
        <f t="shared" si="0"/>
        <v>112019</v>
      </c>
      <c r="W33" s="80" t="str">
        <f t="shared" si="1"/>
        <v>Acima de 120 dias</v>
      </c>
      <c r="X33" s="81" t="str">
        <f t="shared" si="2"/>
        <v>92020</v>
      </c>
    </row>
    <row r="34" spans="1:24" x14ac:dyDescent="0.3">
      <c r="A34" s="57">
        <v>44316</v>
      </c>
      <c r="B34">
        <v>29894663000189</v>
      </c>
      <c r="C34" t="s">
        <v>96</v>
      </c>
      <c r="D34" s="57">
        <v>43815</v>
      </c>
      <c r="E34">
        <v>240</v>
      </c>
      <c r="F34" s="57">
        <v>43989</v>
      </c>
      <c r="G34">
        <v>-327</v>
      </c>
      <c r="H34" s="57">
        <v>45968</v>
      </c>
      <c r="I34">
        <v>1652</v>
      </c>
      <c r="J34">
        <v>290955650</v>
      </c>
      <c r="K34">
        <v>72</v>
      </c>
      <c r="L34"/>
      <c r="M34"/>
      <c r="N34">
        <v>1.3599999999999999</v>
      </c>
      <c r="O34" s="83">
        <v>11409.13</v>
      </c>
      <c r="P34">
        <v>10859.029999999999</v>
      </c>
      <c r="Q34">
        <v>1.635372</v>
      </c>
      <c r="R34">
        <v>11988.24</v>
      </c>
      <c r="S34">
        <v>1.635372</v>
      </c>
      <c r="T34" s="84">
        <v>11409.13</v>
      </c>
      <c r="U34" s="57">
        <v>44013</v>
      </c>
      <c r="V34" s="81" t="str">
        <f t="shared" si="0"/>
        <v>122019</v>
      </c>
      <c r="W34" s="80" t="str">
        <f t="shared" si="1"/>
        <v>Acima de 120 dias</v>
      </c>
      <c r="X34" s="81" t="str">
        <f t="shared" si="2"/>
        <v>72020</v>
      </c>
    </row>
    <row r="35" spans="1:24" x14ac:dyDescent="0.3">
      <c r="A35" s="57">
        <v>44316</v>
      </c>
      <c r="B35">
        <v>29894663000189</v>
      </c>
      <c r="C35" t="s">
        <v>96</v>
      </c>
      <c r="D35" s="57">
        <v>43843</v>
      </c>
      <c r="E35">
        <v>236.4</v>
      </c>
      <c r="F35" s="57">
        <v>44081</v>
      </c>
      <c r="G35">
        <v>-235</v>
      </c>
      <c r="H35" s="57">
        <v>45999</v>
      </c>
      <c r="I35">
        <v>1683</v>
      </c>
      <c r="J35">
        <v>290960753</v>
      </c>
      <c r="K35">
        <v>72</v>
      </c>
      <c r="L35"/>
      <c r="M35"/>
      <c r="N35">
        <v>1.36</v>
      </c>
      <c r="O35" s="83">
        <v>10586.7</v>
      </c>
      <c r="P35">
        <v>10684.35</v>
      </c>
      <c r="Q35">
        <v>1.654148</v>
      </c>
      <c r="R35">
        <v>11210.62</v>
      </c>
      <c r="S35">
        <v>1.654148</v>
      </c>
      <c r="T35" s="84">
        <v>10586.7</v>
      </c>
      <c r="U35" s="57">
        <v>44075</v>
      </c>
      <c r="V35" s="81" t="str">
        <f t="shared" si="0"/>
        <v>12020</v>
      </c>
      <c r="W35" s="80" t="str">
        <f t="shared" si="1"/>
        <v>Acima de 120 dias</v>
      </c>
      <c r="X35" s="81" t="str">
        <f t="shared" si="2"/>
        <v>92020</v>
      </c>
    </row>
    <row r="36" spans="1:24" x14ac:dyDescent="0.3">
      <c r="A36" s="57">
        <v>44316</v>
      </c>
      <c r="B36">
        <v>29894663000189</v>
      </c>
      <c r="C36" t="s">
        <v>96</v>
      </c>
      <c r="D36" s="57">
        <v>43815</v>
      </c>
      <c r="E36">
        <v>424</v>
      </c>
      <c r="F36" s="57">
        <v>44172</v>
      </c>
      <c r="G36">
        <v>-144</v>
      </c>
      <c r="H36" s="57">
        <v>45968</v>
      </c>
      <c r="I36">
        <v>1652</v>
      </c>
      <c r="J36">
        <v>291068691</v>
      </c>
      <c r="K36">
        <v>72</v>
      </c>
      <c r="L36"/>
      <c r="M36"/>
      <c r="N36">
        <v>1.507609</v>
      </c>
      <c r="O36" s="83">
        <v>16227.48</v>
      </c>
      <c r="P36">
        <v>18359.34</v>
      </c>
      <c r="Q36">
        <v>2.05654</v>
      </c>
      <c r="R36">
        <v>18070</v>
      </c>
      <c r="S36">
        <v>2.05654</v>
      </c>
      <c r="T36" s="84">
        <v>16227.48</v>
      </c>
      <c r="U36" s="57">
        <v>44166</v>
      </c>
      <c r="V36" s="81" t="str">
        <f t="shared" si="0"/>
        <v>122019</v>
      </c>
      <c r="W36" s="80" t="str">
        <f t="shared" si="1"/>
        <v>Acima de 120 dias</v>
      </c>
      <c r="X36" s="81" t="str">
        <f t="shared" si="2"/>
        <v>122020</v>
      </c>
    </row>
    <row r="37" spans="1:24" x14ac:dyDescent="0.3">
      <c r="A37" s="57">
        <v>44316</v>
      </c>
      <c r="B37">
        <v>29894663000189</v>
      </c>
      <c r="C37" t="s">
        <v>96</v>
      </c>
      <c r="D37" s="57">
        <v>43843</v>
      </c>
      <c r="E37">
        <v>246.01</v>
      </c>
      <c r="F37" s="57">
        <v>43928</v>
      </c>
      <c r="G37">
        <v>-388</v>
      </c>
      <c r="H37" s="57">
        <v>45999</v>
      </c>
      <c r="I37">
        <v>1683</v>
      </c>
      <c r="J37">
        <v>291070909</v>
      </c>
      <c r="K37">
        <v>72</v>
      </c>
      <c r="L37"/>
      <c r="M37"/>
      <c r="N37">
        <v>1.3688800000000001</v>
      </c>
      <c r="O37" s="83">
        <v>12137.72</v>
      </c>
      <c r="P37">
        <v>11088.970000000001</v>
      </c>
      <c r="Q37">
        <v>1.7070240000000001</v>
      </c>
      <c r="R37">
        <v>12875.9</v>
      </c>
      <c r="S37">
        <v>1.7070240000000001</v>
      </c>
      <c r="T37" s="84">
        <v>12137.72</v>
      </c>
      <c r="U37" s="57">
        <v>43922</v>
      </c>
      <c r="V37" s="81" t="str">
        <f t="shared" si="0"/>
        <v>12020</v>
      </c>
      <c r="W37" s="80" t="str">
        <f t="shared" si="1"/>
        <v>Acima de 120 dias</v>
      </c>
      <c r="X37" s="81" t="str">
        <f t="shared" si="2"/>
        <v>42020</v>
      </c>
    </row>
    <row r="38" spans="1:24" x14ac:dyDescent="0.3">
      <c r="A38" s="57">
        <v>44316</v>
      </c>
      <c r="B38">
        <v>29894663000189</v>
      </c>
      <c r="C38" t="s">
        <v>96</v>
      </c>
      <c r="D38" s="57">
        <v>43873</v>
      </c>
      <c r="E38">
        <v>1150.7</v>
      </c>
      <c r="F38" s="57">
        <v>44323</v>
      </c>
      <c r="G38">
        <v>7</v>
      </c>
      <c r="H38" s="57">
        <v>45999</v>
      </c>
      <c r="I38">
        <v>1683</v>
      </c>
      <c r="J38">
        <v>291075458</v>
      </c>
      <c r="K38">
        <v>72</v>
      </c>
      <c r="L38"/>
      <c r="M38"/>
      <c r="N38">
        <v>1.3811393294638727</v>
      </c>
      <c r="O38" s="83">
        <v>41691.35</v>
      </c>
      <c r="P38">
        <v>51237.55000000001</v>
      </c>
      <c r="Q38">
        <v>1.7198709999999999</v>
      </c>
      <c r="R38">
        <v>45135.009999999995</v>
      </c>
      <c r="S38">
        <v>1.7198709999999999</v>
      </c>
      <c r="T38" s="84">
        <v>41691.35</v>
      </c>
      <c r="U38" s="57">
        <v>44317</v>
      </c>
      <c r="V38" s="81" t="str">
        <f t="shared" si="0"/>
        <v>22020</v>
      </c>
      <c r="W38" s="80" t="str">
        <f t="shared" si="1"/>
        <v>1 a 30 dias</v>
      </c>
      <c r="X38" s="81" t="str">
        <f t="shared" si="2"/>
        <v>52021</v>
      </c>
    </row>
    <row r="39" spans="1:24" x14ac:dyDescent="0.3">
      <c r="A39" s="57">
        <v>44316</v>
      </c>
      <c r="B39">
        <v>29894663000189</v>
      </c>
      <c r="C39" t="s">
        <v>96</v>
      </c>
      <c r="D39" s="57">
        <v>43843</v>
      </c>
      <c r="E39">
        <v>126.84</v>
      </c>
      <c r="F39" s="57">
        <v>44323</v>
      </c>
      <c r="G39">
        <v>7</v>
      </c>
      <c r="H39" s="57">
        <v>45999</v>
      </c>
      <c r="I39">
        <v>1683</v>
      </c>
      <c r="J39">
        <v>291264665</v>
      </c>
      <c r="K39">
        <v>72</v>
      </c>
      <c r="L39"/>
      <c r="M39"/>
      <c r="N39">
        <v>1.36</v>
      </c>
      <c r="O39" s="83">
        <v>4675.78</v>
      </c>
      <c r="P39">
        <v>5732.6800000000012</v>
      </c>
      <c r="Q39">
        <v>1.6446780000000001</v>
      </c>
      <c r="R39">
        <v>5000.33</v>
      </c>
      <c r="S39">
        <v>1.6446780000000001</v>
      </c>
      <c r="T39" s="84">
        <v>4675.78</v>
      </c>
      <c r="U39" s="57">
        <v>44317</v>
      </c>
      <c r="V39" s="81" t="str">
        <f t="shared" si="0"/>
        <v>12020</v>
      </c>
      <c r="W39" s="80" t="str">
        <f t="shared" si="1"/>
        <v>1 a 30 dias</v>
      </c>
      <c r="X39" s="81" t="str">
        <f t="shared" si="2"/>
        <v>52021</v>
      </c>
    </row>
    <row r="40" spans="1:24" x14ac:dyDescent="0.3">
      <c r="A40" s="57">
        <v>44316</v>
      </c>
      <c r="B40">
        <v>29894663000189</v>
      </c>
      <c r="C40" t="s">
        <v>96</v>
      </c>
      <c r="D40" s="57">
        <v>43843</v>
      </c>
      <c r="E40">
        <v>160.96</v>
      </c>
      <c r="F40" s="57">
        <v>43958</v>
      </c>
      <c r="G40">
        <v>-358</v>
      </c>
      <c r="H40" s="57">
        <v>45999</v>
      </c>
      <c r="I40">
        <v>1683</v>
      </c>
      <c r="J40">
        <v>291268474</v>
      </c>
      <c r="K40">
        <v>72</v>
      </c>
      <c r="L40"/>
      <c r="M40"/>
      <c r="N40">
        <v>1.36</v>
      </c>
      <c r="O40" s="83">
        <v>7899.0499999999993</v>
      </c>
      <c r="P40">
        <v>7274.78</v>
      </c>
      <c r="Q40">
        <v>1.62</v>
      </c>
      <c r="R40">
        <v>8276.93</v>
      </c>
      <c r="S40">
        <v>1.62</v>
      </c>
      <c r="T40" s="84">
        <v>7899.0499999999993</v>
      </c>
      <c r="U40" s="57">
        <v>43983</v>
      </c>
      <c r="V40" s="81" t="str">
        <f t="shared" si="0"/>
        <v>12020</v>
      </c>
      <c r="W40" s="80" t="str">
        <f t="shared" si="1"/>
        <v>Acima de 120 dias</v>
      </c>
      <c r="X40" s="81" t="str">
        <f t="shared" si="2"/>
        <v>62020</v>
      </c>
    </row>
    <row r="41" spans="1:24" x14ac:dyDescent="0.3">
      <c r="A41" s="57">
        <v>44316</v>
      </c>
      <c r="B41">
        <v>29894663000189</v>
      </c>
      <c r="C41" t="s">
        <v>96</v>
      </c>
      <c r="D41" s="57">
        <v>43843</v>
      </c>
      <c r="E41">
        <v>139.91999999999999</v>
      </c>
      <c r="F41" s="57">
        <v>44111</v>
      </c>
      <c r="G41">
        <v>-205</v>
      </c>
      <c r="H41" s="57">
        <v>45999</v>
      </c>
      <c r="I41">
        <v>1683</v>
      </c>
      <c r="J41">
        <v>291268484</v>
      </c>
      <c r="K41">
        <v>72</v>
      </c>
      <c r="L41"/>
      <c r="M41"/>
      <c r="N41">
        <v>1.36</v>
      </c>
      <c r="O41" s="83">
        <v>6004.83</v>
      </c>
      <c r="P41">
        <v>6323.8100000000013</v>
      </c>
      <c r="Q41">
        <v>1.638514</v>
      </c>
      <c r="R41">
        <v>6355.4699999999993</v>
      </c>
      <c r="S41">
        <v>1.638514</v>
      </c>
      <c r="T41" s="84">
        <v>6004.83</v>
      </c>
      <c r="U41" s="57">
        <v>44228</v>
      </c>
      <c r="V41" s="81" t="str">
        <f t="shared" si="0"/>
        <v>12020</v>
      </c>
      <c r="W41" s="80" t="str">
        <f t="shared" si="1"/>
        <v>Acima de 120 dias</v>
      </c>
      <c r="X41" s="81" t="str">
        <f t="shared" si="2"/>
        <v>22021</v>
      </c>
    </row>
    <row r="42" spans="1:24" x14ac:dyDescent="0.3">
      <c r="A42" s="57">
        <v>44316</v>
      </c>
      <c r="B42">
        <v>29894663000189</v>
      </c>
      <c r="C42" t="s">
        <v>96</v>
      </c>
      <c r="D42" s="57">
        <v>43873</v>
      </c>
      <c r="E42">
        <v>297.86</v>
      </c>
      <c r="F42" s="57">
        <v>44081</v>
      </c>
      <c r="G42">
        <v>-235</v>
      </c>
      <c r="H42" s="57">
        <v>46029</v>
      </c>
      <c r="I42">
        <v>1713</v>
      </c>
      <c r="J42">
        <v>291282612</v>
      </c>
      <c r="K42">
        <v>72</v>
      </c>
      <c r="L42"/>
      <c r="M42"/>
      <c r="N42">
        <v>1.36</v>
      </c>
      <c r="O42" s="83">
        <v>13362.19</v>
      </c>
      <c r="P42">
        <v>13459.489999999998</v>
      </c>
      <c r="Q42">
        <v>1.690752</v>
      </c>
      <c r="R42">
        <v>14263.57</v>
      </c>
      <c r="S42">
        <v>1.690752</v>
      </c>
      <c r="T42" s="84">
        <v>13362.19</v>
      </c>
      <c r="U42" s="57">
        <v>44105</v>
      </c>
      <c r="V42" s="81" t="str">
        <f t="shared" si="0"/>
        <v>22020</v>
      </c>
      <c r="W42" s="80" t="str">
        <f t="shared" si="1"/>
        <v>Acima de 120 dias</v>
      </c>
      <c r="X42" s="81" t="str">
        <f t="shared" si="2"/>
        <v>102020</v>
      </c>
    </row>
    <row r="43" spans="1:24" x14ac:dyDescent="0.3">
      <c r="A43" s="57">
        <v>44316</v>
      </c>
      <c r="B43">
        <v>29894663000189</v>
      </c>
      <c r="C43" t="s">
        <v>96</v>
      </c>
      <c r="D43" s="57">
        <v>43815</v>
      </c>
      <c r="E43">
        <v>232.81</v>
      </c>
      <c r="F43" s="57">
        <v>43958</v>
      </c>
      <c r="G43">
        <v>-358</v>
      </c>
      <c r="H43" s="57">
        <v>45968</v>
      </c>
      <c r="I43">
        <v>1652</v>
      </c>
      <c r="J43">
        <v>291358766</v>
      </c>
      <c r="K43">
        <v>72</v>
      </c>
      <c r="L43"/>
      <c r="M43"/>
      <c r="N43">
        <v>1.3599999999999999</v>
      </c>
      <c r="O43" s="83">
        <v>11304.49</v>
      </c>
      <c r="P43">
        <v>10533.7</v>
      </c>
      <c r="Q43">
        <v>1.633159</v>
      </c>
      <c r="R43">
        <v>11861.87</v>
      </c>
      <c r="S43">
        <v>1.633159</v>
      </c>
      <c r="T43" s="84">
        <v>11304.49</v>
      </c>
      <c r="U43" s="57">
        <v>43983</v>
      </c>
      <c r="V43" s="81" t="str">
        <f t="shared" si="0"/>
        <v>122019</v>
      </c>
      <c r="W43" s="80" t="str">
        <f t="shared" si="1"/>
        <v>Acima de 120 dias</v>
      </c>
      <c r="X43" s="81" t="str">
        <f t="shared" si="2"/>
        <v>62020</v>
      </c>
    </row>
    <row r="44" spans="1:24" x14ac:dyDescent="0.3">
      <c r="A44" s="57">
        <v>44316</v>
      </c>
      <c r="B44">
        <v>29894663000189</v>
      </c>
      <c r="C44" t="s">
        <v>96</v>
      </c>
      <c r="D44" s="57">
        <v>43873</v>
      </c>
      <c r="E44">
        <v>282</v>
      </c>
      <c r="F44" s="57">
        <v>43897</v>
      </c>
      <c r="G44">
        <v>-419</v>
      </c>
      <c r="H44" s="57">
        <v>46029</v>
      </c>
      <c r="I44">
        <v>1713</v>
      </c>
      <c r="J44">
        <v>291377739</v>
      </c>
      <c r="K44">
        <v>72</v>
      </c>
      <c r="L44"/>
      <c r="M44"/>
      <c r="N44">
        <v>1.36</v>
      </c>
      <c r="O44" s="83">
        <v>14486.53</v>
      </c>
      <c r="P44">
        <v>12742.8</v>
      </c>
      <c r="Q44">
        <v>1.6320520000000001</v>
      </c>
      <c r="R44">
        <v>15196.09</v>
      </c>
      <c r="S44">
        <v>1.6320520000000001</v>
      </c>
      <c r="T44" s="84">
        <v>14486.53</v>
      </c>
      <c r="U44" s="57">
        <v>44166</v>
      </c>
      <c r="V44" s="81" t="str">
        <f t="shared" si="0"/>
        <v>22020</v>
      </c>
      <c r="W44" s="80" t="str">
        <f t="shared" si="1"/>
        <v>Acima de 120 dias</v>
      </c>
      <c r="X44" s="81" t="str">
        <f t="shared" si="2"/>
        <v>122020</v>
      </c>
    </row>
    <row r="45" spans="1:24" x14ac:dyDescent="0.3">
      <c r="A45" s="57">
        <v>44316</v>
      </c>
      <c r="B45">
        <v>29894663000189</v>
      </c>
      <c r="C45" t="s">
        <v>96</v>
      </c>
      <c r="D45" s="57">
        <v>43791</v>
      </c>
      <c r="E45">
        <v>87.73</v>
      </c>
      <c r="F45" s="57">
        <v>43897</v>
      </c>
      <c r="G45">
        <v>-419</v>
      </c>
      <c r="H45" s="57">
        <v>45937</v>
      </c>
      <c r="I45">
        <v>1621</v>
      </c>
      <c r="J45">
        <v>291452997</v>
      </c>
      <c r="K45">
        <v>72</v>
      </c>
      <c r="L45"/>
      <c r="M45"/>
      <c r="N45">
        <v>1.3460000000000001</v>
      </c>
      <c r="O45" s="83">
        <v>4353.25</v>
      </c>
      <c r="P45">
        <v>3997.5900000000006</v>
      </c>
      <c r="Q45">
        <v>1.6984570000000001</v>
      </c>
      <c r="R45">
        <v>4614.4399999999996</v>
      </c>
      <c r="S45">
        <v>1.6984570000000001</v>
      </c>
      <c r="T45" s="84">
        <v>4353.25</v>
      </c>
      <c r="U45" s="57">
        <v>43922</v>
      </c>
      <c r="V45" s="81" t="str">
        <f t="shared" si="0"/>
        <v>112019</v>
      </c>
      <c r="W45" s="80" t="str">
        <f t="shared" si="1"/>
        <v>Acima de 120 dias</v>
      </c>
      <c r="X45" s="81" t="str">
        <f t="shared" si="2"/>
        <v>42020</v>
      </c>
    </row>
    <row r="46" spans="1:24" x14ac:dyDescent="0.3">
      <c r="A46" s="57">
        <v>44316</v>
      </c>
      <c r="B46">
        <v>29894663000189</v>
      </c>
      <c r="C46" t="s">
        <v>96</v>
      </c>
      <c r="D46" s="57">
        <v>43815</v>
      </c>
      <c r="E46">
        <v>81.7</v>
      </c>
      <c r="F46" s="57">
        <v>44050</v>
      </c>
      <c r="G46">
        <v>-266</v>
      </c>
      <c r="H46" s="57">
        <v>45968</v>
      </c>
      <c r="I46">
        <v>1652</v>
      </c>
      <c r="J46">
        <v>291464630</v>
      </c>
      <c r="K46">
        <v>72</v>
      </c>
      <c r="L46"/>
      <c r="M46"/>
      <c r="N46">
        <v>1.368692</v>
      </c>
      <c r="O46" s="83">
        <v>3671.88</v>
      </c>
      <c r="P46">
        <v>3686.8999999999992</v>
      </c>
      <c r="Q46">
        <v>1.7077340000000001</v>
      </c>
      <c r="R46">
        <v>3910.33</v>
      </c>
      <c r="S46">
        <v>1.7077340000000001</v>
      </c>
      <c r="T46" s="84">
        <v>3671.88</v>
      </c>
      <c r="U46" s="57">
        <v>44075</v>
      </c>
      <c r="V46" s="81" t="str">
        <f t="shared" si="0"/>
        <v>122019</v>
      </c>
      <c r="W46" s="80" t="str">
        <f t="shared" si="1"/>
        <v>Acima de 120 dias</v>
      </c>
      <c r="X46" s="81" t="str">
        <f t="shared" si="2"/>
        <v>92020</v>
      </c>
    </row>
    <row r="47" spans="1:24" x14ac:dyDescent="0.3">
      <c r="A47" s="57">
        <v>44316</v>
      </c>
      <c r="B47">
        <v>29894663000189</v>
      </c>
      <c r="C47" t="s">
        <v>96</v>
      </c>
      <c r="D47" s="57">
        <v>43873</v>
      </c>
      <c r="E47">
        <v>439.68</v>
      </c>
      <c r="F47" s="57">
        <v>44081</v>
      </c>
      <c r="G47">
        <v>-235</v>
      </c>
      <c r="H47" s="57">
        <v>46029</v>
      </c>
      <c r="I47">
        <v>1713</v>
      </c>
      <c r="J47">
        <v>291475860</v>
      </c>
      <c r="K47">
        <v>72</v>
      </c>
      <c r="L47"/>
      <c r="M47"/>
      <c r="N47">
        <v>1.36</v>
      </c>
      <c r="O47" s="83">
        <v>19962.349999999999</v>
      </c>
      <c r="P47">
        <v>19867.970000000005</v>
      </c>
      <c r="Q47">
        <v>1.6284670000000001</v>
      </c>
      <c r="R47">
        <v>21054.94</v>
      </c>
      <c r="S47">
        <v>1.6284670000000001</v>
      </c>
      <c r="T47" s="84">
        <v>19962.349999999999</v>
      </c>
      <c r="U47" s="57">
        <v>44105</v>
      </c>
      <c r="V47" s="81" t="str">
        <f t="shared" si="0"/>
        <v>22020</v>
      </c>
      <c r="W47" s="80" t="str">
        <f t="shared" si="1"/>
        <v>Acima de 120 dias</v>
      </c>
      <c r="X47" s="81" t="str">
        <f t="shared" si="2"/>
        <v>102020</v>
      </c>
    </row>
    <row r="48" spans="1:24" x14ac:dyDescent="0.3">
      <c r="A48" s="57">
        <v>44316</v>
      </c>
      <c r="B48">
        <v>29894663000189</v>
      </c>
      <c r="C48" t="s">
        <v>96</v>
      </c>
      <c r="D48" s="57">
        <v>43791</v>
      </c>
      <c r="E48">
        <v>119.46</v>
      </c>
      <c r="F48" s="57">
        <v>44142</v>
      </c>
      <c r="G48">
        <v>-174</v>
      </c>
      <c r="H48" s="57">
        <v>45937</v>
      </c>
      <c r="I48">
        <v>1621</v>
      </c>
      <c r="J48">
        <v>291550147</v>
      </c>
      <c r="K48">
        <v>72</v>
      </c>
      <c r="L48"/>
      <c r="M48"/>
      <c r="N48">
        <v>1.3460000000000001</v>
      </c>
      <c r="O48" s="83">
        <v>5073.67</v>
      </c>
      <c r="P48">
        <v>5443.4700000000012</v>
      </c>
      <c r="Q48">
        <v>1.593037</v>
      </c>
      <c r="R48">
        <v>5327.7</v>
      </c>
      <c r="S48">
        <v>1.593037</v>
      </c>
      <c r="T48" s="84">
        <v>5073.67</v>
      </c>
      <c r="U48" s="57">
        <v>44136</v>
      </c>
      <c r="V48" s="81" t="str">
        <f t="shared" si="0"/>
        <v>112019</v>
      </c>
      <c r="W48" s="80" t="str">
        <f t="shared" si="1"/>
        <v>Acima de 120 dias</v>
      </c>
      <c r="X48" s="81" t="str">
        <f t="shared" si="2"/>
        <v>112020</v>
      </c>
    </row>
    <row r="49" spans="1:24" x14ac:dyDescent="0.3">
      <c r="A49" s="57">
        <v>44316</v>
      </c>
      <c r="B49">
        <v>29894663000189</v>
      </c>
      <c r="C49" t="s">
        <v>96</v>
      </c>
      <c r="D49" s="57">
        <v>43815</v>
      </c>
      <c r="E49">
        <v>137.22999999999999</v>
      </c>
      <c r="F49" s="57">
        <v>44172</v>
      </c>
      <c r="G49">
        <v>-144</v>
      </c>
      <c r="H49" s="57">
        <v>45968</v>
      </c>
      <c r="I49">
        <v>1652</v>
      </c>
      <c r="J49">
        <v>291554455</v>
      </c>
      <c r="K49">
        <v>72</v>
      </c>
      <c r="L49"/>
      <c r="M49"/>
      <c r="N49">
        <v>1.3599999999999999</v>
      </c>
      <c r="O49" s="83">
        <v>5685.59</v>
      </c>
      <c r="P49">
        <v>6209.1099999999988</v>
      </c>
      <c r="Q49">
        <v>1.648228</v>
      </c>
      <c r="R49">
        <v>6031.41</v>
      </c>
      <c r="S49">
        <v>1.648228</v>
      </c>
      <c r="T49" s="84">
        <v>5685.59</v>
      </c>
      <c r="U49" s="57">
        <v>44166</v>
      </c>
      <c r="V49" s="81" t="str">
        <f t="shared" si="0"/>
        <v>122019</v>
      </c>
      <c r="W49" s="80" t="str">
        <f t="shared" si="1"/>
        <v>Acima de 120 dias</v>
      </c>
      <c r="X49" s="81" t="str">
        <f t="shared" si="2"/>
        <v>122020</v>
      </c>
    </row>
    <row r="50" spans="1:24" x14ac:dyDescent="0.3">
      <c r="A50" s="57">
        <v>44316</v>
      </c>
      <c r="B50">
        <v>29894663000189</v>
      </c>
      <c r="C50" t="s">
        <v>96</v>
      </c>
      <c r="D50" s="57">
        <v>43843</v>
      </c>
      <c r="E50">
        <v>215.25</v>
      </c>
      <c r="F50" s="57">
        <v>44142</v>
      </c>
      <c r="G50">
        <v>-174</v>
      </c>
      <c r="H50" s="57">
        <v>45999</v>
      </c>
      <c r="I50">
        <v>1683</v>
      </c>
      <c r="J50">
        <v>291567300</v>
      </c>
      <c r="K50">
        <v>72</v>
      </c>
      <c r="L50"/>
      <c r="M50"/>
      <c r="N50">
        <v>1.36</v>
      </c>
      <c r="O50" s="83">
        <v>9227.4399999999987</v>
      </c>
      <c r="P50">
        <v>9728.4699999999993</v>
      </c>
      <c r="Q50">
        <v>1.64408</v>
      </c>
      <c r="R50">
        <v>9777.1299999999992</v>
      </c>
      <c r="S50">
        <v>1.64408</v>
      </c>
      <c r="T50" s="84">
        <v>9227.4399999999987</v>
      </c>
      <c r="U50" s="57">
        <v>44136</v>
      </c>
      <c r="V50" s="81" t="str">
        <f t="shared" si="0"/>
        <v>12020</v>
      </c>
      <c r="W50" s="80" t="str">
        <f t="shared" si="1"/>
        <v>Acima de 120 dias</v>
      </c>
      <c r="X50" s="81" t="str">
        <f t="shared" si="2"/>
        <v>112020</v>
      </c>
    </row>
    <row r="51" spans="1:24" x14ac:dyDescent="0.3">
      <c r="A51" s="57">
        <v>44316</v>
      </c>
      <c r="B51">
        <v>29894663000189</v>
      </c>
      <c r="C51" t="s">
        <v>96</v>
      </c>
      <c r="D51" s="57">
        <v>43815</v>
      </c>
      <c r="E51">
        <v>138.02000000000001</v>
      </c>
      <c r="F51" s="57">
        <v>44142</v>
      </c>
      <c r="G51">
        <v>-174</v>
      </c>
      <c r="H51" s="57">
        <v>45937</v>
      </c>
      <c r="I51">
        <v>1621</v>
      </c>
      <c r="J51">
        <v>291650557</v>
      </c>
      <c r="K51">
        <v>72</v>
      </c>
      <c r="L51"/>
      <c r="M51"/>
      <c r="N51">
        <v>1.3599999999999999</v>
      </c>
      <c r="O51" s="83">
        <v>5837.88</v>
      </c>
      <c r="P51">
        <v>6192.4999999999973</v>
      </c>
      <c r="Q51">
        <v>1.6143559999999999</v>
      </c>
      <c r="R51">
        <v>6138.2000000000007</v>
      </c>
      <c r="S51">
        <v>1.6143559999999999</v>
      </c>
      <c r="T51" s="84">
        <v>5837.88</v>
      </c>
      <c r="U51" s="57">
        <v>44136</v>
      </c>
      <c r="V51" s="81" t="str">
        <f t="shared" si="0"/>
        <v>122019</v>
      </c>
      <c r="W51" s="80" t="str">
        <f t="shared" si="1"/>
        <v>Acima de 120 dias</v>
      </c>
      <c r="X51" s="81" t="str">
        <f t="shared" si="2"/>
        <v>112020</v>
      </c>
    </row>
    <row r="52" spans="1:24" x14ac:dyDescent="0.3">
      <c r="A52" s="57">
        <v>44316</v>
      </c>
      <c r="B52">
        <v>29894663000189</v>
      </c>
      <c r="C52" t="s">
        <v>96</v>
      </c>
      <c r="D52" s="57">
        <v>43815</v>
      </c>
      <c r="E52">
        <v>217.1</v>
      </c>
      <c r="F52" s="57">
        <v>44019</v>
      </c>
      <c r="G52">
        <v>-297</v>
      </c>
      <c r="H52" s="57">
        <v>45937</v>
      </c>
      <c r="I52">
        <v>1621</v>
      </c>
      <c r="J52">
        <v>291652873</v>
      </c>
      <c r="K52">
        <v>72</v>
      </c>
      <c r="L52"/>
      <c r="M52"/>
      <c r="N52">
        <v>1.3599999999999999</v>
      </c>
      <c r="O52" s="83">
        <v>9922.52</v>
      </c>
      <c r="P52">
        <v>9740.5599999999977</v>
      </c>
      <c r="Q52">
        <v>1.6878500000000001</v>
      </c>
      <c r="R52">
        <v>10523.539999999999</v>
      </c>
      <c r="S52">
        <v>1.6878500000000001</v>
      </c>
      <c r="T52" s="84">
        <v>9922.52</v>
      </c>
      <c r="U52" s="57">
        <v>44044</v>
      </c>
      <c r="V52" s="81" t="str">
        <f t="shared" si="0"/>
        <v>122019</v>
      </c>
      <c r="W52" s="80" t="str">
        <f t="shared" si="1"/>
        <v>Acima de 120 dias</v>
      </c>
      <c r="X52" s="81" t="str">
        <f t="shared" si="2"/>
        <v>82020</v>
      </c>
    </row>
    <row r="53" spans="1:24" x14ac:dyDescent="0.3">
      <c r="A53" s="57">
        <v>44316</v>
      </c>
      <c r="B53">
        <v>29894663000189</v>
      </c>
      <c r="C53" t="s">
        <v>96</v>
      </c>
      <c r="D53" s="57">
        <v>43873</v>
      </c>
      <c r="E53">
        <v>120</v>
      </c>
      <c r="F53" s="57">
        <v>44050</v>
      </c>
      <c r="G53">
        <v>-266</v>
      </c>
      <c r="H53" s="57">
        <v>46029</v>
      </c>
      <c r="I53">
        <v>1713</v>
      </c>
      <c r="J53">
        <v>291672788</v>
      </c>
      <c r="K53">
        <v>72</v>
      </c>
      <c r="L53"/>
      <c r="M53"/>
      <c r="N53">
        <v>1.36</v>
      </c>
      <c r="O53" s="83">
        <v>5515.32</v>
      </c>
      <c r="P53">
        <v>5422.4599999999991</v>
      </c>
      <c r="Q53">
        <v>1.67913</v>
      </c>
      <c r="R53">
        <v>5866.43</v>
      </c>
      <c r="S53">
        <v>1.67913</v>
      </c>
      <c r="T53" s="84">
        <v>5515.32</v>
      </c>
      <c r="U53" s="57">
        <v>44075</v>
      </c>
      <c r="V53" s="81" t="str">
        <f t="shared" si="0"/>
        <v>22020</v>
      </c>
      <c r="W53" s="80" t="str">
        <f t="shared" si="1"/>
        <v>Acima de 120 dias</v>
      </c>
      <c r="X53" s="81" t="str">
        <f t="shared" si="2"/>
        <v>92020</v>
      </c>
    </row>
    <row r="54" spans="1:24" x14ac:dyDescent="0.3">
      <c r="A54" s="57">
        <v>44316</v>
      </c>
      <c r="B54">
        <v>29894663000189</v>
      </c>
      <c r="C54" t="s">
        <v>96</v>
      </c>
      <c r="D54" s="57">
        <v>43873</v>
      </c>
      <c r="E54">
        <v>217.2</v>
      </c>
      <c r="F54" s="57">
        <v>44111</v>
      </c>
      <c r="G54">
        <v>-205</v>
      </c>
      <c r="H54" s="57">
        <v>46029</v>
      </c>
      <c r="I54">
        <v>1713</v>
      </c>
      <c r="J54">
        <v>291672928</v>
      </c>
      <c r="K54">
        <v>72</v>
      </c>
      <c r="L54"/>
      <c r="M54"/>
      <c r="N54">
        <v>1.36</v>
      </c>
      <c r="O54" s="83">
        <v>9584.14</v>
      </c>
      <c r="P54">
        <v>9814.6899999999969</v>
      </c>
      <c r="Q54">
        <v>1.660085</v>
      </c>
      <c r="R54">
        <v>10183.82</v>
      </c>
      <c r="S54">
        <v>1.660085</v>
      </c>
      <c r="T54" s="84">
        <v>9584.14</v>
      </c>
      <c r="U54" s="57">
        <v>44105</v>
      </c>
      <c r="V54" s="81" t="str">
        <f t="shared" si="0"/>
        <v>22020</v>
      </c>
      <c r="W54" s="80" t="str">
        <f t="shared" si="1"/>
        <v>Acima de 120 dias</v>
      </c>
      <c r="X54" s="81" t="str">
        <f t="shared" si="2"/>
        <v>102020</v>
      </c>
    </row>
    <row r="55" spans="1:24" x14ac:dyDescent="0.3">
      <c r="A55" s="57">
        <v>44316</v>
      </c>
      <c r="B55">
        <v>29894663000189</v>
      </c>
      <c r="C55" t="s">
        <v>96</v>
      </c>
      <c r="D55" s="57">
        <v>43873</v>
      </c>
      <c r="E55">
        <v>183.96</v>
      </c>
      <c r="F55" s="57">
        <v>44172</v>
      </c>
      <c r="G55">
        <v>-144</v>
      </c>
      <c r="H55" s="57">
        <v>46029</v>
      </c>
      <c r="I55">
        <v>1713</v>
      </c>
      <c r="J55">
        <v>291674685</v>
      </c>
      <c r="K55">
        <v>72</v>
      </c>
      <c r="L55"/>
      <c r="M55"/>
      <c r="N55">
        <v>1.36</v>
      </c>
      <c r="O55" s="83">
        <v>7785.5300000000007</v>
      </c>
      <c r="P55">
        <v>8312.7099999999991</v>
      </c>
      <c r="Q55">
        <v>1.6375980000000001</v>
      </c>
      <c r="R55">
        <v>8257.42</v>
      </c>
      <c r="S55">
        <v>1.6375980000000001</v>
      </c>
      <c r="T55" s="84">
        <v>7785.5300000000007</v>
      </c>
      <c r="U55" s="57">
        <v>44166</v>
      </c>
      <c r="V55" s="81" t="str">
        <f t="shared" si="0"/>
        <v>22020</v>
      </c>
      <c r="W55" s="80" t="str">
        <f t="shared" si="1"/>
        <v>Acima de 120 dias</v>
      </c>
      <c r="X55" s="81" t="str">
        <f t="shared" si="2"/>
        <v>122020</v>
      </c>
    </row>
    <row r="56" spans="1:24" x14ac:dyDescent="0.3">
      <c r="A56" s="57">
        <v>44316</v>
      </c>
      <c r="B56">
        <v>29894663000189</v>
      </c>
      <c r="C56" t="s">
        <v>96</v>
      </c>
      <c r="D56" s="57">
        <v>43791</v>
      </c>
      <c r="E56">
        <v>160.05000000000001</v>
      </c>
      <c r="F56" s="57">
        <v>44050</v>
      </c>
      <c r="G56">
        <v>-266</v>
      </c>
      <c r="H56" s="57">
        <v>45908</v>
      </c>
      <c r="I56">
        <v>1592</v>
      </c>
      <c r="J56">
        <v>291749067</v>
      </c>
      <c r="K56">
        <v>72</v>
      </c>
      <c r="L56"/>
      <c r="M56"/>
      <c r="N56">
        <v>1.3460000000000001</v>
      </c>
      <c r="O56" s="83">
        <v>7091.32</v>
      </c>
      <c r="P56">
        <v>7231.5499999999975</v>
      </c>
      <c r="Q56">
        <v>1.6866699999999999</v>
      </c>
      <c r="R56">
        <v>7539.99</v>
      </c>
      <c r="S56">
        <v>1.6866699999999999</v>
      </c>
      <c r="T56" s="84">
        <v>7091.32</v>
      </c>
      <c r="U56" s="57">
        <v>44075</v>
      </c>
      <c r="V56" s="81" t="str">
        <f t="shared" si="0"/>
        <v>112019</v>
      </c>
      <c r="W56" s="80" t="str">
        <f t="shared" si="1"/>
        <v>Acima de 120 dias</v>
      </c>
      <c r="X56" s="81" t="str">
        <f t="shared" si="2"/>
        <v>92020</v>
      </c>
    </row>
    <row r="57" spans="1:24" x14ac:dyDescent="0.3">
      <c r="A57" s="57">
        <v>44316</v>
      </c>
      <c r="B57">
        <v>29894663000189</v>
      </c>
      <c r="C57" t="s">
        <v>96</v>
      </c>
      <c r="D57" s="57">
        <v>43815</v>
      </c>
      <c r="E57">
        <v>343.5</v>
      </c>
      <c r="F57" s="57">
        <v>43928</v>
      </c>
      <c r="G57">
        <v>-388</v>
      </c>
      <c r="H57" s="57">
        <v>45937</v>
      </c>
      <c r="I57">
        <v>1621</v>
      </c>
      <c r="J57">
        <v>291751682</v>
      </c>
      <c r="K57">
        <v>72</v>
      </c>
      <c r="L57"/>
      <c r="M57"/>
      <c r="N57">
        <v>1.3599999999999999</v>
      </c>
      <c r="O57" s="83">
        <v>16704.379999999997</v>
      </c>
      <c r="P57">
        <v>15411.679999999998</v>
      </c>
      <c r="Q57">
        <v>1.697236</v>
      </c>
      <c r="R57">
        <v>17681.150000000001</v>
      </c>
      <c r="S57">
        <v>1.697236</v>
      </c>
      <c r="T57" s="84">
        <v>16704.379999999997</v>
      </c>
      <c r="U57" s="57">
        <v>44044</v>
      </c>
      <c r="V57" s="81" t="str">
        <f t="shared" si="0"/>
        <v>122019</v>
      </c>
      <c r="W57" s="80" t="str">
        <f t="shared" si="1"/>
        <v>Acima de 120 dias</v>
      </c>
      <c r="X57" s="81" t="str">
        <f t="shared" si="2"/>
        <v>82020</v>
      </c>
    </row>
    <row r="58" spans="1:24" x14ac:dyDescent="0.3">
      <c r="A58" s="57">
        <v>44316</v>
      </c>
      <c r="B58">
        <v>29894663000189</v>
      </c>
      <c r="C58" t="s">
        <v>96</v>
      </c>
      <c r="D58" s="57">
        <v>43843</v>
      </c>
      <c r="E58">
        <v>227.61</v>
      </c>
      <c r="F58" s="57">
        <v>44323</v>
      </c>
      <c r="G58">
        <v>7</v>
      </c>
      <c r="H58" s="57">
        <v>45968</v>
      </c>
      <c r="I58">
        <v>1652</v>
      </c>
      <c r="J58">
        <v>291762404</v>
      </c>
      <c r="K58">
        <v>72</v>
      </c>
      <c r="L58"/>
      <c r="M58"/>
      <c r="N58">
        <v>1.36</v>
      </c>
      <c r="O58" s="83">
        <v>8216.92</v>
      </c>
      <c r="P58">
        <v>10200.82</v>
      </c>
      <c r="Q58">
        <v>1.688372</v>
      </c>
      <c r="R58">
        <v>8865.57</v>
      </c>
      <c r="S58">
        <v>1.688372</v>
      </c>
      <c r="T58" s="84">
        <v>8216.92</v>
      </c>
      <c r="U58" s="57">
        <v>44317</v>
      </c>
      <c r="V58" s="81" t="str">
        <f t="shared" si="0"/>
        <v>12020</v>
      </c>
      <c r="W58" s="80" t="str">
        <f t="shared" si="1"/>
        <v>1 a 30 dias</v>
      </c>
      <c r="X58" s="81" t="str">
        <f t="shared" si="2"/>
        <v>52021</v>
      </c>
    </row>
    <row r="59" spans="1:24" x14ac:dyDescent="0.3">
      <c r="A59" s="57">
        <v>44316</v>
      </c>
      <c r="B59">
        <v>29894663000189</v>
      </c>
      <c r="C59" t="s">
        <v>96</v>
      </c>
      <c r="D59" s="57">
        <v>43843</v>
      </c>
      <c r="E59">
        <v>99.3</v>
      </c>
      <c r="F59" s="57">
        <v>44323</v>
      </c>
      <c r="G59">
        <v>7</v>
      </c>
      <c r="H59" s="57">
        <v>45968</v>
      </c>
      <c r="I59">
        <v>1652</v>
      </c>
      <c r="J59">
        <v>291859498</v>
      </c>
      <c r="K59">
        <v>72</v>
      </c>
      <c r="L59"/>
      <c r="M59"/>
      <c r="N59">
        <v>1.36</v>
      </c>
      <c r="O59" s="83">
        <v>3627.26</v>
      </c>
      <c r="P59">
        <v>4450.3600000000015</v>
      </c>
      <c r="Q59">
        <v>1.636544</v>
      </c>
      <c r="R59">
        <v>3867.82</v>
      </c>
      <c r="S59">
        <v>1.636544</v>
      </c>
      <c r="T59" s="84">
        <v>3627.26</v>
      </c>
      <c r="U59" s="57">
        <v>44317</v>
      </c>
      <c r="V59" s="81" t="str">
        <f t="shared" si="0"/>
        <v>12020</v>
      </c>
      <c r="W59" s="80" t="str">
        <f t="shared" si="1"/>
        <v>1 a 30 dias</v>
      </c>
      <c r="X59" s="81" t="str">
        <f t="shared" si="2"/>
        <v>52021</v>
      </c>
    </row>
    <row r="60" spans="1:24" x14ac:dyDescent="0.3">
      <c r="A60" s="57">
        <v>44316</v>
      </c>
      <c r="B60">
        <v>29894663000189</v>
      </c>
      <c r="C60" t="s">
        <v>96</v>
      </c>
      <c r="D60" s="57">
        <v>43843</v>
      </c>
      <c r="E60">
        <v>140.35</v>
      </c>
      <c r="F60" s="57">
        <v>44234</v>
      </c>
      <c r="G60">
        <v>-82</v>
      </c>
      <c r="H60" s="57">
        <v>45999</v>
      </c>
      <c r="I60">
        <v>1683</v>
      </c>
      <c r="J60">
        <v>291862255</v>
      </c>
      <c r="K60">
        <v>72</v>
      </c>
      <c r="L60"/>
      <c r="M60"/>
      <c r="N60">
        <v>1.36</v>
      </c>
      <c r="O60" s="83">
        <v>5587.58</v>
      </c>
      <c r="P60">
        <v>6343.3199999999979</v>
      </c>
      <c r="Q60">
        <v>1.650798</v>
      </c>
      <c r="R60">
        <v>5953.96</v>
      </c>
      <c r="S60">
        <v>1.650798</v>
      </c>
      <c r="T60" s="84">
        <v>5587.58</v>
      </c>
      <c r="U60" s="57">
        <v>44228</v>
      </c>
      <c r="V60" s="81" t="str">
        <f t="shared" si="0"/>
        <v>12020</v>
      </c>
      <c r="W60" s="80" t="str">
        <f t="shared" si="1"/>
        <v>61 a 90 dias</v>
      </c>
      <c r="X60" s="81" t="str">
        <f t="shared" si="2"/>
        <v>22021</v>
      </c>
    </row>
    <row r="61" spans="1:24" x14ac:dyDescent="0.3">
      <c r="A61" s="57">
        <v>44316</v>
      </c>
      <c r="B61">
        <v>29894663000189</v>
      </c>
      <c r="C61" t="s">
        <v>96</v>
      </c>
      <c r="D61" s="57">
        <v>43815</v>
      </c>
      <c r="E61">
        <v>186.62</v>
      </c>
      <c r="F61" s="57">
        <v>44142</v>
      </c>
      <c r="G61">
        <v>-174</v>
      </c>
      <c r="H61" s="57">
        <v>45968</v>
      </c>
      <c r="I61">
        <v>1652</v>
      </c>
      <c r="J61">
        <v>291863537</v>
      </c>
      <c r="K61">
        <v>72</v>
      </c>
      <c r="L61"/>
      <c r="M61"/>
      <c r="N61">
        <v>1.3599999999999999</v>
      </c>
      <c r="O61" s="83">
        <v>7851.14</v>
      </c>
      <c r="P61">
        <v>8443.8000000000029</v>
      </c>
      <c r="Q61">
        <v>1.692159</v>
      </c>
      <c r="R61">
        <v>8388.7199999999993</v>
      </c>
      <c r="S61">
        <v>1.692159</v>
      </c>
      <c r="T61" s="84">
        <v>7851.14</v>
      </c>
      <c r="U61" s="57">
        <v>44136</v>
      </c>
      <c r="V61" s="81" t="str">
        <f t="shared" si="0"/>
        <v>122019</v>
      </c>
      <c r="W61" s="80" t="str">
        <f t="shared" si="1"/>
        <v>Acima de 120 dias</v>
      </c>
      <c r="X61" s="81" t="str">
        <f t="shared" si="2"/>
        <v>112020</v>
      </c>
    </row>
    <row r="62" spans="1:24" x14ac:dyDescent="0.3">
      <c r="A62" s="57">
        <v>44316</v>
      </c>
      <c r="B62">
        <v>29894663000189</v>
      </c>
      <c r="C62" t="s">
        <v>96</v>
      </c>
      <c r="D62" s="57">
        <v>43873</v>
      </c>
      <c r="E62">
        <v>152</v>
      </c>
      <c r="F62" s="57">
        <v>44019</v>
      </c>
      <c r="G62">
        <v>-297</v>
      </c>
      <c r="H62" s="57">
        <v>45999</v>
      </c>
      <c r="I62">
        <v>1683</v>
      </c>
      <c r="J62">
        <v>291866512</v>
      </c>
      <c r="K62">
        <v>72</v>
      </c>
      <c r="L62"/>
      <c r="M62"/>
      <c r="N62">
        <v>1.36</v>
      </c>
      <c r="O62" s="83">
        <v>7140.08</v>
      </c>
      <c r="P62">
        <v>6810.9100000000008</v>
      </c>
      <c r="Q62">
        <v>1.631732</v>
      </c>
      <c r="R62">
        <v>7512.21</v>
      </c>
      <c r="S62">
        <v>1.631732</v>
      </c>
      <c r="T62" s="84">
        <v>7140.08</v>
      </c>
      <c r="U62" s="57">
        <v>44044</v>
      </c>
      <c r="V62" s="81" t="str">
        <f t="shared" si="0"/>
        <v>22020</v>
      </c>
      <c r="W62" s="80" t="str">
        <f t="shared" si="1"/>
        <v>Acima de 120 dias</v>
      </c>
      <c r="X62" s="81" t="str">
        <f t="shared" si="2"/>
        <v>82020</v>
      </c>
    </row>
    <row r="63" spans="1:24" x14ac:dyDescent="0.3">
      <c r="A63" s="57">
        <v>44316</v>
      </c>
      <c r="B63">
        <v>29894663000189</v>
      </c>
      <c r="C63" t="s">
        <v>96</v>
      </c>
      <c r="D63" s="57">
        <v>43903</v>
      </c>
      <c r="E63">
        <v>281</v>
      </c>
      <c r="F63" s="57">
        <v>44323</v>
      </c>
      <c r="G63">
        <v>7</v>
      </c>
      <c r="H63" s="57">
        <v>46029</v>
      </c>
      <c r="I63">
        <v>1713</v>
      </c>
      <c r="J63">
        <v>291880845</v>
      </c>
      <c r="K63">
        <v>72</v>
      </c>
      <c r="L63"/>
      <c r="M63"/>
      <c r="N63">
        <v>1.3664130928050502</v>
      </c>
      <c r="O63" s="83">
        <v>10325.4</v>
      </c>
      <c r="P63">
        <v>12564.710000000001</v>
      </c>
      <c r="Q63">
        <v>1.704178</v>
      </c>
      <c r="R63">
        <v>11190.79</v>
      </c>
      <c r="S63">
        <v>1.704178</v>
      </c>
      <c r="T63" s="84">
        <v>10325.4</v>
      </c>
      <c r="U63" s="57">
        <v>44317</v>
      </c>
      <c r="V63" s="81" t="str">
        <f t="shared" si="0"/>
        <v>32020</v>
      </c>
      <c r="W63" s="80" t="str">
        <f t="shared" si="1"/>
        <v>1 a 30 dias</v>
      </c>
      <c r="X63" s="81" t="str">
        <f t="shared" si="2"/>
        <v>52021</v>
      </c>
    </row>
    <row r="64" spans="1:24" x14ac:dyDescent="0.3">
      <c r="A64" s="57">
        <v>44316</v>
      </c>
      <c r="B64">
        <v>29894663000189</v>
      </c>
      <c r="C64" t="s">
        <v>96</v>
      </c>
      <c r="D64" s="57">
        <v>43873</v>
      </c>
      <c r="E64">
        <v>517.12</v>
      </c>
      <c r="F64" s="57">
        <v>44323</v>
      </c>
      <c r="G64">
        <v>7</v>
      </c>
      <c r="H64" s="57">
        <v>45968</v>
      </c>
      <c r="I64">
        <v>1652</v>
      </c>
      <c r="J64">
        <v>291959533</v>
      </c>
      <c r="K64">
        <v>72</v>
      </c>
      <c r="L64"/>
      <c r="M64"/>
      <c r="N64">
        <v>1.36</v>
      </c>
      <c r="O64" s="83">
        <v>18870.629999999997</v>
      </c>
      <c r="P64">
        <v>22972.810000000016</v>
      </c>
      <c r="Q64">
        <v>1.6409229999999999</v>
      </c>
      <c r="R64">
        <v>20142.329999999998</v>
      </c>
      <c r="S64">
        <v>1.6409229999999999</v>
      </c>
      <c r="T64" s="84">
        <v>18870.629999999997</v>
      </c>
      <c r="U64" s="57">
        <v>44317</v>
      </c>
      <c r="V64" s="81" t="str">
        <f t="shared" si="0"/>
        <v>22020</v>
      </c>
      <c r="W64" s="80" t="str">
        <f t="shared" si="1"/>
        <v>1 a 30 dias</v>
      </c>
      <c r="X64" s="81" t="str">
        <f t="shared" si="2"/>
        <v>52021</v>
      </c>
    </row>
    <row r="65" spans="1:24" x14ac:dyDescent="0.3">
      <c r="A65" s="57">
        <v>44316</v>
      </c>
      <c r="B65">
        <v>29894663000189</v>
      </c>
      <c r="C65" t="s">
        <v>96</v>
      </c>
      <c r="D65" s="57">
        <v>43843</v>
      </c>
      <c r="E65">
        <v>323.64</v>
      </c>
      <c r="F65" s="57">
        <v>43868</v>
      </c>
      <c r="G65">
        <v>-448</v>
      </c>
      <c r="H65" s="57">
        <v>45968</v>
      </c>
      <c r="I65">
        <v>1652</v>
      </c>
      <c r="J65">
        <v>291963052</v>
      </c>
      <c r="K65">
        <v>72</v>
      </c>
      <c r="L65"/>
      <c r="M65"/>
      <c r="N65">
        <v>1.36</v>
      </c>
      <c r="O65" s="83">
        <v>16542.43</v>
      </c>
      <c r="P65">
        <v>14504.729999999998</v>
      </c>
      <c r="Q65">
        <v>1.6867799999999999</v>
      </c>
      <c r="R65">
        <v>17460.669999999998</v>
      </c>
      <c r="S65">
        <v>1.6867799999999999</v>
      </c>
      <c r="T65" s="84">
        <v>16542.43</v>
      </c>
      <c r="U65" s="57">
        <v>43862</v>
      </c>
      <c r="V65" s="81" t="str">
        <f t="shared" si="0"/>
        <v>12020</v>
      </c>
      <c r="W65" s="80" t="str">
        <f t="shared" si="1"/>
        <v>Acima de 120 dias</v>
      </c>
      <c r="X65" s="81" t="str">
        <f t="shared" si="2"/>
        <v>22020</v>
      </c>
    </row>
    <row r="66" spans="1:24" x14ac:dyDescent="0.3">
      <c r="A66" s="57">
        <v>44316</v>
      </c>
      <c r="B66">
        <v>29894663000189</v>
      </c>
      <c r="C66" t="s">
        <v>96</v>
      </c>
      <c r="D66" s="57">
        <v>43873</v>
      </c>
      <c r="E66">
        <v>329.74</v>
      </c>
      <c r="F66" s="57">
        <v>44111</v>
      </c>
      <c r="G66">
        <v>-205</v>
      </c>
      <c r="H66" s="57">
        <v>46029</v>
      </c>
      <c r="I66">
        <v>1713</v>
      </c>
      <c r="J66">
        <v>291975907</v>
      </c>
      <c r="K66">
        <v>72</v>
      </c>
      <c r="L66"/>
      <c r="M66"/>
      <c r="N66">
        <v>1.36</v>
      </c>
      <c r="O66" s="83">
        <v>14560.57</v>
      </c>
      <c r="P66">
        <v>14900.059999999996</v>
      </c>
      <c r="Q66">
        <v>1.656369</v>
      </c>
      <c r="R66">
        <v>15460.52</v>
      </c>
      <c r="S66">
        <v>1.656369</v>
      </c>
      <c r="T66" s="84">
        <v>14560.57</v>
      </c>
      <c r="U66" s="57">
        <v>44136</v>
      </c>
      <c r="V66" s="81" t="str">
        <f t="shared" ref="V66:V129" si="3">MONTH(D66)&amp;YEAR(D66)</f>
        <v>22020</v>
      </c>
      <c r="W66" s="80" t="str">
        <f t="shared" ref="W66:W129" si="4">_xlfn.IFS(G66&lt;-120,"Acima de 120 dias",G66&lt;=-90,"91 a 120 dias",G66&lt;=-61,"61 a 90 dias",G66&lt;=-31,"31 a 60 dias",G66&gt;=-30,"1 a 30 dias")</f>
        <v>Acima de 120 dias</v>
      </c>
      <c r="X66" s="81" t="str">
        <f t="shared" si="2"/>
        <v>112020</v>
      </c>
    </row>
    <row r="67" spans="1:24" x14ac:dyDescent="0.3">
      <c r="A67" s="57">
        <v>44316</v>
      </c>
      <c r="B67">
        <v>29894663000189</v>
      </c>
      <c r="C67" t="s">
        <v>96</v>
      </c>
      <c r="D67" s="57">
        <v>43903</v>
      </c>
      <c r="E67">
        <v>389.05</v>
      </c>
      <c r="F67" s="57">
        <v>44050</v>
      </c>
      <c r="G67">
        <v>-266</v>
      </c>
      <c r="H67" s="57">
        <v>46062</v>
      </c>
      <c r="I67">
        <v>1746</v>
      </c>
      <c r="J67">
        <v>291981716</v>
      </c>
      <c r="K67">
        <v>72</v>
      </c>
      <c r="L67"/>
      <c r="M67"/>
      <c r="N67">
        <v>1.36</v>
      </c>
      <c r="O67" s="83">
        <v>18114.629999999997</v>
      </c>
      <c r="P67">
        <v>17576.64</v>
      </c>
      <c r="Q67">
        <v>1.654498</v>
      </c>
      <c r="R67">
        <v>19197.739999999998</v>
      </c>
      <c r="S67">
        <v>1.654498</v>
      </c>
      <c r="T67" s="84">
        <v>18114.629999999997</v>
      </c>
      <c r="U67" s="57">
        <v>44075</v>
      </c>
      <c r="V67" s="81" t="str">
        <f t="shared" si="3"/>
        <v>32020</v>
      </c>
      <c r="W67" s="80" t="str">
        <f t="shared" si="4"/>
        <v>Acima de 120 dias</v>
      </c>
      <c r="X67" s="81" t="str">
        <f t="shared" ref="X67:X130" si="5">MONTH(U67)&amp;YEAR(U67)</f>
        <v>92020</v>
      </c>
    </row>
    <row r="68" spans="1:24" x14ac:dyDescent="0.3">
      <c r="A68" s="57">
        <v>44316</v>
      </c>
      <c r="B68">
        <v>29894663000189</v>
      </c>
      <c r="C68" t="s">
        <v>96</v>
      </c>
      <c r="D68" s="57">
        <v>43791</v>
      </c>
      <c r="E68">
        <v>375.34</v>
      </c>
      <c r="F68" s="57">
        <v>43928</v>
      </c>
      <c r="G68">
        <v>-388</v>
      </c>
      <c r="H68" s="57">
        <v>45937</v>
      </c>
      <c r="I68">
        <v>1621</v>
      </c>
      <c r="J68">
        <v>292051434</v>
      </c>
      <c r="K68">
        <v>72</v>
      </c>
      <c r="L68"/>
      <c r="M68"/>
      <c r="N68">
        <v>1.3460000000000001</v>
      </c>
      <c r="O68" s="83">
        <v>18388.63</v>
      </c>
      <c r="P68">
        <v>17103.200000000004</v>
      </c>
      <c r="Q68">
        <v>1.6520220000000001</v>
      </c>
      <c r="R68">
        <v>19366.82</v>
      </c>
      <c r="S68">
        <v>1.6520220000000001</v>
      </c>
      <c r="T68" s="84">
        <v>18388.63</v>
      </c>
      <c r="U68" s="57">
        <v>43952</v>
      </c>
      <c r="V68" s="81" t="str">
        <f t="shared" si="3"/>
        <v>112019</v>
      </c>
      <c r="W68" s="80" t="str">
        <f t="shared" si="4"/>
        <v>Acima de 120 dias</v>
      </c>
      <c r="X68" s="81" t="str">
        <f t="shared" si="5"/>
        <v>52020</v>
      </c>
    </row>
    <row r="69" spans="1:24" x14ac:dyDescent="0.3">
      <c r="A69" s="57">
        <v>44316</v>
      </c>
      <c r="B69">
        <v>29894663000189</v>
      </c>
      <c r="C69" t="s">
        <v>96</v>
      </c>
      <c r="D69" s="57">
        <v>43815</v>
      </c>
      <c r="E69">
        <v>90.96</v>
      </c>
      <c r="F69" s="57">
        <v>43897</v>
      </c>
      <c r="G69">
        <v>-419</v>
      </c>
      <c r="H69" s="57">
        <v>45968</v>
      </c>
      <c r="I69">
        <v>1652</v>
      </c>
      <c r="J69">
        <v>292062247</v>
      </c>
      <c r="K69">
        <v>72</v>
      </c>
      <c r="L69"/>
      <c r="M69"/>
      <c r="N69">
        <v>1.4949999999999999</v>
      </c>
      <c r="O69" s="83">
        <v>4307.47</v>
      </c>
      <c r="P69">
        <v>3953.3100000000004</v>
      </c>
      <c r="Q69">
        <v>2.0450050000000002</v>
      </c>
      <c r="R69">
        <v>4706.67</v>
      </c>
      <c r="S69">
        <v>2.0450050000000002</v>
      </c>
      <c r="T69" s="84">
        <v>4307.47</v>
      </c>
      <c r="U69" s="57">
        <v>43922</v>
      </c>
      <c r="V69" s="81" t="str">
        <f t="shared" si="3"/>
        <v>122019</v>
      </c>
      <c r="W69" s="80" t="str">
        <f t="shared" si="4"/>
        <v>Acima de 120 dias</v>
      </c>
      <c r="X69" s="81" t="str">
        <f t="shared" si="5"/>
        <v>42020</v>
      </c>
    </row>
    <row r="70" spans="1:24" x14ac:dyDescent="0.3">
      <c r="A70" s="57">
        <v>44316</v>
      </c>
      <c r="B70">
        <v>29894663000189</v>
      </c>
      <c r="C70" t="s">
        <v>96</v>
      </c>
      <c r="D70" s="57">
        <v>43791</v>
      </c>
      <c r="E70">
        <v>125.9</v>
      </c>
      <c r="F70" s="57">
        <v>44111</v>
      </c>
      <c r="G70">
        <v>-205</v>
      </c>
      <c r="H70" s="57">
        <v>45937</v>
      </c>
      <c r="I70">
        <v>1621</v>
      </c>
      <c r="J70">
        <v>292154396</v>
      </c>
      <c r="K70">
        <v>72</v>
      </c>
      <c r="L70"/>
      <c r="M70"/>
      <c r="N70">
        <v>1.3460000000000001</v>
      </c>
      <c r="O70" s="83">
        <v>5372.9299999999994</v>
      </c>
      <c r="P70">
        <v>5736.9099999999989</v>
      </c>
      <c r="Q70">
        <v>1.691443</v>
      </c>
      <c r="R70">
        <v>5740.78</v>
      </c>
      <c r="S70">
        <v>1.691443</v>
      </c>
      <c r="T70" s="84">
        <v>5372.9299999999994</v>
      </c>
      <c r="U70" s="57">
        <v>44105</v>
      </c>
      <c r="V70" s="81" t="str">
        <f t="shared" si="3"/>
        <v>112019</v>
      </c>
      <c r="W70" s="80" t="str">
        <f t="shared" si="4"/>
        <v>Acima de 120 dias</v>
      </c>
      <c r="X70" s="81" t="str">
        <f t="shared" si="5"/>
        <v>102020</v>
      </c>
    </row>
    <row r="71" spans="1:24" x14ac:dyDescent="0.3">
      <c r="A71" s="57">
        <v>44316</v>
      </c>
      <c r="B71">
        <v>29894663000189</v>
      </c>
      <c r="C71" t="s">
        <v>96</v>
      </c>
      <c r="D71" s="57">
        <v>43815</v>
      </c>
      <c r="E71">
        <v>285.89999999999998</v>
      </c>
      <c r="F71" s="57">
        <v>44262</v>
      </c>
      <c r="G71">
        <v>-54</v>
      </c>
      <c r="H71" s="57">
        <v>45968</v>
      </c>
      <c r="I71">
        <v>1652</v>
      </c>
      <c r="J71">
        <v>292158138</v>
      </c>
      <c r="K71">
        <v>72</v>
      </c>
      <c r="L71"/>
      <c r="M71"/>
      <c r="N71">
        <v>1.3599999999999999</v>
      </c>
      <c r="O71" s="83">
        <v>11016.550000000001</v>
      </c>
      <c r="P71">
        <v>12935.860000000002</v>
      </c>
      <c r="Q71">
        <v>1.6359870000000001</v>
      </c>
      <c r="R71">
        <v>11707.87</v>
      </c>
      <c r="S71">
        <v>1.6359870000000001</v>
      </c>
      <c r="T71" s="84">
        <v>11016.550000000001</v>
      </c>
      <c r="U71" s="57">
        <v>44287</v>
      </c>
      <c r="V71" s="81" t="str">
        <f t="shared" si="3"/>
        <v>122019</v>
      </c>
      <c r="W71" s="80" t="str">
        <f t="shared" si="4"/>
        <v>31 a 60 dias</v>
      </c>
      <c r="X71" s="81" t="str">
        <f t="shared" si="5"/>
        <v>42021</v>
      </c>
    </row>
    <row r="72" spans="1:24" x14ac:dyDescent="0.3">
      <c r="A72" s="57">
        <v>44316</v>
      </c>
      <c r="B72">
        <v>29894663000189</v>
      </c>
      <c r="C72" t="s">
        <v>96</v>
      </c>
      <c r="D72" s="57">
        <v>43815</v>
      </c>
      <c r="E72">
        <v>235.87</v>
      </c>
      <c r="F72" s="57">
        <v>43837</v>
      </c>
      <c r="G72">
        <v>-479</v>
      </c>
      <c r="H72" s="57">
        <v>45968</v>
      </c>
      <c r="I72">
        <v>1652</v>
      </c>
      <c r="J72">
        <v>292159736</v>
      </c>
      <c r="K72">
        <v>72</v>
      </c>
      <c r="L72"/>
      <c r="M72"/>
      <c r="N72">
        <v>1.3599999999999999</v>
      </c>
      <c r="O72" s="83">
        <v>12417.04</v>
      </c>
      <c r="P72">
        <v>10672.189999999999</v>
      </c>
      <c r="Q72">
        <v>1.6227290000000001</v>
      </c>
      <c r="R72">
        <v>12961.27</v>
      </c>
      <c r="S72">
        <v>1.6227290000000001</v>
      </c>
      <c r="T72" s="84">
        <v>12417.04</v>
      </c>
      <c r="U72" s="57">
        <v>43891</v>
      </c>
      <c r="V72" s="81" t="str">
        <f t="shared" si="3"/>
        <v>122019</v>
      </c>
      <c r="W72" s="80" t="str">
        <f t="shared" si="4"/>
        <v>Acima de 120 dias</v>
      </c>
      <c r="X72" s="81" t="str">
        <f t="shared" si="5"/>
        <v>32020</v>
      </c>
    </row>
    <row r="73" spans="1:24" x14ac:dyDescent="0.3">
      <c r="A73" s="57">
        <v>44316</v>
      </c>
      <c r="B73">
        <v>29894663000189</v>
      </c>
      <c r="C73" t="s">
        <v>96</v>
      </c>
      <c r="D73" s="57">
        <v>43815</v>
      </c>
      <c r="E73">
        <v>125.07</v>
      </c>
      <c r="F73" s="57">
        <v>43868</v>
      </c>
      <c r="G73">
        <v>-448</v>
      </c>
      <c r="H73" s="57">
        <v>45968</v>
      </c>
      <c r="I73">
        <v>1652</v>
      </c>
      <c r="J73">
        <v>292258665</v>
      </c>
      <c r="K73">
        <v>72</v>
      </c>
      <c r="L73"/>
      <c r="M73"/>
      <c r="N73">
        <v>1.3599999999999999</v>
      </c>
      <c r="O73" s="83">
        <v>6436.44</v>
      </c>
      <c r="P73">
        <v>5658.8999999999987</v>
      </c>
      <c r="Q73">
        <v>1.6444559999999999</v>
      </c>
      <c r="R73">
        <v>6747.62</v>
      </c>
      <c r="S73">
        <v>1.6444559999999999</v>
      </c>
      <c r="T73" s="84">
        <v>6436.44</v>
      </c>
      <c r="U73" s="57">
        <v>43862</v>
      </c>
      <c r="V73" s="81" t="str">
        <f t="shared" si="3"/>
        <v>122019</v>
      </c>
      <c r="W73" s="80" t="str">
        <f t="shared" si="4"/>
        <v>Acima de 120 dias</v>
      </c>
      <c r="X73" s="81" t="str">
        <f t="shared" si="5"/>
        <v>22020</v>
      </c>
    </row>
    <row r="74" spans="1:24" x14ac:dyDescent="0.3">
      <c r="A74" s="57">
        <v>44316</v>
      </c>
      <c r="B74">
        <v>29894663000189</v>
      </c>
      <c r="C74" t="s">
        <v>96</v>
      </c>
      <c r="D74" s="57">
        <v>43815</v>
      </c>
      <c r="E74">
        <v>200</v>
      </c>
      <c r="F74" s="57">
        <v>43897</v>
      </c>
      <c r="G74">
        <v>-419</v>
      </c>
      <c r="H74" s="57">
        <v>44872</v>
      </c>
      <c r="I74">
        <v>556</v>
      </c>
      <c r="J74">
        <v>292263667</v>
      </c>
      <c r="K74">
        <v>36</v>
      </c>
      <c r="L74"/>
      <c r="M74"/>
      <c r="N74">
        <v>1.4949999999999999</v>
      </c>
      <c r="O74" s="83">
        <v>5983.2</v>
      </c>
      <c r="P74">
        <v>5422.1</v>
      </c>
      <c r="Q74">
        <v>2.0499559999999999</v>
      </c>
      <c r="R74">
        <v>6134.88</v>
      </c>
      <c r="S74">
        <v>2.0499559999999999</v>
      </c>
      <c r="T74" s="84">
        <v>5983.2</v>
      </c>
      <c r="U74" s="57">
        <v>43922</v>
      </c>
      <c r="V74" s="81" t="str">
        <f t="shared" si="3"/>
        <v>122019</v>
      </c>
      <c r="W74" s="80" t="str">
        <f t="shared" si="4"/>
        <v>Acima de 120 dias</v>
      </c>
      <c r="X74" s="81" t="str">
        <f t="shared" si="5"/>
        <v>42020</v>
      </c>
    </row>
    <row r="75" spans="1:24" x14ac:dyDescent="0.3">
      <c r="A75" s="57">
        <v>44316</v>
      </c>
      <c r="B75">
        <v>29894663000189</v>
      </c>
      <c r="C75" t="s">
        <v>96</v>
      </c>
      <c r="D75" s="57">
        <v>43843</v>
      </c>
      <c r="E75">
        <v>285.20999999999998</v>
      </c>
      <c r="F75" s="57">
        <v>44234</v>
      </c>
      <c r="G75">
        <v>-82</v>
      </c>
      <c r="H75" s="57">
        <v>45999</v>
      </c>
      <c r="I75">
        <v>1683</v>
      </c>
      <c r="J75">
        <v>292268580</v>
      </c>
      <c r="K75">
        <v>72</v>
      </c>
      <c r="L75"/>
      <c r="M75"/>
      <c r="N75">
        <v>1.36</v>
      </c>
      <c r="O75" s="83">
        <v>11360.630000000001</v>
      </c>
      <c r="P75">
        <v>12890.390000000005</v>
      </c>
      <c r="Q75">
        <v>1.648325</v>
      </c>
      <c r="R75">
        <v>12099.24</v>
      </c>
      <c r="S75">
        <v>1.648325</v>
      </c>
      <c r="T75" s="84">
        <v>11360.630000000001</v>
      </c>
      <c r="U75" s="57">
        <v>44228</v>
      </c>
      <c r="V75" s="81" t="str">
        <f t="shared" si="3"/>
        <v>12020</v>
      </c>
      <c r="W75" s="80" t="str">
        <f t="shared" si="4"/>
        <v>61 a 90 dias</v>
      </c>
      <c r="X75" s="81" t="str">
        <f t="shared" si="5"/>
        <v>22021</v>
      </c>
    </row>
    <row r="76" spans="1:24" x14ac:dyDescent="0.3">
      <c r="A76" s="57">
        <v>44316</v>
      </c>
      <c r="B76">
        <v>29894663000189</v>
      </c>
      <c r="C76" t="s">
        <v>96</v>
      </c>
      <c r="D76" s="57">
        <v>43791</v>
      </c>
      <c r="E76">
        <v>388.4</v>
      </c>
      <c r="F76" s="57">
        <v>43958</v>
      </c>
      <c r="G76">
        <v>-358</v>
      </c>
      <c r="H76" s="57">
        <v>45937</v>
      </c>
      <c r="I76">
        <v>1621</v>
      </c>
      <c r="J76">
        <v>292351855</v>
      </c>
      <c r="K76">
        <v>72</v>
      </c>
      <c r="L76"/>
      <c r="M76"/>
      <c r="N76">
        <v>1.3460000000000001</v>
      </c>
      <c r="O76" s="83">
        <v>18542.759999999998</v>
      </c>
      <c r="P76">
        <v>17698.320000000003</v>
      </c>
      <c r="Q76">
        <v>1.6832609999999999</v>
      </c>
      <c r="R76">
        <v>19652.32</v>
      </c>
      <c r="S76">
        <v>1.6832609999999999</v>
      </c>
      <c r="T76" s="84">
        <v>18542.759999999998</v>
      </c>
      <c r="U76" s="57">
        <v>43983</v>
      </c>
      <c r="V76" s="81" t="str">
        <f t="shared" si="3"/>
        <v>112019</v>
      </c>
      <c r="W76" s="80" t="str">
        <f t="shared" si="4"/>
        <v>Acima de 120 dias</v>
      </c>
      <c r="X76" s="81" t="str">
        <f t="shared" si="5"/>
        <v>62020</v>
      </c>
    </row>
    <row r="77" spans="1:24" x14ac:dyDescent="0.3">
      <c r="A77" s="57">
        <v>44316</v>
      </c>
      <c r="B77">
        <v>29894663000189</v>
      </c>
      <c r="C77" t="s">
        <v>96</v>
      </c>
      <c r="D77" s="57">
        <v>43791</v>
      </c>
      <c r="E77">
        <v>321.75</v>
      </c>
      <c r="F77" s="57">
        <v>44323</v>
      </c>
      <c r="G77">
        <v>7</v>
      </c>
      <c r="H77" s="57">
        <v>45937</v>
      </c>
      <c r="I77">
        <v>1621</v>
      </c>
      <c r="J77">
        <v>292352625</v>
      </c>
      <c r="K77">
        <v>72</v>
      </c>
      <c r="L77"/>
      <c r="M77"/>
      <c r="N77">
        <v>1.3460000000000001</v>
      </c>
      <c r="O77" s="83">
        <v>11496.71</v>
      </c>
      <c r="P77">
        <v>14661.249999999995</v>
      </c>
      <c r="Q77">
        <v>1.6844889999999999</v>
      </c>
      <c r="R77">
        <v>12418.95</v>
      </c>
      <c r="S77">
        <v>1.6844889999999999</v>
      </c>
      <c r="T77" s="84">
        <v>11496.71</v>
      </c>
      <c r="U77" s="57">
        <v>44317</v>
      </c>
      <c r="V77" s="81" t="str">
        <f t="shared" si="3"/>
        <v>112019</v>
      </c>
      <c r="W77" s="80" t="str">
        <f t="shared" si="4"/>
        <v>1 a 30 dias</v>
      </c>
      <c r="X77" s="81" t="str">
        <f t="shared" si="5"/>
        <v>52021</v>
      </c>
    </row>
    <row r="78" spans="1:24" x14ac:dyDescent="0.3">
      <c r="A78" s="57">
        <v>44316</v>
      </c>
      <c r="B78">
        <v>29894663000189</v>
      </c>
      <c r="C78" t="s">
        <v>96</v>
      </c>
      <c r="D78" s="57">
        <v>43815</v>
      </c>
      <c r="E78">
        <v>184.34</v>
      </c>
      <c r="F78" s="57">
        <v>44323</v>
      </c>
      <c r="G78">
        <v>7</v>
      </c>
      <c r="H78" s="57">
        <v>45968</v>
      </c>
      <c r="I78">
        <v>1652</v>
      </c>
      <c r="J78">
        <v>292362242</v>
      </c>
      <c r="K78">
        <v>72</v>
      </c>
      <c r="L78"/>
      <c r="M78"/>
      <c r="N78">
        <v>1.3599999999999999</v>
      </c>
      <c r="O78" s="83">
        <v>6671.16</v>
      </c>
      <c r="P78">
        <v>8340.68</v>
      </c>
      <c r="Q78">
        <v>1.6776150000000001</v>
      </c>
      <c r="R78">
        <v>7180.22</v>
      </c>
      <c r="S78">
        <v>1.6776150000000001</v>
      </c>
      <c r="T78" s="84">
        <v>6671.16</v>
      </c>
      <c r="U78" s="57">
        <v>44317</v>
      </c>
      <c r="V78" s="81" t="str">
        <f t="shared" si="3"/>
        <v>122019</v>
      </c>
      <c r="W78" s="80" t="str">
        <f t="shared" si="4"/>
        <v>1 a 30 dias</v>
      </c>
      <c r="X78" s="81" t="str">
        <f t="shared" si="5"/>
        <v>52021</v>
      </c>
    </row>
    <row r="79" spans="1:24" x14ac:dyDescent="0.3">
      <c r="A79" s="57">
        <v>44316</v>
      </c>
      <c r="B79">
        <v>29894663000189</v>
      </c>
      <c r="C79" t="s">
        <v>96</v>
      </c>
      <c r="D79" s="57">
        <v>43815</v>
      </c>
      <c r="E79">
        <v>557.9</v>
      </c>
      <c r="F79" s="57">
        <v>44050</v>
      </c>
      <c r="G79">
        <v>-266</v>
      </c>
      <c r="H79" s="57">
        <v>44508</v>
      </c>
      <c r="I79">
        <v>192</v>
      </c>
      <c r="J79">
        <v>292363281</v>
      </c>
      <c r="K79">
        <v>24</v>
      </c>
      <c r="L79"/>
      <c r="M79"/>
      <c r="N79">
        <v>1.4949999999999999</v>
      </c>
      <c r="O79" s="83">
        <v>8700.68</v>
      </c>
      <c r="P79">
        <v>10807.130000000001</v>
      </c>
      <c r="Q79">
        <v>2.0529359999999999</v>
      </c>
      <c r="R79">
        <v>8760.67</v>
      </c>
      <c r="S79">
        <v>2.0529359999999999</v>
      </c>
      <c r="T79" s="84">
        <v>8700.68</v>
      </c>
      <c r="U79" s="57">
        <v>44044</v>
      </c>
      <c r="V79" s="81" t="str">
        <f t="shared" si="3"/>
        <v>122019</v>
      </c>
      <c r="W79" s="80" t="str">
        <f t="shared" si="4"/>
        <v>Acima de 120 dias</v>
      </c>
      <c r="X79" s="81" t="str">
        <f t="shared" si="5"/>
        <v>82020</v>
      </c>
    </row>
    <row r="80" spans="1:24" x14ac:dyDescent="0.3">
      <c r="A80" s="57">
        <v>44316</v>
      </c>
      <c r="B80">
        <v>29894663000189</v>
      </c>
      <c r="C80" t="s">
        <v>96</v>
      </c>
      <c r="D80" s="57">
        <v>43843</v>
      </c>
      <c r="E80">
        <v>366.83</v>
      </c>
      <c r="F80" s="57">
        <v>43868</v>
      </c>
      <c r="G80">
        <v>-448</v>
      </c>
      <c r="H80" s="57">
        <v>45267</v>
      </c>
      <c r="I80">
        <v>951</v>
      </c>
      <c r="J80">
        <v>292371388</v>
      </c>
      <c r="K80">
        <v>48</v>
      </c>
      <c r="L80"/>
      <c r="M80"/>
      <c r="N80">
        <v>1.4949999999999999</v>
      </c>
      <c r="O80" s="83">
        <v>14195.970000000001</v>
      </c>
      <c r="P80">
        <v>12299.63</v>
      </c>
      <c r="Q80">
        <v>2.05775</v>
      </c>
      <c r="R80">
        <v>15074.91</v>
      </c>
      <c r="S80">
        <v>2.05775</v>
      </c>
      <c r="T80" s="84">
        <v>14195.970000000001</v>
      </c>
      <c r="U80" s="57">
        <v>43862</v>
      </c>
      <c r="V80" s="81" t="str">
        <f t="shared" si="3"/>
        <v>12020</v>
      </c>
      <c r="W80" s="80" t="str">
        <f t="shared" si="4"/>
        <v>Acima de 120 dias</v>
      </c>
      <c r="X80" s="81" t="str">
        <f t="shared" si="5"/>
        <v>22020</v>
      </c>
    </row>
    <row r="81" spans="1:24" x14ac:dyDescent="0.3">
      <c r="A81" s="57">
        <v>44316</v>
      </c>
      <c r="B81">
        <v>29894663000189</v>
      </c>
      <c r="C81" t="s">
        <v>96</v>
      </c>
      <c r="D81" s="57">
        <v>43873</v>
      </c>
      <c r="E81">
        <v>149.58000000000001</v>
      </c>
      <c r="F81" s="57">
        <v>43928</v>
      </c>
      <c r="G81">
        <v>-388</v>
      </c>
      <c r="H81" s="57">
        <v>46029</v>
      </c>
      <c r="I81">
        <v>1713</v>
      </c>
      <c r="J81">
        <v>292379752</v>
      </c>
      <c r="K81">
        <v>72</v>
      </c>
      <c r="L81"/>
      <c r="M81"/>
      <c r="N81">
        <v>1.3650788885958691</v>
      </c>
      <c r="O81" s="83">
        <v>7442.61</v>
      </c>
      <c r="P81">
        <v>6748.78</v>
      </c>
      <c r="Q81">
        <v>1.7028840000000001</v>
      </c>
      <c r="R81">
        <v>7903.46</v>
      </c>
      <c r="S81">
        <v>1.7028840000000001</v>
      </c>
      <c r="T81" s="84">
        <v>7442.61</v>
      </c>
      <c r="U81" s="57">
        <v>43952</v>
      </c>
      <c r="V81" s="81" t="str">
        <f t="shared" si="3"/>
        <v>22020</v>
      </c>
      <c r="W81" s="80" t="str">
        <f t="shared" si="4"/>
        <v>Acima de 120 dias</v>
      </c>
      <c r="X81" s="81" t="str">
        <f t="shared" si="5"/>
        <v>52020</v>
      </c>
    </row>
    <row r="82" spans="1:24" x14ac:dyDescent="0.3">
      <c r="A82" s="57">
        <v>44316</v>
      </c>
      <c r="B82">
        <v>29894663000189</v>
      </c>
      <c r="C82" t="s">
        <v>96</v>
      </c>
      <c r="D82" s="57">
        <v>43843</v>
      </c>
      <c r="E82">
        <v>286.81</v>
      </c>
      <c r="F82" s="57">
        <v>44293</v>
      </c>
      <c r="G82">
        <v>-23</v>
      </c>
      <c r="H82" s="57">
        <v>45999</v>
      </c>
      <c r="I82">
        <v>1683</v>
      </c>
      <c r="J82">
        <v>292463905</v>
      </c>
      <c r="K82">
        <v>72</v>
      </c>
      <c r="L82"/>
      <c r="M82"/>
      <c r="N82">
        <v>1.36</v>
      </c>
      <c r="O82" s="83">
        <v>10875.970000000001</v>
      </c>
      <c r="P82">
        <v>12962.719999999998</v>
      </c>
      <c r="Q82">
        <v>1.638058</v>
      </c>
      <c r="R82">
        <v>11593.490000000002</v>
      </c>
      <c r="S82">
        <v>1.638058</v>
      </c>
      <c r="T82" s="84">
        <v>10875.970000000001</v>
      </c>
      <c r="U82" s="57">
        <v>44287</v>
      </c>
      <c r="V82" s="81" t="str">
        <f t="shared" si="3"/>
        <v>12020</v>
      </c>
      <c r="W82" s="80" t="str">
        <f t="shared" si="4"/>
        <v>1 a 30 dias</v>
      </c>
      <c r="X82" s="81" t="str">
        <f t="shared" si="5"/>
        <v>42021</v>
      </c>
    </row>
    <row r="83" spans="1:24" x14ac:dyDescent="0.3">
      <c r="A83" s="57">
        <v>44316</v>
      </c>
      <c r="B83">
        <v>29894663000189</v>
      </c>
      <c r="C83" t="s">
        <v>96</v>
      </c>
      <c r="D83" s="57">
        <v>43815</v>
      </c>
      <c r="E83">
        <v>281</v>
      </c>
      <c r="F83" s="57">
        <v>43868</v>
      </c>
      <c r="G83">
        <v>-448</v>
      </c>
      <c r="H83" s="57">
        <v>45968</v>
      </c>
      <c r="I83">
        <v>1652</v>
      </c>
      <c r="J83">
        <v>292563124</v>
      </c>
      <c r="K83">
        <v>72</v>
      </c>
      <c r="L83"/>
      <c r="M83"/>
      <c r="N83">
        <v>1.3599999999999999</v>
      </c>
      <c r="O83" s="83">
        <v>14362.8</v>
      </c>
      <c r="P83">
        <v>12714.139999999996</v>
      </c>
      <c r="Q83">
        <v>1.6869160000000001</v>
      </c>
      <c r="R83">
        <v>15160.18</v>
      </c>
      <c r="S83">
        <v>1.6869160000000001</v>
      </c>
      <c r="T83" s="84">
        <v>14362.8</v>
      </c>
      <c r="U83" s="57">
        <v>43862</v>
      </c>
      <c r="V83" s="81" t="str">
        <f t="shared" si="3"/>
        <v>122019</v>
      </c>
      <c r="W83" s="80" t="str">
        <f t="shared" si="4"/>
        <v>Acima de 120 dias</v>
      </c>
      <c r="X83" s="81" t="str">
        <f t="shared" si="5"/>
        <v>22020</v>
      </c>
    </row>
    <row r="84" spans="1:24" x14ac:dyDescent="0.3">
      <c r="A84" s="57">
        <v>44316</v>
      </c>
      <c r="B84">
        <v>29894663000189</v>
      </c>
      <c r="C84" t="s">
        <v>96</v>
      </c>
      <c r="D84" s="57">
        <v>43873</v>
      </c>
      <c r="E84">
        <v>91.99</v>
      </c>
      <c r="F84" s="57">
        <v>44081</v>
      </c>
      <c r="G84">
        <v>-235</v>
      </c>
      <c r="H84" s="57">
        <v>45937</v>
      </c>
      <c r="I84">
        <v>1621</v>
      </c>
      <c r="J84">
        <v>292652305</v>
      </c>
      <c r="K84">
        <v>72</v>
      </c>
      <c r="L84"/>
      <c r="M84"/>
      <c r="N84">
        <v>1.36</v>
      </c>
      <c r="O84" s="83">
        <v>4022.83</v>
      </c>
      <c r="P84">
        <v>4050.8299999999995</v>
      </c>
      <c r="Q84">
        <v>1.6844950000000001</v>
      </c>
      <c r="R84">
        <v>4275.09</v>
      </c>
      <c r="S84">
        <v>1.6844950000000001</v>
      </c>
      <c r="T84" s="84">
        <v>4022.83</v>
      </c>
      <c r="U84" s="57">
        <v>44105</v>
      </c>
      <c r="V84" s="81" t="str">
        <f t="shared" si="3"/>
        <v>22020</v>
      </c>
      <c r="W84" s="80" t="str">
        <f t="shared" si="4"/>
        <v>Acima de 120 dias</v>
      </c>
      <c r="X84" s="81" t="str">
        <f t="shared" si="5"/>
        <v>102020</v>
      </c>
    </row>
    <row r="85" spans="1:24" x14ac:dyDescent="0.3">
      <c r="A85" s="57">
        <v>44316</v>
      </c>
      <c r="B85">
        <v>29894663000189</v>
      </c>
      <c r="C85" t="s">
        <v>96</v>
      </c>
      <c r="D85" s="57">
        <v>43843</v>
      </c>
      <c r="E85">
        <v>330.37</v>
      </c>
      <c r="F85" s="57">
        <v>44050</v>
      </c>
      <c r="G85">
        <v>-266</v>
      </c>
      <c r="H85" s="57">
        <v>45968</v>
      </c>
      <c r="I85">
        <v>1652</v>
      </c>
      <c r="J85">
        <v>292659950</v>
      </c>
      <c r="K85">
        <v>72</v>
      </c>
      <c r="L85"/>
      <c r="M85"/>
      <c r="N85">
        <v>1.369693</v>
      </c>
      <c r="O85" s="83">
        <v>14847.369999999999</v>
      </c>
      <c r="P85">
        <v>14763.609999999995</v>
      </c>
      <c r="Q85">
        <v>1.707946</v>
      </c>
      <c r="R85">
        <v>15812.279999999999</v>
      </c>
      <c r="S85">
        <v>1.707946</v>
      </c>
      <c r="T85" s="84">
        <v>14847.369999999999</v>
      </c>
      <c r="U85" s="57">
        <v>44075</v>
      </c>
      <c r="V85" s="81" t="str">
        <f t="shared" si="3"/>
        <v>12020</v>
      </c>
      <c r="W85" s="80" t="str">
        <f t="shared" si="4"/>
        <v>Acima de 120 dias</v>
      </c>
      <c r="X85" s="81" t="str">
        <f t="shared" si="5"/>
        <v>92020</v>
      </c>
    </row>
    <row r="86" spans="1:24" x14ac:dyDescent="0.3">
      <c r="A86" s="57">
        <v>44316</v>
      </c>
      <c r="B86">
        <v>29894663000189</v>
      </c>
      <c r="C86" t="s">
        <v>96</v>
      </c>
      <c r="D86" s="57">
        <v>43843</v>
      </c>
      <c r="E86">
        <v>138.1</v>
      </c>
      <c r="F86" s="57">
        <v>44234</v>
      </c>
      <c r="G86">
        <v>-82</v>
      </c>
      <c r="H86" s="57">
        <v>45999</v>
      </c>
      <c r="I86">
        <v>1683</v>
      </c>
      <c r="J86">
        <v>292663909</v>
      </c>
      <c r="K86">
        <v>72</v>
      </c>
      <c r="L86"/>
      <c r="M86"/>
      <c r="N86">
        <v>1.36</v>
      </c>
      <c r="O86" s="83">
        <v>5514.15</v>
      </c>
      <c r="P86">
        <v>6241.5499999999975</v>
      </c>
      <c r="Q86">
        <v>1.637068</v>
      </c>
      <c r="R86">
        <v>5858.49</v>
      </c>
      <c r="S86">
        <v>1.637068</v>
      </c>
      <c r="T86" s="84">
        <v>5514.15</v>
      </c>
      <c r="U86" s="57">
        <v>44228</v>
      </c>
      <c r="V86" s="81" t="str">
        <f t="shared" si="3"/>
        <v>12020</v>
      </c>
      <c r="W86" s="80" t="str">
        <f t="shared" si="4"/>
        <v>61 a 90 dias</v>
      </c>
      <c r="X86" s="81" t="str">
        <f t="shared" si="5"/>
        <v>22021</v>
      </c>
    </row>
    <row r="87" spans="1:24" x14ac:dyDescent="0.3">
      <c r="A87" s="57">
        <v>44316</v>
      </c>
      <c r="B87">
        <v>29894663000189</v>
      </c>
      <c r="C87" t="s">
        <v>96</v>
      </c>
      <c r="D87" s="57">
        <v>43873</v>
      </c>
      <c r="E87">
        <v>299.39999999999998</v>
      </c>
      <c r="F87" s="57">
        <v>43897</v>
      </c>
      <c r="G87">
        <v>-419</v>
      </c>
      <c r="H87" s="57">
        <v>46029</v>
      </c>
      <c r="I87">
        <v>1713</v>
      </c>
      <c r="J87">
        <v>292668694</v>
      </c>
      <c r="K87">
        <v>72</v>
      </c>
      <c r="L87"/>
      <c r="M87"/>
      <c r="N87">
        <v>1.36</v>
      </c>
      <c r="O87" s="83">
        <v>898.2</v>
      </c>
      <c r="P87">
        <v>13529.119999999999</v>
      </c>
      <c r="Q87">
        <v>1.65063</v>
      </c>
      <c r="R87">
        <v>898.2</v>
      </c>
      <c r="S87">
        <v>1.65063</v>
      </c>
      <c r="T87" s="84">
        <v>898.2</v>
      </c>
      <c r="U87" s="57">
        <v>43952</v>
      </c>
      <c r="V87" s="81" t="str">
        <f t="shared" si="3"/>
        <v>22020</v>
      </c>
      <c r="W87" s="80" t="str">
        <f t="shared" si="4"/>
        <v>Acima de 120 dias</v>
      </c>
      <c r="X87" s="81" t="str">
        <f t="shared" si="5"/>
        <v>52020</v>
      </c>
    </row>
    <row r="88" spans="1:24" x14ac:dyDescent="0.3">
      <c r="A88" s="57">
        <v>44316</v>
      </c>
      <c r="B88">
        <v>29894663000189</v>
      </c>
      <c r="C88" t="s">
        <v>96</v>
      </c>
      <c r="D88" s="57">
        <v>43843</v>
      </c>
      <c r="E88">
        <v>411.09</v>
      </c>
      <c r="F88" s="57">
        <v>44172</v>
      </c>
      <c r="G88">
        <v>-144</v>
      </c>
      <c r="H88" s="57">
        <v>45968</v>
      </c>
      <c r="I88">
        <v>1652</v>
      </c>
      <c r="J88">
        <v>292757507</v>
      </c>
      <c r="K88">
        <v>72</v>
      </c>
      <c r="L88"/>
      <c r="M88"/>
      <c r="N88">
        <v>1.36</v>
      </c>
      <c r="O88" s="83">
        <v>17094.78</v>
      </c>
      <c r="P88">
        <v>18423.929999999997</v>
      </c>
      <c r="Q88">
        <v>1.6298630000000001</v>
      </c>
      <c r="R88">
        <v>18067.810000000001</v>
      </c>
      <c r="S88">
        <v>1.6298630000000001</v>
      </c>
      <c r="T88" s="84">
        <v>17094.78</v>
      </c>
      <c r="U88" s="57">
        <v>44166</v>
      </c>
      <c r="V88" s="81" t="str">
        <f t="shared" si="3"/>
        <v>12020</v>
      </c>
      <c r="W88" s="80" t="str">
        <f t="shared" si="4"/>
        <v>Acima de 120 dias</v>
      </c>
      <c r="X88" s="81" t="str">
        <f t="shared" si="5"/>
        <v>122020</v>
      </c>
    </row>
    <row r="89" spans="1:24" x14ac:dyDescent="0.3">
      <c r="A89" s="57">
        <v>44316</v>
      </c>
      <c r="B89">
        <v>29894663000189</v>
      </c>
      <c r="C89" t="s">
        <v>96</v>
      </c>
      <c r="D89" s="57">
        <v>43873</v>
      </c>
      <c r="E89">
        <v>99.39</v>
      </c>
      <c r="F89" s="57">
        <v>44050</v>
      </c>
      <c r="G89">
        <v>-266</v>
      </c>
      <c r="H89" s="57">
        <v>45968</v>
      </c>
      <c r="I89">
        <v>1652</v>
      </c>
      <c r="J89">
        <v>292760750</v>
      </c>
      <c r="K89">
        <v>72</v>
      </c>
      <c r="L89"/>
      <c r="M89"/>
      <c r="N89">
        <v>1.36</v>
      </c>
      <c r="O89" s="83">
        <v>4490.72</v>
      </c>
      <c r="P89">
        <v>4415.3900000000003</v>
      </c>
      <c r="Q89">
        <v>1.678374</v>
      </c>
      <c r="R89">
        <v>4765.83</v>
      </c>
      <c r="S89">
        <v>1.678374</v>
      </c>
      <c r="T89" s="84">
        <v>4490.72</v>
      </c>
      <c r="U89" s="57">
        <v>44075</v>
      </c>
      <c r="V89" s="81" t="str">
        <f t="shared" si="3"/>
        <v>22020</v>
      </c>
      <c r="W89" s="80" t="str">
        <f t="shared" si="4"/>
        <v>Acima de 120 dias</v>
      </c>
      <c r="X89" s="81" t="str">
        <f t="shared" si="5"/>
        <v>92020</v>
      </c>
    </row>
    <row r="90" spans="1:24" x14ac:dyDescent="0.3">
      <c r="A90" s="57">
        <v>44316</v>
      </c>
      <c r="B90">
        <v>29894663000189</v>
      </c>
      <c r="C90" t="s">
        <v>96</v>
      </c>
      <c r="D90" s="57">
        <v>43843</v>
      </c>
      <c r="E90">
        <v>215.87</v>
      </c>
      <c r="F90" s="57">
        <v>44323</v>
      </c>
      <c r="G90">
        <v>7</v>
      </c>
      <c r="H90" s="57">
        <v>45999</v>
      </c>
      <c r="I90">
        <v>1683</v>
      </c>
      <c r="J90">
        <v>292766805</v>
      </c>
      <c r="K90">
        <v>72</v>
      </c>
      <c r="L90"/>
      <c r="M90"/>
      <c r="N90">
        <v>1.36</v>
      </c>
      <c r="O90" s="83">
        <v>7998.51</v>
      </c>
      <c r="P90">
        <v>9756.4900000000034</v>
      </c>
      <c r="Q90">
        <v>1.622617</v>
      </c>
      <c r="R90">
        <v>8510.0600000000013</v>
      </c>
      <c r="S90">
        <v>1.622617</v>
      </c>
      <c r="T90" s="84">
        <v>7998.51</v>
      </c>
      <c r="U90" s="57">
        <v>44317</v>
      </c>
      <c r="V90" s="81" t="str">
        <f t="shared" si="3"/>
        <v>12020</v>
      </c>
      <c r="W90" s="80" t="str">
        <f t="shared" si="4"/>
        <v>1 a 30 dias</v>
      </c>
      <c r="X90" s="81" t="str">
        <f t="shared" si="5"/>
        <v>52021</v>
      </c>
    </row>
    <row r="91" spans="1:24" x14ac:dyDescent="0.3">
      <c r="A91" s="57">
        <v>44316</v>
      </c>
      <c r="B91">
        <v>29894663000189</v>
      </c>
      <c r="C91" t="s">
        <v>96</v>
      </c>
      <c r="D91" s="57">
        <v>43843</v>
      </c>
      <c r="E91">
        <v>209</v>
      </c>
      <c r="F91" s="57">
        <v>44323</v>
      </c>
      <c r="G91">
        <v>7</v>
      </c>
      <c r="H91" s="57">
        <v>45999</v>
      </c>
      <c r="I91">
        <v>1683</v>
      </c>
      <c r="J91">
        <v>292771908</v>
      </c>
      <c r="K91">
        <v>72</v>
      </c>
      <c r="L91"/>
      <c r="M91"/>
      <c r="N91">
        <v>1.3670180000000001</v>
      </c>
      <c r="O91" s="83">
        <v>7598.06</v>
      </c>
      <c r="P91">
        <v>9425.9999999999982</v>
      </c>
      <c r="Q91">
        <v>1.705077</v>
      </c>
      <c r="R91">
        <v>8225.4399999999987</v>
      </c>
      <c r="S91">
        <v>1.705077</v>
      </c>
      <c r="T91" s="84">
        <v>7598.06</v>
      </c>
      <c r="U91" s="57">
        <v>44317</v>
      </c>
      <c r="V91" s="81" t="str">
        <f t="shared" si="3"/>
        <v>12020</v>
      </c>
      <c r="W91" s="80" t="str">
        <f t="shared" si="4"/>
        <v>1 a 30 dias</v>
      </c>
      <c r="X91" s="81" t="str">
        <f t="shared" si="5"/>
        <v>52021</v>
      </c>
    </row>
    <row r="92" spans="1:24" x14ac:dyDescent="0.3">
      <c r="A92" s="57">
        <v>44316</v>
      </c>
      <c r="B92">
        <v>29894663000189</v>
      </c>
      <c r="C92" t="s">
        <v>96</v>
      </c>
      <c r="D92" s="57">
        <v>43815</v>
      </c>
      <c r="E92">
        <v>176.21</v>
      </c>
      <c r="F92" s="57">
        <v>43897</v>
      </c>
      <c r="G92">
        <v>-419</v>
      </c>
      <c r="H92" s="57">
        <v>45968</v>
      </c>
      <c r="I92">
        <v>1652</v>
      </c>
      <c r="J92">
        <v>292856338</v>
      </c>
      <c r="K92">
        <v>72</v>
      </c>
      <c r="L92"/>
      <c r="M92"/>
      <c r="N92">
        <v>1.3599999999999999</v>
      </c>
      <c r="O92" s="83">
        <v>8907.99</v>
      </c>
      <c r="P92">
        <v>7972.8200000000033</v>
      </c>
      <c r="Q92">
        <v>1.63354</v>
      </c>
      <c r="R92">
        <v>9330.4500000000007</v>
      </c>
      <c r="S92">
        <v>1.63354</v>
      </c>
      <c r="T92" s="84">
        <v>8907.99</v>
      </c>
      <c r="U92" s="57">
        <v>44105</v>
      </c>
      <c r="V92" s="81" t="str">
        <f t="shared" si="3"/>
        <v>122019</v>
      </c>
      <c r="W92" s="80" t="str">
        <f t="shared" si="4"/>
        <v>Acima de 120 dias</v>
      </c>
      <c r="X92" s="81" t="str">
        <f t="shared" si="5"/>
        <v>102020</v>
      </c>
    </row>
    <row r="93" spans="1:24" x14ac:dyDescent="0.3">
      <c r="A93" s="57">
        <v>44316</v>
      </c>
      <c r="B93">
        <v>29894663000189</v>
      </c>
      <c r="C93" t="s">
        <v>96</v>
      </c>
      <c r="D93" s="57">
        <v>43843</v>
      </c>
      <c r="E93">
        <v>80</v>
      </c>
      <c r="F93" s="57">
        <v>43958</v>
      </c>
      <c r="G93">
        <v>-358</v>
      </c>
      <c r="H93" s="57">
        <v>45968</v>
      </c>
      <c r="I93">
        <v>1652</v>
      </c>
      <c r="J93">
        <v>292859541</v>
      </c>
      <c r="K93">
        <v>72</v>
      </c>
      <c r="L93"/>
      <c r="M93"/>
      <c r="N93">
        <v>1.36</v>
      </c>
      <c r="O93" s="83">
        <v>3885.24</v>
      </c>
      <c r="P93">
        <v>3585.4100000000008</v>
      </c>
      <c r="Q93">
        <v>1.6320889999999999</v>
      </c>
      <c r="R93">
        <v>4076.09</v>
      </c>
      <c r="S93">
        <v>1.6320889999999999</v>
      </c>
      <c r="T93" s="84">
        <v>3885.24</v>
      </c>
      <c r="U93" s="57">
        <v>43983</v>
      </c>
      <c r="V93" s="81" t="str">
        <f t="shared" si="3"/>
        <v>12020</v>
      </c>
      <c r="W93" s="80" t="str">
        <f t="shared" si="4"/>
        <v>Acima de 120 dias</v>
      </c>
      <c r="X93" s="81" t="str">
        <f t="shared" si="5"/>
        <v>62020</v>
      </c>
    </row>
    <row r="94" spans="1:24" x14ac:dyDescent="0.3">
      <c r="A94" s="57">
        <v>44316</v>
      </c>
      <c r="B94">
        <v>29894663000189</v>
      </c>
      <c r="C94" t="s">
        <v>96</v>
      </c>
      <c r="D94" s="57">
        <v>43815</v>
      </c>
      <c r="E94">
        <v>312.67</v>
      </c>
      <c r="F94" s="57">
        <v>43868</v>
      </c>
      <c r="G94">
        <v>-448</v>
      </c>
      <c r="H94" s="57">
        <v>45968</v>
      </c>
      <c r="I94">
        <v>1652</v>
      </c>
      <c r="J94">
        <v>292867317</v>
      </c>
      <c r="K94">
        <v>72</v>
      </c>
      <c r="L94"/>
      <c r="M94"/>
      <c r="N94">
        <v>1.4949999999999999</v>
      </c>
      <c r="O94" s="83">
        <v>15115.16</v>
      </c>
      <c r="P94">
        <v>13589.170000000002</v>
      </c>
      <c r="Q94">
        <v>2.0468820000000001</v>
      </c>
      <c r="R94">
        <v>16491.5</v>
      </c>
      <c r="S94">
        <v>2.0468820000000001</v>
      </c>
      <c r="T94" s="84">
        <v>15115.16</v>
      </c>
      <c r="U94" s="57">
        <v>44317</v>
      </c>
      <c r="V94" s="81" t="str">
        <f t="shared" si="3"/>
        <v>122019</v>
      </c>
      <c r="W94" s="80" t="str">
        <f t="shared" si="4"/>
        <v>Acima de 120 dias</v>
      </c>
      <c r="X94" s="81" t="str">
        <f t="shared" si="5"/>
        <v>52021</v>
      </c>
    </row>
    <row r="95" spans="1:24" x14ac:dyDescent="0.3">
      <c r="A95" s="57">
        <v>44316</v>
      </c>
      <c r="B95">
        <v>29894663000189</v>
      </c>
      <c r="C95" t="s">
        <v>96</v>
      </c>
      <c r="D95" s="57">
        <v>43843</v>
      </c>
      <c r="E95">
        <v>625.28</v>
      </c>
      <c r="F95" s="57">
        <v>44323</v>
      </c>
      <c r="G95">
        <v>7</v>
      </c>
      <c r="H95" s="57">
        <v>45999</v>
      </c>
      <c r="I95">
        <v>1683</v>
      </c>
      <c r="J95">
        <v>292868854</v>
      </c>
      <c r="K95">
        <v>72</v>
      </c>
      <c r="L95"/>
      <c r="M95"/>
      <c r="N95">
        <v>1.36</v>
      </c>
      <c r="O95" s="83">
        <v>23172.219999999998</v>
      </c>
      <c r="P95">
        <v>28260.199999999997</v>
      </c>
      <c r="Q95">
        <v>1.6218630000000001</v>
      </c>
      <c r="R95">
        <v>24649.89</v>
      </c>
      <c r="S95">
        <v>1.6218630000000001</v>
      </c>
      <c r="T95" s="84">
        <v>23172.219999999998</v>
      </c>
      <c r="U95" s="57">
        <v>44317</v>
      </c>
      <c r="V95" s="81" t="str">
        <f t="shared" si="3"/>
        <v>12020</v>
      </c>
      <c r="W95" s="80" t="str">
        <f t="shared" si="4"/>
        <v>1 a 30 dias</v>
      </c>
      <c r="X95" s="81" t="str">
        <f t="shared" si="5"/>
        <v>52021</v>
      </c>
    </row>
    <row r="96" spans="1:24" x14ac:dyDescent="0.3">
      <c r="A96" s="57">
        <v>44316</v>
      </c>
      <c r="B96">
        <v>29894663000189</v>
      </c>
      <c r="C96" t="s">
        <v>96</v>
      </c>
      <c r="D96" s="57">
        <v>43873</v>
      </c>
      <c r="E96">
        <v>326.58999999999997</v>
      </c>
      <c r="F96" s="57">
        <v>44293</v>
      </c>
      <c r="G96">
        <v>-23</v>
      </c>
      <c r="H96" s="57">
        <v>46029</v>
      </c>
      <c r="I96">
        <v>1713</v>
      </c>
      <c r="J96">
        <v>292877629</v>
      </c>
      <c r="K96">
        <v>72</v>
      </c>
      <c r="L96"/>
      <c r="M96"/>
      <c r="N96">
        <v>1.36</v>
      </c>
      <c r="O96" s="83">
        <v>12465.53</v>
      </c>
      <c r="P96">
        <v>14757.719999999996</v>
      </c>
      <c r="Q96">
        <v>1.6551709999999999</v>
      </c>
      <c r="R96">
        <v>13353.210000000001</v>
      </c>
      <c r="S96">
        <v>1.6551709999999999</v>
      </c>
      <c r="T96" s="84">
        <v>12465.53</v>
      </c>
      <c r="U96" s="57">
        <v>44287</v>
      </c>
      <c r="V96" s="81" t="str">
        <f t="shared" si="3"/>
        <v>22020</v>
      </c>
      <c r="W96" s="80" t="str">
        <f t="shared" si="4"/>
        <v>1 a 30 dias</v>
      </c>
      <c r="X96" s="81" t="str">
        <f t="shared" si="5"/>
        <v>42021</v>
      </c>
    </row>
    <row r="97" spans="1:24" x14ac:dyDescent="0.3">
      <c r="A97" s="57">
        <v>44316</v>
      </c>
      <c r="B97">
        <v>29894663000189</v>
      </c>
      <c r="C97" t="s">
        <v>96</v>
      </c>
      <c r="D97" s="57">
        <v>43843</v>
      </c>
      <c r="E97">
        <v>125</v>
      </c>
      <c r="F97" s="57">
        <v>44323</v>
      </c>
      <c r="G97">
        <v>7</v>
      </c>
      <c r="H97" s="57">
        <v>45968</v>
      </c>
      <c r="I97">
        <v>1652</v>
      </c>
      <c r="J97">
        <v>292959546</v>
      </c>
      <c r="K97">
        <v>72</v>
      </c>
      <c r="L97"/>
      <c r="M97"/>
      <c r="N97">
        <v>1.36</v>
      </c>
      <c r="O97" s="83">
        <v>4566.12</v>
      </c>
      <c r="P97">
        <v>5602.1699999999992</v>
      </c>
      <c r="Q97">
        <v>1.636474</v>
      </c>
      <c r="R97">
        <v>4868.87</v>
      </c>
      <c r="S97">
        <v>1.636474</v>
      </c>
      <c r="T97" s="84">
        <v>4566.12</v>
      </c>
      <c r="U97" s="57">
        <v>44317</v>
      </c>
      <c r="V97" s="81" t="str">
        <f t="shared" si="3"/>
        <v>12020</v>
      </c>
      <c r="W97" s="80" t="str">
        <f t="shared" si="4"/>
        <v>1 a 30 dias</v>
      </c>
      <c r="X97" s="81" t="str">
        <f t="shared" si="5"/>
        <v>52021</v>
      </c>
    </row>
    <row r="98" spans="1:24" x14ac:dyDescent="0.3">
      <c r="A98" s="57">
        <v>44316</v>
      </c>
      <c r="B98">
        <v>29894663000189</v>
      </c>
      <c r="C98" t="s">
        <v>96</v>
      </c>
      <c r="D98" s="57">
        <v>43936</v>
      </c>
      <c r="E98">
        <v>160.99</v>
      </c>
      <c r="F98" s="57">
        <v>44172</v>
      </c>
      <c r="G98">
        <v>-144</v>
      </c>
      <c r="H98" s="57">
        <v>46062</v>
      </c>
      <c r="I98">
        <v>1746</v>
      </c>
      <c r="J98">
        <v>292960093</v>
      </c>
      <c r="K98">
        <v>72</v>
      </c>
      <c r="L98"/>
      <c r="M98"/>
      <c r="N98">
        <v>1.3599999999999999</v>
      </c>
      <c r="O98" s="83">
        <v>6879.8899999999994</v>
      </c>
      <c r="P98">
        <v>7220.5499999999975</v>
      </c>
      <c r="Q98">
        <v>1.635154</v>
      </c>
      <c r="R98">
        <v>7300.07</v>
      </c>
      <c r="S98">
        <v>1.635154</v>
      </c>
      <c r="T98" s="84">
        <v>6879.8899999999994</v>
      </c>
      <c r="U98" s="57">
        <v>44166</v>
      </c>
      <c r="V98" s="81" t="str">
        <f t="shared" si="3"/>
        <v>42020</v>
      </c>
      <c r="W98" s="80" t="str">
        <f t="shared" si="4"/>
        <v>Acima de 120 dias</v>
      </c>
      <c r="X98" s="81" t="str">
        <f t="shared" si="5"/>
        <v>122020</v>
      </c>
    </row>
    <row r="99" spans="1:24" x14ac:dyDescent="0.3">
      <c r="A99" s="57">
        <v>44316</v>
      </c>
      <c r="B99">
        <v>29894663000189</v>
      </c>
      <c r="C99" t="s">
        <v>96</v>
      </c>
      <c r="D99" s="57">
        <v>43843</v>
      </c>
      <c r="E99">
        <v>216.89</v>
      </c>
      <c r="F99" s="57">
        <v>43928</v>
      </c>
      <c r="G99">
        <v>-388</v>
      </c>
      <c r="H99" s="57">
        <v>45999</v>
      </c>
      <c r="I99">
        <v>1683</v>
      </c>
      <c r="J99">
        <v>292966786</v>
      </c>
      <c r="K99">
        <v>72</v>
      </c>
      <c r="L99"/>
      <c r="M99"/>
      <c r="N99">
        <v>1.36</v>
      </c>
      <c r="O99" s="83">
        <v>10836.79</v>
      </c>
      <c r="P99">
        <v>9802.5599999999977</v>
      </c>
      <c r="Q99">
        <v>1.63287</v>
      </c>
      <c r="R99">
        <v>11369.82</v>
      </c>
      <c r="S99">
        <v>1.63287</v>
      </c>
      <c r="T99" s="84">
        <v>10836.79</v>
      </c>
      <c r="U99" s="57">
        <v>43952</v>
      </c>
      <c r="V99" s="81" t="str">
        <f t="shared" si="3"/>
        <v>12020</v>
      </c>
      <c r="W99" s="80" t="str">
        <f t="shared" si="4"/>
        <v>Acima de 120 dias</v>
      </c>
      <c r="X99" s="81" t="str">
        <f t="shared" si="5"/>
        <v>52020</v>
      </c>
    </row>
    <row r="100" spans="1:24" x14ac:dyDescent="0.3">
      <c r="A100" s="57">
        <v>44316</v>
      </c>
      <c r="B100">
        <v>29894663000189</v>
      </c>
      <c r="C100" t="s">
        <v>96</v>
      </c>
      <c r="D100" s="57">
        <v>43873</v>
      </c>
      <c r="E100">
        <v>273.83</v>
      </c>
      <c r="F100" s="57">
        <v>44323</v>
      </c>
      <c r="G100">
        <v>7</v>
      </c>
      <c r="H100" s="57">
        <v>44537</v>
      </c>
      <c r="I100">
        <v>221</v>
      </c>
      <c r="J100">
        <v>292974087</v>
      </c>
      <c r="K100">
        <v>24</v>
      </c>
      <c r="L100"/>
      <c r="M100"/>
      <c r="N100">
        <v>1.4949999999999999</v>
      </c>
      <c r="O100" s="83">
        <v>2042.79</v>
      </c>
      <c r="P100">
        <v>5102.72</v>
      </c>
      <c r="Q100">
        <v>2.0639590000000001</v>
      </c>
      <c r="R100">
        <v>2082.2800000000002</v>
      </c>
      <c r="S100">
        <v>2.0639590000000001</v>
      </c>
      <c r="T100" s="84">
        <v>2042.79</v>
      </c>
      <c r="U100" s="57">
        <v>44317</v>
      </c>
      <c r="V100" s="81" t="str">
        <f t="shared" si="3"/>
        <v>22020</v>
      </c>
      <c r="W100" s="80" t="str">
        <f t="shared" si="4"/>
        <v>1 a 30 dias</v>
      </c>
      <c r="X100" s="81" t="str">
        <f t="shared" si="5"/>
        <v>52021</v>
      </c>
    </row>
    <row r="101" spans="1:24" x14ac:dyDescent="0.3">
      <c r="A101" s="57">
        <v>44316</v>
      </c>
      <c r="B101">
        <v>29894663000189</v>
      </c>
      <c r="C101" t="s">
        <v>96</v>
      </c>
      <c r="D101" s="57">
        <v>43873</v>
      </c>
      <c r="E101">
        <v>109</v>
      </c>
      <c r="F101" s="57">
        <v>44234</v>
      </c>
      <c r="G101">
        <v>-82</v>
      </c>
      <c r="H101" s="57">
        <v>46029</v>
      </c>
      <c r="I101">
        <v>1713</v>
      </c>
      <c r="J101">
        <v>292980961</v>
      </c>
      <c r="K101">
        <v>72</v>
      </c>
      <c r="L101"/>
      <c r="M101"/>
      <c r="N101">
        <v>1.363810970964489</v>
      </c>
      <c r="O101" s="83">
        <v>4334.75</v>
      </c>
      <c r="P101">
        <v>4919.7199999999984</v>
      </c>
      <c r="Q101">
        <v>1.7014879999999999</v>
      </c>
      <c r="R101">
        <v>4670.6499999999996</v>
      </c>
      <c r="S101">
        <v>1.7014879999999999</v>
      </c>
      <c r="T101" s="84">
        <v>4334.75</v>
      </c>
      <c r="U101" s="57">
        <v>44228</v>
      </c>
      <c r="V101" s="81" t="str">
        <f t="shared" si="3"/>
        <v>22020</v>
      </c>
      <c r="W101" s="80" t="str">
        <f t="shared" si="4"/>
        <v>61 a 90 dias</v>
      </c>
      <c r="X101" s="81" t="str">
        <f t="shared" si="5"/>
        <v>22021</v>
      </c>
    </row>
    <row r="102" spans="1:24" x14ac:dyDescent="0.3">
      <c r="A102" s="57">
        <v>44316</v>
      </c>
      <c r="B102">
        <v>29894663000189</v>
      </c>
      <c r="C102" t="s">
        <v>96</v>
      </c>
      <c r="D102" s="57">
        <v>43843</v>
      </c>
      <c r="E102">
        <v>463.77</v>
      </c>
      <c r="F102" s="57">
        <v>43897</v>
      </c>
      <c r="G102">
        <v>-419</v>
      </c>
      <c r="H102" s="57">
        <v>45968</v>
      </c>
      <c r="I102">
        <v>1652</v>
      </c>
      <c r="J102">
        <v>293058724</v>
      </c>
      <c r="K102">
        <v>72</v>
      </c>
      <c r="L102"/>
      <c r="M102"/>
      <c r="N102">
        <v>1.36</v>
      </c>
      <c r="O102" s="83">
        <v>23435.649999999998</v>
      </c>
      <c r="P102">
        <v>20784.979999999989</v>
      </c>
      <c r="Q102">
        <v>1.635993</v>
      </c>
      <c r="R102">
        <v>24557.05</v>
      </c>
      <c r="S102">
        <v>1.635993</v>
      </c>
      <c r="T102" s="84">
        <v>23435.649999999998</v>
      </c>
      <c r="U102" s="57">
        <v>43922</v>
      </c>
      <c r="V102" s="81" t="str">
        <f t="shared" si="3"/>
        <v>12020</v>
      </c>
      <c r="W102" s="80" t="str">
        <f t="shared" si="4"/>
        <v>Acima de 120 dias</v>
      </c>
      <c r="X102" s="81" t="str">
        <f t="shared" si="5"/>
        <v>42020</v>
      </c>
    </row>
    <row r="103" spans="1:24" x14ac:dyDescent="0.3">
      <c r="A103" s="57">
        <v>44316</v>
      </c>
      <c r="B103">
        <v>29894663000189</v>
      </c>
      <c r="C103" t="s">
        <v>96</v>
      </c>
      <c r="D103" s="57">
        <v>43815</v>
      </c>
      <c r="E103">
        <v>299.3</v>
      </c>
      <c r="F103" s="57">
        <v>43958</v>
      </c>
      <c r="G103">
        <v>-358</v>
      </c>
      <c r="H103" s="57">
        <v>45208</v>
      </c>
      <c r="I103">
        <v>892</v>
      </c>
      <c r="J103">
        <v>293060555</v>
      </c>
      <c r="K103">
        <v>48</v>
      </c>
      <c r="L103"/>
      <c r="M103"/>
      <c r="N103">
        <v>1.4949999999999999</v>
      </c>
      <c r="O103" s="83">
        <v>10361.620000000001</v>
      </c>
      <c r="P103">
        <v>9899.380000000001</v>
      </c>
      <c r="Q103">
        <v>2.0619420000000002</v>
      </c>
      <c r="R103">
        <v>10882.91</v>
      </c>
      <c r="S103">
        <v>2.0619420000000002</v>
      </c>
      <c r="T103" s="84">
        <v>10361.620000000001</v>
      </c>
      <c r="U103" s="57">
        <v>43983</v>
      </c>
      <c r="V103" s="81" t="str">
        <f t="shared" si="3"/>
        <v>122019</v>
      </c>
      <c r="W103" s="80" t="str">
        <f t="shared" si="4"/>
        <v>Acima de 120 dias</v>
      </c>
      <c r="X103" s="81" t="str">
        <f t="shared" si="5"/>
        <v>62020</v>
      </c>
    </row>
    <row r="104" spans="1:24" x14ac:dyDescent="0.3">
      <c r="A104" s="57">
        <v>44316</v>
      </c>
      <c r="B104">
        <v>29894663000189</v>
      </c>
      <c r="C104" t="s">
        <v>96</v>
      </c>
      <c r="D104" s="57">
        <v>43791</v>
      </c>
      <c r="E104">
        <v>110</v>
      </c>
      <c r="F104" s="57">
        <v>43928</v>
      </c>
      <c r="G104">
        <v>-388</v>
      </c>
      <c r="H104" s="57">
        <v>45937</v>
      </c>
      <c r="I104">
        <v>1621</v>
      </c>
      <c r="J104">
        <v>293154184</v>
      </c>
      <c r="K104">
        <v>72</v>
      </c>
      <c r="L104"/>
      <c r="M104"/>
      <c r="N104">
        <v>1.3460000000000001</v>
      </c>
      <c r="O104" s="83">
        <v>5349.79</v>
      </c>
      <c r="P104">
        <v>5012.3799999999974</v>
      </c>
      <c r="Q104">
        <v>1.6967209999999999</v>
      </c>
      <c r="R104">
        <v>5675.8</v>
      </c>
      <c r="S104">
        <v>1.6967209999999999</v>
      </c>
      <c r="T104" s="84">
        <v>5349.79</v>
      </c>
      <c r="U104" s="57">
        <v>43922</v>
      </c>
      <c r="V104" s="81" t="str">
        <f t="shared" si="3"/>
        <v>112019</v>
      </c>
      <c r="W104" s="80" t="str">
        <f t="shared" si="4"/>
        <v>Acima de 120 dias</v>
      </c>
      <c r="X104" s="81" t="str">
        <f t="shared" si="5"/>
        <v>42020</v>
      </c>
    </row>
    <row r="105" spans="1:24" x14ac:dyDescent="0.3">
      <c r="A105" s="57">
        <v>44316</v>
      </c>
      <c r="B105">
        <v>29894663000189</v>
      </c>
      <c r="C105" t="s">
        <v>96</v>
      </c>
      <c r="D105" s="57">
        <v>43815</v>
      </c>
      <c r="E105">
        <v>247.16</v>
      </c>
      <c r="F105" s="57">
        <v>43989</v>
      </c>
      <c r="G105">
        <v>-327</v>
      </c>
      <c r="H105" s="57">
        <v>45968</v>
      </c>
      <c r="I105">
        <v>1652</v>
      </c>
      <c r="J105">
        <v>293155718</v>
      </c>
      <c r="K105">
        <v>72</v>
      </c>
      <c r="L105"/>
      <c r="M105"/>
      <c r="N105">
        <v>1.3599999999999999</v>
      </c>
      <c r="O105" s="83">
        <v>11753.11</v>
      </c>
      <c r="P105">
        <v>11182.990000000003</v>
      </c>
      <c r="Q105">
        <v>1.6336189999999999</v>
      </c>
      <c r="R105">
        <v>12345.86</v>
      </c>
      <c r="S105">
        <v>1.6336189999999999</v>
      </c>
      <c r="T105" s="84">
        <v>11753.11</v>
      </c>
      <c r="U105" s="57">
        <v>44013</v>
      </c>
      <c r="V105" s="81" t="str">
        <f t="shared" si="3"/>
        <v>122019</v>
      </c>
      <c r="W105" s="80" t="str">
        <f t="shared" si="4"/>
        <v>Acima de 120 dias</v>
      </c>
      <c r="X105" s="81" t="str">
        <f t="shared" si="5"/>
        <v>72020</v>
      </c>
    </row>
    <row r="106" spans="1:24" x14ac:dyDescent="0.3">
      <c r="A106" s="57">
        <v>44316</v>
      </c>
      <c r="B106">
        <v>29894663000189</v>
      </c>
      <c r="C106" t="s">
        <v>96</v>
      </c>
      <c r="D106" s="57">
        <v>43791</v>
      </c>
      <c r="E106">
        <v>190.44</v>
      </c>
      <c r="F106" s="57">
        <v>43837</v>
      </c>
      <c r="G106">
        <v>-479</v>
      </c>
      <c r="H106" s="57">
        <v>45937</v>
      </c>
      <c r="I106">
        <v>1621</v>
      </c>
      <c r="J106">
        <v>293250938</v>
      </c>
      <c r="K106">
        <v>72</v>
      </c>
      <c r="L106"/>
      <c r="M106"/>
      <c r="N106">
        <v>1.3460000000000001</v>
      </c>
      <c r="O106" s="83">
        <v>9921.77</v>
      </c>
      <c r="P106">
        <v>8677.8200000000015</v>
      </c>
      <c r="Q106">
        <v>1.6387529999999999</v>
      </c>
      <c r="R106">
        <v>10397.68</v>
      </c>
      <c r="S106">
        <v>1.6387529999999999</v>
      </c>
      <c r="T106" s="84">
        <v>9921.77</v>
      </c>
      <c r="U106" s="57">
        <v>43831</v>
      </c>
      <c r="V106" s="81" t="str">
        <f t="shared" si="3"/>
        <v>112019</v>
      </c>
      <c r="W106" s="80" t="str">
        <f t="shared" si="4"/>
        <v>Acima de 120 dias</v>
      </c>
      <c r="X106" s="81" t="str">
        <f t="shared" si="5"/>
        <v>12020</v>
      </c>
    </row>
    <row r="107" spans="1:24" x14ac:dyDescent="0.3">
      <c r="A107" s="57">
        <v>44316</v>
      </c>
      <c r="B107">
        <v>29894663000189</v>
      </c>
      <c r="C107" t="s">
        <v>96</v>
      </c>
      <c r="D107" s="57">
        <v>43873</v>
      </c>
      <c r="E107">
        <v>175.89</v>
      </c>
      <c r="F107" s="57">
        <v>44019</v>
      </c>
      <c r="G107">
        <v>-297</v>
      </c>
      <c r="H107" s="57">
        <v>46029</v>
      </c>
      <c r="I107">
        <v>1713</v>
      </c>
      <c r="J107">
        <v>293276724</v>
      </c>
      <c r="K107">
        <v>72</v>
      </c>
      <c r="L107"/>
      <c r="M107"/>
      <c r="N107">
        <v>1.36</v>
      </c>
      <c r="O107" s="83">
        <v>8318.57</v>
      </c>
      <c r="P107">
        <v>7947.9800000000023</v>
      </c>
      <c r="Q107">
        <v>1.6407659999999999</v>
      </c>
      <c r="R107">
        <v>8774.630000000001</v>
      </c>
      <c r="S107">
        <v>1.6407659999999999</v>
      </c>
      <c r="T107" s="84">
        <v>8318.57</v>
      </c>
      <c r="U107" s="57">
        <v>44044</v>
      </c>
      <c r="V107" s="81" t="str">
        <f t="shared" si="3"/>
        <v>22020</v>
      </c>
      <c r="W107" s="80" t="str">
        <f t="shared" si="4"/>
        <v>Acima de 120 dias</v>
      </c>
      <c r="X107" s="81" t="str">
        <f t="shared" si="5"/>
        <v>82020</v>
      </c>
    </row>
    <row r="108" spans="1:24" x14ac:dyDescent="0.3">
      <c r="A108" s="57">
        <v>44316</v>
      </c>
      <c r="B108">
        <v>29894663000189</v>
      </c>
      <c r="C108" t="s">
        <v>96</v>
      </c>
      <c r="D108" s="57">
        <v>43843</v>
      </c>
      <c r="E108">
        <v>323</v>
      </c>
      <c r="F108" s="57">
        <v>43989</v>
      </c>
      <c r="G108">
        <v>-327</v>
      </c>
      <c r="H108" s="57">
        <v>45999</v>
      </c>
      <c r="I108">
        <v>1683</v>
      </c>
      <c r="J108">
        <v>293370068</v>
      </c>
      <c r="K108">
        <v>72</v>
      </c>
      <c r="L108"/>
      <c r="M108"/>
      <c r="N108">
        <v>1.36</v>
      </c>
      <c r="O108" s="83">
        <v>15331.93</v>
      </c>
      <c r="P108">
        <v>14598.350000000006</v>
      </c>
      <c r="Q108">
        <v>1.6915960000000001</v>
      </c>
      <c r="R108">
        <v>16286.36</v>
      </c>
      <c r="S108">
        <v>1.6915960000000001</v>
      </c>
      <c r="T108" s="84">
        <v>15331.93</v>
      </c>
      <c r="U108" s="57">
        <v>44013</v>
      </c>
      <c r="V108" s="81" t="str">
        <f t="shared" si="3"/>
        <v>12020</v>
      </c>
      <c r="W108" s="80" t="str">
        <f t="shared" si="4"/>
        <v>Acima de 120 dias</v>
      </c>
      <c r="X108" s="81" t="str">
        <f t="shared" si="5"/>
        <v>72020</v>
      </c>
    </row>
    <row r="109" spans="1:24" x14ac:dyDescent="0.3">
      <c r="A109" s="57">
        <v>44316</v>
      </c>
      <c r="B109">
        <v>29894663000189</v>
      </c>
      <c r="C109" t="s">
        <v>96</v>
      </c>
      <c r="D109" s="57">
        <v>43873</v>
      </c>
      <c r="E109">
        <v>103.44</v>
      </c>
      <c r="F109" s="57">
        <v>44019</v>
      </c>
      <c r="G109">
        <v>-297</v>
      </c>
      <c r="H109" s="57">
        <v>46029</v>
      </c>
      <c r="I109">
        <v>1713</v>
      </c>
      <c r="J109">
        <v>293380061</v>
      </c>
      <c r="K109">
        <v>72</v>
      </c>
      <c r="L109"/>
      <c r="M109"/>
      <c r="N109">
        <v>1.36</v>
      </c>
      <c r="O109" s="83">
        <v>4844.75</v>
      </c>
      <c r="P109">
        <v>4674.2099999999991</v>
      </c>
      <c r="Q109">
        <v>1.6936199999999999</v>
      </c>
      <c r="R109">
        <v>5160.28</v>
      </c>
      <c r="S109">
        <v>1.6936199999999999</v>
      </c>
      <c r="T109" s="84">
        <v>4844.75</v>
      </c>
      <c r="U109" s="57">
        <v>44044</v>
      </c>
      <c r="V109" s="81" t="str">
        <f t="shared" si="3"/>
        <v>22020</v>
      </c>
      <c r="W109" s="80" t="str">
        <f t="shared" si="4"/>
        <v>Acima de 120 dias</v>
      </c>
      <c r="X109" s="81" t="str">
        <f t="shared" si="5"/>
        <v>82020</v>
      </c>
    </row>
    <row r="110" spans="1:24" x14ac:dyDescent="0.3">
      <c r="A110" s="57">
        <v>44316</v>
      </c>
      <c r="B110">
        <v>29894663000189</v>
      </c>
      <c r="C110" t="s">
        <v>96</v>
      </c>
      <c r="D110" s="57">
        <v>43873</v>
      </c>
      <c r="E110">
        <v>133.76</v>
      </c>
      <c r="F110" s="57">
        <v>44293</v>
      </c>
      <c r="G110">
        <v>-23</v>
      </c>
      <c r="H110" s="57">
        <v>44935</v>
      </c>
      <c r="I110">
        <v>619</v>
      </c>
      <c r="J110">
        <v>293380547</v>
      </c>
      <c r="K110">
        <v>36</v>
      </c>
      <c r="L110"/>
      <c r="M110"/>
      <c r="N110">
        <v>1.4949999999999999</v>
      </c>
      <c r="O110" s="83">
        <v>2441.27</v>
      </c>
      <c r="P110">
        <v>3621.0499999999993</v>
      </c>
      <c r="Q110">
        <v>2.0533969999999999</v>
      </c>
      <c r="R110">
        <v>2563.9</v>
      </c>
      <c r="S110">
        <v>2.0533969999999999</v>
      </c>
      <c r="T110" s="84">
        <v>2441.27</v>
      </c>
      <c r="U110" s="57">
        <v>44287</v>
      </c>
      <c r="V110" s="81" t="str">
        <f t="shared" si="3"/>
        <v>22020</v>
      </c>
      <c r="W110" s="80" t="str">
        <f t="shared" si="4"/>
        <v>1 a 30 dias</v>
      </c>
      <c r="X110" s="81" t="str">
        <f t="shared" si="5"/>
        <v>42021</v>
      </c>
    </row>
    <row r="111" spans="1:24" x14ac:dyDescent="0.3">
      <c r="A111" s="57">
        <v>44316</v>
      </c>
      <c r="B111">
        <v>29894663000189</v>
      </c>
      <c r="C111" t="s">
        <v>96</v>
      </c>
      <c r="D111" s="57">
        <v>43815</v>
      </c>
      <c r="E111">
        <v>92.54</v>
      </c>
      <c r="F111" s="57">
        <v>43897</v>
      </c>
      <c r="G111">
        <v>-419</v>
      </c>
      <c r="H111" s="57">
        <v>45968</v>
      </c>
      <c r="I111">
        <v>1652</v>
      </c>
      <c r="J111">
        <v>293456063</v>
      </c>
      <c r="K111">
        <v>72</v>
      </c>
      <c r="L111"/>
      <c r="M111"/>
      <c r="N111">
        <v>1.3599999999999999</v>
      </c>
      <c r="O111" s="83">
        <v>4647.87</v>
      </c>
      <c r="P111">
        <v>4187.0600000000004</v>
      </c>
      <c r="Q111">
        <v>1.673187</v>
      </c>
      <c r="R111">
        <v>4900.1100000000006</v>
      </c>
      <c r="S111">
        <v>1.673187</v>
      </c>
      <c r="T111" s="84">
        <v>4647.87</v>
      </c>
      <c r="U111" s="57">
        <v>44105</v>
      </c>
      <c r="V111" s="81" t="str">
        <f t="shared" si="3"/>
        <v>122019</v>
      </c>
      <c r="W111" s="80" t="str">
        <f t="shared" si="4"/>
        <v>Acima de 120 dias</v>
      </c>
      <c r="X111" s="81" t="str">
        <f t="shared" si="5"/>
        <v>102020</v>
      </c>
    </row>
    <row r="112" spans="1:24" x14ac:dyDescent="0.3">
      <c r="A112" s="57">
        <v>44316</v>
      </c>
      <c r="B112">
        <v>29894663000189</v>
      </c>
      <c r="C112" t="s">
        <v>96</v>
      </c>
      <c r="D112" s="57">
        <v>43815</v>
      </c>
      <c r="E112">
        <v>94.9</v>
      </c>
      <c r="F112" s="57">
        <v>44019</v>
      </c>
      <c r="G112">
        <v>-297</v>
      </c>
      <c r="H112" s="57">
        <v>45968</v>
      </c>
      <c r="I112">
        <v>1652</v>
      </c>
      <c r="J112">
        <v>293458528</v>
      </c>
      <c r="K112">
        <v>72</v>
      </c>
      <c r="L112"/>
      <c r="M112"/>
      <c r="N112">
        <v>1.3599999999999999</v>
      </c>
      <c r="O112" s="83">
        <v>4416.0200000000004</v>
      </c>
      <c r="P112">
        <v>4293.8400000000011</v>
      </c>
      <c r="Q112">
        <v>1.6359429999999999</v>
      </c>
      <c r="R112">
        <v>4645.4400000000005</v>
      </c>
      <c r="S112">
        <v>1.6359429999999999</v>
      </c>
      <c r="T112" s="84">
        <v>4416.0200000000004</v>
      </c>
      <c r="U112" s="57">
        <v>44044</v>
      </c>
      <c r="V112" s="81" t="str">
        <f t="shared" si="3"/>
        <v>122019</v>
      </c>
      <c r="W112" s="80" t="str">
        <f t="shared" si="4"/>
        <v>Acima de 120 dias</v>
      </c>
      <c r="X112" s="81" t="str">
        <f t="shared" si="5"/>
        <v>82020</v>
      </c>
    </row>
    <row r="113" spans="1:24" x14ac:dyDescent="0.3">
      <c r="A113" s="57">
        <v>44316</v>
      </c>
      <c r="B113">
        <v>29894663000189</v>
      </c>
      <c r="C113" t="s">
        <v>96</v>
      </c>
      <c r="D113" s="57">
        <v>43815</v>
      </c>
      <c r="E113">
        <v>225.47</v>
      </c>
      <c r="F113" s="57">
        <v>43868</v>
      </c>
      <c r="G113">
        <v>-448</v>
      </c>
      <c r="H113" s="57">
        <v>45968</v>
      </c>
      <c r="I113">
        <v>1652</v>
      </c>
      <c r="J113">
        <v>293561244</v>
      </c>
      <c r="K113">
        <v>72</v>
      </c>
      <c r="L113"/>
      <c r="M113"/>
      <c r="N113">
        <v>1.3599999999999999</v>
      </c>
      <c r="O113" s="83">
        <v>11526.52</v>
      </c>
      <c r="P113">
        <v>10201.599999999999</v>
      </c>
      <c r="Q113">
        <v>1.6857819999999999</v>
      </c>
      <c r="R113">
        <v>12164.36</v>
      </c>
      <c r="S113">
        <v>1.6857819999999999</v>
      </c>
      <c r="T113" s="84">
        <v>11526.52</v>
      </c>
      <c r="U113" s="57">
        <v>43862</v>
      </c>
      <c r="V113" s="81" t="str">
        <f t="shared" si="3"/>
        <v>122019</v>
      </c>
      <c r="W113" s="80" t="str">
        <f t="shared" si="4"/>
        <v>Acima de 120 dias</v>
      </c>
      <c r="X113" s="81" t="str">
        <f t="shared" si="5"/>
        <v>22020</v>
      </c>
    </row>
    <row r="114" spans="1:24" x14ac:dyDescent="0.3">
      <c r="A114" s="57">
        <v>44316</v>
      </c>
      <c r="B114">
        <v>29894663000189</v>
      </c>
      <c r="C114" t="s">
        <v>96</v>
      </c>
      <c r="D114" s="57">
        <v>43843</v>
      </c>
      <c r="E114">
        <v>241.1</v>
      </c>
      <c r="F114" s="57">
        <v>43958</v>
      </c>
      <c r="G114">
        <v>-358</v>
      </c>
      <c r="H114" s="57">
        <v>45968</v>
      </c>
      <c r="I114">
        <v>1652</v>
      </c>
      <c r="J114">
        <v>293562905</v>
      </c>
      <c r="K114">
        <v>72</v>
      </c>
      <c r="L114"/>
      <c r="M114"/>
      <c r="N114">
        <v>1.36</v>
      </c>
      <c r="O114" s="83">
        <v>11611.849999999999</v>
      </c>
      <c r="P114">
        <v>10805.449999999997</v>
      </c>
      <c r="Q114">
        <v>1.680909</v>
      </c>
      <c r="R114">
        <v>12284.310000000001</v>
      </c>
      <c r="S114">
        <v>1.680909</v>
      </c>
      <c r="T114" s="84">
        <v>11611.849999999999</v>
      </c>
      <c r="U114" s="57">
        <v>44075</v>
      </c>
      <c r="V114" s="81" t="str">
        <f t="shared" si="3"/>
        <v>12020</v>
      </c>
      <c r="W114" s="80" t="str">
        <f t="shared" si="4"/>
        <v>Acima de 120 dias</v>
      </c>
      <c r="X114" s="81" t="str">
        <f t="shared" si="5"/>
        <v>92020</v>
      </c>
    </row>
    <row r="115" spans="1:24" x14ac:dyDescent="0.3">
      <c r="A115" s="57">
        <v>44316</v>
      </c>
      <c r="B115">
        <v>29894663000189</v>
      </c>
      <c r="C115" t="s">
        <v>96</v>
      </c>
      <c r="D115" s="57">
        <v>43903</v>
      </c>
      <c r="E115">
        <v>218.66</v>
      </c>
      <c r="F115" s="57">
        <v>44019</v>
      </c>
      <c r="G115">
        <v>-297</v>
      </c>
      <c r="H115" s="57">
        <v>46029</v>
      </c>
      <c r="I115">
        <v>1713</v>
      </c>
      <c r="J115">
        <v>293579405</v>
      </c>
      <c r="K115">
        <v>72</v>
      </c>
      <c r="L115"/>
      <c r="M115"/>
      <c r="N115">
        <v>1.36</v>
      </c>
      <c r="O115" s="83">
        <v>10233.369999999999</v>
      </c>
      <c r="P115">
        <v>9795.9600000000064</v>
      </c>
      <c r="Q115">
        <v>1.6977610000000001</v>
      </c>
      <c r="R115">
        <v>10908.28</v>
      </c>
      <c r="S115">
        <v>1.6977610000000001</v>
      </c>
      <c r="T115" s="84">
        <v>10233.369999999999</v>
      </c>
      <c r="U115" s="57">
        <v>44044</v>
      </c>
      <c r="V115" s="81" t="str">
        <f t="shared" si="3"/>
        <v>32020</v>
      </c>
      <c r="W115" s="80" t="str">
        <f t="shared" si="4"/>
        <v>Acima de 120 dias</v>
      </c>
      <c r="X115" s="81" t="str">
        <f t="shared" si="5"/>
        <v>82020</v>
      </c>
    </row>
    <row r="116" spans="1:24" x14ac:dyDescent="0.3">
      <c r="A116" s="57">
        <v>44316</v>
      </c>
      <c r="B116">
        <v>29894663000189</v>
      </c>
      <c r="C116" t="s">
        <v>96</v>
      </c>
      <c r="D116" s="57">
        <v>43903</v>
      </c>
      <c r="E116">
        <v>87.55</v>
      </c>
      <c r="F116" s="57">
        <v>43989</v>
      </c>
      <c r="G116">
        <v>-327</v>
      </c>
      <c r="H116" s="57">
        <v>46029</v>
      </c>
      <c r="I116">
        <v>1713</v>
      </c>
      <c r="J116">
        <v>293581023</v>
      </c>
      <c r="K116">
        <v>72</v>
      </c>
      <c r="L116"/>
      <c r="M116"/>
      <c r="N116">
        <v>1.364681653253824</v>
      </c>
      <c r="O116" s="83">
        <v>4181.4699999999993</v>
      </c>
      <c r="P116">
        <v>3916.81</v>
      </c>
      <c r="Q116">
        <v>1.7023299999999999</v>
      </c>
      <c r="R116">
        <v>4451.2</v>
      </c>
      <c r="S116">
        <v>1.7023299999999999</v>
      </c>
      <c r="T116" s="84">
        <v>4181.4699999999993</v>
      </c>
      <c r="U116" s="57">
        <v>44075</v>
      </c>
      <c r="V116" s="81" t="str">
        <f t="shared" si="3"/>
        <v>32020</v>
      </c>
      <c r="W116" s="80" t="str">
        <f t="shared" si="4"/>
        <v>Acima de 120 dias</v>
      </c>
      <c r="X116" s="81" t="str">
        <f t="shared" si="5"/>
        <v>92020</v>
      </c>
    </row>
    <row r="117" spans="1:24" x14ac:dyDescent="0.3">
      <c r="A117" s="57">
        <v>44316</v>
      </c>
      <c r="B117">
        <v>29894663000189</v>
      </c>
      <c r="C117" t="s">
        <v>96</v>
      </c>
      <c r="D117" s="57">
        <v>43903</v>
      </c>
      <c r="E117">
        <v>510</v>
      </c>
      <c r="F117" s="57">
        <v>43958</v>
      </c>
      <c r="G117">
        <v>-358</v>
      </c>
      <c r="H117" s="57">
        <v>46062</v>
      </c>
      <c r="I117">
        <v>1746</v>
      </c>
      <c r="J117">
        <v>293581803</v>
      </c>
      <c r="K117">
        <v>72</v>
      </c>
      <c r="L117"/>
      <c r="M117"/>
      <c r="N117">
        <v>1.36</v>
      </c>
      <c r="O117" s="83">
        <v>25292.09</v>
      </c>
      <c r="P117">
        <v>23040.940000000002</v>
      </c>
      <c r="Q117">
        <v>1.65103</v>
      </c>
      <c r="R117">
        <v>26696.06</v>
      </c>
      <c r="S117">
        <v>1.65103</v>
      </c>
      <c r="T117" s="84">
        <v>25292.09</v>
      </c>
      <c r="U117" s="57">
        <v>43983</v>
      </c>
      <c r="V117" s="81" t="str">
        <f t="shared" si="3"/>
        <v>32020</v>
      </c>
      <c r="W117" s="80" t="str">
        <f t="shared" si="4"/>
        <v>Acima de 120 dias</v>
      </c>
      <c r="X117" s="81" t="str">
        <f t="shared" si="5"/>
        <v>62020</v>
      </c>
    </row>
    <row r="118" spans="1:24" x14ac:dyDescent="0.3">
      <c r="A118" s="57">
        <v>44316</v>
      </c>
      <c r="B118">
        <v>29894663000189</v>
      </c>
      <c r="C118" t="s">
        <v>96</v>
      </c>
      <c r="D118" s="57">
        <v>43815</v>
      </c>
      <c r="E118">
        <v>95</v>
      </c>
      <c r="F118" s="57">
        <v>44050</v>
      </c>
      <c r="G118">
        <v>-266</v>
      </c>
      <c r="H118" s="57">
        <v>45937</v>
      </c>
      <c r="I118">
        <v>1621</v>
      </c>
      <c r="J118">
        <v>293650144</v>
      </c>
      <c r="K118">
        <v>72</v>
      </c>
      <c r="L118"/>
      <c r="M118"/>
      <c r="N118">
        <v>1.3599999999999999</v>
      </c>
      <c r="O118" s="83">
        <v>4314.1900000000005</v>
      </c>
      <c r="P118">
        <v>4262.3499999999985</v>
      </c>
      <c r="Q118">
        <v>1.6002289999999999</v>
      </c>
      <c r="R118">
        <v>4509.96</v>
      </c>
      <c r="S118">
        <v>1.6002289999999999</v>
      </c>
      <c r="T118" s="84">
        <v>4314.1900000000005</v>
      </c>
      <c r="U118" s="57">
        <v>44075</v>
      </c>
      <c r="V118" s="81" t="str">
        <f t="shared" si="3"/>
        <v>122019</v>
      </c>
      <c r="W118" s="80" t="str">
        <f t="shared" si="4"/>
        <v>Acima de 120 dias</v>
      </c>
      <c r="X118" s="81" t="str">
        <f t="shared" si="5"/>
        <v>92020</v>
      </c>
    </row>
    <row r="119" spans="1:24" x14ac:dyDescent="0.3">
      <c r="A119" s="57">
        <v>44316</v>
      </c>
      <c r="B119">
        <v>29894663000189</v>
      </c>
      <c r="C119" t="s">
        <v>96</v>
      </c>
      <c r="D119" s="57">
        <v>43815</v>
      </c>
      <c r="E119">
        <v>206.33</v>
      </c>
      <c r="F119" s="57">
        <v>43958</v>
      </c>
      <c r="G119">
        <v>-358</v>
      </c>
      <c r="H119" s="57">
        <v>45937</v>
      </c>
      <c r="I119">
        <v>1621</v>
      </c>
      <c r="J119">
        <v>293655195</v>
      </c>
      <c r="K119">
        <v>72</v>
      </c>
      <c r="L119"/>
      <c r="M119"/>
      <c r="N119">
        <v>1.3599999999999999</v>
      </c>
      <c r="O119" s="83">
        <v>9829.76</v>
      </c>
      <c r="P119">
        <v>9257.34</v>
      </c>
      <c r="Q119">
        <v>1.695924</v>
      </c>
      <c r="R119">
        <v>10414.16</v>
      </c>
      <c r="S119">
        <v>1.695924</v>
      </c>
      <c r="T119" s="84">
        <v>9829.76</v>
      </c>
      <c r="U119" s="57">
        <v>44044</v>
      </c>
      <c r="V119" s="81" t="str">
        <f t="shared" si="3"/>
        <v>122019</v>
      </c>
      <c r="W119" s="80" t="str">
        <f t="shared" si="4"/>
        <v>Acima de 120 dias</v>
      </c>
      <c r="X119" s="81" t="str">
        <f t="shared" si="5"/>
        <v>82020</v>
      </c>
    </row>
    <row r="120" spans="1:24" x14ac:dyDescent="0.3">
      <c r="A120" s="57">
        <v>44316</v>
      </c>
      <c r="B120">
        <v>29894663000189</v>
      </c>
      <c r="C120" t="s">
        <v>96</v>
      </c>
      <c r="D120" s="57">
        <v>43815</v>
      </c>
      <c r="E120">
        <v>212</v>
      </c>
      <c r="F120" s="57">
        <v>43958</v>
      </c>
      <c r="G120">
        <v>-358</v>
      </c>
      <c r="H120" s="57">
        <v>45968</v>
      </c>
      <c r="I120">
        <v>1652</v>
      </c>
      <c r="J120">
        <v>293657505</v>
      </c>
      <c r="K120">
        <v>72</v>
      </c>
      <c r="L120"/>
      <c r="M120"/>
      <c r="N120">
        <v>1.3599999999999999</v>
      </c>
      <c r="O120" s="83">
        <v>10306.24</v>
      </c>
      <c r="P120">
        <v>9592.1400000000031</v>
      </c>
      <c r="Q120">
        <v>1.6262730000000001</v>
      </c>
      <c r="R120">
        <v>10801.61</v>
      </c>
      <c r="S120">
        <v>1.6262730000000001</v>
      </c>
      <c r="T120" s="84">
        <v>10306.24</v>
      </c>
      <c r="U120" s="57">
        <v>43983</v>
      </c>
      <c r="V120" s="81" t="str">
        <f t="shared" si="3"/>
        <v>122019</v>
      </c>
      <c r="W120" s="80" t="str">
        <f t="shared" si="4"/>
        <v>Acima de 120 dias</v>
      </c>
      <c r="X120" s="81" t="str">
        <f t="shared" si="5"/>
        <v>62020</v>
      </c>
    </row>
    <row r="121" spans="1:24" x14ac:dyDescent="0.3">
      <c r="A121" s="57">
        <v>44316</v>
      </c>
      <c r="B121">
        <v>29894663000189</v>
      </c>
      <c r="C121" t="s">
        <v>96</v>
      </c>
      <c r="D121" s="57">
        <v>43815</v>
      </c>
      <c r="E121">
        <v>146.5</v>
      </c>
      <c r="F121" s="57">
        <v>43897</v>
      </c>
      <c r="G121">
        <v>-419</v>
      </c>
      <c r="H121" s="57">
        <v>45968</v>
      </c>
      <c r="I121">
        <v>1652</v>
      </c>
      <c r="J121">
        <v>293657883</v>
      </c>
      <c r="K121">
        <v>72</v>
      </c>
      <c r="L121"/>
      <c r="M121"/>
      <c r="N121">
        <v>1.3599999999999999</v>
      </c>
      <c r="O121" s="83">
        <v>7413.6</v>
      </c>
      <c r="P121">
        <v>6628.569999999997</v>
      </c>
      <c r="Q121">
        <v>1.627343</v>
      </c>
      <c r="R121">
        <v>7757.3</v>
      </c>
      <c r="S121">
        <v>1.627343</v>
      </c>
      <c r="T121" s="84">
        <v>7413.6</v>
      </c>
      <c r="U121" s="57">
        <v>43922</v>
      </c>
      <c r="V121" s="81" t="str">
        <f t="shared" si="3"/>
        <v>122019</v>
      </c>
      <c r="W121" s="80" t="str">
        <f t="shared" si="4"/>
        <v>Acima de 120 dias</v>
      </c>
      <c r="X121" s="81" t="str">
        <f t="shared" si="5"/>
        <v>42020</v>
      </c>
    </row>
    <row r="122" spans="1:24" x14ac:dyDescent="0.3">
      <c r="A122" s="57">
        <v>44316</v>
      </c>
      <c r="B122">
        <v>29894663000189</v>
      </c>
      <c r="C122" t="s">
        <v>96</v>
      </c>
      <c r="D122" s="57">
        <v>43843</v>
      </c>
      <c r="E122">
        <v>95</v>
      </c>
      <c r="F122" s="57">
        <v>43868</v>
      </c>
      <c r="G122">
        <v>-448</v>
      </c>
      <c r="H122" s="57">
        <v>45999</v>
      </c>
      <c r="I122">
        <v>1683</v>
      </c>
      <c r="J122">
        <v>293669124</v>
      </c>
      <c r="K122">
        <v>72</v>
      </c>
      <c r="L122"/>
      <c r="M122"/>
      <c r="N122">
        <v>1.36</v>
      </c>
      <c r="O122" s="83">
        <v>4937.8600000000006</v>
      </c>
      <c r="P122">
        <v>4293.6399999999994</v>
      </c>
      <c r="Q122">
        <v>1.63141</v>
      </c>
      <c r="R122">
        <v>5170.1100000000006</v>
      </c>
      <c r="S122">
        <v>1.63141</v>
      </c>
      <c r="T122" s="84">
        <v>4937.8600000000006</v>
      </c>
      <c r="U122" s="57">
        <v>43891</v>
      </c>
      <c r="V122" s="81" t="str">
        <f t="shared" si="3"/>
        <v>12020</v>
      </c>
      <c r="W122" s="80" t="str">
        <f t="shared" si="4"/>
        <v>Acima de 120 dias</v>
      </c>
      <c r="X122" s="81" t="str">
        <f t="shared" si="5"/>
        <v>32020</v>
      </c>
    </row>
    <row r="123" spans="1:24" x14ac:dyDescent="0.3">
      <c r="A123" s="57">
        <v>44316</v>
      </c>
      <c r="B123">
        <v>29894663000189</v>
      </c>
      <c r="C123" t="s">
        <v>96</v>
      </c>
      <c r="D123" s="57">
        <v>43791</v>
      </c>
      <c r="E123">
        <v>485.4</v>
      </c>
      <c r="F123" s="57">
        <v>43806</v>
      </c>
      <c r="G123">
        <v>-510</v>
      </c>
      <c r="H123" s="57">
        <v>45937</v>
      </c>
      <c r="I123">
        <v>1621</v>
      </c>
      <c r="J123">
        <v>293754178</v>
      </c>
      <c r="K123">
        <v>72</v>
      </c>
      <c r="L123"/>
      <c r="M123"/>
      <c r="N123">
        <v>1.3460000000000001</v>
      </c>
      <c r="O123" s="83">
        <v>25078.03</v>
      </c>
      <c r="P123">
        <v>22118.370000000006</v>
      </c>
      <c r="Q123">
        <v>1.692909</v>
      </c>
      <c r="R123">
        <v>26501.93</v>
      </c>
      <c r="S123">
        <v>1.692909</v>
      </c>
      <c r="T123" s="84">
        <v>25078.03</v>
      </c>
      <c r="U123" s="57">
        <v>43862</v>
      </c>
      <c r="V123" s="81" t="str">
        <f t="shared" si="3"/>
        <v>112019</v>
      </c>
      <c r="W123" s="80" t="str">
        <f t="shared" si="4"/>
        <v>Acima de 120 dias</v>
      </c>
      <c r="X123" s="81" t="str">
        <f t="shared" si="5"/>
        <v>22020</v>
      </c>
    </row>
    <row r="124" spans="1:24" x14ac:dyDescent="0.3">
      <c r="A124" s="57">
        <v>44316</v>
      </c>
      <c r="B124">
        <v>29894663000189</v>
      </c>
      <c r="C124" t="s">
        <v>96</v>
      </c>
      <c r="D124" s="57">
        <v>43843</v>
      </c>
      <c r="E124">
        <v>222.27</v>
      </c>
      <c r="F124" s="57">
        <v>43928</v>
      </c>
      <c r="G124">
        <v>-388</v>
      </c>
      <c r="H124" s="57">
        <v>45968</v>
      </c>
      <c r="I124">
        <v>1652</v>
      </c>
      <c r="J124">
        <v>293756653</v>
      </c>
      <c r="K124">
        <v>72</v>
      </c>
      <c r="L124"/>
      <c r="M124"/>
      <c r="N124">
        <v>1.36</v>
      </c>
      <c r="O124" s="83">
        <v>11021.41</v>
      </c>
      <c r="P124">
        <v>9961.5199999999968</v>
      </c>
      <c r="Q124">
        <v>1.6296710000000001</v>
      </c>
      <c r="R124">
        <v>11547.140000000001</v>
      </c>
      <c r="S124">
        <v>1.6296710000000001</v>
      </c>
      <c r="T124" s="84">
        <v>11021.41</v>
      </c>
      <c r="U124" s="57">
        <v>43952</v>
      </c>
      <c r="V124" s="81" t="str">
        <f t="shared" si="3"/>
        <v>12020</v>
      </c>
      <c r="W124" s="80" t="str">
        <f t="shared" si="4"/>
        <v>Acima de 120 dias</v>
      </c>
      <c r="X124" s="81" t="str">
        <f t="shared" si="5"/>
        <v>52020</v>
      </c>
    </row>
    <row r="125" spans="1:24" x14ac:dyDescent="0.3">
      <c r="A125" s="57">
        <v>44316</v>
      </c>
      <c r="B125">
        <v>29894663000189</v>
      </c>
      <c r="C125" t="s">
        <v>96</v>
      </c>
      <c r="D125" s="57">
        <v>43843</v>
      </c>
      <c r="E125">
        <v>102.95</v>
      </c>
      <c r="F125" s="57">
        <v>44234</v>
      </c>
      <c r="G125">
        <v>-82</v>
      </c>
      <c r="H125" s="57">
        <v>45999</v>
      </c>
      <c r="I125">
        <v>1683</v>
      </c>
      <c r="J125">
        <v>293766957</v>
      </c>
      <c r="K125">
        <v>72</v>
      </c>
      <c r="L125"/>
      <c r="M125"/>
      <c r="N125">
        <v>1.36</v>
      </c>
      <c r="O125" s="83">
        <v>4104.4799999999996</v>
      </c>
      <c r="P125">
        <v>4652.97</v>
      </c>
      <c r="Q125">
        <v>1.6440509999999999</v>
      </c>
      <c r="R125">
        <v>4367.34</v>
      </c>
      <c r="S125">
        <v>1.6440509999999999</v>
      </c>
      <c r="T125" s="84">
        <v>4104.4799999999996</v>
      </c>
      <c r="U125" s="57">
        <v>44228</v>
      </c>
      <c r="V125" s="81" t="str">
        <f t="shared" si="3"/>
        <v>12020</v>
      </c>
      <c r="W125" s="80" t="str">
        <f t="shared" si="4"/>
        <v>61 a 90 dias</v>
      </c>
      <c r="X125" s="81" t="str">
        <f t="shared" si="5"/>
        <v>22021</v>
      </c>
    </row>
    <row r="126" spans="1:24" x14ac:dyDescent="0.3">
      <c r="A126" s="57">
        <v>44316</v>
      </c>
      <c r="B126">
        <v>29894663000189</v>
      </c>
      <c r="C126" t="s">
        <v>96</v>
      </c>
      <c r="D126" s="57">
        <v>43843</v>
      </c>
      <c r="E126">
        <v>90.23</v>
      </c>
      <c r="F126" s="57">
        <v>43989</v>
      </c>
      <c r="G126">
        <v>-327</v>
      </c>
      <c r="H126" s="57">
        <v>45999</v>
      </c>
      <c r="I126">
        <v>1683</v>
      </c>
      <c r="J126">
        <v>293768278</v>
      </c>
      <c r="K126">
        <v>72</v>
      </c>
      <c r="L126"/>
      <c r="M126"/>
      <c r="N126">
        <v>1.36</v>
      </c>
      <c r="O126" s="83">
        <v>4326.4799999999996</v>
      </c>
      <c r="P126">
        <v>4078.0099999999998</v>
      </c>
      <c r="Q126">
        <v>1.634592</v>
      </c>
      <c r="R126">
        <v>4549.59</v>
      </c>
      <c r="S126">
        <v>1.634592</v>
      </c>
      <c r="T126" s="84">
        <v>4326.4799999999996</v>
      </c>
      <c r="U126" s="57">
        <v>43983</v>
      </c>
      <c r="V126" s="81" t="str">
        <f t="shared" si="3"/>
        <v>12020</v>
      </c>
      <c r="W126" s="80" t="str">
        <f t="shared" si="4"/>
        <v>Acima de 120 dias</v>
      </c>
      <c r="X126" s="81" t="str">
        <f t="shared" si="5"/>
        <v>62020</v>
      </c>
    </row>
    <row r="127" spans="1:24" x14ac:dyDescent="0.3">
      <c r="A127" s="57">
        <v>44316</v>
      </c>
      <c r="B127">
        <v>29894663000189</v>
      </c>
      <c r="C127" t="s">
        <v>96</v>
      </c>
      <c r="D127" s="57">
        <v>43936</v>
      </c>
      <c r="E127">
        <v>201.9</v>
      </c>
      <c r="F127" s="57">
        <v>44019</v>
      </c>
      <c r="G127">
        <v>-297</v>
      </c>
      <c r="H127" s="57">
        <v>46062</v>
      </c>
      <c r="I127">
        <v>1746</v>
      </c>
      <c r="J127">
        <v>293785270</v>
      </c>
      <c r="K127">
        <v>72</v>
      </c>
      <c r="L127"/>
      <c r="M127"/>
      <c r="N127">
        <v>1.3599999999999999</v>
      </c>
      <c r="O127" s="83">
        <v>9639.06</v>
      </c>
      <c r="P127">
        <v>9055.44</v>
      </c>
      <c r="Q127">
        <v>1.634385</v>
      </c>
      <c r="R127">
        <v>10164.69</v>
      </c>
      <c r="S127">
        <v>1.634385</v>
      </c>
      <c r="T127" s="84">
        <v>9639.06</v>
      </c>
      <c r="U127" s="57">
        <v>44044</v>
      </c>
      <c r="V127" s="81" t="str">
        <f t="shared" si="3"/>
        <v>42020</v>
      </c>
      <c r="W127" s="80" t="str">
        <f t="shared" si="4"/>
        <v>Acima de 120 dias</v>
      </c>
      <c r="X127" s="81" t="str">
        <f t="shared" si="5"/>
        <v>82020</v>
      </c>
    </row>
    <row r="128" spans="1:24" x14ac:dyDescent="0.3">
      <c r="A128" s="57">
        <v>44316</v>
      </c>
      <c r="B128">
        <v>29894663000189</v>
      </c>
      <c r="C128" t="s">
        <v>96</v>
      </c>
      <c r="D128" s="57">
        <v>43843</v>
      </c>
      <c r="E128">
        <v>159.16999999999999</v>
      </c>
      <c r="F128" s="57">
        <v>44019</v>
      </c>
      <c r="G128">
        <v>-297</v>
      </c>
      <c r="H128" s="57">
        <v>45999</v>
      </c>
      <c r="I128">
        <v>1683</v>
      </c>
      <c r="J128">
        <v>293868019</v>
      </c>
      <c r="K128">
        <v>72</v>
      </c>
      <c r="L128"/>
      <c r="M128"/>
      <c r="N128">
        <v>1.36</v>
      </c>
      <c r="O128" s="83">
        <v>7464.14</v>
      </c>
      <c r="P128">
        <v>7193.8900000000021</v>
      </c>
      <c r="Q128">
        <v>1.641114</v>
      </c>
      <c r="R128">
        <v>7866.5599999999995</v>
      </c>
      <c r="S128">
        <v>1.641114</v>
      </c>
      <c r="T128" s="84">
        <v>7464.14</v>
      </c>
      <c r="U128" s="57">
        <v>44013</v>
      </c>
      <c r="V128" s="81" t="str">
        <f t="shared" si="3"/>
        <v>12020</v>
      </c>
      <c r="W128" s="80" t="str">
        <f t="shared" si="4"/>
        <v>Acima de 120 dias</v>
      </c>
      <c r="X128" s="81" t="str">
        <f t="shared" si="5"/>
        <v>72020</v>
      </c>
    </row>
    <row r="129" spans="1:24" x14ac:dyDescent="0.3">
      <c r="A129" s="57">
        <v>44316</v>
      </c>
      <c r="B129">
        <v>29894663000189</v>
      </c>
      <c r="C129" t="s">
        <v>96</v>
      </c>
      <c r="D129" s="57">
        <v>43903</v>
      </c>
      <c r="E129">
        <v>186</v>
      </c>
      <c r="F129" s="57">
        <v>44293</v>
      </c>
      <c r="G129">
        <v>-23</v>
      </c>
      <c r="H129" s="57">
        <v>46062</v>
      </c>
      <c r="I129">
        <v>1746</v>
      </c>
      <c r="J129">
        <v>293885763</v>
      </c>
      <c r="K129">
        <v>72</v>
      </c>
      <c r="L129"/>
      <c r="M129"/>
      <c r="N129">
        <v>1.36</v>
      </c>
      <c r="O129" s="83">
        <v>7198.48</v>
      </c>
      <c r="P129">
        <v>8403.1500000000015</v>
      </c>
      <c r="Q129">
        <v>1.6388320000000001</v>
      </c>
      <c r="R129">
        <v>7690.18</v>
      </c>
      <c r="S129">
        <v>1.6388320000000001</v>
      </c>
      <c r="T129" s="84">
        <v>7198.48</v>
      </c>
      <c r="U129" s="57">
        <v>44287</v>
      </c>
      <c r="V129" s="81" t="str">
        <f t="shared" si="3"/>
        <v>32020</v>
      </c>
      <c r="W129" s="80" t="str">
        <f t="shared" si="4"/>
        <v>1 a 30 dias</v>
      </c>
      <c r="X129" s="81" t="str">
        <f t="shared" si="5"/>
        <v>42021</v>
      </c>
    </row>
    <row r="130" spans="1:24" x14ac:dyDescent="0.3">
      <c r="A130" s="57">
        <v>44316</v>
      </c>
      <c r="B130">
        <v>29894663000189</v>
      </c>
      <c r="C130" t="s">
        <v>96</v>
      </c>
      <c r="D130" s="57">
        <v>43815</v>
      </c>
      <c r="E130">
        <v>167.45</v>
      </c>
      <c r="F130" s="57">
        <v>44172</v>
      </c>
      <c r="G130">
        <v>-144</v>
      </c>
      <c r="H130" s="57">
        <v>45968</v>
      </c>
      <c r="I130">
        <v>1652</v>
      </c>
      <c r="J130">
        <v>294057144</v>
      </c>
      <c r="K130">
        <v>72</v>
      </c>
      <c r="L130"/>
      <c r="M130"/>
      <c r="N130">
        <v>1.3599999999999999</v>
      </c>
      <c r="O130" s="83">
        <v>6936.88</v>
      </c>
      <c r="P130">
        <v>7576.4300000000012</v>
      </c>
      <c r="Q130">
        <v>1.6487989999999999</v>
      </c>
      <c r="R130">
        <v>7359.55</v>
      </c>
      <c r="S130">
        <v>1.6487989999999999</v>
      </c>
      <c r="T130" s="84">
        <v>6936.88</v>
      </c>
      <c r="U130" s="57">
        <v>44197</v>
      </c>
      <c r="V130" s="81" t="str">
        <f t="shared" ref="V130:V193" si="6">MONTH(D130)&amp;YEAR(D130)</f>
        <v>122019</v>
      </c>
      <c r="W130" s="80" t="str">
        <f t="shared" ref="W130:W193" si="7">_xlfn.IFS(G130&lt;-120,"Acima de 120 dias",G130&lt;=-90,"91 a 120 dias",G130&lt;=-61,"61 a 90 dias",G130&lt;=-31,"31 a 60 dias",G130&gt;=-30,"1 a 30 dias")</f>
        <v>Acima de 120 dias</v>
      </c>
      <c r="X130" s="81" t="str">
        <f t="shared" si="5"/>
        <v>12021</v>
      </c>
    </row>
    <row r="131" spans="1:24" x14ac:dyDescent="0.3">
      <c r="A131" s="57">
        <v>44316</v>
      </c>
      <c r="B131">
        <v>29894663000189</v>
      </c>
      <c r="C131" t="s">
        <v>96</v>
      </c>
      <c r="D131" s="57">
        <v>43815</v>
      </c>
      <c r="E131">
        <v>100</v>
      </c>
      <c r="F131" s="57">
        <v>43928</v>
      </c>
      <c r="G131">
        <v>-388</v>
      </c>
      <c r="H131" s="57">
        <v>45968</v>
      </c>
      <c r="I131">
        <v>1652</v>
      </c>
      <c r="J131">
        <v>294061273</v>
      </c>
      <c r="K131">
        <v>72</v>
      </c>
      <c r="L131"/>
      <c r="M131"/>
      <c r="N131">
        <v>1.3599999999999999</v>
      </c>
      <c r="O131" s="83">
        <v>4920.3099999999995</v>
      </c>
      <c r="P131">
        <v>4524.590000000002</v>
      </c>
      <c r="Q131">
        <v>1.675902</v>
      </c>
      <c r="R131">
        <v>5195.08</v>
      </c>
      <c r="S131">
        <v>1.675902</v>
      </c>
      <c r="T131" s="84">
        <v>4920.3099999999995</v>
      </c>
      <c r="U131" s="57">
        <v>43983</v>
      </c>
      <c r="V131" s="81" t="str">
        <f t="shared" si="6"/>
        <v>122019</v>
      </c>
      <c r="W131" s="80" t="str">
        <f t="shared" si="7"/>
        <v>Acima de 120 dias</v>
      </c>
      <c r="X131" s="81" t="str">
        <f t="shared" ref="X131:X194" si="8">MONTH(U131)&amp;YEAR(U131)</f>
        <v>62020</v>
      </c>
    </row>
    <row r="132" spans="1:24" x14ac:dyDescent="0.3">
      <c r="A132" s="57">
        <v>44316</v>
      </c>
      <c r="B132">
        <v>29894663000189</v>
      </c>
      <c r="C132" t="s">
        <v>96</v>
      </c>
      <c r="D132" s="57">
        <v>43843</v>
      </c>
      <c r="E132">
        <v>243.6</v>
      </c>
      <c r="F132" s="57">
        <v>44050</v>
      </c>
      <c r="G132">
        <v>-266</v>
      </c>
      <c r="H132" s="57">
        <v>45999</v>
      </c>
      <c r="I132">
        <v>1683</v>
      </c>
      <c r="J132">
        <v>294072601</v>
      </c>
      <c r="K132">
        <v>72</v>
      </c>
      <c r="L132"/>
      <c r="M132"/>
      <c r="N132">
        <v>1.4950000000000001</v>
      </c>
      <c r="O132" s="83">
        <v>10392.35</v>
      </c>
      <c r="P132">
        <v>10574.439999999993</v>
      </c>
      <c r="Q132">
        <v>2.0474220000000001</v>
      </c>
      <c r="R132">
        <v>11493.48</v>
      </c>
      <c r="S132">
        <v>2.0474220000000001</v>
      </c>
      <c r="T132" s="84">
        <v>10392.35</v>
      </c>
      <c r="U132" s="57">
        <v>44044</v>
      </c>
      <c r="V132" s="81" t="str">
        <f t="shared" si="6"/>
        <v>12020</v>
      </c>
      <c r="W132" s="80" t="str">
        <f t="shared" si="7"/>
        <v>Acima de 120 dias</v>
      </c>
      <c r="X132" s="81" t="str">
        <f t="shared" si="8"/>
        <v>82020</v>
      </c>
    </row>
    <row r="133" spans="1:24" x14ac:dyDescent="0.3">
      <c r="A133" s="57">
        <v>44316</v>
      </c>
      <c r="B133">
        <v>29894663000189</v>
      </c>
      <c r="C133" t="s">
        <v>96</v>
      </c>
      <c r="D133" s="57">
        <v>43873</v>
      </c>
      <c r="E133">
        <v>333</v>
      </c>
      <c r="F133" s="57">
        <v>44323</v>
      </c>
      <c r="G133">
        <v>7</v>
      </c>
      <c r="H133" s="57">
        <v>46029</v>
      </c>
      <c r="I133">
        <v>1713</v>
      </c>
      <c r="J133">
        <v>294080479</v>
      </c>
      <c r="K133">
        <v>72</v>
      </c>
      <c r="L133"/>
      <c r="M133"/>
      <c r="N133">
        <v>1.36</v>
      </c>
      <c r="O133" s="83">
        <v>12262.46</v>
      </c>
      <c r="P133">
        <v>15047.360000000006</v>
      </c>
      <c r="Q133">
        <v>1.6949920000000001</v>
      </c>
      <c r="R133">
        <v>13282.33</v>
      </c>
      <c r="S133">
        <v>1.6949920000000001</v>
      </c>
      <c r="T133" s="84">
        <v>12262.46</v>
      </c>
      <c r="U133" s="57">
        <v>44317</v>
      </c>
      <c r="V133" s="81" t="str">
        <f t="shared" si="6"/>
        <v>22020</v>
      </c>
      <c r="W133" s="80" t="str">
        <f t="shared" si="7"/>
        <v>1 a 30 dias</v>
      </c>
      <c r="X133" s="81" t="str">
        <f t="shared" si="8"/>
        <v>52021</v>
      </c>
    </row>
    <row r="134" spans="1:24" x14ac:dyDescent="0.3">
      <c r="A134" s="57">
        <v>44316</v>
      </c>
      <c r="B134">
        <v>29894663000189</v>
      </c>
      <c r="C134" t="s">
        <v>96</v>
      </c>
      <c r="D134" s="57">
        <v>43873</v>
      </c>
      <c r="E134">
        <v>207.85</v>
      </c>
      <c r="F134" s="57">
        <v>44323</v>
      </c>
      <c r="G134">
        <v>7</v>
      </c>
      <c r="H134" s="57">
        <v>44935</v>
      </c>
      <c r="I134">
        <v>619</v>
      </c>
      <c r="J134">
        <v>294083795</v>
      </c>
      <c r="K134">
        <v>36</v>
      </c>
      <c r="L134"/>
      <c r="M134"/>
      <c r="N134">
        <v>1.4949999999999999</v>
      </c>
      <c r="O134" s="83">
        <v>3579.69</v>
      </c>
      <c r="P134">
        <v>5626.8100000000013</v>
      </c>
      <c r="Q134">
        <v>2.0715859999999999</v>
      </c>
      <c r="R134">
        <v>3776.19</v>
      </c>
      <c r="S134">
        <v>2.0715859999999999</v>
      </c>
      <c r="T134" s="84">
        <v>3579.69</v>
      </c>
      <c r="U134" s="57">
        <v>44317</v>
      </c>
      <c r="V134" s="81" t="str">
        <f t="shared" si="6"/>
        <v>22020</v>
      </c>
      <c r="W134" s="80" t="str">
        <f t="shared" si="7"/>
        <v>1 a 30 dias</v>
      </c>
      <c r="X134" s="81" t="str">
        <f t="shared" si="8"/>
        <v>52021</v>
      </c>
    </row>
    <row r="135" spans="1:24" x14ac:dyDescent="0.3">
      <c r="A135" s="57">
        <v>44316</v>
      </c>
      <c r="B135">
        <v>29894663000189</v>
      </c>
      <c r="C135" t="s">
        <v>96</v>
      </c>
      <c r="D135" s="57">
        <v>43791</v>
      </c>
      <c r="E135">
        <v>80.45</v>
      </c>
      <c r="F135" s="57">
        <v>44050</v>
      </c>
      <c r="G135">
        <v>-266</v>
      </c>
      <c r="H135" s="57">
        <v>45908</v>
      </c>
      <c r="I135">
        <v>1592</v>
      </c>
      <c r="J135">
        <v>294249821</v>
      </c>
      <c r="K135">
        <v>72</v>
      </c>
      <c r="L135"/>
      <c r="M135"/>
      <c r="N135">
        <v>1.3460000000000001</v>
      </c>
      <c r="O135" s="83">
        <v>3570.56</v>
      </c>
      <c r="P135">
        <v>3634.9900000000011</v>
      </c>
      <c r="Q135">
        <v>1.676957</v>
      </c>
      <c r="R135">
        <v>3790</v>
      </c>
      <c r="S135">
        <v>1.676957</v>
      </c>
      <c r="T135" s="84">
        <v>3570.56</v>
      </c>
      <c r="U135" s="57">
        <v>44075</v>
      </c>
      <c r="V135" s="81" t="str">
        <f t="shared" si="6"/>
        <v>112019</v>
      </c>
      <c r="W135" s="80" t="str">
        <f t="shared" si="7"/>
        <v>Acima de 120 dias</v>
      </c>
      <c r="X135" s="81" t="str">
        <f t="shared" si="8"/>
        <v>92020</v>
      </c>
    </row>
    <row r="136" spans="1:24" x14ac:dyDescent="0.3">
      <c r="A136" s="57">
        <v>44316</v>
      </c>
      <c r="B136">
        <v>29894663000189</v>
      </c>
      <c r="C136" t="s">
        <v>96</v>
      </c>
      <c r="D136" s="57">
        <v>43815</v>
      </c>
      <c r="E136">
        <v>97.66</v>
      </c>
      <c r="F136" s="57">
        <v>43897</v>
      </c>
      <c r="G136">
        <v>-419</v>
      </c>
      <c r="H136" s="57">
        <v>45968</v>
      </c>
      <c r="I136">
        <v>1652</v>
      </c>
      <c r="J136">
        <v>294257620</v>
      </c>
      <c r="K136">
        <v>72</v>
      </c>
      <c r="L136"/>
      <c r="M136"/>
      <c r="N136">
        <v>1.3599999999999999</v>
      </c>
      <c r="O136" s="83">
        <v>4942.6000000000004</v>
      </c>
      <c r="P136">
        <v>4418.6899999999996</v>
      </c>
      <c r="Q136">
        <v>1.626744</v>
      </c>
      <c r="R136">
        <v>5171.22</v>
      </c>
      <c r="S136">
        <v>1.626744</v>
      </c>
      <c r="T136" s="84">
        <v>4942.6000000000004</v>
      </c>
      <c r="U136" s="57">
        <v>43922</v>
      </c>
      <c r="V136" s="81" t="str">
        <f t="shared" si="6"/>
        <v>122019</v>
      </c>
      <c r="W136" s="80" t="str">
        <f t="shared" si="7"/>
        <v>Acima de 120 dias</v>
      </c>
      <c r="X136" s="81" t="str">
        <f t="shared" si="8"/>
        <v>42020</v>
      </c>
    </row>
    <row r="137" spans="1:24" x14ac:dyDescent="0.3">
      <c r="A137" s="57">
        <v>44316</v>
      </c>
      <c r="B137">
        <v>29894663000189</v>
      </c>
      <c r="C137" t="s">
        <v>96</v>
      </c>
      <c r="D137" s="57">
        <v>43873</v>
      </c>
      <c r="E137">
        <v>141.72</v>
      </c>
      <c r="F137" s="57">
        <v>43958</v>
      </c>
      <c r="G137">
        <v>-358</v>
      </c>
      <c r="H137" s="57">
        <v>46029</v>
      </c>
      <c r="I137">
        <v>1713</v>
      </c>
      <c r="J137">
        <v>294277327</v>
      </c>
      <c r="K137">
        <v>72</v>
      </c>
      <c r="L137"/>
      <c r="M137"/>
      <c r="N137">
        <v>1.36</v>
      </c>
      <c r="O137" s="83">
        <v>6991.8399999999992</v>
      </c>
      <c r="P137">
        <v>6403.9599999999991</v>
      </c>
      <c r="Q137">
        <v>1.636104</v>
      </c>
      <c r="R137">
        <v>7353.42</v>
      </c>
      <c r="S137">
        <v>1.636104</v>
      </c>
      <c r="T137" s="84">
        <v>6991.8399999999992</v>
      </c>
      <c r="U137" s="57">
        <v>44075</v>
      </c>
      <c r="V137" s="81" t="str">
        <f t="shared" si="6"/>
        <v>22020</v>
      </c>
      <c r="W137" s="80" t="str">
        <f t="shared" si="7"/>
        <v>Acima de 120 dias</v>
      </c>
      <c r="X137" s="81" t="str">
        <f t="shared" si="8"/>
        <v>92020</v>
      </c>
    </row>
    <row r="138" spans="1:24" x14ac:dyDescent="0.3">
      <c r="A138" s="57">
        <v>44316</v>
      </c>
      <c r="B138">
        <v>29894663000189</v>
      </c>
      <c r="C138" t="s">
        <v>96</v>
      </c>
      <c r="D138" s="57">
        <v>43873</v>
      </c>
      <c r="E138">
        <v>106.9</v>
      </c>
      <c r="F138" s="57">
        <v>43928</v>
      </c>
      <c r="G138">
        <v>-388</v>
      </c>
      <c r="H138" s="57">
        <v>46029</v>
      </c>
      <c r="I138">
        <v>1713</v>
      </c>
      <c r="J138">
        <v>294279636</v>
      </c>
      <c r="K138">
        <v>72</v>
      </c>
      <c r="L138"/>
      <c r="M138"/>
      <c r="N138">
        <v>1.36</v>
      </c>
      <c r="O138" s="83">
        <v>5380.6900000000005</v>
      </c>
      <c r="P138">
        <v>4830.5200000000013</v>
      </c>
      <c r="Q138">
        <v>1.636206</v>
      </c>
      <c r="R138">
        <v>5653.6200000000008</v>
      </c>
      <c r="S138">
        <v>1.636206</v>
      </c>
      <c r="T138" s="84">
        <v>5380.6900000000005</v>
      </c>
      <c r="U138" s="57">
        <v>43952</v>
      </c>
      <c r="V138" s="81" t="str">
        <f t="shared" si="6"/>
        <v>22020</v>
      </c>
      <c r="W138" s="80" t="str">
        <f t="shared" si="7"/>
        <v>Acima de 120 dias</v>
      </c>
      <c r="X138" s="81" t="str">
        <f t="shared" si="8"/>
        <v>52020</v>
      </c>
    </row>
    <row r="139" spans="1:24" x14ac:dyDescent="0.3">
      <c r="A139" s="57">
        <v>44316</v>
      </c>
      <c r="B139">
        <v>29894663000189</v>
      </c>
      <c r="C139" t="s">
        <v>96</v>
      </c>
      <c r="D139" s="57">
        <v>43815</v>
      </c>
      <c r="E139">
        <v>182.55</v>
      </c>
      <c r="F139" s="57">
        <v>43989</v>
      </c>
      <c r="G139">
        <v>-327</v>
      </c>
      <c r="H139" s="57">
        <v>45968</v>
      </c>
      <c r="I139">
        <v>1652</v>
      </c>
      <c r="J139">
        <v>294359076</v>
      </c>
      <c r="K139">
        <v>72</v>
      </c>
      <c r="L139"/>
      <c r="M139"/>
      <c r="N139">
        <v>1.3599999999999999</v>
      </c>
      <c r="O139" s="83">
        <v>8677.36</v>
      </c>
      <c r="P139">
        <v>8259.67</v>
      </c>
      <c r="Q139">
        <v>1.635837</v>
      </c>
      <c r="R139">
        <v>9118.52</v>
      </c>
      <c r="S139">
        <v>1.635837</v>
      </c>
      <c r="T139" s="84">
        <v>8677.36</v>
      </c>
      <c r="U139" s="57">
        <v>44013</v>
      </c>
      <c r="V139" s="81" t="str">
        <f t="shared" si="6"/>
        <v>122019</v>
      </c>
      <c r="W139" s="80" t="str">
        <f t="shared" si="7"/>
        <v>Acima de 120 dias</v>
      </c>
      <c r="X139" s="81" t="str">
        <f t="shared" si="8"/>
        <v>72020</v>
      </c>
    </row>
    <row r="140" spans="1:24" x14ac:dyDescent="0.3">
      <c r="A140" s="57">
        <v>44316</v>
      </c>
      <c r="B140">
        <v>29894663000189</v>
      </c>
      <c r="C140" t="s">
        <v>96</v>
      </c>
      <c r="D140" s="57">
        <v>43815</v>
      </c>
      <c r="E140">
        <v>321.73</v>
      </c>
      <c r="F140" s="57">
        <v>44111</v>
      </c>
      <c r="G140">
        <v>-205</v>
      </c>
      <c r="H140" s="57">
        <v>45937</v>
      </c>
      <c r="I140">
        <v>1621</v>
      </c>
      <c r="J140">
        <v>294452265</v>
      </c>
      <c r="K140">
        <v>72</v>
      </c>
      <c r="L140"/>
      <c r="M140"/>
      <c r="N140">
        <v>1.371135</v>
      </c>
      <c r="O140" s="83">
        <v>13681.89</v>
      </c>
      <c r="P140">
        <v>14387.200000000004</v>
      </c>
      <c r="Q140">
        <v>1.7104269999999999</v>
      </c>
      <c r="R140">
        <v>14595.24</v>
      </c>
      <c r="S140">
        <v>1.7104269999999999</v>
      </c>
      <c r="T140" s="84">
        <v>13681.89</v>
      </c>
      <c r="U140" s="57">
        <v>44105</v>
      </c>
      <c r="V140" s="81" t="str">
        <f t="shared" si="6"/>
        <v>122019</v>
      </c>
      <c r="W140" s="80" t="str">
        <f t="shared" si="7"/>
        <v>Acima de 120 dias</v>
      </c>
      <c r="X140" s="81" t="str">
        <f t="shared" si="8"/>
        <v>102020</v>
      </c>
    </row>
    <row r="141" spans="1:24" x14ac:dyDescent="0.3">
      <c r="A141" s="57">
        <v>44316</v>
      </c>
      <c r="B141">
        <v>29894663000189</v>
      </c>
      <c r="C141" t="s">
        <v>96</v>
      </c>
      <c r="D141" s="57">
        <v>43815</v>
      </c>
      <c r="E141">
        <v>256.54000000000002</v>
      </c>
      <c r="F141" s="57">
        <v>44019</v>
      </c>
      <c r="G141">
        <v>-297</v>
      </c>
      <c r="H141" s="57">
        <v>45937</v>
      </c>
      <c r="I141">
        <v>1621</v>
      </c>
      <c r="J141">
        <v>294455479</v>
      </c>
      <c r="K141">
        <v>72</v>
      </c>
      <c r="L141"/>
      <c r="M141"/>
      <c r="N141">
        <v>1.3599999999999999</v>
      </c>
      <c r="O141" s="83">
        <v>11710.61</v>
      </c>
      <c r="P141">
        <v>11510.100000000002</v>
      </c>
      <c r="Q141">
        <v>1.6949590000000001</v>
      </c>
      <c r="R141">
        <v>12435.32</v>
      </c>
      <c r="S141">
        <v>1.6949590000000001</v>
      </c>
      <c r="T141" s="84">
        <v>11710.61</v>
      </c>
      <c r="U141" s="57">
        <v>44013</v>
      </c>
      <c r="V141" s="81" t="str">
        <f t="shared" si="6"/>
        <v>122019</v>
      </c>
      <c r="W141" s="80" t="str">
        <f t="shared" si="7"/>
        <v>Acima de 120 dias</v>
      </c>
      <c r="X141" s="81" t="str">
        <f t="shared" si="8"/>
        <v>72020</v>
      </c>
    </row>
    <row r="142" spans="1:24" x14ac:dyDescent="0.3">
      <c r="A142" s="57">
        <v>44316</v>
      </c>
      <c r="B142">
        <v>29894663000189</v>
      </c>
      <c r="C142" t="s">
        <v>96</v>
      </c>
      <c r="D142" s="57">
        <v>43843</v>
      </c>
      <c r="E142">
        <v>163.38999999999999</v>
      </c>
      <c r="F142" s="57">
        <v>44019</v>
      </c>
      <c r="G142">
        <v>-297</v>
      </c>
      <c r="H142" s="57">
        <v>45999</v>
      </c>
      <c r="I142">
        <v>1683</v>
      </c>
      <c r="J142">
        <v>294466793</v>
      </c>
      <c r="K142">
        <v>72</v>
      </c>
      <c r="L142"/>
      <c r="M142"/>
      <c r="N142">
        <v>1.36</v>
      </c>
      <c r="O142" s="83">
        <v>7690.33</v>
      </c>
      <c r="P142">
        <v>7384.5800000000008</v>
      </c>
      <c r="Q142">
        <v>1.6208210000000001</v>
      </c>
      <c r="R142">
        <v>8075.11</v>
      </c>
      <c r="S142">
        <v>1.6208210000000001</v>
      </c>
      <c r="T142" s="84">
        <v>7690.33</v>
      </c>
      <c r="U142" s="57">
        <v>44044</v>
      </c>
      <c r="V142" s="81" t="str">
        <f t="shared" si="6"/>
        <v>12020</v>
      </c>
      <c r="W142" s="80" t="str">
        <f t="shared" si="7"/>
        <v>Acima de 120 dias</v>
      </c>
      <c r="X142" s="81" t="str">
        <f t="shared" si="8"/>
        <v>82020</v>
      </c>
    </row>
    <row r="143" spans="1:24" x14ac:dyDescent="0.3">
      <c r="A143" s="57">
        <v>44316</v>
      </c>
      <c r="B143">
        <v>29894663000189</v>
      </c>
      <c r="C143" t="s">
        <v>96</v>
      </c>
      <c r="D143" s="57">
        <v>43815</v>
      </c>
      <c r="E143">
        <v>203.04</v>
      </c>
      <c r="F143" s="57">
        <v>44172</v>
      </c>
      <c r="G143">
        <v>-144</v>
      </c>
      <c r="H143" s="57">
        <v>45968</v>
      </c>
      <c r="I143">
        <v>1652</v>
      </c>
      <c r="J143">
        <v>294562717</v>
      </c>
      <c r="K143">
        <v>72</v>
      </c>
      <c r="L143"/>
      <c r="M143"/>
      <c r="N143">
        <v>1.3599999999999999</v>
      </c>
      <c r="O143" s="83">
        <v>8359.4600000000009</v>
      </c>
      <c r="P143">
        <v>9186.6899999999969</v>
      </c>
      <c r="Q143">
        <v>1.679732</v>
      </c>
      <c r="R143">
        <v>8923.81</v>
      </c>
      <c r="S143">
        <v>1.679732</v>
      </c>
      <c r="T143" s="84">
        <v>8359.4600000000009</v>
      </c>
      <c r="U143" s="57">
        <v>44166</v>
      </c>
      <c r="V143" s="81" t="str">
        <f t="shared" si="6"/>
        <v>122019</v>
      </c>
      <c r="W143" s="80" t="str">
        <f t="shared" si="7"/>
        <v>Acima de 120 dias</v>
      </c>
      <c r="X143" s="81" t="str">
        <f t="shared" si="8"/>
        <v>122020</v>
      </c>
    </row>
    <row r="144" spans="1:24" x14ac:dyDescent="0.3">
      <c r="A144" s="57">
        <v>44316</v>
      </c>
      <c r="B144">
        <v>29894663000189</v>
      </c>
      <c r="C144" t="s">
        <v>96</v>
      </c>
      <c r="D144" s="57">
        <v>43903</v>
      </c>
      <c r="E144">
        <v>156.63999999999999</v>
      </c>
      <c r="F144" s="57">
        <v>43958</v>
      </c>
      <c r="G144">
        <v>-358</v>
      </c>
      <c r="H144" s="57">
        <v>45968</v>
      </c>
      <c r="I144">
        <v>1652</v>
      </c>
      <c r="J144">
        <v>294562954</v>
      </c>
      <c r="K144">
        <v>72</v>
      </c>
      <c r="L144"/>
      <c r="M144"/>
      <c r="N144">
        <v>1.36</v>
      </c>
      <c r="O144" s="83">
        <v>7541.94</v>
      </c>
      <c r="P144">
        <v>6896.43</v>
      </c>
      <c r="Q144">
        <v>1.682615</v>
      </c>
      <c r="R144">
        <v>7980.96</v>
      </c>
      <c r="S144">
        <v>1.682615</v>
      </c>
      <c r="T144" s="84">
        <v>7541.94</v>
      </c>
      <c r="U144" s="57">
        <v>43952</v>
      </c>
      <c r="V144" s="81" t="str">
        <f t="shared" si="6"/>
        <v>32020</v>
      </c>
      <c r="W144" s="80" t="str">
        <f t="shared" si="7"/>
        <v>Acima de 120 dias</v>
      </c>
      <c r="X144" s="81" t="str">
        <f t="shared" si="8"/>
        <v>52020</v>
      </c>
    </row>
    <row r="145" spans="1:24" x14ac:dyDescent="0.3">
      <c r="A145" s="57">
        <v>44316</v>
      </c>
      <c r="B145">
        <v>29894663000189</v>
      </c>
      <c r="C145" t="s">
        <v>96</v>
      </c>
      <c r="D145" s="57">
        <v>43843</v>
      </c>
      <c r="E145">
        <v>107.87</v>
      </c>
      <c r="F145" s="57">
        <v>44019</v>
      </c>
      <c r="G145">
        <v>-297</v>
      </c>
      <c r="H145" s="57">
        <v>45999</v>
      </c>
      <c r="I145">
        <v>1683</v>
      </c>
      <c r="J145">
        <v>294568523</v>
      </c>
      <c r="K145">
        <v>72</v>
      </c>
      <c r="L145"/>
      <c r="M145"/>
      <c r="N145">
        <v>1.36</v>
      </c>
      <c r="O145" s="83">
        <v>5073.9799999999996</v>
      </c>
      <c r="P145">
        <v>4875.3100000000022</v>
      </c>
      <c r="Q145">
        <v>1.6243050000000001</v>
      </c>
      <c r="R145">
        <v>5331.1799999999994</v>
      </c>
      <c r="S145">
        <v>1.6243050000000001</v>
      </c>
      <c r="T145" s="84">
        <v>5073.9799999999996</v>
      </c>
      <c r="U145" s="57">
        <v>44013</v>
      </c>
      <c r="V145" s="81" t="str">
        <f t="shared" si="6"/>
        <v>12020</v>
      </c>
      <c r="W145" s="80" t="str">
        <f t="shared" si="7"/>
        <v>Acima de 120 dias</v>
      </c>
      <c r="X145" s="81" t="str">
        <f t="shared" si="8"/>
        <v>72020</v>
      </c>
    </row>
    <row r="146" spans="1:24" x14ac:dyDescent="0.3">
      <c r="A146" s="57">
        <v>44316</v>
      </c>
      <c r="B146">
        <v>29894663000189</v>
      </c>
      <c r="C146" t="s">
        <v>96</v>
      </c>
      <c r="D146" s="57">
        <v>43873</v>
      </c>
      <c r="E146">
        <v>197.41</v>
      </c>
      <c r="F146" s="57">
        <v>43989</v>
      </c>
      <c r="G146">
        <v>-327</v>
      </c>
      <c r="H146" s="57">
        <v>46029</v>
      </c>
      <c r="I146">
        <v>1713</v>
      </c>
      <c r="J146">
        <v>294578293</v>
      </c>
      <c r="K146">
        <v>72</v>
      </c>
      <c r="L146"/>
      <c r="M146"/>
      <c r="N146">
        <v>1.36</v>
      </c>
      <c r="O146" s="83">
        <v>9516.619999999999</v>
      </c>
      <c r="P146">
        <v>8920.39</v>
      </c>
      <c r="Q146">
        <v>1.6507069999999999</v>
      </c>
      <c r="R146">
        <v>10045.57</v>
      </c>
      <c r="S146">
        <v>1.6507069999999999</v>
      </c>
      <c r="T146" s="84">
        <v>9516.619999999999</v>
      </c>
      <c r="U146" s="57">
        <v>44013</v>
      </c>
      <c r="V146" s="81" t="str">
        <f t="shared" si="6"/>
        <v>22020</v>
      </c>
      <c r="W146" s="80" t="str">
        <f t="shared" si="7"/>
        <v>Acima de 120 dias</v>
      </c>
      <c r="X146" s="81" t="str">
        <f t="shared" si="8"/>
        <v>72020</v>
      </c>
    </row>
    <row r="147" spans="1:24" x14ac:dyDescent="0.3">
      <c r="A147" s="57">
        <v>44316</v>
      </c>
      <c r="B147">
        <v>29894663000189</v>
      </c>
      <c r="C147" t="s">
        <v>96</v>
      </c>
      <c r="D147" s="57">
        <v>43873</v>
      </c>
      <c r="E147">
        <v>127.6</v>
      </c>
      <c r="F147" s="57">
        <v>44081</v>
      </c>
      <c r="G147">
        <v>-235</v>
      </c>
      <c r="H147" s="57">
        <v>45937</v>
      </c>
      <c r="I147">
        <v>1621</v>
      </c>
      <c r="J147">
        <v>294653052</v>
      </c>
      <c r="K147">
        <v>72</v>
      </c>
      <c r="L147"/>
      <c r="M147"/>
      <c r="N147">
        <v>1.36</v>
      </c>
      <c r="O147" s="83">
        <v>5580.1900000000005</v>
      </c>
      <c r="P147">
        <v>5618.9</v>
      </c>
      <c r="Q147">
        <v>1.68449</v>
      </c>
      <c r="R147">
        <v>5929.99</v>
      </c>
      <c r="S147">
        <v>1.68449</v>
      </c>
      <c r="T147" s="84">
        <v>5580.1900000000005</v>
      </c>
      <c r="U147" s="57">
        <v>44105</v>
      </c>
      <c r="V147" s="81" t="str">
        <f t="shared" si="6"/>
        <v>22020</v>
      </c>
      <c r="W147" s="80" t="str">
        <f t="shared" si="7"/>
        <v>Acima de 120 dias</v>
      </c>
      <c r="X147" s="81" t="str">
        <f t="shared" si="8"/>
        <v>102020</v>
      </c>
    </row>
    <row r="148" spans="1:24" x14ac:dyDescent="0.3">
      <c r="A148" s="57">
        <v>44316</v>
      </c>
      <c r="B148">
        <v>29894663000189</v>
      </c>
      <c r="C148" t="s">
        <v>96</v>
      </c>
      <c r="D148" s="57">
        <v>43815</v>
      </c>
      <c r="E148">
        <v>280.85000000000002</v>
      </c>
      <c r="F148" s="57">
        <v>43928</v>
      </c>
      <c r="G148">
        <v>-388</v>
      </c>
      <c r="H148" s="57">
        <v>45968</v>
      </c>
      <c r="I148">
        <v>1652</v>
      </c>
      <c r="J148">
        <v>294659512</v>
      </c>
      <c r="K148">
        <v>72</v>
      </c>
      <c r="L148"/>
      <c r="M148"/>
      <c r="N148">
        <v>1.3599999999999999</v>
      </c>
      <c r="O148" s="83">
        <v>13956.31</v>
      </c>
      <c r="P148">
        <v>12707.349999999999</v>
      </c>
      <c r="Q148">
        <v>1.616768</v>
      </c>
      <c r="R148">
        <v>14590.43</v>
      </c>
      <c r="S148">
        <v>1.616768</v>
      </c>
      <c r="T148" s="84">
        <v>13956.31</v>
      </c>
      <c r="U148" s="57">
        <v>43952</v>
      </c>
      <c r="V148" s="81" t="str">
        <f t="shared" si="6"/>
        <v>122019</v>
      </c>
      <c r="W148" s="80" t="str">
        <f t="shared" si="7"/>
        <v>Acima de 120 dias</v>
      </c>
      <c r="X148" s="81" t="str">
        <f t="shared" si="8"/>
        <v>52020</v>
      </c>
    </row>
    <row r="149" spans="1:24" x14ac:dyDescent="0.3">
      <c r="A149" s="57">
        <v>44316</v>
      </c>
      <c r="B149">
        <v>29894663000189</v>
      </c>
      <c r="C149" t="s">
        <v>96</v>
      </c>
      <c r="D149" s="57">
        <v>43873</v>
      </c>
      <c r="E149">
        <v>155.28</v>
      </c>
      <c r="F149" s="57">
        <v>44323</v>
      </c>
      <c r="G149">
        <v>7</v>
      </c>
      <c r="H149" s="57">
        <v>46029</v>
      </c>
      <c r="I149">
        <v>1713</v>
      </c>
      <c r="J149">
        <v>294673240</v>
      </c>
      <c r="K149">
        <v>72</v>
      </c>
      <c r="L149"/>
      <c r="M149"/>
      <c r="N149">
        <v>1.36</v>
      </c>
      <c r="O149" s="83">
        <v>5765.62</v>
      </c>
      <c r="P149">
        <v>7016.65</v>
      </c>
      <c r="Q149">
        <v>1.659502</v>
      </c>
      <c r="R149">
        <v>6193.63</v>
      </c>
      <c r="S149">
        <v>1.659502</v>
      </c>
      <c r="T149" s="84">
        <v>5765.62</v>
      </c>
      <c r="U149" s="57">
        <v>44317</v>
      </c>
      <c r="V149" s="81" t="str">
        <f t="shared" si="6"/>
        <v>22020</v>
      </c>
      <c r="W149" s="80" t="str">
        <f t="shared" si="7"/>
        <v>1 a 30 dias</v>
      </c>
      <c r="X149" s="81" t="str">
        <f t="shared" si="8"/>
        <v>52021</v>
      </c>
    </row>
    <row r="150" spans="1:24" x14ac:dyDescent="0.3">
      <c r="A150" s="57">
        <v>44316</v>
      </c>
      <c r="B150">
        <v>29894663000189</v>
      </c>
      <c r="C150" t="s">
        <v>96</v>
      </c>
      <c r="D150" s="57">
        <v>43903</v>
      </c>
      <c r="E150">
        <v>217.4</v>
      </c>
      <c r="F150" s="57">
        <v>44142</v>
      </c>
      <c r="G150">
        <v>-174</v>
      </c>
      <c r="H150" s="57">
        <v>46029</v>
      </c>
      <c r="I150">
        <v>1713</v>
      </c>
      <c r="J150">
        <v>294683963</v>
      </c>
      <c r="K150">
        <v>72</v>
      </c>
      <c r="L150"/>
      <c r="M150"/>
      <c r="N150">
        <v>1.36</v>
      </c>
      <c r="O150" s="83">
        <v>9309.81</v>
      </c>
      <c r="P150">
        <v>9739.5700000000015</v>
      </c>
      <c r="Q150">
        <v>1.6950700000000001</v>
      </c>
      <c r="R150">
        <v>9975.7799999999988</v>
      </c>
      <c r="S150">
        <v>1.6950700000000001</v>
      </c>
      <c r="T150" s="84">
        <v>9309.81</v>
      </c>
      <c r="U150" s="57">
        <v>44136</v>
      </c>
      <c r="V150" s="81" t="str">
        <f t="shared" si="6"/>
        <v>32020</v>
      </c>
      <c r="W150" s="80" t="str">
        <f t="shared" si="7"/>
        <v>Acima de 120 dias</v>
      </c>
      <c r="X150" s="81" t="str">
        <f t="shared" si="8"/>
        <v>112020</v>
      </c>
    </row>
    <row r="151" spans="1:24" x14ac:dyDescent="0.3">
      <c r="A151" s="57">
        <v>44316</v>
      </c>
      <c r="B151">
        <v>29894663000189</v>
      </c>
      <c r="C151" t="s">
        <v>96</v>
      </c>
      <c r="D151" s="57">
        <v>43815</v>
      </c>
      <c r="E151">
        <v>141.65</v>
      </c>
      <c r="F151" s="57">
        <v>44111</v>
      </c>
      <c r="G151">
        <v>-205</v>
      </c>
      <c r="H151" s="57">
        <v>45937</v>
      </c>
      <c r="I151">
        <v>1621</v>
      </c>
      <c r="J151">
        <v>294754922</v>
      </c>
      <c r="K151">
        <v>72</v>
      </c>
      <c r="L151"/>
      <c r="M151"/>
      <c r="N151">
        <v>1.362506</v>
      </c>
      <c r="O151" s="83">
        <v>6033.95</v>
      </c>
      <c r="P151">
        <v>6350.5899999999983</v>
      </c>
      <c r="Q151">
        <v>1.701376</v>
      </c>
      <c r="R151">
        <v>6436.66</v>
      </c>
      <c r="S151">
        <v>1.701376</v>
      </c>
      <c r="T151" s="84">
        <v>6033.95</v>
      </c>
      <c r="U151" s="57">
        <v>44105</v>
      </c>
      <c r="V151" s="81" t="str">
        <f t="shared" si="6"/>
        <v>122019</v>
      </c>
      <c r="W151" s="80" t="str">
        <f t="shared" si="7"/>
        <v>Acima de 120 dias</v>
      </c>
      <c r="X151" s="81" t="str">
        <f t="shared" si="8"/>
        <v>102020</v>
      </c>
    </row>
    <row r="152" spans="1:24" x14ac:dyDescent="0.3">
      <c r="A152" s="57">
        <v>44316</v>
      </c>
      <c r="B152">
        <v>29894663000189</v>
      </c>
      <c r="C152" t="s">
        <v>96</v>
      </c>
      <c r="D152" s="57">
        <v>43843</v>
      </c>
      <c r="E152">
        <v>217</v>
      </c>
      <c r="F152" s="57">
        <v>44050</v>
      </c>
      <c r="G152">
        <v>-266</v>
      </c>
      <c r="H152" s="57">
        <v>45999</v>
      </c>
      <c r="I152">
        <v>1683</v>
      </c>
      <c r="J152">
        <v>294772149</v>
      </c>
      <c r="K152">
        <v>72</v>
      </c>
      <c r="L152"/>
      <c r="M152"/>
      <c r="N152">
        <v>1.3690659999999999</v>
      </c>
      <c r="O152" s="83">
        <v>9837.9</v>
      </c>
      <c r="P152">
        <v>9780.7900000000009</v>
      </c>
      <c r="Q152">
        <v>1.7072959999999999</v>
      </c>
      <c r="R152">
        <v>10489.1</v>
      </c>
      <c r="S152">
        <v>1.7072959999999999</v>
      </c>
      <c r="T152" s="84">
        <v>9837.9</v>
      </c>
      <c r="U152" s="57">
        <v>44044</v>
      </c>
      <c r="V152" s="81" t="str">
        <f t="shared" si="6"/>
        <v>12020</v>
      </c>
      <c r="W152" s="80" t="str">
        <f t="shared" si="7"/>
        <v>Acima de 120 dias</v>
      </c>
      <c r="X152" s="81" t="str">
        <f t="shared" si="8"/>
        <v>82020</v>
      </c>
    </row>
    <row r="153" spans="1:24" x14ac:dyDescent="0.3">
      <c r="A153" s="57">
        <v>44316</v>
      </c>
      <c r="B153">
        <v>29894663000189</v>
      </c>
      <c r="C153" t="s">
        <v>96</v>
      </c>
      <c r="D153" s="57">
        <v>43873</v>
      </c>
      <c r="E153">
        <v>263.5</v>
      </c>
      <c r="F153" s="57">
        <v>43989</v>
      </c>
      <c r="G153">
        <v>-327</v>
      </c>
      <c r="H153" s="57">
        <v>46029</v>
      </c>
      <c r="I153">
        <v>1713</v>
      </c>
      <c r="J153">
        <v>294779082</v>
      </c>
      <c r="K153">
        <v>72</v>
      </c>
      <c r="L153"/>
      <c r="M153"/>
      <c r="N153">
        <v>1.36</v>
      </c>
      <c r="O153" s="83">
        <v>12720.15</v>
      </c>
      <c r="P153">
        <v>11906.87</v>
      </c>
      <c r="Q153">
        <v>1.6431370000000001</v>
      </c>
      <c r="R153">
        <v>13408.7</v>
      </c>
      <c r="S153">
        <v>1.6431370000000001</v>
      </c>
      <c r="T153" s="84">
        <v>12720.15</v>
      </c>
      <c r="U153" s="57">
        <v>44013</v>
      </c>
      <c r="V153" s="81" t="str">
        <f t="shared" si="6"/>
        <v>22020</v>
      </c>
      <c r="W153" s="80" t="str">
        <f t="shared" si="7"/>
        <v>Acima de 120 dias</v>
      </c>
      <c r="X153" s="81" t="str">
        <f t="shared" si="8"/>
        <v>72020</v>
      </c>
    </row>
    <row r="154" spans="1:24" x14ac:dyDescent="0.3">
      <c r="A154" s="57">
        <v>44316</v>
      </c>
      <c r="B154">
        <v>29894663000189</v>
      </c>
      <c r="C154" t="s">
        <v>96</v>
      </c>
      <c r="D154" s="57">
        <v>43791</v>
      </c>
      <c r="E154">
        <v>103.69</v>
      </c>
      <c r="F154" s="57">
        <v>43989</v>
      </c>
      <c r="G154">
        <v>-327</v>
      </c>
      <c r="H154" s="57">
        <v>45937</v>
      </c>
      <c r="I154">
        <v>1621</v>
      </c>
      <c r="J154">
        <v>294853177</v>
      </c>
      <c r="K154">
        <v>72</v>
      </c>
      <c r="L154"/>
      <c r="M154"/>
      <c r="N154">
        <v>1.3460000000000001</v>
      </c>
      <c r="O154" s="83">
        <v>4846.83</v>
      </c>
      <c r="P154">
        <v>4724.8499999999995</v>
      </c>
      <c r="Q154">
        <v>1.6829689999999999</v>
      </c>
      <c r="R154">
        <v>5142.8100000000004</v>
      </c>
      <c r="S154">
        <v>1.6829689999999999</v>
      </c>
      <c r="T154" s="84">
        <v>4846.83</v>
      </c>
      <c r="U154" s="57">
        <v>43983</v>
      </c>
      <c r="V154" s="81" t="str">
        <f t="shared" si="6"/>
        <v>112019</v>
      </c>
      <c r="W154" s="80" t="str">
        <f t="shared" si="7"/>
        <v>Acima de 120 dias</v>
      </c>
      <c r="X154" s="81" t="str">
        <f t="shared" si="8"/>
        <v>62020</v>
      </c>
    </row>
    <row r="155" spans="1:24" x14ac:dyDescent="0.3">
      <c r="A155" s="57">
        <v>44316</v>
      </c>
      <c r="B155">
        <v>29894663000189</v>
      </c>
      <c r="C155" t="s">
        <v>96</v>
      </c>
      <c r="D155" s="57">
        <v>43791</v>
      </c>
      <c r="E155">
        <v>94.1</v>
      </c>
      <c r="F155" s="57">
        <v>43928</v>
      </c>
      <c r="G155">
        <v>-388</v>
      </c>
      <c r="H155" s="57">
        <v>45937</v>
      </c>
      <c r="I155">
        <v>1621</v>
      </c>
      <c r="J155">
        <v>294853647</v>
      </c>
      <c r="K155">
        <v>72</v>
      </c>
      <c r="L155"/>
      <c r="M155"/>
      <c r="N155">
        <v>1.3460000000000001</v>
      </c>
      <c r="O155" s="83">
        <v>4576.37</v>
      </c>
      <c r="P155">
        <v>4287.8899999999985</v>
      </c>
      <c r="Q155">
        <v>1.6969339999999999</v>
      </c>
      <c r="R155">
        <v>4855.3899999999994</v>
      </c>
      <c r="S155">
        <v>1.6969339999999999</v>
      </c>
      <c r="T155" s="84">
        <v>4576.37</v>
      </c>
      <c r="U155" s="57">
        <v>43922</v>
      </c>
      <c r="V155" s="81" t="str">
        <f t="shared" si="6"/>
        <v>112019</v>
      </c>
      <c r="W155" s="80" t="str">
        <f t="shared" si="7"/>
        <v>Acima de 120 dias</v>
      </c>
      <c r="X155" s="81" t="str">
        <f t="shared" si="8"/>
        <v>42020</v>
      </c>
    </row>
    <row r="156" spans="1:24" x14ac:dyDescent="0.3">
      <c r="A156" s="57">
        <v>44316</v>
      </c>
      <c r="B156">
        <v>29894663000189</v>
      </c>
      <c r="C156" t="s">
        <v>96</v>
      </c>
      <c r="D156" s="57">
        <v>43843</v>
      </c>
      <c r="E156">
        <v>107</v>
      </c>
      <c r="F156" s="57">
        <v>44323</v>
      </c>
      <c r="G156">
        <v>7</v>
      </c>
      <c r="H156" s="57">
        <v>45999</v>
      </c>
      <c r="I156">
        <v>1683</v>
      </c>
      <c r="J156">
        <v>294864919</v>
      </c>
      <c r="K156">
        <v>72</v>
      </c>
      <c r="L156"/>
      <c r="M156"/>
      <c r="N156">
        <v>1.36</v>
      </c>
      <c r="O156" s="83">
        <v>3946.97</v>
      </c>
      <c r="P156">
        <v>4835.9900000000007</v>
      </c>
      <c r="Q156">
        <v>1.6418159999999999</v>
      </c>
      <c r="R156">
        <v>4218.2</v>
      </c>
      <c r="S156">
        <v>1.6418159999999999</v>
      </c>
      <c r="T156" s="84">
        <v>3946.97</v>
      </c>
      <c r="U156" s="57">
        <v>44317</v>
      </c>
      <c r="V156" s="81" t="str">
        <f t="shared" si="6"/>
        <v>12020</v>
      </c>
      <c r="W156" s="80" t="str">
        <f t="shared" si="7"/>
        <v>1 a 30 dias</v>
      </c>
      <c r="X156" s="81" t="str">
        <f t="shared" si="8"/>
        <v>52021</v>
      </c>
    </row>
    <row r="157" spans="1:24" x14ac:dyDescent="0.3">
      <c r="A157" s="57">
        <v>44316</v>
      </c>
      <c r="B157">
        <v>29894663000189</v>
      </c>
      <c r="C157" t="s">
        <v>96</v>
      </c>
      <c r="D157" s="57">
        <v>43815</v>
      </c>
      <c r="E157">
        <v>89.76</v>
      </c>
      <c r="F157" s="57">
        <v>43928</v>
      </c>
      <c r="G157">
        <v>-388</v>
      </c>
      <c r="H157" s="57">
        <v>45968</v>
      </c>
      <c r="I157">
        <v>1652</v>
      </c>
      <c r="J157">
        <v>295062298</v>
      </c>
      <c r="K157">
        <v>72</v>
      </c>
      <c r="L157"/>
      <c r="M157"/>
      <c r="N157">
        <v>1.3599999999999999</v>
      </c>
      <c r="O157" s="83">
        <v>4412.66</v>
      </c>
      <c r="P157">
        <v>4061.2900000000013</v>
      </c>
      <c r="Q157">
        <v>1.681068</v>
      </c>
      <c r="R157">
        <v>4663.1099999999997</v>
      </c>
      <c r="S157">
        <v>1.681068</v>
      </c>
      <c r="T157" s="84">
        <v>4412.66</v>
      </c>
      <c r="U157" s="57">
        <v>43952</v>
      </c>
      <c r="V157" s="81" t="str">
        <f t="shared" si="6"/>
        <v>122019</v>
      </c>
      <c r="W157" s="80" t="str">
        <f t="shared" si="7"/>
        <v>Acima de 120 dias</v>
      </c>
      <c r="X157" s="81" t="str">
        <f t="shared" si="8"/>
        <v>52020</v>
      </c>
    </row>
    <row r="158" spans="1:24" x14ac:dyDescent="0.3">
      <c r="A158" s="57">
        <v>44316</v>
      </c>
      <c r="B158">
        <v>29894663000189</v>
      </c>
      <c r="C158" t="s">
        <v>96</v>
      </c>
      <c r="D158" s="57">
        <v>43843</v>
      </c>
      <c r="E158">
        <v>135.19999999999999</v>
      </c>
      <c r="F158" s="57">
        <v>44234</v>
      </c>
      <c r="G158">
        <v>-82</v>
      </c>
      <c r="H158" s="57">
        <v>45999</v>
      </c>
      <c r="I158">
        <v>1683</v>
      </c>
      <c r="J158">
        <v>295068068</v>
      </c>
      <c r="K158">
        <v>72</v>
      </c>
      <c r="L158"/>
      <c r="M158"/>
      <c r="N158">
        <v>1.36</v>
      </c>
      <c r="O158" s="83">
        <v>5415.34</v>
      </c>
      <c r="P158">
        <v>6110.4999999999991</v>
      </c>
      <c r="Q158">
        <v>1.622433</v>
      </c>
      <c r="R158">
        <v>5735.5</v>
      </c>
      <c r="S158">
        <v>1.622433</v>
      </c>
      <c r="T158" s="84">
        <v>5415.34</v>
      </c>
      <c r="U158" s="57">
        <v>44256</v>
      </c>
      <c r="V158" s="81" t="str">
        <f t="shared" si="6"/>
        <v>12020</v>
      </c>
      <c r="W158" s="80" t="str">
        <f t="shared" si="7"/>
        <v>61 a 90 dias</v>
      </c>
      <c r="X158" s="81" t="str">
        <f t="shared" si="8"/>
        <v>32021</v>
      </c>
    </row>
    <row r="159" spans="1:24" x14ac:dyDescent="0.3">
      <c r="A159" s="57">
        <v>44316</v>
      </c>
      <c r="B159">
        <v>29894663000189</v>
      </c>
      <c r="C159" t="s">
        <v>96</v>
      </c>
      <c r="D159" s="57">
        <v>43843</v>
      </c>
      <c r="E159">
        <v>124.64</v>
      </c>
      <c r="F159" s="57">
        <v>43989</v>
      </c>
      <c r="G159">
        <v>-327</v>
      </c>
      <c r="H159" s="57">
        <v>45999</v>
      </c>
      <c r="I159">
        <v>1683</v>
      </c>
      <c r="J159">
        <v>295071449</v>
      </c>
      <c r="K159">
        <v>72</v>
      </c>
      <c r="L159"/>
      <c r="M159"/>
      <c r="N159">
        <v>1.5039929999999999</v>
      </c>
      <c r="O159" s="83">
        <v>5563.1</v>
      </c>
      <c r="P159">
        <v>5396.12</v>
      </c>
      <c r="Q159">
        <v>2.0511849999999998</v>
      </c>
      <c r="R159">
        <v>6119.92</v>
      </c>
      <c r="S159">
        <v>2.0511849999999998</v>
      </c>
      <c r="T159" s="84">
        <v>5563.1</v>
      </c>
      <c r="U159" s="57">
        <v>43983</v>
      </c>
      <c r="V159" s="81" t="str">
        <f t="shared" si="6"/>
        <v>12020</v>
      </c>
      <c r="W159" s="80" t="str">
        <f t="shared" si="7"/>
        <v>Acima de 120 dias</v>
      </c>
      <c r="X159" s="81" t="str">
        <f t="shared" si="8"/>
        <v>62020</v>
      </c>
    </row>
    <row r="160" spans="1:24" x14ac:dyDescent="0.3">
      <c r="A160" s="57">
        <v>44316</v>
      </c>
      <c r="B160">
        <v>29894663000189</v>
      </c>
      <c r="C160" t="s">
        <v>96</v>
      </c>
      <c r="D160" s="57">
        <v>43903</v>
      </c>
      <c r="E160">
        <v>260.36</v>
      </c>
      <c r="F160" s="57">
        <v>44019</v>
      </c>
      <c r="G160">
        <v>-297</v>
      </c>
      <c r="H160" s="57">
        <v>46029</v>
      </c>
      <c r="I160">
        <v>1713</v>
      </c>
      <c r="J160">
        <v>295082180</v>
      </c>
      <c r="K160">
        <v>72</v>
      </c>
      <c r="L160"/>
      <c r="M160"/>
      <c r="N160">
        <v>1.36</v>
      </c>
      <c r="O160" s="83">
        <v>12192.84</v>
      </c>
      <c r="P160">
        <v>11664.140000000001</v>
      </c>
      <c r="Q160">
        <v>1.694272</v>
      </c>
      <c r="R160">
        <v>12988.57</v>
      </c>
      <c r="S160">
        <v>1.694272</v>
      </c>
      <c r="T160" s="84">
        <v>12192.84</v>
      </c>
      <c r="U160" s="57">
        <v>44044</v>
      </c>
      <c r="V160" s="81" t="str">
        <f t="shared" si="6"/>
        <v>32020</v>
      </c>
      <c r="W160" s="80" t="str">
        <f t="shared" si="7"/>
        <v>Acima de 120 dias</v>
      </c>
      <c r="X160" s="81" t="str">
        <f t="shared" si="8"/>
        <v>82020</v>
      </c>
    </row>
    <row r="161" spans="1:24" x14ac:dyDescent="0.3">
      <c r="A161" s="57">
        <v>44316</v>
      </c>
      <c r="B161">
        <v>29894663000189</v>
      </c>
      <c r="C161" t="s">
        <v>96</v>
      </c>
      <c r="D161" s="57">
        <v>43843</v>
      </c>
      <c r="E161">
        <v>89.38</v>
      </c>
      <c r="F161" s="57">
        <v>44050</v>
      </c>
      <c r="G161">
        <v>-266</v>
      </c>
      <c r="H161" s="57">
        <v>45999</v>
      </c>
      <c r="I161">
        <v>1683</v>
      </c>
      <c r="J161">
        <v>295178371</v>
      </c>
      <c r="K161">
        <v>72</v>
      </c>
      <c r="L161"/>
      <c r="M161"/>
      <c r="N161">
        <v>1.5129999999999999</v>
      </c>
      <c r="O161" s="83">
        <v>3806.05</v>
      </c>
      <c r="P161">
        <v>3859.2899999999991</v>
      </c>
      <c r="Q161">
        <v>2.0580959999999999</v>
      </c>
      <c r="R161">
        <v>4202.71</v>
      </c>
      <c r="S161">
        <v>2.0580959999999999</v>
      </c>
      <c r="T161" s="84">
        <v>3806.05</v>
      </c>
      <c r="U161" s="57">
        <v>44075</v>
      </c>
      <c r="V161" s="81" t="str">
        <f t="shared" si="6"/>
        <v>12020</v>
      </c>
      <c r="W161" s="80" t="str">
        <f t="shared" si="7"/>
        <v>Acima de 120 dias</v>
      </c>
      <c r="X161" s="81" t="str">
        <f t="shared" si="8"/>
        <v>92020</v>
      </c>
    </row>
    <row r="162" spans="1:24" x14ac:dyDescent="0.3">
      <c r="A162" s="57">
        <v>44316</v>
      </c>
      <c r="B162">
        <v>29894663000189</v>
      </c>
      <c r="C162" t="s">
        <v>96</v>
      </c>
      <c r="D162" s="57">
        <v>43903</v>
      </c>
      <c r="E162">
        <v>216.9</v>
      </c>
      <c r="F162" s="57">
        <v>44142</v>
      </c>
      <c r="G162">
        <v>-174</v>
      </c>
      <c r="H162" s="57">
        <v>46062</v>
      </c>
      <c r="I162">
        <v>1746</v>
      </c>
      <c r="J162">
        <v>295185706</v>
      </c>
      <c r="K162">
        <v>72</v>
      </c>
      <c r="L162"/>
      <c r="M162"/>
      <c r="N162">
        <v>1.36</v>
      </c>
      <c r="O162" s="83">
        <v>9469.08</v>
      </c>
      <c r="P162">
        <v>9799.1999999999989</v>
      </c>
      <c r="Q162">
        <v>1.643848</v>
      </c>
      <c r="R162">
        <v>10052.269999999999</v>
      </c>
      <c r="S162">
        <v>1.643848</v>
      </c>
      <c r="T162" s="84">
        <v>9469.08</v>
      </c>
      <c r="U162" s="57">
        <v>44166</v>
      </c>
      <c r="V162" s="81" t="str">
        <f t="shared" si="6"/>
        <v>32020</v>
      </c>
      <c r="W162" s="80" t="str">
        <f t="shared" si="7"/>
        <v>Acima de 120 dias</v>
      </c>
      <c r="X162" s="81" t="str">
        <f t="shared" si="8"/>
        <v>122020</v>
      </c>
    </row>
    <row r="163" spans="1:24" x14ac:dyDescent="0.3">
      <c r="A163" s="57">
        <v>44316</v>
      </c>
      <c r="B163">
        <v>29894663000189</v>
      </c>
      <c r="C163" t="s">
        <v>96</v>
      </c>
      <c r="D163" s="57">
        <v>43791</v>
      </c>
      <c r="E163">
        <v>264.33999999999997</v>
      </c>
      <c r="F163" s="57">
        <v>44111</v>
      </c>
      <c r="G163">
        <v>-205</v>
      </c>
      <c r="H163" s="57">
        <v>45937</v>
      </c>
      <c r="I163">
        <v>1621</v>
      </c>
      <c r="J163">
        <v>295254621</v>
      </c>
      <c r="K163">
        <v>72</v>
      </c>
      <c r="L163"/>
      <c r="M163"/>
      <c r="N163">
        <v>1.3460000000000001</v>
      </c>
      <c r="O163" s="83">
        <v>11281.199999999999</v>
      </c>
      <c r="P163">
        <v>12045.279999999993</v>
      </c>
      <c r="Q163">
        <v>1.6913720000000001</v>
      </c>
      <c r="R163">
        <v>12053.4</v>
      </c>
      <c r="S163">
        <v>1.6913720000000001</v>
      </c>
      <c r="T163" s="84">
        <v>11281.199999999999</v>
      </c>
      <c r="U163" s="57">
        <v>44105</v>
      </c>
      <c r="V163" s="81" t="str">
        <f t="shared" si="6"/>
        <v>112019</v>
      </c>
      <c r="W163" s="80" t="str">
        <f t="shared" si="7"/>
        <v>Acima de 120 dias</v>
      </c>
      <c r="X163" s="81" t="str">
        <f t="shared" si="8"/>
        <v>102020</v>
      </c>
    </row>
    <row r="164" spans="1:24" x14ac:dyDescent="0.3">
      <c r="A164" s="57">
        <v>44316</v>
      </c>
      <c r="B164">
        <v>29894663000189</v>
      </c>
      <c r="C164" t="s">
        <v>96</v>
      </c>
      <c r="D164" s="57">
        <v>43815</v>
      </c>
      <c r="E164">
        <v>203.44</v>
      </c>
      <c r="F164" s="57">
        <v>44050</v>
      </c>
      <c r="G164">
        <v>-266</v>
      </c>
      <c r="H164" s="57">
        <v>45937</v>
      </c>
      <c r="I164">
        <v>1621</v>
      </c>
      <c r="J164">
        <v>295357209</v>
      </c>
      <c r="K164">
        <v>72</v>
      </c>
      <c r="L164"/>
      <c r="M164"/>
      <c r="N164">
        <v>1.3811260000000001</v>
      </c>
      <c r="O164" s="83">
        <v>9041.42</v>
      </c>
      <c r="P164">
        <v>9070.5100000000057</v>
      </c>
      <c r="Q164">
        <v>1.721012</v>
      </c>
      <c r="R164">
        <v>9617.82</v>
      </c>
      <c r="S164">
        <v>1.721012</v>
      </c>
      <c r="T164" s="84">
        <v>9041.42</v>
      </c>
      <c r="U164" s="57">
        <v>44075</v>
      </c>
      <c r="V164" s="81" t="str">
        <f t="shared" si="6"/>
        <v>122019</v>
      </c>
      <c r="W164" s="80" t="str">
        <f t="shared" si="7"/>
        <v>Acima de 120 dias</v>
      </c>
      <c r="X164" s="81" t="str">
        <f t="shared" si="8"/>
        <v>92020</v>
      </c>
    </row>
    <row r="165" spans="1:24" x14ac:dyDescent="0.3">
      <c r="A165" s="57">
        <v>44316</v>
      </c>
      <c r="B165">
        <v>29894663000189</v>
      </c>
      <c r="C165" t="s">
        <v>96</v>
      </c>
      <c r="D165" s="57">
        <v>43815</v>
      </c>
      <c r="E165">
        <v>91</v>
      </c>
      <c r="F165" s="57">
        <v>44323</v>
      </c>
      <c r="G165">
        <v>7</v>
      </c>
      <c r="H165" s="57">
        <v>45968</v>
      </c>
      <c r="I165">
        <v>1652</v>
      </c>
      <c r="J165">
        <v>295362427</v>
      </c>
      <c r="K165">
        <v>72</v>
      </c>
      <c r="L165"/>
      <c r="M165"/>
      <c r="N165">
        <v>1.3599999999999999</v>
      </c>
      <c r="O165" s="83">
        <v>3284.95</v>
      </c>
      <c r="P165">
        <v>4117.3700000000008</v>
      </c>
      <c r="Q165">
        <v>1.688698</v>
      </c>
      <c r="R165">
        <v>3544.55</v>
      </c>
      <c r="S165">
        <v>1.688698</v>
      </c>
      <c r="T165" s="84">
        <v>3284.95</v>
      </c>
      <c r="U165" s="57">
        <v>44317</v>
      </c>
      <c r="V165" s="81" t="str">
        <f t="shared" si="6"/>
        <v>122019</v>
      </c>
      <c r="W165" s="80" t="str">
        <f t="shared" si="7"/>
        <v>1 a 30 dias</v>
      </c>
      <c r="X165" s="81" t="str">
        <f t="shared" si="8"/>
        <v>52021</v>
      </c>
    </row>
    <row r="166" spans="1:24" x14ac:dyDescent="0.3">
      <c r="A166" s="57">
        <v>44316</v>
      </c>
      <c r="B166">
        <v>29894663000189</v>
      </c>
      <c r="C166" t="s">
        <v>96</v>
      </c>
      <c r="D166" s="57">
        <v>43815</v>
      </c>
      <c r="E166">
        <v>265.42</v>
      </c>
      <c r="F166" s="57">
        <v>44050</v>
      </c>
      <c r="G166">
        <v>-266</v>
      </c>
      <c r="H166" s="57">
        <v>45968</v>
      </c>
      <c r="I166">
        <v>1652</v>
      </c>
      <c r="J166">
        <v>295364218</v>
      </c>
      <c r="K166">
        <v>72</v>
      </c>
      <c r="L166"/>
      <c r="M166"/>
      <c r="N166">
        <v>1.3599999999999999</v>
      </c>
      <c r="O166" s="83">
        <v>11967.900000000001</v>
      </c>
      <c r="P166">
        <v>12009.150000000001</v>
      </c>
      <c r="Q166">
        <v>1.6897009999999999</v>
      </c>
      <c r="R166">
        <v>12727.169999999998</v>
      </c>
      <c r="S166">
        <v>1.6897009999999999</v>
      </c>
      <c r="T166" s="84">
        <v>11967.900000000001</v>
      </c>
      <c r="U166" s="57">
        <v>44075</v>
      </c>
      <c r="V166" s="81" t="str">
        <f t="shared" si="6"/>
        <v>122019</v>
      </c>
      <c r="W166" s="80" t="str">
        <f t="shared" si="7"/>
        <v>Acima de 120 dias</v>
      </c>
      <c r="X166" s="81" t="str">
        <f t="shared" si="8"/>
        <v>92020</v>
      </c>
    </row>
    <row r="167" spans="1:24" x14ac:dyDescent="0.3">
      <c r="A167" s="57">
        <v>44316</v>
      </c>
      <c r="B167">
        <v>29894663000189</v>
      </c>
      <c r="C167" t="s">
        <v>96</v>
      </c>
      <c r="D167" s="57">
        <v>43873</v>
      </c>
      <c r="E167">
        <v>98.9</v>
      </c>
      <c r="F167" s="57">
        <v>44234</v>
      </c>
      <c r="G167">
        <v>-82</v>
      </c>
      <c r="H167" s="57">
        <v>45999</v>
      </c>
      <c r="I167">
        <v>1683</v>
      </c>
      <c r="J167">
        <v>295369839</v>
      </c>
      <c r="K167">
        <v>72</v>
      </c>
      <c r="L167"/>
      <c r="M167"/>
      <c r="N167">
        <v>1.3701862984911739</v>
      </c>
      <c r="O167" s="83">
        <v>3889.48</v>
      </c>
      <c r="P167">
        <v>4418.1100000000006</v>
      </c>
      <c r="Q167">
        <v>1.708321</v>
      </c>
      <c r="R167">
        <v>4186.12</v>
      </c>
      <c r="S167">
        <v>1.708321</v>
      </c>
      <c r="T167" s="84">
        <v>3889.48</v>
      </c>
      <c r="U167" s="57">
        <v>44228</v>
      </c>
      <c r="V167" s="81" t="str">
        <f t="shared" si="6"/>
        <v>22020</v>
      </c>
      <c r="W167" s="80" t="str">
        <f t="shared" si="7"/>
        <v>61 a 90 dias</v>
      </c>
      <c r="X167" s="81" t="str">
        <f t="shared" si="8"/>
        <v>22021</v>
      </c>
    </row>
    <row r="168" spans="1:24" x14ac:dyDescent="0.3">
      <c r="A168" s="57">
        <v>44316</v>
      </c>
      <c r="B168">
        <v>29894663000189</v>
      </c>
      <c r="C168" t="s">
        <v>96</v>
      </c>
      <c r="D168" s="57">
        <v>43791</v>
      </c>
      <c r="E168">
        <v>150.5</v>
      </c>
      <c r="F168" s="57">
        <v>43868</v>
      </c>
      <c r="G168">
        <v>-448</v>
      </c>
      <c r="H168" s="57">
        <v>45937</v>
      </c>
      <c r="I168">
        <v>1621</v>
      </c>
      <c r="J168">
        <v>295450026</v>
      </c>
      <c r="K168">
        <v>72</v>
      </c>
      <c r="L168"/>
      <c r="M168"/>
      <c r="N168">
        <v>1.3460000000000001</v>
      </c>
      <c r="O168" s="83">
        <v>7739.25</v>
      </c>
      <c r="P168">
        <v>6857.87</v>
      </c>
      <c r="Q168">
        <v>1.5989059999999999</v>
      </c>
      <c r="R168">
        <v>8066.54</v>
      </c>
      <c r="S168">
        <v>1.5989059999999999</v>
      </c>
      <c r="T168" s="84">
        <v>7739.25</v>
      </c>
      <c r="U168" s="57">
        <v>43922</v>
      </c>
      <c r="V168" s="81" t="str">
        <f t="shared" si="6"/>
        <v>112019</v>
      </c>
      <c r="W168" s="80" t="str">
        <f t="shared" si="7"/>
        <v>Acima de 120 dias</v>
      </c>
      <c r="X168" s="81" t="str">
        <f t="shared" si="8"/>
        <v>42020</v>
      </c>
    </row>
    <row r="169" spans="1:24" x14ac:dyDescent="0.3">
      <c r="A169" s="57">
        <v>44316</v>
      </c>
      <c r="B169">
        <v>29894663000189</v>
      </c>
      <c r="C169" t="s">
        <v>96</v>
      </c>
      <c r="D169" s="57">
        <v>43843</v>
      </c>
      <c r="E169">
        <v>279.33</v>
      </c>
      <c r="F169" s="57">
        <v>43897</v>
      </c>
      <c r="G169">
        <v>-419</v>
      </c>
      <c r="H169" s="57">
        <v>45999</v>
      </c>
      <c r="I169">
        <v>1683</v>
      </c>
      <c r="J169">
        <v>295459757</v>
      </c>
      <c r="K169">
        <v>72</v>
      </c>
      <c r="L169"/>
      <c r="M169"/>
      <c r="N169">
        <v>1.36</v>
      </c>
      <c r="O169" s="83">
        <v>14297.71</v>
      </c>
      <c r="P169">
        <v>12624.629999999996</v>
      </c>
      <c r="Q169">
        <v>1.607108</v>
      </c>
      <c r="R169">
        <v>14922.41</v>
      </c>
      <c r="S169">
        <v>1.607108</v>
      </c>
      <c r="T169" s="84">
        <v>14297.71</v>
      </c>
      <c r="U169" s="57">
        <v>43922</v>
      </c>
      <c r="V169" s="81" t="str">
        <f t="shared" si="6"/>
        <v>12020</v>
      </c>
      <c r="W169" s="80" t="str">
        <f t="shared" si="7"/>
        <v>Acima de 120 dias</v>
      </c>
      <c r="X169" s="81" t="str">
        <f t="shared" si="8"/>
        <v>42020</v>
      </c>
    </row>
    <row r="170" spans="1:24" x14ac:dyDescent="0.3">
      <c r="A170" s="57">
        <v>44316</v>
      </c>
      <c r="B170">
        <v>29894663000189</v>
      </c>
      <c r="C170" t="s">
        <v>96</v>
      </c>
      <c r="D170" s="57">
        <v>43815</v>
      </c>
      <c r="E170">
        <v>124.23</v>
      </c>
      <c r="F170" s="57">
        <v>43837</v>
      </c>
      <c r="G170">
        <v>-479</v>
      </c>
      <c r="H170" s="57">
        <v>45968</v>
      </c>
      <c r="I170">
        <v>1652</v>
      </c>
      <c r="J170">
        <v>295462664</v>
      </c>
      <c r="K170">
        <v>72</v>
      </c>
      <c r="L170"/>
      <c r="M170"/>
      <c r="N170">
        <v>1.3599999999999999</v>
      </c>
      <c r="O170" s="83">
        <v>6479.18</v>
      </c>
      <c r="P170">
        <v>5620.94</v>
      </c>
      <c r="Q170">
        <v>1.681845</v>
      </c>
      <c r="R170">
        <v>6826.55</v>
      </c>
      <c r="S170">
        <v>1.681845</v>
      </c>
      <c r="T170" s="84">
        <v>6479.18</v>
      </c>
      <c r="U170" s="57">
        <v>43891</v>
      </c>
      <c r="V170" s="81" t="str">
        <f t="shared" si="6"/>
        <v>122019</v>
      </c>
      <c r="W170" s="80" t="str">
        <f t="shared" si="7"/>
        <v>Acima de 120 dias</v>
      </c>
      <c r="X170" s="81" t="str">
        <f t="shared" si="8"/>
        <v>32020</v>
      </c>
    </row>
    <row r="171" spans="1:24" x14ac:dyDescent="0.3">
      <c r="A171" s="57">
        <v>44316</v>
      </c>
      <c r="B171">
        <v>29894663000189</v>
      </c>
      <c r="C171" t="s">
        <v>96</v>
      </c>
      <c r="D171" s="57">
        <v>43815</v>
      </c>
      <c r="E171">
        <v>434.07</v>
      </c>
      <c r="F171" s="57">
        <v>43989</v>
      </c>
      <c r="G171">
        <v>-327</v>
      </c>
      <c r="H171" s="57">
        <v>45968</v>
      </c>
      <c r="I171">
        <v>1652</v>
      </c>
      <c r="J171">
        <v>295561209</v>
      </c>
      <c r="K171">
        <v>72</v>
      </c>
      <c r="L171"/>
      <c r="M171"/>
      <c r="N171">
        <v>1.3599999999999999</v>
      </c>
      <c r="O171" s="83">
        <v>20488.870000000003</v>
      </c>
      <c r="P171">
        <v>19639.889999999989</v>
      </c>
      <c r="Q171">
        <v>1.676105</v>
      </c>
      <c r="R171">
        <v>21682.23</v>
      </c>
      <c r="S171">
        <v>1.676105</v>
      </c>
      <c r="T171" s="84">
        <v>20488.870000000003</v>
      </c>
      <c r="U171" s="57">
        <v>44013</v>
      </c>
      <c r="V171" s="81" t="str">
        <f t="shared" si="6"/>
        <v>122019</v>
      </c>
      <c r="W171" s="80" t="str">
        <f t="shared" si="7"/>
        <v>Acima de 120 dias</v>
      </c>
      <c r="X171" s="81" t="str">
        <f t="shared" si="8"/>
        <v>72020</v>
      </c>
    </row>
    <row r="172" spans="1:24" x14ac:dyDescent="0.3">
      <c r="A172" s="57">
        <v>44316</v>
      </c>
      <c r="B172">
        <v>29894663000189</v>
      </c>
      <c r="C172" t="s">
        <v>96</v>
      </c>
      <c r="D172" s="57">
        <v>43843</v>
      </c>
      <c r="E172">
        <v>142.88999999999999</v>
      </c>
      <c r="F172" s="57">
        <v>43989</v>
      </c>
      <c r="G172">
        <v>-327</v>
      </c>
      <c r="H172" s="57">
        <v>45999</v>
      </c>
      <c r="I172">
        <v>1683</v>
      </c>
      <c r="J172">
        <v>295567378</v>
      </c>
      <c r="K172">
        <v>72</v>
      </c>
      <c r="L172"/>
      <c r="M172"/>
      <c r="N172">
        <v>1.36</v>
      </c>
      <c r="O172" s="83">
        <v>6868.68</v>
      </c>
      <c r="P172">
        <v>6458.08</v>
      </c>
      <c r="Q172">
        <v>1.6205989999999999</v>
      </c>
      <c r="R172">
        <v>7204.84</v>
      </c>
      <c r="S172">
        <v>1.6205989999999999</v>
      </c>
      <c r="T172" s="84">
        <v>6868.68</v>
      </c>
      <c r="U172" s="57">
        <v>43983</v>
      </c>
      <c r="V172" s="81" t="str">
        <f t="shared" si="6"/>
        <v>12020</v>
      </c>
      <c r="W172" s="80" t="str">
        <f t="shared" si="7"/>
        <v>Acima de 120 dias</v>
      </c>
      <c r="X172" s="81" t="str">
        <f t="shared" si="8"/>
        <v>62020</v>
      </c>
    </row>
    <row r="173" spans="1:24" x14ac:dyDescent="0.3">
      <c r="A173" s="57">
        <v>44316</v>
      </c>
      <c r="B173">
        <v>29894663000189</v>
      </c>
      <c r="C173" t="s">
        <v>96</v>
      </c>
      <c r="D173" s="57">
        <v>43873</v>
      </c>
      <c r="E173">
        <v>185.4</v>
      </c>
      <c r="F173" s="57">
        <v>44323</v>
      </c>
      <c r="G173">
        <v>7</v>
      </c>
      <c r="H173" s="57">
        <v>44935</v>
      </c>
      <c r="I173">
        <v>619</v>
      </c>
      <c r="J173">
        <v>295586995</v>
      </c>
      <c r="K173">
        <v>36</v>
      </c>
      <c r="L173"/>
      <c r="M173"/>
      <c r="N173">
        <v>1.4949999999999999</v>
      </c>
      <c r="O173" s="83">
        <v>3194.86</v>
      </c>
      <c r="P173">
        <v>5019.03</v>
      </c>
      <c r="Q173">
        <v>2.0652840000000001</v>
      </c>
      <c r="R173">
        <v>3368.33</v>
      </c>
      <c r="S173">
        <v>2.0652840000000001</v>
      </c>
      <c r="T173" s="84">
        <v>3194.86</v>
      </c>
      <c r="U173" s="57">
        <v>44317</v>
      </c>
      <c r="V173" s="81" t="str">
        <f t="shared" si="6"/>
        <v>22020</v>
      </c>
      <c r="W173" s="80" t="str">
        <f t="shared" si="7"/>
        <v>1 a 30 dias</v>
      </c>
      <c r="X173" s="81" t="str">
        <f t="shared" si="8"/>
        <v>52021</v>
      </c>
    </row>
    <row r="174" spans="1:24" x14ac:dyDescent="0.3">
      <c r="A174" s="57">
        <v>44316</v>
      </c>
      <c r="B174">
        <v>29894663000189</v>
      </c>
      <c r="C174" t="s">
        <v>96</v>
      </c>
      <c r="D174" s="57">
        <v>43791</v>
      </c>
      <c r="E174">
        <v>255.78</v>
      </c>
      <c r="F174" s="57">
        <v>44142</v>
      </c>
      <c r="G174">
        <v>-174</v>
      </c>
      <c r="H174" s="57">
        <v>44841</v>
      </c>
      <c r="I174">
        <v>525</v>
      </c>
      <c r="J174">
        <v>295653644</v>
      </c>
      <c r="K174">
        <v>36</v>
      </c>
      <c r="L174"/>
      <c r="M174"/>
      <c r="N174">
        <v>1.3460000000000001</v>
      </c>
      <c r="O174" s="83">
        <v>5530.04</v>
      </c>
      <c r="P174">
        <v>7124.8900000000021</v>
      </c>
      <c r="Q174">
        <v>1.7235510000000001</v>
      </c>
      <c r="R174">
        <v>5653.23</v>
      </c>
      <c r="S174">
        <v>1.7235510000000001</v>
      </c>
      <c r="T174" s="84">
        <v>5530.04</v>
      </c>
      <c r="U174" s="57">
        <v>44136</v>
      </c>
      <c r="V174" s="81" t="str">
        <f t="shared" si="6"/>
        <v>112019</v>
      </c>
      <c r="W174" s="80" t="str">
        <f t="shared" si="7"/>
        <v>Acima de 120 dias</v>
      </c>
      <c r="X174" s="81" t="str">
        <f t="shared" si="8"/>
        <v>112020</v>
      </c>
    </row>
    <row r="175" spans="1:24" x14ac:dyDescent="0.3">
      <c r="A175" s="57">
        <v>44316</v>
      </c>
      <c r="B175">
        <v>29894663000189</v>
      </c>
      <c r="C175" t="s">
        <v>96</v>
      </c>
      <c r="D175" s="57">
        <v>43815</v>
      </c>
      <c r="E175">
        <v>189.26</v>
      </c>
      <c r="F175" s="57">
        <v>44172</v>
      </c>
      <c r="G175">
        <v>-144</v>
      </c>
      <c r="H175" s="57">
        <v>45968</v>
      </c>
      <c r="I175">
        <v>1652</v>
      </c>
      <c r="J175">
        <v>295657075</v>
      </c>
      <c r="K175">
        <v>72</v>
      </c>
      <c r="L175"/>
      <c r="M175"/>
      <c r="N175">
        <v>1.3599999999999999</v>
      </c>
      <c r="O175" s="83">
        <v>7851.93</v>
      </c>
      <c r="P175">
        <v>8563.3200000000033</v>
      </c>
      <c r="Q175">
        <v>1.641459</v>
      </c>
      <c r="R175">
        <v>8318.18</v>
      </c>
      <c r="S175">
        <v>1.641459</v>
      </c>
      <c r="T175" s="84">
        <v>7851.93</v>
      </c>
      <c r="U175" s="57">
        <v>44197</v>
      </c>
      <c r="V175" s="81" t="str">
        <f t="shared" si="6"/>
        <v>122019</v>
      </c>
      <c r="W175" s="80" t="str">
        <f t="shared" si="7"/>
        <v>Acima de 120 dias</v>
      </c>
      <c r="X175" s="81" t="str">
        <f t="shared" si="8"/>
        <v>12021</v>
      </c>
    </row>
    <row r="176" spans="1:24" x14ac:dyDescent="0.3">
      <c r="A176" s="57">
        <v>44316</v>
      </c>
      <c r="B176">
        <v>29894663000189</v>
      </c>
      <c r="C176" t="s">
        <v>96</v>
      </c>
      <c r="D176" s="57">
        <v>43815</v>
      </c>
      <c r="E176">
        <v>286.10000000000002</v>
      </c>
      <c r="F176" s="57">
        <v>44172</v>
      </c>
      <c r="G176">
        <v>-144</v>
      </c>
      <c r="H176" s="57">
        <v>45968</v>
      </c>
      <c r="I176">
        <v>1652</v>
      </c>
      <c r="J176">
        <v>295663522</v>
      </c>
      <c r="K176">
        <v>72</v>
      </c>
      <c r="L176"/>
      <c r="M176"/>
      <c r="N176">
        <v>1.3599999999999999</v>
      </c>
      <c r="O176" s="83">
        <v>11765.07</v>
      </c>
      <c r="P176">
        <v>12944.860000000002</v>
      </c>
      <c r="Q176">
        <v>1.6857409999999999</v>
      </c>
      <c r="R176">
        <v>12574.390000000001</v>
      </c>
      <c r="S176">
        <v>1.6857409999999999</v>
      </c>
      <c r="T176" s="84">
        <v>11765.07</v>
      </c>
      <c r="U176" s="57">
        <v>44197</v>
      </c>
      <c r="V176" s="81" t="str">
        <f t="shared" si="6"/>
        <v>122019</v>
      </c>
      <c r="W176" s="80" t="str">
        <f t="shared" si="7"/>
        <v>Acima de 120 dias</v>
      </c>
      <c r="X176" s="81" t="str">
        <f t="shared" si="8"/>
        <v>12021</v>
      </c>
    </row>
    <row r="177" spans="1:24" x14ac:dyDescent="0.3">
      <c r="A177" s="57">
        <v>44316</v>
      </c>
      <c r="B177">
        <v>29894663000189</v>
      </c>
      <c r="C177" t="s">
        <v>96</v>
      </c>
      <c r="D177" s="57">
        <v>43903</v>
      </c>
      <c r="E177">
        <v>108.97</v>
      </c>
      <c r="F177" s="57">
        <v>44262</v>
      </c>
      <c r="G177">
        <v>-54</v>
      </c>
      <c r="H177" s="57">
        <v>46029</v>
      </c>
      <c r="I177">
        <v>1713</v>
      </c>
      <c r="J177">
        <v>295674517</v>
      </c>
      <c r="K177">
        <v>72</v>
      </c>
      <c r="L177"/>
      <c r="M177"/>
      <c r="N177">
        <v>1.36</v>
      </c>
      <c r="O177" s="83">
        <v>4249.3999999999996</v>
      </c>
      <c r="P177">
        <v>4881.8600000000015</v>
      </c>
      <c r="Q177">
        <v>1.6750609999999999</v>
      </c>
      <c r="R177">
        <v>4564.42</v>
      </c>
      <c r="S177">
        <v>1.6750609999999999</v>
      </c>
      <c r="T177" s="84">
        <v>4249.3999999999996</v>
      </c>
      <c r="U177" s="57">
        <v>44256</v>
      </c>
      <c r="V177" s="81" t="str">
        <f t="shared" si="6"/>
        <v>32020</v>
      </c>
      <c r="W177" s="80" t="str">
        <f t="shared" si="7"/>
        <v>31 a 60 dias</v>
      </c>
      <c r="X177" s="81" t="str">
        <f t="shared" si="8"/>
        <v>32021</v>
      </c>
    </row>
    <row r="178" spans="1:24" x14ac:dyDescent="0.3">
      <c r="A178" s="57">
        <v>44316</v>
      </c>
      <c r="B178">
        <v>29894663000189</v>
      </c>
      <c r="C178" t="s">
        <v>96</v>
      </c>
      <c r="D178" s="57">
        <v>43815</v>
      </c>
      <c r="E178">
        <v>83.04</v>
      </c>
      <c r="F178" s="57">
        <v>43868</v>
      </c>
      <c r="G178">
        <v>-448</v>
      </c>
      <c r="H178" s="57">
        <v>45968</v>
      </c>
      <c r="I178">
        <v>1652</v>
      </c>
      <c r="J178">
        <v>295759436</v>
      </c>
      <c r="K178">
        <v>72</v>
      </c>
      <c r="L178"/>
      <c r="M178"/>
      <c r="N178">
        <v>1.3599999999999999</v>
      </c>
      <c r="O178" s="83">
        <v>4273.41</v>
      </c>
      <c r="P178">
        <v>3757.22</v>
      </c>
      <c r="Q178">
        <v>1.6445050000000001</v>
      </c>
      <c r="R178">
        <v>4480.08</v>
      </c>
      <c r="S178">
        <v>1.6445050000000001</v>
      </c>
      <c r="T178" s="84">
        <v>4273.41</v>
      </c>
      <c r="U178" s="57">
        <v>43862</v>
      </c>
      <c r="V178" s="81" t="str">
        <f t="shared" si="6"/>
        <v>122019</v>
      </c>
      <c r="W178" s="80" t="str">
        <f t="shared" si="7"/>
        <v>Acima de 120 dias</v>
      </c>
      <c r="X178" s="81" t="str">
        <f t="shared" si="8"/>
        <v>22020</v>
      </c>
    </row>
    <row r="179" spans="1:24" x14ac:dyDescent="0.3">
      <c r="A179" s="57">
        <v>44316</v>
      </c>
      <c r="B179">
        <v>29894663000189</v>
      </c>
      <c r="C179" t="s">
        <v>96</v>
      </c>
      <c r="D179" s="57">
        <v>43815</v>
      </c>
      <c r="E179">
        <v>139.99</v>
      </c>
      <c r="F179" s="57">
        <v>43897</v>
      </c>
      <c r="G179">
        <v>-419</v>
      </c>
      <c r="H179" s="57">
        <v>45968</v>
      </c>
      <c r="I179">
        <v>1652</v>
      </c>
      <c r="J179">
        <v>295858458</v>
      </c>
      <c r="K179">
        <v>72</v>
      </c>
      <c r="L179"/>
      <c r="M179"/>
      <c r="N179">
        <v>1.3599999999999999</v>
      </c>
      <c r="O179" s="83">
        <v>7064.5</v>
      </c>
      <c r="P179">
        <v>6333.9600000000009</v>
      </c>
      <c r="Q179">
        <v>1.6442829999999999</v>
      </c>
      <c r="R179">
        <v>7412.6299999999992</v>
      </c>
      <c r="S179">
        <v>1.6442829999999999</v>
      </c>
      <c r="T179" s="84">
        <v>7064.5</v>
      </c>
      <c r="U179" s="57">
        <v>43922</v>
      </c>
      <c r="V179" s="81" t="str">
        <f t="shared" si="6"/>
        <v>122019</v>
      </c>
      <c r="W179" s="80" t="str">
        <f t="shared" si="7"/>
        <v>Acima de 120 dias</v>
      </c>
      <c r="X179" s="81" t="str">
        <f t="shared" si="8"/>
        <v>42020</v>
      </c>
    </row>
    <row r="180" spans="1:24" x14ac:dyDescent="0.3">
      <c r="A180" s="57">
        <v>44316</v>
      </c>
      <c r="B180">
        <v>29894663000189</v>
      </c>
      <c r="C180" t="s">
        <v>96</v>
      </c>
      <c r="D180" s="57">
        <v>43815</v>
      </c>
      <c r="E180">
        <v>112.62</v>
      </c>
      <c r="F180" s="57">
        <v>44081</v>
      </c>
      <c r="G180">
        <v>-235</v>
      </c>
      <c r="H180" s="57">
        <v>45968</v>
      </c>
      <c r="I180">
        <v>1652</v>
      </c>
      <c r="J180">
        <v>295859346</v>
      </c>
      <c r="K180">
        <v>72</v>
      </c>
      <c r="L180"/>
      <c r="M180"/>
      <c r="N180">
        <v>1.3599999999999999</v>
      </c>
      <c r="O180" s="83">
        <v>5014.71</v>
      </c>
      <c r="P180">
        <v>5095.6399999999994</v>
      </c>
      <c r="Q180">
        <v>1.6366289999999999</v>
      </c>
      <c r="R180">
        <v>5287.64</v>
      </c>
      <c r="S180">
        <v>1.6366289999999999</v>
      </c>
      <c r="T180" s="84">
        <v>5014.71</v>
      </c>
      <c r="U180" s="57">
        <v>44075</v>
      </c>
      <c r="V180" s="81" t="str">
        <f t="shared" si="6"/>
        <v>122019</v>
      </c>
      <c r="W180" s="80" t="str">
        <f t="shared" si="7"/>
        <v>Acima de 120 dias</v>
      </c>
      <c r="X180" s="81" t="str">
        <f t="shared" si="8"/>
        <v>92020</v>
      </c>
    </row>
    <row r="181" spans="1:24" x14ac:dyDescent="0.3">
      <c r="A181" s="57">
        <v>44316</v>
      </c>
      <c r="B181">
        <v>29894663000189</v>
      </c>
      <c r="C181" t="s">
        <v>96</v>
      </c>
      <c r="D181" s="57">
        <v>43873</v>
      </c>
      <c r="E181">
        <v>86.59</v>
      </c>
      <c r="F181" s="57">
        <v>43928</v>
      </c>
      <c r="G181">
        <v>-388</v>
      </c>
      <c r="H181" s="57">
        <v>46029</v>
      </c>
      <c r="I181">
        <v>1713</v>
      </c>
      <c r="J181">
        <v>295881175</v>
      </c>
      <c r="K181">
        <v>72</v>
      </c>
      <c r="L181"/>
      <c r="M181"/>
      <c r="N181">
        <v>1.3691684505666588</v>
      </c>
      <c r="O181" s="83">
        <v>4305.2</v>
      </c>
      <c r="P181">
        <v>3902.0000000000005</v>
      </c>
      <c r="Q181">
        <v>1.7072080000000001</v>
      </c>
      <c r="R181">
        <v>4571.8100000000004</v>
      </c>
      <c r="S181">
        <v>1.7072080000000001</v>
      </c>
      <c r="T181" s="84">
        <v>4305.2</v>
      </c>
      <c r="U181" s="57">
        <v>43952</v>
      </c>
      <c r="V181" s="81" t="str">
        <f t="shared" si="6"/>
        <v>22020</v>
      </c>
      <c r="W181" s="80" t="str">
        <f t="shared" si="7"/>
        <v>Acima de 120 dias</v>
      </c>
      <c r="X181" s="81" t="str">
        <f t="shared" si="8"/>
        <v>52020</v>
      </c>
    </row>
    <row r="182" spans="1:24" x14ac:dyDescent="0.3">
      <c r="A182" s="57">
        <v>44316</v>
      </c>
      <c r="B182">
        <v>29894663000189</v>
      </c>
      <c r="C182" t="s">
        <v>96</v>
      </c>
      <c r="D182" s="57">
        <v>43791</v>
      </c>
      <c r="E182">
        <v>118.92</v>
      </c>
      <c r="F182" s="57">
        <v>43837</v>
      </c>
      <c r="G182">
        <v>-479</v>
      </c>
      <c r="H182" s="57">
        <v>45937</v>
      </c>
      <c r="I182">
        <v>1621</v>
      </c>
      <c r="J182">
        <v>295950933</v>
      </c>
      <c r="K182">
        <v>72</v>
      </c>
      <c r="L182"/>
      <c r="M182"/>
      <c r="N182">
        <v>1.3460000000000001</v>
      </c>
      <c r="O182" s="83">
        <v>6196.88</v>
      </c>
      <c r="P182">
        <v>5418.8499999999985</v>
      </c>
      <c r="Q182">
        <v>1.6374150000000001</v>
      </c>
      <c r="R182">
        <v>6492.89</v>
      </c>
      <c r="S182">
        <v>1.6374150000000001</v>
      </c>
      <c r="T182" s="84">
        <v>6196.88</v>
      </c>
      <c r="U182" s="57">
        <v>43831</v>
      </c>
      <c r="V182" s="81" t="str">
        <f t="shared" si="6"/>
        <v>112019</v>
      </c>
      <c r="W182" s="80" t="str">
        <f t="shared" si="7"/>
        <v>Acima de 120 dias</v>
      </c>
      <c r="X182" s="81" t="str">
        <f t="shared" si="8"/>
        <v>12020</v>
      </c>
    </row>
    <row r="183" spans="1:24" x14ac:dyDescent="0.3">
      <c r="A183" s="57">
        <v>44316</v>
      </c>
      <c r="B183">
        <v>29894663000189</v>
      </c>
      <c r="C183" t="s">
        <v>96</v>
      </c>
      <c r="D183" s="57">
        <v>43815</v>
      </c>
      <c r="E183">
        <v>105.31</v>
      </c>
      <c r="F183" s="57">
        <v>43897</v>
      </c>
      <c r="G183">
        <v>-419</v>
      </c>
      <c r="H183" s="57">
        <v>45968</v>
      </c>
      <c r="I183">
        <v>1652</v>
      </c>
      <c r="J183">
        <v>295955534</v>
      </c>
      <c r="K183">
        <v>72</v>
      </c>
      <c r="L183"/>
      <c r="M183"/>
      <c r="N183">
        <v>1.3599999999999999</v>
      </c>
      <c r="O183" s="83">
        <v>5323.71</v>
      </c>
      <c r="P183">
        <v>4764.8600000000006</v>
      </c>
      <c r="Q183">
        <v>1.6336299999999999</v>
      </c>
      <c r="R183">
        <v>5576.2800000000007</v>
      </c>
      <c r="S183">
        <v>1.6336299999999999</v>
      </c>
      <c r="T183" s="84">
        <v>5323.71</v>
      </c>
      <c r="U183" s="57">
        <v>44105</v>
      </c>
      <c r="V183" s="81" t="str">
        <f t="shared" si="6"/>
        <v>122019</v>
      </c>
      <c r="W183" s="80" t="str">
        <f t="shared" si="7"/>
        <v>Acima de 120 dias</v>
      </c>
      <c r="X183" s="81" t="str">
        <f t="shared" si="8"/>
        <v>102020</v>
      </c>
    </row>
    <row r="184" spans="1:24" x14ac:dyDescent="0.3">
      <c r="A184" s="57">
        <v>44316</v>
      </c>
      <c r="B184">
        <v>29894663000189</v>
      </c>
      <c r="C184" t="s">
        <v>96</v>
      </c>
      <c r="D184" s="57">
        <v>43873</v>
      </c>
      <c r="E184">
        <v>138.1</v>
      </c>
      <c r="F184" s="57">
        <v>44172</v>
      </c>
      <c r="G184">
        <v>-144</v>
      </c>
      <c r="H184" s="57">
        <v>46029</v>
      </c>
      <c r="I184">
        <v>1713</v>
      </c>
      <c r="J184">
        <v>295972895</v>
      </c>
      <c r="K184">
        <v>72</v>
      </c>
      <c r="L184"/>
      <c r="M184"/>
      <c r="N184">
        <v>1.36</v>
      </c>
      <c r="O184" s="83">
        <v>5835.1200000000008</v>
      </c>
      <c r="P184">
        <v>6240.3400000000029</v>
      </c>
      <c r="Q184">
        <v>1.6454500000000001</v>
      </c>
      <c r="R184">
        <v>6198.8600000000006</v>
      </c>
      <c r="S184">
        <v>1.6454500000000001</v>
      </c>
      <c r="T184" s="84">
        <v>5835.1200000000008</v>
      </c>
      <c r="U184" s="57">
        <v>44197</v>
      </c>
      <c r="V184" s="81" t="str">
        <f t="shared" si="6"/>
        <v>22020</v>
      </c>
      <c r="W184" s="80" t="str">
        <f t="shared" si="7"/>
        <v>Acima de 120 dias</v>
      </c>
      <c r="X184" s="81" t="str">
        <f t="shared" si="8"/>
        <v>12021</v>
      </c>
    </row>
    <row r="185" spans="1:24" x14ac:dyDescent="0.3">
      <c r="A185" s="57">
        <v>44316</v>
      </c>
      <c r="B185">
        <v>29894663000189</v>
      </c>
      <c r="C185" t="s">
        <v>96</v>
      </c>
      <c r="D185" s="57">
        <v>43873</v>
      </c>
      <c r="E185">
        <v>166.85</v>
      </c>
      <c r="F185" s="57">
        <v>43989</v>
      </c>
      <c r="G185">
        <v>-327</v>
      </c>
      <c r="H185" s="57">
        <v>46029</v>
      </c>
      <c r="I185">
        <v>1713</v>
      </c>
      <c r="J185">
        <v>295978168</v>
      </c>
      <c r="K185">
        <v>72</v>
      </c>
      <c r="L185"/>
      <c r="M185"/>
      <c r="N185">
        <v>1.36</v>
      </c>
      <c r="O185" s="83">
        <v>8054.46</v>
      </c>
      <c r="P185">
        <v>7539.52</v>
      </c>
      <c r="Q185">
        <v>1.643138</v>
      </c>
      <c r="R185">
        <v>8490.44</v>
      </c>
      <c r="S185">
        <v>1.643138</v>
      </c>
      <c r="T185" s="84">
        <v>8054.46</v>
      </c>
      <c r="U185" s="57">
        <v>44013</v>
      </c>
      <c r="V185" s="81" t="str">
        <f t="shared" si="6"/>
        <v>22020</v>
      </c>
      <c r="W185" s="80" t="str">
        <f t="shared" si="7"/>
        <v>Acima de 120 dias</v>
      </c>
      <c r="X185" s="81" t="str">
        <f t="shared" si="8"/>
        <v>72020</v>
      </c>
    </row>
    <row r="186" spans="1:24" x14ac:dyDescent="0.3">
      <c r="A186" s="57">
        <v>44316</v>
      </c>
      <c r="B186">
        <v>29894663000189</v>
      </c>
      <c r="C186" t="s">
        <v>96</v>
      </c>
      <c r="D186" s="57">
        <v>43873</v>
      </c>
      <c r="E186">
        <v>442.92</v>
      </c>
      <c r="F186" s="57">
        <v>44262</v>
      </c>
      <c r="G186">
        <v>-54</v>
      </c>
      <c r="H186" s="57">
        <v>46029</v>
      </c>
      <c r="I186">
        <v>1713</v>
      </c>
      <c r="J186">
        <v>296073648</v>
      </c>
      <c r="K186">
        <v>72</v>
      </c>
      <c r="L186"/>
      <c r="M186"/>
      <c r="N186">
        <v>1.36</v>
      </c>
      <c r="O186" s="83">
        <v>17377.579999999998</v>
      </c>
      <c r="P186">
        <v>20014.330000000002</v>
      </c>
      <c r="Q186">
        <v>1.647608</v>
      </c>
      <c r="R186">
        <v>18552.55</v>
      </c>
      <c r="S186">
        <v>1.647608</v>
      </c>
      <c r="T186" s="84">
        <v>17377.579999999998</v>
      </c>
      <c r="U186" s="57">
        <v>44287</v>
      </c>
      <c r="V186" s="81" t="str">
        <f t="shared" si="6"/>
        <v>22020</v>
      </c>
      <c r="W186" s="80" t="str">
        <f t="shared" si="7"/>
        <v>31 a 60 dias</v>
      </c>
      <c r="X186" s="81" t="str">
        <f t="shared" si="8"/>
        <v>42021</v>
      </c>
    </row>
    <row r="187" spans="1:24" x14ac:dyDescent="0.3">
      <c r="A187" s="57">
        <v>44316</v>
      </c>
      <c r="B187">
        <v>29894663000189</v>
      </c>
      <c r="C187" t="s">
        <v>96</v>
      </c>
      <c r="D187" s="57">
        <v>43873</v>
      </c>
      <c r="E187">
        <v>217.1</v>
      </c>
      <c r="F187" s="57">
        <v>43989</v>
      </c>
      <c r="G187">
        <v>-327</v>
      </c>
      <c r="H187" s="57">
        <v>46029</v>
      </c>
      <c r="I187">
        <v>1713</v>
      </c>
      <c r="J187">
        <v>296077267</v>
      </c>
      <c r="K187">
        <v>72</v>
      </c>
      <c r="L187"/>
      <c r="M187"/>
      <c r="N187">
        <v>1.36</v>
      </c>
      <c r="O187" s="83">
        <v>10509.04</v>
      </c>
      <c r="P187">
        <v>9810.15</v>
      </c>
      <c r="Q187">
        <v>1.6279980000000001</v>
      </c>
      <c r="R187">
        <v>11047.52</v>
      </c>
      <c r="S187">
        <v>1.6279980000000001</v>
      </c>
      <c r="T187" s="84">
        <v>10509.04</v>
      </c>
      <c r="U187" s="57">
        <v>44013</v>
      </c>
      <c r="V187" s="81" t="str">
        <f t="shared" si="6"/>
        <v>22020</v>
      </c>
      <c r="W187" s="80" t="str">
        <f t="shared" si="7"/>
        <v>Acima de 120 dias</v>
      </c>
      <c r="X187" s="81" t="str">
        <f t="shared" si="8"/>
        <v>72020</v>
      </c>
    </row>
    <row r="188" spans="1:24" x14ac:dyDescent="0.3">
      <c r="A188" s="57">
        <v>44316</v>
      </c>
      <c r="B188">
        <v>29894663000189</v>
      </c>
      <c r="C188" t="s">
        <v>96</v>
      </c>
      <c r="D188" s="57">
        <v>43903</v>
      </c>
      <c r="E188">
        <v>332.8</v>
      </c>
      <c r="F188" s="57">
        <v>43958</v>
      </c>
      <c r="G188">
        <v>-358</v>
      </c>
      <c r="H188" s="57">
        <v>46029</v>
      </c>
      <c r="I188">
        <v>1713</v>
      </c>
      <c r="J188">
        <v>296083824</v>
      </c>
      <c r="K188">
        <v>72</v>
      </c>
      <c r="L188"/>
      <c r="M188"/>
      <c r="N188">
        <v>1.36</v>
      </c>
      <c r="O188" s="83">
        <v>16247.72</v>
      </c>
      <c r="P188">
        <v>14909.510000000004</v>
      </c>
      <c r="Q188">
        <v>1.6953320000000001</v>
      </c>
      <c r="R188">
        <v>17267.940000000002</v>
      </c>
      <c r="S188">
        <v>1.6953320000000001</v>
      </c>
      <c r="T188" s="84">
        <v>16247.72</v>
      </c>
      <c r="U188" s="57">
        <v>43983</v>
      </c>
      <c r="V188" s="81" t="str">
        <f t="shared" si="6"/>
        <v>32020</v>
      </c>
      <c r="W188" s="80" t="str">
        <f t="shared" si="7"/>
        <v>Acima de 120 dias</v>
      </c>
      <c r="X188" s="81" t="str">
        <f t="shared" si="8"/>
        <v>62020</v>
      </c>
    </row>
    <row r="189" spans="1:24" x14ac:dyDescent="0.3">
      <c r="A189" s="57">
        <v>44316</v>
      </c>
      <c r="B189">
        <v>29894663000189</v>
      </c>
      <c r="C189" t="s">
        <v>96</v>
      </c>
      <c r="D189" s="57">
        <v>43791</v>
      </c>
      <c r="E189">
        <v>150.30000000000001</v>
      </c>
      <c r="F189" s="57">
        <v>44111</v>
      </c>
      <c r="G189">
        <v>-205</v>
      </c>
      <c r="H189" s="57">
        <v>45937</v>
      </c>
      <c r="I189">
        <v>1621</v>
      </c>
      <c r="J189">
        <v>296151297</v>
      </c>
      <c r="K189">
        <v>72</v>
      </c>
      <c r="L189"/>
      <c r="M189"/>
      <c r="N189">
        <v>1.3460000000000001</v>
      </c>
      <c r="O189" s="83">
        <v>6460.1100000000006</v>
      </c>
      <c r="P189">
        <v>6848.8000000000011</v>
      </c>
      <c r="Q189">
        <v>1.6533260000000001</v>
      </c>
      <c r="R189">
        <v>6853.3899999999994</v>
      </c>
      <c r="S189">
        <v>1.6533260000000001</v>
      </c>
      <c r="T189" s="84">
        <v>6460.1100000000006</v>
      </c>
      <c r="U189" s="57">
        <v>44197</v>
      </c>
      <c r="V189" s="81" t="str">
        <f t="shared" si="6"/>
        <v>112019</v>
      </c>
      <c r="W189" s="80" t="str">
        <f t="shared" si="7"/>
        <v>Acima de 120 dias</v>
      </c>
      <c r="X189" s="81" t="str">
        <f t="shared" si="8"/>
        <v>12021</v>
      </c>
    </row>
    <row r="190" spans="1:24" x14ac:dyDescent="0.3">
      <c r="A190" s="57">
        <v>44316</v>
      </c>
      <c r="B190">
        <v>29894663000189</v>
      </c>
      <c r="C190" t="s">
        <v>96</v>
      </c>
      <c r="D190" s="57">
        <v>43791</v>
      </c>
      <c r="E190">
        <v>159.01</v>
      </c>
      <c r="F190" s="57">
        <v>44050</v>
      </c>
      <c r="G190">
        <v>-266</v>
      </c>
      <c r="H190" s="57">
        <v>45937</v>
      </c>
      <c r="I190">
        <v>1621</v>
      </c>
      <c r="J190">
        <v>296154819</v>
      </c>
      <c r="K190">
        <v>72</v>
      </c>
      <c r="L190"/>
      <c r="M190"/>
      <c r="N190">
        <v>1.3460000000000001</v>
      </c>
      <c r="O190" s="83">
        <v>7104.25</v>
      </c>
      <c r="P190">
        <v>7245.6500000000005</v>
      </c>
      <c r="Q190">
        <v>1.6912670000000001</v>
      </c>
      <c r="R190">
        <v>7568.59</v>
      </c>
      <c r="S190">
        <v>1.6912670000000001</v>
      </c>
      <c r="T190" s="84">
        <v>7104.25</v>
      </c>
      <c r="U190" s="57">
        <v>44044</v>
      </c>
      <c r="V190" s="81" t="str">
        <f t="shared" si="6"/>
        <v>112019</v>
      </c>
      <c r="W190" s="80" t="str">
        <f t="shared" si="7"/>
        <v>Acima de 120 dias</v>
      </c>
      <c r="X190" s="81" t="str">
        <f t="shared" si="8"/>
        <v>82020</v>
      </c>
    </row>
    <row r="191" spans="1:24" x14ac:dyDescent="0.3">
      <c r="A191" s="57">
        <v>44316</v>
      </c>
      <c r="B191">
        <v>29894663000189</v>
      </c>
      <c r="C191" t="s">
        <v>96</v>
      </c>
      <c r="D191" s="57">
        <v>43843</v>
      </c>
      <c r="E191">
        <v>87</v>
      </c>
      <c r="F191" s="57">
        <v>43989</v>
      </c>
      <c r="G191">
        <v>-327</v>
      </c>
      <c r="H191" s="57">
        <v>45968</v>
      </c>
      <c r="I191">
        <v>1652</v>
      </c>
      <c r="J191">
        <v>296158421</v>
      </c>
      <c r="K191">
        <v>72</v>
      </c>
      <c r="L191"/>
      <c r="M191"/>
      <c r="N191">
        <v>1.36</v>
      </c>
      <c r="O191" s="83">
        <v>4127.34</v>
      </c>
      <c r="P191">
        <v>3899.1000000000013</v>
      </c>
      <c r="Q191">
        <v>1.6471279999999999</v>
      </c>
      <c r="R191">
        <v>4345.7199999999993</v>
      </c>
      <c r="S191">
        <v>1.6471279999999999</v>
      </c>
      <c r="T191" s="84">
        <v>4127.34</v>
      </c>
      <c r="U191" s="57">
        <v>44166</v>
      </c>
      <c r="V191" s="81" t="str">
        <f t="shared" si="6"/>
        <v>12020</v>
      </c>
      <c r="W191" s="80" t="str">
        <f t="shared" si="7"/>
        <v>Acima de 120 dias</v>
      </c>
      <c r="X191" s="81" t="str">
        <f t="shared" si="8"/>
        <v>122020</v>
      </c>
    </row>
    <row r="192" spans="1:24" x14ac:dyDescent="0.3">
      <c r="A192" s="57">
        <v>44316</v>
      </c>
      <c r="B192">
        <v>29894663000189</v>
      </c>
      <c r="C192" t="s">
        <v>96</v>
      </c>
      <c r="D192" s="57">
        <v>43843</v>
      </c>
      <c r="E192">
        <v>244.98</v>
      </c>
      <c r="F192" s="57">
        <v>44111</v>
      </c>
      <c r="G192">
        <v>-205</v>
      </c>
      <c r="H192" s="57">
        <v>45999</v>
      </c>
      <c r="I192">
        <v>1683</v>
      </c>
      <c r="J192">
        <v>296166040</v>
      </c>
      <c r="K192">
        <v>72</v>
      </c>
      <c r="L192"/>
      <c r="M192"/>
      <c r="N192">
        <v>1.36</v>
      </c>
      <c r="O192" s="83">
        <v>10788.01</v>
      </c>
      <c r="P192">
        <v>11072.189999999999</v>
      </c>
      <c r="Q192">
        <v>1.624498</v>
      </c>
      <c r="R192">
        <v>11372.54</v>
      </c>
      <c r="S192">
        <v>1.624498</v>
      </c>
      <c r="T192" s="84">
        <v>10788.01</v>
      </c>
      <c r="U192" s="57">
        <v>44105</v>
      </c>
      <c r="V192" s="81" t="str">
        <f t="shared" si="6"/>
        <v>12020</v>
      </c>
      <c r="W192" s="80" t="str">
        <f t="shared" si="7"/>
        <v>Acima de 120 dias</v>
      </c>
      <c r="X192" s="81" t="str">
        <f t="shared" si="8"/>
        <v>102020</v>
      </c>
    </row>
    <row r="193" spans="1:24" x14ac:dyDescent="0.3">
      <c r="A193" s="57">
        <v>44316</v>
      </c>
      <c r="B193">
        <v>29894663000189</v>
      </c>
      <c r="C193" t="s">
        <v>96</v>
      </c>
      <c r="D193" s="57">
        <v>43843</v>
      </c>
      <c r="E193">
        <v>102</v>
      </c>
      <c r="F193" s="57">
        <v>43868</v>
      </c>
      <c r="G193">
        <v>-448</v>
      </c>
      <c r="H193" s="57">
        <v>45999</v>
      </c>
      <c r="I193">
        <v>1683</v>
      </c>
      <c r="J193">
        <v>296168239</v>
      </c>
      <c r="K193">
        <v>72</v>
      </c>
      <c r="L193"/>
      <c r="M193"/>
      <c r="N193">
        <v>1.36</v>
      </c>
      <c r="O193" s="83">
        <v>5306.2</v>
      </c>
      <c r="P193">
        <v>4610.0200000000013</v>
      </c>
      <c r="Q193">
        <v>1.6261410000000001</v>
      </c>
      <c r="R193">
        <v>5551.09</v>
      </c>
      <c r="S193">
        <v>1.6261410000000001</v>
      </c>
      <c r="T193" s="84">
        <v>5306.2</v>
      </c>
      <c r="U193" s="57">
        <v>43862</v>
      </c>
      <c r="V193" s="81" t="str">
        <f t="shared" si="6"/>
        <v>12020</v>
      </c>
      <c r="W193" s="80" t="str">
        <f t="shared" si="7"/>
        <v>Acima de 120 dias</v>
      </c>
      <c r="X193" s="81" t="str">
        <f t="shared" si="8"/>
        <v>22020</v>
      </c>
    </row>
    <row r="194" spans="1:24" x14ac:dyDescent="0.3">
      <c r="A194" s="57">
        <v>44316</v>
      </c>
      <c r="B194">
        <v>29894663000189</v>
      </c>
      <c r="C194" t="s">
        <v>96</v>
      </c>
      <c r="D194" s="57">
        <v>43873</v>
      </c>
      <c r="E194">
        <v>166.65</v>
      </c>
      <c r="F194" s="57">
        <v>43989</v>
      </c>
      <c r="G194">
        <v>-327</v>
      </c>
      <c r="H194" s="57">
        <v>46029</v>
      </c>
      <c r="I194">
        <v>1713</v>
      </c>
      <c r="J194">
        <v>296178952</v>
      </c>
      <c r="K194">
        <v>72</v>
      </c>
      <c r="L194"/>
      <c r="M194"/>
      <c r="N194">
        <v>1.36</v>
      </c>
      <c r="O194" s="83">
        <v>8044.81</v>
      </c>
      <c r="P194">
        <v>7530.4699999999993</v>
      </c>
      <c r="Q194">
        <v>1.6430929999999999</v>
      </c>
      <c r="R194">
        <v>8480.31</v>
      </c>
      <c r="S194">
        <v>1.6430929999999999</v>
      </c>
      <c r="T194" s="84">
        <v>8044.81</v>
      </c>
      <c r="U194" s="57">
        <v>44013</v>
      </c>
      <c r="V194" s="81" t="str">
        <f t="shared" ref="V194:V257" si="9">MONTH(D194)&amp;YEAR(D194)</f>
        <v>22020</v>
      </c>
      <c r="W194" s="80" t="str">
        <f t="shared" ref="W194:W257" si="10">_xlfn.IFS(G194&lt;-120,"Acima de 120 dias",G194&lt;=-90,"91 a 120 dias",G194&lt;=-61,"61 a 90 dias",G194&lt;=-31,"31 a 60 dias",G194&gt;=-30,"1 a 30 dias")</f>
        <v>Acima de 120 dias</v>
      </c>
      <c r="X194" s="81" t="str">
        <f t="shared" si="8"/>
        <v>72020</v>
      </c>
    </row>
    <row r="195" spans="1:24" x14ac:dyDescent="0.3">
      <c r="A195" s="57">
        <v>44316</v>
      </c>
      <c r="B195">
        <v>29894663000189</v>
      </c>
      <c r="C195" t="s">
        <v>96</v>
      </c>
      <c r="D195" s="57">
        <v>43843</v>
      </c>
      <c r="E195">
        <v>195.37</v>
      </c>
      <c r="F195" s="57">
        <v>43958</v>
      </c>
      <c r="G195">
        <v>-358</v>
      </c>
      <c r="H195" s="57">
        <v>45999</v>
      </c>
      <c r="I195">
        <v>1683</v>
      </c>
      <c r="J195">
        <v>296179111</v>
      </c>
      <c r="K195">
        <v>72</v>
      </c>
      <c r="L195"/>
      <c r="M195"/>
      <c r="N195">
        <v>1.5054540000000001</v>
      </c>
      <c r="O195" s="83">
        <v>8913.2000000000007</v>
      </c>
      <c r="P195">
        <v>8454.619999999999</v>
      </c>
      <c r="Q195">
        <v>2.0527169999999999</v>
      </c>
      <c r="R195">
        <v>9785.74</v>
      </c>
      <c r="S195">
        <v>2.0527169999999999</v>
      </c>
      <c r="T195" s="84">
        <v>8913.2000000000007</v>
      </c>
      <c r="U195" s="57">
        <v>44044</v>
      </c>
      <c r="V195" s="81" t="str">
        <f t="shared" si="9"/>
        <v>12020</v>
      </c>
      <c r="W195" s="80" t="str">
        <f t="shared" si="10"/>
        <v>Acima de 120 dias</v>
      </c>
      <c r="X195" s="81" t="str">
        <f t="shared" ref="X195:X258" si="11">MONTH(U195)&amp;YEAR(U195)</f>
        <v>82020</v>
      </c>
    </row>
    <row r="196" spans="1:24" x14ac:dyDescent="0.3">
      <c r="A196" s="57">
        <v>44316</v>
      </c>
      <c r="B196">
        <v>29894663000189</v>
      </c>
      <c r="C196" t="s">
        <v>96</v>
      </c>
      <c r="D196" s="57">
        <v>43903</v>
      </c>
      <c r="E196">
        <v>382.65</v>
      </c>
      <c r="F196" s="57">
        <v>44019</v>
      </c>
      <c r="G196">
        <v>-297</v>
      </c>
      <c r="H196" s="57">
        <v>46029</v>
      </c>
      <c r="I196">
        <v>1713</v>
      </c>
      <c r="J196">
        <v>296185205</v>
      </c>
      <c r="K196">
        <v>72</v>
      </c>
      <c r="L196"/>
      <c r="M196"/>
      <c r="N196">
        <v>1.3766651261370326</v>
      </c>
      <c r="O196" s="83">
        <v>17851.82</v>
      </c>
      <c r="P196">
        <v>17057.760000000002</v>
      </c>
      <c r="Q196">
        <v>1.7149939999999999</v>
      </c>
      <c r="R196">
        <v>19027.77</v>
      </c>
      <c r="S196">
        <v>1.7149939999999999</v>
      </c>
      <c r="T196" s="84">
        <v>17851.82</v>
      </c>
      <c r="U196" s="57">
        <v>44044</v>
      </c>
      <c r="V196" s="81" t="str">
        <f t="shared" si="9"/>
        <v>32020</v>
      </c>
      <c r="W196" s="80" t="str">
        <f t="shared" si="10"/>
        <v>Acima de 120 dias</v>
      </c>
      <c r="X196" s="81" t="str">
        <f t="shared" si="11"/>
        <v>82020</v>
      </c>
    </row>
    <row r="197" spans="1:24" x14ac:dyDescent="0.3">
      <c r="A197" s="57">
        <v>44316</v>
      </c>
      <c r="B197">
        <v>29894663000189</v>
      </c>
      <c r="C197" t="s">
        <v>96</v>
      </c>
      <c r="D197" s="57">
        <v>43791</v>
      </c>
      <c r="E197">
        <v>397.75</v>
      </c>
      <c r="F197" s="57">
        <v>43958</v>
      </c>
      <c r="G197">
        <v>-358</v>
      </c>
      <c r="H197" s="57">
        <v>44172</v>
      </c>
      <c r="I197">
        <v>-144</v>
      </c>
      <c r="J197">
        <v>296250155</v>
      </c>
      <c r="K197">
        <v>15</v>
      </c>
      <c r="L197"/>
      <c r="M197"/>
      <c r="N197">
        <v>1.4950000000000001</v>
      </c>
      <c r="O197" s="83">
        <v>3182</v>
      </c>
      <c r="P197">
        <v>4694.18</v>
      </c>
      <c r="Q197">
        <v>1.8993850000000001</v>
      </c>
      <c r="R197">
        <v>3182</v>
      </c>
      <c r="S197">
        <v>1.8993850000000001</v>
      </c>
      <c r="T197" s="84">
        <v>3182</v>
      </c>
      <c r="U197" s="57">
        <v>44013</v>
      </c>
      <c r="V197" s="81" t="str">
        <f t="shared" si="9"/>
        <v>112019</v>
      </c>
      <c r="W197" s="80" t="str">
        <f t="shared" si="10"/>
        <v>Acima de 120 dias</v>
      </c>
      <c r="X197" s="81" t="str">
        <f t="shared" si="11"/>
        <v>72020</v>
      </c>
    </row>
    <row r="198" spans="1:24" x14ac:dyDescent="0.3">
      <c r="A198" s="57">
        <v>44316</v>
      </c>
      <c r="B198">
        <v>29894663000189</v>
      </c>
      <c r="C198" t="s">
        <v>96</v>
      </c>
      <c r="D198" s="57">
        <v>43815</v>
      </c>
      <c r="E198">
        <v>167.39</v>
      </c>
      <c r="F198" s="57">
        <v>43958</v>
      </c>
      <c r="G198">
        <v>-358</v>
      </c>
      <c r="H198" s="57">
        <v>45937</v>
      </c>
      <c r="I198">
        <v>1621</v>
      </c>
      <c r="J198">
        <v>296253492</v>
      </c>
      <c r="K198">
        <v>72</v>
      </c>
      <c r="L198"/>
      <c r="M198"/>
      <c r="N198">
        <v>1.3599999999999999</v>
      </c>
      <c r="O198" s="83">
        <v>7994</v>
      </c>
      <c r="P198">
        <v>7510.2500000000018</v>
      </c>
      <c r="Q198">
        <v>1.6813210000000001</v>
      </c>
      <c r="R198">
        <v>8448.76</v>
      </c>
      <c r="S198">
        <v>1.6813210000000001</v>
      </c>
      <c r="T198" s="84">
        <v>7994</v>
      </c>
      <c r="U198" s="57">
        <v>43983</v>
      </c>
      <c r="V198" s="81" t="str">
        <f t="shared" si="9"/>
        <v>122019</v>
      </c>
      <c r="W198" s="80" t="str">
        <f t="shared" si="10"/>
        <v>Acima de 120 dias</v>
      </c>
      <c r="X198" s="81" t="str">
        <f t="shared" si="11"/>
        <v>62020</v>
      </c>
    </row>
    <row r="199" spans="1:24" x14ac:dyDescent="0.3">
      <c r="A199" s="57">
        <v>44316</v>
      </c>
      <c r="B199">
        <v>29894663000189</v>
      </c>
      <c r="C199" t="s">
        <v>96</v>
      </c>
      <c r="D199" s="57">
        <v>43873</v>
      </c>
      <c r="E199">
        <v>235.83</v>
      </c>
      <c r="F199" s="57">
        <v>44019</v>
      </c>
      <c r="G199">
        <v>-297</v>
      </c>
      <c r="H199" s="57">
        <v>46029</v>
      </c>
      <c r="I199">
        <v>1713</v>
      </c>
      <c r="J199">
        <v>296282813</v>
      </c>
      <c r="K199">
        <v>72</v>
      </c>
      <c r="L199"/>
      <c r="M199"/>
      <c r="N199">
        <v>1.36</v>
      </c>
      <c r="O199" s="83">
        <v>11044.970000000001</v>
      </c>
      <c r="P199">
        <v>10656.500000000004</v>
      </c>
      <c r="Q199">
        <v>1.69381</v>
      </c>
      <c r="R199">
        <v>11764.849999999999</v>
      </c>
      <c r="S199">
        <v>1.69381</v>
      </c>
      <c r="T199" s="84">
        <v>11044.970000000001</v>
      </c>
      <c r="U199" s="57">
        <v>44044</v>
      </c>
      <c r="V199" s="81" t="str">
        <f t="shared" si="9"/>
        <v>22020</v>
      </c>
      <c r="W199" s="80" t="str">
        <f t="shared" si="10"/>
        <v>Acima de 120 dias</v>
      </c>
      <c r="X199" s="81" t="str">
        <f t="shared" si="11"/>
        <v>82020</v>
      </c>
    </row>
    <row r="200" spans="1:24" x14ac:dyDescent="0.3">
      <c r="A200" s="57">
        <v>44316</v>
      </c>
      <c r="B200">
        <v>29894663000189</v>
      </c>
      <c r="C200" t="s">
        <v>96</v>
      </c>
      <c r="D200" s="57">
        <v>43873</v>
      </c>
      <c r="E200">
        <v>286</v>
      </c>
      <c r="F200" s="57">
        <v>43897</v>
      </c>
      <c r="G200">
        <v>-419</v>
      </c>
      <c r="H200" s="57">
        <v>45937</v>
      </c>
      <c r="I200">
        <v>1621</v>
      </c>
      <c r="J200">
        <v>296354518</v>
      </c>
      <c r="K200">
        <v>72</v>
      </c>
      <c r="L200"/>
      <c r="M200"/>
      <c r="N200">
        <v>1.36</v>
      </c>
      <c r="O200" s="83">
        <v>14207.07</v>
      </c>
      <c r="P200">
        <v>12594.070000000002</v>
      </c>
      <c r="Q200">
        <v>1.691586</v>
      </c>
      <c r="R200">
        <v>15007.34</v>
      </c>
      <c r="S200">
        <v>1.691586</v>
      </c>
      <c r="T200" s="84">
        <v>14207.07</v>
      </c>
      <c r="U200" s="57">
        <v>43922</v>
      </c>
      <c r="V200" s="81" t="str">
        <f t="shared" si="9"/>
        <v>22020</v>
      </c>
      <c r="W200" s="80" t="str">
        <f t="shared" si="10"/>
        <v>Acima de 120 dias</v>
      </c>
      <c r="X200" s="81" t="str">
        <f t="shared" si="11"/>
        <v>42020</v>
      </c>
    </row>
    <row r="201" spans="1:24" x14ac:dyDescent="0.3">
      <c r="A201" s="57">
        <v>44316</v>
      </c>
      <c r="B201">
        <v>29894663000189</v>
      </c>
      <c r="C201" t="s">
        <v>96</v>
      </c>
      <c r="D201" s="57">
        <v>43815</v>
      </c>
      <c r="E201">
        <v>158.35</v>
      </c>
      <c r="F201" s="57">
        <v>44234</v>
      </c>
      <c r="G201">
        <v>-82</v>
      </c>
      <c r="H201" s="57">
        <v>45968</v>
      </c>
      <c r="I201">
        <v>1652</v>
      </c>
      <c r="J201">
        <v>296362346</v>
      </c>
      <c r="K201">
        <v>72</v>
      </c>
      <c r="L201"/>
      <c r="M201"/>
      <c r="N201">
        <v>1.5094480000000001</v>
      </c>
      <c r="O201" s="83">
        <v>5741.62</v>
      </c>
      <c r="P201">
        <v>6852.9000000000024</v>
      </c>
      <c r="Q201">
        <v>2.058408</v>
      </c>
      <c r="R201">
        <v>6427</v>
      </c>
      <c r="S201">
        <v>2.058408</v>
      </c>
      <c r="T201" s="84">
        <v>5741.62</v>
      </c>
      <c r="U201" s="57">
        <v>44228</v>
      </c>
      <c r="V201" s="81" t="str">
        <f t="shared" si="9"/>
        <v>122019</v>
      </c>
      <c r="W201" s="80" t="str">
        <f t="shared" si="10"/>
        <v>61 a 90 dias</v>
      </c>
      <c r="X201" s="81" t="str">
        <f t="shared" si="11"/>
        <v>22021</v>
      </c>
    </row>
    <row r="202" spans="1:24" x14ac:dyDescent="0.3">
      <c r="A202" s="57">
        <v>44316</v>
      </c>
      <c r="B202">
        <v>29894663000189</v>
      </c>
      <c r="C202" t="s">
        <v>96</v>
      </c>
      <c r="D202" s="57">
        <v>43873</v>
      </c>
      <c r="E202">
        <v>104.82</v>
      </c>
      <c r="F202" s="57">
        <v>44081</v>
      </c>
      <c r="G202">
        <v>-235</v>
      </c>
      <c r="H202" s="57">
        <v>46029</v>
      </c>
      <c r="I202">
        <v>1713</v>
      </c>
      <c r="J202">
        <v>296576227</v>
      </c>
      <c r="K202">
        <v>72</v>
      </c>
      <c r="L202"/>
      <c r="M202"/>
      <c r="N202">
        <v>1.36</v>
      </c>
      <c r="O202" s="83">
        <v>4758.9799999999996</v>
      </c>
      <c r="P202">
        <v>4736.5699999999988</v>
      </c>
      <c r="Q202">
        <v>1.6285160000000001</v>
      </c>
      <c r="R202">
        <v>5019.51</v>
      </c>
      <c r="S202">
        <v>1.6285160000000001</v>
      </c>
      <c r="T202" s="84">
        <v>4758.9799999999996</v>
      </c>
      <c r="U202" s="57">
        <v>44105</v>
      </c>
      <c r="V202" s="81" t="str">
        <f t="shared" si="9"/>
        <v>22020</v>
      </c>
      <c r="W202" s="80" t="str">
        <f t="shared" si="10"/>
        <v>Acima de 120 dias</v>
      </c>
      <c r="X202" s="81" t="str">
        <f t="shared" si="11"/>
        <v>102020</v>
      </c>
    </row>
    <row r="203" spans="1:24" x14ac:dyDescent="0.3">
      <c r="A203" s="57">
        <v>44316</v>
      </c>
      <c r="B203">
        <v>29894663000189</v>
      </c>
      <c r="C203" t="s">
        <v>96</v>
      </c>
      <c r="D203" s="57">
        <v>43903</v>
      </c>
      <c r="E203">
        <v>399.3</v>
      </c>
      <c r="F203" s="57">
        <v>43989</v>
      </c>
      <c r="G203">
        <v>-327</v>
      </c>
      <c r="H203" s="57">
        <v>46029</v>
      </c>
      <c r="I203">
        <v>1713</v>
      </c>
      <c r="J203">
        <v>296583725</v>
      </c>
      <c r="K203">
        <v>72</v>
      </c>
      <c r="L203"/>
      <c r="M203"/>
      <c r="N203">
        <v>1.36</v>
      </c>
      <c r="O203" s="83">
        <v>19095.47</v>
      </c>
      <c r="P203">
        <v>17888.679999999993</v>
      </c>
      <c r="Q203">
        <v>1.6952130000000001</v>
      </c>
      <c r="R203">
        <v>20319.14</v>
      </c>
      <c r="S203">
        <v>1.6952130000000001</v>
      </c>
      <c r="T203" s="84">
        <v>19095.47</v>
      </c>
      <c r="U203" s="57">
        <v>44044</v>
      </c>
      <c r="V203" s="81" t="str">
        <f t="shared" si="9"/>
        <v>32020</v>
      </c>
      <c r="W203" s="80" t="str">
        <f t="shared" si="10"/>
        <v>Acima de 120 dias</v>
      </c>
      <c r="X203" s="81" t="str">
        <f t="shared" si="11"/>
        <v>82020</v>
      </c>
    </row>
    <row r="204" spans="1:24" x14ac:dyDescent="0.3">
      <c r="A204" s="57">
        <v>44316</v>
      </c>
      <c r="B204">
        <v>29894663000189</v>
      </c>
      <c r="C204" t="s">
        <v>96</v>
      </c>
      <c r="D204" s="57">
        <v>43873</v>
      </c>
      <c r="E204">
        <v>133.29</v>
      </c>
      <c r="F204" s="57">
        <v>44323</v>
      </c>
      <c r="G204">
        <v>7</v>
      </c>
      <c r="H204" s="57">
        <v>46029</v>
      </c>
      <c r="I204">
        <v>1713</v>
      </c>
      <c r="J204">
        <v>296665618</v>
      </c>
      <c r="K204">
        <v>72</v>
      </c>
      <c r="L204"/>
      <c r="M204"/>
      <c r="N204">
        <v>1.36</v>
      </c>
      <c r="O204" s="83">
        <v>4975.78</v>
      </c>
      <c r="P204">
        <v>6022.9700000000021</v>
      </c>
      <c r="Q204">
        <v>1.6366419999999999</v>
      </c>
      <c r="R204">
        <v>5316.5</v>
      </c>
      <c r="S204">
        <v>1.6366419999999999</v>
      </c>
      <c r="T204" s="84">
        <v>4975.78</v>
      </c>
      <c r="U204" s="57">
        <v>44317</v>
      </c>
      <c r="V204" s="81" t="str">
        <f t="shared" si="9"/>
        <v>22020</v>
      </c>
      <c r="W204" s="80" t="str">
        <f t="shared" si="10"/>
        <v>1 a 30 dias</v>
      </c>
      <c r="X204" s="81" t="str">
        <f t="shared" si="11"/>
        <v>52021</v>
      </c>
    </row>
    <row r="205" spans="1:24" x14ac:dyDescent="0.3">
      <c r="A205" s="57">
        <v>44316</v>
      </c>
      <c r="B205">
        <v>29894663000189</v>
      </c>
      <c r="C205" t="s">
        <v>96</v>
      </c>
      <c r="D205" s="57">
        <v>43903</v>
      </c>
      <c r="E205">
        <v>94.2</v>
      </c>
      <c r="F205" s="57">
        <v>44172</v>
      </c>
      <c r="G205">
        <v>-144</v>
      </c>
      <c r="H205" s="57">
        <v>46029</v>
      </c>
      <c r="I205">
        <v>1713</v>
      </c>
      <c r="J205">
        <v>296682185</v>
      </c>
      <c r="K205">
        <v>72</v>
      </c>
      <c r="L205"/>
      <c r="M205"/>
      <c r="N205">
        <v>1.36</v>
      </c>
      <c r="O205" s="83">
        <v>3937.3500000000004</v>
      </c>
      <c r="P205">
        <v>4220.1899999999996</v>
      </c>
      <c r="Q205">
        <v>1.6980440000000001</v>
      </c>
      <c r="R205">
        <v>4228.34</v>
      </c>
      <c r="S205">
        <v>1.6980440000000001</v>
      </c>
      <c r="T205" s="84">
        <v>3937.3500000000004</v>
      </c>
      <c r="U205" s="57">
        <v>44197</v>
      </c>
      <c r="V205" s="81" t="str">
        <f t="shared" si="9"/>
        <v>32020</v>
      </c>
      <c r="W205" s="80" t="str">
        <f t="shared" si="10"/>
        <v>Acima de 120 dias</v>
      </c>
      <c r="X205" s="81" t="str">
        <f t="shared" si="11"/>
        <v>12021</v>
      </c>
    </row>
    <row r="206" spans="1:24" x14ac:dyDescent="0.3">
      <c r="A206" s="57">
        <v>44316</v>
      </c>
      <c r="B206">
        <v>29894663000189</v>
      </c>
      <c r="C206" t="s">
        <v>96</v>
      </c>
      <c r="D206" s="57">
        <v>43873</v>
      </c>
      <c r="E206">
        <v>236.29</v>
      </c>
      <c r="F206" s="57">
        <v>44234</v>
      </c>
      <c r="G206">
        <v>-82</v>
      </c>
      <c r="H206" s="57">
        <v>45999</v>
      </c>
      <c r="I206">
        <v>1683</v>
      </c>
      <c r="J206">
        <v>296768032</v>
      </c>
      <c r="K206">
        <v>72</v>
      </c>
      <c r="L206"/>
      <c r="M206"/>
      <c r="N206">
        <v>1.36</v>
      </c>
      <c r="O206" s="83">
        <v>9457.0399999999991</v>
      </c>
      <c r="P206">
        <v>10587.789999999999</v>
      </c>
      <c r="Q206">
        <v>1.626037</v>
      </c>
      <c r="R206">
        <v>10023.950000000001</v>
      </c>
      <c r="S206">
        <v>1.626037</v>
      </c>
      <c r="T206" s="84">
        <v>9457.0399999999991</v>
      </c>
      <c r="U206" s="57">
        <v>44228</v>
      </c>
      <c r="V206" s="81" t="str">
        <f t="shared" si="9"/>
        <v>22020</v>
      </c>
      <c r="W206" s="80" t="str">
        <f t="shared" si="10"/>
        <v>61 a 90 dias</v>
      </c>
      <c r="X206" s="81" t="str">
        <f t="shared" si="11"/>
        <v>22021</v>
      </c>
    </row>
    <row r="207" spans="1:24" x14ac:dyDescent="0.3">
      <c r="A207" s="57">
        <v>44316</v>
      </c>
      <c r="B207">
        <v>29894663000189</v>
      </c>
      <c r="C207" t="s">
        <v>96</v>
      </c>
      <c r="D207" s="57">
        <v>43843</v>
      </c>
      <c r="E207">
        <v>1034.8900000000001</v>
      </c>
      <c r="F207" s="57">
        <v>44172</v>
      </c>
      <c r="G207">
        <v>-144</v>
      </c>
      <c r="H207" s="57">
        <v>45999</v>
      </c>
      <c r="I207">
        <v>1683</v>
      </c>
      <c r="J207">
        <v>296768794</v>
      </c>
      <c r="K207">
        <v>72</v>
      </c>
      <c r="L207"/>
      <c r="M207"/>
      <c r="N207">
        <v>1.36</v>
      </c>
      <c r="O207" s="83">
        <v>43439.14</v>
      </c>
      <c r="P207">
        <v>46773.020000000004</v>
      </c>
      <c r="Q207">
        <v>1.6316839999999999</v>
      </c>
      <c r="R207">
        <v>45972.119999999995</v>
      </c>
      <c r="S207">
        <v>1.6316839999999999</v>
      </c>
      <c r="T207" s="84">
        <v>43439.14</v>
      </c>
      <c r="U207" s="57">
        <v>44197</v>
      </c>
      <c r="V207" s="81" t="str">
        <f t="shared" si="9"/>
        <v>12020</v>
      </c>
      <c r="W207" s="80" t="str">
        <f t="shared" si="10"/>
        <v>Acima de 120 dias</v>
      </c>
      <c r="X207" s="81" t="str">
        <f t="shared" si="11"/>
        <v>12021</v>
      </c>
    </row>
    <row r="208" spans="1:24" x14ac:dyDescent="0.3">
      <c r="A208" s="57">
        <v>44316</v>
      </c>
      <c r="B208">
        <v>29894663000189</v>
      </c>
      <c r="C208" t="s">
        <v>96</v>
      </c>
      <c r="D208" s="57">
        <v>43903</v>
      </c>
      <c r="E208">
        <v>194.4</v>
      </c>
      <c r="F208" s="57">
        <v>44142</v>
      </c>
      <c r="G208">
        <v>-174</v>
      </c>
      <c r="H208" s="57">
        <v>46029</v>
      </c>
      <c r="I208">
        <v>1713</v>
      </c>
      <c r="J208">
        <v>296779442</v>
      </c>
      <c r="K208">
        <v>72</v>
      </c>
      <c r="L208"/>
      <c r="M208"/>
      <c r="N208">
        <v>1.36</v>
      </c>
      <c r="O208" s="83">
        <v>8415.26</v>
      </c>
      <c r="P208">
        <v>8709.0899999999983</v>
      </c>
      <c r="Q208">
        <v>1.6414690000000001</v>
      </c>
      <c r="R208">
        <v>8920.41</v>
      </c>
      <c r="S208">
        <v>1.6414690000000001</v>
      </c>
      <c r="T208" s="84">
        <v>8415.26</v>
      </c>
      <c r="U208" s="57">
        <v>44136</v>
      </c>
      <c r="V208" s="81" t="str">
        <f t="shared" si="9"/>
        <v>32020</v>
      </c>
      <c r="W208" s="80" t="str">
        <f t="shared" si="10"/>
        <v>Acima de 120 dias</v>
      </c>
      <c r="X208" s="81" t="str">
        <f t="shared" si="11"/>
        <v>112020</v>
      </c>
    </row>
    <row r="209" spans="1:24" x14ac:dyDescent="0.3">
      <c r="A209" s="57">
        <v>44316</v>
      </c>
      <c r="B209">
        <v>29894663000189</v>
      </c>
      <c r="C209" t="s">
        <v>96</v>
      </c>
      <c r="D209" s="57">
        <v>43791</v>
      </c>
      <c r="E209">
        <v>446</v>
      </c>
      <c r="F209" s="57">
        <v>44354</v>
      </c>
      <c r="G209">
        <v>0</v>
      </c>
      <c r="H209" s="57">
        <v>45937</v>
      </c>
      <c r="I209">
        <v>1621</v>
      </c>
      <c r="J209">
        <v>296852531</v>
      </c>
      <c r="K209">
        <v>72</v>
      </c>
      <c r="L209"/>
      <c r="M209"/>
      <c r="N209">
        <v>1.3460000000000001</v>
      </c>
      <c r="O209" s="83">
        <v>15499.31</v>
      </c>
      <c r="P209">
        <v>20322.990000000002</v>
      </c>
      <c r="Q209">
        <v>1.6819470000000001</v>
      </c>
      <c r="R209">
        <v>16768.78</v>
      </c>
      <c r="S209">
        <v>1.6819470000000001</v>
      </c>
      <c r="T209" s="84">
        <v>15499.31</v>
      </c>
      <c r="U209" s="57">
        <v>44348</v>
      </c>
      <c r="V209" s="81" t="str">
        <f t="shared" si="9"/>
        <v>112019</v>
      </c>
      <c r="W209" s="80" t="str">
        <f t="shared" si="10"/>
        <v>1 a 30 dias</v>
      </c>
      <c r="X209" s="81" t="str">
        <f t="shared" si="11"/>
        <v>62021</v>
      </c>
    </row>
    <row r="210" spans="1:24" x14ac:dyDescent="0.3">
      <c r="A210" s="57">
        <v>44316</v>
      </c>
      <c r="B210">
        <v>29894663000189</v>
      </c>
      <c r="C210" t="s">
        <v>96</v>
      </c>
      <c r="D210" s="57">
        <v>43815</v>
      </c>
      <c r="E210">
        <v>179</v>
      </c>
      <c r="F210" s="57">
        <v>44081</v>
      </c>
      <c r="G210">
        <v>-235</v>
      </c>
      <c r="H210" s="57">
        <v>45937</v>
      </c>
      <c r="I210">
        <v>1621</v>
      </c>
      <c r="J210">
        <v>296852849</v>
      </c>
      <c r="K210">
        <v>72</v>
      </c>
      <c r="L210"/>
      <c r="M210"/>
      <c r="N210">
        <v>1.3599999999999999</v>
      </c>
      <c r="O210" s="83">
        <v>7819.74</v>
      </c>
      <c r="P210">
        <v>8031.1600000000035</v>
      </c>
      <c r="Q210">
        <v>1.6902710000000001</v>
      </c>
      <c r="R210">
        <v>8318.73</v>
      </c>
      <c r="S210">
        <v>1.6902710000000001</v>
      </c>
      <c r="T210" s="84">
        <v>7819.74</v>
      </c>
      <c r="U210" s="57">
        <v>44105</v>
      </c>
      <c r="V210" s="81" t="str">
        <f t="shared" si="9"/>
        <v>122019</v>
      </c>
      <c r="W210" s="80" t="str">
        <f t="shared" si="10"/>
        <v>Acima de 120 dias</v>
      </c>
      <c r="X210" s="81" t="str">
        <f t="shared" si="11"/>
        <v>102020</v>
      </c>
    </row>
    <row r="211" spans="1:24" x14ac:dyDescent="0.3">
      <c r="A211" s="57">
        <v>44316</v>
      </c>
      <c r="B211">
        <v>29894663000189</v>
      </c>
      <c r="C211" t="s">
        <v>96</v>
      </c>
      <c r="D211" s="57">
        <v>43815</v>
      </c>
      <c r="E211">
        <v>283.23</v>
      </c>
      <c r="F211" s="57">
        <v>44081</v>
      </c>
      <c r="G211">
        <v>-235</v>
      </c>
      <c r="H211" s="57">
        <v>45968</v>
      </c>
      <c r="I211">
        <v>1652</v>
      </c>
      <c r="J211">
        <v>296862325</v>
      </c>
      <c r="K211">
        <v>72</v>
      </c>
      <c r="L211"/>
      <c r="M211"/>
      <c r="N211">
        <v>1.3599999999999999</v>
      </c>
      <c r="O211" s="83">
        <v>12516.85</v>
      </c>
      <c r="P211">
        <v>12815.029999999997</v>
      </c>
      <c r="Q211">
        <v>1.6770879999999999</v>
      </c>
      <c r="R211">
        <v>13297.93</v>
      </c>
      <c r="S211">
        <v>1.6770879999999999</v>
      </c>
      <c r="T211" s="84">
        <v>12516.85</v>
      </c>
      <c r="U211" s="57">
        <v>44105</v>
      </c>
      <c r="V211" s="81" t="str">
        <f t="shared" si="9"/>
        <v>122019</v>
      </c>
      <c r="W211" s="80" t="str">
        <f t="shared" si="10"/>
        <v>Acima de 120 dias</v>
      </c>
      <c r="X211" s="81" t="str">
        <f t="shared" si="11"/>
        <v>102020</v>
      </c>
    </row>
    <row r="212" spans="1:24" x14ac:dyDescent="0.3">
      <c r="A212" s="57">
        <v>44316</v>
      </c>
      <c r="B212">
        <v>29894663000189</v>
      </c>
      <c r="C212" t="s">
        <v>96</v>
      </c>
      <c r="D212" s="57">
        <v>43843</v>
      </c>
      <c r="E212">
        <v>170.2</v>
      </c>
      <c r="F212" s="57">
        <v>43897</v>
      </c>
      <c r="G212">
        <v>-419</v>
      </c>
      <c r="H212" s="57">
        <v>45968</v>
      </c>
      <c r="I212">
        <v>1652</v>
      </c>
      <c r="J212">
        <v>296865138</v>
      </c>
      <c r="K212">
        <v>72</v>
      </c>
      <c r="L212"/>
      <c r="M212"/>
      <c r="N212">
        <v>1.36</v>
      </c>
      <c r="O212" s="83">
        <v>8528.75</v>
      </c>
      <c r="P212">
        <v>7627.8900000000012</v>
      </c>
      <c r="Q212">
        <v>1.687243</v>
      </c>
      <c r="R212">
        <v>9012.2999999999993</v>
      </c>
      <c r="S212">
        <v>1.687243</v>
      </c>
      <c r="T212" s="84">
        <v>8528.75</v>
      </c>
      <c r="U212" s="57">
        <v>43922</v>
      </c>
      <c r="V212" s="81" t="str">
        <f t="shared" si="9"/>
        <v>12020</v>
      </c>
      <c r="W212" s="80" t="str">
        <f t="shared" si="10"/>
        <v>Acima de 120 dias</v>
      </c>
      <c r="X212" s="81" t="str">
        <f t="shared" si="11"/>
        <v>42020</v>
      </c>
    </row>
    <row r="213" spans="1:24" x14ac:dyDescent="0.3">
      <c r="A213" s="57">
        <v>44316</v>
      </c>
      <c r="B213">
        <v>29894663000189</v>
      </c>
      <c r="C213" t="s">
        <v>96</v>
      </c>
      <c r="D213" s="57">
        <v>43843</v>
      </c>
      <c r="E213">
        <v>485</v>
      </c>
      <c r="F213" s="57">
        <v>43868</v>
      </c>
      <c r="G213">
        <v>-448</v>
      </c>
      <c r="H213" s="57">
        <v>45968</v>
      </c>
      <c r="I213">
        <v>1652</v>
      </c>
      <c r="J213">
        <v>296958646</v>
      </c>
      <c r="K213">
        <v>72</v>
      </c>
      <c r="L213"/>
      <c r="M213"/>
      <c r="N213">
        <v>1.36</v>
      </c>
      <c r="O213" s="83">
        <v>24967.599999999999</v>
      </c>
      <c r="P213">
        <v>21736.430000000004</v>
      </c>
      <c r="Q213">
        <v>1.6424399999999999</v>
      </c>
      <c r="R213">
        <v>26166.240000000002</v>
      </c>
      <c r="S213">
        <v>1.6424399999999999</v>
      </c>
      <c r="T213" s="84">
        <v>24967.599999999999</v>
      </c>
      <c r="U213" s="57">
        <v>43891</v>
      </c>
      <c r="V213" s="81" t="str">
        <f t="shared" si="9"/>
        <v>12020</v>
      </c>
      <c r="W213" s="80" t="str">
        <f t="shared" si="10"/>
        <v>Acima de 120 dias</v>
      </c>
      <c r="X213" s="81" t="str">
        <f t="shared" si="11"/>
        <v>32020</v>
      </c>
    </row>
    <row r="214" spans="1:24" x14ac:dyDescent="0.3">
      <c r="A214" s="57">
        <v>44316</v>
      </c>
      <c r="B214">
        <v>29894663000189</v>
      </c>
      <c r="C214" t="s">
        <v>96</v>
      </c>
      <c r="D214" s="57">
        <v>43843</v>
      </c>
      <c r="E214">
        <v>205.76</v>
      </c>
      <c r="F214" s="57">
        <v>43989</v>
      </c>
      <c r="G214">
        <v>-327</v>
      </c>
      <c r="H214" s="57">
        <v>45968</v>
      </c>
      <c r="I214">
        <v>1652</v>
      </c>
      <c r="J214">
        <v>296959952</v>
      </c>
      <c r="K214">
        <v>72</v>
      </c>
      <c r="L214"/>
      <c r="M214"/>
      <c r="N214">
        <v>1.36</v>
      </c>
      <c r="O214" s="83">
        <v>9787.27</v>
      </c>
      <c r="P214">
        <v>9221.6400000000031</v>
      </c>
      <c r="Q214">
        <v>1.631999</v>
      </c>
      <c r="R214">
        <v>10277.9</v>
      </c>
      <c r="S214">
        <v>1.631999</v>
      </c>
      <c r="T214" s="84">
        <v>9787.27</v>
      </c>
      <c r="U214" s="57">
        <v>44013</v>
      </c>
      <c r="V214" s="81" t="str">
        <f t="shared" si="9"/>
        <v>12020</v>
      </c>
      <c r="W214" s="80" t="str">
        <f t="shared" si="10"/>
        <v>Acima de 120 dias</v>
      </c>
      <c r="X214" s="81" t="str">
        <f t="shared" si="11"/>
        <v>72020</v>
      </c>
    </row>
    <row r="215" spans="1:24" x14ac:dyDescent="0.3">
      <c r="A215" s="57">
        <v>44316</v>
      </c>
      <c r="B215">
        <v>29894663000189</v>
      </c>
      <c r="C215" t="s">
        <v>96</v>
      </c>
      <c r="D215" s="57">
        <v>43843</v>
      </c>
      <c r="E215">
        <v>267.54000000000002</v>
      </c>
      <c r="F215" s="57">
        <v>43958</v>
      </c>
      <c r="G215">
        <v>-358</v>
      </c>
      <c r="H215" s="57">
        <v>45999</v>
      </c>
      <c r="I215">
        <v>1683</v>
      </c>
      <c r="J215">
        <v>296968092</v>
      </c>
      <c r="K215">
        <v>72</v>
      </c>
      <c r="L215"/>
      <c r="M215"/>
      <c r="N215">
        <v>1.36</v>
      </c>
      <c r="O215" s="83">
        <v>13125.7</v>
      </c>
      <c r="P215">
        <v>12091.779999999999</v>
      </c>
      <c r="Q215">
        <v>1.621645</v>
      </c>
      <c r="R215">
        <v>13757.45</v>
      </c>
      <c r="S215">
        <v>1.621645</v>
      </c>
      <c r="T215" s="84">
        <v>13125.7</v>
      </c>
      <c r="U215" s="57">
        <v>43983</v>
      </c>
      <c r="V215" s="81" t="str">
        <f t="shared" si="9"/>
        <v>12020</v>
      </c>
      <c r="W215" s="80" t="str">
        <f t="shared" si="10"/>
        <v>Acima de 120 dias</v>
      </c>
      <c r="X215" s="81" t="str">
        <f t="shared" si="11"/>
        <v>62020</v>
      </c>
    </row>
    <row r="216" spans="1:24" x14ac:dyDescent="0.3">
      <c r="A216" s="57">
        <v>44316</v>
      </c>
      <c r="B216">
        <v>29894663000189</v>
      </c>
      <c r="C216" t="s">
        <v>96</v>
      </c>
      <c r="D216" s="57">
        <v>43873</v>
      </c>
      <c r="E216">
        <v>299.3</v>
      </c>
      <c r="F216" s="57">
        <v>44172</v>
      </c>
      <c r="G216">
        <v>-144</v>
      </c>
      <c r="H216" s="57">
        <v>45999</v>
      </c>
      <c r="I216">
        <v>1683</v>
      </c>
      <c r="J216">
        <v>297072740</v>
      </c>
      <c r="K216">
        <v>72</v>
      </c>
      <c r="L216"/>
      <c r="M216"/>
      <c r="N216">
        <v>1.3729714724949</v>
      </c>
      <c r="O216" s="83">
        <v>12362.029999999999</v>
      </c>
      <c r="P216">
        <v>13359.4</v>
      </c>
      <c r="Q216">
        <v>1.711276</v>
      </c>
      <c r="R216">
        <v>13259.099999999999</v>
      </c>
      <c r="S216">
        <v>1.711276</v>
      </c>
      <c r="T216" s="84">
        <v>12362.029999999999</v>
      </c>
      <c r="U216" s="57">
        <v>44197</v>
      </c>
      <c r="V216" s="81" t="str">
        <f t="shared" si="9"/>
        <v>22020</v>
      </c>
      <c r="W216" s="80" t="str">
        <f t="shared" si="10"/>
        <v>Acima de 120 dias</v>
      </c>
      <c r="X216" s="81" t="str">
        <f t="shared" si="11"/>
        <v>12021</v>
      </c>
    </row>
    <row r="217" spans="1:24" x14ac:dyDescent="0.3">
      <c r="A217" s="57">
        <v>44316</v>
      </c>
      <c r="B217">
        <v>29894663000189</v>
      </c>
      <c r="C217" t="s">
        <v>96</v>
      </c>
      <c r="D217" s="57">
        <v>43873</v>
      </c>
      <c r="E217">
        <v>222.1</v>
      </c>
      <c r="F217" s="57">
        <v>44142</v>
      </c>
      <c r="G217">
        <v>-174</v>
      </c>
      <c r="H217" s="57">
        <v>46029</v>
      </c>
      <c r="I217">
        <v>1713</v>
      </c>
      <c r="J217">
        <v>297075135</v>
      </c>
      <c r="K217">
        <v>72</v>
      </c>
      <c r="L217"/>
      <c r="M217"/>
      <c r="N217">
        <v>1.36</v>
      </c>
      <c r="O217" s="83">
        <v>9622.06</v>
      </c>
      <c r="P217">
        <v>10036.099999999997</v>
      </c>
      <c r="Q217">
        <v>1.6374660000000001</v>
      </c>
      <c r="R217">
        <v>10191.480000000001</v>
      </c>
      <c r="S217">
        <v>1.6374660000000001</v>
      </c>
      <c r="T217" s="84">
        <v>9622.06</v>
      </c>
      <c r="U217" s="57">
        <v>44136</v>
      </c>
      <c r="V217" s="81" t="str">
        <f t="shared" si="9"/>
        <v>22020</v>
      </c>
      <c r="W217" s="80" t="str">
        <f t="shared" si="10"/>
        <v>Acima de 120 dias</v>
      </c>
      <c r="X217" s="81" t="str">
        <f t="shared" si="11"/>
        <v>112020</v>
      </c>
    </row>
    <row r="218" spans="1:24" x14ac:dyDescent="0.3">
      <c r="A218" s="57">
        <v>44316</v>
      </c>
      <c r="B218">
        <v>29894663000189</v>
      </c>
      <c r="C218" t="s">
        <v>96</v>
      </c>
      <c r="D218" s="57">
        <v>43903</v>
      </c>
      <c r="E218">
        <v>168.16</v>
      </c>
      <c r="F218" s="57">
        <v>44293</v>
      </c>
      <c r="G218">
        <v>-23</v>
      </c>
      <c r="H218" s="57">
        <v>46029</v>
      </c>
      <c r="I218">
        <v>1713</v>
      </c>
      <c r="J218">
        <v>297076959</v>
      </c>
      <c r="K218">
        <v>72</v>
      </c>
      <c r="L218"/>
      <c r="M218"/>
      <c r="N218">
        <v>1.36</v>
      </c>
      <c r="O218" s="83">
        <v>6398.87</v>
      </c>
      <c r="P218">
        <v>7533.5999999999976</v>
      </c>
      <c r="Q218">
        <v>1.66858</v>
      </c>
      <c r="R218">
        <v>6875.5999999999995</v>
      </c>
      <c r="S218">
        <v>1.66858</v>
      </c>
      <c r="T218" s="84">
        <v>6398.87</v>
      </c>
      <c r="U218" s="57">
        <v>44287</v>
      </c>
      <c r="V218" s="81" t="str">
        <f t="shared" si="9"/>
        <v>32020</v>
      </c>
      <c r="W218" s="80" t="str">
        <f t="shared" si="10"/>
        <v>1 a 30 dias</v>
      </c>
      <c r="X218" s="81" t="str">
        <f t="shared" si="11"/>
        <v>42021</v>
      </c>
    </row>
    <row r="219" spans="1:24" x14ac:dyDescent="0.3">
      <c r="A219" s="57">
        <v>44316</v>
      </c>
      <c r="B219">
        <v>29894663000189</v>
      </c>
      <c r="C219" t="s">
        <v>96</v>
      </c>
      <c r="D219" s="57">
        <v>43903</v>
      </c>
      <c r="E219">
        <v>177</v>
      </c>
      <c r="F219" s="57">
        <v>44019</v>
      </c>
      <c r="G219">
        <v>-297</v>
      </c>
      <c r="H219" s="57">
        <v>46029</v>
      </c>
      <c r="I219">
        <v>1713</v>
      </c>
      <c r="J219">
        <v>297077842</v>
      </c>
      <c r="K219">
        <v>72</v>
      </c>
      <c r="L219"/>
      <c r="M219"/>
      <c r="N219">
        <v>1.36</v>
      </c>
      <c r="O219" s="83">
        <v>8384.61</v>
      </c>
      <c r="P219">
        <v>7929.5700000000006</v>
      </c>
      <c r="Q219">
        <v>1.6320220000000001</v>
      </c>
      <c r="R219">
        <v>8829.9599999999991</v>
      </c>
      <c r="S219">
        <v>1.6320220000000001</v>
      </c>
      <c r="T219" s="84">
        <v>8384.61</v>
      </c>
      <c r="U219" s="57">
        <v>44044</v>
      </c>
      <c r="V219" s="81" t="str">
        <f t="shared" si="9"/>
        <v>32020</v>
      </c>
      <c r="W219" s="80" t="str">
        <f t="shared" si="10"/>
        <v>Acima de 120 dias</v>
      </c>
      <c r="X219" s="81" t="str">
        <f t="shared" si="11"/>
        <v>82020</v>
      </c>
    </row>
    <row r="220" spans="1:24" x14ac:dyDescent="0.3">
      <c r="A220" s="57">
        <v>44316</v>
      </c>
      <c r="B220">
        <v>29894663000189</v>
      </c>
      <c r="C220" t="s">
        <v>96</v>
      </c>
      <c r="D220" s="57">
        <v>43903</v>
      </c>
      <c r="E220">
        <v>204.3</v>
      </c>
      <c r="F220" s="57">
        <v>44050</v>
      </c>
      <c r="G220">
        <v>-266</v>
      </c>
      <c r="H220" s="57">
        <v>44568</v>
      </c>
      <c r="I220">
        <v>252</v>
      </c>
      <c r="J220">
        <v>297082324</v>
      </c>
      <c r="K220">
        <v>24</v>
      </c>
      <c r="L220"/>
      <c r="M220"/>
      <c r="N220">
        <v>1.4949999999999999</v>
      </c>
      <c r="O220" s="83">
        <v>3535.8199999999997</v>
      </c>
      <c r="P220">
        <v>3806.2799999999997</v>
      </c>
      <c r="Q220">
        <v>2.069439</v>
      </c>
      <c r="R220">
        <v>3573.59</v>
      </c>
      <c r="S220">
        <v>2.069439</v>
      </c>
      <c r="T220" s="84">
        <v>3535.8199999999997</v>
      </c>
      <c r="U220" s="57">
        <v>44075</v>
      </c>
      <c r="V220" s="81" t="str">
        <f t="shared" si="9"/>
        <v>32020</v>
      </c>
      <c r="W220" s="80" t="str">
        <f t="shared" si="10"/>
        <v>Acima de 120 dias</v>
      </c>
      <c r="X220" s="81" t="str">
        <f t="shared" si="11"/>
        <v>92020</v>
      </c>
    </row>
    <row r="221" spans="1:24" x14ac:dyDescent="0.3">
      <c r="A221" s="57">
        <v>44316</v>
      </c>
      <c r="B221">
        <v>29894663000189</v>
      </c>
      <c r="C221" t="s">
        <v>96</v>
      </c>
      <c r="D221" s="57">
        <v>43791</v>
      </c>
      <c r="E221">
        <v>277.89</v>
      </c>
      <c r="F221" s="57">
        <v>43837</v>
      </c>
      <c r="G221">
        <v>-479</v>
      </c>
      <c r="H221" s="57">
        <v>45937</v>
      </c>
      <c r="I221">
        <v>1621</v>
      </c>
      <c r="J221">
        <v>297152336</v>
      </c>
      <c r="K221">
        <v>72</v>
      </c>
      <c r="L221"/>
      <c r="M221"/>
      <c r="N221">
        <v>1.3460000000000001</v>
      </c>
      <c r="O221" s="83">
        <v>14362.86</v>
      </c>
      <c r="P221">
        <v>12662.67</v>
      </c>
      <c r="Q221">
        <v>1.6903109999999999</v>
      </c>
      <c r="R221">
        <v>15172.279999999999</v>
      </c>
      <c r="S221">
        <v>1.6903109999999999</v>
      </c>
      <c r="T221" s="84">
        <v>14362.86</v>
      </c>
      <c r="U221" s="57">
        <v>43891</v>
      </c>
      <c r="V221" s="81" t="str">
        <f t="shared" si="9"/>
        <v>112019</v>
      </c>
      <c r="W221" s="80" t="str">
        <f t="shared" si="10"/>
        <v>Acima de 120 dias</v>
      </c>
      <c r="X221" s="81" t="str">
        <f t="shared" si="11"/>
        <v>32020</v>
      </c>
    </row>
    <row r="222" spans="1:24" x14ac:dyDescent="0.3">
      <c r="A222" s="57">
        <v>44316</v>
      </c>
      <c r="B222">
        <v>29894663000189</v>
      </c>
      <c r="C222" t="s">
        <v>96</v>
      </c>
      <c r="D222" s="57">
        <v>43815</v>
      </c>
      <c r="E222">
        <v>132</v>
      </c>
      <c r="F222" s="57">
        <v>44019</v>
      </c>
      <c r="G222">
        <v>-297</v>
      </c>
      <c r="H222" s="57">
        <v>45968</v>
      </c>
      <c r="I222">
        <v>1652</v>
      </c>
      <c r="J222">
        <v>297158274</v>
      </c>
      <c r="K222">
        <v>72</v>
      </c>
      <c r="L222"/>
      <c r="M222"/>
      <c r="N222">
        <v>1.3599999999999999</v>
      </c>
      <c r="O222" s="83">
        <v>6142.44</v>
      </c>
      <c r="P222">
        <v>5972.53</v>
      </c>
      <c r="Q222">
        <v>1.635947</v>
      </c>
      <c r="R222">
        <v>6461.49</v>
      </c>
      <c r="S222">
        <v>1.635947</v>
      </c>
      <c r="T222" s="84">
        <v>6142.44</v>
      </c>
      <c r="U222" s="57">
        <v>44044</v>
      </c>
      <c r="V222" s="81" t="str">
        <f t="shared" si="9"/>
        <v>122019</v>
      </c>
      <c r="W222" s="80" t="str">
        <f t="shared" si="10"/>
        <v>Acima de 120 dias</v>
      </c>
      <c r="X222" s="81" t="str">
        <f t="shared" si="11"/>
        <v>82020</v>
      </c>
    </row>
    <row r="223" spans="1:24" x14ac:dyDescent="0.3">
      <c r="A223" s="57">
        <v>44316</v>
      </c>
      <c r="B223">
        <v>29894663000189</v>
      </c>
      <c r="C223" t="s">
        <v>96</v>
      </c>
      <c r="D223" s="57">
        <v>43843</v>
      </c>
      <c r="E223">
        <v>162.5</v>
      </c>
      <c r="F223" s="57">
        <v>44323</v>
      </c>
      <c r="G223">
        <v>7</v>
      </c>
      <c r="H223" s="57">
        <v>45999</v>
      </c>
      <c r="I223">
        <v>1683</v>
      </c>
      <c r="J223">
        <v>297165463</v>
      </c>
      <c r="K223">
        <v>72</v>
      </c>
      <c r="L223"/>
      <c r="M223"/>
      <c r="N223">
        <v>1.36</v>
      </c>
      <c r="O223" s="83">
        <v>5994.11</v>
      </c>
      <c r="P223">
        <v>7344.37</v>
      </c>
      <c r="Q223">
        <v>1.6419189999999999</v>
      </c>
      <c r="R223">
        <v>6406.13</v>
      </c>
      <c r="S223">
        <v>1.6419189999999999</v>
      </c>
      <c r="T223" s="84">
        <v>5994.11</v>
      </c>
      <c r="U223" s="57">
        <v>44317</v>
      </c>
      <c r="V223" s="81" t="str">
        <f t="shared" si="9"/>
        <v>12020</v>
      </c>
      <c r="W223" s="80" t="str">
        <f t="shared" si="10"/>
        <v>1 a 30 dias</v>
      </c>
      <c r="X223" s="81" t="str">
        <f t="shared" si="11"/>
        <v>52021</v>
      </c>
    </row>
    <row r="224" spans="1:24" x14ac:dyDescent="0.3">
      <c r="A224" s="57">
        <v>44316</v>
      </c>
      <c r="B224">
        <v>29894663000189</v>
      </c>
      <c r="C224" t="s">
        <v>96</v>
      </c>
      <c r="D224" s="57">
        <v>43873</v>
      </c>
      <c r="E224">
        <v>436.02</v>
      </c>
      <c r="F224" s="57">
        <v>43989</v>
      </c>
      <c r="G224">
        <v>-327</v>
      </c>
      <c r="H224" s="57">
        <v>45999</v>
      </c>
      <c r="I224">
        <v>1683</v>
      </c>
      <c r="J224">
        <v>297166850</v>
      </c>
      <c r="K224">
        <v>72</v>
      </c>
      <c r="L224"/>
      <c r="M224"/>
      <c r="N224">
        <v>1.36</v>
      </c>
      <c r="O224" s="83">
        <v>20781.419999999998</v>
      </c>
      <c r="P224">
        <v>19537.410000000003</v>
      </c>
      <c r="Q224">
        <v>1.6685289999999999</v>
      </c>
      <c r="R224">
        <v>21985.11</v>
      </c>
      <c r="S224">
        <v>1.6685289999999999</v>
      </c>
      <c r="T224" s="84">
        <v>20781.419999999998</v>
      </c>
      <c r="U224" s="57">
        <v>44013</v>
      </c>
      <c r="V224" s="81" t="str">
        <f t="shared" si="9"/>
        <v>22020</v>
      </c>
      <c r="W224" s="80" t="str">
        <f t="shared" si="10"/>
        <v>Acima de 120 dias</v>
      </c>
      <c r="X224" s="81" t="str">
        <f t="shared" si="11"/>
        <v>72020</v>
      </c>
    </row>
    <row r="225" spans="1:24" x14ac:dyDescent="0.3">
      <c r="A225" s="57">
        <v>44316</v>
      </c>
      <c r="B225">
        <v>29894663000189</v>
      </c>
      <c r="C225" t="s">
        <v>96</v>
      </c>
      <c r="D225" s="57">
        <v>43873</v>
      </c>
      <c r="E225">
        <v>208.52</v>
      </c>
      <c r="F225" s="57">
        <v>44262</v>
      </c>
      <c r="G225">
        <v>-54</v>
      </c>
      <c r="H225" s="57">
        <v>46029</v>
      </c>
      <c r="I225">
        <v>1713</v>
      </c>
      <c r="J225">
        <v>297175734</v>
      </c>
      <c r="K225">
        <v>72</v>
      </c>
      <c r="L225"/>
      <c r="M225"/>
      <c r="N225">
        <v>1.36</v>
      </c>
      <c r="O225" s="83">
        <v>8166.4500000000007</v>
      </c>
      <c r="P225">
        <v>9422.4499999999989</v>
      </c>
      <c r="Q225">
        <v>1.655702</v>
      </c>
      <c r="R225">
        <v>8734.26</v>
      </c>
      <c r="S225">
        <v>1.655702</v>
      </c>
      <c r="T225" s="84">
        <v>8166.4500000000007</v>
      </c>
      <c r="U225" s="57">
        <v>44287</v>
      </c>
      <c r="V225" s="81" t="str">
        <f t="shared" si="9"/>
        <v>22020</v>
      </c>
      <c r="W225" s="80" t="str">
        <f t="shared" si="10"/>
        <v>31 a 60 dias</v>
      </c>
      <c r="X225" s="81" t="str">
        <f t="shared" si="11"/>
        <v>42021</v>
      </c>
    </row>
    <row r="226" spans="1:24" x14ac:dyDescent="0.3">
      <c r="A226" s="57">
        <v>44316</v>
      </c>
      <c r="B226">
        <v>29894663000189</v>
      </c>
      <c r="C226" t="s">
        <v>96</v>
      </c>
      <c r="D226" s="57">
        <v>43873</v>
      </c>
      <c r="E226">
        <v>114</v>
      </c>
      <c r="F226" s="57">
        <v>44203</v>
      </c>
      <c r="G226">
        <v>-113</v>
      </c>
      <c r="H226" s="57">
        <v>46029</v>
      </c>
      <c r="I226">
        <v>1713</v>
      </c>
      <c r="J226">
        <v>297179448</v>
      </c>
      <c r="K226">
        <v>72</v>
      </c>
      <c r="L226"/>
      <c r="M226"/>
      <c r="N226">
        <v>1.3752711356931449</v>
      </c>
      <c r="O226" s="83">
        <v>4635.8600000000006</v>
      </c>
      <c r="P226">
        <v>5127.6899999999996</v>
      </c>
      <c r="Q226">
        <v>1.713573</v>
      </c>
      <c r="R226">
        <v>4986.26</v>
      </c>
      <c r="S226">
        <v>1.713573</v>
      </c>
      <c r="T226" s="84">
        <v>4635.8600000000006</v>
      </c>
      <c r="U226" s="57">
        <v>44197</v>
      </c>
      <c r="V226" s="81" t="str">
        <f t="shared" si="9"/>
        <v>22020</v>
      </c>
      <c r="W226" s="80" t="str">
        <f t="shared" si="10"/>
        <v>91 a 120 dias</v>
      </c>
      <c r="X226" s="81" t="str">
        <f t="shared" si="11"/>
        <v>12021</v>
      </c>
    </row>
    <row r="227" spans="1:24" x14ac:dyDescent="0.3">
      <c r="A227" s="57">
        <v>44316</v>
      </c>
      <c r="B227">
        <v>29894663000189</v>
      </c>
      <c r="C227" t="s">
        <v>96</v>
      </c>
      <c r="D227" s="57">
        <v>43791</v>
      </c>
      <c r="E227">
        <v>153</v>
      </c>
      <c r="F227" s="57">
        <v>43868</v>
      </c>
      <c r="G227">
        <v>-448</v>
      </c>
      <c r="H227" s="57">
        <v>45937</v>
      </c>
      <c r="I227">
        <v>1621</v>
      </c>
      <c r="J227">
        <v>297252154</v>
      </c>
      <c r="K227">
        <v>72</v>
      </c>
      <c r="L227"/>
      <c r="M227"/>
      <c r="N227">
        <v>1.3460000000000001</v>
      </c>
      <c r="O227" s="83">
        <v>7786.11</v>
      </c>
      <c r="P227">
        <v>6971.77</v>
      </c>
      <c r="Q227">
        <v>1.664758</v>
      </c>
      <c r="R227">
        <v>8200.5499999999993</v>
      </c>
      <c r="S227">
        <v>1.664758</v>
      </c>
      <c r="T227" s="84">
        <v>7786.11</v>
      </c>
      <c r="U227" s="57">
        <v>43862</v>
      </c>
      <c r="V227" s="81" t="str">
        <f t="shared" si="9"/>
        <v>112019</v>
      </c>
      <c r="W227" s="80" t="str">
        <f t="shared" si="10"/>
        <v>Acima de 120 dias</v>
      </c>
      <c r="X227" s="81" t="str">
        <f t="shared" si="11"/>
        <v>22020</v>
      </c>
    </row>
    <row r="228" spans="1:24" x14ac:dyDescent="0.3">
      <c r="A228" s="57">
        <v>44316</v>
      </c>
      <c r="B228">
        <v>29894663000189</v>
      </c>
      <c r="C228" t="s">
        <v>96</v>
      </c>
      <c r="D228" s="57">
        <v>43815</v>
      </c>
      <c r="E228">
        <v>158.66999999999999</v>
      </c>
      <c r="F228" s="57">
        <v>44111</v>
      </c>
      <c r="G228">
        <v>-205</v>
      </c>
      <c r="H228" s="57">
        <v>45968</v>
      </c>
      <c r="I228">
        <v>1652</v>
      </c>
      <c r="J228">
        <v>297252406</v>
      </c>
      <c r="K228">
        <v>72</v>
      </c>
      <c r="L228"/>
      <c r="M228"/>
      <c r="N228">
        <v>1.3599999999999999</v>
      </c>
      <c r="O228" s="83">
        <v>6876.86</v>
      </c>
      <c r="P228">
        <v>7179.19</v>
      </c>
      <c r="Q228">
        <v>1.6591990000000001</v>
      </c>
      <c r="R228">
        <v>7291.0199999999995</v>
      </c>
      <c r="S228">
        <v>1.6591990000000001</v>
      </c>
      <c r="T228" s="84">
        <v>6876.86</v>
      </c>
      <c r="U228" s="57">
        <v>44105</v>
      </c>
      <c r="V228" s="81" t="str">
        <f t="shared" si="9"/>
        <v>122019</v>
      </c>
      <c r="W228" s="80" t="str">
        <f t="shared" si="10"/>
        <v>Acima de 120 dias</v>
      </c>
      <c r="X228" s="81" t="str">
        <f t="shared" si="11"/>
        <v>102020</v>
      </c>
    </row>
    <row r="229" spans="1:24" x14ac:dyDescent="0.3">
      <c r="A229" s="57">
        <v>44316</v>
      </c>
      <c r="B229">
        <v>29894663000189</v>
      </c>
      <c r="C229" t="s">
        <v>96</v>
      </c>
      <c r="D229" s="57">
        <v>43843</v>
      </c>
      <c r="E229">
        <v>296.20999999999998</v>
      </c>
      <c r="F229" s="57">
        <v>43958</v>
      </c>
      <c r="G229">
        <v>-358</v>
      </c>
      <c r="H229" s="57">
        <v>45999</v>
      </c>
      <c r="I229">
        <v>1683</v>
      </c>
      <c r="J229">
        <v>297269069</v>
      </c>
      <c r="K229">
        <v>72</v>
      </c>
      <c r="L229"/>
      <c r="M229"/>
      <c r="N229">
        <v>1.4950000000000001</v>
      </c>
      <c r="O229" s="83">
        <v>13668.789999999999</v>
      </c>
      <c r="P229">
        <v>12858.160000000002</v>
      </c>
      <c r="Q229">
        <v>1.982853</v>
      </c>
      <c r="R229">
        <v>14864.279999999999</v>
      </c>
      <c r="S229">
        <v>1.982853</v>
      </c>
      <c r="T229" s="84">
        <v>13668.789999999999</v>
      </c>
      <c r="U229" s="57">
        <v>44013</v>
      </c>
      <c r="V229" s="81" t="str">
        <f t="shared" si="9"/>
        <v>12020</v>
      </c>
      <c r="W229" s="80" t="str">
        <f t="shared" si="10"/>
        <v>Acima de 120 dias</v>
      </c>
      <c r="X229" s="81" t="str">
        <f t="shared" si="11"/>
        <v>72020</v>
      </c>
    </row>
    <row r="230" spans="1:24" x14ac:dyDescent="0.3">
      <c r="A230" s="57">
        <v>44316</v>
      </c>
      <c r="B230">
        <v>29894663000189</v>
      </c>
      <c r="C230" t="s">
        <v>96</v>
      </c>
      <c r="D230" s="57">
        <v>43873</v>
      </c>
      <c r="E230">
        <v>176.2</v>
      </c>
      <c r="F230" s="57">
        <v>43958</v>
      </c>
      <c r="G230">
        <v>-358</v>
      </c>
      <c r="H230" s="57">
        <v>45999</v>
      </c>
      <c r="I230">
        <v>1683</v>
      </c>
      <c r="J230">
        <v>297271704</v>
      </c>
      <c r="K230">
        <v>72</v>
      </c>
      <c r="L230"/>
      <c r="M230"/>
      <c r="N230">
        <v>1.3669489944310123</v>
      </c>
      <c r="O230" s="83">
        <v>8520.3700000000008</v>
      </c>
      <c r="P230">
        <v>7878.909999999998</v>
      </c>
      <c r="Q230">
        <v>1.704912</v>
      </c>
      <c r="R230">
        <v>9049.08</v>
      </c>
      <c r="S230">
        <v>1.704912</v>
      </c>
      <c r="T230" s="84">
        <v>8520.3700000000008</v>
      </c>
      <c r="U230" s="57">
        <v>43983</v>
      </c>
      <c r="V230" s="81" t="str">
        <f t="shared" si="9"/>
        <v>22020</v>
      </c>
      <c r="W230" s="80" t="str">
        <f t="shared" si="10"/>
        <v>Acima de 120 dias</v>
      </c>
      <c r="X230" s="81" t="str">
        <f t="shared" si="11"/>
        <v>62020</v>
      </c>
    </row>
    <row r="231" spans="1:24" x14ac:dyDescent="0.3">
      <c r="A231" s="57">
        <v>44316</v>
      </c>
      <c r="B231">
        <v>29894663000189</v>
      </c>
      <c r="C231" t="s">
        <v>96</v>
      </c>
      <c r="D231" s="57">
        <v>43903</v>
      </c>
      <c r="E231">
        <v>410.9</v>
      </c>
      <c r="F231" s="57">
        <v>43989</v>
      </c>
      <c r="G231">
        <v>-327</v>
      </c>
      <c r="H231" s="57">
        <v>44902</v>
      </c>
      <c r="I231">
        <v>586</v>
      </c>
      <c r="J231">
        <v>297279091</v>
      </c>
      <c r="K231">
        <v>36</v>
      </c>
      <c r="L231"/>
      <c r="M231"/>
      <c r="N231">
        <v>1.4949999999999999</v>
      </c>
      <c r="O231" s="83">
        <v>11332.49</v>
      </c>
      <c r="P231">
        <v>10631.63</v>
      </c>
      <c r="Q231">
        <v>2.0596130000000001</v>
      </c>
      <c r="R231">
        <v>11680.58</v>
      </c>
      <c r="S231">
        <v>2.0596130000000001</v>
      </c>
      <c r="T231" s="84">
        <v>11332.49</v>
      </c>
      <c r="U231" s="57">
        <v>43983</v>
      </c>
      <c r="V231" s="81" t="str">
        <f t="shared" si="9"/>
        <v>32020</v>
      </c>
      <c r="W231" s="80" t="str">
        <f t="shared" si="10"/>
        <v>Acima de 120 dias</v>
      </c>
      <c r="X231" s="81" t="str">
        <f t="shared" si="11"/>
        <v>62020</v>
      </c>
    </row>
    <row r="232" spans="1:24" x14ac:dyDescent="0.3">
      <c r="A232" s="57">
        <v>44316</v>
      </c>
      <c r="B232">
        <v>29894663000189</v>
      </c>
      <c r="C232" t="s">
        <v>96</v>
      </c>
      <c r="D232" s="57">
        <v>43873</v>
      </c>
      <c r="E232">
        <v>394.53</v>
      </c>
      <c r="F232" s="57">
        <v>43989</v>
      </c>
      <c r="G232">
        <v>-327</v>
      </c>
      <c r="H232" s="57">
        <v>46029</v>
      </c>
      <c r="I232">
        <v>1713</v>
      </c>
      <c r="J232">
        <v>297279994</v>
      </c>
      <c r="K232">
        <v>72</v>
      </c>
      <c r="L232"/>
      <c r="M232"/>
      <c r="N232">
        <v>1.36</v>
      </c>
      <c r="O232" s="83">
        <v>18867.37</v>
      </c>
      <c r="P232">
        <v>17827.749999999996</v>
      </c>
      <c r="Q232">
        <v>1.6952069999999999</v>
      </c>
      <c r="R232">
        <v>20076.38</v>
      </c>
      <c r="S232">
        <v>1.6952069999999999</v>
      </c>
      <c r="T232" s="84">
        <v>18867.37</v>
      </c>
      <c r="U232" s="57">
        <v>44013</v>
      </c>
      <c r="V232" s="81" t="str">
        <f t="shared" si="9"/>
        <v>22020</v>
      </c>
      <c r="W232" s="80" t="str">
        <f t="shared" si="10"/>
        <v>Acima de 120 dias</v>
      </c>
      <c r="X232" s="81" t="str">
        <f t="shared" si="11"/>
        <v>72020</v>
      </c>
    </row>
    <row r="233" spans="1:24" x14ac:dyDescent="0.3">
      <c r="A233" s="57">
        <v>44316</v>
      </c>
      <c r="B233">
        <v>29894663000189</v>
      </c>
      <c r="C233" t="s">
        <v>96</v>
      </c>
      <c r="D233" s="57">
        <v>43791</v>
      </c>
      <c r="E233">
        <v>376</v>
      </c>
      <c r="F233" s="57">
        <v>44323</v>
      </c>
      <c r="G233">
        <v>7</v>
      </c>
      <c r="H233" s="57">
        <v>45937</v>
      </c>
      <c r="I233">
        <v>1621</v>
      </c>
      <c r="J233">
        <v>297353553</v>
      </c>
      <c r="K233">
        <v>72</v>
      </c>
      <c r="L233"/>
      <c r="M233"/>
      <c r="N233">
        <v>1.3460000000000001</v>
      </c>
      <c r="O233" s="83">
        <v>13429.17</v>
      </c>
      <c r="P233">
        <v>17133.240000000002</v>
      </c>
      <c r="Q233">
        <v>1.6864680000000001</v>
      </c>
      <c r="R233">
        <v>14512.89</v>
      </c>
      <c r="S233">
        <v>1.6864680000000001</v>
      </c>
      <c r="T233" s="84">
        <v>13429.17</v>
      </c>
      <c r="U233" s="57">
        <v>44317</v>
      </c>
      <c r="V233" s="81" t="str">
        <f t="shared" si="9"/>
        <v>112019</v>
      </c>
      <c r="W233" s="80" t="str">
        <f t="shared" si="10"/>
        <v>1 a 30 dias</v>
      </c>
      <c r="X233" s="81" t="str">
        <f t="shared" si="11"/>
        <v>52021</v>
      </c>
    </row>
    <row r="234" spans="1:24" x14ac:dyDescent="0.3">
      <c r="A234" s="57">
        <v>44316</v>
      </c>
      <c r="B234">
        <v>29894663000189</v>
      </c>
      <c r="C234" t="s">
        <v>96</v>
      </c>
      <c r="D234" s="57">
        <v>43815</v>
      </c>
      <c r="E234">
        <v>84.48</v>
      </c>
      <c r="F234" s="57">
        <v>43868</v>
      </c>
      <c r="G234">
        <v>-448</v>
      </c>
      <c r="H234" s="57">
        <v>45968</v>
      </c>
      <c r="I234">
        <v>1652</v>
      </c>
      <c r="J234">
        <v>297357295</v>
      </c>
      <c r="K234">
        <v>72</v>
      </c>
      <c r="L234"/>
      <c r="M234"/>
      <c r="N234">
        <v>1.3599999999999999</v>
      </c>
      <c r="O234" s="83">
        <v>4356.08</v>
      </c>
      <c r="P234">
        <v>3822.4300000000007</v>
      </c>
      <c r="Q234">
        <v>1.6322920000000001</v>
      </c>
      <c r="R234">
        <v>4557.8100000000004</v>
      </c>
      <c r="S234">
        <v>1.6322920000000001</v>
      </c>
      <c r="T234" s="84">
        <v>4356.08</v>
      </c>
      <c r="U234" s="57">
        <v>43891</v>
      </c>
      <c r="V234" s="81" t="str">
        <f t="shared" si="9"/>
        <v>122019</v>
      </c>
      <c r="W234" s="80" t="str">
        <f t="shared" si="10"/>
        <v>Acima de 120 dias</v>
      </c>
      <c r="X234" s="81" t="str">
        <f t="shared" si="11"/>
        <v>32020</v>
      </c>
    </row>
    <row r="235" spans="1:24" x14ac:dyDescent="0.3">
      <c r="A235" s="57">
        <v>44316</v>
      </c>
      <c r="B235">
        <v>29894663000189</v>
      </c>
      <c r="C235" t="s">
        <v>96</v>
      </c>
      <c r="D235" s="57">
        <v>43903</v>
      </c>
      <c r="E235">
        <v>464.2</v>
      </c>
      <c r="F235" s="57">
        <v>43958</v>
      </c>
      <c r="G235">
        <v>-358</v>
      </c>
      <c r="H235" s="57">
        <v>46062</v>
      </c>
      <c r="I235">
        <v>1746</v>
      </c>
      <c r="J235">
        <v>297386848</v>
      </c>
      <c r="K235">
        <v>72</v>
      </c>
      <c r="L235"/>
      <c r="M235"/>
      <c r="N235">
        <v>1.36</v>
      </c>
      <c r="O235" s="83">
        <v>23124.71</v>
      </c>
      <c r="P235">
        <v>20971.769999999997</v>
      </c>
      <c r="Q235">
        <v>1.626098</v>
      </c>
      <c r="R235">
        <v>24298.629999999997</v>
      </c>
      <c r="S235">
        <v>1.626098</v>
      </c>
      <c r="T235" s="84">
        <v>23124.71</v>
      </c>
      <c r="U235" s="57">
        <v>43983</v>
      </c>
      <c r="V235" s="81" t="str">
        <f t="shared" si="9"/>
        <v>32020</v>
      </c>
      <c r="W235" s="80" t="str">
        <f t="shared" si="10"/>
        <v>Acima de 120 dias</v>
      </c>
      <c r="X235" s="81" t="str">
        <f t="shared" si="11"/>
        <v>62020</v>
      </c>
    </row>
    <row r="236" spans="1:24" x14ac:dyDescent="0.3">
      <c r="A236" s="57">
        <v>44316</v>
      </c>
      <c r="B236">
        <v>29894663000189</v>
      </c>
      <c r="C236" t="s">
        <v>96</v>
      </c>
      <c r="D236" s="57">
        <v>43791</v>
      </c>
      <c r="E236">
        <v>159.47</v>
      </c>
      <c r="F236" s="57">
        <v>43868</v>
      </c>
      <c r="G236">
        <v>-448</v>
      </c>
      <c r="H236" s="57">
        <v>45937</v>
      </c>
      <c r="I236">
        <v>1621</v>
      </c>
      <c r="J236">
        <v>297450056</v>
      </c>
      <c r="K236">
        <v>72</v>
      </c>
      <c r="L236"/>
      <c r="M236"/>
      <c r="N236">
        <v>1.3460000000000001</v>
      </c>
      <c r="O236" s="83">
        <v>8200.5400000000009</v>
      </c>
      <c r="P236">
        <v>7266.5899999999992</v>
      </c>
      <c r="Q236">
        <v>1.5988849999999999</v>
      </c>
      <c r="R236">
        <v>8547.27</v>
      </c>
      <c r="S236">
        <v>1.5988849999999999</v>
      </c>
      <c r="T236" s="84">
        <v>8200.5400000000009</v>
      </c>
      <c r="U236" s="57">
        <v>43922</v>
      </c>
      <c r="V236" s="81" t="str">
        <f t="shared" si="9"/>
        <v>112019</v>
      </c>
      <c r="W236" s="80" t="str">
        <f t="shared" si="10"/>
        <v>Acima de 120 dias</v>
      </c>
      <c r="X236" s="81" t="str">
        <f t="shared" si="11"/>
        <v>42020</v>
      </c>
    </row>
    <row r="237" spans="1:24" x14ac:dyDescent="0.3">
      <c r="A237" s="57">
        <v>44316</v>
      </c>
      <c r="B237">
        <v>29894663000189</v>
      </c>
      <c r="C237" t="s">
        <v>96</v>
      </c>
      <c r="D237" s="57">
        <v>43791</v>
      </c>
      <c r="E237">
        <v>111.05</v>
      </c>
      <c r="F237" s="57">
        <v>43928</v>
      </c>
      <c r="G237">
        <v>-388</v>
      </c>
      <c r="H237" s="57">
        <v>45937</v>
      </c>
      <c r="I237">
        <v>1621</v>
      </c>
      <c r="J237">
        <v>297451344</v>
      </c>
      <c r="K237">
        <v>72</v>
      </c>
      <c r="L237"/>
      <c r="M237"/>
      <c r="N237">
        <v>1.3460000000000001</v>
      </c>
      <c r="O237" s="83">
        <v>5459.44</v>
      </c>
      <c r="P237">
        <v>5060.1899999999996</v>
      </c>
      <c r="Q237">
        <v>1.6309469999999999</v>
      </c>
      <c r="R237">
        <v>5729.99</v>
      </c>
      <c r="S237">
        <v>1.6309469999999999</v>
      </c>
      <c r="T237" s="84">
        <v>5459.44</v>
      </c>
      <c r="U237" s="57">
        <v>43952</v>
      </c>
      <c r="V237" s="81" t="str">
        <f t="shared" si="9"/>
        <v>112019</v>
      </c>
      <c r="W237" s="80" t="str">
        <f t="shared" si="10"/>
        <v>Acima de 120 dias</v>
      </c>
      <c r="X237" s="81" t="str">
        <f t="shared" si="11"/>
        <v>52020</v>
      </c>
    </row>
    <row r="238" spans="1:24" x14ac:dyDescent="0.3">
      <c r="A238" s="57">
        <v>44316</v>
      </c>
      <c r="B238">
        <v>29894663000189</v>
      </c>
      <c r="C238" t="s">
        <v>96</v>
      </c>
      <c r="D238" s="57">
        <v>43873</v>
      </c>
      <c r="E238">
        <v>286.10000000000002</v>
      </c>
      <c r="F238" s="57">
        <v>44142</v>
      </c>
      <c r="G238">
        <v>-174</v>
      </c>
      <c r="H238" s="57">
        <v>45999</v>
      </c>
      <c r="I238">
        <v>1683</v>
      </c>
      <c r="J238">
        <v>297466204</v>
      </c>
      <c r="K238">
        <v>72</v>
      </c>
      <c r="L238"/>
      <c r="M238"/>
      <c r="N238">
        <v>1.36</v>
      </c>
      <c r="O238" s="83">
        <v>12001.08</v>
      </c>
      <c r="P238">
        <v>12819.720000000001</v>
      </c>
      <c r="Q238">
        <v>1.634871</v>
      </c>
      <c r="R238">
        <v>12709.210000000001</v>
      </c>
      <c r="S238">
        <v>1.634871</v>
      </c>
      <c r="T238" s="84">
        <v>12001.08</v>
      </c>
      <c r="U238" s="57">
        <v>44228</v>
      </c>
      <c r="V238" s="81" t="str">
        <f t="shared" si="9"/>
        <v>22020</v>
      </c>
      <c r="W238" s="80" t="str">
        <f t="shared" si="10"/>
        <v>Acima de 120 dias</v>
      </c>
      <c r="X238" s="81" t="str">
        <f t="shared" si="11"/>
        <v>22021</v>
      </c>
    </row>
    <row r="239" spans="1:24" x14ac:dyDescent="0.3">
      <c r="A239" s="57">
        <v>44316</v>
      </c>
      <c r="B239">
        <v>29894663000189</v>
      </c>
      <c r="C239" t="s">
        <v>96</v>
      </c>
      <c r="D239" s="57">
        <v>43873</v>
      </c>
      <c r="E239">
        <v>264</v>
      </c>
      <c r="F239" s="57">
        <v>43958</v>
      </c>
      <c r="G239">
        <v>-358</v>
      </c>
      <c r="H239" s="57">
        <v>46029</v>
      </c>
      <c r="I239">
        <v>1713</v>
      </c>
      <c r="J239">
        <v>297472151</v>
      </c>
      <c r="K239">
        <v>72</v>
      </c>
      <c r="L239"/>
      <c r="M239"/>
      <c r="N239">
        <v>1.36</v>
      </c>
      <c r="O239" s="83">
        <v>12930.76</v>
      </c>
      <c r="P239">
        <v>11929.43</v>
      </c>
      <c r="Q239">
        <v>1.676925</v>
      </c>
      <c r="R239">
        <v>13698.14</v>
      </c>
      <c r="S239">
        <v>1.676925</v>
      </c>
      <c r="T239" s="84">
        <v>12930.76</v>
      </c>
      <c r="U239" s="57">
        <v>44044</v>
      </c>
      <c r="V239" s="81" t="str">
        <f t="shared" si="9"/>
        <v>22020</v>
      </c>
      <c r="W239" s="80" t="str">
        <f t="shared" si="10"/>
        <v>Acima de 120 dias</v>
      </c>
      <c r="X239" s="81" t="str">
        <f t="shared" si="11"/>
        <v>82020</v>
      </c>
    </row>
    <row r="240" spans="1:24" x14ac:dyDescent="0.3">
      <c r="A240" s="57">
        <v>44316</v>
      </c>
      <c r="B240">
        <v>29894663000189</v>
      </c>
      <c r="C240" t="s">
        <v>96</v>
      </c>
      <c r="D240" s="57">
        <v>43791</v>
      </c>
      <c r="E240">
        <v>324</v>
      </c>
      <c r="F240" s="57">
        <v>43897</v>
      </c>
      <c r="G240">
        <v>-419</v>
      </c>
      <c r="H240" s="57">
        <v>45937</v>
      </c>
      <c r="I240">
        <v>1621</v>
      </c>
      <c r="J240">
        <v>297553510</v>
      </c>
      <c r="K240">
        <v>72</v>
      </c>
      <c r="L240"/>
      <c r="M240"/>
      <c r="N240">
        <v>1.3460000000000001</v>
      </c>
      <c r="O240" s="83">
        <v>16081.4</v>
      </c>
      <c r="P240">
        <v>14763.760000000004</v>
      </c>
      <c r="Q240">
        <v>1.6967719999999999</v>
      </c>
      <c r="R240">
        <v>17041.75</v>
      </c>
      <c r="S240">
        <v>1.6967719999999999</v>
      </c>
      <c r="T240" s="84">
        <v>16081.4</v>
      </c>
      <c r="U240" s="57">
        <v>43922</v>
      </c>
      <c r="V240" s="81" t="str">
        <f t="shared" si="9"/>
        <v>112019</v>
      </c>
      <c r="W240" s="80" t="str">
        <f t="shared" si="10"/>
        <v>Acima de 120 dias</v>
      </c>
      <c r="X240" s="81" t="str">
        <f t="shared" si="11"/>
        <v>42020</v>
      </c>
    </row>
    <row r="241" spans="1:24" x14ac:dyDescent="0.3">
      <c r="A241" s="57">
        <v>44316</v>
      </c>
      <c r="B241">
        <v>29894663000189</v>
      </c>
      <c r="C241" t="s">
        <v>96</v>
      </c>
      <c r="D241" s="57">
        <v>43791</v>
      </c>
      <c r="E241">
        <v>100.35</v>
      </c>
      <c r="F241" s="57">
        <v>44172</v>
      </c>
      <c r="G241">
        <v>-144</v>
      </c>
      <c r="H241" s="57">
        <v>45937</v>
      </c>
      <c r="I241">
        <v>1621</v>
      </c>
      <c r="J241">
        <v>297555182</v>
      </c>
      <c r="K241">
        <v>72</v>
      </c>
      <c r="L241"/>
      <c r="M241"/>
      <c r="N241">
        <v>1.3460000000000001</v>
      </c>
      <c r="O241" s="83">
        <v>4083.3199999999997</v>
      </c>
      <c r="P241">
        <v>4572.6099999999997</v>
      </c>
      <c r="Q241">
        <v>1.6896530000000001</v>
      </c>
      <c r="R241">
        <v>4375.08</v>
      </c>
      <c r="S241">
        <v>1.6896530000000001</v>
      </c>
      <c r="T241" s="84">
        <v>4083.3199999999997</v>
      </c>
      <c r="U241" s="57">
        <v>44166</v>
      </c>
      <c r="V241" s="81" t="str">
        <f t="shared" si="9"/>
        <v>112019</v>
      </c>
      <c r="W241" s="80" t="str">
        <f t="shared" si="10"/>
        <v>Acima de 120 dias</v>
      </c>
      <c r="X241" s="81" t="str">
        <f t="shared" si="11"/>
        <v>122020</v>
      </c>
    </row>
    <row r="242" spans="1:24" x14ac:dyDescent="0.3">
      <c r="A242" s="57">
        <v>44316</v>
      </c>
      <c r="B242">
        <v>29894663000189</v>
      </c>
      <c r="C242" t="s">
        <v>96</v>
      </c>
      <c r="D242" s="57">
        <v>43873</v>
      </c>
      <c r="E242">
        <v>88.34</v>
      </c>
      <c r="F242" s="57">
        <v>43928</v>
      </c>
      <c r="G242">
        <v>-388</v>
      </c>
      <c r="H242" s="57">
        <v>46029</v>
      </c>
      <c r="I242">
        <v>1713</v>
      </c>
      <c r="J242">
        <v>297576182</v>
      </c>
      <c r="K242">
        <v>72</v>
      </c>
      <c r="L242"/>
      <c r="M242"/>
      <c r="N242">
        <v>1.36</v>
      </c>
      <c r="O242" s="83">
        <v>4448.74</v>
      </c>
      <c r="P242">
        <v>3991.8400000000011</v>
      </c>
      <c r="Q242">
        <v>1.6333420000000001</v>
      </c>
      <c r="R242">
        <v>4672.01</v>
      </c>
      <c r="S242">
        <v>1.6333420000000001</v>
      </c>
      <c r="T242" s="84">
        <v>4448.74</v>
      </c>
      <c r="U242" s="57">
        <v>43922</v>
      </c>
      <c r="V242" s="81" t="str">
        <f t="shared" si="9"/>
        <v>22020</v>
      </c>
      <c r="W242" s="80" t="str">
        <f t="shared" si="10"/>
        <v>Acima de 120 dias</v>
      </c>
      <c r="X242" s="81" t="str">
        <f t="shared" si="11"/>
        <v>42020</v>
      </c>
    </row>
    <row r="243" spans="1:24" x14ac:dyDescent="0.3">
      <c r="A243" s="57">
        <v>44316</v>
      </c>
      <c r="B243">
        <v>29894663000189</v>
      </c>
      <c r="C243" t="s">
        <v>96</v>
      </c>
      <c r="D243" s="57">
        <v>43903</v>
      </c>
      <c r="E243">
        <v>124.03</v>
      </c>
      <c r="F243" s="57">
        <v>44019</v>
      </c>
      <c r="G243">
        <v>-297</v>
      </c>
      <c r="H243" s="57">
        <v>46029</v>
      </c>
      <c r="I243">
        <v>1713</v>
      </c>
      <c r="J243">
        <v>297580962</v>
      </c>
      <c r="K243">
        <v>72</v>
      </c>
      <c r="L243"/>
      <c r="M243"/>
      <c r="N243">
        <v>1.36</v>
      </c>
      <c r="O243" s="83">
        <v>5808.43</v>
      </c>
      <c r="P243">
        <v>5556.579999999999</v>
      </c>
      <c r="Q243">
        <v>1.694221</v>
      </c>
      <c r="R243">
        <v>6187.46</v>
      </c>
      <c r="S243">
        <v>1.694221</v>
      </c>
      <c r="T243" s="84">
        <v>5808.43</v>
      </c>
      <c r="U243" s="57">
        <v>44044</v>
      </c>
      <c r="V243" s="81" t="str">
        <f t="shared" si="9"/>
        <v>32020</v>
      </c>
      <c r="W243" s="80" t="str">
        <f t="shared" si="10"/>
        <v>Acima de 120 dias</v>
      </c>
      <c r="X243" s="81" t="str">
        <f t="shared" si="11"/>
        <v>82020</v>
      </c>
    </row>
    <row r="244" spans="1:24" x14ac:dyDescent="0.3">
      <c r="A244" s="57">
        <v>44316</v>
      </c>
      <c r="B244">
        <v>29894663000189</v>
      </c>
      <c r="C244" t="s">
        <v>96</v>
      </c>
      <c r="D244" s="57">
        <v>43873</v>
      </c>
      <c r="E244">
        <v>150.55000000000001</v>
      </c>
      <c r="F244" s="57">
        <v>44050</v>
      </c>
      <c r="G244">
        <v>-266</v>
      </c>
      <c r="H244" s="57">
        <v>46029</v>
      </c>
      <c r="I244">
        <v>1713</v>
      </c>
      <c r="J244">
        <v>297674671</v>
      </c>
      <c r="K244">
        <v>72</v>
      </c>
      <c r="L244"/>
      <c r="M244"/>
      <c r="N244">
        <v>1.36</v>
      </c>
      <c r="O244" s="83">
        <v>6973.84</v>
      </c>
      <c r="P244">
        <v>6802.97</v>
      </c>
      <c r="Q244">
        <v>1.637572</v>
      </c>
      <c r="R244">
        <v>7359.93</v>
      </c>
      <c r="S244">
        <v>1.637572</v>
      </c>
      <c r="T244" s="84">
        <v>6973.84</v>
      </c>
      <c r="U244" s="57">
        <v>44075</v>
      </c>
      <c r="V244" s="81" t="str">
        <f t="shared" si="9"/>
        <v>22020</v>
      </c>
      <c r="W244" s="80" t="str">
        <f t="shared" si="10"/>
        <v>Acima de 120 dias</v>
      </c>
      <c r="X244" s="81" t="str">
        <f t="shared" si="11"/>
        <v>92020</v>
      </c>
    </row>
    <row r="245" spans="1:24" x14ac:dyDescent="0.3">
      <c r="A245" s="57">
        <v>44316</v>
      </c>
      <c r="B245">
        <v>29894663000189</v>
      </c>
      <c r="C245" t="s">
        <v>96</v>
      </c>
      <c r="D245" s="57">
        <v>43843</v>
      </c>
      <c r="E245">
        <v>174.28</v>
      </c>
      <c r="F245" s="57">
        <v>43958</v>
      </c>
      <c r="G245">
        <v>-358</v>
      </c>
      <c r="H245" s="57">
        <v>45937</v>
      </c>
      <c r="I245">
        <v>1621</v>
      </c>
      <c r="J245">
        <v>297754086</v>
      </c>
      <c r="K245">
        <v>72</v>
      </c>
      <c r="L245"/>
      <c r="M245"/>
      <c r="N245">
        <v>1.36</v>
      </c>
      <c r="O245" s="83">
        <v>8321.3799999999992</v>
      </c>
      <c r="P245">
        <v>7743.8100000000022</v>
      </c>
      <c r="Q245">
        <v>1.682547</v>
      </c>
      <c r="R245">
        <v>8796.4599999999991</v>
      </c>
      <c r="S245">
        <v>1.682547</v>
      </c>
      <c r="T245" s="84">
        <v>8321.3799999999992</v>
      </c>
      <c r="U245" s="57">
        <v>43983</v>
      </c>
      <c r="V245" s="81" t="str">
        <f t="shared" si="9"/>
        <v>12020</v>
      </c>
      <c r="W245" s="80" t="str">
        <f t="shared" si="10"/>
        <v>Acima de 120 dias</v>
      </c>
      <c r="X245" s="81" t="str">
        <f t="shared" si="11"/>
        <v>62020</v>
      </c>
    </row>
    <row r="246" spans="1:24" x14ac:dyDescent="0.3">
      <c r="A246" s="57">
        <v>44316</v>
      </c>
      <c r="B246">
        <v>29894663000189</v>
      </c>
      <c r="C246" t="s">
        <v>96</v>
      </c>
      <c r="D246" s="57">
        <v>43815</v>
      </c>
      <c r="E246">
        <v>149.65</v>
      </c>
      <c r="F246" s="57">
        <v>43868</v>
      </c>
      <c r="G246">
        <v>-448</v>
      </c>
      <c r="H246" s="57">
        <v>45968</v>
      </c>
      <c r="I246">
        <v>1652</v>
      </c>
      <c r="J246">
        <v>297757190</v>
      </c>
      <c r="K246">
        <v>72</v>
      </c>
      <c r="L246"/>
      <c r="M246"/>
      <c r="N246">
        <v>1.3599999999999999</v>
      </c>
      <c r="O246" s="83">
        <v>7703.08</v>
      </c>
      <c r="P246">
        <v>6771.06</v>
      </c>
      <c r="Q246">
        <v>1.6430769999999999</v>
      </c>
      <c r="R246">
        <v>8073.77</v>
      </c>
      <c r="S246">
        <v>1.6430769999999999</v>
      </c>
      <c r="T246" s="84">
        <v>7703.08</v>
      </c>
      <c r="U246" s="57">
        <v>43891</v>
      </c>
      <c r="V246" s="81" t="str">
        <f t="shared" si="9"/>
        <v>122019</v>
      </c>
      <c r="W246" s="80" t="str">
        <f t="shared" si="10"/>
        <v>Acima de 120 dias</v>
      </c>
      <c r="X246" s="81" t="str">
        <f t="shared" si="11"/>
        <v>32020</v>
      </c>
    </row>
    <row r="247" spans="1:24" x14ac:dyDescent="0.3">
      <c r="A247" s="57">
        <v>44316</v>
      </c>
      <c r="B247">
        <v>29894663000189</v>
      </c>
      <c r="C247" t="s">
        <v>96</v>
      </c>
      <c r="D247" s="57">
        <v>43843</v>
      </c>
      <c r="E247">
        <v>85.96</v>
      </c>
      <c r="F247" s="57">
        <v>43868</v>
      </c>
      <c r="G247">
        <v>-448</v>
      </c>
      <c r="H247" s="57">
        <v>45968</v>
      </c>
      <c r="I247">
        <v>1652</v>
      </c>
      <c r="J247">
        <v>297759138</v>
      </c>
      <c r="K247">
        <v>72</v>
      </c>
      <c r="L247"/>
      <c r="M247"/>
      <c r="N247">
        <v>1.36</v>
      </c>
      <c r="O247" s="83">
        <v>4425.95</v>
      </c>
      <c r="P247">
        <v>3852.4700000000003</v>
      </c>
      <c r="Q247">
        <v>1.6413610000000001</v>
      </c>
      <c r="R247">
        <v>4637.62</v>
      </c>
      <c r="S247">
        <v>1.6413610000000001</v>
      </c>
      <c r="T247" s="84">
        <v>4425.95</v>
      </c>
      <c r="U247" s="57">
        <v>43862</v>
      </c>
      <c r="V247" s="81" t="str">
        <f t="shared" si="9"/>
        <v>12020</v>
      </c>
      <c r="W247" s="80" t="str">
        <f t="shared" si="10"/>
        <v>Acima de 120 dias</v>
      </c>
      <c r="X247" s="81" t="str">
        <f t="shared" si="11"/>
        <v>22020</v>
      </c>
    </row>
    <row r="248" spans="1:24" x14ac:dyDescent="0.3">
      <c r="A248" s="57">
        <v>44316</v>
      </c>
      <c r="B248">
        <v>29894663000189</v>
      </c>
      <c r="C248" t="s">
        <v>96</v>
      </c>
      <c r="D248" s="57">
        <v>43843</v>
      </c>
      <c r="E248">
        <v>80.87</v>
      </c>
      <c r="F248" s="57">
        <v>44323</v>
      </c>
      <c r="G248">
        <v>7</v>
      </c>
      <c r="H248" s="57">
        <v>45999</v>
      </c>
      <c r="I248">
        <v>1683</v>
      </c>
      <c r="J248">
        <v>297769987</v>
      </c>
      <c r="K248">
        <v>72</v>
      </c>
      <c r="L248"/>
      <c r="M248"/>
      <c r="N248">
        <v>1.36</v>
      </c>
      <c r="O248" s="83">
        <v>2976.49</v>
      </c>
      <c r="P248">
        <v>3655.0499999999997</v>
      </c>
      <c r="Q248">
        <v>1.651462</v>
      </c>
      <c r="R248">
        <v>3188.04</v>
      </c>
      <c r="S248">
        <v>1.651462</v>
      </c>
      <c r="T248" s="84">
        <v>2976.49</v>
      </c>
      <c r="U248" s="57">
        <v>44317</v>
      </c>
      <c r="V248" s="81" t="str">
        <f t="shared" si="9"/>
        <v>12020</v>
      </c>
      <c r="W248" s="80" t="str">
        <f t="shared" si="10"/>
        <v>1 a 30 dias</v>
      </c>
      <c r="X248" s="81" t="str">
        <f t="shared" si="11"/>
        <v>52021</v>
      </c>
    </row>
    <row r="249" spans="1:24" x14ac:dyDescent="0.3">
      <c r="A249" s="57">
        <v>44316</v>
      </c>
      <c r="B249">
        <v>29894663000189</v>
      </c>
      <c r="C249" t="s">
        <v>96</v>
      </c>
      <c r="D249" s="57">
        <v>43815</v>
      </c>
      <c r="E249">
        <v>186</v>
      </c>
      <c r="F249" s="57">
        <v>44081</v>
      </c>
      <c r="G249">
        <v>-235</v>
      </c>
      <c r="H249" s="57">
        <v>45937</v>
      </c>
      <c r="I249">
        <v>1621</v>
      </c>
      <c r="J249">
        <v>297853212</v>
      </c>
      <c r="K249">
        <v>72</v>
      </c>
      <c r="L249"/>
      <c r="M249"/>
      <c r="N249">
        <v>1.3599999999999999</v>
      </c>
      <c r="O249" s="83">
        <v>8127.56</v>
      </c>
      <c r="P249">
        <v>8345.2000000000007</v>
      </c>
      <c r="Q249">
        <v>1.688858</v>
      </c>
      <c r="R249">
        <v>8644.02</v>
      </c>
      <c r="S249">
        <v>1.688858</v>
      </c>
      <c r="T249" s="84">
        <v>8127.56</v>
      </c>
      <c r="U249" s="57">
        <v>44105</v>
      </c>
      <c r="V249" s="81" t="str">
        <f t="shared" si="9"/>
        <v>122019</v>
      </c>
      <c r="W249" s="80" t="str">
        <f t="shared" si="10"/>
        <v>Acima de 120 dias</v>
      </c>
      <c r="X249" s="81" t="str">
        <f t="shared" si="11"/>
        <v>102020</v>
      </c>
    </row>
    <row r="250" spans="1:24" x14ac:dyDescent="0.3">
      <c r="A250" s="57">
        <v>44316</v>
      </c>
      <c r="B250">
        <v>29894663000189</v>
      </c>
      <c r="C250" t="s">
        <v>96</v>
      </c>
      <c r="D250" s="57">
        <v>43815</v>
      </c>
      <c r="E250">
        <v>108.63</v>
      </c>
      <c r="F250" s="57">
        <v>43868</v>
      </c>
      <c r="G250">
        <v>-448</v>
      </c>
      <c r="H250" s="57">
        <v>45968</v>
      </c>
      <c r="I250">
        <v>1652</v>
      </c>
      <c r="J250">
        <v>297855676</v>
      </c>
      <c r="K250">
        <v>72</v>
      </c>
      <c r="L250"/>
      <c r="M250"/>
      <c r="N250">
        <v>1.3599999999999999</v>
      </c>
      <c r="O250" s="83">
        <v>5591.4400000000005</v>
      </c>
      <c r="P250">
        <v>4915.0900000000011</v>
      </c>
      <c r="Q250">
        <v>1.643219</v>
      </c>
      <c r="R250">
        <v>5860.7</v>
      </c>
      <c r="S250">
        <v>1.643219</v>
      </c>
      <c r="T250" s="84">
        <v>5591.4400000000005</v>
      </c>
      <c r="U250" s="57">
        <v>44013</v>
      </c>
      <c r="V250" s="81" t="str">
        <f t="shared" si="9"/>
        <v>122019</v>
      </c>
      <c r="W250" s="80" t="str">
        <f t="shared" si="10"/>
        <v>Acima de 120 dias</v>
      </c>
      <c r="X250" s="81" t="str">
        <f t="shared" si="11"/>
        <v>72020</v>
      </c>
    </row>
    <row r="251" spans="1:24" x14ac:dyDescent="0.3">
      <c r="A251" s="57">
        <v>44316</v>
      </c>
      <c r="B251">
        <v>29894663000189</v>
      </c>
      <c r="C251" t="s">
        <v>96</v>
      </c>
      <c r="D251" s="57">
        <v>43843</v>
      </c>
      <c r="E251">
        <v>82</v>
      </c>
      <c r="F251" s="57">
        <v>44111</v>
      </c>
      <c r="G251">
        <v>-205</v>
      </c>
      <c r="H251" s="57">
        <v>45999</v>
      </c>
      <c r="I251">
        <v>1683</v>
      </c>
      <c r="J251">
        <v>297871029</v>
      </c>
      <c r="K251">
        <v>72</v>
      </c>
      <c r="L251"/>
      <c r="M251"/>
      <c r="N251">
        <v>1.36957</v>
      </c>
      <c r="O251" s="83">
        <v>3553.26</v>
      </c>
      <c r="P251">
        <v>3695.39</v>
      </c>
      <c r="Q251">
        <v>1.707746</v>
      </c>
      <c r="R251">
        <v>3799.24</v>
      </c>
      <c r="S251">
        <v>1.707746</v>
      </c>
      <c r="T251" s="84">
        <v>3553.26</v>
      </c>
      <c r="U251" s="57">
        <v>44105</v>
      </c>
      <c r="V251" s="81" t="str">
        <f t="shared" si="9"/>
        <v>12020</v>
      </c>
      <c r="W251" s="80" t="str">
        <f t="shared" si="10"/>
        <v>Acima de 120 dias</v>
      </c>
      <c r="X251" s="81" t="str">
        <f t="shared" si="11"/>
        <v>102020</v>
      </c>
    </row>
    <row r="252" spans="1:24" x14ac:dyDescent="0.3">
      <c r="A252" s="57">
        <v>44316</v>
      </c>
      <c r="B252">
        <v>29894663000189</v>
      </c>
      <c r="C252" t="s">
        <v>96</v>
      </c>
      <c r="D252" s="57">
        <v>43903</v>
      </c>
      <c r="E252">
        <v>285.29000000000002</v>
      </c>
      <c r="F252" s="57">
        <v>43928</v>
      </c>
      <c r="G252">
        <v>-388</v>
      </c>
      <c r="H252" s="57">
        <v>45999</v>
      </c>
      <c r="I252">
        <v>1683</v>
      </c>
      <c r="J252">
        <v>297968413</v>
      </c>
      <c r="K252">
        <v>72</v>
      </c>
      <c r="L252"/>
      <c r="M252"/>
      <c r="N252">
        <v>1.36</v>
      </c>
      <c r="O252" s="83">
        <v>14240.949999999999</v>
      </c>
      <c r="P252">
        <v>12671.47</v>
      </c>
      <c r="Q252">
        <v>1.63836</v>
      </c>
      <c r="R252">
        <v>14955.539999999999</v>
      </c>
      <c r="S252">
        <v>1.63836</v>
      </c>
      <c r="T252" s="84">
        <v>14240.949999999999</v>
      </c>
      <c r="U252" s="57">
        <v>44075</v>
      </c>
      <c r="V252" s="81" t="str">
        <f t="shared" si="9"/>
        <v>32020</v>
      </c>
      <c r="W252" s="80" t="str">
        <f t="shared" si="10"/>
        <v>Acima de 120 dias</v>
      </c>
      <c r="X252" s="81" t="str">
        <f t="shared" si="11"/>
        <v>92020</v>
      </c>
    </row>
    <row r="253" spans="1:24" x14ac:dyDescent="0.3">
      <c r="A253" s="57">
        <v>44316</v>
      </c>
      <c r="B253">
        <v>29894663000189</v>
      </c>
      <c r="C253" t="s">
        <v>96</v>
      </c>
      <c r="D253" s="57">
        <v>43873</v>
      </c>
      <c r="E253">
        <v>90.98</v>
      </c>
      <c r="F253" s="57">
        <v>43989</v>
      </c>
      <c r="G253">
        <v>-327</v>
      </c>
      <c r="H253" s="57">
        <v>46029</v>
      </c>
      <c r="I253">
        <v>1713</v>
      </c>
      <c r="J253">
        <v>297979824</v>
      </c>
      <c r="K253">
        <v>72</v>
      </c>
      <c r="L253"/>
      <c r="M253"/>
      <c r="N253">
        <v>1.5130000000000001</v>
      </c>
      <c r="O253" s="83">
        <v>4083.33</v>
      </c>
      <c r="P253">
        <v>3927.55</v>
      </c>
      <c r="Q253">
        <v>2.0601120000000002</v>
      </c>
      <c r="R253">
        <v>4498.72</v>
      </c>
      <c r="S253">
        <v>2.0601120000000002</v>
      </c>
      <c r="T253" s="84">
        <v>4083.33</v>
      </c>
      <c r="U253" s="57">
        <v>44013</v>
      </c>
      <c r="V253" s="81" t="str">
        <f t="shared" si="9"/>
        <v>22020</v>
      </c>
      <c r="W253" s="80" t="str">
        <f t="shared" si="10"/>
        <v>Acima de 120 dias</v>
      </c>
      <c r="X253" s="81" t="str">
        <f t="shared" si="11"/>
        <v>72020</v>
      </c>
    </row>
    <row r="254" spans="1:24" x14ac:dyDescent="0.3">
      <c r="A254" s="57">
        <v>44316</v>
      </c>
      <c r="B254">
        <v>29894663000189</v>
      </c>
      <c r="C254" t="s">
        <v>96</v>
      </c>
      <c r="D254" s="57">
        <v>43873</v>
      </c>
      <c r="E254">
        <v>381.6</v>
      </c>
      <c r="F254" s="57">
        <v>44172</v>
      </c>
      <c r="G254">
        <v>-144</v>
      </c>
      <c r="H254" s="57">
        <v>45664</v>
      </c>
      <c r="I254">
        <v>1348</v>
      </c>
      <c r="J254">
        <v>297980944</v>
      </c>
      <c r="K254">
        <v>60</v>
      </c>
      <c r="L254"/>
      <c r="M254"/>
      <c r="N254">
        <v>1.4949999999999999</v>
      </c>
      <c r="O254" s="83">
        <v>13224.54</v>
      </c>
      <c r="P254">
        <v>14846.369999999995</v>
      </c>
      <c r="Q254">
        <v>2.057566</v>
      </c>
      <c r="R254">
        <v>14495.4</v>
      </c>
      <c r="S254">
        <v>2.057566</v>
      </c>
      <c r="T254" s="84">
        <v>13224.54</v>
      </c>
      <c r="U254" s="57">
        <v>44166</v>
      </c>
      <c r="V254" s="81" t="str">
        <f t="shared" si="9"/>
        <v>22020</v>
      </c>
      <c r="W254" s="80" t="str">
        <f t="shared" si="10"/>
        <v>Acima de 120 dias</v>
      </c>
      <c r="X254" s="81" t="str">
        <f t="shared" si="11"/>
        <v>122020</v>
      </c>
    </row>
    <row r="255" spans="1:24" x14ac:dyDescent="0.3">
      <c r="A255" s="57">
        <v>44316</v>
      </c>
      <c r="B255">
        <v>29894663000189</v>
      </c>
      <c r="C255" t="s">
        <v>96</v>
      </c>
      <c r="D255" s="57">
        <v>43873</v>
      </c>
      <c r="E255">
        <v>86.64</v>
      </c>
      <c r="F255" s="57">
        <v>44323</v>
      </c>
      <c r="G255">
        <v>7</v>
      </c>
      <c r="H255" s="57">
        <v>46029</v>
      </c>
      <c r="I255">
        <v>1713</v>
      </c>
      <c r="J255">
        <v>298080716</v>
      </c>
      <c r="K255">
        <v>72</v>
      </c>
      <c r="L255"/>
      <c r="M255"/>
      <c r="N255">
        <v>1.36</v>
      </c>
      <c r="O255" s="83">
        <v>3189.67</v>
      </c>
      <c r="P255">
        <v>3915.0500000000011</v>
      </c>
      <c r="Q255">
        <v>1.6959949999999999</v>
      </c>
      <c r="R255">
        <v>3455.75</v>
      </c>
      <c r="S255">
        <v>1.6959949999999999</v>
      </c>
      <c r="T255" s="84">
        <v>3189.67</v>
      </c>
      <c r="U255" s="57">
        <v>44317</v>
      </c>
      <c r="V255" s="81" t="str">
        <f t="shared" si="9"/>
        <v>22020</v>
      </c>
      <c r="W255" s="80" t="str">
        <f t="shared" si="10"/>
        <v>1 a 30 dias</v>
      </c>
      <c r="X255" s="81" t="str">
        <f t="shared" si="11"/>
        <v>52021</v>
      </c>
    </row>
    <row r="256" spans="1:24" x14ac:dyDescent="0.3">
      <c r="A256" s="57">
        <v>44316</v>
      </c>
      <c r="B256">
        <v>29894663000189</v>
      </c>
      <c r="C256" t="s">
        <v>96</v>
      </c>
      <c r="D256" s="57">
        <v>43791</v>
      </c>
      <c r="E256">
        <v>100</v>
      </c>
      <c r="F256" s="57">
        <v>44019</v>
      </c>
      <c r="G256">
        <v>-297</v>
      </c>
      <c r="H256" s="57">
        <v>45937</v>
      </c>
      <c r="I256">
        <v>1621</v>
      </c>
      <c r="J256">
        <v>298151427</v>
      </c>
      <c r="K256">
        <v>72</v>
      </c>
      <c r="L256"/>
      <c r="M256"/>
      <c r="N256">
        <v>1.3460000000000001</v>
      </c>
      <c r="O256" s="83">
        <v>4643.49</v>
      </c>
      <c r="P256">
        <v>4556.7700000000004</v>
      </c>
      <c r="Q256">
        <v>1.5974999999999999</v>
      </c>
      <c r="R256">
        <v>4859.83</v>
      </c>
      <c r="S256">
        <v>1.5974999999999999</v>
      </c>
      <c r="T256" s="84">
        <v>4643.49</v>
      </c>
      <c r="U256" s="57">
        <v>44013</v>
      </c>
      <c r="V256" s="81" t="str">
        <f t="shared" si="9"/>
        <v>112019</v>
      </c>
      <c r="W256" s="80" t="str">
        <f t="shared" si="10"/>
        <v>Acima de 120 dias</v>
      </c>
      <c r="X256" s="81" t="str">
        <f t="shared" si="11"/>
        <v>72020</v>
      </c>
    </row>
    <row r="257" spans="1:24" x14ac:dyDescent="0.3">
      <c r="A257" s="57">
        <v>44316</v>
      </c>
      <c r="B257">
        <v>29894663000189</v>
      </c>
      <c r="C257" t="s">
        <v>96</v>
      </c>
      <c r="D257" s="57">
        <v>43791</v>
      </c>
      <c r="E257">
        <v>114.46</v>
      </c>
      <c r="F257" s="57">
        <v>44323</v>
      </c>
      <c r="G257">
        <v>7</v>
      </c>
      <c r="H257" s="57">
        <v>45937</v>
      </c>
      <c r="I257">
        <v>1621</v>
      </c>
      <c r="J257">
        <v>298153309</v>
      </c>
      <c r="K257">
        <v>72</v>
      </c>
      <c r="L257"/>
      <c r="M257"/>
      <c r="N257">
        <v>1.3460000000000001</v>
      </c>
      <c r="O257" s="83">
        <v>4090.38</v>
      </c>
      <c r="P257">
        <v>5215.6099999999997</v>
      </c>
      <c r="Q257">
        <v>1.683883</v>
      </c>
      <c r="R257">
        <v>4417.93</v>
      </c>
      <c r="S257">
        <v>1.683883</v>
      </c>
      <c r="T257" s="84">
        <v>4090.38</v>
      </c>
      <c r="U257" s="57">
        <v>44287</v>
      </c>
      <c r="V257" s="81" t="str">
        <f t="shared" si="9"/>
        <v>112019</v>
      </c>
      <c r="W257" s="80" t="str">
        <f t="shared" si="10"/>
        <v>1 a 30 dias</v>
      </c>
      <c r="X257" s="81" t="str">
        <f t="shared" si="11"/>
        <v>42021</v>
      </c>
    </row>
    <row r="258" spans="1:24" x14ac:dyDescent="0.3">
      <c r="A258" s="57">
        <v>44316</v>
      </c>
      <c r="B258">
        <v>29894663000189</v>
      </c>
      <c r="C258" t="s">
        <v>96</v>
      </c>
      <c r="D258" s="57">
        <v>43815</v>
      </c>
      <c r="E258">
        <v>288</v>
      </c>
      <c r="F258" s="57">
        <v>44323</v>
      </c>
      <c r="G258">
        <v>7</v>
      </c>
      <c r="H258" s="57">
        <v>45968</v>
      </c>
      <c r="I258">
        <v>1652</v>
      </c>
      <c r="J258">
        <v>298158820</v>
      </c>
      <c r="K258">
        <v>72</v>
      </c>
      <c r="L258"/>
      <c r="M258"/>
      <c r="N258">
        <v>1.3599999999999999</v>
      </c>
      <c r="O258" s="83">
        <v>10530.51</v>
      </c>
      <c r="P258">
        <v>13030.829999999998</v>
      </c>
      <c r="Q258">
        <v>1.6322669999999999</v>
      </c>
      <c r="R258">
        <v>11217.86</v>
      </c>
      <c r="S258">
        <v>1.6322669999999999</v>
      </c>
      <c r="T258" s="84">
        <v>10530.51</v>
      </c>
      <c r="U258" s="57">
        <v>44317</v>
      </c>
      <c r="V258" s="81" t="str">
        <f t="shared" ref="V258:V321" si="12">MONTH(D258)&amp;YEAR(D258)</f>
        <v>122019</v>
      </c>
      <c r="W258" s="80" t="str">
        <f t="shared" ref="W258:W321" si="13">_xlfn.IFS(G258&lt;-120,"Acima de 120 dias",G258&lt;=-90,"91 a 120 dias",G258&lt;=-61,"61 a 90 dias",G258&lt;=-31,"31 a 60 dias",G258&gt;=-30,"1 a 30 dias")</f>
        <v>1 a 30 dias</v>
      </c>
      <c r="X258" s="81" t="str">
        <f t="shared" si="11"/>
        <v>52021</v>
      </c>
    </row>
    <row r="259" spans="1:24" x14ac:dyDescent="0.3">
      <c r="A259" s="57">
        <v>44316</v>
      </c>
      <c r="B259">
        <v>29894663000189</v>
      </c>
      <c r="C259" t="s">
        <v>96</v>
      </c>
      <c r="D259" s="57">
        <v>43815</v>
      </c>
      <c r="E259">
        <v>177.86</v>
      </c>
      <c r="F259" s="57">
        <v>44081</v>
      </c>
      <c r="G259">
        <v>-235</v>
      </c>
      <c r="H259" s="57">
        <v>45968</v>
      </c>
      <c r="I259">
        <v>1652</v>
      </c>
      <c r="J259">
        <v>298159660</v>
      </c>
      <c r="K259">
        <v>72</v>
      </c>
      <c r="L259"/>
      <c r="M259"/>
      <c r="N259">
        <v>1.3599999999999999</v>
      </c>
      <c r="O259" s="83">
        <v>7932.21</v>
      </c>
      <c r="P259">
        <v>8047.4200000000019</v>
      </c>
      <c r="Q259">
        <v>1.6282129999999999</v>
      </c>
      <c r="R259">
        <v>8350.7199999999993</v>
      </c>
      <c r="S259">
        <v>1.6282129999999999</v>
      </c>
      <c r="T259" s="84">
        <v>7932.21</v>
      </c>
      <c r="U259" s="57">
        <v>44075</v>
      </c>
      <c r="V259" s="81" t="str">
        <f t="shared" si="12"/>
        <v>122019</v>
      </c>
      <c r="W259" s="80" t="str">
        <f t="shared" si="13"/>
        <v>Acima de 120 dias</v>
      </c>
      <c r="X259" s="81" t="str">
        <f t="shared" ref="X259:X322" si="14">MONTH(U259)&amp;YEAR(U259)</f>
        <v>92020</v>
      </c>
    </row>
    <row r="260" spans="1:24" x14ac:dyDescent="0.3">
      <c r="A260" s="57">
        <v>44316</v>
      </c>
      <c r="B260">
        <v>29894663000189</v>
      </c>
      <c r="C260" t="s">
        <v>96</v>
      </c>
      <c r="D260" s="57">
        <v>43843</v>
      </c>
      <c r="E260">
        <v>115</v>
      </c>
      <c r="F260" s="57">
        <v>44172</v>
      </c>
      <c r="G260">
        <v>-144</v>
      </c>
      <c r="H260" s="57">
        <v>45999</v>
      </c>
      <c r="I260">
        <v>1683</v>
      </c>
      <c r="J260">
        <v>298164325</v>
      </c>
      <c r="K260">
        <v>72</v>
      </c>
      <c r="L260"/>
      <c r="M260"/>
      <c r="N260">
        <v>1.36</v>
      </c>
      <c r="O260" s="83">
        <v>4796.8999999999996</v>
      </c>
      <c r="P260">
        <v>5197.5599999999995</v>
      </c>
      <c r="Q260">
        <v>1.6624300000000001</v>
      </c>
      <c r="R260">
        <v>5108.54</v>
      </c>
      <c r="S260">
        <v>1.6624300000000001</v>
      </c>
      <c r="T260" s="84">
        <v>4796.8999999999996</v>
      </c>
      <c r="U260" s="57">
        <v>44166</v>
      </c>
      <c r="V260" s="81" t="str">
        <f t="shared" si="12"/>
        <v>12020</v>
      </c>
      <c r="W260" s="80" t="str">
        <f t="shared" si="13"/>
        <v>Acima de 120 dias</v>
      </c>
      <c r="X260" s="81" t="str">
        <f t="shared" si="14"/>
        <v>122020</v>
      </c>
    </row>
    <row r="261" spans="1:24" x14ac:dyDescent="0.3">
      <c r="A261" s="57">
        <v>44316</v>
      </c>
      <c r="B261">
        <v>29894663000189</v>
      </c>
      <c r="C261" t="s">
        <v>96</v>
      </c>
      <c r="D261" s="57">
        <v>43873</v>
      </c>
      <c r="E261">
        <v>228</v>
      </c>
      <c r="F261" s="57">
        <v>44172</v>
      </c>
      <c r="G261">
        <v>-144</v>
      </c>
      <c r="H261" s="57">
        <v>46029</v>
      </c>
      <c r="I261">
        <v>1713</v>
      </c>
      <c r="J261">
        <v>298173334</v>
      </c>
      <c r="K261">
        <v>72</v>
      </c>
      <c r="L261"/>
      <c r="M261"/>
      <c r="N261">
        <v>1.36</v>
      </c>
      <c r="O261" s="83">
        <v>9623.57</v>
      </c>
      <c r="P261">
        <v>10302.690000000004</v>
      </c>
      <c r="Q261">
        <v>1.6505860000000001</v>
      </c>
      <c r="R261">
        <v>10234.18</v>
      </c>
      <c r="S261">
        <v>1.6505860000000001</v>
      </c>
      <c r="T261" s="84">
        <v>9623.57</v>
      </c>
      <c r="U261" s="57">
        <v>44166</v>
      </c>
      <c r="V261" s="81" t="str">
        <f t="shared" si="12"/>
        <v>22020</v>
      </c>
      <c r="W261" s="80" t="str">
        <f t="shared" si="13"/>
        <v>Acima de 120 dias</v>
      </c>
      <c r="X261" s="81" t="str">
        <f t="shared" si="14"/>
        <v>122020</v>
      </c>
    </row>
    <row r="262" spans="1:24" x14ac:dyDescent="0.3">
      <c r="A262" s="57">
        <v>44316</v>
      </c>
      <c r="B262">
        <v>29894663000189</v>
      </c>
      <c r="C262" t="s">
        <v>96</v>
      </c>
      <c r="D262" s="57">
        <v>43815</v>
      </c>
      <c r="E262">
        <v>110.58</v>
      </c>
      <c r="F262" s="57">
        <v>44323</v>
      </c>
      <c r="G262">
        <v>7</v>
      </c>
      <c r="H262" s="57">
        <v>45937</v>
      </c>
      <c r="I262">
        <v>1621</v>
      </c>
      <c r="J262">
        <v>298252210</v>
      </c>
      <c r="K262">
        <v>72</v>
      </c>
      <c r="L262"/>
      <c r="M262"/>
      <c r="N262">
        <v>1.368428</v>
      </c>
      <c r="O262" s="83">
        <v>3930.94</v>
      </c>
      <c r="P262">
        <v>4948.9399999999996</v>
      </c>
      <c r="Q262">
        <v>1.7076070000000001</v>
      </c>
      <c r="R262">
        <v>4244.95</v>
      </c>
      <c r="S262">
        <v>1.7076070000000001</v>
      </c>
      <c r="T262" s="84">
        <v>3930.94</v>
      </c>
      <c r="U262" s="57">
        <v>44317</v>
      </c>
      <c r="V262" s="81" t="str">
        <f t="shared" si="12"/>
        <v>122019</v>
      </c>
      <c r="W262" s="80" t="str">
        <f t="shared" si="13"/>
        <v>1 a 30 dias</v>
      </c>
      <c r="X262" s="81" t="str">
        <f t="shared" si="14"/>
        <v>52021</v>
      </c>
    </row>
    <row r="263" spans="1:24" x14ac:dyDescent="0.3">
      <c r="A263" s="57">
        <v>44316</v>
      </c>
      <c r="B263">
        <v>29894663000189</v>
      </c>
      <c r="C263" t="s">
        <v>96</v>
      </c>
      <c r="D263" s="57">
        <v>43791</v>
      </c>
      <c r="E263">
        <v>150</v>
      </c>
      <c r="F263" s="57">
        <v>44081</v>
      </c>
      <c r="G263">
        <v>-235</v>
      </c>
      <c r="H263" s="57">
        <v>45937</v>
      </c>
      <c r="I263">
        <v>1621</v>
      </c>
      <c r="J263">
        <v>298254703</v>
      </c>
      <c r="K263">
        <v>72</v>
      </c>
      <c r="L263"/>
      <c r="M263"/>
      <c r="N263">
        <v>1.3460000000000001</v>
      </c>
      <c r="O263" s="83">
        <v>6539.33</v>
      </c>
      <c r="P263">
        <v>6835.06</v>
      </c>
      <c r="Q263">
        <v>1.701608</v>
      </c>
      <c r="R263">
        <v>6989.75</v>
      </c>
      <c r="S263">
        <v>1.701608</v>
      </c>
      <c r="T263" s="84">
        <v>6539.33</v>
      </c>
      <c r="U263" s="57">
        <v>44075</v>
      </c>
      <c r="V263" s="81" t="str">
        <f t="shared" si="12"/>
        <v>112019</v>
      </c>
      <c r="W263" s="80" t="str">
        <f t="shared" si="13"/>
        <v>Acima de 120 dias</v>
      </c>
      <c r="X263" s="81" t="str">
        <f t="shared" si="14"/>
        <v>92020</v>
      </c>
    </row>
    <row r="264" spans="1:24" x14ac:dyDescent="0.3">
      <c r="A264" s="57">
        <v>44316</v>
      </c>
      <c r="B264">
        <v>29894663000189</v>
      </c>
      <c r="C264" t="s">
        <v>96</v>
      </c>
      <c r="D264" s="57">
        <v>43843</v>
      </c>
      <c r="E264">
        <v>289.43</v>
      </c>
      <c r="F264" s="57">
        <v>44142</v>
      </c>
      <c r="G264">
        <v>-174</v>
      </c>
      <c r="H264" s="57">
        <v>45999</v>
      </c>
      <c r="I264">
        <v>1683</v>
      </c>
      <c r="J264">
        <v>298268404</v>
      </c>
      <c r="K264">
        <v>72</v>
      </c>
      <c r="L264"/>
      <c r="M264"/>
      <c r="N264">
        <v>1.36</v>
      </c>
      <c r="O264" s="83">
        <v>12426.43</v>
      </c>
      <c r="P264">
        <v>13081.07</v>
      </c>
      <c r="Q264">
        <v>1.636436</v>
      </c>
      <c r="R264">
        <v>13146.56</v>
      </c>
      <c r="S264">
        <v>1.636436</v>
      </c>
      <c r="T264" s="84">
        <v>12426.43</v>
      </c>
      <c r="U264" s="57">
        <v>44136</v>
      </c>
      <c r="V264" s="81" t="str">
        <f t="shared" si="12"/>
        <v>12020</v>
      </c>
      <c r="W264" s="80" t="str">
        <f t="shared" si="13"/>
        <v>Acima de 120 dias</v>
      </c>
      <c r="X264" s="81" t="str">
        <f t="shared" si="14"/>
        <v>112020</v>
      </c>
    </row>
    <row r="265" spans="1:24" x14ac:dyDescent="0.3">
      <c r="A265" s="57">
        <v>44316</v>
      </c>
      <c r="B265">
        <v>29894663000189</v>
      </c>
      <c r="C265" t="s">
        <v>96</v>
      </c>
      <c r="D265" s="57">
        <v>43936</v>
      </c>
      <c r="E265">
        <v>802</v>
      </c>
      <c r="F265" s="57">
        <v>43958</v>
      </c>
      <c r="G265">
        <v>-358</v>
      </c>
      <c r="H265" s="57">
        <v>46062</v>
      </c>
      <c r="I265">
        <v>1746</v>
      </c>
      <c r="J265">
        <v>298284897</v>
      </c>
      <c r="K265">
        <v>72</v>
      </c>
      <c r="L265"/>
      <c r="M265"/>
      <c r="N265">
        <v>1.3599999999999999</v>
      </c>
      <c r="O265" s="83">
        <v>39875.18</v>
      </c>
      <c r="P265">
        <v>35970.539999999986</v>
      </c>
      <c r="Q265">
        <v>1.636809</v>
      </c>
      <c r="R265">
        <v>41980.83</v>
      </c>
      <c r="S265">
        <v>1.636809</v>
      </c>
      <c r="T265" s="84">
        <v>39875.18</v>
      </c>
      <c r="U265" s="57">
        <v>43983</v>
      </c>
      <c r="V265" s="81" t="str">
        <f t="shared" si="12"/>
        <v>42020</v>
      </c>
      <c r="W265" s="80" t="str">
        <f t="shared" si="13"/>
        <v>Acima de 120 dias</v>
      </c>
      <c r="X265" s="81" t="str">
        <f t="shared" si="14"/>
        <v>62020</v>
      </c>
    </row>
    <row r="266" spans="1:24" x14ac:dyDescent="0.3">
      <c r="A266" s="57">
        <v>44316</v>
      </c>
      <c r="B266">
        <v>29894663000189</v>
      </c>
      <c r="C266" t="s">
        <v>96</v>
      </c>
      <c r="D266" s="57">
        <v>43815</v>
      </c>
      <c r="E266">
        <v>299.3</v>
      </c>
      <c r="F266" s="57">
        <v>43897</v>
      </c>
      <c r="G266">
        <v>-419</v>
      </c>
      <c r="H266" s="57">
        <v>45968</v>
      </c>
      <c r="I266">
        <v>1652</v>
      </c>
      <c r="J266">
        <v>298361617</v>
      </c>
      <c r="K266">
        <v>72</v>
      </c>
      <c r="L266"/>
      <c r="M266"/>
      <c r="N266">
        <v>1.5129999999999999</v>
      </c>
      <c r="O266" s="83">
        <v>299.3</v>
      </c>
      <c r="P266">
        <v>12939.269999999999</v>
      </c>
      <c r="Q266">
        <v>2.0621040000000002</v>
      </c>
      <c r="R266">
        <v>299.3</v>
      </c>
      <c r="S266">
        <v>2.0621040000000002</v>
      </c>
      <c r="T266" s="84">
        <v>299.3</v>
      </c>
      <c r="U266" s="57">
        <v>44044</v>
      </c>
      <c r="V266" s="81" t="str">
        <f t="shared" si="12"/>
        <v>122019</v>
      </c>
      <c r="W266" s="80" t="str">
        <f t="shared" si="13"/>
        <v>Acima de 120 dias</v>
      </c>
      <c r="X266" s="81" t="str">
        <f t="shared" si="14"/>
        <v>82020</v>
      </c>
    </row>
    <row r="267" spans="1:24" x14ac:dyDescent="0.3">
      <c r="A267" s="57">
        <v>44316</v>
      </c>
      <c r="B267">
        <v>29894663000189</v>
      </c>
      <c r="C267" t="s">
        <v>96</v>
      </c>
      <c r="D267" s="57">
        <v>43815</v>
      </c>
      <c r="E267">
        <v>141.22999999999999</v>
      </c>
      <c r="F267" s="57">
        <v>43837</v>
      </c>
      <c r="G267">
        <v>-479</v>
      </c>
      <c r="H267" s="57">
        <v>45968</v>
      </c>
      <c r="I267">
        <v>1652</v>
      </c>
      <c r="J267">
        <v>298463580</v>
      </c>
      <c r="K267">
        <v>72</v>
      </c>
      <c r="L267"/>
      <c r="M267"/>
      <c r="N267">
        <v>1.3599999999999999</v>
      </c>
      <c r="O267" s="83">
        <v>7361.78</v>
      </c>
      <c r="P267">
        <v>6390.1199999999981</v>
      </c>
      <c r="Q267">
        <v>1.6852879999999999</v>
      </c>
      <c r="R267">
        <v>7760.7</v>
      </c>
      <c r="S267">
        <v>1.6852879999999999</v>
      </c>
      <c r="T267" s="84">
        <v>7361.78</v>
      </c>
      <c r="U267" s="57">
        <v>43891</v>
      </c>
      <c r="V267" s="81" t="str">
        <f t="shared" si="12"/>
        <v>122019</v>
      </c>
      <c r="W267" s="80" t="str">
        <f t="shared" si="13"/>
        <v>Acima de 120 dias</v>
      </c>
      <c r="X267" s="81" t="str">
        <f t="shared" si="14"/>
        <v>32020</v>
      </c>
    </row>
    <row r="268" spans="1:24" x14ac:dyDescent="0.3">
      <c r="A268" s="57">
        <v>44316</v>
      </c>
      <c r="B268">
        <v>29894663000189</v>
      </c>
      <c r="C268" t="s">
        <v>96</v>
      </c>
      <c r="D268" s="57">
        <v>43903</v>
      </c>
      <c r="E268">
        <v>265</v>
      </c>
      <c r="F268" s="57">
        <v>44019</v>
      </c>
      <c r="G268">
        <v>-297</v>
      </c>
      <c r="H268" s="57">
        <v>45999</v>
      </c>
      <c r="I268">
        <v>1683</v>
      </c>
      <c r="J268">
        <v>298473269</v>
      </c>
      <c r="K268">
        <v>72</v>
      </c>
      <c r="L268"/>
      <c r="M268"/>
      <c r="N268">
        <v>1.36</v>
      </c>
      <c r="O268" s="83">
        <v>12296.17</v>
      </c>
      <c r="P268">
        <v>11770.319999999998</v>
      </c>
      <c r="Q268">
        <v>1.6995690000000001</v>
      </c>
      <c r="R268">
        <v>13096.87</v>
      </c>
      <c r="S268">
        <v>1.6995690000000001</v>
      </c>
      <c r="T268" s="84">
        <v>12296.17</v>
      </c>
      <c r="U268" s="57">
        <v>44044</v>
      </c>
      <c r="V268" s="81" t="str">
        <f t="shared" si="12"/>
        <v>32020</v>
      </c>
      <c r="W268" s="80" t="str">
        <f t="shared" si="13"/>
        <v>Acima de 120 dias</v>
      </c>
      <c r="X268" s="81" t="str">
        <f t="shared" si="14"/>
        <v>82020</v>
      </c>
    </row>
    <row r="269" spans="1:24" x14ac:dyDescent="0.3">
      <c r="A269" s="57">
        <v>44316</v>
      </c>
      <c r="B269">
        <v>29894663000189</v>
      </c>
      <c r="C269" t="s">
        <v>96</v>
      </c>
      <c r="D269" s="57">
        <v>43873</v>
      </c>
      <c r="E269">
        <v>263</v>
      </c>
      <c r="F269" s="57">
        <v>43897</v>
      </c>
      <c r="G269">
        <v>-419</v>
      </c>
      <c r="H269" s="57">
        <v>46029</v>
      </c>
      <c r="I269">
        <v>1713</v>
      </c>
      <c r="J269">
        <v>298479257</v>
      </c>
      <c r="K269">
        <v>72</v>
      </c>
      <c r="L269"/>
      <c r="M269"/>
      <c r="N269">
        <v>1.36</v>
      </c>
      <c r="O269" s="83">
        <v>13496.03</v>
      </c>
      <c r="P269">
        <v>11884.239999999998</v>
      </c>
      <c r="Q269">
        <v>1.638277</v>
      </c>
      <c r="R269">
        <v>14172.24</v>
      </c>
      <c r="S269">
        <v>1.638277</v>
      </c>
      <c r="T269" s="84">
        <v>13496.03</v>
      </c>
      <c r="U269" s="57">
        <v>43922</v>
      </c>
      <c r="V269" s="81" t="str">
        <f t="shared" si="12"/>
        <v>22020</v>
      </c>
      <c r="W269" s="80" t="str">
        <f t="shared" si="13"/>
        <v>Acima de 120 dias</v>
      </c>
      <c r="X269" s="81" t="str">
        <f t="shared" si="14"/>
        <v>42020</v>
      </c>
    </row>
    <row r="270" spans="1:24" x14ac:dyDescent="0.3">
      <c r="A270" s="57">
        <v>44316</v>
      </c>
      <c r="B270">
        <v>29894663000189</v>
      </c>
      <c r="C270" t="s">
        <v>96</v>
      </c>
      <c r="D270" s="57">
        <v>43873</v>
      </c>
      <c r="E270">
        <v>590.34</v>
      </c>
      <c r="F270" s="57">
        <v>44050</v>
      </c>
      <c r="G270">
        <v>-266</v>
      </c>
      <c r="H270" s="57">
        <v>45999</v>
      </c>
      <c r="I270">
        <v>1683</v>
      </c>
      <c r="J270">
        <v>298570097</v>
      </c>
      <c r="K270">
        <v>72</v>
      </c>
      <c r="L270"/>
      <c r="M270"/>
      <c r="N270">
        <v>1.36</v>
      </c>
      <c r="O270" s="83">
        <v>27028.5</v>
      </c>
      <c r="P270">
        <v>26452.239999999994</v>
      </c>
      <c r="Q270">
        <v>1.653956</v>
      </c>
      <c r="R270">
        <v>28585.57</v>
      </c>
      <c r="S270">
        <v>1.653956</v>
      </c>
      <c r="T270" s="84">
        <v>27028.5</v>
      </c>
      <c r="U270" s="57">
        <v>44075</v>
      </c>
      <c r="V270" s="81" t="str">
        <f t="shared" si="12"/>
        <v>22020</v>
      </c>
      <c r="W270" s="80" t="str">
        <f t="shared" si="13"/>
        <v>Acima de 120 dias</v>
      </c>
      <c r="X270" s="81" t="str">
        <f t="shared" si="14"/>
        <v>92020</v>
      </c>
    </row>
    <row r="271" spans="1:24" x14ac:dyDescent="0.3">
      <c r="A271" s="57">
        <v>44316</v>
      </c>
      <c r="B271">
        <v>29894663000189</v>
      </c>
      <c r="C271" t="s">
        <v>96</v>
      </c>
      <c r="D271" s="57">
        <v>43873</v>
      </c>
      <c r="E271">
        <v>220</v>
      </c>
      <c r="F271" s="57">
        <v>43897</v>
      </c>
      <c r="G271">
        <v>-419</v>
      </c>
      <c r="H271" s="57">
        <v>46029</v>
      </c>
      <c r="I271">
        <v>1713</v>
      </c>
      <c r="J271">
        <v>298581107</v>
      </c>
      <c r="K271">
        <v>72</v>
      </c>
      <c r="L271"/>
      <c r="M271"/>
      <c r="N271">
        <v>1.4950000000000001</v>
      </c>
      <c r="O271" s="83">
        <v>10554.77</v>
      </c>
      <c r="P271">
        <v>9547.9400000000023</v>
      </c>
      <c r="Q271">
        <v>2.0477020000000001</v>
      </c>
      <c r="R271">
        <v>11574.71</v>
      </c>
      <c r="S271">
        <v>2.0477020000000001</v>
      </c>
      <c r="T271" s="84">
        <v>10554.77</v>
      </c>
      <c r="U271" s="57">
        <v>43922</v>
      </c>
      <c r="V271" s="81" t="str">
        <f t="shared" si="12"/>
        <v>22020</v>
      </c>
      <c r="W271" s="80" t="str">
        <f t="shared" si="13"/>
        <v>Acima de 120 dias</v>
      </c>
      <c r="X271" s="81" t="str">
        <f t="shared" si="14"/>
        <v>42020</v>
      </c>
    </row>
    <row r="272" spans="1:24" x14ac:dyDescent="0.3">
      <c r="A272" s="57">
        <v>44316</v>
      </c>
      <c r="B272">
        <v>29894663000189</v>
      </c>
      <c r="C272" t="s">
        <v>96</v>
      </c>
      <c r="D272" s="57">
        <v>43903</v>
      </c>
      <c r="E272">
        <v>88.33</v>
      </c>
      <c r="F272" s="57">
        <v>44172</v>
      </c>
      <c r="G272">
        <v>-144</v>
      </c>
      <c r="H272" s="57">
        <v>46029</v>
      </c>
      <c r="I272">
        <v>1713</v>
      </c>
      <c r="J272">
        <v>298582031</v>
      </c>
      <c r="K272">
        <v>72</v>
      </c>
      <c r="L272"/>
      <c r="M272"/>
      <c r="N272">
        <v>1.36</v>
      </c>
      <c r="O272" s="83">
        <v>3692.04</v>
      </c>
      <c r="P272">
        <v>3957.1399999999994</v>
      </c>
      <c r="Q272">
        <v>1.698064</v>
      </c>
      <c r="R272">
        <v>3964.86</v>
      </c>
      <c r="S272">
        <v>1.698064</v>
      </c>
      <c r="T272" s="84">
        <v>3692.04</v>
      </c>
      <c r="U272" s="57">
        <v>44197</v>
      </c>
      <c r="V272" s="81" t="str">
        <f t="shared" si="12"/>
        <v>32020</v>
      </c>
      <c r="W272" s="80" t="str">
        <f t="shared" si="13"/>
        <v>Acima de 120 dias</v>
      </c>
      <c r="X272" s="81" t="str">
        <f t="shared" si="14"/>
        <v>12021</v>
      </c>
    </row>
    <row r="273" spans="1:24" x14ac:dyDescent="0.3">
      <c r="A273" s="57">
        <v>44316</v>
      </c>
      <c r="B273">
        <v>29894663000189</v>
      </c>
      <c r="C273" t="s">
        <v>96</v>
      </c>
      <c r="D273" s="57">
        <v>43791</v>
      </c>
      <c r="E273">
        <v>115.85</v>
      </c>
      <c r="F273" s="57">
        <v>44050</v>
      </c>
      <c r="G273">
        <v>-266</v>
      </c>
      <c r="H273" s="57">
        <v>45937</v>
      </c>
      <c r="I273">
        <v>1621</v>
      </c>
      <c r="J273">
        <v>298654909</v>
      </c>
      <c r="K273">
        <v>72</v>
      </c>
      <c r="L273"/>
      <c r="M273"/>
      <c r="N273">
        <v>1.3460000000000001</v>
      </c>
      <c r="O273" s="83">
        <v>5176</v>
      </c>
      <c r="P273">
        <v>5278.9800000000023</v>
      </c>
      <c r="Q273">
        <v>1.6912199999999999</v>
      </c>
      <c r="R273">
        <v>5514.25</v>
      </c>
      <c r="S273">
        <v>1.6912199999999999</v>
      </c>
      <c r="T273" s="84">
        <v>5176</v>
      </c>
      <c r="U273" s="57">
        <v>44044</v>
      </c>
      <c r="V273" s="81" t="str">
        <f t="shared" si="12"/>
        <v>112019</v>
      </c>
      <c r="W273" s="80" t="str">
        <f t="shared" si="13"/>
        <v>Acima de 120 dias</v>
      </c>
      <c r="X273" s="81" t="str">
        <f t="shared" si="14"/>
        <v>82020</v>
      </c>
    </row>
    <row r="274" spans="1:24" x14ac:dyDescent="0.3">
      <c r="A274" s="57">
        <v>44316</v>
      </c>
      <c r="B274">
        <v>29894663000189</v>
      </c>
      <c r="C274" t="s">
        <v>96</v>
      </c>
      <c r="D274" s="57">
        <v>43815</v>
      </c>
      <c r="E274">
        <v>90.5</v>
      </c>
      <c r="F274" s="57">
        <v>44203</v>
      </c>
      <c r="G274">
        <v>-113</v>
      </c>
      <c r="H274" s="57">
        <v>45968</v>
      </c>
      <c r="I274">
        <v>1652</v>
      </c>
      <c r="J274">
        <v>298656837</v>
      </c>
      <c r="K274">
        <v>72</v>
      </c>
      <c r="L274"/>
      <c r="M274"/>
      <c r="N274">
        <v>1.3599999999999999</v>
      </c>
      <c r="O274" s="83">
        <v>3672.92</v>
      </c>
      <c r="P274">
        <v>4094.8100000000009</v>
      </c>
      <c r="Q274">
        <v>1.629818</v>
      </c>
      <c r="R274">
        <v>3887.08</v>
      </c>
      <c r="S274">
        <v>1.629818</v>
      </c>
      <c r="T274" s="84">
        <v>3672.92</v>
      </c>
      <c r="U274" s="57">
        <v>44197</v>
      </c>
      <c r="V274" s="81" t="str">
        <f t="shared" si="12"/>
        <v>122019</v>
      </c>
      <c r="W274" s="80" t="str">
        <f t="shared" si="13"/>
        <v>91 a 120 dias</v>
      </c>
      <c r="X274" s="81" t="str">
        <f t="shared" si="14"/>
        <v>12021</v>
      </c>
    </row>
    <row r="275" spans="1:24" x14ac:dyDescent="0.3">
      <c r="A275" s="57">
        <v>44316</v>
      </c>
      <c r="B275">
        <v>29894663000189</v>
      </c>
      <c r="C275" t="s">
        <v>96</v>
      </c>
      <c r="D275" s="57">
        <v>43843</v>
      </c>
      <c r="E275">
        <v>556.29999999999995</v>
      </c>
      <c r="F275" s="57">
        <v>44172</v>
      </c>
      <c r="G275">
        <v>-144</v>
      </c>
      <c r="H275" s="57">
        <v>44537</v>
      </c>
      <c r="I275">
        <v>221</v>
      </c>
      <c r="J275">
        <v>298674464</v>
      </c>
      <c r="K275">
        <v>24</v>
      </c>
      <c r="L275"/>
      <c r="M275"/>
      <c r="N275">
        <v>1.4949999999999999</v>
      </c>
      <c r="O275" s="83">
        <v>6929.51</v>
      </c>
      <c r="P275">
        <v>10763.16</v>
      </c>
      <c r="Q275">
        <v>2.0788890000000002</v>
      </c>
      <c r="R275">
        <v>7011.74</v>
      </c>
      <c r="S275">
        <v>2.0788890000000002</v>
      </c>
      <c r="T275" s="84">
        <v>6929.51</v>
      </c>
      <c r="U275" s="57">
        <v>44197</v>
      </c>
      <c r="V275" s="81" t="str">
        <f t="shared" si="12"/>
        <v>12020</v>
      </c>
      <c r="W275" s="80" t="str">
        <f t="shared" si="13"/>
        <v>Acima de 120 dias</v>
      </c>
      <c r="X275" s="81" t="str">
        <f t="shared" si="14"/>
        <v>12021</v>
      </c>
    </row>
    <row r="276" spans="1:24" x14ac:dyDescent="0.3">
      <c r="A276" s="57">
        <v>44316</v>
      </c>
      <c r="B276">
        <v>29894663000189</v>
      </c>
      <c r="C276" t="s">
        <v>96</v>
      </c>
      <c r="D276" s="57">
        <v>43873</v>
      </c>
      <c r="E276">
        <v>190</v>
      </c>
      <c r="F276" s="57">
        <v>43989</v>
      </c>
      <c r="G276">
        <v>-327</v>
      </c>
      <c r="H276" s="57">
        <v>46029</v>
      </c>
      <c r="I276">
        <v>1713</v>
      </c>
      <c r="J276">
        <v>298680613</v>
      </c>
      <c r="K276">
        <v>72</v>
      </c>
      <c r="L276"/>
      <c r="M276"/>
      <c r="N276">
        <v>1.36</v>
      </c>
      <c r="O276" s="83">
        <v>9086.2900000000009</v>
      </c>
      <c r="P276">
        <v>8585.5699999999979</v>
      </c>
      <c r="Q276">
        <v>1.695182</v>
      </c>
      <c r="R276">
        <v>9668.52</v>
      </c>
      <c r="S276">
        <v>1.695182</v>
      </c>
      <c r="T276" s="84">
        <v>9086.2900000000009</v>
      </c>
      <c r="U276" s="57">
        <v>44013</v>
      </c>
      <c r="V276" s="81" t="str">
        <f t="shared" si="12"/>
        <v>22020</v>
      </c>
      <c r="W276" s="80" t="str">
        <f t="shared" si="13"/>
        <v>Acima de 120 dias</v>
      </c>
      <c r="X276" s="81" t="str">
        <f t="shared" si="14"/>
        <v>72020</v>
      </c>
    </row>
    <row r="277" spans="1:24" x14ac:dyDescent="0.3">
      <c r="A277" s="57">
        <v>44316</v>
      </c>
      <c r="B277">
        <v>29894663000189</v>
      </c>
      <c r="C277" t="s">
        <v>96</v>
      </c>
      <c r="D277" s="57">
        <v>43873</v>
      </c>
      <c r="E277">
        <v>118</v>
      </c>
      <c r="F277" s="57">
        <v>44142</v>
      </c>
      <c r="G277">
        <v>-174</v>
      </c>
      <c r="H277" s="57">
        <v>46029</v>
      </c>
      <c r="I277">
        <v>1713</v>
      </c>
      <c r="J277">
        <v>298781366</v>
      </c>
      <c r="K277">
        <v>72</v>
      </c>
      <c r="L277"/>
      <c r="M277"/>
      <c r="N277">
        <v>1.364485305516679</v>
      </c>
      <c r="O277" s="83">
        <v>5045.88</v>
      </c>
      <c r="P277">
        <v>5324.8700000000008</v>
      </c>
      <c r="Q277">
        <v>1.7022809999999999</v>
      </c>
      <c r="R277">
        <v>5409.52</v>
      </c>
      <c r="S277">
        <v>1.7022809999999999</v>
      </c>
      <c r="T277" s="84">
        <v>5045.88</v>
      </c>
      <c r="U277" s="57">
        <v>44136</v>
      </c>
      <c r="V277" s="81" t="str">
        <f t="shared" si="12"/>
        <v>22020</v>
      </c>
      <c r="W277" s="80" t="str">
        <f t="shared" si="13"/>
        <v>Acima de 120 dias</v>
      </c>
      <c r="X277" s="81" t="str">
        <f t="shared" si="14"/>
        <v>112020</v>
      </c>
    </row>
    <row r="278" spans="1:24" x14ac:dyDescent="0.3">
      <c r="A278" s="57">
        <v>44316</v>
      </c>
      <c r="B278">
        <v>29894663000189</v>
      </c>
      <c r="C278" t="s">
        <v>96</v>
      </c>
      <c r="D278" s="57">
        <v>43815</v>
      </c>
      <c r="E278">
        <v>249.9</v>
      </c>
      <c r="F278" s="57">
        <v>43868</v>
      </c>
      <c r="G278">
        <v>-448</v>
      </c>
      <c r="H278" s="57">
        <v>45937</v>
      </c>
      <c r="I278">
        <v>1621</v>
      </c>
      <c r="J278">
        <v>298849995</v>
      </c>
      <c r="K278">
        <v>72</v>
      </c>
      <c r="L278"/>
      <c r="M278"/>
      <c r="N278">
        <v>1.3599999999999999</v>
      </c>
      <c r="O278" s="83">
        <v>12848.02</v>
      </c>
      <c r="P278">
        <v>11212.160000000003</v>
      </c>
      <c r="Q278">
        <v>1.600217</v>
      </c>
      <c r="R278">
        <v>13362.96</v>
      </c>
      <c r="S278">
        <v>1.600217</v>
      </c>
      <c r="T278" s="84">
        <v>12848.02</v>
      </c>
      <c r="U278" s="57">
        <v>43862</v>
      </c>
      <c r="V278" s="81" t="str">
        <f t="shared" si="12"/>
        <v>122019</v>
      </c>
      <c r="W278" s="80" t="str">
        <f t="shared" si="13"/>
        <v>Acima de 120 dias</v>
      </c>
      <c r="X278" s="81" t="str">
        <f t="shared" si="14"/>
        <v>22020</v>
      </c>
    </row>
    <row r="279" spans="1:24" x14ac:dyDescent="0.3">
      <c r="A279" s="57">
        <v>44316</v>
      </c>
      <c r="B279">
        <v>29894663000189</v>
      </c>
      <c r="C279" t="s">
        <v>96</v>
      </c>
      <c r="D279" s="57">
        <v>43815</v>
      </c>
      <c r="E279">
        <v>153.33000000000001</v>
      </c>
      <c r="F279" s="57">
        <v>44234</v>
      </c>
      <c r="G279">
        <v>-82</v>
      </c>
      <c r="H279" s="57">
        <v>45968</v>
      </c>
      <c r="I279">
        <v>1652</v>
      </c>
      <c r="J279">
        <v>298960704</v>
      </c>
      <c r="K279">
        <v>72</v>
      </c>
      <c r="L279"/>
      <c r="M279"/>
      <c r="N279">
        <v>1.3599999999999999</v>
      </c>
      <c r="O279" s="83">
        <v>6010.38</v>
      </c>
      <c r="P279">
        <v>6937.5600000000022</v>
      </c>
      <c r="Q279">
        <v>1.6763889999999999</v>
      </c>
      <c r="R279">
        <v>6432.3499999999995</v>
      </c>
      <c r="S279">
        <v>1.6763889999999999</v>
      </c>
      <c r="T279" s="84">
        <v>6010.38</v>
      </c>
      <c r="U279" s="57">
        <v>44256</v>
      </c>
      <c r="V279" s="81" t="str">
        <f t="shared" si="12"/>
        <v>122019</v>
      </c>
      <c r="W279" s="80" t="str">
        <f t="shared" si="13"/>
        <v>61 a 90 dias</v>
      </c>
      <c r="X279" s="81" t="str">
        <f t="shared" si="14"/>
        <v>32021</v>
      </c>
    </row>
    <row r="280" spans="1:24" x14ac:dyDescent="0.3">
      <c r="A280" s="57">
        <v>44316</v>
      </c>
      <c r="B280">
        <v>29894663000189</v>
      </c>
      <c r="C280" t="s">
        <v>96</v>
      </c>
      <c r="D280" s="57">
        <v>43873</v>
      </c>
      <c r="E280">
        <v>133.28</v>
      </c>
      <c r="F280" s="57">
        <v>44323</v>
      </c>
      <c r="G280">
        <v>7</v>
      </c>
      <c r="H280" s="57">
        <v>46029</v>
      </c>
      <c r="I280">
        <v>1713</v>
      </c>
      <c r="J280">
        <v>298972832</v>
      </c>
      <c r="K280">
        <v>72</v>
      </c>
      <c r="L280"/>
      <c r="M280"/>
      <c r="N280">
        <v>1.36</v>
      </c>
      <c r="O280" s="83">
        <v>4954.8899999999994</v>
      </c>
      <c r="P280">
        <v>6022.5800000000017</v>
      </c>
      <c r="Q280">
        <v>1.6542600000000001</v>
      </c>
      <c r="R280">
        <v>5316.11</v>
      </c>
      <c r="S280">
        <v>1.6542600000000001</v>
      </c>
      <c r="T280" s="84">
        <v>4954.8899999999994</v>
      </c>
      <c r="U280" s="57">
        <v>44317</v>
      </c>
      <c r="V280" s="81" t="str">
        <f t="shared" si="12"/>
        <v>22020</v>
      </c>
      <c r="W280" s="80" t="str">
        <f t="shared" si="13"/>
        <v>1 a 30 dias</v>
      </c>
      <c r="X280" s="81" t="str">
        <f t="shared" si="14"/>
        <v>52021</v>
      </c>
    </row>
    <row r="281" spans="1:24" x14ac:dyDescent="0.3">
      <c r="A281" s="57">
        <v>44316</v>
      </c>
      <c r="B281">
        <v>29894663000189</v>
      </c>
      <c r="C281" t="s">
        <v>96</v>
      </c>
      <c r="D281" s="57">
        <v>43873</v>
      </c>
      <c r="E281">
        <v>200</v>
      </c>
      <c r="F281" s="57">
        <v>43897</v>
      </c>
      <c r="G281">
        <v>-419</v>
      </c>
      <c r="H281" s="57">
        <v>46029</v>
      </c>
      <c r="I281">
        <v>1713</v>
      </c>
      <c r="J281">
        <v>298979421</v>
      </c>
      <c r="K281">
        <v>72</v>
      </c>
      <c r="L281"/>
      <c r="M281"/>
      <c r="N281">
        <v>1.3731117925696539</v>
      </c>
      <c r="O281" s="83">
        <v>10136.76</v>
      </c>
      <c r="P281">
        <v>9001.7399999999961</v>
      </c>
      <c r="Q281">
        <v>1.7113609999999999</v>
      </c>
      <c r="R281">
        <v>10752.09</v>
      </c>
      <c r="S281">
        <v>1.7113609999999999</v>
      </c>
      <c r="T281" s="84">
        <v>10136.76</v>
      </c>
      <c r="U281" s="57">
        <v>43891</v>
      </c>
      <c r="V281" s="81" t="str">
        <f t="shared" si="12"/>
        <v>22020</v>
      </c>
      <c r="W281" s="80" t="str">
        <f t="shared" si="13"/>
        <v>Acima de 120 dias</v>
      </c>
      <c r="X281" s="81" t="str">
        <f t="shared" si="14"/>
        <v>32020</v>
      </c>
    </row>
    <row r="282" spans="1:24" x14ac:dyDescent="0.3">
      <c r="A282" s="57">
        <v>44316</v>
      </c>
      <c r="B282">
        <v>29894663000189</v>
      </c>
      <c r="C282" t="s">
        <v>96</v>
      </c>
      <c r="D282" s="57">
        <v>43873</v>
      </c>
      <c r="E282">
        <v>359.45</v>
      </c>
      <c r="F282" s="57">
        <v>43928</v>
      </c>
      <c r="G282">
        <v>-388</v>
      </c>
      <c r="H282" s="57">
        <v>46029</v>
      </c>
      <c r="I282">
        <v>1713</v>
      </c>
      <c r="J282">
        <v>298981249</v>
      </c>
      <c r="K282">
        <v>72</v>
      </c>
      <c r="L282"/>
      <c r="M282"/>
      <c r="N282">
        <v>1.5044757744453023</v>
      </c>
      <c r="O282" s="83">
        <v>16875.61</v>
      </c>
      <c r="P282">
        <v>15556.329999999996</v>
      </c>
      <c r="Q282">
        <v>2.0513560000000002</v>
      </c>
      <c r="R282">
        <v>18520.8</v>
      </c>
      <c r="S282">
        <v>2.0513560000000002</v>
      </c>
      <c r="T282" s="84">
        <v>16875.61</v>
      </c>
      <c r="U282" s="57">
        <v>43952</v>
      </c>
      <c r="V282" s="81" t="str">
        <f t="shared" si="12"/>
        <v>22020</v>
      </c>
      <c r="W282" s="80" t="str">
        <f t="shared" si="13"/>
        <v>Acima de 120 dias</v>
      </c>
      <c r="X282" s="81" t="str">
        <f t="shared" si="14"/>
        <v>52020</v>
      </c>
    </row>
    <row r="283" spans="1:24" x14ac:dyDescent="0.3">
      <c r="A283" s="57">
        <v>44316</v>
      </c>
      <c r="B283">
        <v>29894663000189</v>
      </c>
      <c r="C283" t="s">
        <v>96</v>
      </c>
      <c r="D283" s="57">
        <v>43873</v>
      </c>
      <c r="E283">
        <v>433.07</v>
      </c>
      <c r="F283" s="57">
        <v>44234</v>
      </c>
      <c r="G283">
        <v>-82</v>
      </c>
      <c r="H283" s="57">
        <v>45999</v>
      </c>
      <c r="I283">
        <v>1683</v>
      </c>
      <c r="J283">
        <v>299063552</v>
      </c>
      <c r="K283">
        <v>72</v>
      </c>
      <c r="L283"/>
      <c r="M283"/>
      <c r="N283">
        <v>1.36</v>
      </c>
      <c r="O283" s="83">
        <v>17295.29</v>
      </c>
      <c r="P283">
        <v>19405.240000000002</v>
      </c>
      <c r="Q283">
        <v>1.6361540000000001</v>
      </c>
      <c r="R283">
        <v>18371.8</v>
      </c>
      <c r="S283">
        <v>1.6361540000000001</v>
      </c>
      <c r="T283" s="84">
        <v>17295.29</v>
      </c>
      <c r="U283" s="57">
        <v>44228</v>
      </c>
      <c r="V283" s="81" t="str">
        <f t="shared" si="12"/>
        <v>22020</v>
      </c>
      <c r="W283" s="80" t="str">
        <f t="shared" si="13"/>
        <v>61 a 90 dias</v>
      </c>
      <c r="X283" s="81" t="str">
        <f t="shared" si="14"/>
        <v>22021</v>
      </c>
    </row>
    <row r="284" spans="1:24" x14ac:dyDescent="0.3">
      <c r="A284" s="57">
        <v>44316</v>
      </c>
      <c r="B284">
        <v>29894663000189</v>
      </c>
      <c r="C284" t="s">
        <v>96</v>
      </c>
      <c r="D284" s="57">
        <v>43815</v>
      </c>
      <c r="E284">
        <v>340</v>
      </c>
      <c r="F284" s="57">
        <v>43837</v>
      </c>
      <c r="G284">
        <v>-479</v>
      </c>
      <c r="H284" s="57">
        <v>45968</v>
      </c>
      <c r="I284">
        <v>1652</v>
      </c>
      <c r="J284">
        <v>299155875</v>
      </c>
      <c r="K284">
        <v>72</v>
      </c>
      <c r="L284"/>
      <c r="M284"/>
      <c r="N284">
        <v>1.3599999999999999</v>
      </c>
      <c r="O284" s="83">
        <v>17827.53</v>
      </c>
      <c r="P284">
        <v>15383.589999999997</v>
      </c>
      <c r="Q284">
        <v>1.647894</v>
      </c>
      <c r="R284">
        <v>18683.32</v>
      </c>
      <c r="S284">
        <v>1.647894</v>
      </c>
      <c r="T284" s="84">
        <v>17827.53</v>
      </c>
      <c r="U284" s="57">
        <v>43891</v>
      </c>
      <c r="V284" s="81" t="str">
        <f t="shared" si="12"/>
        <v>122019</v>
      </c>
      <c r="W284" s="80" t="str">
        <f t="shared" si="13"/>
        <v>Acima de 120 dias</v>
      </c>
      <c r="X284" s="81" t="str">
        <f t="shared" si="14"/>
        <v>32020</v>
      </c>
    </row>
    <row r="285" spans="1:24" x14ac:dyDescent="0.3">
      <c r="A285" s="57">
        <v>44316</v>
      </c>
      <c r="B285">
        <v>29894663000189</v>
      </c>
      <c r="C285" t="s">
        <v>96</v>
      </c>
      <c r="D285" s="57">
        <v>43815</v>
      </c>
      <c r="E285">
        <v>246.99</v>
      </c>
      <c r="F285" s="57">
        <v>43868</v>
      </c>
      <c r="G285">
        <v>-448</v>
      </c>
      <c r="H285" s="57">
        <v>45968</v>
      </c>
      <c r="I285">
        <v>1652</v>
      </c>
      <c r="J285">
        <v>299158793</v>
      </c>
      <c r="K285">
        <v>72</v>
      </c>
      <c r="L285"/>
      <c r="M285"/>
      <c r="N285">
        <v>1.3599999999999999</v>
      </c>
      <c r="O285" s="83">
        <v>12710.51</v>
      </c>
      <c r="P285">
        <v>11175.300000000001</v>
      </c>
      <c r="Q285">
        <v>1.644606</v>
      </c>
      <c r="R285">
        <v>13325.35</v>
      </c>
      <c r="S285">
        <v>1.644606</v>
      </c>
      <c r="T285" s="84">
        <v>12710.51</v>
      </c>
      <c r="U285" s="57">
        <v>43862</v>
      </c>
      <c r="V285" s="81" t="str">
        <f t="shared" si="12"/>
        <v>122019</v>
      </c>
      <c r="W285" s="80" t="str">
        <f t="shared" si="13"/>
        <v>Acima de 120 dias</v>
      </c>
      <c r="X285" s="81" t="str">
        <f t="shared" si="14"/>
        <v>22020</v>
      </c>
    </row>
    <row r="286" spans="1:24" x14ac:dyDescent="0.3">
      <c r="A286" s="57">
        <v>44316</v>
      </c>
      <c r="B286">
        <v>29894663000189</v>
      </c>
      <c r="C286" t="s">
        <v>96</v>
      </c>
      <c r="D286" s="57">
        <v>43815</v>
      </c>
      <c r="E286">
        <v>100</v>
      </c>
      <c r="F286" s="57">
        <v>43897</v>
      </c>
      <c r="G286">
        <v>-419</v>
      </c>
      <c r="H286" s="57">
        <v>45968</v>
      </c>
      <c r="I286">
        <v>1652</v>
      </c>
      <c r="J286">
        <v>299165148</v>
      </c>
      <c r="K286">
        <v>72</v>
      </c>
      <c r="L286"/>
      <c r="M286"/>
      <c r="N286">
        <v>1.3599999999999999</v>
      </c>
      <c r="O286" s="83">
        <v>5012.1000000000004</v>
      </c>
      <c r="P286">
        <v>4524.590000000002</v>
      </c>
      <c r="Q286">
        <v>1.6859</v>
      </c>
      <c r="R286">
        <v>5295.08</v>
      </c>
      <c r="S286">
        <v>1.6859</v>
      </c>
      <c r="T286" s="84">
        <v>5012.1000000000004</v>
      </c>
      <c r="U286" s="57">
        <v>43922</v>
      </c>
      <c r="V286" s="81" t="str">
        <f t="shared" si="12"/>
        <v>122019</v>
      </c>
      <c r="W286" s="80" t="str">
        <f t="shared" si="13"/>
        <v>Acima de 120 dias</v>
      </c>
      <c r="X286" s="81" t="str">
        <f t="shared" si="14"/>
        <v>42020</v>
      </c>
    </row>
    <row r="287" spans="1:24" x14ac:dyDescent="0.3">
      <c r="A287" s="57">
        <v>44316</v>
      </c>
      <c r="B287">
        <v>29894663000189</v>
      </c>
      <c r="C287" t="s">
        <v>96</v>
      </c>
      <c r="D287" s="57">
        <v>43843</v>
      </c>
      <c r="E287">
        <v>114.6</v>
      </c>
      <c r="F287" s="57">
        <v>44262</v>
      </c>
      <c r="G287">
        <v>-54</v>
      </c>
      <c r="H287" s="57">
        <v>45999</v>
      </c>
      <c r="I287">
        <v>1683</v>
      </c>
      <c r="J287">
        <v>299167912</v>
      </c>
      <c r="K287">
        <v>72</v>
      </c>
      <c r="L287"/>
      <c r="M287"/>
      <c r="N287">
        <v>1.36</v>
      </c>
      <c r="O287" s="83">
        <v>4476.3600000000006</v>
      </c>
      <c r="P287">
        <v>5179.4899999999989</v>
      </c>
      <c r="Q287">
        <v>1.6216660000000001</v>
      </c>
      <c r="R287">
        <v>4746.9800000000005</v>
      </c>
      <c r="S287">
        <v>1.6216660000000001</v>
      </c>
      <c r="T287" s="84">
        <v>4476.3600000000006</v>
      </c>
      <c r="U287" s="57">
        <v>44287</v>
      </c>
      <c r="V287" s="81" t="str">
        <f t="shared" si="12"/>
        <v>12020</v>
      </c>
      <c r="W287" s="80" t="str">
        <f t="shared" si="13"/>
        <v>31 a 60 dias</v>
      </c>
      <c r="X287" s="81" t="str">
        <f t="shared" si="14"/>
        <v>42021</v>
      </c>
    </row>
    <row r="288" spans="1:24" x14ac:dyDescent="0.3">
      <c r="A288" s="57">
        <v>44316</v>
      </c>
      <c r="B288">
        <v>29894663000189</v>
      </c>
      <c r="C288" t="s">
        <v>96</v>
      </c>
      <c r="D288" s="57">
        <v>43873</v>
      </c>
      <c r="E288">
        <v>263.89999999999998</v>
      </c>
      <c r="F288" s="57">
        <v>44019</v>
      </c>
      <c r="G288">
        <v>-297</v>
      </c>
      <c r="H288" s="57">
        <v>46029</v>
      </c>
      <c r="I288">
        <v>1713</v>
      </c>
      <c r="J288">
        <v>299175714</v>
      </c>
      <c r="K288">
        <v>72</v>
      </c>
      <c r="L288"/>
      <c r="M288"/>
      <c r="N288">
        <v>1.36</v>
      </c>
      <c r="O288" s="83">
        <v>12497.42</v>
      </c>
      <c r="P288">
        <v>11924.939999999999</v>
      </c>
      <c r="Q288">
        <v>1.6336079999999999</v>
      </c>
      <c r="R288">
        <v>13165.14</v>
      </c>
      <c r="S288">
        <v>1.6336079999999999</v>
      </c>
      <c r="T288" s="84">
        <v>12497.42</v>
      </c>
      <c r="U288" s="57">
        <v>44044</v>
      </c>
      <c r="V288" s="81" t="str">
        <f t="shared" si="12"/>
        <v>22020</v>
      </c>
      <c r="W288" s="80" t="str">
        <f t="shared" si="13"/>
        <v>Acima de 120 dias</v>
      </c>
      <c r="X288" s="81" t="str">
        <f t="shared" si="14"/>
        <v>82020</v>
      </c>
    </row>
    <row r="289" spans="1:24" x14ac:dyDescent="0.3">
      <c r="A289" s="57">
        <v>44316</v>
      </c>
      <c r="B289">
        <v>29894663000189</v>
      </c>
      <c r="C289" t="s">
        <v>96</v>
      </c>
      <c r="D289" s="57">
        <v>43873</v>
      </c>
      <c r="E289">
        <v>239.85</v>
      </c>
      <c r="F289" s="57">
        <v>44234</v>
      </c>
      <c r="G289">
        <v>-82</v>
      </c>
      <c r="H289" s="57">
        <v>46029</v>
      </c>
      <c r="I289">
        <v>1713</v>
      </c>
      <c r="J289">
        <v>299274480</v>
      </c>
      <c r="K289">
        <v>72</v>
      </c>
      <c r="L289"/>
      <c r="M289"/>
      <c r="N289">
        <v>1.36</v>
      </c>
      <c r="O289" s="83">
        <v>9576.43</v>
      </c>
      <c r="P289">
        <v>10838.180000000002</v>
      </c>
      <c r="Q289">
        <v>1.6830879999999999</v>
      </c>
      <c r="R289">
        <v>10286.379999999999</v>
      </c>
      <c r="S289">
        <v>1.6830879999999999</v>
      </c>
      <c r="T289" s="84">
        <v>9576.43</v>
      </c>
      <c r="U289" s="57">
        <v>44228</v>
      </c>
      <c r="V289" s="81" t="str">
        <f t="shared" si="12"/>
        <v>22020</v>
      </c>
      <c r="W289" s="80" t="str">
        <f t="shared" si="13"/>
        <v>61 a 90 dias</v>
      </c>
      <c r="X289" s="81" t="str">
        <f t="shared" si="14"/>
        <v>22021</v>
      </c>
    </row>
    <row r="290" spans="1:24" x14ac:dyDescent="0.3">
      <c r="A290" s="57">
        <v>44316</v>
      </c>
      <c r="B290">
        <v>29894663000189</v>
      </c>
      <c r="C290" t="s">
        <v>96</v>
      </c>
      <c r="D290" s="57">
        <v>43815</v>
      </c>
      <c r="E290">
        <v>241.04</v>
      </c>
      <c r="F290" s="57">
        <v>43868</v>
      </c>
      <c r="G290">
        <v>-448</v>
      </c>
      <c r="H290" s="57">
        <v>45968</v>
      </c>
      <c r="I290">
        <v>1652</v>
      </c>
      <c r="J290">
        <v>299359031</v>
      </c>
      <c r="K290">
        <v>72</v>
      </c>
      <c r="L290"/>
      <c r="M290"/>
      <c r="N290">
        <v>1.3599999999999999</v>
      </c>
      <c r="O290" s="83">
        <v>12414.08</v>
      </c>
      <c r="P290">
        <v>10906.099999999999</v>
      </c>
      <c r="Q290">
        <v>1.6397040000000001</v>
      </c>
      <c r="R290">
        <v>13004.33</v>
      </c>
      <c r="S290">
        <v>1.6397040000000001</v>
      </c>
      <c r="T290" s="84">
        <v>12414.08</v>
      </c>
      <c r="U290" s="57">
        <v>43862</v>
      </c>
      <c r="V290" s="81" t="str">
        <f t="shared" si="12"/>
        <v>122019</v>
      </c>
      <c r="W290" s="80" t="str">
        <f t="shared" si="13"/>
        <v>Acima de 120 dias</v>
      </c>
      <c r="X290" s="81" t="str">
        <f t="shared" si="14"/>
        <v>22020</v>
      </c>
    </row>
    <row r="291" spans="1:24" x14ac:dyDescent="0.3">
      <c r="A291" s="57">
        <v>44316</v>
      </c>
      <c r="B291">
        <v>29894663000189</v>
      </c>
      <c r="C291" t="s">
        <v>96</v>
      </c>
      <c r="D291" s="57">
        <v>43815</v>
      </c>
      <c r="E291">
        <v>325.58</v>
      </c>
      <c r="F291" s="57">
        <v>43989</v>
      </c>
      <c r="G291">
        <v>-327</v>
      </c>
      <c r="H291" s="57">
        <v>45968</v>
      </c>
      <c r="I291">
        <v>1652</v>
      </c>
      <c r="J291">
        <v>299359374</v>
      </c>
      <c r="K291">
        <v>72</v>
      </c>
      <c r="L291"/>
      <c r="M291"/>
      <c r="N291">
        <v>1.3599999999999999</v>
      </c>
      <c r="O291" s="83">
        <v>15475.970000000001</v>
      </c>
      <c r="P291">
        <v>14731.189999999997</v>
      </c>
      <c r="Q291">
        <v>1.635953</v>
      </c>
      <c r="R291">
        <v>16262.990000000002</v>
      </c>
      <c r="S291">
        <v>1.635953</v>
      </c>
      <c r="T291" s="84">
        <v>15475.970000000001</v>
      </c>
      <c r="U291" s="57">
        <v>44013</v>
      </c>
      <c r="V291" s="81" t="str">
        <f t="shared" si="12"/>
        <v>122019</v>
      </c>
      <c r="W291" s="80" t="str">
        <f t="shared" si="13"/>
        <v>Acima de 120 dias</v>
      </c>
      <c r="X291" s="81" t="str">
        <f t="shared" si="14"/>
        <v>72020</v>
      </c>
    </row>
    <row r="292" spans="1:24" x14ac:dyDescent="0.3">
      <c r="A292" s="57">
        <v>44316</v>
      </c>
      <c r="B292">
        <v>29894663000189</v>
      </c>
      <c r="C292" t="s">
        <v>96</v>
      </c>
      <c r="D292" s="57">
        <v>43791</v>
      </c>
      <c r="E292">
        <v>86.3</v>
      </c>
      <c r="F292" s="57">
        <v>44142</v>
      </c>
      <c r="G292">
        <v>-174</v>
      </c>
      <c r="H292" s="57">
        <v>45937</v>
      </c>
      <c r="I292">
        <v>1621</v>
      </c>
      <c r="J292">
        <v>299450215</v>
      </c>
      <c r="K292">
        <v>72</v>
      </c>
      <c r="L292"/>
      <c r="M292"/>
      <c r="N292">
        <v>1.3460000000000001</v>
      </c>
      <c r="O292" s="83">
        <v>3660.21</v>
      </c>
      <c r="P292">
        <v>3932.4300000000007</v>
      </c>
      <c r="Q292">
        <v>1.6002019999999999</v>
      </c>
      <c r="R292">
        <v>3848.81</v>
      </c>
      <c r="S292">
        <v>1.6002019999999999</v>
      </c>
      <c r="T292" s="84">
        <v>3660.21</v>
      </c>
      <c r="U292" s="57">
        <v>44136</v>
      </c>
      <c r="V292" s="81" t="str">
        <f t="shared" si="12"/>
        <v>112019</v>
      </c>
      <c r="W292" s="80" t="str">
        <f t="shared" si="13"/>
        <v>Acima de 120 dias</v>
      </c>
      <c r="X292" s="81" t="str">
        <f t="shared" si="14"/>
        <v>112020</v>
      </c>
    </row>
    <row r="293" spans="1:24" x14ac:dyDescent="0.3">
      <c r="A293" s="57">
        <v>44316</v>
      </c>
      <c r="B293">
        <v>29894663000189</v>
      </c>
      <c r="C293" t="s">
        <v>96</v>
      </c>
      <c r="D293" s="57">
        <v>43791</v>
      </c>
      <c r="E293">
        <v>135</v>
      </c>
      <c r="F293" s="57">
        <v>44111</v>
      </c>
      <c r="G293">
        <v>-205</v>
      </c>
      <c r="H293" s="57">
        <v>45937</v>
      </c>
      <c r="I293">
        <v>1621</v>
      </c>
      <c r="J293">
        <v>299454637</v>
      </c>
      <c r="K293">
        <v>72</v>
      </c>
      <c r="L293"/>
      <c r="M293"/>
      <c r="N293">
        <v>1.3460000000000001</v>
      </c>
      <c r="O293" s="83">
        <v>5761.3</v>
      </c>
      <c r="P293">
        <v>6151.62</v>
      </c>
      <c r="Q293">
        <v>1.6914549999999999</v>
      </c>
      <c r="R293">
        <v>6155.75</v>
      </c>
      <c r="S293">
        <v>1.6914549999999999</v>
      </c>
      <c r="T293" s="84">
        <v>5761.3</v>
      </c>
      <c r="U293" s="57">
        <v>44105</v>
      </c>
      <c r="V293" s="81" t="str">
        <f t="shared" si="12"/>
        <v>112019</v>
      </c>
      <c r="W293" s="80" t="str">
        <f t="shared" si="13"/>
        <v>Acima de 120 dias</v>
      </c>
      <c r="X293" s="81" t="str">
        <f t="shared" si="14"/>
        <v>102020</v>
      </c>
    </row>
    <row r="294" spans="1:24" x14ac:dyDescent="0.3">
      <c r="A294" s="57">
        <v>44316</v>
      </c>
      <c r="B294">
        <v>29894663000189</v>
      </c>
      <c r="C294" t="s">
        <v>96</v>
      </c>
      <c r="D294" s="57">
        <v>43873</v>
      </c>
      <c r="E294">
        <v>169</v>
      </c>
      <c r="F294" s="57">
        <v>44019</v>
      </c>
      <c r="G294">
        <v>-297</v>
      </c>
      <c r="H294" s="57">
        <v>45999</v>
      </c>
      <c r="I294">
        <v>1683</v>
      </c>
      <c r="J294">
        <v>299466845</v>
      </c>
      <c r="K294">
        <v>72</v>
      </c>
      <c r="L294"/>
      <c r="M294"/>
      <c r="N294">
        <v>1.36</v>
      </c>
      <c r="O294" s="83">
        <v>7952.13</v>
      </c>
      <c r="P294">
        <v>7572.66</v>
      </c>
      <c r="Q294">
        <v>1.622379</v>
      </c>
      <c r="R294">
        <v>8352.36</v>
      </c>
      <c r="S294">
        <v>1.622379</v>
      </c>
      <c r="T294" s="84">
        <v>7952.13</v>
      </c>
      <c r="U294" s="57">
        <v>44044</v>
      </c>
      <c r="V294" s="81" t="str">
        <f t="shared" si="12"/>
        <v>22020</v>
      </c>
      <c r="W294" s="80" t="str">
        <f t="shared" si="13"/>
        <v>Acima de 120 dias</v>
      </c>
      <c r="X294" s="81" t="str">
        <f t="shared" si="14"/>
        <v>82020</v>
      </c>
    </row>
    <row r="295" spans="1:24" x14ac:dyDescent="0.3">
      <c r="A295" s="57">
        <v>44316</v>
      </c>
      <c r="B295">
        <v>29894663000189</v>
      </c>
      <c r="C295" t="s">
        <v>96</v>
      </c>
      <c r="D295" s="57">
        <v>43873</v>
      </c>
      <c r="E295">
        <v>146</v>
      </c>
      <c r="F295" s="57">
        <v>44142</v>
      </c>
      <c r="G295">
        <v>-174</v>
      </c>
      <c r="H295" s="57">
        <v>46029</v>
      </c>
      <c r="I295">
        <v>1713</v>
      </c>
      <c r="J295">
        <v>299481567</v>
      </c>
      <c r="K295">
        <v>72</v>
      </c>
      <c r="L295"/>
      <c r="M295"/>
      <c r="N295">
        <v>1.3648825906604152</v>
      </c>
      <c r="O295" s="83">
        <v>6242.76</v>
      </c>
      <c r="P295">
        <v>6587.58</v>
      </c>
      <c r="Q295">
        <v>1.7027030000000001</v>
      </c>
      <c r="R295">
        <v>6692.57</v>
      </c>
      <c r="S295">
        <v>1.7027030000000001</v>
      </c>
      <c r="T295" s="84">
        <v>6242.76</v>
      </c>
      <c r="U295" s="57">
        <v>44136</v>
      </c>
      <c r="V295" s="81" t="str">
        <f t="shared" si="12"/>
        <v>22020</v>
      </c>
      <c r="W295" s="80" t="str">
        <f t="shared" si="13"/>
        <v>Acima de 120 dias</v>
      </c>
      <c r="X295" s="81" t="str">
        <f t="shared" si="14"/>
        <v>112020</v>
      </c>
    </row>
    <row r="296" spans="1:24" x14ac:dyDescent="0.3">
      <c r="A296" s="57">
        <v>44316</v>
      </c>
      <c r="B296">
        <v>29894663000189</v>
      </c>
      <c r="C296" t="s">
        <v>96</v>
      </c>
      <c r="D296" s="57">
        <v>43815</v>
      </c>
      <c r="E296">
        <v>139</v>
      </c>
      <c r="F296" s="57">
        <v>44111</v>
      </c>
      <c r="G296">
        <v>-205</v>
      </c>
      <c r="H296" s="57">
        <v>45968</v>
      </c>
      <c r="I296">
        <v>1652</v>
      </c>
      <c r="J296">
        <v>299559285</v>
      </c>
      <c r="K296">
        <v>72</v>
      </c>
      <c r="L296"/>
      <c r="M296"/>
      <c r="N296">
        <v>1.3599999999999999</v>
      </c>
      <c r="O296" s="83">
        <v>6052.52</v>
      </c>
      <c r="P296">
        <v>6289.2</v>
      </c>
      <c r="Q296">
        <v>1.6347670000000001</v>
      </c>
      <c r="R296">
        <v>6387.2</v>
      </c>
      <c r="S296">
        <v>1.6347670000000001</v>
      </c>
      <c r="T296" s="84">
        <v>6052.52</v>
      </c>
      <c r="U296" s="57">
        <v>44136</v>
      </c>
      <c r="V296" s="81" t="str">
        <f t="shared" si="12"/>
        <v>122019</v>
      </c>
      <c r="W296" s="80" t="str">
        <f t="shared" si="13"/>
        <v>Acima de 120 dias</v>
      </c>
      <c r="X296" s="81" t="str">
        <f t="shared" si="14"/>
        <v>112020</v>
      </c>
    </row>
    <row r="297" spans="1:24" x14ac:dyDescent="0.3">
      <c r="A297" s="57">
        <v>44316</v>
      </c>
      <c r="B297">
        <v>29894663000189</v>
      </c>
      <c r="C297" t="s">
        <v>96</v>
      </c>
      <c r="D297" s="57">
        <v>43843</v>
      </c>
      <c r="E297">
        <v>200</v>
      </c>
      <c r="F297" s="57">
        <v>43868</v>
      </c>
      <c r="G297">
        <v>-448</v>
      </c>
      <c r="H297" s="57">
        <v>45999</v>
      </c>
      <c r="I297">
        <v>1683</v>
      </c>
      <c r="J297">
        <v>299567151</v>
      </c>
      <c r="K297">
        <v>72</v>
      </c>
      <c r="L297"/>
      <c r="M297"/>
      <c r="N297">
        <v>1.36</v>
      </c>
      <c r="O297" s="83">
        <v>10388.459999999999</v>
      </c>
      <c r="P297">
        <v>9039.2499999999982</v>
      </c>
      <c r="Q297">
        <v>1.635464</v>
      </c>
      <c r="R297">
        <v>10884.46</v>
      </c>
      <c r="S297">
        <v>1.635464</v>
      </c>
      <c r="T297" s="84">
        <v>10388.459999999999</v>
      </c>
      <c r="U297" s="57">
        <v>43862</v>
      </c>
      <c r="V297" s="81" t="str">
        <f t="shared" si="12"/>
        <v>12020</v>
      </c>
      <c r="W297" s="80" t="str">
        <f t="shared" si="13"/>
        <v>Acima de 120 dias</v>
      </c>
      <c r="X297" s="81" t="str">
        <f t="shared" si="14"/>
        <v>22020</v>
      </c>
    </row>
    <row r="298" spans="1:24" x14ac:dyDescent="0.3">
      <c r="A298" s="57">
        <v>44316</v>
      </c>
      <c r="B298">
        <v>29894663000189</v>
      </c>
      <c r="C298" t="s">
        <v>96</v>
      </c>
      <c r="D298" s="57">
        <v>43843</v>
      </c>
      <c r="E298">
        <v>100.29</v>
      </c>
      <c r="F298" s="57">
        <v>44050</v>
      </c>
      <c r="G298">
        <v>-266</v>
      </c>
      <c r="H298" s="57">
        <v>45999</v>
      </c>
      <c r="I298">
        <v>1683</v>
      </c>
      <c r="J298">
        <v>299568152</v>
      </c>
      <c r="K298">
        <v>72</v>
      </c>
      <c r="L298"/>
      <c r="M298"/>
      <c r="N298">
        <v>1.36</v>
      </c>
      <c r="O298" s="83">
        <v>4609.3999999999996</v>
      </c>
      <c r="P298">
        <v>4532.7100000000009</v>
      </c>
      <c r="Q298">
        <v>1.633356</v>
      </c>
      <c r="R298">
        <v>4856.26</v>
      </c>
      <c r="S298">
        <v>1.633356</v>
      </c>
      <c r="T298" s="84">
        <v>4609.3999999999996</v>
      </c>
      <c r="U298" s="57">
        <v>44044</v>
      </c>
      <c r="V298" s="81" t="str">
        <f t="shared" si="12"/>
        <v>12020</v>
      </c>
      <c r="W298" s="80" t="str">
        <f t="shared" si="13"/>
        <v>Acima de 120 dias</v>
      </c>
      <c r="X298" s="81" t="str">
        <f t="shared" si="14"/>
        <v>82020</v>
      </c>
    </row>
    <row r="299" spans="1:24" x14ac:dyDescent="0.3">
      <c r="A299" s="57">
        <v>44316</v>
      </c>
      <c r="B299">
        <v>29894663000189</v>
      </c>
      <c r="C299" t="s">
        <v>96</v>
      </c>
      <c r="D299" s="57">
        <v>43873</v>
      </c>
      <c r="E299">
        <v>281</v>
      </c>
      <c r="F299" s="57">
        <v>43958</v>
      </c>
      <c r="G299">
        <v>-358</v>
      </c>
      <c r="H299" s="57">
        <v>45999</v>
      </c>
      <c r="I299">
        <v>1683</v>
      </c>
      <c r="J299">
        <v>299568211</v>
      </c>
      <c r="K299">
        <v>72</v>
      </c>
      <c r="L299"/>
      <c r="M299"/>
      <c r="N299">
        <v>1.36</v>
      </c>
      <c r="O299" s="83">
        <v>13758.38</v>
      </c>
      <c r="P299">
        <v>12591.13</v>
      </c>
      <c r="Q299">
        <v>1.633165</v>
      </c>
      <c r="R299">
        <v>14449.59</v>
      </c>
      <c r="S299">
        <v>1.633165</v>
      </c>
      <c r="T299" s="84">
        <v>13758.38</v>
      </c>
      <c r="U299" s="57">
        <v>44013</v>
      </c>
      <c r="V299" s="81" t="str">
        <f t="shared" si="12"/>
        <v>22020</v>
      </c>
      <c r="W299" s="80" t="str">
        <f t="shared" si="13"/>
        <v>Acima de 120 dias</v>
      </c>
      <c r="X299" s="81" t="str">
        <f t="shared" si="14"/>
        <v>72020</v>
      </c>
    </row>
    <row r="300" spans="1:24" x14ac:dyDescent="0.3">
      <c r="A300" s="57">
        <v>44316</v>
      </c>
      <c r="B300">
        <v>29894663000189</v>
      </c>
      <c r="C300" t="s">
        <v>96</v>
      </c>
      <c r="D300" s="57">
        <v>43873</v>
      </c>
      <c r="E300">
        <v>338.26</v>
      </c>
      <c r="F300" s="57">
        <v>43989</v>
      </c>
      <c r="G300">
        <v>-327</v>
      </c>
      <c r="H300" s="57">
        <v>46029</v>
      </c>
      <c r="I300">
        <v>1713</v>
      </c>
      <c r="J300">
        <v>299579151</v>
      </c>
      <c r="K300">
        <v>72</v>
      </c>
      <c r="L300"/>
      <c r="M300"/>
      <c r="N300">
        <v>1.36</v>
      </c>
      <c r="O300" s="83">
        <v>16176.400000000001</v>
      </c>
      <c r="P300">
        <v>15285.040000000003</v>
      </c>
      <c r="Q300">
        <v>1.6951970000000001</v>
      </c>
      <c r="R300">
        <v>17213.03</v>
      </c>
      <c r="S300">
        <v>1.6951970000000001</v>
      </c>
      <c r="T300" s="84">
        <v>16176.400000000001</v>
      </c>
      <c r="U300" s="57">
        <v>44013</v>
      </c>
      <c r="V300" s="81" t="str">
        <f t="shared" si="12"/>
        <v>22020</v>
      </c>
      <c r="W300" s="80" t="str">
        <f t="shared" si="13"/>
        <v>Acima de 120 dias</v>
      </c>
      <c r="X300" s="81" t="str">
        <f t="shared" si="14"/>
        <v>72020</v>
      </c>
    </row>
    <row r="301" spans="1:24" x14ac:dyDescent="0.3">
      <c r="A301" s="57">
        <v>44316</v>
      </c>
      <c r="B301">
        <v>29894663000189</v>
      </c>
      <c r="C301" t="s">
        <v>96</v>
      </c>
      <c r="D301" s="57">
        <v>43815</v>
      </c>
      <c r="E301">
        <v>117</v>
      </c>
      <c r="F301" s="57">
        <v>44050</v>
      </c>
      <c r="G301">
        <v>-266</v>
      </c>
      <c r="H301" s="57">
        <v>45937</v>
      </c>
      <c r="I301">
        <v>1621</v>
      </c>
      <c r="J301">
        <v>299653069</v>
      </c>
      <c r="K301">
        <v>72</v>
      </c>
      <c r="L301"/>
      <c r="M301"/>
      <c r="N301">
        <v>1.365955</v>
      </c>
      <c r="O301" s="83">
        <v>5214.58</v>
      </c>
      <c r="P301">
        <v>5240.09</v>
      </c>
      <c r="Q301">
        <v>1.705009</v>
      </c>
      <c r="R301">
        <v>5546.98</v>
      </c>
      <c r="S301">
        <v>1.705009</v>
      </c>
      <c r="T301" s="84">
        <v>5214.58</v>
      </c>
      <c r="U301" s="57">
        <v>44044</v>
      </c>
      <c r="V301" s="81" t="str">
        <f t="shared" si="12"/>
        <v>122019</v>
      </c>
      <c r="W301" s="80" t="str">
        <f t="shared" si="13"/>
        <v>Acima de 120 dias</v>
      </c>
      <c r="X301" s="81" t="str">
        <f t="shared" si="14"/>
        <v>82020</v>
      </c>
    </row>
    <row r="302" spans="1:24" x14ac:dyDescent="0.3">
      <c r="A302" s="57">
        <v>44316</v>
      </c>
      <c r="B302">
        <v>29894663000189</v>
      </c>
      <c r="C302" t="s">
        <v>96</v>
      </c>
      <c r="D302" s="57">
        <v>43843</v>
      </c>
      <c r="E302">
        <v>264</v>
      </c>
      <c r="F302" s="57">
        <v>44142</v>
      </c>
      <c r="G302">
        <v>-174</v>
      </c>
      <c r="H302" s="57">
        <v>45999</v>
      </c>
      <c r="I302">
        <v>1683</v>
      </c>
      <c r="J302">
        <v>299664508</v>
      </c>
      <c r="K302">
        <v>72</v>
      </c>
      <c r="L302"/>
      <c r="M302"/>
      <c r="N302">
        <v>1.36</v>
      </c>
      <c r="O302" s="83">
        <v>11309.05</v>
      </c>
      <c r="P302">
        <v>11931.81</v>
      </c>
      <c r="Q302">
        <v>1.647807</v>
      </c>
      <c r="R302">
        <v>11991.46</v>
      </c>
      <c r="S302">
        <v>1.647807</v>
      </c>
      <c r="T302" s="84">
        <v>11309.05</v>
      </c>
      <c r="U302" s="57">
        <v>44166</v>
      </c>
      <c r="V302" s="81" t="str">
        <f t="shared" si="12"/>
        <v>12020</v>
      </c>
      <c r="W302" s="80" t="str">
        <f t="shared" si="13"/>
        <v>Acima de 120 dias</v>
      </c>
      <c r="X302" s="81" t="str">
        <f t="shared" si="14"/>
        <v>122020</v>
      </c>
    </row>
    <row r="303" spans="1:24" x14ac:dyDescent="0.3">
      <c r="A303" s="57">
        <v>44316</v>
      </c>
      <c r="B303">
        <v>29894663000189</v>
      </c>
      <c r="C303" t="s">
        <v>96</v>
      </c>
      <c r="D303" s="57">
        <v>43873</v>
      </c>
      <c r="E303">
        <v>103.01</v>
      </c>
      <c r="F303" s="57">
        <v>44081</v>
      </c>
      <c r="G303">
        <v>-235</v>
      </c>
      <c r="H303" s="57">
        <v>46029</v>
      </c>
      <c r="I303">
        <v>1713</v>
      </c>
      <c r="J303">
        <v>299676636</v>
      </c>
      <c r="K303">
        <v>72</v>
      </c>
      <c r="L303"/>
      <c r="M303"/>
      <c r="N303">
        <v>1.36</v>
      </c>
      <c r="O303" s="83">
        <v>4676.82</v>
      </c>
      <c r="P303">
        <v>4654.7500000000009</v>
      </c>
      <c r="Q303">
        <v>1.6285019999999999</v>
      </c>
      <c r="R303">
        <v>4932.83</v>
      </c>
      <c r="S303">
        <v>1.6285019999999999</v>
      </c>
      <c r="T303" s="84">
        <v>4676.82</v>
      </c>
      <c r="U303" s="57">
        <v>44105</v>
      </c>
      <c r="V303" s="81" t="str">
        <f t="shared" si="12"/>
        <v>22020</v>
      </c>
      <c r="W303" s="80" t="str">
        <f t="shared" si="13"/>
        <v>Acima de 120 dias</v>
      </c>
      <c r="X303" s="81" t="str">
        <f t="shared" si="14"/>
        <v>102020</v>
      </c>
    </row>
    <row r="304" spans="1:24" x14ac:dyDescent="0.3">
      <c r="A304" s="57">
        <v>44316</v>
      </c>
      <c r="B304">
        <v>29894663000189</v>
      </c>
      <c r="C304" t="s">
        <v>96</v>
      </c>
      <c r="D304" s="57">
        <v>43873</v>
      </c>
      <c r="E304">
        <v>127</v>
      </c>
      <c r="F304" s="57">
        <v>43989</v>
      </c>
      <c r="G304">
        <v>-327</v>
      </c>
      <c r="H304" s="57">
        <v>46029</v>
      </c>
      <c r="I304">
        <v>1713</v>
      </c>
      <c r="J304">
        <v>299677535</v>
      </c>
      <c r="K304">
        <v>72</v>
      </c>
      <c r="L304"/>
      <c r="M304"/>
      <c r="N304">
        <v>1.36</v>
      </c>
      <c r="O304" s="83">
        <v>6141.37</v>
      </c>
      <c r="P304">
        <v>5738.8000000000011</v>
      </c>
      <c r="Q304">
        <v>1.6335789999999999</v>
      </c>
      <c r="R304">
        <v>6462.64</v>
      </c>
      <c r="S304">
        <v>1.6335789999999999</v>
      </c>
      <c r="T304" s="84">
        <v>6141.37</v>
      </c>
      <c r="U304" s="57">
        <v>44013</v>
      </c>
      <c r="V304" s="81" t="str">
        <f t="shared" si="12"/>
        <v>22020</v>
      </c>
      <c r="W304" s="80" t="str">
        <f t="shared" si="13"/>
        <v>Acima de 120 dias</v>
      </c>
      <c r="X304" s="81" t="str">
        <f t="shared" si="14"/>
        <v>72020</v>
      </c>
    </row>
    <row r="305" spans="1:24" x14ac:dyDescent="0.3">
      <c r="A305" s="57">
        <v>44316</v>
      </c>
      <c r="B305">
        <v>29894663000189</v>
      </c>
      <c r="C305" t="s">
        <v>96</v>
      </c>
      <c r="D305" s="57">
        <v>43873</v>
      </c>
      <c r="E305">
        <v>785.39</v>
      </c>
      <c r="F305" s="57">
        <v>44323</v>
      </c>
      <c r="G305">
        <v>7</v>
      </c>
      <c r="H305" s="57">
        <v>46029</v>
      </c>
      <c r="I305">
        <v>1713</v>
      </c>
      <c r="J305">
        <v>299677551</v>
      </c>
      <c r="K305">
        <v>72</v>
      </c>
      <c r="L305"/>
      <c r="M305"/>
      <c r="N305">
        <v>1.36</v>
      </c>
      <c r="O305" s="83">
        <v>29339.14</v>
      </c>
      <c r="P305">
        <v>35489.679999999986</v>
      </c>
      <c r="Q305">
        <v>1.633683</v>
      </c>
      <c r="R305">
        <v>31326.77</v>
      </c>
      <c r="S305">
        <v>1.633683</v>
      </c>
      <c r="T305" s="84">
        <v>29339.14</v>
      </c>
      <c r="U305" s="57">
        <v>44317</v>
      </c>
      <c r="V305" s="81" t="str">
        <f t="shared" si="12"/>
        <v>22020</v>
      </c>
      <c r="W305" s="80" t="str">
        <f t="shared" si="13"/>
        <v>1 a 30 dias</v>
      </c>
      <c r="X305" s="81" t="str">
        <f t="shared" si="14"/>
        <v>52021</v>
      </c>
    </row>
    <row r="306" spans="1:24" x14ac:dyDescent="0.3">
      <c r="A306" s="57">
        <v>44316</v>
      </c>
      <c r="B306">
        <v>29894663000189</v>
      </c>
      <c r="C306" t="s">
        <v>96</v>
      </c>
      <c r="D306" s="57">
        <v>43843</v>
      </c>
      <c r="E306">
        <v>637.83000000000004</v>
      </c>
      <c r="F306" s="57">
        <v>44019</v>
      </c>
      <c r="G306">
        <v>-297</v>
      </c>
      <c r="H306" s="57">
        <v>45999</v>
      </c>
      <c r="I306">
        <v>1683</v>
      </c>
      <c r="J306">
        <v>299867735</v>
      </c>
      <c r="K306">
        <v>72</v>
      </c>
      <c r="L306"/>
      <c r="M306"/>
      <c r="N306">
        <v>1.36</v>
      </c>
      <c r="O306" s="83">
        <v>30022.14</v>
      </c>
      <c r="P306">
        <v>28827.420000000002</v>
      </c>
      <c r="Q306">
        <v>1.6206970000000001</v>
      </c>
      <c r="R306">
        <v>31522.960000000003</v>
      </c>
      <c r="S306">
        <v>1.6206970000000001</v>
      </c>
      <c r="T306" s="84">
        <v>30022.14</v>
      </c>
      <c r="U306" s="57">
        <v>44075</v>
      </c>
      <c r="V306" s="81" t="str">
        <f t="shared" si="12"/>
        <v>12020</v>
      </c>
      <c r="W306" s="80" t="str">
        <f t="shared" si="13"/>
        <v>Acima de 120 dias</v>
      </c>
      <c r="X306" s="81" t="str">
        <f t="shared" si="14"/>
        <v>92020</v>
      </c>
    </row>
    <row r="307" spans="1:24" x14ac:dyDescent="0.3">
      <c r="A307" s="57">
        <v>44316</v>
      </c>
      <c r="B307">
        <v>29894663000189</v>
      </c>
      <c r="C307" t="s">
        <v>96</v>
      </c>
      <c r="D307" s="57">
        <v>43903</v>
      </c>
      <c r="E307">
        <v>286</v>
      </c>
      <c r="F307" s="57">
        <v>43958</v>
      </c>
      <c r="G307">
        <v>-358</v>
      </c>
      <c r="H307" s="57">
        <v>46029</v>
      </c>
      <c r="I307">
        <v>1713</v>
      </c>
      <c r="J307">
        <v>299874240</v>
      </c>
      <c r="K307">
        <v>72</v>
      </c>
      <c r="L307"/>
      <c r="M307"/>
      <c r="N307">
        <v>1.36</v>
      </c>
      <c r="O307" s="83">
        <v>13973.43</v>
      </c>
      <c r="P307">
        <v>12812.780000000006</v>
      </c>
      <c r="Q307">
        <v>1.6910369999999999</v>
      </c>
      <c r="R307">
        <v>14839.61</v>
      </c>
      <c r="S307">
        <v>1.6910369999999999</v>
      </c>
      <c r="T307" s="84">
        <v>13973.43</v>
      </c>
      <c r="U307" s="57">
        <v>43983</v>
      </c>
      <c r="V307" s="81" t="str">
        <f t="shared" si="12"/>
        <v>32020</v>
      </c>
      <c r="W307" s="80" t="str">
        <f t="shared" si="13"/>
        <v>Acima de 120 dias</v>
      </c>
      <c r="X307" s="81" t="str">
        <f t="shared" si="14"/>
        <v>62020</v>
      </c>
    </row>
    <row r="308" spans="1:24" x14ac:dyDescent="0.3">
      <c r="A308" s="57">
        <v>44316</v>
      </c>
      <c r="B308">
        <v>29894663000189</v>
      </c>
      <c r="C308" t="s">
        <v>96</v>
      </c>
      <c r="D308" s="57">
        <v>43873</v>
      </c>
      <c r="E308">
        <v>92.45</v>
      </c>
      <c r="F308" s="57">
        <v>44019</v>
      </c>
      <c r="G308">
        <v>-297</v>
      </c>
      <c r="H308" s="57">
        <v>46029</v>
      </c>
      <c r="I308">
        <v>1713</v>
      </c>
      <c r="J308">
        <v>299877446</v>
      </c>
      <c r="K308">
        <v>72</v>
      </c>
      <c r="L308"/>
      <c r="M308"/>
      <c r="N308">
        <v>1.36</v>
      </c>
      <c r="O308" s="83">
        <v>4385.78</v>
      </c>
      <c r="P308">
        <v>4177.5400000000009</v>
      </c>
      <c r="Q308">
        <v>1.624187</v>
      </c>
      <c r="R308">
        <v>4612.08</v>
      </c>
      <c r="S308">
        <v>1.624187</v>
      </c>
      <c r="T308" s="84">
        <v>4385.78</v>
      </c>
      <c r="U308" s="57">
        <v>44044</v>
      </c>
      <c r="V308" s="81" t="str">
        <f t="shared" si="12"/>
        <v>22020</v>
      </c>
      <c r="W308" s="80" t="str">
        <f t="shared" si="13"/>
        <v>Acima de 120 dias</v>
      </c>
      <c r="X308" s="81" t="str">
        <f t="shared" si="14"/>
        <v>82020</v>
      </c>
    </row>
    <row r="309" spans="1:24" x14ac:dyDescent="0.3">
      <c r="A309" s="57">
        <v>44316</v>
      </c>
      <c r="B309">
        <v>29894663000189</v>
      </c>
      <c r="C309" t="s">
        <v>96</v>
      </c>
      <c r="D309" s="57">
        <v>43815</v>
      </c>
      <c r="E309">
        <v>627.64</v>
      </c>
      <c r="F309" s="57">
        <v>44323</v>
      </c>
      <c r="G309">
        <v>7</v>
      </c>
      <c r="H309" s="57">
        <v>45937</v>
      </c>
      <c r="I309">
        <v>1621</v>
      </c>
      <c r="J309">
        <v>299954117</v>
      </c>
      <c r="K309">
        <v>72</v>
      </c>
      <c r="L309"/>
      <c r="M309"/>
      <c r="N309">
        <v>1.3599999999999999</v>
      </c>
      <c r="O309" s="83">
        <v>22364.54</v>
      </c>
      <c r="P309">
        <v>28160.130000000008</v>
      </c>
      <c r="Q309">
        <v>1.6969110000000001</v>
      </c>
      <c r="R309">
        <v>24147.39</v>
      </c>
      <c r="S309">
        <v>1.6969110000000001</v>
      </c>
      <c r="T309" s="84">
        <v>22364.54</v>
      </c>
      <c r="U309" s="57">
        <v>44317</v>
      </c>
      <c r="V309" s="81" t="str">
        <f t="shared" si="12"/>
        <v>122019</v>
      </c>
      <c r="W309" s="80" t="str">
        <f t="shared" si="13"/>
        <v>1 a 30 dias</v>
      </c>
      <c r="X309" s="81" t="str">
        <f t="shared" si="14"/>
        <v>52021</v>
      </c>
    </row>
    <row r="310" spans="1:24" x14ac:dyDescent="0.3">
      <c r="A310" s="57">
        <v>44316</v>
      </c>
      <c r="B310">
        <v>29894663000189</v>
      </c>
      <c r="C310" t="s">
        <v>96</v>
      </c>
      <c r="D310" s="57">
        <v>43815</v>
      </c>
      <c r="E310">
        <v>224.89</v>
      </c>
      <c r="F310" s="57">
        <v>44262</v>
      </c>
      <c r="G310">
        <v>-54</v>
      </c>
      <c r="H310" s="57">
        <v>45968</v>
      </c>
      <c r="I310">
        <v>1652</v>
      </c>
      <c r="J310">
        <v>299963997</v>
      </c>
      <c r="K310">
        <v>72</v>
      </c>
      <c r="L310"/>
      <c r="M310"/>
      <c r="N310">
        <v>1.3599999999999999</v>
      </c>
      <c r="O310" s="83">
        <v>8574.5399999999991</v>
      </c>
      <c r="P310">
        <v>10175.389999999996</v>
      </c>
      <c r="Q310">
        <v>1.685125</v>
      </c>
      <c r="R310">
        <v>9209.4500000000007</v>
      </c>
      <c r="S310">
        <v>1.685125</v>
      </c>
      <c r="T310" s="84">
        <v>8574.5399999999991</v>
      </c>
      <c r="U310" s="57">
        <v>44256</v>
      </c>
      <c r="V310" s="81" t="str">
        <f t="shared" si="12"/>
        <v>122019</v>
      </c>
      <c r="W310" s="80" t="str">
        <f t="shared" si="13"/>
        <v>31 a 60 dias</v>
      </c>
      <c r="X310" s="81" t="str">
        <f t="shared" si="14"/>
        <v>32021</v>
      </c>
    </row>
    <row r="311" spans="1:24" x14ac:dyDescent="0.3">
      <c r="A311" s="57">
        <v>44316</v>
      </c>
      <c r="B311">
        <v>29894663000189</v>
      </c>
      <c r="C311" t="s">
        <v>96</v>
      </c>
      <c r="D311" s="57">
        <v>43873</v>
      </c>
      <c r="E311">
        <v>142</v>
      </c>
      <c r="F311" s="57">
        <v>44019</v>
      </c>
      <c r="G311">
        <v>-297</v>
      </c>
      <c r="H311" s="57">
        <v>46029</v>
      </c>
      <c r="I311">
        <v>1713</v>
      </c>
      <c r="J311">
        <v>299980583</v>
      </c>
      <c r="K311">
        <v>72</v>
      </c>
      <c r="L311"/>
      <c r="M311"/>
      <c r="N311">
        <v>1.36</v>
      </c>
      <c r="O311" s="83">
        <v>6649.14</v>
      </c>
      <c r="P311">
        <v>6416.5900000000029</v>
      </c>
      <c r="Q311">
        <v>1.6949209999999999</v>
      </c>
      <c r="R311">
        <v>7083.94</v>
      </c>
      <c r="S311">
        <v>1.6949209999999999</v>
      </c>
      <c r="T311" s="84">
        <v>6649.14</v>
      </c>
      <c r="U311" s="57">
        <v>44013</v>
      </c>
      <c r="V311" s="81" t="str">
        <f t="shared" si="12"/>
        <v>22020</v>
      </c>
      <c r="W311" s="80" t="str">
        <f t="shared" si="13"/>
        <v>Acima de 120 dias</v>
      </c>
      <c r="X311" s="81" t="str">
        <f t="shared" si="14"/>
        <v>72020</v>
      </c>
    </row>
    <row r="312" spans="1:24" x14ac:dyDescent="0.3">
      <c r="A312" s="57">
        <v>44316</v>
      </c>
      <c r="B312">
        <v>29894663000189</v>
      </c>
      <c r="C312" t="s">
        <v>96</v>
      </c>
      <c r="D312" s="57">
        <v>43978</v>
      </c>
      <c r="E312">
        <v>313.5</v>
      </c>
      <c r="F312" s="57">
        <v>44081</v>
      </c>
      <c r="G312">
        <v>-235</v>
      </c>
      <c r="H312" s="57">
        <v>46090</v>
      </c>
      <c r="I312">
        <v>1774</v>
      </c>
      <c r="J312">
        <v>300015558</v>
      </c>
      <c r="K312">
        <v>72</v>
      </c>
      <c r="L312"/>
      <c r="M312"/>
      <c r="N312">
        <v>1.5195844233563625</v>
      </c>
      <c r="O312" s="83">
        <v>13280.64</v>
      </c>
      <c r="P312">
        <v>13493.499999999998</v>
      </c>
      <c r="Q312">
        <v>2.0764399999999998</v>
      </c>
      <c r="R312">
        <v>14802.86</v>
      </c>
      <c r="S312">
        <v>2.0764399999999998</v>
      </c>
      <c r="T312" s="84">
        <v>13280.64</v>
      </c>
      <c r="U312" s="57">
        <v>44105</v>
      </c>
      <c r="V312" s="81" t="str">
        <f t="shared" si="12"/>
        <v>52020</v>
      </c>
      <c r="W312" s="80" t="str">
        <f t="shared" si="13"/>
        <v>Acima de 120 dias</v>
      </c>
      <c r="X312" s="81" t="str">
        <f t="shared" si="14"/>
        <v>102020</v>
      </c>
    </row>
    <row r="313" spans="1:24" x14ac:dyDescent="0.3">
      <c r="A313" s="57">
        <v>44316</v>
      </c>
      <c r="B313">
        <v>29894663000189</v>
      </c>
      <c r="C313" t="s">
        <v>96</v>
      </c>
      <c r="D313" s="57">
        <v>44040</v>
      </c>
      <c r="E313">
        <v>165.56</v>
      </c>
      <c r="F313" s="57">
        <v>44203</v>
      </c>
      <c r="G313">
        <v>-113</v>
      </c>
      <c r="H313" s="57">
        <v>45026</v>
      </c>
      <c r="I313">
        <v>710</v>
      </c>
      <c r="J313">
        <v>300022219</v>
      </c>
      <c r="K313">
        <v>36</v>
      </c>
      <c r="L313"/>
      <c r="M313"/>
      <c r="N313">
        <v>1.3599999999999999</v>
      </c>
      <c r="O313" s="83">
        <v>3922.1400000000003</v>
      </c>
      <c r="P313">
        <v>4404.43</v>
      </c>
      <c r="Q313">
        <v>1.7922990000000001</v>
      </c>
      <c r="R313">
        <v>4076.4300000000003</v>
      </c>
      <c r="S313">
        <v>1.7922990000000001</v>
      </c>
      <c r="T313" s="84">
        <v>3922.1400000000003</v>
      </c>
      <c r="U313" s="57">
        <v>44197</v>
      </c>
      <c r="V313" s="81" t="str">
        <f t="shared" si="12"/>
        <v>72020</v>
      </c>
      <c r="W313" s="80" t="str">
        <f t="shared" si="13"/>
        <v>91 a 120 dias</v>
      </c>
      <c r="X313" s="81" t="str">
        <f t="shared" si="14"/>
        <v>12021</v>
      </c>
    </row>
    <row r="314" spans="1:24" x14ac:dyDescent="0.3">
      <c r="A314" s="57">
        <v>44316</v>
      </c>
      <c r="B314">
        <v>29894663000189</v>
      </c>
      <c r="C314" t="s">
        <v>96</v>
      </c>
      <c r="D314" s="57">
        <v>44001</v>
      </c>
      <c r="E314">
        <v>77.849999999999994</v>
      </c>
      <c r="F314" s="57">
        <v>44172</v>
      </c>
      <c r="G314">
        <v>-144</v>
      </c>
      <c r="H314" s="57">
        <v>46514</v>
      </c>
      <c r="I314">
        <v>2198</v>
      </c>
      <c r="J314">
        <v>300030916</v>
      </c>
      <c r="K314">
        <v>84</v>
      </c>
      <c r="L314"/>
      <c r="M314"/>
      <c r="N314">
        <v>1.4331539675349625</v>
      </c>
      <c r="O314" s="83">
        <v>3596.68</v>
      </c>
      <c r="P314">
        <v>3758.8399999999997</v>
      </c>
      <c r="Q314">
        <v>1.777738</v>
      </c>
      <c r="R314">
        <v>3932.89</v>
      </c>
      <c r="S314">
        <v>1.777738</v>
      </c>
      <c r="T314" s="84">
        <v>3596.68</v>
      </c>
      <c r="U314" s="57">
        <v>44166</v>
      </c>
      <c r="V314" s="81" t="str">
        <f t="shared" si="12"/>
        <v>62020</v>
      </c>
      <c r="W314" s="80" t="str">
        <f t="shared" si="13"/>
        <v>Acima de 120 dias</v>
      </c>
      <c r="X314" s="81" t="str">
        <f t="shared" si="14"/>
        <v>122020</v>
      </c>
    </row>
    <row r="315" spans="1:24" x14ac:dyDescent="0.3">
      <c r="A315" s="57">
        <v>44316</v>
      </c>
      <c r="B315">
        <v>29894663000189</v>
      </c>
      <c r="C315" t="s">
        <v>96</v>
      </c>
      <c r="D315" s="57">
        <v>44040</v>
      </c>
      <c r="E315">
        <v>62</v>
      </c>
      <c r="F315" s="57">
        <v>44323</v>
      </c>
      <c r="G315">
        <v>7</v>
      </c>
      <c r="H315" s="57">
        <v>46545</v>
      </c>
      <c r="I315">
        <v>2229</v>
      </c>
      <c r="J315">
        <v>300043847</v>
      </c>
      <c r="K315">
        <v>84</v>
      </c>
      <c r="L315"/>
      <c r="M315"/>
      <c r="N315">
        <v>1.4311428109874056</v>
      </c>
      <c r="O315" s="83">
        <v>2570.5700000000002</v>
      </c>
      <c r="P315">
        <v>3007.7400000000002</v>
      </c>
      <c r="Q315">
        <v>1.778653</v>
      </c>
      <c r="R315">
        <v>2845.53</v>
      </c>
      <c r="S315">
        <v>1.778653</v>
      </c>
      <c r="T315" s="84">
        <v>2570.5700000000002</v>
      </c>
      <c r="U315" s="57">
        <v>44317</v>
      </c>
      <c r="V315" s="81" t="str">
        <f t="shared" si="12"/>
        <v>72020</v>
      </c>
      <c r="W315" s="80" t="str">
        <f t="shared" si="13"/>
        <v>1 a 30 dias</v>
      </c>
      <c r="X315" s="81" t="str">
        <f t="shared" si="14"/>
        <v>52021</v>
      </c>
    </row>
    <row r="316" spans="1:24" x14ac:dyDescent="0.3">
      <c r="A316" s="57">
        <v>44316</v>
      </c>
      <c r="B316">
        <v>29894663000189</v>
      </c>
      <c r="C316" t="s">
        <v>96</v>
      </c>
      <c r="D316" s="57">
        <v>44134</v>
      </c>
      <c r="E316">
        <v>52.25</v>
      </c>
      <c r="F316" s="57">
        <v>44323</v>
      </c>
      <c r="G316">
        <v>7</v>
      </c>
      <c r="H316" s="57">
        <v>46699</v>
      </c>
      <c r="I316">
        <v>2383</v>
      </c>
      <c r="J316">
        <v>300053053</v>
      </c>
      <c r="K316">
        <v>84</v>
      </c>
      <c r="L316"/>
      <c r="M316"/>
      <c r="N316">
        <v>1.4118580000000001</v>
      </c>
      <c r="O316" s="83">
        <v>2253.85</v>
      </c>
      <c r="P316">
        <v>2534</v>
      </c>
      <c r="Q316">
        <v>1.7484120000000001</v>
      </c>
      <c r="R316">
        <v>2500.69</v>
      </c>
      <c r="S316">
        <v>1.7484120000000001</v>
      </c>
      <c r="T316" s="84">
        <v>2253.85</v>
      </c>
      <c r="U316" s="57">
        <v>44317</v>
      </c>
      <c r="V316" s="81" t="str">
        <f t="shared" si="12"/>
        <v>102020</v>
      </c>
      <c r="W316" s="80" t="str">
        <f t="shared" si="13"/>
        <v>1 a 30 dias</v>
      </c>
      <c r="X316" s="81" t="str">
        <f t="shared" si="14"/>
        <v>52021</v>
      </c>
    </row>
    <row r="317" spans="1:24" x14ac:dyDescent="0.3">
      <c r="A317" s="57">
        <v>44316</v>
      </c>
      <c r="B317">
        <v>29894663000189</v>
      </c>
      <c r="C317" t="s">
        <v>96</v>
      </c>
      <c r="D317" s="57">
        <v>44074</v>
      </c>
      <c r="E317">
        <v>638</v>
      </c>
      <c r="F317" s="57">
        <v>44081</v>
      </c>
      <c r="G317">
        <v>-235</v>
      </c>
      <c r="H317" s="57">
        <v>45481</v>
      </c>
      <c r="I317">
        <v>1165</v>
      </c>
      <c r="J317">
        <v>300054809</v>
      </c>
      <c r="K317">
        <v>48</v>
      </c>
      <c r="L317"/>
      <c r="M317"/>
      <c r="N317">
        <v>1.3599999999999999</v>
      </c>
      <c r="O317" s="83">
        <v>23190.69</v>
      </c>
      <c r="P317">
        <v>22191.1</v>
      </c>
      <c r="Q317">
        <v>1.7842769999999999</v>
      </c>
      <c r="R317">
        <v>24539.43</v>
      </c>
      <c r="S317">
        <v>1.7842769999999999</v>
      </c>
      <c r="T317" s="84">
        <v>23190.69</v>
      </c>
      <c r="U317" s="57">
        <v>44105</v>
      </c>
      <c r="V317" s="81" t="str">
        <f t="shared" si="12"/>
        <v>82020</v>
      </c>
      <c r="W317" s="80" t="str">
        <f t="shared" si="13"/>
        <v>Acima de 120 dias</v>
      </c>
      <c r="X317" s="81" t="str">
        <f t="shared" si="14"/>
        <v>102020</v>
      </c>
    </row>
    <row r="318" spans="1:24" x14ac:dyDescent="0.3">
      <c r="A318" s="57">
        <v>44316</v>
      </c>
      <c r="B318">
        <v>29894663000189</v>
      </c>
      <c r="C318" t="s">
        <v>96</v>
      </c>
      <c r="D318" s="57">
        <v>44074</v>
      </c>
      <c r="E318">
        <v>100</v>
      </c>
      <c r="F318" s="57">
        <v>44293</v>
      </c>
      <c r="G318">
        <v>-23</v>
      </c>
      <c r="H318" s="57">
        <v>46575</v>
      </c>
      <c r="I318">
        <v>2259</v>
      </c>
      <c r="J318">
        <v>300057618</v>
      </c>
      <c r="K318">
        <v>84</v>
      </c>
      <c r="L318"/>
      <c r="M318"/>
      <c r="N318">
        <v>1.4363775225586639</v>
      </c>
      <c r="O318" s="83">
        <v>4265.9400000000005</v>
      </c>
      <c r="P318">
        <v>4850.8999999999996</v>
      </c>
      <c r="Q318">
        <v>1.784419</v>
      </c>
      <c r="R318">
        <v>4716.71</v>
      </c>
      <c r="S318">
        <v>1.784419</v>
      </c>
      <c r="T318" s="84">
        <v>4265.9400000000005</v>
      </c>
      <c r="U318" s="57">
        <v>44287</v>
      </c>
      <c r="V318" s="81" t="str">
        <f t="shared" si="12"/>
        <v>82020</v>
      </c>
      <c r="W318" s="80" t="str">
        <f t="shared" si="13"/>
        <v>1 a 30 dias</v>
      </c>
      <c r="X318" s="81" t="str">
        <f t="shared" si="14"/>
        <v>42021</v>
      </c>
    </row>
    <row r="319" spans="1:24" x14ac:dyDescent="0.3">
      <c r="A319" s="57">
        <v>44316</v>
      </c>
      <c r="B319">
        <v>29894663000189</v>
      </c>
      <c r="C319" t="s">
        <v>96</v>
      </c>
      <c r="D319" s="57">
        <v>44099</v>
      </c>
      <c r="E319">
        <v>58.09</v>
      </c>
      <c r="F319" s="57">
        <v>44234</v>
      </c>
      <c r="G319">
        <v>-82</v>
      </c>
      <c r="H319" s="57">
        <v>46638</v>
      </c>
      <c r="I319">
        <v>2322</v>
      </c>
      <c r="J319">
        <v>300082125</v>
      </c>
      <c r="K319">
        <v>84</v>
      </c>
      <c r="L319"/>
      <c r="M319"/>
      <c r="N319">
        <v>1.4407460000000001</v>
      </c>
      <c r="O319" s="83">
        <v>2618.2400000000002</v>
      </c>
      <c r="P319">
        <v>2823.9199999999996</v>
      </c>
      <c r="Q319">
        <v>1.7927740000000001</v>
      </c>
      <c r="R319">
        <v>2891.4700000000003</v>
      </c>
      <c r="S319">
        <v>1.7927740000000001</v>
      </c>
      <c r="T319" s="84">
        <v>2618.2400000000002</v>
      </c>
      <c r="U319" s="57">
        <v>44228</v>
      </c>
      <c r="V319" s="81" t="str">
        <f t="shared" si="12"/>
        <v>92020</v>
      </c>
      <c r="W319" s="80" t="str">
        <f t="shared" si="13"/>
        <v>61 a 90 dias</v>
      </c>
      <c r="X319" s="81" t="str">
        <f t="shared" si="14"/>
        <v>22021</v>
      </c>
    </row>
    <row r="320" spans="1:24" x14ac:dyDescent="0.3">
      <c r="A320" s="57">
        <v>44316</v>
      </c>
      <c r="B320">
        <v>29894663000189</v>
      </c>
      <c r="C320" t="s">
        <v>96</v>
      </c>
      <c r="D320" s="57">
        <v>43936</v>
      </c>
      <c r="E320">
        <v>27.73</v>
      </c>
      <c r="F320" s="57">
        <v>43989</v>
      </c>
      <c r="G320">
        <v>-327</v>
      </c>
      <c r="H320" s="57">
        <v>46090</v>
      </c>
      <c r="I320">
        <v>1774</v>
      </c>
      <c r="J320">
        <v>300112013</v>
      </c>
      <c r="K320">
        <v>72</v>
      </c>
      <c r="L320"/>
      <c r="M320"/>
      <c r="N320">
        <v>1.4949999999999999</v>
      </c>
      <c r="O320" s="83">
        <v>1265.05</v>
      </c>
      <c r="P320">
        <v>1204.78</v>
      </c>
      <c r="Q320">
        <v>2.0438700000000001</v>
      </c>
      <c r="R320">
        <v>1399.1299999999999</v>
      </c>
      <c r="S320">
        <v>2.0438700000000001</v>
      </c>
      <c r="T320" s="84">
        <v>1265.05</v>
      </c>
      <c r="U320" s="57">
        <v>44013</v>
      </c>
      <c r="V320" s="81" t="str">
        <f t="shared" si="12"/>
        <v>42020</v>
      </c>
      <c r="W320" s="80" t="str">
        <f t="shared" si="13"/>
        <v>Acima de 120 dias</v>
      </c>
      <c r="X320" s="81" t="str">
        <f t="shared" si="14"/>
        <v>72020</v>
      </c>
    </row>
    <row r="321" spans="1:24" x14ac:dyDescent="0.3">
      <c r="A321" s="57">
        <v>44316</v>
      </c>
      <c r="B321">
        <v>29894663000189</v>
      </c>
      <c r="C321" t="s">
        <v>96</v>
      </c>
      <c r="D321" s="57">
        <v>44040</v>
      </c>
      <c r="E321">
        <v>370.8</v>
      </c>
      <c r="F321" s="57">
        <v>44050</v>
      </c>
      <c r="G321">
        <v>-266</v>
      </c>
      <c r="H321" s="57">
        <v>46545</v>
      </c>
      <c r="I321">
        <v>2229</v>
      </c>
      <c r="J321">
        <v>300134017</v>
      </c>
      <c r="K321">
        <v>84</v>
      </c>
      <c r="L321"/>
      <c r="M321"/>
      <c r="N321">
        <v>1.3599999999999999</v>
      </c>
      <c r="O321" s="83">
        <v>20895.05</v>
      </c>
      <c r="P321">
        <v>18421.509999999995</v>
      </c>
      <c r="Q321">
        <v>1.326926</v>
      </c>
      <c r="R321">
        <v>20723.63</v>
      </c>
      <c r="S321">
        <v>1.326926</v>
      </c>
      <c r="T321" s="84">
        <v>20895.05</v>
      </c>
      <c r="U321" s="57">
        <v>44075</v>
      </c>
      <c r="V321" s="81" t="str">
        <f t="shared" si="12"/>
        <v>72020</v>
      </c>
      <c r="W321" s="80" t="str">
        <f t="shared" si="13"/>
        <v>Acima de 120 dias</v>
      </c>
      <c r="X321" s="81" t="str">
        <f t="shared" si="14"/>
        <v>92020</v>
      </c>
    </row>
    <row r="322" spans="1:24" x14ac:dyDescent="0.3">
      <c r="A322" s="57">
        <v>44316</v>
      </c>
      <c r="B322">
        <v>29894663000189</v>
      </c>
      <c r="C322" t="s">
        <v>96</v>
      </c>
      <c r="D322" s="57">
        <v>43978</v>
      </c>
      <c r="E322">
        <v>100.02</v>
      </c>
      <c r="F322" s="57">
        <v>44234</v>
      </c>
      <c r="G322">
        <v>-82</v>
      </c>
      <c r="H322" s="57">
        <v>46514</v>
      </c>
      <c r="I322">
        <v>2198</v>
      </c>
      <c r="J322">
        <v>300137760</v>
      </c>
      <c r="K322">
        <v>84</v>
      </c>
      <c r="L322"/>
      <c r="M322"/>
      <c r="N322">
        <v>1.4433980000000002</v>
      </c>
      <c r="O322" s="83">
        <v>4405.2300000000005</v>
      </c>
      <c r="P322">
        <v>4859.55</v>
      </c>
      <c r="Q322">
        <v>1.791228</v>
      </c>
      <c r="R322">
        <v>4839.01</v>
      </c>
      <c r="S322">
        <v>1.791228</v>
      </c>
      <c r="T322" s="84">
        <v>4405.2300000000005</v>
      </c>
      <c r="U322" s="57">
        <v>44228</v>
      </c>
      <c r="V322" s="81" t="str">
        <f t="shared" ref="V322:V385" si="15">MONTH(D322)&amp;YEAR(D322)</f>
        <v>52020</v>
      </c>
      <c r="W322" s="80" t="str">
        <f t="shared" ref="W322:W385" si="16">_xlfn.IFS(G322&lt;-120,"Acima de 120 dias",G322&lt;=-90,"91 a 120 dias",G322&lt;=-61,"61 a 90 dias",G322&lt;=-31,"31 a 60 dias",G322&gt;=-30,"1 a 30 dias")</f>
        <v>61 a 90 dias</v>
      </c>
      <c r="X322" s="81" t="str">
        <f t="shared" si="14"/>
        <v>22021</v>
      </c>
    </row>
    <row r="323" spans="1:24" x14ac:dyDescent="0.3">
      <c r="A323" s="57">
        <v>44316</v>
      </c>
      <c r="B323">
        <v>29894663000189</v>
      </c>
      <c r="C323" t="s">
        <v>96</v>
      </c>
      <c r="D323" s="57">
        <v>44001</v>
      </c>
      <c r="E323">
        <v>315</v>
      </c>
      <c r="F323" s="57">
        <v>44172</v>
      </c>
      <c r="G323">
        <v>-144</v>
      </c>
      <c r="H323" s="57">
        <v>45419</v>
      </c>
      <c r="I323">
        <v>1103</v>
      </c>
      <c r="J323">
        <v>300138054</v>
      </c>
      <c r="K323">
        <v>48</v>
      </c>
      <c r="L323"/>
      <c r="M323"/>
      <c r="N323">
        <v>1.3599999999999999</v>
      </c>
      <c r="O323" s="83">
        <v>10166.99</v>
      </c>
      <c r="P323">
        <v>10896.91</v>
      </c>
      <c r="Q323">
        <v>1.7959909999999999</v>
      </c>
      <c r="R323">
        <v>10793.47</v>
      </c>
      <c r="S323">
        <v>1.7959909999999999</v>
      </c>
      <c r="T323" s="84">
        <v>10166.99</v>
      </c>
      <c r="U323" s="57">
        <v>44166</v>
      </c>
      <c r="V323" s="81" t="str">
        <f t="shared" si="15"/>
        <v>62020</v>
      </c>
      <c r="W323" s="80" t="str">
        <f t="shared" si="16"/>
        <v>Acima de 120 dias</v>
      </c>
      <c r="X323" s="81" t="str">
        <f t="shared" ref="X323:X386" si="17">MONTH(U323)&amp;YEAR(U323)</f>
        <v>122020</v>
      </c>
    </row>
    <row r="324" spans="1:24" x14ac:dyDescent="0.3">
      <c r="A324" s="57">
        <v>44316</v>
      </c>
      <c r="B324">
        <v>29894663000189</v>
      </c>
      <c r="C324" t="s">
        <v>96</v>
      </c>
      <c r="D324" s="57">
        <v>44040</v>
      </c>
      <c r="E324">
        <v>222.96</v>
      </c>
      <c r="F324" s="57">
        <v>44050</v>
      </c>
      <c r="G324">
        <v>-266</v>
      </c>
      <c r="H324" s="57">
        <v>46575</v>
      </c>
      <c r="I324">
        <v>2259</v>
      </c>
      <c r="J324">
        <v>300143774</v>
      </c>
      <c r="K324">
        <v>84</v>
      </c>
      <c r="L324"/>
      <c r="M324"/>
      <c r="N324">
        <v>1.4059250000000001</v>
      </c>
      <c r="O324" s="83">
        <v>11382.45</v>
      </c>
      <c r="P324">
        <v>10975.979999999992</v>
      </c>
      <c r="Q324">
        <v>1.751722</v>
      </c>
      <c r="R324">
        <v>12395.460000000001</v>
      </c>
      <c r="S324">
        <v>1.751722</v>
      </c>
      <c r="T324" s="84">
        <v>11382.45</v>
      </c>
      <c r="U324" s="57">
        <v>44044</v>
      </c>
      <c r="V324" s="81" t="str">
        <f t="shared" si="15"/>
        <v>72020</v>
      </c>
      <c r="W324" s="80" t="str">
        <f t="shared" si="16"/>
        <v>Acima de 120 dias</v>
      </c>
      <c r="X324" s="81" t="str">
        <f t="shared" si="17"/>
        <v>82020</v>
      </c>
    </row>
    <row r="325" spans="1:24" x14ac:dyDescent="0.3">
      <c r="A325" s="57">
        <v>44316</v>
      </c>
      <c r="B325">
        <v>29894663000189</v>
      </c>
      <c r="C325" t="s">
        <v>96</v>
      </c>
      <c r="D325" s="57">
        <v>44074</v>
      </c>
      <c r="E325">
        <v>76.98</v>
      </c>
      <c r="F325" s="57">
        <v>44081</v>
      </c>
      <c r="G325">
        <v>-235</v>
      </c>
      <c r="H325" s="57">
        <v>46608</v>
      </c>
      <c r="I325">
        <v>2292</v>
      </c>
      <c r="J325">
        <v>300164235</v>
      </c>
      <c r="K325">
        <v>84</v>
      </c>
      <c r="L325"/>
      <c r="M325"/>
      <c r="N325">
        <v>1.3844179999999999</v>
      </c>
      <c r="O325" s="83">
        <v>3895.26</v>
      </c>
      <c r="P325">
        <v>3823.4399999999991</v>
      </c>
      <c r="Q325">
        <v>1.728971</v>
      </c>
      <c r="R325">
        <v>4253.3900000000003</v>
      </c>
      <c r="S325">
        <v>1.728971</v>
      </c>
      <c r="T325" s="84">
        <v>3895.26</v>
      </c>
      <c r="U325" s="57">
        <v>44105</v>
      </c>
      <c r="V325" s="81" t="str">
        <f t="shared" si="15"/>
        <v>82020</v>
      </c>
      <c r="W325" s="80" t="str">
        <f t="shared" si="16"/>
        <v>Acima de 120 dias</v>
      </c>
      <c r="X325" s="81" t="str">
        <f t="shared" si="17"/>
        <v>102020</v>
      </c>
    </row>
    <row r="326" spans="1:24" x14ac:dyDescent="0.3">
      <c r="A326" s="57">
        <v>44316</v>
      </c>
      <c r="B326">
        <v>29894663000189</v>
      </c>
      <c r="C326" t="s">
        <v>96</v>
      </c>
      <c r="D326" s="57">
        <v>44099</v>
      </c>
      <c r="E326">
        <v>161</v>
      </c>
      <c r="F326" s="57">
        <v>44142</v>
      </c>
      <c r="G326">
        <v>-174</v>
      </c>
      <c r="H326" s="57">
        <v>46638</v>
      </c>
      <c r="I326">
        <v>2322</v>
      </c>
      <c r="J326">
        <v>300177032</v>
      </c>
      <c r="K326">
        <v>84</v>
      </c>
      <c r="L326"/>
      <c r="M326"/>
      <c r="N326">
        <v>1.3599999999999999</v>
      </c>
      <c r="O326" s="83">
        <v>8428.7900000000009</v>
      </c>
      <c r="P326">
        <v>8043.1799999999985</v>
      </c>
      <c r="Q326">
        <v>1.4694609999999999</v>
      </c>
      <c r="R326">
        <v>8688.23</v>
      </c>
      <c r="S326">
        <v>1.4694609999999999</v>
      </c>
      <c r="T326" s="84">
        <v>8428.7900000000009</v>
      </c>
      <c r="U326" s="57">
        <v>44136</v>
      </c>
      <c r="V326" s="81" t="str">
        <f t="shared" si="15"/>
        <v>92020</v>
      </c>
      <c r="W326" s="80" t="str">
        <f t="shared" si="16"/>
        <v>Acima de 120 dias</v>
      </c>
      <c r="X326" s="81" t="str">
        <f t="shared" si="17"/>
        <v>112020</v>
      </c>
    </row>
    <row r="327" spans="1:24" x14ac:dyDescent="0.3">
      <c r="A327" s="57">
        <v>44316</v>
      </c>
      <c r="B327">
        <v>29894663000189</v>
      </c>
      <c r="C327" t="s">
        <v>96</v>
      </c>
      <c r="D327" s="57">
        <v>44134</v>
      </c>
      <c r="E327">
        <v>209.16</v>
      </c>
      <c r="F327" s="57">
        <v>44234</v>
      </c>
      <c r="G327">
        <v>-82</v>
      </c>
      <c r="H327" s="57">
        <v>46699</v>
      </c>
      <c r="I327">
        <v>2383</v>
      </c>
      <c r="J327">
        <v>300183862</v>
      </c>
      <c r="K327">
        <v>84</v>
      </c>
      <c r="L327"/>
      <c r="M327"/>
      <c r="N327">
        <v>1.439225</v>
      </c>
      <c r="O327" s="83">
        <v>9544.5</v>
      </c>
      <c r="P327">
        <v>10048.539999999995</v>
      </c>
      <c r="Q327">
        <v>1.7876620000000001</v>
      </c>
      <c r="R327">
        <v>10551.84</v>
      </c>
      <c r="S327">
        <v>1.7876620000000001</v>
      </c>
      <c r="T327" s="84">
        <v>9544.5</v>
      </c>
      <c r="U327" s="57">
        <v>44228</v>
      </c>
      <c r="V327" s="81" t="str">
        <f t="shared" si="15"/>
        <v>102020</v>
      </c>
      <c r="W327" s="80" t="str">
        <f t="shared" si="16"/>
        <v>61 a 90 dias</v>
      </c>
      <c r="X327" s="81" t="str">
        <f t="shared" si="17"/>
        <v>22021</v>
      </c>
    </row>
    <row r="328" spans="1:24" x14ac:dyDescent="0.3">
      <c r="A328" s="57">
        <v>44316</v>
      </c>
      <c r="B328">
        <v>29894663000189</v>
      </c>
      <c r="C328" t="s">
        <v>96</v>
      </c>
      <c r="D328" s="57">
        <v>43903</v>
      </c>
      <c r="E328">
        <v>238.72</v>
      </c>
      <c r="F328" s="57">
        <v>44262</v>
      </c>
      <c r="G328">
        <v>-54</v>
      </c>
      <c r="H328" s="57">
        <v>46062</v>
      </c>
      <c r="I328">
        <v>1746</v>
      </c>
      <c r="J328">
        <v>300207891</v>
      </c>
      <c r="K328">
        <v>72</v>
      </c>
      <c r="L328"/>
      <c r="M328"/>
      <c r="N328">
        <v>1.5064557703103709</v>
      </c>
      <c r="O328" s="83">
        <v>8652.06</v>
      </c>
      <c r="P328">
        <v>10323.059999999998</v>
      </c>
      <c r="Q328">
        <v>2.0531649999999999</v>
      </c>
      <c r="R328">
        <v>9770.5</v>
      </c>
      <c r="S328">
        <v>2.0531649999999999</v>
      </c>
      <c r="T328" s="84">
        <v>8652.06</v>
      </c>
      <c r="U328" s="57">
        <v>44256</v>
      </c>
      <c r="V328" s="81" t="str">
        <f t="shared" si="15"/>
        <v>32020</v>
      </c>
      <c r="W328" s="80" t="str">
        <f t="shared" si="16"/>
        <v>31 a 60 dias</v>
      </c>
      <c r="X328" s="81" t="str">
        <f t="shared" si="17"/>
        <v>32021</v>
      </c>
    </row>
    <row r="329" spans="1:24" x14ac:dyDescent="0.3">
      <c r="A329" s="57">
        <v>44316</v>
      </c>
      <c r="B329">
        <v>29894663000189</v>
      </c>
      <c r="C329" t="s">
        <v>96</v>
      </c>
      <c r="D329" s="57">
        <v>44074</v>
      </c>
      <c r="E329">
        <v>229</v>
      </c>
      <c r="F329" s="57">
        <v>44262</v>
      </c>
      <c r="G329">
        <v>-54</v>
      </c>
      <c r="H329" s="57">
        <v>46484</v>
      </c>
      <c r="I329">
        <v>2168</v>
      </c>
      <c r="J329">
        <v>300228630</v>
      </c>
      <c r="K329">
        <v>84</v>
      </c>
      <c r="L329"/>
      <c r="M329"/>
      <c r="N329">
        <v>1.4389199653627232</v>
      </c>
      <c r="O329" s="83">
        <v>9805.65</v>
      </c>
      <c r="P329">
        <v>10887.44</v>
      </c>
      <c r="Q329">
        <v>1.7868440000000001</v>
      </c>
      <c r="R329">
        <v>10783.11</v>
      </c>
      <c r="S329">
        <v>1.7868440000000001</v>
      </c>
      <c r="T329" s="84">
        <v>9805.65</v>
      </c>
      <c r="U329" s="57">
        <v>44287</v>
      </c>
      <c r="V329" s="81" t="str">
        <f t="shared" si="15"/>
        <v>82020</v>
      </c>
      <c r="W329" s="80" t="str">
        <f t="shared" si="16"/>
        <v>31 a 60 dias</v>
      </c>
      <c r="X329" s="81" t="str">
        <f t="shared" si="17"/>
        <v>42021</v>
      </c>
    </row>
    <row r="330" spans="1:24" x14ac:dyDescent="0.3">
      <c r="A330" s="57">
        <v>44316</v>
      </c>
      <c r="B330">
        <v>29894663000189</v>
      </c>
      <c r="C330" t="s">
        <v>96</v>
      </c>
      <c r="D330" s="57">
        <v>43978</v>
      </c>
      <c r="E330">
        <v>213.47</v>
      </c>
      <c r="F330" s="57">
        <v>44234</v>
      </c>
      <c r="G330">
        <v>-82</v>
      </c>
      <c r="H330" s="57">
        <v>46514</v>
      </c>
      <c r="I330">
        <v>2198</v>
      </c>
      <c r="J330">
        <v>300234261</v>
      </c>
      <c r="K330">
        <v>84</v>
      </c>
      <c r="L330"/>
      <c r="M330"/>
      <c r="N330">
        <v>1.439206</v>
      </c>
      <c r="O330" s="83">
        <v>9413</v>
      </c>
      <c r="P330">
        <v>10386.179999999995</v>
      </c>
      <c r="Q330">
        <v>1.7867949999999999</v>
      </c>
      <c r="R330">
        <v>10339.859999999999</v>
      </c>
      <c r="S330">
        <v>1.7867949999999999</v>
      </c>
      <c r="T330" s="84">
        <v>9413</v>
      </c>
      <c r="U330" s="57">
        <v>44287</v>
      </c>
      <c r="V330" s="81" t="str">
        <f t="shared" si="15"/>
        <v>52020</v>
      </c>
      <c r="W330" s="80" t="str">
        <f t="shared" si="16"/>
        <v>61 a 90 dias</v>
      </c>
      <c r="X330" s="81" t="str">
        <f t="shared" si="17"/>
        <v>42021</v>
      </c>
    </row>
    <row r="331" spans="1:24" x14ac:dyDescent="0.3">
      <c r="A331" s="57">
        <v>44316</v>
      </c>
      <c r="B331">
        <v>29894663000189</v>
      </c>
      <c r="C331" t="s">
        <v>96</v>
      </c>
      <c r="D331" s="57">
        <v>43978</v>
      </c>
      <c r="E331">
        <v>126</v>
      </c>
      <c r="F331" s="57">
        <v>44172</v>
      </c>
      <c r="G331">
        <v>-144</v>
      </c>
      <c r="H331" s="57">
        <v>46514</v>
      </c>
      <c r="I331">
        <v>2198</v>
      </c>
      <c r="J331">
        <v>300236034</v>
      </c>
      <c r="K331">
        <v>84</v>
      </c>
      <c r="L331"/>
      <c r="M331"/>
      <c r="N331">
        <v>1.4503649999999999</v>
      </c>
      <c r="O331" s="83">
        <v>5790.81</v>
      </c>
      <c r="P331">
        <v>6107.5100000000011</v>
      </c>
      <c r="Q331">
        <v>1.7986789999999999</v>
      </c>
      <c r="R331">
        <v>6336.2</v>
      </c>
      <c r="S331">
        <v>1.7986789999999999</v>
      </c>
      <c r="T331" s="84">
        <v>5790.81</v>
      </c>
      <c r="U331" s="57">
        <v>44197</v>
      </c>
      <c r="V331" s="81" t="str">
        <f t="shared" si="15"/>
        <v>52020</v>
      </c>
      <c r="W331" s="80" t="str">
        <f t="shared" si="16"/>
        <v>Acima de 120 dias</v>
      </c>
      <c r="X331" s="81" t="str">
        <f t="shared" si="17"/>
        <v>12021</v>
      </c>
    </row>
    <row r="332" spans="1:24" x14ac:dyDescent="0.3">
      <c r="A332" s="57">
        <v>44316</v>
      </c>
      <c r="B332">
        <v>29894663000189</v>
      </c>
      <c r="C332" t="s">
        <v>96</v>
      </c>
      <c r="D332" s="57">
        <v>44040</v>
      </c>
      <c r="E332">
        <v>228</v>
      </c>
      <c r="F332" s="57">
        <v>44262</v>
      </c>
      <c r="G332">
        <v>-54</v>
      </c>
      <c r="H332" s="57">
        <v>46545</v>
      </c>
      <c r="I332">
        <v>2229</v>
      </c>
      <c r="J332">
        <v>300242326</v>
      </c>
      <c r="K332">
        <v>84</v>
      </c>
      <c r="L332"/>
      <c r="M332"/>
      <c r="N332">
        <v>1.4345582739396128</v>
      </c>
      <c r="O332" s="83">
        <v>9899.36</v>
      </c>
      <c r="P332">
        <v>11048.070000000003</v>
      </c>
      <c r="Q332">
        <v>1.7822990000000001</v>
      </c>
      <c r="R332">
        <v>10909.44</v>
      </c>
      <c r="S332">
        <v>1.7822990000000001</v>
      </c>
      <c r="T332" s="84">
        <v>9899.36</v>
      </c>
      <c r="U332" s="57">
        <v>44287</v>
      </c>
      <c r="V332" s="81" t="str">
        <f t="shared" si="15"/>
        <v>72020</v>
      </c>
      <c r="W332" s="80" t="str">
        <f t="shared" si="16"/>
        <v>31 a 60 dias</v>
      </c>
      <c r="X332" s="81" t="str">
        <f t="shared" si="17"/>
        <v>42021</v>
      </c>
    </row>
    <row r="333" spans="1:24" x14ac:dyDescent="0.3">
      <c r="A333" s="57">
        <v>44316</v>
      </c>
      <c r="B333">
        <v>29894663000189</v>
      </c>
      <c r="C333" t="s">
        <v>96</v>
      </c>
      <c r="D333" s="57">
        <v>44040</v>
      </c>
      <c r="E333">
        <v>313</v>
      </c>
      <c r="F333" s="57">
        <v>44293</v>
      </c>
      <c r="G333">
        <v>-23</v>
      </c>
      <c r="H333" s="57">
        <v>46545</v>
      </c>
      <c r="I333">
        <v>2229</v>
      </c>
      <c r="J333">
        <v>300244404</v>
      </c>
      <c r="K333">
        <v>84</v>
      </c>
      <c r="L333"/>
      <c r="M333"/>
      <c r="N333">
        <v>1.4455922184928507</v>
      </c>
      <c r="O333" s="83">
        <v>13233.68</v>
      </c>
      <c r="P333">
        <v>15111.360000000004</v>
      </c>
      <c r="Q333">
        <v>1.7940529999999999</v>
      </c>
      <c r="R333">
        <v>14616.28</v>
      </c>
      <c r="S333">
        <v>1.7940529999999999</v>
      </c>
      <c r="T333" s="84">
        <v>13233.68</v>
      </c>
      <c r="U333" s="57">
        <v>44287</v>
      </c>
      <c r="V333" s="81" t="str">
        <f t="shared" si="15"/>
        <v>72020</v>
      </c>
      <c r="W333" s="80" t="str">
        <f t="shared" si="16"/>
        <v>1 a 30 dias</v>
      </c>
      <c r="X333" s="81" t="str">
        <f t="shared" si="17"/>
        <v>42021</v>
      </c>
    </row>
    <row r="334" spans="1:24" x14ac:dyDescent="0.3">
      <c r="A334" s="57">
        <v>44316</v>
      </c>
      <c r="B334">
        <v>29894663000189</v>
      </c>
      <c r="C334" t="s">
        <v>96</v>
      </c>
      <c r="D334" s="57">
        <v>44040</v>
      </c>
      <c r="E334">
        <v>49.97</v>
      </c>
      <c r="F334" s="57">
        <v>44050</v>
      </c>
      <c r="G334">
        <v>-266</v>
      </c>
      <c r="H334" s="57">
        <v>46545</v>
      </c>
      <c r="I334">
        <v>2229</v>
      </c>
      <c r="J334">
        <v>300244978</v>
      </c>
      <c r="K334">
        <v>84</v>
      </c>
      <c r="L334"/>
      <c r="M334"/>
      <c r="N334">
        <v>1.4463774676920642</v>
      </c>
      <c r="O334" s="83">
        <v>2509.64</v>
      </c>
      <c r="P334">
        <v>2411.8599999999992</v>
      </c>
      <c r="Q334">
        <v>1.798991</v>
      </c>
      <c r="R334">
        <v>2732.74</v>
      </c>
      <c r="S334">
        <v>1.798991</v>
      </c>
      <c r="T334" s="84">
        <v>2509.64</v>
      </c>
      <c r="U334" s="57">
        <v>44075</v>
      </c>
      <c r="V334" s="81" t="str">
        <f t="shared" si="15"/>
        <v>72020</v>
      </c>
      <c r="W334" s="80" t="str">
        <f t="shared" si="16"/>
        <v>Acima de 120 dias</v>
      </c>
      <c r="X334" s="81" t="str">
        <f t="shared" si="17"/>
        <v>92020</v>
      </c>
    </row>
    <row r="335" spans="1:24" x14ac:dyDescent="0.3">
      <c r="A335" s="57">
        <v>44316</v>
      </c>
      <c r="B335">
        <v>29894663000189</v>
      </c>
      <c r="C335" t="s">
        <v>96</v>
      </c>
      <c r="D335" s="57">
        <v>44040</v>
      </c>
      <c r="E335">
        <v>191</v>
      </c>
      <c r="F335" s="57">
        <v>44262</v>
      </c>
      <c r="G335">
        <v>-54</v>
      </c>
      <c r="H335" s="57">
        <v>45084</v>
      </c>
      <c r="I335">
        <v>768</v>
      </c>
      <c r="J335">
        <v>300250242</v>
      </c>
      <c r="K335">
        <v>36</v>
      </c>
      <c r="L335"/>
      <c r="M335"/>
      <c r="N335">
        <v>1.3599999999999999</v>
      </c>
      <c r="O335" s="83">
        <v>4389.6399999999994</v>
      </c>
      <c r="P335">
        <v>5321.5599999999986</v>
      </c>
      <c r="Q335">
        <v>1.790905</v>
      </c>
      <c r="R335">
        <v>4594.3999999999996</v>
      </c>
      <c r="S335">
        <v>1.790905</v>
      </c>
      <c r="T335" s="84">
        <v>4389.6399999999994</v>
      </c>
      <c r="U335" s="57">
        <v>44287</v>
      </c>
      <c r="V335" s="81" t="str">
        <f t="shared" si="15"/>
        <v>72020</v>
      </c>
      <c r="W335" s="80" t="str">
        <f t="shared" si="16"/>
        <v>31 a 60 dias</v>
      </c>
      <c r="X335" s="81" t="str">
        <f t="shared" si="17"/>
        <v>42021</v>
      </c>
    </row>
    <row r="336" spans="1:24" x14ac:dyDescent="0.3">
      <c r="A336" s="57">
        <v>44316</v>
      </c>
      <c r="B336">
        <v>29894663000189</v>
      </c>
      <c r="C336" t="s">
        <v>96</v>
      </c>
      <c r="D336" s="57">
        <v>44074</v>
      </c>
      <c r="E336">
        <v>209.52</v>
      </c>
      <c r="F336" s="57">
        <v>44234</v>
      </c>
      <c r="G336">
        <v>-82</v>
      </c>
      <c r="H336" s="57">
        <v>46545</v>
      </c>
      <c r="I336">
        <v>2229</v>
      </c>
      <c r="J336">
        <v>300251272</v>
      </c>
      <c r="K336">
        <v>84</v>
      </c>
      <c r="L336"/>
      <c r="M336"/>
      <c r="N336">
        <v>1.4411438752026664</v>
      </c>
      <c r="O336" s="83">
        <v>9289.32</v>
      </c>
      <c r="P336">
        <v>10084.06</v>
      </c>
      <c r="Q336">
        <v>1.7892840000000001</v>
      </c>
      <c r="R336">
        <v>10215.82</v>
      </c>
      <c r="S336">
        <v>1.7892840000000001</v>
      </c>
      <c r="T336" s="84">
        <v>9289.32</v>
      </c>
      <c r="U336" s="57">
        <v>44228</v>
      </c>
      <c r="V336" s="81" t="str">
        <f t="shared" si="15"/>
        <v>82020</v>
      </c>
      <c r="W336" s="80" t="str">
        <f t="shared" si="16"/>
        <v>61 a 90 dias</v>
      </c>
      <c r="X336" s="81" t="str">
        <f t="shared" si="17"/>
        <v>22021</v>
      </c>
    </row>
    <row r="337" spans="1:24" x14ac:dyDescent="0.3">
      <c r="A337" s="57">
        <v>44316</v>
      </c>
      <c r="B337">
        <v>29894663000189</v>
      </c>
      <c r="C337" t="s">
        <v>96</v>
      </c>
      <c r="D337" s="57">
        <v>44134</v>
      </c>
      <c r="E337">
        <v>313.5</v>
      </c>
      <c r="F337" s="57">
        <v>44234</v>
      </c>
      <c r="G337">
        <v>-82</v>
      </c>
      <c r="H337" s="57">
        <v>46728</v>
      </c>
      <c r="I337">
        <v>2412</v>
      </c>
      <c r="J337">
        <v>300299995</v>
      </c>
      <c r="K337">
        <v>84</v>
      </c>
      <c r="L337"/>
      <c r="M337"/>
      <c r="N337">
        <v>1.4487619999999999</v>
      </c>
      <c r="O337" s="83">
        <v>14342.25</v>
      </c>
      <c r="P337">
        <v>14794.480000000003</v>
      </c>
      <c r="Q337">
        <v>1.7974559999999999</v>
      </c>
      <c r="R337">
        <v>15870.25</v>
      </c>
      <c r="S337">
        <v>1.7974559999999999</v>
      </c>
      <c r="T337" s="84">
        <v>14342.25</v>
      </c>
      <c r="U337" s="57">
        <v>44228</v>
      </c>
      <c r="V337" s="81" t="str">
        <f t="shared" si="15"/>
        <v>102020</v>
      </c>
      <c r="W337" s="80" t="str">
        <f t="shared" si="16"/>
        <v>61 a 90 dias</v>
      </c>
      <c r="X337" s="81" t="str">
        <f t="shared" si="17"/>
        <v>22021</v>
      </c>
    </row>
    <row r="338" spans="1:24" x14ac:dyDescent="0.3">
      <c r="A338" s="57">
        <v>44316</v>
      </c>
      <c r="B338">
        <v>29894663000189</v>
      </c>
      <c r="C338" t="s">
        <v>96</v>
      </c>
      <c r="D338" s="57">
        <v>43978</v>
      </c>
      <c r="E338">
        <v>226.71</v>
      </c>
      <c r="F338" s="57">
        <v>44172</v>
      </c>
      <c r="G338">
        <v>-144</v>
      </c>
      <c r="H338" s="57">
        <v>46514</v>
      </c>
      <c r="I338">
        <v>2198</v>
      </c>
      <c r="J338">
        <v>300331955</v>
      </c>
      <c r="K338">
        <v>84</v>
      </c>
      <c r="L338"/>
      <c r="M338"/>
      <c r="N338">
        <v>1.441675</v>
      </c>
      <c r="O338" s="83">
        <v>10216.679999999998</v>
      </c>
      <c r="P338">
        <v>11021.269999999999</v>
      </c>
      <c r="Q338">
        <v>1.7894479999999999</v>
      </c>
      <c r="R338">
        <v>11200.33</v>
      </c>
      <c r="S338">
        <v>1.7894479999999999</v>
      </c>
      <c r="T338" s="84">
        <v>10216.679999999998</v>
      </c>
      <c r="U338" s="57">
        <v>44287</v>
      </c>
      <c r="V338" s="81" t="str">
        <f t="shared" si="15"/>
        <v>52020</v>
      </c>
      <c r="W338" s="80" t="str">
        <f t="shared" si="16"/>
        <v>Acima de 120 dias</v>
      </c>
      <c r="X338" s="81" t="str">
        <f t="shared" si="17"/>
        <v>42021</v>
      </c>
    </row>
    <row r="339" spans="1:24" x14ac:dyDescent="0.3">
      <c r="A339" s="57">
        <v>44316</v>
      </c>
      <c r="B339">
        <v>29894663000189</v>
      </c>
      <c r="C339" t="s">
        <v>96</v>
      </c>
      <c r="D339" s="57">
        <v>44001</v>
      </c>
      <c r="E339">
        <v>81.349999999999994</v>
      </c>
      <c r="F339" s="57">
        <v>44081</v>
      </c>
      <c r="G339">
        <v>-235</v>
      </c>
      <c r="H339" s="57">
        <v>46514</v>
      </c>
      <c r="I339">
        <v>2198</v>
      </c>
      <c r="J339">
        <v>300338616</v>
      </c>
      <c r="K339">
        <v>84</v>
      </c>
      <c r="L339"/>
      <c r="M339"/>
      <c r="N339">
        <v>1.441138370687588</v>
      </c>
      <c r="O339" s="83">
        <v>3994.4100000000003</v>
      </c>
      <c r="P339">
        <v>3917.3100000000009</v>
      </c>
      <c r="Q339">
        <v>1.78624</v>
      </c>
      <c r="R339">
        <v>4344.99</v>
      </c>
      <c r="S339">
        <v>1.78624</v>
      </c>
      <c r="T339" s="84">
        <v>3994.4100000000003</v>
      </c>
      <c r="U339" s="57">
        <v>44105</v>
      </c>
      <c r="V339" s="81" t="str">
        <f t="shared" si="15"/>
        <v>62020</v>
      </c>
      <c r="W339" s="80" t="str">
        <f t="shared" si="16"/>
        <v>Acima de 120 dias</v>
      </c>
      <c r="X339" s="81" t="str">
        <f t="shared" si="17"/>
        <v>102020</v>
      </c>
    </row>
    <row r="340" spans="1:24" x14ac:dyDescent="0.3">
      <c r="A340" s="57">
        <v>44316</v>
      </c>
      <c r="B340">
        <v>29894663000189</v>
      </c>
      <c r="C340" t="s">
        <v>96</v>
      </c>
      <c r="D340" s="57">
        <v>44099</v>
      </c>
      <c r="E340">
        <v>217.1</v>
      </c>
      <c r="F340" s="57">
        <v>44234</v>
      </c>
      <c r="G340">
        <v>-82</v>
      </c>
      <c r="H340" s="57">
        <v>46575</v>
      </c>
      <c r="I340">
        <v>2259</v>
      </c>
      <c r="J340">
        <v>300351365</v>
      </c>
      <c r="K340">
        <v>84</v>
      </c>
      <c r="L340"/>
      <c r="M340"/>
      <c r="N340">
        <v>1.391229</v>
      </c>
      <c r="O340" s="83">
        <v>9824.34</v>
      </c>
      <c r="P340">
        <v>10595.63</v>
      </c>
      <c r="Q340">
        <v>1.7352650000000001</v>
      </c>
      <c r="R340">
        <v>10812.449999999999</v>
      </c>
      <c r="S340">
        <v>1.7352650000000001</v>
      </c>
      <c r="T340" s="84">
        <v>9824.34</v>
      </c>
      <c r="U340" s="57">
        <v>44228</v>
      </c>
      <c r="V340" s="81" t="str">
        <f t="shared" si="15"/>
        <v>92020</v>
      </c>
      <c r="W340" s="80" t="str">
        <f t="shared" si="16"/>
        <v>61 a 90 dias</v>
      </c>
      <c r="X340" s="81" t="str">
        <f t="shared" si="17"/>
        <v>22021</v>
      </c>
    </row>
    <row r="341" spans="1:24" x14ac:dyDescent="0.3">
      <c r="A341" s="57">
        <v>44316</v>
      </c>
      <c r="B341">
        <v>29894663000189</v>
      </c>
      <c r="C341" t="s">
        <v>96</v>
      </c>
      <c r="D341" s="57">
        <v>44074</v>
      </c>
      <c r="E341">
        <v>258.24</v>
      </c>
      <c r="F341" s="57">
        <v>44262</v>
      </c>
      <c r="G341">
        <v>-54</v>
      </c>
      <c r="H341" s="57">
        <v>46608</v>
      </c>
      <c r="I341">
        <v>2292</v>
      </c>
      <c r="J341">
        <v>300361287</v>
      </c>
      <c r="K341">
        <v>84</v>
      </c>
      <c r="L341"/>
      <c r="M341"/>
      <c r="N341">
        <v>1.3599999999999999</v>
      </c>
      <c r="O341" s="83">
        <v>12917.64</v>
      </c>
      <c r="P341">
        <v>12932.559999999994</v>
      </c>
      <c r="Q341">
        <v>1.3315539999999999</v>
      </c>
      <c r="R341">
        <v>12811.51</v>
      </c>
      <c r="S341">
        <v>1.3315539999999999</v>
      </c>
      <c r="T341" s="84">
        <v>12917.64</v>
      </c>
      <c r="U341" s="57">
        <v>44287</v>
      </c>
      <c r="V341" s="81" t="str">
        <f t="shared" si="15"/>
        <v>82020</v>
      </c>
      <c r="W341" s="80" t="str">
        <f t="shared" si="16"/>
        <v>31 a 60 dias</v>
      </c>
      <c r="X341" s="81" t="str">
        <f t="shared" si="17"/>
        <v>42021</v>
      </c>
    </row>
    <row r="342" spans="1:24" x14ac:dyDescent="0.3">
      <c r="A342" s="57">
        <v>44316</v>
      </c>
      <c r="B342">
        <v>29894663000189</v>
      </c>
      <c r="C342" t="s">
        <v>96</v>
      </c>
      <c r="D342" s="57">
        <v>44074</v>
      </c>
      <c r="E342">
        <v>409.43</v>
      </c>
      <c r="F342" s="57">
        <v>44172</v>
      </c>
      <c r="G342">
        <v>-144</v>
      </c>
      <c r="H342" s="57">
        <v>46608</v>
      </c>
      <c r="I342">
        <v>2292</v>
      </c>
      <c r="J342">
        <v>300363881</v>
      </c>
      <c r="K342">
        <v>84</v>
      </c>
      <c r="L342"/>
      <c r="M342"/>
      <c r="N342">
        <v>1.3599999999999999</v>
      </c>
      <c r="O342" s="83">
        <v>21638.879999999997</v>
      </c>
      <c r="P342">
        <v>20504.120000000006</v>
      </c>
      <c r="Q342">
        <v>1.3430219999999999</v>
      </c>
      <c r="R342">
        <v>21540.43</v>
      </c>
      <c r="S342">
        <v>1.3430219999999999</v>
      </c>
      <c r="T342" s="84">
        <v>21638.879999999997</v>
      </c>
      <c r="U342" s="57">
        <v>44166</v>
      </c>
      <c r="V342" s="81" t="str">
        <f t="shared" si="15"/>
        <v>82020</v>
      </c>
      <c r="W342" s="80" t="str">
        <f t="shared" si="16"/>
        <v>Acima de 120 dias</v>
      </c>
      <c r="X342" s="81" t="str">
        <f t="shared" si="17"/>
        <v>122020</v>
      </c>
    </row>
    <row r="343" spans="1:24" x14ac:dyDescent="0.3">
      <c r="A343" s="57">
        <v>44316</v>
      </c>
      <c r="B343">
        <v>29894663000189</v>
      </c>
      <c r="C343" t="s">
        <v>96</v>
      </c>
      <c r="D343" s="57">
        <v>44074</v>
      </c>
      <c r="E343">
        <v>49</v>
      </c>
      <c r="F343" s="57">
        <v>44234</v>
      </c>
      <c r="G343">
        <v>-82</v>
      </c>
      <c r="H343" s="57">
        <v>46608</v>
      </c>
      <c r="I343">
        <v>2292</v>
      </c>
      <c r="J343">
        <v>300365778</v>
      </c>
      <c r="K343">
        <v>84</v>
      </c>
      <c r="L343"/>
      <c r="M343"/>
      <c r="N343">
        <v>1.4462519999999999</v>
      </c>
      <c r="O343" s="83">
        <v>2192.41</v>
      </c>
      <c r="P343">
        <v>2383.7199999999993</v>
      </c>
      <c r="Q343">
        <v>1.7990060000000001</v>
      </c>
      <c r="R343">
        <v>2418.89</v>
      </c>
      <c r="S343">
        <v>1.7990060000000001</v>
      </c>
      <c r="T343" s="84">
        <v>2192.41</v>
      </c>
      <c r="U343" s="57">
        <v>44228</v>
      </c>
      <c r="V343" s="81" t="str">
        <f t="shared" si="15"/>
        <v>82020</v>
      </c>
      <c r="W343" s="80" t="str">
        <f t="shared" si="16"/>
        <v>61 a 90 dias</v>
      </c>
      <c r="X343" s="81" t="str">
        <f t="shared" si="17"/>
        <v>22021</v>
      </c>
    </row>
    <row r="344" spans="1:24" x14ac:dyDescent="0.3">
      <c r="A344" s="57">
        <v>44316</v>
      </c>
      <c r="B344">
        <v>29894663000189</v>
      </c>
      <c r="C344" t="s">
        <v>96</v>
      </c>
      <c r="D344" s="57">
        <v>44099</v>
      </c>
      <c r="E344">
        <v>313.5</v>
      </c>
      <c r="F344" s="57">
        <v>44262</v>
      </c>
      <c r="G344">
        <v>-54</v>
      </c>
      <c r="H344" s="57">
        <v>46608</v>
      </c>
      <c r="I344">
        <v>2292</v>
      </c>
      <c r="J344">
        <v>300367888</v>
      </c>
      <c r="K344">
        <v>84</v>
      </c>
      <c r="L344"/>
      <c r="M344"/>
      <c r="N344">
        <v>1.4319739999999999</v>
      </c>
      <c r="O344" s="83">
        <v>13789.79</v>
      </c>
      <c r="P344">
        <v>15190.77</v>
      </c>
      <c r="Q344">
        <v>1.778883</v>
      </c>
      <c r="R344">
        <v>15226.11</v>
      </c>
      <c r="S344">
        <v>1.778883</v>
      </c>
      <c r="T344" s="84">
        <v>13789.79</v>
      </c>
      <c r="U344" s="57">
        <v>44287</v>
      </c>
      <c r="V344" s="81" t="str">
        <f t="shared" si="15"/>
        <v>92020</v>
      </c>
      <c r="W344" s="80" t="str">
        <f t="shared" si="16"/>
        <v>31 a 60 dias</v>
      </c>
      <c r="X344" s="81" t="str">
        <f t="shared" si="17"/>
        <v>42021</v>
      </c>
    </row>
    <row r="345" spans="1:24" x14ac:dyDescent="0.3">
      <c r="A345" s="57">
        <v>44316</v>
      </c>
      <c r="B345">
        <v>29894663000189</v>
      </c>
      <c r="C345" t="s">
        <v>96</v>
      </c>
      <c r="D345" s="57">
        <v>44074</v>
      </c>
      <c r="E345">
        <v>88.1</v>
      </c>
      <c r="F345" s="57">
        <v>44081</v>
      </c>
      <c r="G345">
        <v>-235</v>
      </c>
      <c r="H345" s="57">
        <v>46608</v>
      </c>
      <c r="I345">
        <v>2292</v>
      </c>
      <c r="J345">
        <v>300370883</v>
      </c>
      <c r="K345">
        <v>84</v>
      </c>
      <c r="L345"/>
      <c r="M345"/>
      <c r="N345">
        <v>1.4324699999999999</v>
      </c>
      <c r="O345" s="83">
        <v>4402.3899999999994</v>
      </c>
      <c r="P345">
        <v>4305.68</v>
      </c>
      <c r="Q345">
        <v>1.780233</v>
      </c>
      <c r="R345">
        <v>4806.8499999999995</v>
      </c>
      <c r="S345">
        <v>1.780233</v>
      </c>
      <c r="T345" s="84">
        <v>4402.3899999999994</v>
      </c>
      <c r="U345" s="57">
        <v>44105</v>
      </c>
      <c r="V345" s="81" t="str">
        <f t="shared" si="15"/>
        <v>82020</v>
      </c>
      <c r="W345" s="80" t="str">
        <f t="shared" si="16"/>
        <v>Acima de 120 dias</v>
      </c>
      <c r="X345" s="81" t="str">
        <f t="shared" si="17"/>
        <v>102020</v>
      </c>
    </row>
    <row r="346" spans="1:24" x14ac:dyDescent="0.3">
      <c r="A346" s="57">
        <v>44316</v>
      </c>
      <c r="B346">
        <v>29894663000189</v>
      </c>
      <c r="C346" t="s">
        <v>96</v>
      </c>
      <c r="D346" s="57">
        <v>44040</v>
      </c>
      <c r="E346">
        <v>42.47</v>
      </c>
      <c r="F346" s="57">
        <v>44262</v>
      </c>
      <c r="G346">
        <v>-54</v>
      </c>
      <c r="H346" s="57">
        <v>46119</v>
      </c>
      <c r="I346">
        <v>1803</v>
      </c>
      <c r="J346">
        <v>300421220</v>
      </c>
      <c r="K346">
        <v>72</v>
      </c>
      <c r="L346"/>
      <c r="M346"/>
      <c r="N346">
        <v>1.5000141676505341</v>
      </c>
      <c r="O346" s="83">
        <v>1563.41</v>
      </c>
      <c r="P346">
        <v>1824.4099999999996</v>
      </c>
      <c r="Q346">
        <v>2.0570369999999998</v>
      </c>
      <c r="R346">
        <v>1776</v>
      </c>
      <c r="S346">
        <v>2.0570369999999998</v>
      </c>
      <c r="T346" s="84">
        <v>1563.41</v>
      </c>
      <c r="U346" s="57">
        <v>44287</v>
      </c>
      <c r="V346" s="81" t="str">
        <f t="shared" si="15"/>
        <v>72020</v>
      </c>
      <c r="W346" s="80" t="str">
        <f t="shared" si="16"/>
        <v>31 a 60 dias</v>
      </c>
      <c r="X346" s="81" t="str">
        <f t="shared" si="17"/>
        <v>42021</v>
      </c>
    </row>
    <row r="347" spans="1:24" x14ac:dyDescent="0.3">
      <c r="A347" s="57">
        <v>44316</v>
      </c>
      <c r="B347">
        <v>29894663000189</v>
      </c>
      <c r="C347" t="s">
        <v>96</v>
      </c>
      <c r="D347" s="57">
        <v>44040</v>
      </c>
      <c r="E347">
        <v>151.19999999999999</v>
      </c>
      <c r="F347" s="57">
        <v>44081</v>
      </c>
      <c r="G347">
        <v>-235</v>
      </c>
      <c r="H347" s="57">
        <v>46545</v>
      </c>
      <c r="I347">
        <v>2229</v>
      </c>
      <c r="J347">
        <v>300442339</v>
      </c>
      <c r="K347">
        <v>84</v>
      </c>
      <c r="L347"/>
      <c r="M347"/>
      <c r="N347">
        <v>1.4497555719472868</v>
      </c>
      <c r="O347" s="83">
        <v>7443.4000000000005</v>
      </c>
      <c r="P347">
        <v>7289.7300000000005</v>
      </c>
      <c r="Q347">
        <v>1.7984800000000001</v>
      </c>
      <c r="R347">
        <v>8110.4800000000005</v>
      </c>
      <c r="S347">
        <v>1.7984800000000001</v>
      </c>
      <c r="T347" s="84">
        <v>7443.4000000000005</v>
      </c>
      <c r="U347" s="57">
        <v>44105</v>
      </c>
      <c r="V347" s="81" t="str">
        <f t="shared" si="15"/>
        <v>72020</v>
      </c>
      <c r="W347" s="80" t="str">
        <f t="shared" si="16"/>
        <v>Acima de 120 dias</v>
      </c>
      <c r="X347" s="81" t="str">
        <f t="shared" si="17"/>
        <v>102020</v>
      </c>
    </row>
    <row r="348" spans="1:24" x14ac:dyDescent="0.3">
      <c r="A348" s="57">
        <v>44316</v>
      </c>
      <c r="B348">
        <v>29894663000189</v>
      </c>
      <c r="C348" t="s">
        <v>96</v>
      </c>
      <c r="D348" s="57">
        <v>44074</v>
      </c>
      <c r="E348">
        <v>118</v>
      </c>
      <c r="F348" s="57">
        <v>44323</v>
      </c>
      <c r="G348">
        <v>7</v>
      </c>
      <c r="H348" s="57">
        <v>46575</v>
      </c>
      <c r="I348">
        <v>2259</v>
      </c>
      <c r="J348">
        <v>300452884</v>
      </c>
      <c r="K348">
        <v>84</v>
      </c>
      <c r="L348"/>
      <c r="M348"/>
      <c r="N348">
        <v>1.385418727640676</v>
      </c>
      <c r="O348" s="83">
        <v>4993.13</v>
      </c>
      <c r="P348">
        <v>5821.920000000001</v>
      </c>
      <c r="Q348">
        <v>1.7301299999999999</v>
      </c>
      <c r="R348">
        <v>5532.66</v>
      </c>
      <c r="S348">
        <v>1.7301299999999999</v>
      </c>
      <c r="T348" s="84">
        <v>4993.13</v>
      </c>
      <c r="U348" s="57">
        <v>44317</v>
      </c>
      <c r="V348" s="81" t="str">
        <f t="shared" si="15"/>
        <v>82020</v>
      </c>
      <c r="W348" s="80" t="str">
        <f t="shared" si="16"/>
        <v>1 a 30 dias</v>
      </c>
      <c r="X348" s="81" t="str">
        <f t="shared" si="17"/>
        <v>52021</v>
      </c>
    </row>
    <row r="349" spans="1:24" x14ac:dyDescent="0.3">
      <c r="A349" s="57">
        <v>44316</v>
      </c>
      <c r="B349">
        <v>29894663000189</v>
      </c>
      <c r="C349" t="s">
        <v>96</v>
      </c>
      <c r="D349" s="57">
        <v>44040</v>
      </c>
      <c r="E349">
        <v>297.36</v>
      </c>
      <c r="F349" s="57">
        <v>44323</v>
      </c>
      <c r="G349">
        <v>7</v>
      </c>
      <c r="H349" s="57">
        <v>46575</v>
      </c>
      <c r="I349">
        <v>2259</v>
      </c>
      <c r="J349">
        <v>300456506</v>
      </c>
      <c r="K349">
        <v>84</v>
      </c>
      <c r="L349"/>
      <c r="M349"/>
      <c r="N349">
        <v>1.4352099999999999</v>
      </c>
      <c r="O349" s="83">
        <v>12392.83</v>
      </c>
      <c r="P349">
        <v>14495.080000000002</v>
      </c>
      <c r="Q349">
        <v>1.782926</v>
      </c>
      <c r="R349">
        <v>13733.07</v>
      </c>
      <c r="S349">
        <v>1.782926</v>
      </c>
      <c r="T349" s="84">
        <v>12392.83</v>
      </c>
      <c r="U349" s="57">
        <v>44317</v>
      </c>
      <c r="V349" s="81" t="str">
        <f t="shared" si="15"/>
        <v>72020</v>
      </c>
      <c r="W349" s="80" t="str">
        <f t="shared" si="16"/>
        <v>1 a 30 dias</v>
      </c>
      <c r="X349" s="81" t="str">
        <f t="shared" si="17"/>
        <v>52021</v>
      </c>
    </row>
    <row r="350" spans="1:24" x14ac:dyDescent="0.3">
      <c r="A350" s="57">
        <v>44316</v>
      </c>
      <c r="B350">
        <v>29894663000189</v>
      </c>
      <c r="C350" t="s">
        <v>96</v>
      </c>
      <c r="D350" s="57">
        <v>44099</v>
      </c>
      <c r="E350">
        <v>140.15</v>
      </c>
      <c r="F350" s="57">
        <v>44262</v>
      </c>
      <c r="G350">
        <v>-54</v>
      </c>
      <c r="H350" s="57">
        <v>46575</v>
      </c>
      <c r="I350">
        <v>2259</v>
      </c>
      <c r="J350">
        <v>300458852</v>
      </c>
      <c r="K350">
        <v>84</v>
      </c>
      <c r="L350"/>
      <c r="M350"/>
      <c r="N350">
        <v>1.4511150000000002</v>
      </c>
      <c r="O350" s="83">
        <v>6094.46</v>
      </c>
      <c r="P350">
        <v>6705.9400000000032</v>
      </c>
      <c r="Q350">
        <v>1.7990010000000001</v>
      </c>
      <c r="R350">
        <v>6721.8499999999995</v>
      </c>
      <c r="S350">
        <v>1.7990010000000001</v>
      </c>
      <c r="T350" s="84">
        <v>6094.46</v>
      </c>
      <c r="U350" s="57">
        <v>44256</v>
      </c>
      <c r="V350" s="81" t="str">
        <f t="shared" si="15"/>
        <v>92020</v>
      </c>
      <c r="W350" s="80" t="str">
        <f t="shared" si="16"/>
        <v>31 a 60 dias</v>
      </c>
      <c r="X350" s="81" t="str">
        <f t="shared" si="17"/>
        <v>32021</v>
      </c>
    </row>
    <row r="351" spans="1:24" x14ac:dyDescent="0.3">
      <c r="A351" s="57">
        <v>44316</v>
      </c>
      <c r="B351">
        <v>29894663000189</v>
      </c>
      <c r="C351" t="s">
        <v>96</v>
      </c>
      <c r="D351" s="57">
        <v>44040</v>
      </c>
      <c r="E351">
        <v>126.19</v>
      </c>
      <c r="F351" s="57">
        <v>44081</v>
      </c>
      <c r="G351">
        <v>-235</v>
      </c>
      <c r="H351" s="57">
        <v>46608</v>
      </c>
      <c r="I351">
        <v>2292</v>
      </c>
      <c r="J351">
        <v>300464232</v>
      </c>
      <c r="K351">
        <v>84</v>
      </c>
      <c r="L351"/>
      <c r="M351"/>
      <c r="N351">
        <v>1.397696</v>
      </c>
      <c r="O351" s="83">
        <v>6379.91</v>
      </c>
      <c r="P351">
        <v>6142.2400000000016</v>
      </c>
      <c r="Q351">
        <v>1.7323850000000001</v>
      </c>
      <c r="R351">
        <v>6948.09</v>
      </c>
      <c r="S351">
        <v>1.7323850000000001</v>
      </c>
      <c r="T351" s="84">
        <v>6379.91</v>
      </c>
      <c r="U351" s="57">
        <v>44075</v>
      </c>
      <c r="V351" s="81" t="str">
        <f t="shared" si="15"/>
        <v>72020</v>
      </c>
      <c r="W351" s="80" t="str">
        <f t="shared" si="16"/>
        <v>Acima de 120 dias</v>
      </c>
      <c r="X351" s="81" t="str">
        <f t="shared" si="17"/>
        <v>92020</v>
      </c>
    </row>
    <row r="352" spans="1:24" x14ac:dyDescent="0.3">
      <c r="A352" s="57">
        <v>44316</v>
      </c>
      <c r="B352">
        <v>29894663000189</v>
      </c>
      <c r="C352" t="s">
        <v>96</v>
      </c>
      <c r="D352" s="57">
        <v>44040</v>
      </c>
      <c r="E352">
        <v>60.92</v>
      </c>
      <c r="F352" s="57">
        <v>44323</v>
      </c>
      <c r="G352">
        <v>7</v>
      </c>
      <c r="H352" s="57">
        <v>46119</v>
      </c>
      <c r="I352">
        <v>1803</v>
      </c>
      <c r="J352">
        <v>300521997</v>
      </c>
      <c r="K352">
        <v>72</v>
      </c>
      <c r="L352"/>
      <c r="M352"/>
      <c r="N352">
        <v>1.4031164735724624</v>
      </c>
      <c r="O352" s="83">
        <v>2255.7600000000002</v>
      </c>
      <c r="P352">
        <v>2690.630000000001</v>
      </c>
      <c r="Q352">
        <v>1.7958000000000001</v>
      </c>
      <c r="R352">
        <v>2485.34</v>
      </c>
      <c r="S352">
        <v>1.7958000000000001</v>
      </c>
      <c r="T352" s="84">
        <v>2255.7600000000002</v>
      </c>
      <c r="U352" s="57">
        <v>44317</v>
      </c>
      <c r="V352" s="81" t="str">
        <f t="shared" si="15"/>
        <v>72020</v>
      </c>
      <c r="W352" s="80" t="str">
        <f t="shared" si="16"/>
        <v>1 a 30 dias</v>
      </c>
      <c r="X352" s="81" t="str">
        <f t="shared" si="17"/>
        <v>52021</v>
      </c>
    </row>
    <row r="353" spans="1:24" x14ac:dyDescent="0.3">
      <c r="A353" s="57">
        <v>44316</v>
      </c>
      <c r="B353">
        <v>29894663000189</v>
      </c>
      <c r="C353" t="s">
        <v>96</v>
      </c>
      <c r="D353" s="57">
        <v>44134</v>
      </c>
      <c r="E353">
        <v>52.15</v>
      </c>
      <c r="F353" s="57">
        <v>44323</v>
      </c>
      <c r="G353">
        <v>7</v>
      </c>
      <c r="H353" s="57">
        <v>46667</v>
      </c>
      <c r="I353">
        <v>2351</v>
      </c>
      <c r="J353">
        <v>300525849</v>
      </c>
      <c r="K353">
        <v>84</v>
      </c>
      <c r="L353"/>
      <c r="M353"/>
      <c r="N353">
        <v>1.426121</v>
      </c>
      <c r="O353" s="83">
        <v>2215.52</v>
      </c>
      <c r="P353">
        <v>2553.0899999999983</v>
      </c>
      <c r="Q353">
        <v>1.7799069999999999</v>
      </c>
      <c r="R353">
        <v>2467.71</v>
      </c>
      <c r="S353">
        <v>1.7799069999999999</v>
      </c>
      <c r="T353" s="84">
        <v>2215.52</v>
      </c>
      <c r="U353" s="57">
        <v>44317</v>
      </c>
      <c r="V353" s="81" t="str">
        <f t="shared" si="15"/>
        <v>102020</v>
      </c>
      <c r="W353" s="80" t="str">
        <f t="shared" si="16"/>
        <v>1 a 30 dias</v>
      </c>
      <c r="X353" s="81" t="str">
        <f t="shared" si="17"/>
        <v>52021</v>
      </c>
    </row>
    <row r="354" spans="1:24" x14ac:dyDescent="0.3">
      <c r="A354" s="57">
        <v>44316</v>
      </c>
      <c r="B354">
        <v>29894663000189</v>
      </c>
      <c r="C354" t="s">
        <v>96</v>
      </c>
      <c r="D354" s="57">
        <v>44134</v>
      </c>
      <c r="E354">
        <v>140</v>
      </c>
      <c r="F354" s="57">
        <v>44323</v>
      </c>
      <c r="G354">
        <v>7</v>
      </c>
      <c r="H354" s="57">
        <v>46699</v>
      </c>
      <c r="I354">
        <v>2383</v>
      </c>
      <c r="J354">
        <v>300527573</v>
      </c>
      <c r="K354">
        <v>84</v>
      </c>
      <c r="L354"/>
      <c r="M354"/>
      <c r="N354">
        <v>1.4101030000000001</v>
      </c>
      <c r="O354" s="83">
        <v>6042.43</v>
      </c>
      <c r="P354">
        <v>6793.8900000000012</v>
      </c>
      <c r="Q354">
        <v>1.7465390000000001</v>
      </c>
      <c r="R354">
        <v>6704.2</v>
      </c>
      <c r="S354">
        <v>1.7465390000000001</v>
      </c>
      <c r="T354" s="84">
        <v>6042.43</v>
      </c>
      <c r="U354" s="57">
        <v>44317</v>
      </c>
      <c r="V354" s="81" t="str">
        <f t="shared" si="15"/>
        <v>102020</v>
      </c>
      <c r="W354" s="80" t="str">
        <f t="shared" si="16"/>
        <v>1 a 30 dias</v>
      </c>
      <c r="X354" s="81" t="str">
        <f t="shared" si="17"/>
        <v>52021</v>
      </c>
    </row>
    <row r="355" spans="1:24" x14ac:dyDescent="0.3">
      <c r="A355" s="57">
        <v>44316</v>
      </c>
      <c r="B355">
        <v>29894663000189</v>
      </c>
      <c r="C355" t="s">
        <v>96</v>
      </c>
      <c r="D355" s="57">
        <v>44134</v>
      </c>
      <c r="E355">
        <v>52</v>
      </c>
      <c r="F355" s="57">
        <v>44262</v>
      </c>
      <c r="G355">
        <v>-54</v>
      </c>
      <c r="H355" s="57">
        <v>46699</v>
      </c>
      <c r="I355">
        <v>2383</v>
      </c>
      <c r="J355">
        <v>300533818</v>
      </c>
      <c r="K355">
        <v>84</v>
      </c>
      <c r="L355"/>
      <c r="M355"/>
      <c r="N355">
        <v>1.4182600000000001</v>
      </c>
      <c r="O355" s="83">
        <v>2342.41</v>
      </c>
      <c r="P355">
        <v>2516.2700000000009</v>
      </c>
      <c r="Q355">
        <v>1.7553650000000001</v>
      </c>
      <c r="R355">
        <v>2587.81</v>
      </c>
      <c r="S355">
        <v>1.7553650000000001</v>
      </c>
      <c r="T355" s="84">
        <v>2342.41</v>
      </c>
      <c r="U355" s="57">
        <v>44287</v>
      </c>
      <c r="V355" s="81" t="str">
        <f t="shared" si="15"/>
        <v>102020</v>
      </c>
      <c r="W355" s="80" t="str">
        <f t="shared" si="16"/>
        <v>31 a 60 dias</v>
      </c>
      <c r="X355" s="81" t="str">
        <f t="shared" si="17"/>
        <v>42021</v>
      </c>
    </row>
    <row r="356" spans="1:24" x14ac:dyDescent="0.3">
      <c r="A356" s="57">
        <v>44316</v>
      </c>
      <c r="B356">
        <v>29894663000189</v>
      </c>
      <c r="C356" t="s">
        <v>96</v>
      </c>
      <c r="D356" s="57">
        <v>43978</v>
      </c>
      <c r="E356">
        <v>235.76</v>
      </c>
      <c r="F356" s="57">
        <v>44354</v>
      </c>
      <c r="G356">
        <v>0</v>
      </c>
      <c r="H356" s="57">
        <v>46545</v>
      </c>
      <c r="I356">
        <v>2229</v>
      </c>
      <c r="J356">
        <v>300537421</v>
      </c>
      <c r="K356">
        <v>84</v>
      </c>
      <c r="L356"/>
      <c r="M356"/>
      <c r="N356">
        <v>1.417165</v>
      </c>
      <c r="O356" s="83">
        <v>9611.26</v>
      </c>
      <c r="P356">
        <v>11392.330000000005</v>
      </c>
      <c r="Q356">
        <v>1.7527729999999999</v>
      </c>
      <c r="R356">
        <v>10629.96</v>
      </c>
      <c r="S356">
        <v>1.7527729999999999</v>
      </c>
      <c r="T356" s="84">
        <v>9611.26</v>
      </c>
      <c r="U356" s="57">
        <v>44317</v>
      </c>
      <c r="V356" s="81" t="str">
        <f t="shared" si="15"/>
        <v>52020</v>
      </c>
      <c r="W356" s="80" t="str">
        <f t="shared" si="16"/>
        <v>1 a 30 dias</v>
      </c>
      <c r="X356" s="81" t="str">
        <f t="shared" si="17"/>
        <v>52021</v>
      </c>
    </row>
    <row r="357" spans="1:24" x14ac:dyDescent="0.3">
      <c r="A357" s="57">
        <v>44316</v>
      </c>
      <c r="B357">
        <v>29894663000189</v>
      </c>
      <c r="C357" t="s">
        <v>96</v>
      </c>
      <c r="D357" s="57">
        <v>44074</v>
      </c>
      <c r="E357">
        <v>513.79999999999995</v>
      </c>
      <c r="F357" s="57">
        <v>44293</v>
      </c>
      <c r="G357">
        <v>-23</v>
      </c>
      <c r="H357" s="57">
        <v>46575</v>
      </c>
      <c r="I357">
        <v>2259</v>
      </c>
      <c r="J357">
        <v>300556957</v>
      </c>
      <c r="K357">
        <v>84</v>
      </c>
      <c r="L357"/>
      <c r="M357"/>
      <c r="N357">
        <v>1.440494680382822</v>
      </c>
      <c r="O357" s="83">
        <v>21890.94</v>
      </c>
      <c r="P357">
        <v>24890.100000000002</v>
      </c>
      <c r="Q357">
        <v>1.788832</v>
      </c>
      <c r="R357">
        <v>24204.82</v>
      </c>
      <c r="S357">
        <v>1.788832</v>
      </c>
      <c r="T357" s="84">
        <v>21890.94</v>
      </c>
      <c r="U357" s="57">
        <v>44287</v>
      </c>
      <c r="V357" s="81" t="str">
        <f t="shared" si="15"/>
        <v>82020</v>
      </c>
      <c r="W357" s="80" t="str">
        <f t="shared" si="16"/>
        <v>1 a 30 dias</v>
      </c>
      <c r="X357" s="81" t="str">
        <f t="shared" si="17"/>
        <v>42021</v>
      </c>
    </row>
    <row r="358" spans="1:24" x14ac:dyDescent="0.3">
      <c r="A358" s="57">
        <v>44316</v>
      </c>
      <c r="B358">
        <v>29894663000189</v>
      </c>
      <c r="C358" t="s">
        <v>96</v>
      </c>
      <c r="D358" s="57">
        <v>44074</v>
      </c>
      <c r="E358">
        <v>204.55</v>
      </c>
      <c r="F358" s="57">
        <v>44323</v>
      </c>
      <c r="G358">
        <v>7</v>
      </c>
      <c r="H358" s="57">
        <v>46575</v>
      </c>
      <c r="I358">
        <v>2259</v>
      </c>
      <c r="J358">
        <v>300557121</v>
      </c>
      <c r="K358">
        <v>84</v>
      </c>
      <c r="L358"/>
      <c r="M358"/>
      <c r="N358">
        <v>1.4387962430374264</v>
      </c>
      <c r="O358" s="83">
        <v>8515.0299999999988</v>
      </c>
      <c r="P358">
        <v>9914.6099999999988</v>
      </c>
      <c r="Q358">
        <v>1.7870239999999999</v>
      </c>
      <c r="R358">
        <v>9436.5299999999988</v>
      </c>
      <c r="S358">
        <v>1.7870239999999999</v>
      </c>
      <c r="T358" s="84">
        <v>8515.0299999999988</v>
      </c>
      <c r="U358" s="57">
        <v>44317</v>
      </c>
      <c r="V358" s="81" t="str">
        <f t="shared" si="15"/>
        <v>82020</v>
      </c>
      <c r="W358" s="80" t="str">
        <f t="shared" si="16"/>
        <v>1 a 30 dias</v>
      </c>
      <c r="X358" s="81" t="str">
        <f t="shared" si="17"/>
        <v>52021</v>
      </c>
    </row>
    <row r="359" spans="1:24" x14ac:dyDescent="0.3">
      <c r="A359" s="57">
        <v>44316</v>
      </c>
      <c r="B359">
        <v>29894663000189</v>
      </c>
      <c r="C359" t="s">
        <v>96</v>
      </c>
      <c r="D359" s="57">
        <v>44099</v>
      </c>
      <c r="E359">
        <v>100.5</v>
      </c>
      <c r="F359" s="57">
        <v>44142</v>
      </c>
      <c r="G359">
        <v>-174</v>
      </c>
      <c r="H359" s="57">
        <v>46608</v>
      </c>
      <c r="I359">
        <v>2292</v>
      </c>
      <c r="J359">
        <v>300565962</v>
      </c>
      <c r="K359">
        <v>84</v>
      </c>
      <c r="L359"/>
      <c r="M359"/>
      <c r="N359">
        <v>1.438766</v>
      </c>
      <c r="O359" s="83">
        <v>4813.8500000000004</v>
      </c>
      <c r="P359">
        <v>4858.7899999999981</v>
      </c>
      <c r="Q359">
        <v>1.786097</v>
      </c>
      <c r="R359">
        <v>5273.4</v>
      </c>
      <c r="S359">
        <v>1.786097</v>
      </c>
      <c r="T359" s="84">
        <v>4813.8500000000004</v>
      </c>
      <c r="U359" s="57">
        <v>44136</v>
      </c>
      <c r="V359" s="81" t="str">
        <f t="shared" si="15"/>
        <v>92020</v>
      </c>
      <c r="W359" s="80" t="str">
        <f t="shared" si="16"/>
        <v>Acima de 120 dias</v>
      </c>
      <c r="X359" s="81" t="str">
        <f t="shared" si="17"/>
        <v>112020</v>
      </c>
    </row>
    <row r="360" spans="1:24" x14ac:dyDescent="0.3">
      <c r="A360" s="57">
        <v>44316</v>
      </c>
      <c r="B360">
        <v>29894663000189</v>
      </c>
      <c r="C360" t="s">
        <v>96</v>
      </c>
      <c r="D360" s="57">
        <v>44074</v>
      </c>
      <c r="E360">
        <v>155.97</v>
      </c>
      <c r="F360" s="57">
        <v>44172</v>
      </c>
      <c r="G360">
        <v>-144</v>
      </c>
      <c r="H360" s="57">
        <v>44781</v>
      </c>
      <c r="I360">
        <v>465</v>
      </c>
      <c r="J360">
        <v>300574022</v>
      </c>
      <c r="K360">
        <v>24</v>
      </c>
      <c r="L360"/>
      <c r="M360"/>
      <c r="N360">
        <v>1.3599999999999999</v>
      </c>
      <c r="O360" s="83">
        <v>2969.83</v>
      </c>
      <c r="P360">
        <v>3201.9700000000007</v>
      </c>
      <c r="Q360">
        <v>1.798996</v>
      </c>
      <c r="R360">
        <v>3039.27</v>
      </c>
      <c r="S360">
        <v>1.798996</v>
      </c>
      <c r="T360" s="84">
        <v>2969.83</v>
      </c>
      <c r="U360" s="57">
        <v>44166</v>
      </c>
      <c r="V360" s="81" t="str">
        <f t="shared" si="15"/>
        <v>82020</v>
      </c>
      <c r="W360" s="80" t="str">
        <f t="shared" si="16"/>
        <v>Acima de 120 dias</v>
      </c>
      <c r="X360" s="81" t="str">
        <f t="shared" si="17"/>
        <v>122020</v>
      </c>
    </row>
    <row r="361" spans="1:24" x14ac:dyDescent="0.3">
      <c r="A361" s="57">
        <v>44316</v>
      </c>
      <c r="B361">
        <v>29894663000189</v>
      </c>
      <c r="C361" t="s">
        <v>96</v>
      </c>
      <c r="D361" s="57">
        <v>44099</v>
      </c>
      <c r="E361">
        <v>170.9</v>
      </c>
      <c r="F361" s="57">
        <v>44234</v>
      </c>
      <c r="G361">
        <v>-82</v>
      </c>
      <c r="H361" s="57">
        <v>46667</v>
      </c>
      <c r="I361">
        <v>2351</v>
      </c>
      <c r="J361">
        <v>300577242</v>
      </c>
      <c r="K361">
        <v>84</v>
      </c>
      <c r="L361"/>
      <c r="M361"/>
      <c r="N361">
        <v>1.3599999999999999</v>
      </c>
      <c r="O361" s="83">
        <v>8851.61</v>
      </c>
      <c r="P361">
        <v>8421.58</v>
      </c>
      <c r="Q361">
        <v>1.3280339999999999</v>
      </c>
      <c r="R361">
        <v>8769.43</v>
      </c>
      <c r="S361">
        <v>1.3280339999999999</v>
      </c>
      <c r="T361" s="84">
        <v>8851.61</v>
      </c>
      <c r="U361" s="57">
        <v>44256</v>
      </c>
      <c r="V361" s="81" t="str">
        <f t="shared" si="15"/>
        <v>92020</v>
      </c>
      <c r="W361" s="80" t="str">
        <f t="shared" si="16"/>
        <v>61 a 90 dias</v>
      </c>
      <c r="X361" s="81" t="str">
        <f t="shared" si="17"/>
        <v>32021</v>
      </c>
    </row>
    <row r="362" spans="1:24" x14ac:dyDescent="0.3">
      <c r="A362" s="57">
        <v>44316</v>
      </c>
      <c r="B362">
        <v>29894663000189</v>
      </c>
      <c r="C362" t="s">
        <v>96</v>
      </c>
      <c r="D362" s="57">
        <v>43903</v>
      </c>
      <c r="E362">
        <v>12.2</v>
      </c>
      <c r="F362" s="57">
        <v>44019</v>
      </c>
      <c r="G362">
        <v>-297</v>
      </c>
      <c r="H362" s="57">
        <v>46062</v>
      </c>
      <c r="I362">
        <v>1746</v>
      </c>
      <c r="J362">
        <v>300603215</v>
      </c>
      <c r="K362">
        <v>72</v>
      </c>
      <c r="L362"/>
      <c r="M362"/>
      <c r="N362">
        <v>1.4950000000000001</v>
      </c>
      <c r="O362" s="83">
        <v>542.62</v>
      </c>
      <c r="P362">
        <v>529.37999999999988</v>
      </c>
      <c r="Q362">
        <v>2.022964</v>
      </c>
      <c r="R362">
        <v>598.25</v>
      </c>
      <c r="S362">
        <v>2.022964</v>
      </c>
      <c r="T362" s="84">
        <v>542.62</v>
      </c>
      <c r="U362" s="57">
        <v>44044</v>
      </c>
      <c r="V362" s="81" t="str">
        <f t="shared" si="15"/>
        <v>32020</v>
      </c>
      <c r="W362" s="80" t="str">
        <f t="shared" si="16"/>
        <v>Acima de 120 dias</v>
      </c>
      <c r="X362" s="81" t="str">
        <f t="shared" si="17"/>
        <v>82020</v>
      </c>
    </row>
    <row r="363" spans="1:24" x14ac:dyDescent="0.3">
      <c r="A363" s="57">
        <v>44316</v>
      </c>
      <c r="B363">
        <v>29894663000189</v>
      </c>
      <c r="C363" t="s">
        <v>96</v>
      </c>
      <c r="D363" s="57">
        <v>43903</v>
      </c>
      <c r="E363">
        <v>16.75</v>
      </c>
      <c r="F363" s="57">
        <v>44323</v>
      </c>
      <c r="G363">
        <v>7</v>
      </c>
      <c r="H363" s="57">
        <v>46062</v>
      </c>
      <c r="I363">
        <v>1746</v>
      </c>
      <c r="J363">
        <v>300604440</v>
      </c>
      <c r="K363">
        <v>72</v>
      </c>
      <c r="L363"/>
      <c r="M363"/>
      <c r="N363">
        <v>1.4950000000000001</v>
      </c>
      <c r="O363" s="83">
        <v>575.48</v>
      </c>
      <c r="P363">
        <v>726.74999999999977</v>
      </c>
      <c r="Q363">
        <v>2.038484</v>
      </c>
      <c r="R363">
        <v>653.87</v>
      </c>
      <c r="S363">
        <v>2.038484</v>
      </c>
      <c r="T363" s="84">
        <v>575.48</v>
      </c>
      <c r="U363" s="57">
        <v>44317</v>
      </c>
      <c r="V363" s="81" t="str">
        <f t="shared" si="15"/>
        <v>32020</v>
      </c>
      <c r="W363" s="80" t="str">
        <f t="shared" si="16"/>
        <v>1 a 30 dias</v>
      </c>
      <c r="X363" s="81" t="str">
        <f t="shared" si="17"/>
        <v>52021</v>
      </c>
    </row>
    <row r="364" spans="1:24" x14ac:dyDescent="0.3">
      <c r="A364" s="57">
        <v>44316</v>
      </c>
      <c r="B364">
        <v>29894663000189</v>
      </c>
      <c r="C364" t="s">
        <v>96</v>
      </c>
      <c r="D364" s="57">
        <v>43936</v>
      </c>
      <c r="E364">
        <v>160.85</v>
      </c>
      <c r="F364" s="57">
        <v>44050</v>
      </c>
      <c r="G364">
        <v>-266</v>
      </c>
      <c r="H364" s="57">
        <v>46090</v>
      </c>
      <c r="I364">
        <v>1774</v>
      </c>
      <c r="J364">
        <v>300615743</v>
      </c>
      <c r="K364">
        <v>72</v>
      </c>
      <c r="L364"/>
      <c r="M364"/>
      <c r="N364">
        <v>1.5198626744605421</v>
      </c>
      <c r="O364" s="83">
        <v>6984.47</v>
      </c>
      <c r="P364">
        <v>6937.1000000000022</v>
      </c>
      <c r="Q364">
        <v>2.0688520000000001</v>
      </c>
      <c r="R364">
        <v>7755.45</v>
      </c>
      <c r="S364">
        <v>2.0688520000000001</v>
      </c>
      <c r="T364" s="84">
        <v>6984.47</v>
      </c>
      <c r="U364" s="57">
        <v>44044</v>
      </c>
      <c r="V364" s="81" t="str">
        <f t="shared" si="15"/>
        <v>42020</v>
      </c>
      <c r="W364" s="80" t="str">
        <f t="shared" si="16"/>
        <v>Acima de 120 dias</v>
      </c>
      <c r="X364" s="81" t="str">
        <f t="shared" si="17"/>
        <v>82020</v>
      </c>
    </row>
    <row r="365" spans="1:24" x14ac:dyDescent="0.3">
      <c r="A365" s="57">
        <v>44316</v>
      </c>
      <c r="B365">
        <v>29894663000189</v>
      </c>
      <c r="C365" t="s">
        <v>96</v>
      </c>
      <c r="D365" s="57">
        <v>43936</v>
      </c>
      <c r="E365">
        <v>191</v>
      </c>
      <c r="F365" s="57">
        <v>44234</v>
      </c>
      <c r="G365">
        <v>-82</v>
      </c>
      <c r="H365" s="57">
        <v>46090</v>
      </c>
      <c r="I365">
        <v>1774</v>
      </c>
      <c r="J365">
        <v>300617893</v>
      </c>
      <c r="K365">
        <v>72</v>
      </c>
      <c r="L365"/>
      <c r="M365"/>
      <c r="N365">
        <v>1.5086183807659506</v>
      </c>
      <c r="O365" s="83">
        <v>7165.35</v>
      </c>
      <c r="P365">
        <v>8264.7000000000007</v>
      </c>
      <c r="Q365">
        <v>2.0571670000000002</v>
      </c>
      <c r="R365">
        <v>8083.81</v>
      </c>
      <c r="S365">
        <v>2.0571670000000002</v>
      </c>
      <c r="T365" s="84">
        <v>7165.35</v>
      </c>
      <c r="U365" s="57">
        <v>44228</v>
      </c>
      <c r="V365" s="81" t="str">
        <f t="shared" si="15"/>
        <v>42020</v>
      </c>
      <c r="W365" s="80" t="str">
        <f t="shared" si="16"/>
        <v>61 a 90 dias</v>
      </c>
      <c r="X365" s="81" t="str">
        <f t="shared" si="17"/>
        <v>22021</v>
      </c>
    </row>
    <row r="366" spans="1:24" x14ac:dyDescent="0.3">
      <c r="A366" s="57">
        <v>44316</v>
      </c>
      <c r="B366">
        <v>29894663000189</v>
      </c>
      <c r="C366" t="s">
        <v>96</v>
      </c>
      <c r="D366" s="57">
        <v>43978</v>
      </c>
      <c r="E366">
        <v>84.93</v>
      </c>
      <c r="F366" s="57">
        <v>44111</v>
      </c>
      <c r="G366">
        <v>-205</v>
      </c>
      <c r="H366" s="57">
        <v>46119</v>
      </c>
      <c r="I366">
        <v>1803</v>
      </c>
      <c r="J366">
        <v>300621269</v>
      </c>
      <c r="K366">
        <v>72</v>
      </c>
      <c r="L366"/>
      <c r="M366"/>
      <c r="N366">
        <v>1.4949999999999999</v>
      </c>
      <c r="O366" s="83">
        <v>3556.4</v>
      </c>
      <c r="P366">
        <v>3710.8999999999992</v>
      </c>
      <c r="Q366">
        <v>2.0493299999999999</v>
      </c>
      <c r="R366">
        <v>3980.46</v>
      </c>
      <c r="S366">
        <v>2.0493299999999999</v>
      </c>
      <c r="T366" s="84">
        <v>3556.4</v>
      </c>
      <c r="U366" s="57">
        <v>44105</v>
      </c>
      <c r="V366" s="81" t="str">
        <f t="shared" si="15"/>
        <v>52020</v>
      </c>
      <c r="W366" s="80" t="str">
        <f t="shared" si="16"/>
        <v>Acima de 120 dias</v>
      </c>
      <c r="X366" s="81" t="str">
        <f t="shared" si="17"/>
        <v>102020</v>
      </c>
    </row>
    <row r="367" spans="1:24" x14ac:dyDescent="0.3">
      <c r="A367" s="57">
        <v>44316</v>
      </c>
      <c r="B367">
        <v>29894663000189</v>
      </c>
      <c r="C367" t="s">
        <v>96</v>
      </c>
      <c r="D367" s="57">
        <v>43978</v>
      </c>
      <c r="E367">
        <v>375</v>
      </c>
      <c r="F367" s="57">
        <v>44081</v>
      </c>
      <c r="G367">
        <v>-235</v>
      </c>
      <c r="H367" s="57">
        <v>46119</v>
      </c>
      <c r="I367">
        <v>1803</v>
      </c>
      <c r="J367">
        <v>300623597</v>
      </c>
      <c r="K367">
        <v>72</v>
      </c>
      <c r="L367"/>
      <c r="M367"/>
      <c r="N367">
        <v>1.4053792805796665</v>
      </c>
      <c r="O367" s="83">
        <v>16884.400000000001</v>
      </c>
      <c r="P367">
        <v>16821.959999999995</v>
      </c>
      <c r="Q367">
        <v>1.79616</v>
      </c>
      <c r="R367">
        <v>18290.02</v>
      </c>
      <c r="S367">
        <v>1.79616</v>
      </c>
      <c r="T367" s="84">
        <v>16884.400000000001</v>
      </c>
      <c r="U367" s="57">
        <v>44105</v>
      </c>
      <c r="V367" s="81" t="str">
        <f t="shared" si="15"/>
        <v>52020</v>
      </c>
      <c r="W367" s="80" t="str">
        <f t="shared" si="16"/>
        <v>Acima de 120 dias</v>
      </c>
      <c r="X367" s="81" t="str">
        <f t="shared" si="17"/>
        <v>102020</v>
      </c>
    </row>
    <row r="368" spans="1:24" x14ac:dyDescent="0.3">
      <c r="A368" s="57">
        <v>44316</v>
      </c>
      <c r="B368">
        <v>29894663000189</v>
      </c>
      <c r="C368" t="s">
        <v>96</v>
      </c>
      <c r="D368" s="57">
        <v>44134</v>
      </c>
      <c r="E368">
        <v>101.63</v>
      </c>
      <c r="F368" s="57">
        <v>44262</v>
      </c>
      <c r="G368">
        <v>-54</v>
      </c>
      <c r="H368" s="57">
        <v>46699</v>
      </c>
      <c r="I368">
        <v>2383</v>
      </c>
      <c r="J368">
        <v>300654551</v>
      </c>
      <c r="K368">
        <v>84</v>
      </c>
      <c r="L368"/>
      <c r="M368"/>
      <c r="N368">
        <v>1.4135520000000001</v>
      </c>
      <c r="O368" s="83">
        <v>4584.7800000000007</v>
      </c>
      <c r="P368">
        <v>4925.9599999999973</v>
      </c>
      <c r="Q368">
        <v>1.750194</v>
      </c>
      <c r="R368">
        <v>5064.7400000000007</v>
      </c>
      <c r="S368">
        <v>1.750194</v>
      </c>
      <c r="T368" s="84">
        <v>4584.7800000000007</v>
      </c>
      <c r="U368" s="57">
        <v>44287</v>
      </c>
      <c r="V368" s="81" t="str">
        <f t="shared" si="15"/>
        <v>102020</v>
      </c>
      <c r="W368" s="80" t="str">
        <f t="shared" si="16"/>
        <v>31 a 60 dias</v>
      </c>
      <c r="X368" s="81" t="str">
        <f t="shared" si="17"/>
        <v>42021</v>
      </c>
    </row>
    <row r="369" spans="1:24" x14ac:dyDescent="0.3">
      <c r="A369" s="57">
        <v>44316</v>
      </c>
      <c r="B369">
        <v>29894663000189</v>
      </c>
      <c r="C369" t="s">
        <v>96</v>
      </c>
      <c r="D369" s="57">
        <v>44074</v>
      </c>
      <c r="E369">
        <v>579</v>
      </c>
      <c r="F369" s="57">
        <v>44172</v>
      </c>
      <c r="G369">
        <v>-144</v>
      </c>
      <c r="H369" s="57">
        <v>46575</v>
      </c>
      <c r="I369">
        <v>2259</v>
      </c>
      <c r="J369">
        <v>300655263</v>
      </c>
      <c r="K369">
        <v>84</v>
      </c>
      <c r="L369"/>
      <c r="M369"/>
      <c r="N369">
        <v>1.4317032632971098</v>
      </c>
      <c r="O369" s="83">
        <v>27049.78</v>
      </c>
      <c r="P369">
        <v>28130.420000000006</v>
      </c>
      <c r="Q369">
        <v>1.779452</v>
      </c>
      <c r="R369">
        <v>29663.42</v>
      </c>
      <c r="S369">
        <v>1.779452</v>
      </c>
      <c r="T369" s="84">
        <v>27049.78</v>
      </c>
      <c r="U369" s="57">
        <v>44166</v>
      </c>
      <c r="V369" s="81" t="str">
        <f t="shared" si="15"/>
        <v>82020</v>
      </c>
      <c r="W369" s="80" t="str">
        <f t="shared" si="16"/>
        <v>Acima de 120 dias</v>
      </c>
      <c r="X369" s="81" t="str">
        <f t="shared" si="17"/>
        <v>122020</v>
      </c>
    </row>
    <row r="370" spans="1:24" x14ac:dyDescent="0.3">
      <c r="A370" s="57">
        <v>44316</v>
      </c>
      <c r="B370">
        <v>29894663000189</v>
      </c>
      <c r="C370" t="s">
        <v>96</v>
      </c>
      <c r="D370" s="57">
        <v>44074</v>
      </c>
      <c r="E370">
        <v>174.88</v>
      </c>
      <c r="F370" s="57">
        <v>44323</v>
      </c>
      <c r="G370">
        <v>7</v>
      </c>
      <c r="H370" s="57">
        <v>46575</v>
      </c>
      <c r="I370">
        <v>2259</v>
      </c>
      <c r="J370">
        <v>300660247</v>
      </c>
      <c r="K370">
        <v>84</v>
      </c>
      <c r="L370"/>
      <c r="M370"/>
      <c r="N370">
        <v>1.4479234001435337</v>
      </c>
      <c r="O370" s="83">
        <v>7259.64</v>
      </c>
      <c r="P370">
        <v>8450.9500000000025</v>
      </c>
      <c r="Q370">
        <v>1.7967770000000001</v>
      </c>
      <c r="R370">
        <v>8045.52</v>
      </c>
      <c r="S370">
        <v>1.7967770000000001</v>
      </c>
      <c r="T370" s="84">
        <v>7259.64</v>
      </c>
      <c r="U370" s="57">
        <v>44317</v>
      </c>
      <c r="V370" s="81" t="str">
        <f t="shared" si="15"/>
        <v>82020</v>
      </c>
      <c r="W370" s="80" t="str">
        <f t="shared" si="16"/>
        <v>1 a 30 dias</v>
      </c>
      <c r="X370" s="81" t="str">
        <f t="shared" si="17"/>
        <v>52021</v>
      </c>
    </row>
    <row r="371" spans="1:24" x14ac:dyDescent="0.3">
      <c r="A371" s="57">
        <v>44316</v>
      </c>
      <c r="B371">
        <v>29894663000189</v>
      </c>
      <c r="C371" t="s">
        <v>96</v>
      </c>
      <c r="D371" s="57">
        <v>44099</v>
      </c>
      <c r="E371">
        <v>149.9</v>
      </c>
      <c r="F371" s="57">
        <v>44203</v>
      </c>
      <c r="G371">
        <v>-113</v>
      </c>
      <c r="H371" s="57">
        <v>46241</v>
      </c>
      <c r="I371">
        <v>1925</v>
      </c>
      <c r="J371">
        <v>300662774</v>
      </c>
      <c r="K371">
        <v>72</v>
      </c>
      <c r="L371"/>
      <c r="M371"/>
      <c r="N371">
        <v>1.3599999999999999</v>
      </c>
      <c r="O371" s="83">
        <v>6445.2</v>
      </c>
      <c r="P371">
        <v>6813.1499999999978</v>
      </c>
      <c r="Q371">
        <v>1.7298450000000001</v>
      </c>
      <c r="R371">
        <v>7040.64</v>
      </c>
      <c r="S371">
        <v>1.7298450000000001</v>
      </c>
      <c r="T371" s="84">
        <v>6445.2</v>
      </c>
      <c r="U371" s="57">
        <v>44197</v>
      </c>
      <c r="V371" s="81" t="str">
        <f t="shared" si="15"/>
        <v>92020</v>
      </c>
      <c r="W371" s="80" t="str">
        <f t="shared" si="16"/>
        <v>91 a 120 dias</v>
      </c>
      <c r="X371" s="81" t="str">
        <f t="shared" si="17"/>
        <v>12021</v>
      </c>
    </row>
    <row r="372" spans="1:24" x14ac:dyDescent="0.3">
      <c r="A372" s="57">
        <v>44316</v>
      </c>
      <c r="B372">
        <v>29894663000189</v>
      </c>
      <c r="C372" t="s">
        <v>96</v>
      </c>
      <c r="D372" s="57">
        <v>44074</v>
      </c>
      <c r="E372">
        <v>162.96</v>
      </c>
      <c r="F372" s="57">
        <v>44234</v>
      </c>
      <c r="G372">
        <v>-82</v>
      </c>
      <c r="H372" s="57">
        <v>46575</v>
      </c>
      <c r="I372">
        <v>2259</v>
      </c>
      <c r="J372">
        <v>300663089</v>
      </c>
      <c r="K372">
        <v>84</v>
      </c>
      <c r="L372"/>
      <c r="M372"/>
      <c r="N372">
        <v>1.4419019034770517</v>
      </c>
      <c r="O372" s="83">
        <v>7266.1900000000005</v>
      </c>
      <c r="P372">
        <v>7890.630000000001</v>
      </c>
      <c r="Q372">
        <v>1.790314</v>
      </c>
      <c r="R372">
        <v>7999.6500000000005</v>
      </c>
      <c r="S372">
        <v>1.790314</v>
      </c>
      <c r="T372" s="84">
        <v>7266.1900000000005</v>
      </c>
      <c r="U372" s="57">
        <v>44228</v>
      </c>
      <c r="V372" s="81" t="str">
        <f t="shared" si="15"/>
        <v>82020</v>
      </c>
      <c r="W372" s="80" t="str">
        <f t="shared" si="16"/>
        <v>61 a 90 dias</v>
      </c>
      <c r="X372" s="81" t="str">
        <f t="shared" si="17"/>
        <v>22021</v>
      </c>
    </row>
    <row r="373" spans="1:24" x14ac:dyDescent="0.3">
      <c r="A373" s="57">
        <v>44316</v>
      </c>
      <c r="B373">
        <v>29894663000189</v>
      </c>
      <c r="C373" t="s">
        <v>96</v>
      </c>
      <c r="D373" s="57">
        <v>44074</v>
      </c>
      <c r="E373">
        <v>131.66</v>
      </c>
      <c r="F373" s="57">
        <v>44111</v>
      </c>
      <c r="G373">
        <v>-205</v>
      </c>
      <c r="H373" s="57">
        <v>46608</v>
      </c>
      <c r="I373">
        <v>2292</v>
      </c>
      <c r="J373">
        <v>300666739</v>
      </c>
      <c r="K373">
        <v>84</v>
      </c>
      <c r="L373"/>
      <c r="M373"/>
      <c r="N373">
        <v>1.3599999999999999</v>
      </c>
      <c r="O373" s="83">
        <v>6982.21</v>
      </c>
      <c r="P373">
        <v>6593.4999999999964</v>
      </c>
      <c r="Q373">
        <v>1.4690449999999999</v>
      </c>
      <c r="R373">
        <v>7190.07</v>
      </c>
      <c r="S373">
        <v>1.4690449999999999</v>
      </c>
      <c r="T373" s="84">
        <v>6982.21</v>
      </c>
      <c r="U373" s="57">
        <v>44105</v>
      </c>
      <c r="V373" s="81" t="str">
        <f t="shared" si="15"/>
        <v>82020</v>
      </c>
      <c r="W373" s="80" t="str">
        <f t="shared" si="16"/>
        <v>Acima de 120 dias</v>
      </c>
      <c r="X373" s="81" t="str">
        <f t="shared" si="17"/>
        <v>102020</v>
      </c>
    </row>
    <row r="374" spans="1:24" x14ac:dyDescent="0.3">
      <c r="A374" s="57">
        <v>44316</v>
      </c>
      <c r="B374">
        <v>29894663000189</v>
      </c>
      <c r="C374" t="s">
        <v>96</v>
      </c>
      <c r="D374" s="57">
        <v>44134</v>
      </c>
      <c r="E374">
        <v>515.54</v>
      </c>
      <c r="F374" s="57">
        <v>44203</v>
      </c>
      <c r="G374">
        <v>-113</v>
      </c>
      <c r="H374" s="57">
        <v>46728</v>
      </c>
      <c r="I374">
        <v>2412</v>
      </c>
      <c r="J374">
        <v>300696540</v>
      </c>
      <c r="K374">
        <v>84</v>
      </c>
      <c r="L374"/>
      <c r="M374"/>
      <c r="N374">
        <v>1.439003</v>
      </c>
      <c r="O374" s="83">
        <v>24169.93</v>
      </c>
      <c r="P374">
        <v>24413.250000000007</v>
      </c>
      <c r="Q374">
        <v>1.7870779999999999</v>
      </c>
      <c r="R374">
        <v>26690.07</v>
      </c>
      <c r="S374">
        <v>1.7870779999999999</v>
      </c>
      <c r="T374" s="84">
        <v>24169.93</v>
      </c>
      <c r="U374" s="57">
        <v>44197</v>
      </c>
      <c r="V374" s="81" t="str">
        <f t="shared" si="15"/>
        <v>102020</v>
      </c>
      <c r="W374" s="80" t="str">
        <f t="shared" si="16"/>
        <v>91 a 120 dias</v>
      </c>
      <c r="X374" s="81" t="str">
        <f t="shared" si="17"/>
        <v>12021</v>
      </c>
    </row>
    <row r="375" spans="1:24" x14ac:dyDescent="0.3">
      <c r="A375" s="57">
        <v>44316</v>
      </c>
      <c r="B375">
        <v>29894663000189</v>
      </c>
      <c r="C375" t="s">
        <v>96</v>
      </c>
      <c r="D375" s="57">
        <v>43936</v>
      </c>
      <c r="E375">
        <v>408</v>
      </c>
      <c r="F375" s="57">
        <v>44293</v>
      </c>
      <c r="G375">
        <v>-23</v>
      </c>
      <c r="H375" s="57">
        <v>46090</v>
      </c>
      <c r="I375">
        <v>1774</v>
      </c>
      <c r="J375">
        <v>300711422</v>
      </c>
      <c r="K375">
        <v>72</v>
      </c>
      <c r="L375"/>
      <c r="M375"/>
      <c r="N375">
        <v>1.5210393928093946</v>
      </c>
      <c r="O375" s="83">
        <v>14448.2</v>
      </c>
      <c r="P375">
        <v>17589.95</v>
      </c>
      <c r="Q375">
        <v>2.070163</v>
      </c>
      <c r="R375">
        <v>16403.3</v>
      </c>
      <c r="S375">
        <v>2.070163</v>
      </c>
      <c r="T375" s="84">
        <v>14448.2</v>
      </c>
      <c r="U375" s="57">
        <v>44287</v>
      </c>
      <c r="V375" s="81" t="str">
        <f t="shared" si="15"/>
        <v>42020</v>
      </c>
      <c r="W375" s="80" t="str">
        <f t="shared" si="16"/>
        <v>1 a 30 dias</v>
      </c>
      <c r="X375" s="81" t="str">
        <f t="shared" si="17"/>
        <v>42021</v>
      </c>
    </row>
    <row r="376" spans="1:24" x14ac:dyDescent="0.3">
      <c r="A376" s="57">
        <v>44316</v>
      </c>
      <c r="B376">
        <v>29894663000189</v>
      </c>
      <c r="C376" t="s">
        <v>96</v>
      </c>
      <c r="D376" s="57">
        <v>44099</v>
      </c>
      <c r="E376">
        <v>161.9</v>
      </c>
      <c r="F376" s="57">
        <v>44203</v>
      </c>
      <c r="G376">
        <v>-113</v>
      </c>
      <c r="H376" s="57">
        <v>46119</v>
      </c>
      <c r="I376">
        <v>1803</v>
      </c>
      <c r="J376">
        <v>300718995</v>
      </c>
      <c r="K376">
        <v>72</v>
      </c>
      <c r="L376"/>
      <c r="M376"/>
      <c r="N376">
        <v>1.3599999999999999</v>
      </c>
      <c r="O376" s="83">
        <v>6830.11</v>
      </c>
      <c r="P376">
        <v>7106.5600000000013</v>
      </c>
      <c r="Q376">
        <v>1.668523</v>
      </c>
      <c r="R376">
        <v>7324.95</v>
      </c>
      <c r="S376">
        <v>1.668523</v>
      </c>
      <c r="T376" s="84">
        <v>6830.11</v>
      </c>
      <c r="U376" s="57">
        <v>44197</v>
      </c>
      <c r="V376" s="81" t="str">
        <f t="shared" si="15"/>
        <v>92020</v>
      </c>
      <c r="W376" s="80" t="str">
        <f t="shared" si="16"/>
        <v>91 a 120 dias</v>
      </c>
      <c r="X376" s="81" t="str">
        <f t="shared" si="17"/>
        <v>12021</v>
      </c>
    </row>
    <row r="377" spans="1:24" x14ac:dyDescent="0.3">
      <c r="A377" s="57">
        <v>44316</v>
      </c>
      <c r="B377">
        <v>29894663000189</v>
      </c>
      <c r="C377" t="s">
        <v>96</v>
      </c>
      <c r="D377" s="57">
        <v>43978</v>
      </c>
      <c r="E377">
        <v>209</v>
      </c>
      <c r="F377" s="57">
        <v>44323</v>
      </c>
      <c r="G377">
        <v>7</v>
      </c>
      <c r="H377" s="57">
        <v>46514</v>
      </c>
      <c r="I377">
        <v>2198</v>
      </c>
      <c r="J377">
        <v>300735729</v>
      </c>
      <c r="K377">
        <v>84</v>
      </c>
      <c r="L377"/>
      <c r="M377"/>
      <c r="N377">
        <v>1.443757</v>
      </c>
      <c r="O377" s="83">
        <v>8577.18</v>
      </c>
      <c r="P377">
        <v>10153.24</v>
      </c>
      <c r="Q377">
        <v>1.791641</v>
      </c>
      <c r="R377">
        <v>9483.6</v>
      </c>
      <c r="S377">
        <v>1.791641</v>
      </c>
      <c r="T377" s="84">
        <v>8577.18</v>
      </c>
      <c r="U377" s="57">
        <v>44317</v>
      </c>
      <c r="V377" s="81" t="str">
        <f t="shared" si="15"/>
        <v>52020</v>
      </c>
      <c r="W377" s="80" t="str">
        <f t="shared" si="16"/>
        <v>1 a 30 dias</v>
      </c>
      <c r="X377" s="81" t="str">
        <f t="shared" si="17"/>
        <v>52021</v>
      </c>
    </row>
    <row r="378" spans="1:24" x14ac:dyDescent="0.3">
      <c r="A378" s="57">
        <v>44316</v>
      </c>
      <c r="B378">
        <v>29894663000189</v>
      </c>
      <c r="C378" t="s">
        <v>96</v>
      </c>
      <c r="D378" s="57">
        <v>44074</v>
      </c>
      <c r="E378">
        <v>267</v>
      </c>
      <c r="F378" s="57">
        <v>44172</v>
      </c>
      <c r="G378">
        <v>-144</v>
      </c>
      <c r="H378" s="57">
        <v>46608</v>
      </c>
      <c r="I378">
        <v>2292</v>
      </c>
      <c r="J378">
        <v>300741328</v>
      </c>
      <c r="K378">
        <v>84</v>
      </c>
      <c r="L378"/>
      <c r="M378"/>
      <c r="N378">
        <v>1.4138980000000001</v>
      </c>
      <c r="O378" s="83">
        <v>12605.67</v>
      </c>
      <c r="P378">
        <v>13130.500000000004</v>
      </c>
      <c r="Q378">
        <v>1.7604040000000001</v>
      </c>
      <c r="R378">
        <v>13837.7</v>
      </c>
      <c r="S378">
        <v>1.7604040000000001</v>
      </c>
      <c r="T378" s="84">
        <v>12605.67</v>
      </c>
      <c r="U378" s="57">
        <v>44166</v>
      </c>
      <c r="V378" s="81" t="str">
        <f t="shared" si="15"/>
        <v>82020</v>
      </c>
      <c r="W378" s="80" t="str">
        <f t="shared" si="16"/>
        <v>Acima de 120 dias</v>
      </c>
      <c r="X378" s="81" t="str">
        <f t="shared" si="17"/>
        <v>122020</v>
      </c>
    </row>
    <row r="379" spans="1:24" x14ac:dyDescent="0.3">
      <c r="A379" s="57">
        <v>44316</v>
      </c>
      <c r="B379">
        <v>29894663000189</v>
      </c>
      <c r="C379" t="s">
        <v>96</v>
      </c>
      <c r="D379" s="57">
        <v>44040</v>
      </c>
      <c r="E379">
        <v>54.84</v>
      </c>
      <c r="F379" s="57">
        <v>44050</v>
      </c>
      <c r="G379">
        <v>-266</v>
      </c>
      <c r="H379" s="57">
        <v>46545</v>
      </c>
      <c r="I379">
        <v>2229</v>
      </c>
      <c r="J379">
        <v>300743964</v>
      </c>
      <c r="K379">
        <v>84</v>
      </c>
      <c r="L379"/>
      <c r="M379"/>
      <c r="N379">
        <v>1.4367050411671225</v>
      </c>
      <c r="O379" s="83">
        <v>2760.37</v>
      </c>
      <c r="P379">
        <v>2655.4699999999984</v>
      </c>
      <c r="Q379">
        <v>1.789407</v>
      </c>
      <c r="R379">
        <v>3006.25</v>
      </c>
      <c r="S379">
        <v>1.789407</v>
      </c>
      <c r="T379" s="84">
        <v>2760.37</v>
      </c>
      <c r="U379" s="57">
        <v>44075</v>
      </c>
      <c r="V379" s="81" t="str">
        <f t="shared" si="15"/>
        <v>72020</v>
      </c>
      <c r="W379" s="80" t="str">
        <f t="shared" si="16"/>
        <v>Acima de 120 dias</v>
      </c>
      <c r="X379" s="81" t="str">
        <f t="shared" si="17"/>
        <v>92020</v>
      </c>
    </row>
    <row r="380" spans="1:24" x14ac:dyDescent="0.3">
      <c r="A380" s="57">
        <v>44316</v>
      </c>
      <c r="B380">
        <v>29894663000189</v>
      </c>
      <c r="C380" t="s">
        <v>96</v>
      </c>
      <c r="D380" s="57">
        <v>44040</v>
      </c>
      <c r="E380">
        <v>59</v>
      </c>
      <c r="F380" s="57">
        <v>44293</v>
      </c>
      <c r="G380">
        <v>-23</v>
      </c>
      <c r="H380" s="57">
        <v>46545</v>
      </c>
      <c r="I380">
        <v>2229</v>
      </c>
      <c r="J380">
        <v>300746264</v>
      </c>
      <c r="K380">
        <v>84</v>
      </c>
      <c r="L380"/>
      <c r="M380"/>
      <c r="N380">
        <v>1.4321025038598394</v>
      </c>
      <c r="O380" s="83">
        <v>2500.8200000000002</v>
      </c>
      <c r="P380">
        <v>2861.2200000000003</v>
      </c>
      <c r="Q380">
        <v>1.7849120000000001</v>
      </c>
      <c r="R380">
        <v>2766.04</v>
      </c>
      <c r="S380">
        <v>1.7849120000000001</v>
      </c>
      <c r="T380" s="84">
        <v>2500.8200000000002</v>
      </c>
      <c r="U380" s="57">
        <v>44287</v>
      </c>
      <c r="V380" s="81" t="str">
        <f t="shared" si="15"/>
        <v>72020</v>
      </c>
      <c r="W380" s="80" t="str">
        <f t="shared" si="16"/>
        <v>1 a 30 dias</v>
      </c>
      <c r="X380" s="81" t="str">
        <f t="shared" si="17"/>
        <v>42021</v>
      </c>
    </row>
    <row r="381" spans="1:24" x14ac:dyDescent="0.3">
      <c r="A381" s="57">
        <v>44316</v>
      </c>
      <c r="B381">
        <v>29894663000189</v>
      </c>
      <c r="C381" t="s">
        <v>96</v>
      </c>
      <c r="D381" s="57">
        <v>44074</v>
      </c>
      <c r="E381">
        <v>317.2</v>
      </c>
      <c r="F381" s="57">
        <v>44323</v>
      </c>
      <c r="G381">
        <v>7</v>
      </c>
      <c r="H381" s="57">
        <v>45481</v>
      </c>
      <c r="I381">
        <v>1165</v>
      </c>
      <c r="J381">
        <v>300756727</v>
      </c>
      <c r="K381">
        <v>48</v>
      </c>
      <c r="L381"/>
      <c r="M381"/>
      <c r="N381">
        <v>1.3599999999999999</v>
      </c>
      <c r="O381" s="83">
        <v>8975.4700000000012</v>
      </c>
      <c r="P381">
        <v>11032.980000000003</v>
      </c>
      <c r="Q381">
        <v>1.795577</v>
      </c>
      <c r="R381">
        <v>9662.8900000000012</v>
      </c>
      <c r="S381">
        <v>1.795577</v>
      </c>
      <c r="T381" s="84">
        <v>8975.4700000000012</v>
      </c>
      <c r="U381" s="57">
        <v>44317</v>
      </c>
      <c r="V381" s="81" t="str">
        <f t="shared" si="15"/>
        <v>82020</v>
      </c>
      <c r="W381" s="80" t="str">
        <f t="shared" si="16"/>
        <v>1 a 30 dias</v>
      </c>
      <c r="X381" s="81" t="str">
        <f t="shared" si="17"/>
        <v>52021</v>
      </c>
    </row>
    <row r="382" spans="1:24" x14ac:dyDescent="0.3">
      <c r="A382" s="57">
        <v>44316</v>
      </c>
      <c r="B382">
        <v>29894663000189</v>
      </c>
      <c r="C382" t="s">
        <v>96</v>
      </c>
      <c r="D382" s="57">
        <v>44099</v>
      </c>
      <c r="E382">
        <v>311</v>
      </c>
      <c r="F382" s="57">
        <v>44323</v>
      </c>
      <c r="G382">
        <v>7</v>
      </c>
      <c r="H382" s="57">
        <v>45481</v>
      </c>
      <c r="I382">
        <v>1165</v>
      </c>
      <c r="J382">
        <v>300758450</v>
      </c>
      <c r="K382">
        <v>48</v>
      </c>
      <c r="L382"/>
      <c r="M382"/>
      <c r="N382">
        <v>1.3599999999999999</v>
      </c>
      <c r="O382" s="83">
        <v>8824.81</v>
      </c>
      <c r="P382">
        <v>10626.31</v>
      </c>
      <c r="Q382">
        <v>1.7785960000000001</v>
      </c>
      <c r="R382">
        <v>9474.01</v>
      </c>
      <c r="S382">
        <v>1.7785960000000001</v>
      </c>
      <c r="T382" s="84">
        <v>8824.81</v>
      </c>
      <c r="U382" s="57">
        <v>44317</v>
      </c>
      <c r="V382" s="81" t="str">
        <f t="shared" si="15"/>
        <v>92020</v>
      </c>
      <c r="W382" s="80" t="str">
        <f t="shared" si="16"/>
        <v>1 a 30 dias</v>
      </c>
      <c r="X382" s="81" t="str">
        <f t="shared" si="17"/>
        <v>52021</v>
      </c>
    </row>
    <row r="383" spans="1:24" x14ac:dyDescent="0.3">
      <c r="A383" s="57">
        <v>44316</v>
      </c>
      <c r="B383">
        <v>29894663000189</v>
      </c>
      <c r="C383" t="s">
        <v>96</v>
      </c>
      <c r="D383" s="57">
        <v>43903</v>
      </c>
      <c r="E383">
        <v>210</v>
      </c>
      <c r="F383" s="57">
        <v>44323</v>
      </c>
      <c r="G383">
        <v>7</v>
      </c>
      <c r="H383" s="57">
        <v>45329</v>
      </c>
      <c r="I383">
        <v>1013</v>
      </c>
      <c r="J383">
        <v>300801007</v>
      </c>
      <c r="K383">
        <v>48</v>
      </c>
      <c r="L383"/>
      <c r="M383"/>
      <c r="N383">
        <v>1.4949999999999999</v>
      </c>
      <c r="O383" s="83">
        <v>5195.26</v>
      </c>
      <c r="P383">
        <v>7038.239999999998</v>
      </c>
      <c r="Q383">
        <v>2.0529540000000002</v>
      </c>
      <c r="R383">
        <v>5639.47</v>
      </c>
      <c r="S383">
        <v>2.0529540000000002</v>
      </c>
      <c r="T383" s="84">
        <v>5195.26</v>
      </c>
      <c r="U383" s="57">
        <v>44317</v>
      </c>
      <c r="V383" s="81" t="str">
        <f t="shared" si="15"/>
        <v>32020</v>
      </c>
      <c r="W383" s="80" t="str">
        <f t="shared" si="16"/>
        <v>1 a 30 dias</v>
      </c>
      <c r="X383" s="81" t="str">
        <f t="shared" si="17"/>
        <v>52021</v>
      </c>
    </row>
    <row r="384" spans="1:24" x14ac:dyDescent="0.3">
      <c r="A384" s="57">
        <v>44316</v>
      </c>
      <c r="B384">
        <v>29894663000189</v>
      </c>
      <c r="C384" t="s">
        <v>96</v>
      </c>
      <c r="D384" s="57">
        <v>43903</v>
      </c>
      <c r="E384">
        <v>46</v>
      </c>
      <c r="F384" s="57">
        <v>44262</v>
      </c>
      <c r="G384">
        <v>-54</v>
      </c>
      <c r="H384" s="57">
        <v>46062</v>
      </c>
      <c r="I384">
        <v>1746</v>
      </c>
      <c r="J384">
        <v>300807297</v>
      </c>
      <c r="K384">
        <v>72</v>
      </c>
      <c r="L384"/>
      <c r="M384"/>
      <c r="N384">
        <v>1.4950000000000001</v>
      </c>
      <c r="O384" s="83">
        <v>1669.54</v>
      </c>
      <c r="P384">
        <v>1995.9199999999994</v>
      </c>
      <c r="Q384">
        <v>2.0465170000000001</v>
      </c>
      <c r="R384">
        <v>1887.68</v>
      </c>
      <c r="S384">
        <v>2.0465170000000001</v>
      </c>
      <c r="T384" s="84">
        <v>1669.54</v>
      </c>
      <c r="U384" s="57">
        <v>44287</v>
      </c>
      <c r="V384" s="81" t="str">
        <f t="shared" si="15"/>
        <v>32020</v>
      </c>
      <c r="W384" s="80" t="str">
        <f t="shared" si="16"/>
        <v>31 a 60 dias</v>
      </c>
      <c r="X384" s="81" t="str">
        <f t="shared" si="17"/>
        <v>42021</v>
      </c>
    </row>
    <row r="385" spans="1:24" x14ac:dyDescent="0.3">
      <c r="A385" s="57">
        <v>44316</v>
      </c>
      <c r="B385">
        <v>29894663000189</v>
      </c>
      <c r="C385" t="s">
        <v>96</v>
      </c>
      <c r="D385" s="57">
        <v>43978</v>
      </c>
      <c r="E385">
        <v>42.78</v>
      </c>
      <c r="F385" s="57">
        <v>44111</v>
      </c>
      <c r="G385">
        <v>-205</v>
      </c>
      <c r="H385" s="57">
        <v>46119</v>
      </c>
      <c r="I385">
        <v>1803</v>
      </c>
      <c r="J385">
        <v>300819828</v>
      </c>
      <c r="K385">
        <v>72</v>
      </c>
      <c r="L385"/>
      <c r="M385"/>
      <c r="N385">
        <v>1.4949999999999999</v>
      </c>
      <c r="O385" s="83">
        <v>1797.81</v>
      </c>
      <c r="P385">
        <v>1869.2499999999998</v>
      </c>
      <c r="Q385">
        <v>2.0307770000000001</v>
      </c>
      <c r="R385">
        <v>2004.98</v>
      </c>
      <c r="S385">
        <v>2.0307770000000001</v>
      </c>
      <c r="T385" s="84">
        <v>1797.81</v>
      </c>
      <c r="U385" s="57">
        <v>44105</v>
      </c>
      <c r="V385" s="81" t="str">
        <f t="shared" si="15"/>
        <v>52020</v>
      </c>
      <c r="W385" s="80" t="str">
        <f t="shared" si="16"/>
        <v>Acima de 120 dias</v>
      </c>
      <c r="X385" s="81" t="str">
        <f t="shared" si="17"/>
        <v>102020</v>
      </c>
    </row>
    <row r="386" spans="1:24" x14ac:dyDescent="0.3">
      <c r="A386" s="57">
        <v>44316</v>
      </c>
      <c r="B386">
        <v>29894663000189</v>
      </c>
      <c r="C386" t="s">
        <v>96</v>
      </c>
      <c r="D386" s="57">
        <v>43978</v>
      </c>
      <c r="E386">
        <v>859.61</v>
      </c>
      <c r="F386" s="57">
        <v>44234</v>
      </c>
      <c r="G386">
        <v>-82</v>
      </c>
      <c r="H386" s="57">
        <v>46119</v>
      </c>
      <c r="I386">
        <v>1803</v>
      </c>
      <c r="J386">
        <v>300821111</v>
      </c>
      <c r="K386">
        <v>72</v>
      </c>
      <c r="L386"/>
      <c r="M386"/>
      <c r="N386">
        <v>1.5079184341605034</v>
      </c>
      <c r="O386" s="83">
        <v>32454.71</v>
      </c>
      <c r="P386">
        <v>37418.640000000021</v>
      </c>
      <c r="Q386">
        <v>2.064095</v>
      </c>
      <c r="R386">
        <v>36739.270000000004</v>
      </c>
      <c r="S386">
        <v>2.064095</v>
      </c>
      <c r="T386" s="84">
        <v>32454.71</v>
      </c>
      <c r="U386" s="57">
        <v>44228</v>
      </c>
      <c r="V386" s="81" t="str">
        <f t="shared" ref="V386:V449" si="18">MONTH(D386)&amp;YEAR(D386)</f>
        <v>52020</v>
      </c>
      <c r="W386" s="80" t="str">
        <f t="shared" ref="W386:W449" si="19">_xlfn.IFS(G386&lt;-120,"Acima de 120 dias",G386&lt;=-90,"91 a 120 dias",G386&lt;=-61,"61 a 90 dias",G386&lt;=-31,"31 a 60 dias",G386&gt;=-30,"1 a 30 dias")</f>
        <v>61 a 90 dias</v>
      </c>
      <c r="X386" s="81" t="str">
        <f t="shared" si="17"/>
        <v>22021</v>
      </c>
    </row>
    <row r="387" spans="1:24" x14ac:dyDescent="0.3">
      <c r="A387" s="57">
        <v>44316</v>
      </c>
      <c r="B387">
        <v>29894663000189</v>
      </c>
      <c r="C387" t="s">
        <v>96</v>
      </c>
      <c r="D387" s="57">
        <v>44074</v>
      </c>
      <c r="E387">
        <v>52.24</v>
      </c>
      <c r="F387" s="57">
        <v>44323</v>
      </c>
      <c r="G387">
        <v>7</v>
      </c>
      <c r="H387" s="57">
        <v>46575</v>
      </c>
      <c r="I387">
        <v>2259</v>
      </c>
      <c r="J387">
        <v>300826435</v>
      </c>
      <c r="K387">
        <v>84</v>
      </c>
      <c r="L387"/>
      <c r="M387"/>
      <c r="N387">
        <v>1.4210706562192543</v>
      </c>
      <c r="O387" s="83">
        <v>2186.5299999999997</v>
      </c>
      <c r="P387">
        <v>2547.0100000000016</v>
      </c>
      <c r="Q387">
        <v>1.768087</v>
      </c>
      <c r="R387">
        <v>2422.9699999999998</v>
      </c>
      <c r="S387">
        <v>1.768087</v>
      </c>
      <c r="T387" s="84">
        <v>2186.5299999999997</v>
      </c>
      <c r="U387" s="57">
        <v>44317</v>
      </c>
      <c r="V387" s="81" t="str">
        <f t="shared" si="18"/>
        <v>82020</v>
      </c>
      <c r="W387" s="80" t="str">
        <f t="shared" si="19"/>
        <v>1 a 30 dias</v>
      </c>
      <c r="X387" s="81" t="str">
        <f t="shared" ref="X387:X450" si="20">MONTH(U387)&amp;YEAR(U387)</f>
        <v>52021</v>
      </c>
    </row>
    <row r="388" spans="1:24" x14ac:dyDescent="0.3">
      <c r="A388" s="57">
        <v>44316</v>
      </c>
      <c r="B388">
        <v>29894663000189</v>
      </c>
      <c r="C388" t="s">
        <v>96</v>
      </c>
      <c r="D388" s="57">
        <v>44074</v>
      </c>
      <c r="E388">
        <v>182.5</v>
      </c>
      <c r="F388" s="57">
        <v>44323</v>
      </c>
      <c r="G388">
        <v>7</v>
      </c>
      <c r="H388" s="57">
        <v>46608</v>
      </c>
      <c r="I388">
        <v>2292</v>
      </c>
      <c r="J388">
        <v>300835096</v>
      </c>
      <c r="K388">
        <v>84</v>
      </c>
      <c r="L388"/>
      <c r="M388"/>
      <c r="N388">
        <v>1.415564</v>
      </c>
      <c r="O388" s="83">
        <v>7699.91</v>
      </c>
      <c r="P388">
        <v>8970.0000000000018</v>
      </c>
      <c r="Q388">
        <v>1.7621599999999999</v>
      </c>
      <c r="R388">
        <v>8541.51</v>
      </c>
      <c r="S388">
        <v>1.7621599999999999</v>
      </c>
      <c r="T388" s="84">
        <v>7699.91</v>
      </c>
      <c r="U388" s="57">
        <v>44317</v>
      </c>
      <c r="V388" s="81" t="str">
        <f t="shared" si="18"/>
        <v>82020</v>
      </c>
      <c r="W388" s="80" t="str">
        <f t="shared" si="19"/>
        <v>1 a 30 dias</v>
      </c>
      <c r="X388" s="81" t="str">
        <f t="shared" si="20"/>
        <v>52021</v>
      </c>
    </row>
    <row r="389" spans="1:24" x14ac:dyDescent="0.3">
      <c r="A389" s="57">
        <v>44316</v>
      </c>
      <c r="B389">
        <v>29894663000189</v>
      </c>
      <c r="C389" t="s">
        <v>96</v>
      </c>
      <c r="D389" s="57">
        <v>44040</v>
      </c>
      <c r="E389">
        <v>224</v>
      </c>
      <c r="F389" s="57">
        <v>44142</v>
      </c>
      <c r="G389">
        <v>-174</v>
      </c>
      <c r="H389" s="57">
        <v>46514</v>
      </c>
      <c r="I389">
        <v>2198</v>
      </c>
      <c r="J389">
        <v>300837269</v>
      </c>
      <c r="K389">
        <v>84</v>
      </c>
      <c r="L389"/>
      <c r="M389"/>
      <c r="N389">
        <v>1.4446737820543014</v>
      </c>
      <c r="O389" s="83">
        <v>10533.76</v>
      </c>
      <c r="P389">
        <v>10750.21</v>
      </c>
      <c r="Q389">
        <v>1.792867</v>
      </c>
      <c r="R389">
        <v>11505.46</v>
      </c>
      <c r="S389">
        <v>1.792867</v>
      </c>
      <c r="T389" s="84">
        <v>10533.76</v>
      </c>
      <c r="U389" s="57">
        <v>44136</v>
      </c>
      <c r="V389" s="81" t="str">
        <f t="shared" si="18"/>
        <v>72020</v>
      </c>
      <c r="W389" s="80" t="str">
        <f t="shared" si="19"/>
        <v>Acima de 120 dias</v>
      </c>
      <c r="X389" s="81" t="str">
        <f t="shared" si="20"/>
        <v>112020</v>
      </c>
    </row>
    <row r="390" spans="1:24" x14ac:dyDescent="0.3">
      <c r="A390" s="57">
        <v>44316</v>
      </c>
      <c r="B390">
        <v>29894663000189</v>
      </c>
      <c r="C390" t="s">
        <v>96</v>
      </c>
      <c r="D390" s="57">
        <v>44040</v>
      </c>
      <c r="E390">
        <v>290</v>
      </c>
      <c r="F390" s="57">
        <v>44050</v>
      </c>
      <c r="G390">
        <v>-266</v>
      </c>
      <c r="H390" s="57">
        <v>46545</v>
      </c>
      <c r="I390">
        <v>2229</v>
      </c>
      <c r="J390">
        <v>300841432</v>
      </c>
      <c r="K390">
        <v>84</v>
      </c>
      <c r="L390"/>
      <c r="M390"/>
      <c r="N390">
        <v>1.4357492169126642</v>
      </c>
      <c r="O390" s="83">
        <v>14616.87</v>
      </c>
      <c r="P390">
        <v>14046.830000000005</v>
      </c>
      <c r="Q390">
        <v>1.7835799999999999</v>
      </c>
      <c r="R390">
        <v>15901.31</v>
      </c>
      <c r="S390">
        <v>1.7835799999999999</v>
      </c>
      <c r="T390" s="84">
        <v>14616.87</v>
      </c>
      <c r="U390" s="57">
        <v>44075</v>
      </c>
      <c r="V390" s="81" t="str">
        <f t="shared" si="18"/>
        <v>72020</v>
      </c>
      <c r="W390" s="80" t="str">
        <f t="shared" si="19"/>
        <v>Acima de 120 dias</v>
      </c>
      <c r="X390" s="81" t="str">
        <f t="shared" si="20"/>
        <v>92020</v>
      </c>
    </row>
    <row r="391" spans="1:24" x14ac:dyDescent="0.3">
      <c r="A391" s="57">
        <v>44316</v>
      </c>
      <c r="B391">
        <v>29894663000189</v>
      </c>
      <c r="C391" t="s">
        <v>96</v>
      </c>
      <c r="D391" s="57">
        <v>44040</v>
      </c>
      <c r="E391">
        <v>44</v>
      </c>
      <c r="F391" s="57">
        <v>44323</v>
      </c>
      <c r="G391">
        <v>7</v>
      </c>
      <c r="H391" s="57">
        <v>46545</v>
      </c>
      <c r="I391">
        <v>2229</v>
      </c>
      <c r="J391">
        <v>300842596</v>
      </c>
      <c r="K391">
        <v>84</v>
      </c>
      <c r="L391"/>
      <c r="M391"/>
      <c r="N391">
        <v>1.424119315623593</v>
      </c>
      <c r="O391" s="83">
        <v>1824.99</v>
      </c>
      <c r="P391">
        <v>2139.5400000000004</v>
      </c>
      <c r="Q391">
        <v>1.7771650000000001</v>
      </c>
      <c r="R391">
        <v>2023.63</v>
      </c>
      <c r="S391">
        <v>1.7771650000000001</v>
      </c>
      <c r="T391" s="84">
        <v>1824.99</v>
      </c>
      <c r="U391" s="57">
        <v>44317</v>
      </c>
      <c r="V391" s="81" t="str">
        <f t="shared" si="18"/>
        <v>72020</v>
      </c>
      <c r="W391" s="80" t="str">
        <f t="shared" si="19"/>
        <v>1 a 30 dias</v>
      </c>
      <c r="X391" s="81" t="str">
        <f t="shared" si="20"/>
        <v>52021</v>
      </c>
    </row>
    <row r="392" spans="1:24" x14ac:dyDescent="0.3">
      <c r="A392" s="57">
        <v>44316</v>
      </c>
      <c r="B392">
        <v>29894663000189</v>
      </c>
      <c r="C392" t="s">
        <v>96</v>
      </c>
      <c r="D392" s="57">
        <v>44040</v>
      </c>
      <c r="E392">
        <v>134</v>
      </c>
      <c r="F392" s="57">
        <v>44262</v>
      </c>
      <c r="G392">
        <v>-54</v>
      </c>
      <c r="H392" s="57">
        <v>46545</v>
      </c>
      <c r="I392">
        <v>2229</v>
      </c>
      <c r="J392">
        <v>300937940</v>
      </c>
      <c r="K392">
        <v>84</v>
      </c>
      <c r="L392"/>
      <c r="M392"/>
      <c r="N392">
        <v>1.3599999999999999</v>
      </c>
      <c r="O392" s="83">
        <v>6332.58</v>
      </c>
      <c r="P392">
        <v>6657.1500000000005</v>
      </c>
      <c r="Q392">
        <v>1.477169</v>
      </c>
      <c r="R392">
        <v>6551.14</v>
      </c>
      <c r="S392">
        <v>1.477169</v>
      </c>
      <c r="T392" s="84">
        <v>6332.58</v>
      </c>
      <c r="U392" s="57">
        <v>44287</v>
      </c>
      <c r="V392" s="81" t="str">
        <f t="shared" si="18"/>
        <v>72020</v>
      </c>
      <c r="W392" s="80" t="str">
        <f t="shared" si="19"/>
        <v>31 a 60 dias</v>
      </c>
      <c r="X392" s="81" t="str">
        <f t="shared" si="20"/>
        <v>42021</v>
      </c>
    </row>
    <row r="393" spans="1:24" x14ac:dyDescent="0.3">
      <c r="A393" s="57">
        <v>44316</v>
      </c>
      <c r="B393">
        <v>29894663000189</v>
      </c>
      <c r="C393" t="s">
        <v>96</v>
      </c>
      <c r="D393" s="57">
        <v>44040</v>
      </c>
      <c r="E393">
        <v>221.76</v>
      </c>
      <c r="F393" s="57">
        <v>44262</v>
      </c>
      <c r="G393">
        <v>-54</v>
      </c>
      <c r="H393" s="57">
        <v>45817</v>
      </c>
      <c r="I393">
        <v>1501</v>
      </c>
      <c r="J393">
        <v>300946013</v>
      </c>
      <c r="K393">
        <v>60</v>
      </c>
      <c r="L393"/>
      <c r="M393"/>
      <c r="N393">
        <v>1.3599999999999999</v>
      </c>
      <c r="O393" s="83">
        <v>7827.74</v>
      </c>
      <c r="P393">
        <v>8992.1399999999976</v>
      </c>
      <c r="Q393">
        <v>1.7931010000000001</v>
      </c>
      <c r="R393">
        <v>8536.7100000000009</v>
      </c>
      <c r="S393">
        <v>1.7931010000000001</v>
      </c>
      <c r="T393" s="84">
        <v>7827.74</v>
      </c>
      <c r="U393" s="57">
        <v>44287</v>
      </c>
      <c r="V393" s="81" t="str">
        <f t="shared" si="18"/>
        <v>72020</v>
      </c>
      <c r="W393" s="80" t="str">
        <f t="shared" si="19"/>
        <v>31 a 60 dias</v>
      </c>
      <c r="X393" s="81" t="str">
        <f t="shared" si="20"/>
        <v>42021</v>
      </c>
    </row>
    <row r="394" spans="1:24" x14ac:dyDescent="0.3">
      <c r="A394" s="57">
        <v>44316</v>
      </c>
      <c r="B394">
        <v>29894663000189</v>
      </c>
      <c r="C394" t="s">
        <v>96</v>
      </c>
      <c r="D394" s="57">
        <v>44040</v>
      </c>
      <c r="E394">
        <v>121.5</v>
      </c>
      <c r="F394" s="57">
        <v>44323</v>
      </c>
      <c r="G394">
        <v>7</v>
      </c>
      <c r="H394" s="57">
        <v>46545</v>
      </c>
      <c r="I394">
        <v>2229</v>
      </c>
      <c r="J394">
        <v>300947580</v>
      </c>
      <c r="K394">
        <v>84</v>
      </c>
      <c r="L394"/>
      <c r="M394"/>
      <c r="N394">
        <v>1.4379150393980091</v>
      </c>
      <c r="O394" s="83">
        <v>5027.12</v>
      </c>
      <c r="P394">
        <v>5880.8799999999992</v>
      </c>
      <c r="Q394">
        <v>1.785911</v>
      </c>
      <c r="R394">
        <v>5565.01</v>
      </c>
      <c r="S394">
        <v>1.785911</v>
      </c>
      <c r="T394" s="84">
        <v>5027.12</v>
      </c>
      <c r="U394" s="57">
        <v>44317</v>
      </c>
      <c r="V394" s="81" t="str">
        <f t="shared" si="18"/>
        <v>72020</v>
      </c>
      <c r="W394" s="80" t="str">
        <f t="shared" si="19"/>
        <v>1 a 30 dias</v>
      </c>
      <c r="X394" s="81" t="str">
        <f t="shared" si="20"/>
        <v>52021</v>
      </c>
    </row>
    <row r="395" spans="1:24" x14ac:dyDescent="0.3">
      <c r="A395" s="57">
        <v>44316</v>
      </c>
      <c r="B395">
        <v>29894663000189</v>
      </c>
      <c r="C395" t="s">
        <v>96</v>
      </c>
      <c r="D395" s="57">
        <v>44074</v>
      </c>
      <c r="E395">
        <v>120</v>
      </c>
      <c r="F395" s="57">
        <v>44111</v>
      </c>
      <c r="G395">
        <v>-205</v>
      </c>
      <c r="H395" s="57">
        <v>46575</v>
      </c>
      <c r="I395">
        <v>2259</v>
      </c>
      <c r="J395">
        <v>300952182</v>
      </c>
      <c r="K395">
        <v>84</v>
      </c>
      <c r="L395"/>
      <c r="M395"/>
      <c r="N395">
        <v>1.3894779704923361</v>
      </c>
      <c r="O395" s="83">
        <v>5911.49</v>
      </c>
      <c r="P395">
        <v>5912.61</v>
      </c>
      <c r="Q395">
        <v>1.734407</v>
      </c>
      <c r="R395">
        <v>6459.44</v>
      </c>
      <c r="S395">
        <v>1.734407</v>
      </c>
      <c r="T395" s="84">
        <v>5911.49</v>
      </c>
      <c r="U395" s="57">
        <v>44105</v>
      </c>
      <c r="V395" s="81" t="str">
        <f t="shared" si="18"/>
        <v>82020</v>
      </c>
      <c r="W395" s="80" t="str">
        <f t="shared" si="19"/>
        <v>Acima de 120 dias</v>
      </c>
      <c r="X395" s="81" t="str">
        <f t="shared" si="20"/>
        <v>102020</v>
      </c>
    </row>
    <row r="396" spans="1:24" x14ac:dyDescent="0.3">
      <c r="A396" s="57">
        <v>44316</v>
      </c>
      <c r="B396">
        <v>29894663000189</v>
      </c>
      <c r="C396" t="s">
        <v>96</v>
      </c>
      <c r="D396" s="57">
        <v>44074</v>
      </c>
      <c r="E396">
        <v>228</v>
      </c>
      <c r="F396" s="57">
        <v>44172</v>
      </c>
      <c r="G396">
        <v>-144</v>
      </c>
      <c r="H396" s="57">
        <v>44749</v>
      </c>
      <c r="I396">
        <v>433</v>
      </c>
      <c r="J396">
        <v>300958454</v>
      </c>
      <c r="K396">
        <v>24</v>
      </c>
      <c r="L396"/>
      <c r="M396"/>
      <c r="N396">
        <v>1.3599999999999999</v>
      </c>
      <c r="O396" s="83">
        <v>4170.4799999999996</v>
      </c>
      <c r="P396">
        <v>4514.87</v>
      </c>
      <c r="Q396">
        <v>1.7826900000000001</v>
      </c>
      <c r="R396">
        <v>4256.92</v>
      </c>
      <c r="S396">
        <v>1.7826900000000001</v>
      </c>
      <c r="T396" s="84">
        <v>4170.4799999999996</v>
      </c>
      <c r="U396" s="57">
        <v>44197</v>
      </c>
      <c r="V396" s="81" t="str">
        <f t="shared" si="18"/>
        <v>82020</v>
      </c>
      <c r="W396" s="80" t="str">
        <f t="shared" si="19"/>
        <v>Acima de 120 dias</v>
      </c>
      <c r="X396" s="81" t="str">
        <f t="shared" si="20"/>
        <v>12021</v>
      </c>
    </row>
    <row r="397" spans="1:24" x14ac:dyDescent="0.3">
      <c r="A397" s="57">
        <v>44316</v>
      </c>
      <c r="B397">
        <v>29894663000189</v>
      </c>
      <c r="C397" t="s">
        <v>96</v>
      </c>
      <c r="D397" s="57">
        <v>44074</v>
      </c>
      <c r="E397">
        <v>103.94</v>
      </c>
      <c r="F397" s="57">
        <v>44172</v>
      </c>
      <c r="G397">
        <v>-144</v>
      </c>
      <c r="H397" s="57">
        <v>46699</v>
      </c>
      <c r="I397">
        <v>2383</v>
      </c>
      <c r="J397">
        <v>300977041</v>
      </c>
      <c r="K397">
        <v>84</v>
      </c>
      <c r="L397"/>
      <c r="M397"/>
      <c r="N397">
        <v>1.3599999999999999</v>
      </c>
      <c r="O397" s="83">
        <v>5108.72</v>
      </c>
      <c r="P397">
        <v>4995.7600000000011</v>
      </c>
      <c r="Q397">
        <v>1.5979270000000001</v>
      </c>
      <c r="R397">
        <v>5473.1799999999994</v>
      </c>
      <c r="S397">
        <v>1.5979270000000001</v>
      </c>
      <c r="T397" s="84">
        <v>5108.72</v>
      </c>
      <c r="U397" s="57">
        <v>44228</v>
      </c>
      <c r="V397" s="81" t="str">
        <f t="shared" si="18"/>
        <v>82020</v>
      </c>
      <c r="W397" s="80" t="str">
        <f t="shared" si="19"/>
        <v>Acima de 120 dias</v>
      </c>
      <c r="X397" s="81" t="str">
        <f t="shared" si="20"/>
        <v>22021</v>
      </c>
    </row>
    <row r="398" spans="1:24" x14ac:dyDescent="0.3">
      <c r="A398" s="57">
        <v>44316</v>
      </c>
      <c r="B398">
        <v>29894663000189</v>
      </c>
      <c r="C398" t="s">
        <v>96</v>
      </c>
      <c r="D398" s="57">
        <v>44001</v>
      </c>
      <c r="E398">
        <v>270</v>
      </c>
      <c r="F398" s="57">
        <v>44172</v>
      </c>
      <c r="G398">
        <v>-144</v>
      </c>
      <c r="H398" s="57">
        <v>46514</v>
      </c>
      <c r="I398">
        <v>2198</v>
      </c>
      <c r="J398">
        <v>301034341</v>
      </c>
      <c r="K398">
        <v>84</v>
      </c>
      <c r="L398"/>
      <c r="M398"/>
      <c r="N398">
        <v>1.4416670084800183</v>
      </c>
      <c r="O398" s="83">
        <v>12445.73</v>
      </c>
      <c r="P398">
        <v>12999.240000000002</v>
      </c>
      <c r="Q398">
        <v>1.7867949999999999</v>
      </c>
      <c r="R398">
        <v>13609.08</v>
      </c>
      <c r="S398">
        <v>1.7867949999999999</v>
      </c>
      <c r="T398" s="84">
        <v>12445.73</v>
      </c>
      <c r="U398" s="57">
        <v>44197</v>
      </c>
      <c r="V398" s="81" t="str">
        <f t="shared" si="18"/>
        <v>62020</v>
      </c>
      <c r="W398" s="80" t="str">
        <f t="shared" si="19"/>
        <v>Acima de 120 dias</v>
      </c>
      <c r="X398" s="81" t="str">
        <f t="shared" si="20"/>
        <v>12021</v>
      </c>
    </row>
    <row r="399" spans="1:24" x14ac:dyDescent="0.3">
      <c r="A399" s="57">
        <v>44316</v>
      </c>
      <c r="B399">
        <v>29894663000189</v>
      </c>
      <c r="C399" t="s">
        <v>96</v>
      </c>
      <c r="D399" s="57">
        <v>44074</v>
      </c>
      <c r="E399">
        <v>115.7</v>
      </c>
      <c r="F399" s="57">
        <v>44081</v>
      </c>
      <c r="G399">
        <v>-235</v>
      </c>
      <c r="H399" s="57">
        <v>46575</v>
      </c>
      <c r="I399">
        <v>2259</v>
      </c>
      <c r="J399">
        <v>301055304</v>
      </c>
      <c r="K399">
        <v>84</v>
      </c>
      <c r="L399"/>
      <c r="M399"/>
      <c r="N399">
        <v>1.436738282707664</v>
      </c>
      <c r="O399" s="83">
        <v>5745.01</v>
      </c>
      <c r="P399">
        <v>5611.8299999999981</v>
      </c>
      <c r="Q399">
        <v>1.7847980000000001</v>
      </c>
      <c r="R399">
        <v>6266.52</v>
      </c>
      <c r="S399">
        <v>1.7847980000000001</v>
      </c>
      <c r="T399" s="84">
        <v>5745.01</v>
      </c>
      <c r="U399" s="57">
        <v>44105</v>
      </c>
      <c r="V399" s="81" t="str">
        <f t="shared" si="18"/>
        <v>82020</v>
      </c>
      <c r="W399" s="80" t="str">
        <f t="shared" si="19"/>
        <v>Acima de 120 dias</v>
      </c>
      <c r="X399" s="81" t="str">
        <f t="shared" si="20"/>
        <v>102020</v>
      </c>
    </row>
    <row r="400" spans="1:24" x14ac:dyDescent="0.3">
      <c r="A400" s="57">
        <v>44316</v>
      </c>
      <c r="B400">
        <v>29894663000189</v>
      </c>
      <c r="C400" t="s">
        <v>96</v>
      </c>
      <c r="D400" s="57">
        <v>44074</v>
      </c>
      <c r="E400">
        <v>188</v>
      </c>
      <c r="F400" s="57">
        <v>44172</v>
      </c>
      <c r="G400">
        <v>-144</v>
      </c>
      <c r="H400" s="57">
        <v>46575</v>
      </c>
      <c r="I400">
        <v>2259</v>
      </c>
      <c r="J400">
        <v>301056373</v>
      </c>
      <c r="K400">
        <v>84</v>
      </c>
      <c r="L400"/>
      <c r="M400"/>
      <c r="N400">
        <v>1.429942369774152</v>
      </c>
      <c r="O400" s="83">
        <v>8787.35</v>
      </c>
      <c r="P400">
        <v>9139.2400000000016</v>
      </c>
      <c r="Q400">
        <v>1.777563</v>
      </c>
      <c r="R400">
        <v>9636.2999999999993</v>
      </c>
      <c r="S400">
        <v>1.777563</v>
      </c>
      <c r="T400" s="84">
        <v>8787.35</v>
      </c>
      <c r="U400" s="57">
        <v>44197</v>
      </c>
      <c r="V400" s="81" t="str">
        <f t="shared" si="18"/>
        <v>82020</v>
      </c>
      <c r="W400" s="80" t="str">
        <f t="shared" si="19"/>
        <v>Acima de 120 dias</v>
      </c>
      <c r="X400" s="81" t="str">
        <f t="shared" si="20"/>
        <v>12021</v>
      </c>
    </row>
    <row r="401" spans="1:24" x14ac:dyDescent="0.3">
      <c r="A401" s="57">
        <v>44316</v>
      </c>
      <c r="B401">
        <v>29894663000189</v>
      </c>
      <c r="C401" t="s">
        <v>96</v>
      </c>
      <c r="D401" s="57">
        <v>44074</v>
      </c>
      <c r="E401">
        <v>577</v>
      </c>
      <c r="F401" s="57">
        <v>44111</v>
      </c>
      <c r="G401">
        <v>-205</v>
      </c>
      <c r="H401" s="57">
        <v>46575</v>
      </c>
      <c r="I401">
        <v>2259</v>
      </c>
      <c r="J401">
        <v>301061259</v>
      </c>
      <c r="K401">
        <v>84</v>
      </c>
      <c r="L401"/>
      <c r="M401"/>
      <c r="N401">
        <v>1.4402845931515165</v>
      </c>
      <c r="O401" s="83">
        <v>28047.51</v>
      </c>
      <c r="P401">
        <v>27953.679999999993</v>
      </c>
      <c r="Q401">
        <v>1.788624</v>
      </c>
      <c r="R401">
        <v>30645.86</v>
      </c>
      <c r="S401">
        <v>1.788624</v>
      </c>
      <c r="T401" s="84">
        <v>28047.51</v>
      </c>
      <c r="U401" s="57">
        <v>44105</v>
      </c>
      <c r="V401" s="81" t="str">
        <f t="shared" si="18"/>
        <v>82020</v>
      </c>
      <c r="W401" s="80" t="str">
        <f t="shared" si="19"/>
        <v>Acima de 120 dias</v>
      </c>
      <c r="X401" s="81" t="str">
        <f t="shared" si="20"/>
        <v>102020</v>
      </c>
    </row>
    <row r="402" spans="1:24" x14ac:dyDescent="0.3">
      <c r="A402" s="57">
        <v>44316</v>
      </c>
      <c r="B402">
        <v>29894663000189</v>
      </c>
      <c r="C402" t="s">
        <v>96</v>
      </c>
      <c r="D402" s="57">
        <v>44099</v>
      </c>
      <c r="E402">
        <v>60.99</v>
      </c>
      <c r="F402" s="57">
        <v>44323</v>
      </c>
      <c r="G402">
        <v>7</v>
      </c>
      <c r="H402" s="57">
        <v>46638</v>
      </c>
      <c r="I402">
        <v>2322</v>
      </c>
      <c r="J402">
        <v>301080601</v>
      </c>
      <c r="K402">
        <v>84</v>
      </c>
      <c r="L402"/>
      <c r="M402"/>
      <c r="N402">
        <v>1.447171</v>
      </c>
      <c r="O402" s="83">
        <v>2561.37</v>
      </c>
      <c r="P402">
        <v>2958.4099999999994</v>
      </c>
      <c r="Q402">
        <v>1.798994</v>
      </c>
      <c r="R402">
        <v>2847.16</v>
      </c>
      <c r="S402">
        <v>1.798994</v>
      </c>
      <c r="T402" s="84">
        <v>2561.37</v>
      </c>
      <c r="U402" s="57">
        <v>44317</v>
      </c>
      <c r="V402" s="81" t="str">
        <f t="shared" si="18"/>
        <v>92020</v>
      </c>
      <c r="W402" s="80" t="str">
        <f t="shared" si="19"/>
        <v>1 a 30 dias</v>
      </c>
      <c r="X402" s="81" t="str">
        <f t="shared" si="20"/>
        <v>52021</v>
      </c>
    </row>
    <row r="403" spans="1:24" x14ac:dyDescent="0.3">
      <c r="A403" s="57">
        <v>44316</v>
      </c>
      <c r="B403">
        <v>29894663000189</v>
      </c>
      <c r="C403" t="s">
        <v>96</v>
      </c>
      <c r="D403" s="57">
        <v>44099</v>
      </c>
      <c r="E403">
        <v>92.5</v>
      </c>
      <c r="F403" s="57">
        <v>44172</v>
      </c>
      <c r="G403">
        <v>-144</v>
      </c>
      <c r="H403" s="57">
        <v>46699</v>
      </c>
      <c r="I403">
        <v>2383</v>
      </c>
      <c r="J403">
        <v>301084258</v>
      </c>
      <c r="K403">
        <v>84</v>
      </c>
      <c r="L403"/>
      <c r="M403"/>
      <c r="N403">
        <v>1.44153</v>
      </c>
      <c r="O403" s="83">
        <v>4405.5</v>
      </c>
      <c r="P403">
        <v>4366.8599999999997</v>
      </c>
      <c r="Q403">
        <v>1.788184</v>
      </c>
      <c r="R403">
        <v>4848.29</v>
      </c>
      <c r="S403">
        <v>1.788184</v>
      </c>
      <c r="T403" s="84">
        <v>4405.5</v>
      </c>
      <c r="U403" s="57">
        <v>44197</v>
      </c>
      <c r="V403" s="81" t="str">
        <f t="shared" si="18"/>
        <v>92020</v>
      </c>
      <c r="W403" s="80" t="str">
        <f t="shared" si="19"/>
        <v>Acima de 120 dias</v>
      </c>
      <c r="X403" s="81" t="str">
        <f t="shared" si="20"/>
        <v>12021</v>
      </c>
    </row>
    <row r="404" spans="1:24" x14ac:dyDescent="0.3">
      <c r="A404" s="57">
        <v>44316</v>
      </c>
      <c r="B404">
        <v>29894663000189</v>
      </c>
      <c r="C404" t="s">
        <v>96</v>
      </c>
      <c r="D404" s="57">
        <v>44099</v>
      </c>
      <c r="E404">
        <v>399.42</v>
      </c>
      <c r="F404" s="57">
        <v>44354</v>
      </c>
      <c r="G404">
        <v>0</v>
      </c>
      <c r="H404" s="57">
        <v>46728</v>
      </c>
      <c r="I404">
        <v>2412</v>
      </c>
      <c r="J404">
        <v>301087240</v>
      </c>
      <c r="K404">
        <v>84</v>
      </c>
      <c r="L404"/>
      <c r="M404"/>
      <c r="N404">
        <v>1.411108</v>
      </c>
      <c r="O404" s="83">
        <v>16893.009999999998</v>
      </c>
      <c r="P404">
        <v>18793.000000000004</v>
      </c>
      <c r="Q404">
        <v>1.7554000000000001</v>
      </c>
      <c r="R404">
        <v>18851.849999999999</v>
      </c>
      <c r="S404">
        <v>1.7554000000000001</v>
      </c>
      <c r="T404" s="84">
        <v>16893.009999999998</v>
      </c>
      <c r="U404" s="57">
        <v>44317</v>
      </c>
      <c r="V404" s="81" t="str">
        <f t="shared" si="18"/>
        <v>92020</v>
      </c>
      <c r="W404" s="80" t="str">
        <f t="shared" si="19"/>
        <v>1 a 30 dias</v>
      </c>
      <c r="X404" s="81" t="str">
        <f t="shared" si="20"/>
        <v>52021</v>
      </c>
    </row>
    <row r="405" spans="1:24" x14ac:dyDescent="0.3">
      <c r="A405" s="57">
        <v>44316</v>
      </c>
      <c r="B405">
        <v>29894663000189</v>
      </c>
      <c r="C405" t="s">
        <v>96</v>
      </c>
      <c r="D405" s="57">
        <v>43903</v>
      </c>
      <c r="E405">
        <v>12.2</v>
      </c>
      <c r="F405" s="57">
        <v>44203</v>
      </c>
      <c r="G405">
        <v>-113</v>
      </c>
      <c r="H405" s="57">
        <v>46062</v>
      </c>
      <c r="I405">
        <v>1746</v>
      </c>
      <c r="J405">
        <v>301106762</v>
      </c>
      <c r="K405">
        <v>72</v>
      </c>
      <c r="L405"/>
      <c r="M405"/>
      <c r="N405">
        <v>1.4950000000000001</v>
      </c>
      <c r="O405" s="83">
        <v>467.87</v>
      </c>
      <c r="P405">
        <v>529.37999999999988</v>
      </c>
      <c r="Q405">
        <v>2.03952</v>
      </c>
      <c r="R405">
        <v>525.04999999999995</v>
      </c>
      <c r="S405">
        <v>2.03952</v>
      </c>
      <c r="T405" s="84">
        <v>467.87</v>
      </c>
      <c r="U405" s="57">
        <v>44197</v>
      </c>
      <c r="V405" s="81" t="str">
        <f t="shared" si="18"/>
        <v>32020</v>
      </c>
      <c r="W405" s="80" t="str">
        <f t="shared" si="19"/>
        <v>91 a 120 dias</v>
      </c>
      <c r="X405" s="81" t="str">
        <f t="shared" si="20"/>
        <v>12021</v>
      </c>
    </row>
    <row r="406" spans="1:24" x14ac:dyDescent="0.3">
      <c r="A406" s="57">
        <v>44316</v>
      </c>
      <c r="B406">
        <v>29894663000189</v>
      </c>
      <c r="C406" t="s">
        <v>96</v>
      </c>
      <c r="D406" s="57">
        <v>43903</v>
      </c>
      <c r="E406">
        <v>16.399999999999999</v>
      </c>
      <c r="F406" s="57">
        <v>44142</v>
      </c>
      <c r="G406">
        <v>-174</v>
      </c>
      <c r="H406" s="57">
        <v>46062</v>
      </c>
      <c r="I406">
        <v>1746</v>
      </c>
      <c r="J406">
        <v>301106855</v>
      </c>
      <c r="K406">
        <v>72</v>
      </c>
      <c r="L406"/>
      <c r="M406"/>
      <c r="N406">
        <v>1.4950000000000001</v>
      </c>
      <c r="O406" s="83">
        <v>661.81</v>
      </c>
      <c r="P406">
        <v>711.59</v>
      </c>
      <c r="Q406">
        <v>2.0390739999999998</v>
      </c>
      <c r="R406">
        <v>738.6099999999999</v>
      </c>
      <c r="S406">
        <v>2.0390739999999998</v>
      </c>
      <c r="T406" s="84">
        <v>661.81</v>
      </c>
      <c r="U406" s="57">
        <v>44136</v>
      </c>
      <c r="V406" s="81" t="str">
        <f t="shared" si="18"/>
        <v>32020</v>
      </c>
      <c r="W406" s="80" t="str">
        <f t="shared" si="19"/>
        <v>Acima de 120 dias</v>
      </c>
      <c r="X406" s="81" t="str">
        <f t="shared" si="20"/>
        <v>112020</v>
      </c>
    </row>
    <row r="407" spans="1:24" x14ac:dyDescent="0.3">
      <c r="A407" s="57">
        <v>44316</v>
      </c>
      <c r="B407">
        <v>29894663000189</v>
      </c>
      <c r="C407" t="s">
        <v>96</v>
      </c>
      <c r="D407" s="57">
        <v>43978</v>
      </c>
      <c r="E407">
        <v>198.85</v>
      </c>
      <c r="F407" s="57">
        <v>44142</v>
      </c>
      <c r="G407">
        <v>-174</v>
      </c>
      <c r="H407" s="57">
        <v>46514</v>
      </c>
      <c r="I407">
        <v>2198</v>
      </c>
      <c r="J407">
        <v>301132143</v>
      </c>
      <c r="K407">
        <v>84</v>
      </c>
      <c r="L407"/>
      <c r="M407"/>
      <c r="N407">
        <v>1.45065</v>
      </c>
      <c r="O407" s="83">
        <v>9336.9700000000012</v>
      </c>
      <c r="P407">
        <v>9637.8900000000031</v>
      </c>
      <c r="Q407">
        <v>1.7989999999999999</v>
      </c>
      <c r="R407">
        <v>10197.730000000001</v>
      </c>
      <c r="S407">
        <v>1.7989999999999999</v>
      </c>
      <c r="T407" s="84">
        <v>9336.9700000000012</v>
      </c>
      <c r="U407" s="57">
        <v>44136</v>
      </c>
      <c r="V407" s="81" t="str">
        <f t="shared" si="18"/>
        <v>52020</v>
      </c>
      <c r="W407" s="80" t="str">
        <f t="shared" si="19"/>
        <v>Acima de 120 dias</v>
      </c>
      <c r="X407" s="81" t="str">
        <f t="shared" si="20"/>
        <v>112020</v>
      </c>
    </row>
    <row r="408" spans="1:24" x14ac:dyDescent="0.3">
      <c r="A408" s="57">
        <v>44316</v>
      </c>
      <c r="B408">
        <v>29894663000189</v>
      </c>
      <c r="C408" t="s">
        <v>96</v>
      </c>
      <c r="D408" s="57">
        <v>44001</v>
      </c>
      <c r="E408">
        <v>157</v>
      </c>
      <c r="F408" s="57">
        <v>44234</v>
      </c>
      <c r="G408">
        <v>-82</v>
      </c>
      <c r="H408" s="57">
        <v>46514</v>
      </c>
      <c r="I408">
        <v>2198</v>
      </c>
      <c r="J408">
        <v>301133148</v>
      </c>
      <c r="K408">
        <v>84</v>
      </c>
      <c r="L408"/>
      <c r="M408"/>
      <c r="N408">
        <v>1.4407466862754998</v>
      </c>
      <c r="O408" s="83">
        <v>6924.81</v>
      </c>
      <c r="P408">
        <v>7561.1100000000024</v>
      </c>
      <c r="Q408">
        <v>1.7857890000000001</v>
      </c>
      <c r="R408">
        <v>7601.36</v>
      </c>
      <c r="S408">
        <v>1.7857890000000001</v>
      </c>
      <c r="T408" s="84">
        <v>6924.81</v>
      </c>
      <c r="U408" s="57">
        <v>44228</v>
      </c>
      <c r="V408" s="81" t="str">
        <f t="shared" si="18"/>
        <v>62020</v>
      </c>
      <c r="W408" s="80" t="str">
        <f t="shared" si="19"/>
        <v>61 a 90 dias</v>
      </c>
      <c r="X408" s="81" t="str">
        <f t="shared" si="20"/>
        <v>22021</v>
      </c>
    </row>
    <row r="409" spans="1:24" x14ac:dyDescent="0.3">
      <c r="A409" s="57">
        <v>44316</v>
      </c>
      <c r="B409">
        <v>29894663000189</v>
      </c>
      <c r="C409" t="s">
        <v>96</v>
      </c>
      <c r="D409" s="57">
        <v>43978</v>
      </c>
      <c r="E409">
        <v>397.61</v>
      </c>
      <c r="F409" s="57">
        <v>44323</v>
      </c>
      <c r="G409">
        <v>7</v>
      </c>
      <c r="H409" s="57">
        <v>46514</v>
      </c>
      <c r="I409">
        <v>2198</v>
      </c>
      <c r="J409">
        <v>301138102</v>
      </c>
      <c r="K409">
        <v>84</v>
      </c>
      <c r="L409"/>
      <c r="M409"/>
      <c r="N409">
        <v>1.443381</v>
      </c>
      <c r="O409" s="83">
        <v>16319.470000000001</v>
      </c>
      <c r="P409">
        <v>19318.310000000016</v>
      </c>
      <c r="Q409">
        <v>1.7912300000000001</v>
      </c>
      <c r="R409">
        <v>18043.920000000002</v>
      </c>
      <c r="S409">
        <v>1.7912300000000001</v>
      </c>
      <c r="T409" s="84">
        <v>16319.470000000001</v>
      </c>
      <c r="U409" s="57">
        <v>44317</v>
      </c>
      <c r="V409" s="81" t="str">
        <f t="shared" si="18"/>
        <v>52020</v>
      </c>
      <c r="W409" s="80" t="str">
        <f t="shared" si="19"/>
        <v>1 a 30 dias</v>
      </c>
      <c r="X409" s="81" t="str">
        <f t="shared" si="20"/>
        <v>52021</v>
      </c>
    </row>
    <row r="410" spans="1:24" x14ac:dyDescent="0.3">
      <c r="A410" s="57">
        <v>44316</v>
      </c>
      <c r="B410">
        <v>29894663000189</v>
      </c>
      <c r="C410" t="s">
        <v>96</v>
      </c>
      <c r="D410" s="57">
        <v>44040</v>
      </c>
      <c r="E410">
        <v>99.4</v>
      </c>
      <c r="F410" s="57">
        <v>44262</v>
      </c>
      <c r="G410">
        <v>-54</v>
      </c>
      <c r="H410" s="57">
        <v>46545</v>
      </c>
      <c r="I410">
        <v>2229</v>
      </c>
      <c r="J410">
        <v>301138302</v>
      </c>
      <c r="K410">
        <v>84</v>
      </c>
      <c r="L410"/>
      <c r="M410"/>
      <c r="N410">
        <v>1.4036550805997159</v>
      </c>
      <c r="O410" s="83">
        <v>4354.57</v>
      </c>
      <c r="P410">
        <v>4866.4700000000021</v>
      </c>
      <c r="Q410">
        <v>1.749358</v>
      </c>
      <c r="R410">
        <v>4798.59</v>
      </c>
      <c r="S410">
        <v>1.749358</v>
      </c>
      <c r="T410" s="84">
        <v>4354.57</v>
      </c>
      <c r="U410" s="57">
        <v>44287</v>
      </c>
      <c r="V410" s="81" t="str">
        <f t="shared" si="18"/>
        <v>72020</v>
      </c>
      <c r="W410" s="80" t="str">
        <f t="shared" si="19"/>
        <v>31 a 60 dias</v>
      </c>
      <c r="X410" s="81" t="str">
        <f t="shared" si="20"/>
        <v>42021</v>
      </c>
    </row>
    <row r="411" spans="1:24" x14ac:dyDescent="0.3">
      <c r="A411" s="57">
        <v>44316</v>
      </c>
      <c r="B411">
        <v>29894663000189</v>
      </c>
      <c r="C411" t="s">
        <v>96</v>
      </c>
      <c r="D411" s="57">
        <v>44040</v>
      </c>
      <c r="E411">
        <v>312.95</v>
      </c>
      <c r="F411" s="57">
        <v>44234</v>
      </c>
      <c r="G411">
        <v>-82</v>
      </c>
      <c r="H411" s="57">
        <v>46545</v>
      </c>
      <c r="I411">
        <v>2229</v>
      </c>
      <c r="J411">
        <v>301144258</v>
      </c>
      <c r="K411">
        <v>84</v>
      </c>
      <c r="L411"/>
      <c r="M411"/>
      <c r="N411">
        <v>1.4361740029721251</v>
      </c>
      <c r="O411" s="83">
        <v>13894.439999999999</v>
      </c>
      <c r="P411">
        <v>15156.300000000008</v>
      </c>
      <c r="Q411">
        <v>1.7840199999999999</v>
      </c>
      <c r="R411">
        <v>15280.24</v>
      </c>
      <c r="S411">
        <v>1.7840199999999999</v>
      </c>
      <c r="T411" s="84">
        <v>13894.439999999999</v>
      </c>
      <c r="U411" s="57">
        <v>44256</v>
      </c>
      <c r="V411" s="81" t="str">
        <f t="shared" si="18"/>
        <v>72020</v>
      </c>
      <c r="W411" s="80" t="str">
        <f t="shared" si="19"/>
        <v>61 a 90 dias</v>
      </c>
      <c r="X411" s="81" t="str">
        <f t="shared" si="20"/>
        <v>32021</v>
      </c>
    </row>
    <row r="412" spans="1:24" x14ac:dyDescent="0.3">
      <c r="A412" s="57">
        <v>44316</v>
      </c>
      <c r="B412">
        <v>29894663000189</v>
      </c>
      <c r="C412" t="s">
        <v>96</v>
      </c>
      <c r="D412" s="57">
        <v>44074</v>
      </c>
      <c r="E412">
        <v>117.5</v>
      </c>
      <c r="F412" s="57">
        <v>44323</v>
      </c>
      <c r="G412">
        <v>7</v>
      </c>
      <c r="H412" s="57">
        <v>46575</v>
      </c>
      <c r="I412">
        <v>2259</v>
      </c>
      <c r="J412">
        <v>301145460</v>
      </c>
      <c r="K412">
        <v>84</v>
      </c>
      <c r="L412"/>
      <c r="M412"/>
      <c r="N412">
        <v>1.4072249172402358</v>
      </c>
      <c r="O412" s="83">
        <v>4938.7</v>
      </c>
      <c r="P412">
        <v>5755.329999999999</v>
      </c>
      <c r="Q412">
        <v>1.753414</v>
      </c>
      <c r="R412">
        <v>5472.78</v>
      </c>
      <c r="S412">
        <v>1.753414</v>
      </c>
      <c r="T412" s="84">
        <v>4938.7</v>
      </c>
      <c r="U412" s="57">
        <v>44317</v>
      </c>
      <c r="V412" s="81" t="str">
        <f t="shared" si="18"/>
        <v>82020</v>
      </c>
      <c r="W412" s="80" t="str">
        <f t="shared" si="19"/>
        <v>1 a 30 dias</v>
      </c>
      <c r="X412" s="81" t="str">
        <f t="shared" si="20"/>
        <v>52021</v>
      </c>
    </row>
    <row r="413" spans="1:24" x14ac:dyDescent="0.3">
      <c r="A413" s="57">
        <v>44316</v>
      </c>
      <c r="B413">
        <v>29894663000189</v>
      </c>
      <c r="C413" t="s">
        <v>96</v>
      </c>
      <c r="D413" s="57">
        <v>44074</v>
      </c>
      <c r="E413">
        <v>57.08</v>
      </c>
      <c r="F413" s="57">
        <v>44234</v>
      </c>
      <c r="G413">
        <v>-82</v>
      </c>
      <c r="H413" s="57">
        <v>46575</v>
      </c>
      <c r="I413">
        <v>2259</v>
      </c>
      <c r="J413">
        <v>301146242</v>
      </c>
      <c r="K413">
        <v>84</v>
      </c>
      <c r="L413"/>
      <c r="M413"/>
      <c r="N413">
        <v>1.3599999999999999</v>
      </c>
      <c r="O413" s="83">
        <v>2610.42</v>
      </c>
      <c r="P413">
        <v>2840.3400000000024</v>
      </c>
      <c r="Q413">
        <v>1.696226</v>
      </c>
      <c r="R413">
        <v>2868.3900000000003</v>
      </c>
      <c r="S413">
        <v>1.696226</v>
      </c>
      <c r="T413" s="84">
        <v>2610.42</v>
      </c>
      <c r="U413" s="57">
        <v>44228</v>
      </c>
      <c r="V413" s="81" t="str">
        <f t="shared" si="18"/>
        <v>82020</v>
      </c>
      <c r="W413" s="80" t="str">
        <f t="shared" si="19"/>
        <v>61 a 90 dias</v>
      </c>
      <c r="X413" s="81" t="str">
        <f t="shared" si="20"/>
        <v>22021</v>
      </c>
    </row>
    <row r="414" spans="1:24" x14ac:dyDescent="0.3">
      <c r="A414" s="57">
        <v>44316</v>
      </c>
      <c r="B414">
        <v>29894663000189</v>
      </c>
      <c r="C414" t="s">
        <v>96</v>
      </c>
      <c r="D414" s="57">
        <v>44099</v>
      </c>
      <c r="E414">
        <v>68.27</v>
      </c>
      <c r="F414" s="57">
        <v>44172</v>
      </c>
      <c r="G414">
        <v>-144</v>
      </c>
      <c r="H414" s="57">
        <v>46638</v>
      </c>
      <c r="I414">
        <v>2322</v>
      </c>
      <c r="J414">
        <v>301161867</v>
      </c>
      <c r="K414">
        <v>84</v>
      </c>
      <c r="L414"/>
      <c r="M414"/>
      <c r="N414">
        <v>1.4250620000000001</v>
      </c>
      <c r="O414" s="83">
        <v>3231.67</v>
      </c>
      <c r="P414">
        <v>3336.2800000000016</v>
      </c>
      <c r="Q414">
        <v>1.771434</v>
      </c>
      <c r="R414">
        <v>3550.25</v>
      </c>
      <c r="S414">
        <v>1.771434</v>
      </c>
      <c r="T414" s="84">
        <v>3231.67</v>
      </c>
      <c r="U414" s="57">
        <v>44166</v>
      </c>
      <c r="V414" s="81" t="str">
        <f t="shared" si="18"/>
        <v>92020</v>
      </c>
      <c r="W414" s="80" t="str">
        <f t="shared" si="19"/>
        <v>Acima de 120 dias</v>
      </c>
      <c r="X414" s="81" t="str">
        <f t="shared" si="20"/>
        <v>122020</v>
      </c>
    </row>
    <row r="415" spans="1:24" x14ac:dyDescent="0.3">
      <c r="A415" s="57">
        <v>44316</v>
      </c>
      <c r="B415">
        <v>29894663000189</v>
      </c>
      <c r="C415" t="s">
        <v>96</v>
      </c>
      <c r="D415" s="57">
        <v>44134</v>
      </c>
      <c r="E415">
        <v>393</v>
      </c>
      <c r="F415" s="57">
        <v>44323</v>
      </c>
      <c r="G415">
        <v>7</v>
      </c>
      <c r="H415" s="57">
        <v>46638</v>
      </c>
      <c r="I415">
        <v>2322</v>
      </c>
      <c r="J415">
        <v>301176564</v>
      </c>
      <c r="K415">
        <v>84</v>
      </c>
      <c r="L415"/>
      <c r="M415"/>
      <c r="N415">
        <v>1.4055710000000001</v>
      </c>
      <c r="O415" s="83">
        <v>16731.32</v>
      </c>
      <c r="P415">
        <v>19252.420000000009</v>
      </c>
      <c r="Q415">
        <v>1.752407</v>
      </c>
      <c r="R415">
        <v>18584.05</v>
      </c>
      <c r="S415">
        <v>1.752407</v>
      </c>
      <c r="T415" s="84">
        <v>16731.32</v>
      </c>
      <c r="U415" s="57">
        <v>44317</v>
      </c>
      <c r="V415" s="81" t="str">
        <f t="shared" si="18"/>
        <v>102020</v>
      </c>
      <c r="W415" s="80" t="str">
        <f t="shared" si="19"/>
        <v>1 a 30 dias</v>
      </c>
      <c r="X415" s="81" t="str">
        <f t="shared" si="20"/>
        <v>52021</v>
      </c>
    </row>
    <row r="416" spans="1:24" x14ac:dyDescent="0.3">
      <c r="A416" s="57">
        <v>44316</v>
      </c>
      <c r="B416">
        <v>29894663000189</v>
      </c>
      <c r="C416" t="s">
        <v>96</v>
      </c>
      <c r="D416" s="57">
        <v>44099</v>
      </c>
      <c r="E416">
        <v>549.35</v>
      </c>
      <c r="F416" s="57">
        <v>44234</v>
      </c>
      <c r="G416">
        <v>-82</v>
      </c>
      <c r="H416" s="57">
        <v>46638</v>
      </c>
      <c r="I416">
        <v>2322</v>
      </c>
      <c r="J416">
        <v>301178301</v>
      </c>
      <c r="K416">
        <v>84</v>
      </c>
      <c r="L416"/>
      <c r="M416"/>
      <c r="N416">
        <v>1.4126430000000001</v>
      </c>
      <c r="O416" s="83">
        <v>24995.57</v>
      </c>
      <c r="P416">
        <v>26958.9</v>
      </c>
      <c r="Q416">
        <v>1.7582089999999999</v>
      </c>
      <c r="R416">
        <v>27568.75</v>
      </c>
      <c r="S416">
        <v>1.7582089999999999</v>
      </c>
      <c r="T416" s="84">
        <v>24995.57</v>
      </c>
      <c r="U416" s="57">
        <v>44228</v>
      </c>
      <c r="V416" s="81" t="str">
        <f t="shared" si="18"/>
        <v>92020</v>
      </c>
      <c r="W416" s="80" t="str">
        <f t="shared" si="19"/>
        <v>61 a 90 dias</v>
      </c>
      <c r="X416" s="81" t="str">
        <f t="shared" si="20"/>
        <v>22021</v>
      </c>
    </row>
    <row r="417" spans="1:24" x14ac:dyDescent="0.3">
      <c r="A417" s="57">
        <v>44316</v>
      </c>
      <c r="B417">
        <v>29894663000189</v>
      </c>
      <c r="C417" t="s">
        <v>96</v>
      </c>
      <c r="D417" s="57">
        <v>44074</v>
      </c>
      <c r="E417">
        <v>119.71</v>
      </c>
      <c r="F417" s="57">
        <v>44323</v>
      </c>
      <c r="G417">
        <v>7</v>
      </c>
      <c r="H417" s="57">
        <v>46638</v>
      </c>
      <c r="I417">
        <v>2322</v>
      </c>
      <c r="J417">
        <v>301182628</v>
      </c>
      <c r="K417">
        <v>84</v>
      </c>
      <c r="L417"/>
      <c r="M417"/>
      <c r="N417">
        <v>1.4484840000000001</v>
      </c>
      <c r="O417" s="83">
        <v>5045.6099999999997</v>
      </c>
      <c r="P417">
        <v>5735.1200000000017</v>
      </c>
      <c r="Q417">
        <v>1.7865740000000001</v>
      </c>
      <c r="R417">
        <v>5586.18</v>
      </c>
      <c r="S417">
        <v>1.7865740000000001</v>
      </c>
      <c r="T417" s="84">
        <v>5045.6099999999997</v>
      </c>
      <c r="U417" s="57">
        <v>44317</v>
      </c>
      <c r="V417" s="81" t="str">
        <f t="shared" si="18"/>
        <v>82020</v>
      </c>
      <c r="W417" s="80" t="str">
        <f t="shared" si="19"/>
        <v>1 a 30 dias</v>
      </c>
      <c r="X417" s="81" t="str">
        <f t="shared" si="20"/>
        <v>52021</v>
      </c>
    </row>
    <row r="418" spans="1:24" x14ac:dyDescent="0.3">
      <c r="A418" s="57">
        <v>44316</v>
      </c>
      <c r="B418">
        <v>29894663000189</v>
      </c>
      <c r="C418" t="s">
        <v>96</v>
      </c>
      <c r="D418" s="57">
        <v>44099</v>
      </c>
      <c r="E418">
        <v>238.85</v>
      </c>
      <c r="F418" s="57">
        <v>44172</v>
      </c>
      <c r="G418">
        <v>-144</v>
      </c>
      <c r="H418" s="57">
        <v>46699</v>
      </c>
      <c r="I418">
        <v>2383</v>
      </c>
      <c r="J418">
        <v>301184118</v>
      </c>
      <c r="K418">
        <v>84</v>
      </c>
      <c r="L418"/>
      <c r="M418"/>
      <c r="N418">
        <v>1.443095</v>
      </c>
      <c r="O418" s="83">
        <v>11370.4</v>
      </c>
      <c r="P418">
        <v>11269.690000000002</v>
      </c>
      <c r="Q418">
        <v>1.7898829999999999</v>
      </c>
      <c r="R418">
        <v>12513.61</v>
      </c>
      <c r="S418">
        <v>1.7898829999999999</v>
      </c>
      <c r="T418" s="84">
        <v>11370.4</v>
      </c>
      <c r="U418" s="57">
        <v>44197</v>
      </c>
      <c r="V418" s="81" t="str">
        <f t="shared" si="18"/>
        <v>92020</v>
      </c>
      <c r="W418" s="80" t="str">
        <f t="shared" si="19"/>
        <v>Acima de 120 dias</v>
      </c>
      <c r="X418" s="81" t="str">
        <f t="shared" si="20"/>
        <v>12021</v>
      </c>
    </row>
    <row r="419" spans="1:24" x14ac:dyDescent="0.3">
      <c r="A419" s="57">
        <v>44316</v>
      </c>
      <c r="B419">
        <v>29894663000189</v>
      </c>
      <c r="C419" t="s">
        <v>96</v>
      </c>
      <c r="D419" s="57">
        <v>43903</v>
      </c>
      <c r="E419">
        <v>20.45</v>
      </c>
      <c r="F419" s="57">
        <v>44050</v>
      </c>
      <c r="G419">
        <v>-266</v>
      </c>
      <c r="H419" s="57">
        <v>46062</v>
      </c>
      <c r="I419">
        <v>1746</v>
      </c>
      <c r="J419">
        <v>301204172</v>
      </c>
      <c r="K419">
        <v>72</v>
      </c>
      <c r="L419"/>
      <c r="M419"/>
      <c r="N419">
        <v>1.4950000000000001</v>
      </c>
      <c r="O419" s="83">
        <v>889.21</v>
      </c>
      <c r="P419">
        <v>887.32000000000016</v>
      </c>
      <c r="Q419">
        <v>2.0226130000000002</v>
      </c>
      <c r="R419">
        <v>982.38</v>
      </c>
      <c r="S419">
        <v>2.0226130000000002</v>
      </c>
      <c r="T419" s="84">
        <v>889.21</v>
      </c>
      <c r="U419" s="57">
        <v>44044</v>
      </c>
      <c r="V419" s="81" t="str">
        <f t="shared" si="18"/>
        <v>32020</v>
      </c>
      <c r="W419" s="80" t="str">
        <f t="shared" si="19"/>
        <v>Acima de 120 dias</v>
      </c>
      <c r="X419" s="81" t="str">
        <f t="shared" si="20"/>
        <v>82020</v>
      </c>
    </row>
    <row r="420" spans="1:24" x14ac:dyDescent="0.3">
      <c r="A420" s="57">
        <v>44316</v>
      </c>
      <c r="B420">
        <v>29894663000189</v>
      </c>
      <c r="C420" t="s">
        <v>96</v>
      </c>
      <c r="D420" s="57">
        <v>44001</v>
      </c>
      <c r="E420">
        <v>96.55</v>
      </c>
      <c r="F420" s="57">
        <v>44081</v>
      </c>
      <c r="G420">
        <v>-235</v>
      </c>
      <c r="H420" s="57">
        <v>46514</v>
      </c>
      <c r="I420">
        <v>2198</v>
      </c>
      <c r="J420">
        <v>301229975</v>
      </c>
      <c r="K420">
        <v>84</v>
      </c>
      <c r="L420"/>
      <c r="M420"/>
      <c r="N420">
        <v>1.433444245737179</v>
      </c>
      <c r="O420" s="83">
        <v>4749.95</v>
      </c>
      <c r="P420">
        <v>4661.2499999999991</v>
      </c>
      <c r="Q420">
        <v>1.7780309999999999</v>
      </c>
      <c r="R420">
        <v>5166.84</v>
      </c>
      <c r="S420">
        <v>1.7780309999999999</v>
      </c>
      <c r="T420" s="84">
        <v>4749.95</v>
      </c>
      <c r="U420" s="57">
        <v>44075</v>
      </c>
      <c r="V420" s="81" t="str">
        <f t="shared" si="18"/>
        <v>62020</v>
      </c>
      <c r="W420" s="80" t="str">
        <f t="shared" si="19"/>
        <v>Acima de 120 dias</v>
      </c>
      <c r="X420" s="81" t="str">
        <f t="shared" si="20"/>
        <v>92020</v>
      </c>
    </row>
    <row r="421" spans="1:24" x14ac:dyDescent="0.3">
      <c r="A421" s="57">
        <v>44316</v>
      </c>
      <c r="B421">
        <v>29894663000189</v>
      </c>
      <c r="C421" t="s">
        <v>96</v>
      </c>
      <c r="D421" s="57">
        <v>44001</v>
      </c>
      <c r="E421">
        <v>43.9</v>
      </c>
      <c r="F421" s="57">
        <v>44081</v>
      </c>
      <c r="G421">
        <v>-235</v>
      </c>
      <c r="H421" s="57">
        <v>46514</v>
      </c>
      <c r="I421">
        <v>2198</v>
      </c>
      <c r="J421">
        <v>301232666</v>
      </c>
      <c r="K421">
        <v>84</v>
      </c>
      <c r="L421"/>
      <c r="M421"/>
      <c r="N421">
        <v>1.4334804238505776</v>
      </c>
      <c r="O421" s="83">
        <v>2157.17</v>
      </c>
      <c r="P421">
        <v>2119.3800000000006</v>
      </c>
      <c r="Q421">
        <v>1.7829969999999999</v>
      </c>
      <c r="R421">
        <v>2349.2400000000002</v>
      </c>
      <c r="S421">
        <v>1.7829969999999999</v>
      </c>
      <c r="T421" s="84">
        <v>2157.17</v>
      </c>
      <c r="U421" s="57">
        <v>44075</v>
      </c>
      <c r="V421" s="81" t="str">
        <f t="shared" si="18"/>
        <v>62020</v>
      </c>
      <c r="W421" s="80" t="str">
        <f t="shared" si="19"/>
        <v>Acima de 120 dias</v>
      </c>
      <c r="X421" s="81" t="str">
        <f t="shared" si="20"/>
        <v>92020</v>
      </c>
    </row>
    <row r="422" spans="1:24" x14ac:dyDescent="0.3">
      <c r="A422" s="57">
        <v>44316</v>
      </c>
      <c r="B422">
        <v>29894663000189</v>
      </c>
      <c r="C422" t="s">
        <v>96</v>
      </c>
      <c r="D422" s="57">
        <v>43978</v>
      </c>
      <c r="E422">
        <v>95.6</v>
      </c>
      <c r="F422" s="57">
        <v>44234</v>
      </c>
      <c r="G422">
        <v>-82</v>
      </c>
      <c r="H422" s="57">
        <v>46514</v>
      </c>
      <c r="I422">
        <v>2198</v>
      </c>
      <c r="J422">
        <v>301233198</v>
      </c>
      <c r="K422">
        <v>84</v>
      </c>
      <c r="L422"/>
      <c r="M422"/>
      <c r="N422">
        <v>1.4506349999999999</v>
      </c>
      <c r="O422" s="83">
        <v>4202.09</v>
      </c>
      <c r="P422">
        <v>4633.57</v>
      </c>
      <c r="Q422">
        <v>1.7989980000000001</v>
      </c>
      <c r="R422">
        <v>4615.95</v>
      </c>
      <c r="S422">
        <v>1.7989980000000001</v>
      </c>
      <c r="T422" s="84">
        <v>4202.09</v>
      </c>
      <c r="U422" s="57">
        <v>44256</v>
      </c>
      <c r="V422" s="81" t="str">
        <f t="shared" si="18"/>
        <v>52020</v>
      </c>
      <c r="W422" s="80" t="str">
        <f t="shared" si="19"/>
        <v>61 a 90 dias</v>
      </c>
      <c r="X422" s="81" t="str">
        <f t="shared" si="20"/>
        <v>32021</v>
      </c>
    </row>
    <row r="423" spans="1:24" x14ac:dyDescent="0.3">
      <c r="A423" s="57">
        <v>44316</v>
      </c>
      <c r="B423">
        <v>29894663000189</v>
      </c>
      <c r="C423" t="s">
        <v>96</v>
      </c>
      <c r="D423" s="57">
        <v>44001</v>
      </c>
      <c r="E423">
        <v>50.37</v>
      </c>
      <c r="F423" s="57">
        <v>44050</v>
      </c>
      <c r="G423">
        <v>-266</v>
      </c>
      <c r="H423" s="57">
        <v>46514</v>
      </c>
      <c r="I423">
        <v>2198</v>
      </c>
      <c r="J423">
        <v>301237538</v>
      </c>
      <c r="K423">
        <v>84</v>
      </c>
      <c r="L423"/>
      <c r="M423"/>
      <c r="N423">
        <v>1.4339144334743765</v>
      </c>
      <c r="O423" s="83">
        <v>2525.0499999999997</v>
      </c>
      <c r="P423">
        <v>2431.41</v>
      </c>
      <c r="Q423">
        <v>1.7837479999999999</v>
      </c>
      <c r="R423">
        <v>2745.64</v>
      </c>
      <c r="S423">
        <v>1.7837479999999999</v>
      </c>
      <c r="T423" s="84">
        <v>2525.0499999999997</v>
      </c>
      <c r="U423" s="57">
        <v>44075</v>
      </c>
      <c r="V423" s="81" t="str">
        <f t="shared" si="18"/>
        <v>62020</v>
      </c>
      <c r="W423" s="80" t="str">
        <f t="shared" si="19"/>
        <v>Acima de 120 dias</v>
      </c>
      <c r="X423" s="81" t="str">
        <f t="shared" si="20"/>
        <v>92020</v>
      </c>
    </row>
    <row r="424" spans="1:24" x14ac:dyDescent="0.3">
      <c r="A424" s="57">
        <v>44316</v>
      </c>
      <c r="B424">
        <v>29894663000189</v>
      </c>
      <c r="C424" t="s">
        <v>96</v>
      </c>
      <c r="D424" s="57">
        <v>44074</v>
      </c>
      <c r="E424">
        <v>48.2</v>
      </c>
      <c r="F424" s="57">
        <v>44234</v>
      </c>
      <c r="G424">
        <v>-82</v>
      </c>
      <c r="H424" s="57">
        <v>46545</v>
      </c>
      <c r="I424">
        <v>2229</v>
      </c>
      <c r="J424">
        <v>301246874</v>
      </c>
      <c r="K424">
        <v>84</v>
      </c>
      <c r="L424"/>
      <c r="M424"/>
      <c r="N424">
        <v>1.434499165275462</v>
      </c>
      <c r="O424" s="83">
        <v>2138.2000000000003</v>
      </c>
      <c r="P424">
        <v>2324.9100000000008</v>
      </c>
      <c r="Q424">
        <v>1.787223</v>
      </c>
      <c r="R424">
        <v>2354.52</v>
      </c>
      <c r="S424">
        <v>1.787223</v>
      </c>
      <c r="T424" s="84">
        <v>2138.2000000000003</v>
      </c>
      <c r="U424" s="57">
        <v>44228</v>
      </c>
      <c r="V424" s="81" t="str">
        <f t="shared" si="18"/>
        <v>82020</v>
      </c>
      <c r="W424" s="80" t="str">
        <f t="shared" si="19"/>
        <v>61 a 90 dias</v>
      </c>
      <c r="X424" s="81" t="str">
        <f t="shared" si="20"/>
        <v>22021</v>
      </c>
    </row>
    <row r="425" spans="1:24" x14ac:dyDescent="0.3">
      <c r="A425" s="57">
        <v>44316</v>
      </c>
      <c r="B425">
        <v>29894663000189</v>
      </c>
      <c r="C425" t="s">
        <v>96</v>
      </c>
      <c r="D425" s="57">
        <v>43936</v>
      </c>
      <c r="E425">
        <v>33.57</v>
      </c>
      <c r="F425" s="57">
        <v>44019</v>
      </c>
      <c r="G425">
        <v>-297</v>
      </c>
      <c r="H425" s="57">
        <v>46090</v>
      </c>
      <c r="I425">
        <v>1774</v>
      </c>
      <c r="J425">
        <v>301309559</v>
      </c>
      <c r="K425">
        <v>72</v>
      </c>
      <c r="L425"/>
      <c r="M425"/>
      <c r="N425">
        <v>1.4949999999999999</v>
      </c>
      <c r="O425" s="83">
        <v>1500.07</v>
      </c>
      <c r="P425">
        <v>1458.4899999999998</v>
      </c>
      <c r="Q425">
        <v>2.0357699999999999</v>
      </c>
      <c r="R425">
        <v>1660.24</v>
      </c>
      <c r="S425">
        <v>2.0357699999999999</v>
      </c>
      <c r="T425" s="84">
        <v>1500.07</v>
      </c>
      <c r="U425" s="57">
        <v>44044</v>
      </c>
      <c r="V425" s="81" t="str">
        <f t="shared" si="18"/>
        <v>42020</v>
      </c>
      <c r="W425" s="80" t="str">
        <f t="shared" si="19"/>
        <v>Acima de 120 dias</v>
      </c>
      <c r="X425" s="81" t="str">
        <f t="shared" si="20"/>
        <v>82020</v>
      </c>
    </row>
    <row r="426" spans="1:24" x14ac:dyDescent="0.3">
      <c r="A426" s="57">
        <v>44316</v>
      </c>
      <c r="B426">
        <v>29894663000189</v>
      </c>
      <c r="C426" t="s">
        <v>96</v>
      </c>
      <c r="D426" s="57">
        <v>43978</v>
      </c>
      <c r="E426">
        <v>246.1</v>
      </c>
      <c r="F426" s="57">
        <v>44323</v>
      </c>
      <c r="G426">
        <v>7</v>
      </c>
      <c r="H426" s="57">
        <v>46514</v>
      </c>
      <c r="I426">
        <v>2198</v>
      </c>
      <c r="J426">
        <v>301330004</v>
      </c>
      <c r="K426">
        <v>84</v>
      </c>
      <c r="L426"/>
      <c r="M426"/>
      <c r="N426">
        <v>1.447743</v>
      </c>
      <c r="O426" s="83">
        <v>10087.73</v>
      </c>
      <c r="P426">
        <v>11939.619999999999</v>
      </c>
      <c r="Q426">
        <v>1.7958940000000001</v>
      </c>
      <c r="R426">
        <v>11153.86</v>
      </c>
      <c r="S426">
        <v>1.7958940000000001</v>
      </c>
      <c r="T426" s="84">
        <v>10087.73</v>
      </c>
      <c r="U426" s="57">
        <v>44317</v>
      </c>
      <c r="V426" s="81" t="str">
        <f t="shared" si="18"/>
        <v>52020</v>
      </c>
      <c r="W426" s="80" t="str">
        <f t="shared" si="19"/>
        <v>1 a 30 dias</v>
      </c>
      <c r="X426" s="81" t="str">
        <f t="shared" si="20"/>
        <v>52021</v>
      </c>
    </row>
    <row r="427" spans="1:24" x14ac:dyDescent="0.3">
      <c r="A427" s="57">
        <v>44316</v>
      </c>
      <c r="B427">
        <v>29894663000189</v>
      </c>
      <c r="C427" t="s">
        <v>96</v>
      </c>
      <c r="D427" s="57">
        <v>44040</v>
      </c>
      <c r="E427">
        <v>127</v>
      </c>
      <c r="F427" s="57">
        <v>44172</v>
      </c>
      <c r="G427">
        <v>-144</v>
      </c>
      <c r="H427" s="57">
        <v>46545</v>
      </c>
      <c r="I427">
        <v>2229</v>
      </c>
      <c r="J427">
        <v>301335046</v>
      </c>
      <c r="K427">
        <v>84</v>
      </c>
      <c r="L427"/>
      <c r="M427"/>
      <c r="N427">
        <v>1.4080692042517633</v>
      </c>
      <c r="O427" s="83">
        <v>5937.47</v>
      </c>
      <c r="P427">
        <v>6208.5699999999988</v>
      </c>
      <c r="Q427">
        <v>1.7541020000000001</v>
      </c>
      <c r="R427">
        <v>6504.22</v>
      </c>
      <c r="S427">
        <v>1.7541020000000001</v>
      </c>
      <c r="T427" s="84">
        <v>5937.47</v>
      </c>
      <c r="U427" s="57">
        <v>44166</v>
      </c>
      <c r="V427" s="81" t="str">
        <f t="shared" si="18"/>
        <v>72020</v>
      </c>
      <c r="W427" s="80" t="str">
        <f t="shared" si="19"/>
        <v>Acima de 120 dias</v>
      </c>
      <c r="X427" s="81" t="str">
        <f t="shared" si="20"/>
        <v>122020</v>
      </c>
    </row>
    <row r="428" spans="1:24" x14ac:dyDescent="0.3">
      <c r="A428" s="57">
        <v>44316</v>
      </c>
      <c r="B428">
        <v>29894663000189</v>
      </c>
      <c r="C428" t="s">
        <v>96</v>
      </c>
      <c r="D428" s="57">
        <v>44074</v>
      </c>
      <c r="E428">
        <v>449.55</v>
      </c>
      <c r="F428" s="57">
        <v>44323</v>
      </c>
      <c r="G428">
        <v>7</v>
      </c>
      <c r="H428" s="57">
        <v>46514</v>
      </c>
      <c r="I428">
        <v>2198</v>
      </c>
      <c r="J428">
        <v>301338043</v>
      </c>
      <c r="K428">
        <v>84</v>
      </c>
      <c r="L428"/>
      <c r="M428"/>
      <c r="N428">
        <v>1.4428757489181883</v>
      </c>
      <c r="O428" s="83">
        <v>18451.259999999998</v>
      </c>
      <c r="P428">
        <v>21486.160000000003</v>
      </c>
      <c r="Q428">
        <v>1.7912300000000001</v>
      </c>
      <c r="R428">
        <v>20404.09</v>
      </c>
      <c r="S428">
        <v>1.7912300000000001</v>
      </c>
      <c r="T428" s="84">
        <v>18451.259999999998</v>
      </c>
      <c r="U428" s="57">
        <v>44317</v>
      </c>
      <c r="V428" s="81" t="str">
        <f t="shared" si="18"/>
        <v>82020</v>
      </c>
      <c r="W428" s="80" t="str">
        <f t="shared" si="19"/>
        <v>1 a 30 dias</v>
      </c>
      <c r="X428" s="81" t="str">
        <f t="shared" si="20"/>
        <v>52021</v>
      </c>
    </row>
    <row r="429" spans="1:24" x14ac:dyDescent="0.3">
      <c r="A429" s="57">
        <v>44316</v>
      </c>
      <c r="B429">
        <v>29894663000189</v>
      </c>
      <c r="C429" t="s">
        <v>96</v>
      </c>
      <c r="D429" s="57">
        <v>44040</v>
      </c>
      <c r="E429">
        <v>62.44</v>
      </c>
      <c r="F429" s="57">
        <v>44262</v>
      </c>
      <c r="G429">
        <v>-54</v>
      </c>
      <c r="H429" s="57">
        <v>46545</v>
      </c>
      <c r="I429">
        <v>2229</v>
      </c>
      <c r="J429">
        <v>301343299</v>
      </c>
      <c r="K429">
        <v>84</v>
      </c>
      <c r="L429"/>
      <c r="M429"/>
      <c r="N429">
        <v>1.4229302566576285</v>
      </c>
      <c r="O429" s="83">
        <v>2720.03</v>
      </c>
      <c r="P429">
        <v>3037.38</v>
      </c>
      <c r="Q429">
        <v>1.770044</v>
      </c>
      <c r="R429">
        <v>2997.6400000000003</v>
      </c>
      <c r="S429">
        <v>1.770044</v>
      </c>
      <c r="T429" s="84">
        <v>2720.03</v>
      </c>
      <c r="U429" s="57">
        <v>44287</v>
      </c>
      <c r="V429" s="81" t="str">
        <f t="shared" si="18"/>
        <v>72020</v>
      </c>
      <c r="W429" s="80" t="str">
        <f t="shared" si="19"/>
        <v>31 a 60 dias</v>
      </c>
      <c r="X429" s="81" t="str">
        <f t="shared" si="20"/>
        <v>42021</v>
      </c>
    </row>
    <row r="430" spans="1:24" x14ac:dyDescent="0.3">
      <c r="A430" s="57">
        <v>44316</v>
      </c>
      <c r="B430">
        <v>29894663000189</v>
      </c>
      <c r="C430" t="s">
        <v>96</v>
      </c>
      <c r="D430" s="57">
        <v>44040</v>
      </c>
      <c r="E430">
        <v>250.3</v>
      </c>
      <c r="F430" s="57">
        <v>44111</v>
      </c>
      <c r="G430">
        <v>-205</v>
      </c>
      <c r="H430" s="57">
        <v>46545</v>
      </c>
      <c r="I430">
        <v>2229</v>
      </c>
      <c r="J430">
        <v>301343589</v>
      </c>
      <c r="K430">
        <v>84</v>
      </c>
      <c r="L430"/>
      <c r="M430"/>
      <c r="N430">
        <v>1.4323455137155765</v>
      </c>
      <c r="O430" s="83">
        <v>12126</v>
      </c>
      <c r="P430">
        <v>12137.629999999996</v>
      </c>
      <c r="Q430">
        <v>1.7799370000000001</v>
      </c>
      <c r="R430">
        <v>13235.59</v>
      </c>
      <c r="S430">
        <v>1.7799370000000001</v>
      </c>
      <c r="T430" s="84">
        <v>12126</v>
      </c>
      <c r="U430" s="57">
        <v>44136</v>
      </c>
      <c r="V430" s="81" t="str">
        <f t="shared" si="18"/>
        <v>72020</v>
      </c>
      <c r="W430" s="80" t="str">
        <f t="shared" si="19"/>
        <v>Acima de 120 dias</v>
      </c>
      <c r="X430" s="81" t="str">
        <f t="shared" si="20"/>
        <v>112020</v>
      </c>
    </row>
    <row r="431" spans="1:24" x14ac:dyDescent="0.3">
      <c r="A431" s="57">
        <v>44316</v>
      </c>
      <c r="B431">
        <v>29894663000189</v>
      </c>
      <c r="C431" t="s">
        <v>96</v>
      </c>
      <c r="D431" s="57">
        <v>44099</v>
      </c>
      <c r="E431">
        <v>123.09</v>
      </c>
      <c r="F431" s="57">
        <v>44293</v>
      </c>
      <c r="G431">
        <v>-23</v>
      </c>
      <c r="H431" s="57">
        <v>46638</v>
      </c>
      <c r="I431">
        <v>2322</v>
      </c>
      <c r="J431">
        <v>301378508</v>
      </c>
      <c r="K431">
        <v>84</v>
      </c>
      <c r="L431"/>
      <c r="M431"/>
      <c r="N431">
        <v>1.3599999999999999</v>
      </c>
      <c r="O431" s="83">
        <v>5931.55</v>
      </c>
      <c r="P431">
        <v>6149.3800000000019</v>
      </c>
      <c r="Q431">
        <v>1.41154</v>
      </c>
      <c r="R431">
        <v>6027</v>
      </c>
      <c r="S431">
        <v>1.41154</v>
      </c>
      <c r="T431" s="84">
        <v>5931.55</v>
      </c>
      <c r="U431" s="57">
        <v>44287</v>
      </c>
      <c r="V431" s="81" t="str">
        <f t="shared" si="18"/>
        <v>92020</v>
      </c>
      <c r="W431" s="80" t="str">
        <f t="shared" si="19"/>
        <v>1 a 30 dias</v>
      </c>
      <c r="X431" s="81" t="str">
        <f t="shared" si="20"/>
        <v>42021</v>
      </c>
    </row>
    <row r="432" spans="1:24" x14ac:dyDescent="0.3">
      <c r="A432" s="57">
        <v>44316</v>
      </c>
      <c r="B432">
        <v>29894663000189</v>
      </c>
      <c r="C432" t="s">
        <v>96</v>
      </c>
      <c r="D432" s="57">
        <v>44134</v>
      </c>
      <c r="E432">
        <v>250</v>
      </c>
      <c r="F432" s="57">
        <v>44172</v>
      </c>
      <c r="G432">
        <v>-144</v>
      </c>
      <c r="H432" s="57">
        <v>46667</v>
      </c>
      <c r="I432">
        <v>2351</v>
      </c>
      <c r="J432">
        <v>301396449</v>
      </c>
      <c r="K432">
        <v>84</v>
      </c>
      <c r="L432"/>
      <c r="M432"/>
      <c r="N432">
        <v>1.4401219999999999</v>
      </c>
      <c r="O432" s="83">
        <v>11842.07</v>
      </c>
      <c r="P432">
        <v>12182.049999999996</v>
      </c>
      <c r="Q432">
        <v>1.7891779999999999</v>
      </c>
      <c r="R432">
        <v>13028.06</v>
      </c>
      <c r="S432">
        <v>1.7891779999999999</v>
      </c>
      <c r="T432" s="84">
        <v>11842.07</v>
      </c>
      <c r="U432" s="57">
        <v>44166</v>
      </c>
      <c r="V432" s="81" t="str">
        <f t="shared" si="18"/>
        <v>102020</v>
      </c>
      <c r="W432" s="80" t="str">
        <f t="shared" si="19"/>
        <v>Acima de 120 dias</v>
      </c>
      <c r="X432" s="81" t="str">
        <f t="shared" si="20"/>
        <v>122020</v>
      </c>
    </row>
    <row r="433" spans="1:24" x14ac:dyDescent="0.3">
      <c r="A433" s="57">
        <v>44316</v>
      </c>
      <c r="B433">
        <v>29894663000189</v>
      </c>
      <c r="C433" t="s">
        <v>96</v>
      </c>
      <c r="D433" s="57">
        <v>43978</v>
      </c>
      <c r="E433">
        <v>269.10000000000002</v>
      </c>
      <c r="F433" s="57">
        <v>43989</v>
      </c>
      <c r="G433">
        <v>-327</v>
      </c>
      <c r="H433" s="57">
        <v>46119</v>
      </c>
      <c r="I433">
        <v>1803</v>
      </c>
      <c r="J433">
        <v>301413560</v>
      </c>
      <c r="K433">
        <v>72</v>
      </c>
      <c r="L433"/>
      <c r="M433"/>
      <c r="N433">
        <v>1.3599999999999999</v>
      </c>
      <c r="O433" s="83">
        <v>13121.87</v>
      </c>
      <c r="P433">
        <v>12234.880000000003</v>
      </c>
      <c r="Q433">
        <v>1.607475</v>
      </c>
      <c r="R433">
        <v>13789.75</v>
      </c>
      <c r="S433">
        <v>1.607475</v>
      </c>
      <c r="T433" s="84">
        <v>13121.87</v>
      </c>
      <c r="U433" s="57">
        <v>44228</v>
      </c>
      <c r="V433" s="81" t="str">
        <f t="shared" si="18"/>
        <v>52020</v>
      </c>
      <c r="W433" s="80" t="str">
        <f t="shared" si="19"/>
        <v>Acima de 120 dias</v>
      </c>
      <c r="X433" s="81" t="str">
        <f t="shared" si="20"/>
        <v>22021</v>
      </c>
    </row>
    <row r="434" spans="1:24" x14ac:dyDescent="0.3">
      <c r="A434" s="57">
        <v>44316</v>
      </c>
      <c r="B434">
        <v>29894663000189</v>
      </c>
      <c r="C434" t="s">
        <v>96</v>
      </c>
      <c r="D434" s="57">
        <v>43978</v>
      </c>
      <c r="E434">
        <v>397</v>
      </c>
      <c r="F434" s="57">
        <v>43989</v>
      </c>
      <c r="G434">
        <v>-327</v>
      </c>
      <c r="H434" s="57">
        <v>46119</v>
      </c>
      <c r="I434">
        <v>1803</v>
      </c>
      <c r="J434">
        <v>301420164</v>
      </c>
      <c r="K434">
        <v>72</v>
      </c>
      <c r="L434"/>
      <c r="M434"/>
      <c r="N434">
        <v>1.4961159640568564</v>
      </c>
      <c r="O434" s="83">
        <v>18204.120000000003</v>
      </c>
      <c r="P434">
        <v>17340.810000000001</v>
      </c>
      <c r="Q434">
        <v>2.0518320000000001</v>
      </c>
      <c r="R434">
        <v>20189.989999999998</v>
      </c>
      <c r="S434">
        <v>2.0518320000000001</v>
      </c>
      <c r="T434" s="84">
        <v>18204.120000000003</v>
      </c>
      <c r="U434" s="57">
        <v>44317</v>
      </c>
      <c r="V434" s="81" t="str">
        <f t="shared" si="18"/>
        <v>52020</v>
      </c>
      <c r="W434" s="80" t="str">
        <f t="shared" si="19"/>
        <v>Acima de 120 dias</v>
      </c>
      <c r="X434" s="81" t="str">
        <f t="shared" si="20"/>
        <v>52021</v>
      </c>
    </row>
    <row r="435" spans="1:24" x14ac:dyDescent="0.3">
      <c r="A435" s="57">
        <v>44316</v>
      </c>
      <c r="B435">
        <v>29894663000189</v>
      </c>
      <c r="C435" t="s">
        <v>96</v>
      </c>
      <c r="D435" s="57">
        <v>43978</v>
      </c>
      <c r="E435">
        <v>43.7</v>
      </c>
      <c r="F435" s="57">
        <v>44262</v>
      </c>
      <c r="G435">
        <v>-54</v>
      </c>
      <c r="H435" s="57">
        <v>46119</v>
      </c>
      <c r="I435">
        <v>1803</v>
      </c>
      <c r="J435">
        <v>301420800</v>
      </c>
      <c r="K435">
        <v>72</v>
      </c>
      <c r="L435"/>
      <c r="M435"/>
      <c r="N435">
        <v>1.4961333554303402</v>
      </c>
      <c r="O435" s="83">
        <v>1610.56</v>
      </c>
      <c r="P435">
        <v>1908.7599999999998</v>
      </c>
      <c r="Q435">
        <v>2.0518420000000002</v>
      </c>
      <c r="R435">
        <v>1829.1</v>
      </c>
      <c r="S435">
        <v>2.0518420000000002</v>
      </c>
      <c r="T435" s="84">
        <v>1610.56</v>
      </c>
      <c r="U435" s="57">
        <v>44256</v>
      </c>
      <c r="V435" s="81" t="str">
        <f t="shared" si="18"/>
        <v>52020</v>
      </c>
      <c r="W435" s="80" t="str">
        <f t="shared" si="19"/>
        <v>31 a 60 dias</v>
      </c>
      <c r="X435" s="81" t="str">
        <f t="shared" si="20"/>
        <v>32021</v>
      </c>
    </row>
    <row r="436" spans="1:24" x14ac:dyDescent="0.3">
      <c r="A436" s="57">
        <v>44316</v>
      </c>
      <c r="B436">
        <v>29894663000189</v>
      </c>
      <c r="C436" t="s">
        <v>96</v>
      </c>
      <c r="D436" s="57">
        <v>44040</v>
      </c>
      <c r="E436">
        <v>167.5</v>
      </c>
      <c r="F436" s="57">
        <v>44262</v>
      </c>
      <c r="G436">
        <v>-54</v>
      </c>
      <c r="H436" s="57">
        <v>46545</v>
      </c>
      <c r="I436">
        <v>2229</v>
      </c>
      <c r="J436">
        <v>301444075</v>
      </c>
      <c r="K436">
        <v>84</v>
      </c>
      <c r="L436"/>
      <c r="M436"/>
      <c r="N436">
        <v>1.4167462223459157</v>
      </c>
      <c r="O436" s="83">
        <v>7310.07</v>
      </c>
      <c r="P436">
        <v>8164.7299999999987</v>
      </c>
      <c r="Q436">
        <v>1.763339</v>
      </c>
      <c r="R436">
        <v>8055.73</v>
      </c>
      <c r="S436">
        <v>1.763339</v>
      </c>
      <c r="T436" s="84">
        <v>7310.07</v>
      </c>
      <c r="U436" s="57">
        <v>44287</v>
      </c>
      <c r="V436" s="81" t="str">
        <f t="shared" si="18"/>
        <v>72020</v>
      </c>
      <c r="W436" s="80" t="str">
        <f t="shared" si="19"/>
        <v>31 a 60 dias</v>
      </c>
      <c r="X436" s="81" t="str">
        <f t="shared" si="20"/>
        <v>42021</v>
      </c>
    </row>
    <row r="437" spans="1:24" x14ac:dyDescent="0.3">
      <c r="A437" s="57">
        <v>44316</v>
      </c>
      <c r="B437">
        <v>29894663000189</v>
      </c>
      <c r="C437" t="s">
        <v>96</v>
      </c>
      <c r="D437" s="57">
        <v>44074</v>
      </c>
      <c r="E437">
        <v>313.5</v>
      </c>
      <c r="F437" s="57">
        <v>44234</v>
      </c>
      <c r="G437">
        <v>-82</v>
      </c>
      <c r="H437" s="57">
        <v>46545</v>
      </c>
      <c r="I437">
        <v>2229</v>
      </c>
      <c r="J437">
        <v>301448575</v>
      </c>
      <c r="K437">
        <v>84</v>
      </c>
      <c r="L437"/>
      <c r="M437"/>
      <c r="N437">
        <v>1.4390521544322861</v>
      </c>
      <c r="O437" s="83">
        <v>13907.53</v>
      </c>
      <c r="P437">
        <v>15098.920000000006</v>
      </c>
      <c r="Q437">
        <v>1.7870980000000001</v>
      </c>
      <c r="R437">
        <v>15294.67</v>
      </c>
      <c r="S437">
        <v>1.7870980000000001</v>
      </c>
      <c r="T437" s="84">
        <v>13907.53</v>
      </c>
      <c r="U437" s="57">
        <v>44228</v>
      </c>
      <c r="V437" s="81" t="str">
        <f t="shared" si="18"/>
        <v>82020</v>
      </c>
      <c r="W437" s="80" t="str">
        <f t="shared" si="19"/>
        <v>61 a 90 dias</v>
      </c>
      <c r="X437" s="81" t="str">
        <f t="shared" si="20"/>
        <v>22021</v>
      </c>
    </row>
    <row r="438" spans="1:24" x14ac:dyDescent="0.3">
      <c r="A438" s="57">
        <v>44316</v>
      </c>
      <c r="B438">
        <v>29894663000189</v>
      </c>
      <c r="C438" t="s">
        <v>96</v>
      </c>
      <c r="D438" s="57">
        <v>44074</v>
      </c>
      <c r="E438">
        <v>104</v>
      </c>
      <c r="F438" s="57">
        <v>44081</v>
      </c>
      <c r="G438">
        <v>-235</v>
      </c>
      <c r="H438" s="57">
        <v>46575</v>
      </c>
      <c r="I438">
        <v>2259</v>
      </c>
      <c r="J438">
        <v>301453699</v>
      </c>
      <c r="K438">
        <v>84</v>
      </c>
      <c r="L438"/>
      <c r="M438"/>
      <c r="N438">
        <v>1.433453408606888</v>
      </c>
      <c r="O438" s="83">
        <v>5168.37</v>
      </c>
      <c r="P438">
        <v>5049.8599999999997</v>
      </c>
      <c r="Q438">
        <v>1.781296</v>
      </c>
      <c r="R438">
        <v>5637.63</v>
      </c>
      <c r="S438">
        <v>1.781296</v>
      </c>
      <c r="T438" s="84">
        <v>5168.37</v>
      </c>
      <c r="U438" s="57">
        <v>44105</v>
      </c>
      <c r="V438" s="81" t="str">
        <f t="shared" si="18"/>
        <v>82020</v>
      </c>
      <c r="W438" s="80" t="str">
        <f t="shared" si="19"/>
        <v>Acima de 120 dias</v>
      </c>
      <c r="X438" s="81" t="str">
        <f t="shared" si="20"/>
        <v>102020</v>
      </c>
    </row>
    <row r="439" spans="1:24" x14ac:dyDescent="0.3">
      <c r="A439" s="57">
        <v>44316</v>
      </c>
      <c r="B439">
        <v>29894663000189</v>
      </c>
      <c r="C439" t="s">
        <v>96</v>
      </c>
      <c r="D439" s="57">
        <v>44099</v>
      </c>
      <c r="E439">
        <v>160</v>
      </c>
      <c r="F439" s="57">
        <v>44323</v>
      </c>
      <c r="G439">
        <v>7</v>
      </c>
      <c r="H439" s="57">
        <v>45876</v>
      </c>
      <c r="I439">
        <v>1560</v>
      </c>
      <c r="J439">
        <v>301463200</v>
      </c>
      <c r="K439">
        <v>60</v>
      </c>
      <c r="L439"/>
      <c r="M439"/>
      <c r="N439">
        <v>1.3599999999999999</v>
      </c>
      <c r="O439" s="83">
        <v>5540.14</v>
      </c>
      <c r="P439">
        <v>6482.4900000000016</v>
      </c>
      <c r="Q439">
        <v>1.72227</v>
      </c>
      <c r="R439">
        <v>5999.66</v>
      </c>
      <c r="S439">
        <v>1.72227</v>
      </c>
      <c r="T439" s="84">
        <v>5540.14</v>
      </c>
      <c r="U439" s="57">
        <v>44317</v>
      </c>
      <c r="V439" s="81" t="str">
        <f t="shared" si="18"/>
        <v>92020</v>
      </c>
      <c r="W439" s="80" t="str">
        <f t="shared" si="19"/>
        <v>1 a 30 dias</v>
      </c>
      <c r="X439" s="81" t="str">
        <f t="shared" si="20"/>
        <v>52021</v>
      </c>
    </row>
    <row r="440" spans="1:24" x14ac:dyDescent="0.3">
      <c r="A440" s="57">
        <v>44316</v>
      </c>
      <c r="B440">
        <v>29894663000189</v>
      </c>
      <c r="C440" t="s">
        <v>96</v>
      </c>
      <c r="D440" s="57">
        <v>44074</v>
      </c>
      <c r="E440">
        <v>106.23</v>
      </c>
      <c r="F440" s="57">
        <v>44262</v>
      </c>
      <c r="G440">
        <v>-54</v>
      </c>
      <c r="H440" s="57">
        <v>46608</v>
      </c>
      <c r="I440">
        <v>2292</v>
      </c>
      <c r="J440">
        <v>301465554</v>
      </c>
      <c r="K440">
        <v>84</v>
      </c>
      <c r="L440"/>
      <c r="M440"/>
      <c r="N440">
        <v>1.4495750000000001</v>
      </c>
      <c r="O440" s="83">
        <v>4647.54</v>
      </c>
      <c r="P440">
        <v>5162.21</v>
      </c>
      <c r="Q440">
        <v>1.798438</v>
      </c>
      <c r="R440">
        <v>5132.8499999999995</v>
      </c>
      <c r="S440">
        <v>1.798438</v>
      </c>
      <c r="T440" s="84">
        <v>4647.54</v>
      </c>
      <c r="U440" s="57">
        <v>44287</v>
      </c>
      <c r="V440" s="81" t="str">
        <f t="shared" si="18"/>
        <v>82020</v>
      </c>
      <c r="W440" s="80" t="str">
        <f t="shared" si="19"/>
        <v>31 a 60 dias</v>
      </c>
      <c r="X440" s="81" t="str">
        <f t="shared" si="20"/>
        <v>42021</v>
      </c>
    </row>
    <row r="441" spans="1:24" x14ac:dyDescent="0.3">
      <c r="A441" s="57">
        <v>44316</v>
      </c>
      <c r="B441">
        <v>29894663000189</v>
      </c>
      <c r="C441" t="s">
        <v>96</v>
      </c>
      <c r="D441" s="57">
        <v>44074</v>
      </c>
      <c r="E441">
        <v>117.9</v>
      </c>
      <c r="F441" s="57">
        <v>44262</v>
      </c>
      <c r="G441">
        <v>-54</v>
      </c>
      <c r="H441" s="57">
        <v>46608</v>
      </c>
      <c r="I441">
        <v>2292</v>
      </c>
      <c r="J441">
        <v>301466505</v>
      </c>
      <c r="K441">
        <v>84</v>
      </c>
      <c r="L441"/>
      <c r="M441"/>
      <c r="N441">
        <v>1.437227</v>
      </c>
      <c r="O441" s="83">
        <v>5176.84</v>
      </c>
      <c r="P441">
        <v>5752.9699999999993</v>
      </c>
      <c r="Q441">
        <v>1.785315</v>
      </c>
      <c r="R441">
        <v>5717.37</v>
      </c>
      <c r="S441">
        <v>1.785315</v>
      </c>
      <c r="T441" s="84">
        <v>5176.84</v>
      </c>
      <c r="U441" s="57">
        <v>44287</v>
      </c>
      <c r="V441" s="81" t="str">
        <f t="shared" si="18"/>
        <v>82020</v>
      </c>
      <c r="W441" s="80" t="str">
        <f t="shared" si="19"/>
        <v>31 a 60 dias</v>
      </c>
      <c r="X441" s="81" t="str">
        <f t="shared" si="20"/>
        <v>42021</v>
      </c>
    </row>
    <row r="442" spans="1:24" x14ac:dyDescent="0.3">
      <c r="A442" s="57">
        <v>44316</v>
      </c>
      <c r="B442">
        <v>29894663000189</v>
      </c>
      <c r="C442" t="s">
        <v>96</v>
      </c>
      <c r="D442" s="57">
        <v>44074</v>
      </c>
      <c r="E442">
        <v>201.5</v>
      </c>
      <c r="F442" s="57">
        <v>44234</v>
      </c>
      <c r="G442">
        <v>-82</v>
      </c>
      <c r="H442" s="57">
        <v>46608</v>
      </c>
      <c r="I442">
        <v>2292</v>
      </c>
      <c r="J442">
        <v>301467675</v>
      </c>
      <c r="K442">
        <v>84</v>
      </c>
      <c r="L442"/>
      <c r="M442"/>
      <c r="N442">
        <v>1.432903</v>
      </c>
      <c r="O442" s="83">
        <v>9060.3700000000008</v>
      </c>
      <c r="P442">
        <v>9846.4800000000014</v>
      </c>
      <c r="Q442">
        <v>1.780664</v>
      </c>
      <c r="R442">
        <v>9985.2900000000009</v>
      </c>
      <c r="S442">
        <v>1.780664</v>
      </c>
      <c r="T442" s="84">
        <v>9060.3700000000008</v>
      </c>
      <c r="U442" s="57">
        <v>44228</v>
      </c>
      <c r="V442" s="81" t="str">
        <f t="shared" si="18"/>
        <v>82020</v>
      </c>
      <c r="W442" s="80" t="str">
        <f t="shared" si="19"/>
        <v>61 a 90 dias</v>
      </c>
      <c r="X442" s="81" t="str">
        <f t="shared" si="20"/>
        <v>22021</v>
      </c>
    </row>
    <row r="443" spans="1:24" x14ac:dyDescent="0.3">
      <c r="A443" s="57">
        <v>44316</v>
      </c>
      <c r="B443">
        <v>29894663000189</v>
      </c>
      <c r="C443" t="s">
        <v>96</v>
      </c>
      <c r="D443" s="57">
        <v>43936</v>
      </c>
      <c r="E443">
        <v>359</v>
      </c>
      <c r="F443" s="57">
        <v>44050</v>
      </c>
      <c r="G443">
        <v>-266</v>
      </c>
      <c r="H443" s="57">
        <v>44992</v>
      </c>
      <c r="I443">
        <v>676</v>
      </c>
      <c r="J443">
        <v>301511542</v>
      </c>
      <c r="K443">
        <v>36</v>
      </c>
      <c r="L443"/>
      <c r="M443"/>
      <c r="N443">
        <v>1.3599999999999999</v>
      </c>
      <c r="O443" s="83">
        <v>10087.41</v>
      </c>
      <c r="P443">
        <v>9945.58</v>
      </c>
      <c r="Q443">
        <v>1.756184</v>
      </c>
      <c r="R443">
        <v>10371.92</v>
      </c>
      <c r="S443">
        <v>1.756184</v>
      </c>
      <c r="T443" s="84">
        <v>10087.41</v>
      </c>
      <c r="U443" s="57">
        <v>44044</v>
      </c>
      <c r="V443" s="81" t="str">
        <f t="shared" si="18"/>
        <v>42020</v>
      </c>
      <c r="W443" s="80" t="str">
        <f t="shared" si="19"/>
        <v>Acima de 120 dias</v>
      </c>
      <c r="X443" s="81" t="str">
        <f t="shared" si="20"/>
        <v>82020</v>
      </c>
    </row>
    <row r="444" spans="1:24" x14ac:dyDescent="0.3">
      <c r="A444" s="57">
        <v>44316</v>
      </c>
      <c r="B444">
        <v>29894663000189</v>
      </c>
      <c r="C444" t="s">
        <v>96</v>
      </c>
      <c r="D444" s="57">
        <v>43978</v>
      </c>
      <c r="E444">
        <v>210.5</v>
      </c>
      <c r="F444" s="57">
        <v>44019</v>
      </c>
      <c r="G444">
        <v>-297</v>
      </c>
      <c r="H444" s="57">
        <v>46514</v>
      </c>
      <c r="I444">
        <v>2198</v>
      </c>
      <c r="J444">
        <v>301537827</v>
      </c>
      <c r="K444">
        <v>84</v>
      </c>
      <c r="L444"/>
      <c r="M444"/>
      <c r="N444">
        <v>1.398752</v>
      </c>
      <c r="O444" s="83">
        <v>10861.18</v>
      </c>
      <c r="P444">
        <v>10382.239999999998</v>
      </c>
      <c r="Q444">
        <v>1.74366</v>
      </c>
      <c r="R444">
        <v>11785</v>
      </c>
      <c r="S444">
        <v>1.74366</v>
      </c>
      <c r="T444" s="84">
        <v>10861.18</v>
      </c>
      <c r="U444" s="57">
        <v>44044</v>
      </c>
      <c r="V444" s="81" t="str">
        <f t="shared" si="18"/>
        <v>52020</v>
      </c>
      <c r="W444" s="80" t="str">
        <f t="shared" si="19"/>
        <v>Acima de 120 dias</v>
      </c>
      <c r="X444" s="81" t="str">
        <f t="shared" si="20"/>
        <v>82020</v>
      </c>
    </row>
    <row r="445" spans="1:24" x14ac:dyDescent="0.3">
      <c r="A445" s="57">
        <v>44316</v>
      </c>
      <c r="B445">
        <v>29894663000189</v>
      </c>
      <c r="C445" t="s">
        <v>96</v>
      </c>
      <c r="D445" s="57">
        <v>44001</v>
      </c>
      <c r="E445">
        <v>62.57</v>
      </c>
      <c r="F445" s="57">
        <v>44142</v>
      </c>
      <c r="G445">
        <v>-174</v>
      </c>
      <c r="H445" s="57">
        <v>46514</v>
      </c>
      <c r="I445">
        <v>2198</v>
      </c>
      <c r="J445">
        <v>301538331</v>
      </c>
      <c r="K445">
        <v>84</v>
      </c>
      <c r="L445"/>
      <c r="M445"/>
      <c r="N445">
        <v>1.4339698185895393</v>
      </c>
      <c r="O445" s="83">
        <v>2952.74</v>
      </c>
      <c r="P445">
        <v>3020.2299999999991</v>
      </c>
      <c r="Q445">
        <v>1.7784899999999999</v>
      </c>
      <c r="R445">
        <v>3222.87</v>
      </c>
      <c r="S445">
        <v>1.7784899999999999</v>
      </c>
      <c r="T445" s="84">
        <v>2952.74</v>
      </c>
      <c r="U445" s="57">
        <v>44136</v>
      </c>
      <c r="V445" s="81" t="str">
        <f t="shared" si="18"/>
        <v>62020</v>
      </c>
      <c r="W445" s="80" t="str">
        <f t="shared" si="19"/>
        <v>Acima de 120 dias</v>
      </c>
      <c r="X445" s="81" t="str">
        <f t="shared" si="20"/>
        <v>112020</v>
      </c>
    </row>
    <row r="446" spans="1:24" x14ac:dyDescent="0.3">
      <c r="A446" s="57">
        <v>44316</v>
      </c>
      <c r="B446">
        <v>29894663000189</v>
      </c>
      <c r="C446" t="s">
        <v>96</v>
      </c>
      <c r="D446" s="57">
        <v>44099</v>
      </c>
      <c r="E446">
        <v>227.66</v>
      </c>
      <c r="F446" s="57">
        <v>44293</v>
      </c>
      <c r="G446">
        <v>-23</v>
      </c>
      <c r="H446" s="57">
        <v>46638</v>
      </c>
      <c r="I446">
        <v>2322</v>
      </c>
      <c r="J446">
        <v>301581510</v>
      </c>
      <c r="K446">
        <v>84</v>
      </c>
      <c r="L446"/>
      <c r="M446"/>
      <c r="N446">
        <v>1.3599999999999999</v>
      </c>
      <c r="O446" s="83">
        <v>11098.32</v>
      </c>
      <c r="P446">
        <v>11373.359999999999</v>
      </c>
      <c r="Q446">
        <v>1.3735729999999999</v>
      </c>
      <c r="R446">
        <v>11147.19</v>
      </c>
      <c r="S446">
        <v>1.3735729999999999</v>
      </c>
      <c r="T446" s="84">
        <v>11098.32</v>
      </c>
      <c r="U446" s="57">
        <v>44287</v>
      </c>
      <c r="V446" s="81" t="str">
        <f t="shared" si="18"/>
        <v>92020</v>
      </c>
      <c r="W446" s="80" t="str">
        <f t="shared" si="19"/>
        <v>1 a 30 dias</v>
      </c>
      <c r="X446" s="81" t="str">
        <f t="shared" si="20"/>
        <v>42021</v>
      </c>
    </row>
    <row r="447" spans="1:24" x14ac:dyDescent="0.3">
      <c r="A447" s="57">
        <v>44316</v>
      </c>
      <c r="B447">
        <v>29894663000189</v>
      </c>
      <c r="C447" t="s">
        <v>96</v>
      </c>
      <c r="D447" s="57">
        <v>43936</v>
      </c>
      <c r="E447">
        <v>1063</v>
      </c>
      <c r="F447" s="57">
        <v>44323</v>
      </c>
      <c r="G447">
        <v>7</v>
      </c>
      <c r="H447" s="57">
        <v>46090</v>
      </c>
      <c r="I447">
        <v>1774</v>
      </c>
      <c r="J447">
        <v>301616005</v>
      </c>
      <c r="K447">
        <v>72</v>
      </c>
      <c r="L447"/>
      <c r="M447"/>
      <c r="N447">
        <v>1.5149295880082265</v>
      </c>
      <c r="O447" s="83">
        <v>36634.33</v>
      </c>
      <c r="P447">
        <v>45911.35</v>
      </c>
      <c r="Q447">
        <v>2.0636890000000001</v>
      </c>
      <c r="R447">
        <v>41736.42</v>
      </c>
      <c r="S447">
        <v>2.0636890000000001</v>
      </c>
      <c r="T447" s="84">
        <v>36634.33</v>
      </c>
      <c r="U447" s="57">
        <v>44317</v>
      </c>
      <c r="V447" s="81" t="str">
        <f t="shared" si="18"/>
        <v>42020</v>
      </c>
      <c r="W447" s="80" t="str">
        <f t="shared" si="19"/>
        <v>1 a 30 dias</v>
      </c>
      <c r="X447" s="81" t="str">
        <f t="shared" si="20"/>
        <v>52021</v>
      </c>
    </row>
    <row r="448" spans="1:24" x14ac:dyDescent="0.3">
      <c r="A448" s="57">
        <v>44316</v>
      </c>
      <c r="B448">
        <v>29894663000189</v>
      </c>
      <c r="C448" t="s">
        <v>96</v>
      </c>
      <c r="D448" s="57">
        <v>44040</v>
      </c>
      <c r="E448">
        <v>50.27</v>
      </c>
      <c r="F448" s="57">
        <v>44234</v>
      </c>
      <c r="G448">
        <v>-82</v>
      </c>
      <c r="H448" s="57">
        <v>46119</v>
      </c>
      <c r="I448">
        <v>1803</v>
      </c>
      <c r="J448">
        <v>301621527</v>
      </c>
      <c r="K448">
        <v>72</v>
      </c>
      <c r="L448"/>
      <c r="M448"/>
      <c r="N448">
        <v>1.5130000000000001</v>
      </c>
      <c r="O448" s="83">
        <v>1897.9299999999998</v>
      </c>
      <c r="P448">
        <v>2151.5300000000007</v>
      </c>
      <c r="Q448">
        <v>2.0640580000000002</v>
      </c>
      <c r="R448">
        <v>2145.9700000000003</v>
      </c>
      <c r="S448">
        <v>2.0640580000000002</v>
      </c>
      <c r="T448" s="84">
        <v>1897.9299999999998</v>
      </c>
      <c r="U448" s="57">
        <v>44228</v>
      </c>
      <c r="V448" s="81" t="str">
        <f t="shared" si="18"/>
        <v>72020</v>
      </c>
      <c r="W448" s="80" t="str">
        <f t="shared" si="19"/>
        <v>61 a 90 dias</v>
      </c>
      <c r="X448" s="81" t="str">
        <f t="shared" si="20"/>
        <v>22021</v>
      </c>
    </row>
    <row r="449" spans="1:24" x14ac:dyDescent="0.3">
      <c r="A449" s="57">
        <v>44316</v>
      </c>
      <c r="B449">
        <v>29894663000189</v>
      </c>
      <c r="C449" t="s">
        <v>96</v>
      </c>
      <c r="D449" s="57">
        <v>43978</v>
      </c>
      <c r="E449">
        <v>66.7</v>
      </c>
      <c r="F449" s="57">
        <v>44262</v>
      </c>
      <c r="G449">
        <v>-54</v>
      </c>
      <c r="H449" s="57">
        <v>46484</v>
      </c>
      <c r="I449">
        <v>2168</v>
      </c>
      <c r="J449">
        <v>301625761</v>
      </c>
      <c r="K449">
        <v>84</v>
      </c>
      <c r="L449"/>
      <c r="M449"/>
      <c r="N449">
        <v>1.4355043044588276</v>
      </c>
      <c r="O449" s="83">
        <v>2855.23</v>
      </c>
      <c r="P449">
        <v>3229.2700000000018</v>
      </c>
      <c r="Q449">
        <v>1.787925</v>
      </c>
      <c r="R449">
        <v>3143.74</v>
      </c>
      <c r="S449">
        <v>1.787925</v>
      </c>
      <c r="T449" s="84">
        <v>2855.23</v>
      </c>
      <c r="U449" s="57">
        <v>44287</v>
      </c>
      <c r="V449" s="81" t="str">
        <f t="shared" si="18"/>
        <v>52020</v>
      </c>
      <c r="W449" s="80" t="str">
        <f t="shared" si="19"/>
        <v>31 a 60 dias</v>
      </c>
      <c r="X449" s="81" t="str">
        <f t="shared" si="20"/>
        <v>42021</v>
      </c>
    </row>
    <row r="450" spans="1:24" x14ac:dyDescent="0.3">
      <c r="A450" s="57">
        <v>44316</v>
      </c>
      <c r="B450">
        <v>29894663000189</v>
      </c>
      <c r="C450" t="s">
        <v>96</v>
      </c>
      <c r="D450" s="57">
        <v>44134</v>
      </c>
      <c r="E450">
        <v>110</v>
      </c>
      <c r="F450" s="57">
        <v>44323</v>
      </c>
      <c r="G450">
        <v>7</v>
      </c>
      <c r="H450" s="57">
        <v>46699</v>
      </c>
      <c r="I450">
        <v>2383</v>
      </c>
      <c r="J450">
        <v>301626841</v>
      </c>
      <c r="K450">
        <v>84</v>
      </c>
      <c r="L450"/>
      <c r="M450"/>
      <c r="N450">
        <v>1.40347</v>
      </c>
      <c r="O450" s="83">
        <v>4757.63</v>
      </c>
      <c r="P450">
        <v>5350.340000000002</v>
      </c>
      <c r="Q450">
        <v>1.739492</v>
      </c>
      <c r="R450">
        <v>5278.72</v>
      </c>
      <c r="S450">
        <v>1.739492</v>
      </c>
      <c r="T450" s="84">
        <v>4757.63</v>
      </c>
      <c r="U450" s="57">
        <v>44317</v>
      </c>
      <c r="V450" s="81" t="str">
        <f t="shared" ref="V450:V513" si="21">MONTH(D450)&amp;YEAR(D450)</f>
        <v>102020</v>
      </c>
      <c r="W450" s="80" t="str">
        <f t="shared" ref="W450:W513" si="22">_xlfn.IFS(G450&lt;-120,"Acima de 120 dias",G450&lt;=-90,"91 a 120 dias",G450&lt;=-61,"61 a 90 dias",G450&lt;=-31,"31 a 60 dias",G450&gt;=-30,"1 a 30 dias")</f>
        <v>1 a 30 dias</v>
      </c>
      <c r="X450" s="81" t="str">
        <f t="shared" si="20"/>
        <v>52021</v>
      </c>
    </row>
    <row r="451" spans="1:24" x14ac:dyDescent="0.3">
      <c r="A451" s="57">
        <v>44316</v>
      </c>
      <c r="B451">
        <v>29894663000189</v>
      </c>
      <c r="C451" t="s">
        <v>96</v>
      </c>
      <c r="D451" s="57">
        <v>44001</v>
      </c>
      <c r="E451">
        <v>507</v>
      </c>
      <c r="F451" s="57">
        <v>44142</v>
      </c>
      <c r="G451">
        <v>-174</v>
      </c>
      <c r="H451" s="57">
        <v>46514</v>
      </c>
      <c r="I451">
        <v>2198</v>
      </c>
      <c r="J451">
        <v>301628759</v>
      </c>
      <c r="K451">
        <v>84</v>
      </c>
      <c r="L451"/>
      <c r="M451"/>
      <c r="N451">
        <v>1.4069183980065725</v>
      </c>
      <c r="O451" s="83">
        <v>24095.22</v>
      </c>
      <c r="P451">
        <v>24696.170000000002</v>
      </c>
      <c r="Q451">
        <v>1.749795</v>
      </c>
      <c r="R451">
        <v>26300.13</v>
      </c>
      <c r="S451">
        <v>1.749795</v>
      </c>
      <c r="T451" s="84">
        <v>24095.22</v>
      </c>
      <c r="U451" s="57">
        <v>44136</v>
      </c>
      <c r="V451" s="81" t="str">
        <f t="shared" si="21"/>
        <v>62020</v>
      </c>
      <c r="W451" s="80" t="str">
        <f t="shared" si="22"/>
        <v>Acima de 120 dias</v>
      </c>
      <c r="X451" s="81" t="str">
        <f t="shared" ref="X451:X514" si="23">MONTH(U451)&amp;YEAR(U451)</f>
        <v>112020</v>
      </c>
    </row>
    <row r="452" spans="1:24" x14ac:dyDescent="0.3">
      <c r="A452" s="57">
        <v>44316</v>
      </c>
      <c r="B452">
        <v>29894663000189</v>
      </c>
      <c r="C452" t="s">
        <v>96</v>
      </c>
      <c r="D452" s="57">
        <v>44134</v>
      </c>
      <c r="E452">
        <v>52</v>
      </c>
      <c r="F452" s="57">
        <v>44323</v>
      </c>
      <c r="G452">
        <v>7</v>
      </c>
      <c r="H452" s="57">
        <v>46699</v>
      </c>
      <c r="I452">
        <v>2383</v>
      </c>
      <c r="J452">
        <v>301629274</v>
      </c>
      <c r="K452">
        <v>84</v>
      </c>
      <c r="L452"/>
      <c r="M452"/>
      <c r="N452">
        <v>1.3980269999999999</v>
      </c>
      <c r="O452" s="83">
        <v>2253.04</v>
      </c>
      <c r="P452">
        <v>2534.0400000000013</v>
      </c>
      <c r="Q452">
        <v>1.7336450000000001</v>
      </c>
      <c r="R452">
        <v>2499.6999999999998</v>
      </c>
      <c r="S452">
        <v>1.7336450000000001</v>
      </c>
      <c r="T452" s="84">
        <v>2253.04</v>
      </c>
      <c r="U452" s="57">
        <v>44317</v>
      </c>
      <c r="V452" s="81" t="str">
        <f t="shared" si="21"/>
        <v>102020</v>
      </c>
      <c r="W452" s="80" t="str">
        <f t="shared" si="22"/>
        <v>1 a 30 dias</v>
      </c>
      <c r="X452" s="81" t="str">
        <f t="shared" si="23"/>
        <v>52021</v>
      </c>
    </row>
    <row r="453" spans="1:24" x14ac:dyDescent="0.3">
      <c r="A453" s="57">
        <v>44316</v>
      </c>
      <c r="B453">
        <v>29894663000189</v>
      </c>
      <c r="C453" t="s">
        <v>96</v>
      </c>
      <c r="D453" s="57">
        <v>43978</v>
      </c>
      <c r="E453">
        <v>130.08000000000001</v>
      </c>
      <c r="F453" s="57">
        <v>43989</v>
      </c>
      <c r="G453">
        <v>-327</v>
      </c>
      <c r="H453" s="57">
        <v>46514</v>
      </c>
      <c r="I453">
        <v>2198</v>
      </c>
      <c r="J453">
        <v>301634755</v>
      </c>
      <c r="K453">
        <v>84</v>
      </c>
      <c r="L453"/>
      <c r="M453"/>
      <c r="N453">
        <v>1.3599999999999999</v>
      </c>
      <c r="O453" s="83">
        <v>6918.26</v>
      </c>
      <c r="P453">
        <v>6500.6299999999992</v>
      </c>
      <c r="Q453">
        <v>1.694221</v>
      </c>
      <c r="R453">
        <v>7482.3</v>
      </c>
      <c r="S453">
        <v>1.694221</v>
      </c>
      <c r="T453" s="84">
        <v>6918.26</v>
      </c>
      <c r="U453" s="57">
        <v>43983</v>
      </c>
      <c r="V453" s="81" t="str">
        <f t="shared" si="21"/>
        <v>52020</v>
      </c>
      <c r="W453" s="80" t="str">
        <f t="shared" si="22"/>
        <v>Acima de 120 dias</v>
      </c>
      <c r="X453" s="81" t="str">
        <f t="shared" si="23"/>
        <v>62020</v>
      </c>
    </row>
    <row r="454" spans="1:24" x14ac:dyDescent="0.3">
      <c r="A454" s="57">
        <v>44316</v>
      </c>
      <c r="B454">
        <v>29894663000189</v>
      </c>
      <c r="C454" t="s">
        <v>96</v>
      </c>
      <c r="D454" s="57">
        <v>44074</v>
      </c>
      <c r="E454">
        <v>132.1</v>
      </c>
      <c r="F454" s="57">
        <v>44323</v>
      </c>
      <c r="G454">
        <v>7</v>
      </c>
      <c r="H454" s="57">
        <v>46608</v>
      </c>
      <c r="I454">
        <v>2292</v>
      </c>
      <c r="J454">
        <v>301665042</v>
      </c>
      <c r="K454">
        <v>84</v>
      </c>
      <c r="L454"/>
      <c r="M454"/>
      <c r="N454">
        <v>1.433176</v>
      </c>
      <c r="O454" s="83">
        <v>5542.9500000000007</v>
      </c>
      <c r="P454">
        <v>6454.59</v>
      </c>
      <c r="Q454">
        <v>1.7810319999999999</v>
      </c>
      <c r="R454">
        <v>6149.4500000000007</v>
      </c>
      <c r="S454">
        <v>1.7810319999999999</v>
      </c>
      <c r="T454" s="84">
        <v>5542.9500000000007</v>
      </c>
      <c r="U454" s="57">
        <v>44317</v>
      </c>
      <c r="V454" s="81" t="str">
        <f t="shared" si="21"/>
        <v>82020</v>
      </c>
      <c r="W454" s="80" t="str">
        <f t="shared" si="22"/>
        <v>1 a 30 dias</v>
      </c>
      <c r="X454" s="81" t="str">
        <f t="shared" si="23"/>
        <v>52021</v>
      </c>
    </row>
    <row r="455" spans="1:24" x14ac:dyDescent="0.3">
      <c r="A455" s="57">
        <v>44316</v>
      </c>
      <c r="B455">
        <v>29894663000189</v>
      </c>
      <c r="C455" t="s">
        <v>96</v>
      </c>
      <c r="D455" s="57">
        <v>44074</v>
      </c>
      <c r="E455">
        <v>131</v>
      </c>
      <c r="F455" s="57">
        <v>44172</v>
      </c>
      <c r="G455">
        <v>-144</v>
      </c>
      <c r="H455" s="57">
        <v>46608</v>
      </c>
      <c r="I455">
        <v>2292</v>
      </c>
      <c r="J455">
        <v>301665673</v>
      </c>
      <c r="K455">
        <v>84</v>
      </c>
      <c r="L455"/>
      <c r="M455"/>
      <c r="N455">
        <v>1.4442649999999999</v>
      </c>
      <c r="O455" s="83">
        <v>6133.19</v>
      </c>
      <c r="P455">
        <v>6377.170000000001</v>
      </c>
      <c r="Q455">
        <v>1.7927660000000001</v>
      </c>
      <c r="R455">
        <v>6732.56</v>
      </c>
      <c r="S455">
        <v>1.7927660000000001</v>
      </c>
      <c r="T455" s="84">
        <v>6133.19</v>
      </c>
      <c r="U455" s="57">
        <v>44166</v>
      </c>
      <c r="V455" s="81" t="str">
        <f t="shared" si="21"/>
        <v>82020</v>
      </c>
      <c r="W455" s="80" t="str">
        <f t="shared" si="22"/>
        <v>Acima de 120 dias</v>
      </c>
      <c r="X455" s="81" t="str">
        <f t="shared" si="23"/>
        <v>122020</v>
      </c>
    </row>
    <row r="456" spans="1:24" x14ac:dyDescent="0.3">
      <c r="A456" s="57">
        <v>44316</v>
      </c>
      <c r="B456">
        <v>29894663000189</v>
      </c>
      <c r="C456" t="s">
        <v>96</v>
      </c>
      <c r="D456" s="57">
        <v>43936</v>
      </c>
      <c r="E456">
        <v>16.7</v>
      </c>
      <c r="F456" s="57">
        <v>43989</v>
      </c>
      <c r="G456">
        <v>-327</v>
      </c>
      <c r="H456" s="57">
        <v>46090</v>
      </c>
      <c r="I456">
        <v>1774</v>
      </c>
      <c r="J456">
        <v>301716233</v>
      </c>
      <c r="K456">
        <v>72</v>
      </c>
      <c r="L456"/>
      <c r="M456"/>
      <c r="N456">
        <v>1.4949999999999999</v>
      </c>
      <c r="O456" s="83">
        <v>762.31999999999994</v>
      </c>
      <c r="P456">
        <v>725.54</v>
      </c>
      <c r="Q456">
        <v>2.0405289999999998</v>
      </c>
      <c r="R456">
        <v>842.6</v>
      </c>
      <c r="S456">
        <v>2.0405289999999998</v>
      </c>
      <c r="T456" s="84">
        <v>762.31999999999994</v>
      </c>
      <c r="U456" s="57">
        <v>43983</v>
      </c>
      <c r="V456" s="81" t="str">
        <f t="shared" si="21"/>
        <v>42020</v>
      </c>
      <c r="W456" s="80" t="str">
        <f t="shared" si="22"/>
        <v>Acima de 120 dias</v>
      </c>
      <c r="X456" s="81" t="str">
        <f t="shared" si="23"/>
        <v>62020</v>
      </c>
    </row>
    <row r="457" spans="1:24" x14ac:dyDescent="0.3">
      <c r="A457" s="57">
        <v>44316</v>
      </c>
      <c r="B457">
        <v>29894663000189</v>
      </c>
      <c r="C457" t="s">
        <v>96</v>
      </c>
      <c r="D457" s="57">
        <v>43978</v>
      </c>
      <c r="E457">
        <v>59.63</v>
      </c>
      <c r="F457" s="57">
        <v>44234</v>
      </c>
      <c r="G457">
        <v>-82</v>
      </c>
      <c r="H457" s="57">
        <v>46119</v>
      </c>
      <c r="I457">
        <v>1803</v>
      </c>
      <c r="J457">
        <v>301720788</v>
      </c>
      <c r="K457">
        <v>72</v>
      </c>
      <c r="L457"/>
      <c r="M457"/>
      <c r="N457">
        <v>1.5031205989477936</v>
      </c>
      <c r="O457" s="83">
        <v>2253.71</v>
      </c>
      <c r="P457">
        <v>2599.3199999999997</v>
      </c>
      <c r="Q457">
        <v>2.0591110000000001</v>
      </c>
      <c r="R457">
        <v>2551.36</v>
      </c>
      <c r="S457">
        <v>2.0591110000000001</v>
      </c>
      <c r="T457" s="84">
        <v>2253.71</v>
      </c>
      <c r="U457" s="57">
        <v>44228</v>
      </c>
      <c r="V457" s="81" t="str">
        <f t="shared" si="21"/>
        <v>52020</v>
      </c>
      <c r="W457" s="80" t="str">
        <f t="shared" si="22"/>
        <v>61 a 90 dias</v>
      </c>
      <c r="X457" s="81" t="str">
        <f t="shared" si="23"/>
        <v>22021</v>
      </c>
    </row>
    <row r="458" spans="1:24" x14ac:dyDescent="0.3">
      <c r="A458" s="57">
        <v>44316</v>
      </c>
      <c r="B458">
        <v>29894663000189</v>
      </c>
      <c r="C458" t="s">
        <v>96</v>
      </c>
      <c r="D458" s="57">
        <v>44001</v>
      </c>
      <c r="E458">
        <v>313.5</v>
      </c>
      <c r="F458" s="57">
        <v>44081</v>
      </c>
      <c r="G458">
        <v>-235</v>
      </c>
      <c r="H458" s="57">
        <v>46119</v>
      </c>
      <c r="I458">
        <v>1803</v>
      </c>
      <c r="J458">
        <v>301722623</v>
      </c>
      <c r="K458">
        <v>72</v>
      </c>
      <c r="L458"/>
      <c r="M458"/>
      <c r="N458">
        <v>1.4032509342242407</v>
      </c>
      <c r="O458" s="83">
        <v>14129.5</v>
      </c>
      <c r="P458">
        <v>13908.009999999997</v>
      </c>
      <c r="Q458">
        <v>1.791058</v>
      </c>
      <c r="R458">
        <v>15297.32</v>
      </c>
      <c r="S458">
        <v>1.791058</v>
      </c>
      <c r="T458" s="84">
        <v>14129.5</v>
      </c>
      <c r="U458" s="57">
        <v>44075</v>
      </c>
      <c r="V458" s="81" t="str">
        <f t="shared" si="21"/>
        <v>62020</v>
      </c>
      <c r="W458" s="80" t="str">
        <f t="shared" si="22"/>
        <v>Acima de 120 dias</v>
      </c>
      <c r="X458" s="81" t="str">
        <f t="shared" si="23"/>
        <v>92020</v>
      </c>
    </row>
    <row r="459" spans="1:24" x14ac:dyDescent="0.3">
      <c r="A459" s="57">
        <v>44316</v>
      </c>
      <c r="B459">
        <v>29894663000189</v>
      </c>
      <c r="C459" t="s">
        <v>96</v>
      </c>
      <c r="D459" s="57">
        <v>43978</v>
      </c>
      <c r="E459">
        <v>122.96</v>
      </c>
      <c r="F459" s="57">
        <v>44111</v>
      </c>
      <c r="G459">
        <v>-205</v>
      </c>
      <c r="H459" s="57">
        <v>46484</v>
      </c>
      <c r="I459">
        <v>2168</v>
      </c>
      <c r="J459">
        <v>301727413</v>
      </c>
      <c r="K459">
        <v>84</v>
      </c>
      <c r="L459"/>
      <c r="M459"/>
      <c r="N459">
        <v>1.4330163451390638</v>
      </c>
      <c r="O459" s="83">
        <v>5889.06</v>
      </c>
      <c r="P459">
        <v>5957.9799999999977</v>
      </c>
      <c r="Q459">
        <v>1.780295</v>
      </c>
      <c r="R459">
        <v>6414.31</v>
      </c>
      <c r="S459">
        <v>1.780295</v>
      </c>
      <c r="T459" s="84">
        <v>5889.06</v>
      </c>
      <c r="U459" s="57">
        <v>44105</v>
      </c>
      <c r="V459" s="81" t="str">
        <f t="shared" si="21"/>
        <v>52020</v>
      </c>
      <c r="W459" s="80" t="str">
        <f t="shared" si="22"/>
        <v>Acima de 120 dias</v>
      </c>
      <c r="X459" s="81" t="str">
        <f t="shared" si="23"/>
        <v>102020</v>
      </c>
    </row>
    <row r="460" spans="1:24" x14ac:dyDescent="0.3">
      <c r="A460" s="57">
        <v>44316</v>
      </c>
      <c r="B460">
        <v>29894663000189</v>
      </c>
      <c r="C460" t="s">
        <v>96</v>
      </c>
      <c r="D460" s="57">
        <v>43978</v>
      </c>
      <c r="E460">
        <v>234.15</v>
      </c>
      <c r="F460" s="57">
        <v>44262</v>
      </c>
      <c r="G460">
        <v>-54</v>
      </c>
      <c r="H460" s="57">
        <v>46514</v>
      </c>
      <c r="I460">
        <v>2198</v>
      </c>
      <c r="J460">
        <v>301731790</v>
      </c>
      <c r="K460">
        <v>84</v>
      </c>
      <c r="L460"/>
      <c r="M460"/>
      <c r="N460">
        <v>1.441711</v>
      </c>
      <c r="O460" s="83">
        <v>10083.69</v>
      </c>
      <c r="P460">
        <v>11382.810000000001</v>
      </c>
      <c r="Q460">
        <v>1.7894479999999999</v>
      </c>
      <c r="R460">
        <v>11099.52</v>
      </c>
      <c r="S460">
        <v>1.7894479999999999</v>
      </c>
      <c r="T460" s="84">
        <v>10083.69</v>
      </c>
      <c r="U460" s="57">
        <v>44287</v>
      </c>
      <c r="V460" s="81" t="str">
        <f t="shared" si="21"/>
        <v>52020</v>
      </c>
      <c r="W460" s="80" t="str">
        <f t="shared" si="22"/>
        <v>31 a 60 dias</v>
      </c>
      <c r="X460" s="81" t="str">
        <f t="shared" si="23"/>
        <v>42021</v>
      </c>
    </row>
    <row r="461" spans="1:24" x14ac:dyDescent="0.3">
      <c r="A461" s="57">
        <v>44316</v>
      </c>
      <c r="B461">
        <v>29894663000189</v>
      </c>
      <c r="C461" t="s">
        <v>96</v>
      </c>
      <c r="D461" s="57">
        <v>44040</v>
      </c>
      <c r="E461">
        <v>380.25</v>
      </c>
      <c r="F461" s="57">
        <v>44172</v>
      </c>
      <c r="G461">
        <v>-144</v>
      </c>
      <c r="H461" s="57">
        <v>46545</v>
      </c>
      <c r="I461">
        <v>2229</v>
      </c>
      <c r="J461">
        <v>301734967</v>
      </c>
      <c r="K461">
        <v>84</v>
      </c>
      <c r="L461"/>
      <c r="M461"/>
      <c r="N461">
        <v>1.3599999999999999</v>
      </c>
      <c r="O461" s="83">
        <v>19390.45</v>
      </c>
      <c r="P461">
        <v>18890.989999999998</v>
      </c>
      <c r="Q461">
        <v>1.423216</v>
      </c>
      <c r="R461">
        <v>19730.79</v>
      </c>
      <c r="S461">
        <v>1.423216</v>
      </c>
      <c r="T461" s="84">
        <v>19390.45</v>
      </c>
      <c r="U461" s="57">
        <v>44166</v>
      </c>
      <c r="V461" s="81" t="str">
        <f t="shared" si="21"/>
        <v>72020</v>
      </c>
      <c r="W461" s="80" t="str">
        <f t="shared" si="22"/>
        <v>Acima de 120 dias</v>
      </c>
      <c r="X461" s="81" t="str">
        <f t="shared" si="23"/>
        <v>122020</v>
      </c>
    </row>
    <row r="462" spans="1:24" x14ac:dyDescent="0.3">
      <c r="A462" s="57">
        <v>44316</v>
      </c>
      <c r="B462">
        <v>29894663000189</v>
      </c>
      <c r="C462" t="s">
        <v>96</v>
      </c>
      <c r="D462" s="57">
        <v>44040</v>
      </c>
      <c r="E462">
        <v>50</v>
      </c>
      <c r="F462" s="57">
        <v>44172</v>
      </c>
      <c r="G462">
        <v>-144</v>
      </c>
      <c r="H462" s="57">
        <v>46545</v>
      </c>
      <c r="I462">
        <v>2229</v>
      </c>
      <c r="J462">
        <v>301741377</v>
      </c>
      <c r="K462">
        <v>84</v>
      </c>
      <c r="L462"/>
      <c r="M462"/>
      <c r="N462">
        <v>1.43882283495761</v>
      </c>
      <c r="O462" s="83">
        <v>2315.4499999999998</v>
      </c>
      <c r="P462">
        <v>2419.3700000000017</v>
      </c>
      <c r="Q462">
        <v>1.7915110000000001</v>
      </c>
      <c r="R462">
        <v>2539.5300000000002</v>
      </c>
      <c r="S462">
        <v>1.7915110000000001</v>
      </c>
      <c r="T462" s="84">
        <v>2315.4499999999998</v>
      </c>
      <c r="U462" s="57">
        <v>44197</v>
      </c>
      <c r="V462" s="81" t="str">
        <f t="shared" si="21"/>
        <v>72020</v>
      </c>
      <c r="W462" s="80" t="str">
        <f t="shared" si="22"/>
        <v>Acima de 120 dias</v>
      </c>
      <c r="X462" s="81" t="str">
        <f t="shared" si="23"/>
        <v>12021</v>
      </c>
    </row>
    <row r="463" spans="1:24" x14ac:dyDescent="0.3">
      <c r="A463" s="57">
        <v>44316</v>
      </c>
      <c r="B463">
        <v>29894663000189</v>
      </c>
      <c r="C463" t="s">
        <v>96</v>
      </c>
      <c r="D463" s="57">
        <v>44040</v>
      </c>
      <c r="E463">
        <v>123</v>
      </c>
      <c r="F463" s="57">
        <v>44323</v>
      </c>
      <c r="G463">
        <v>7</v>
      </c>
      <c r="H463" s="57">
        <v>46545</v>
      </c>
      <c r="I463">
        <v>2229</v>
      </c>
      <c r="J463">
        <v>301742551</v>
      </c>
      <c r="K463">
        <v>84</v>
      </c>
      <c r="L463"/>
      <c r="M463"/>
      <c r="N463">
        <v>1.4321754361820265</v>
      </c>
      <c r="O463" s="83">
        <v>5098.1099999999997</v>
      </c>
      <c r="P463">
        <v>5964.84</v>
      </c>
      <c r="Q463">
        <v>1.7797419999999999</v>
      </c>
      <c r="R463">
        <v>5643.37</v>
      </c>
      <c r="S463">
        <v>1.7797419999999999</v>
      </c>
      <c r="T463" s="84">
        <v>5098.1099999999997</v>
      </c>
      <c r="U463" s="57">
        <v>44317</v>
      </c>
      <c r="V463" s="81" t="str">
        <f t="shared" si="21"/>
        <v>72020</v>
      </c>
      <c r="W463" s="80" t="str">
        <f t="shared" si="22"/>
        <v>1 a 30 dias</v>
      </c>
      <c r="X463" s="81" t="str">
        <f t="shared" si="23"/>
        <v>52021</v>
      </c>
    </row>
    <row r="464" spans="1:24" x14ac:dyDescent="0.3">
      <c r="A464" s="57">
        <v>44316</v>
      </c>
      <c r="B464">
        <v>29894663000189</v>
      </c>
      <c r="C464" t="s">
        <v>96</v>
      </c>
      <c r="D464" s="57">
        <v>44040</v>
      </c>
      <c r="E464">
        <v>117.5</v>
      </c>
      <c r="F464" s="57">
        <v>44142</v>
      </c>
      <c r="G464">
        <v>-174</v>
      </c>
      <c r="H464" s="57">
        <v>46545</v>
      </c>
      <c r="I464">
        <v>2229</v>
      </c>
      <c r="J464">
        <v>301744986</v>
      </c>
      <c r="K464">
        <v>84</v>
      </c>
      <c r="L464"/>
      <c r="M464"/>
      <c r="N464">
        <v>1.4392460835011323</v>
      </c>
      <c r="O464" s="83">
        <v>5564.74</v>
      </c>
      <c r="P464">
        <v>5684.7300000000014</v>
      </c>
      <c r="Q464">
        <v>1.787312</v>
      </c>
      <c r="R464">
        <v>6084.61</v>
      </c>
      <c r="S464">
        <v>1.787312</v>
      </c>
      <c r="T464" s="84">
        <v>5564.74</v>
      </c>
      <c r="U464" s="57">
        <v>44136</v>
      </c>
      <c r="V464" s="81" t="str">
        <f t="shared" si="21"/>
        <v>72020</v>
      </c>
      <c r="W464" s="80" t="str">
        <f t="shared" si="22"/>
        <v>Acima de 120 dias</v>
      </c>
      <c r="X464" s="81" t="str">
        <f t="shared" si="23"/>
        <v>112020</v>
      </c>
    </row>
    <row r="465" spans="1:24" x14ac:dyDescent="0.3">
      <c r="A465" s="57">
        <v>44316</v>
      </c>
      <c r="B465">
        <v>29894663000189</v>
      </c>
      <c r="C465" t="s">
        <v>96</v>
      </c>
      <c r="D465" s="57">
        <v>44099</v>
      </c>
      <c r="E465">
        <v>93.9</v>
      </c>
      <c r="F465" s="57">
        <v>44203</v>
      </c>
      <c r="G465">
        <v>-113</v>
      </c>
      <c r="H465" s="57">
        <v>46638</v>
      </c>
      <c r="I465">
        <v>2322</v>
      </c>
      <c r="J465">
        <v>301782128</v>
      </c>
      <c r="K465">
        <v>84</v>
      </c>
      <c r="L465"/>
      <c r="M465"/>
      <c r="N465">
        <v>1.3599999999999999</v>
      </c>
      <c r="O465" s="83">
        <v>4736.96</v>
      </c>
      <c r="P465">
        <v>4690.9800000000005</v>
      </c>
      <c r="Q465">
        <v>1.4628049999999999</v>
      </c>
      <c r="R465">
        <v>4879.4399999999996</v>
      </c>
      <c r="S465">
        <v>1.4628049999999999</v>
      </c>
      <c r="T465" s="84">
        <v>4736.96</v>
      </c>
      <c r="U465" s="57">
        <v>44228</v>
      </c>
      <c r="V465" s="81" t="str">
        <f t="shared" si="21"/>
        <v>92020</v>
      </c>
      <c r="W465" s="80" t="str">
        <f t="shared" si="22"/>
        <v>91 a 120 dias</v>
      </c>
      <c r="X465" s="81" t="str">
        <f t="shared" si="23"/>
        <v>22021</v>
      </c>
    </row>
    <row r="466" spans="1:24" x14ac:dyDescent="0.3">
      <c r="A466" s="57">
        <v>44316</v>
      </c>
      <c r="B466">
        <v>29894663000189</v>
      </c>
      <c r="C466" t="s">
        <v>96</v>
      </c>
      <c r="D466" s="57">
        <v>44040</v>
      </c>
      <c r="E466">
        <v>80.31</v>
      </c>
      <c r="F466" s="57">
        <v>44172</v>
      </c>
      <c r="G466">
        <v>-144</v>
      </c>
      <c r="H466" s="57">
        <v>46545</v>
      </c>
      <c r="I466">
        <v>2229</v>
      </c>
      <c r="J466">
        <v>301835485</v>
      </c>
      <c r="K466">
        <v>84</v>
      </c>
      <c r="L466"/>
      <c r="M466"/>
      <c r="N466">
        <v>1.3599999999999999</v>
      </c>
      <c r="O466" s="83">
        <v>4167.5999999999995</v>
      </c>
      <c r="P466">
        <v>3989.8399999999988</v>
      </c>
      <c r="Q466">
        <v>1.358889</v>
      </c>
      <c r="R466">
        <v>4167.21</v>
      </c>
      <c r="S466">
        <v>1.358889</v>
      </c>
      <c r="T466" s="84">
        <v>4167.5999999999995</v>
      </c>
      <c r="U466" s="57">
        <v>44166</v>
      </c>
      <c r="V466" s="81" t="str">
        <f t="shared" si="21"/>
        <v>72020</v>
      </c>
      <c r="W466" s="80" t="str">
        <f t="shared" si="22"/>
        <v>Acima de 120 dias</v>
      </c>
      <c r="X466" s="81" t="str">
        <f t="shared" si="23"/>
        <v>122020</v>
      </c>
    </row>
    <row r="467" spans="1:24" x14ac:dyDescent="0.3">
      <c r="A467" s="57">
        <v>44316</v>
      </c>
      <c r="B467">
        <v>29894663000189</v>
      </c>
      <c r="C467" t="s">
        <v>96</v>
      </c>
      <c r="D467" s="57">
        <v>43978</v>
      </c>
      <c r="E467">
        <v>196.37</v>
      </c>
      <c r="F467" s="57">
        <v>44142</v>
      </c>
      <c r="G467">
        <v>-174</v>
      </c>
      <c r="H467" s="57">
        <v>46545</v>
      </c>
      <c r="I467">
        <v>2229</v>
      </c>
      <c r="J467">
        <v>301841791</v>
      </c>
      <c r="K467">
        <v>84</v>
      </c>
      <c r="L467"/>
      <c r="M467"/>
      <c r="N467">
        <v>1.4486159999999999</v>
      </c>
      <c r="O467" s="83">
        <v>9302.69</v>
      </c>
      <c r="P467">
        <v>9386.25</v>
      </c>
      <c r="Q467">
        <v>1.7861400000000001</v>
      </c>
      <c r="R467">
        <v>10143.700000000001</v>
      </c>
      <c r="S467">
        <v>1.7861400000000001</v>
      </c>
      <c r="T467" s="84">
        <v>9302.69</v>
      </c>
      <c r="U467" s="57">
        <v>44136</v>
      </c>
      <c r="V467" s="81" t="str">
        <f t="shared" si="21"/>
        <v>52020</v>
      </c>
      <c r="W467" s="80" t="str">
        <f t="shared" si="22"/>
        <v>Acima de 120 dias</v>
      </c>
      <c r="X467" s="81" t="str">
        <f t="shared" si="23"/>
        <v>112020</v>
      </c>
    </row>
    <row r="468" spans="1:24" x14ac:dyDescent="0.3">
      <c r="A468" s="57">
        <v>44316</v>
      </c>
      <c r="B468">
        <v>29894663000189</v>
      </c>
      <c r="C468" t="s">
        <v>96</v>
      </c>
      <c r="D468" s="57">
        <v>44040</v>
      </c>
      <c r="E468">
        <v>590</v>
      </c>
      <c r="F468" s="57">
        <v>44172</v>
      </c>
      <c r="G468">
        <v>-144</v>
      </c>
      <c r="H468" s="57">
        <v>46545</v>
      </c>
      <c r="I468">
        <v>2229</v>
      </c>
      <c r="J468">
        <v>301842983</v>
      </c>
      <c r="K468">
        <v>84</v>
      </c>
      <c r="L468"/>
      <c r="M468"/>
      <c r="N468">
        <v>1.450229063258891</v>
      </c>
      <c r="O468" s="83">
        <v>27271.32</v>
      </c>
      <c r="P468">
        <v>28440.950000000004</v>
      </c>
      <c r="Q468">
        <v>1.7990010000000001</v>
      </c>
      <c r="R468">
        <v>29874.1</v>
      </c>
      <c r="S468">
        <v>1.7990010000000001</v>
      </c>
      <c r="T468" s="84">
        <v>27271.32</v>
      </c>
      <c r="U468" s="57">
        <v>44166</v>
      </c>
      <c r="V468" s="81" t="str">
        <f t="shared" si="21"/>
        <v>72020</v>
      </c>
      <c r="W468" s="80" t="str">
        <f t="shared" si="22"/>
        <v>Acima de 120 dias</v>
      </c>
      <c r="X468" s="81" t="str">
        <f t="shared" si="23"/>
        <v>122020</v>
      </c>
    </row>
    <row r="469" spans="1:24" x14ac:dyDescent="0.3">
      <c r="A469" s="57">
        <v>44316</v>
      </c>
      <c r="B469">
        <v>29894663000189</v>
      </c>
      <c r="C469" t="s">
        <v>96</v>
      </c>
      <c r="D469" s="57">
        <v>44040</v>
      </c>
      <c r="E469">
        <v>115</v>
      </c>
      <c r="F469" s="57">
        <v>44050</v>
      </c>
      <c r="G469">
        <v>-266</v>
      </c>
      <c r="H469" s="57">
        <v>46545</v>
      </c>
      <c r="I469">
        <v>2229</v>
      </c>
      <c r="J469">
        <v>301844133</v>
      </c>
      <c r="K469">
        <v>84</v>
      </c>
      <c r="L469"/>
      <c r="M469"/>
      <c r="N469">
        <v>1.3599999999999999</v>
      </c>
      <c r="O469" s="83">
        <v>5962.22</v>
      </c>
      <c r="P469">
        <v>5713.2699999999995</v>
      </c>
      <c r="Q469">
        <v>1.6640010000000001</v>
      </c>
      <c r="R469">
        <v>6427.23</v>
      </c>
      <c r="S469">
        <v>1.6640010000000001</v>
      </c>
      <c r="T469" s="84">
        <v>5962.22</v>
      </c>
      <c r="U469" s="57">
        <v>44075</v>
      </c>
      <c r="V469" s="81" t="str">
        <f t="shared" si="21"/>
        <v>72020</v>
      </c>
      <c r="W469" s="80" t="str">
        <f t="shared" si="22"/>
        <v>Acima de 120 dias</v>
      </c>
      <c r="X469" s="81" t="str">
        <f t="shared" si="23"/>
        <v>92020</v>
      </c>
    </row>
    <row r="470" spans="1:24" x14ac:dyDescent="0.3">
      <c r="A470" s="57">
        <v>44316</v>
      </c>
      <c r="B470">
        <v>29894663000189</v>
      </c>
      <c r="C470" t="s">
        <v>96</v>
      </c>
      <c r="D470" s="57">
        <v>44040</v>
      </c>
      <c r="E470">
        <v>313.39999999999998</v>
      </c>
      <c r="F470" s="57">
        <v>44050</v>
      </c>
      <c r="G470">
        <v>-266</v>
      </c>
      <c r="H470" s="57">
        <v>46545</v>
      </c>
      <c r="I470">
        <v>2229</v>
      </c>
      <c r="J470">
        <v>301850392</v>
      </c>
      <c r="K470">
        <v>84</v>
      </c>
      <c r="L470"/>
      <c r="M470"/>
      <c r="N470">
        <v>1.4358111406920586</v>
      </c>
      <c r="O470" s="83">
        <v>15796.03</v>
      </c>
      <c r="P470">
        <v>15179.950000000006</v>
      </c>
      <c r="Q470">
        <v>1.78363</v>
      </c>
      <c r="R470">
        <v>17184.09</v>
      </c>
      <c r="S470">
        <v>1.78363</v>
      </c>
      <c r="T470" s="84">
        <v>15796.03</v>
      </c>
      <c r="U470" s="57">
        <v>44075</v>
      </c>
      <c r="V470" s="81" t="str">
        <f t="shared" si="21"/>
        <v>72020</v>
      </c>
      <c r="W470" s="80" t="str">
        <f t="shared" si="22"/>
        <v>Acima de 120 dias</v>
      </c>
      <c r="X470" s="81" t="str">
        <f t="shared" si="23"/>
        <v>92020</v>
      </c>
    </row>
    <row r="471" spans="1:24" x14ac:dyDescent="0.3">
      <c r="A471" s="57">
        <v>44316</v>
      </c>
      <c r="B471">
        <v>29894663000189</v>
      </c>
      <c r="C471" t="s">
        <v>96</v>
      </c>
      <c r="D471" s="57">
        <v>44074</v>
      </c>
      <c r="E471">
        <v>309.33</v>
      </c>
      <c r="F471" s="57">
        <v>44323</v>
      </c>
      <c r="G471">
        <v>7</v>
      </c>
      <c r="H471" s="57">
        <v>46575</v>
      </c>
      <c r="I471">
        <v>2259</v>
      </c>
      <c r="J471">
        <v>301850485</v>
      </c>
      <c r="K471">
        <v>84</v>
      </c>
      <c r="L471"/>
      <c r="M471"/>
      <c r="N471">
        <v>1.3599999999999999</v>
      </c>
      <c r="O471" s="83">
        <v>14408.15</v>
      </c>
      <c r="P471">
        <v>15392.34</v>
      </c>
      <c r="Q471">
        <v>1.406298</v>
      </c>
      <c r="R471">
        <v>14616.59</v>
      </c>
      <c r="S471">
        <v>1.406298</v>
      </c>
      <c r="T471" s="84">
        <v>14408.15</v>
      </c>
      <c r="U471" s="57">
        <v>44317</v>
      </c>
      <c r="V471" s="81" t="str">
        <f t="shared" si="21"/>
        <v>82020</v>
      </c>
      <c r="W471" s="80" t="str">
        <f t="shared" si="22"/>
        <v>1 a 30 dias</v>
      </c>
      <c r="X471" s="81" t="str">
        <f t="shared" si="23"/>
        <v>52021</v>
      </c>
    </row>
    <row r="472" spans="1:24" x14ac:dyDescent="0.3">
      <c r="A472" s="57">
        <v>44316</v>
      </c>
      <c r="B472">
        <v>29894663000189</v>
      </c>
      <c r="C472" t="s">
        <v>96</v>
      </c>
      <c r="D472" s="57">
        <v>44134</v>
      </c>
      <c r="E472">
        <v>52</v>
      </c>
      <c r="F472" s="57">
        <v>44262</v>
      </c>
      <c r="G472">
        <v>-54</v>
      </c>
      <c r="H472" s="57">
        <v>46699</v>
      </c>
      <c r="I472">
        <v>2383</v>
      </c>
      <c r="J472">
        <v>301854065</v>
      </c>
      <c r="K472">
        <v>84</v>
      </c>
      <c r="L472"/>
      <c r="M472"/>
      <c r="N472">
        <v>1.4182600000000001</v>
      </c>
      <c r="O472" s="83">
        <v>2342.41</v>
      </c>
      <c r="P472">
        <v>2516.2700000000009</v>
      </c>
      <c r="Q472">
        <v>1.7553650000000001</v>
      </c>
      <c r="R472">
        <v>2587.81</v>
      </c>
      <c r="S472">
        <v>1.7553650000000001</v>
      </c>
      <c r="T472" s="84">
        <v>2342.41</v>
      </c>
      <c r="U472" s="57">
        <v>44287</v>
      </c>
      <c r="V472" s="81" t="str">
        <f t="shared" si="21"/>
        <v>102020</v>
      </c>
      <c r="W472" s="80" t="str">
        <f t="shared" si="22"/>
        <v>31 a 60 dias</v>
      </c>
      <c r="X472" s="81" t="str">
        <f t="shared" si="23"/>
        <v>42021</v>
      </c>
    </row>
    <row r="473" spans="1:24" x14ac:dyDescent="0.3">
      <c r="A473" s="57">
        <v>44316</v>
      </c>
      <c r="B473">
        <v>29894663000189</v>
      </c>
      <c r="C473" t="s">
        <v>96</v>
      </c>
      <c r="D473" s="57">
        <v>44074</v>
      </c>
      <c r="E473">
        <v>232.25</v>
      </c>
      <c r="F473" s="57">
        <v>44111</v>
      </c>
      <c r="G473">
        <v>-205</v>
      </c>
      <c r="H473" s="57">
        <v>46608</v>
      </c>
      <c r="I473">
        <v>2292</v>
      </c>
      <c r="J473">
        <v>301859021</v>
      </c>
      <c r="K473">
        <v>84</v>
      </c>
      <c r="L473"/>
      <c r="M473"/>
      <c r="N473">
        <v>1.3599999999999999</v>
      </c>
      <c r="O473" s="83">
        <v>12744.94</v>
      </c>
      <c r="P473">
        <v>11631.000000000002</v>
      </c>
      <c r="Q473">
        <v>1.3413649999999999</v>
      </c>
      <c r="R473">
        <v>12683.36</v>
      </c>
      <c r="S473">
        <v>1.3413649999999999</v>
      </c>
      <c r="T473" s="84">
        <v>12744.94</v>
      </c>
      <c r="U473" s="57">
        <v>44105</v>
      </c>
      <c r="V473" s="81" t="str">
        <f t="shared" si="21"/>
        <v>82020</v>
      </c>
      <c r="W473" s="80" t="str">
        <f t="shared" si="22"/>
        <v>Acima de 120 dias</v>
      </c>
      <c r="X473" s="81" t="str">
        <f t="shared" si="23"/>
        <v>102020</v>
      </c>
    </row>
    <row r="474" spans="1:24" x14ac:dyDescent="0.3">
      <c r="A474" s="57">
        <v>44316</v>
      </c>
      <c r="B474">
        <v>29894663000189</v>
      </c>
      <c r="C474" t="s">
        <v>96</v>
      </c>
      <c r="D474" s="57">
        <v>44099</v>
      </c>
      <c r="E474">
        <v>271</v>
      </c>
      <c r="F474" s="57">
        <v>44234</v>
      </c>
      <c r="G474">
        <v>-82</v>
      </c>
      <c r="H474" s="57">
        <v>46608</v>
      </c>
      <c r="I474">
        <v>2292</v>
      </c>
      <c r="J474">
        <v>301870511</v>
      </c>
      <c r="K474">
        <v>84</v>
      </c>
      <c r="L474"/>
      <c r="M474"/>
      <c r="N474">
        <v>1.447422</v>
      </c>
      <c r="O474" s="83">
        <v>12137.46</v>
      </c>
      <c r="P474">
        <v>13064.129999999997</v>
      </c>
      <c r="Q474">
        <v>1.7953170000000001</v>
      </c>
      <c r="R474">
        <v>13373.47</v>
      </c>
      <c r="S474">
        <v>1.7953170000000001</v>
      </c>
      <c r="T474" s="84">
        <v>12137.46</v>
      </c>
      <c r="U474" s="57">
        <v>44228</v>
      </c>
      <c r="V474" s="81" t="str">
        <f t="shared" si="21"/>
        <v>92020</v>
      </c>
      <c r="W474" s="80" t="str">
        <f t="shared" si="22"/>
        <v>61 a 90 dias</v>
      </c>
      <c r="X474" s="81" t="str">
        <f t="shared" si="23"/>
        <v>22021</v>
      </c>
    </row>
    <row r="475" spans="1:24" x14ac:dyDescent="0.3">
      <c r="A475" s="57">
        <v>44316</v>
      </c>
      <c r="B475">
        <v>29894663000189</v>
      </c>
      <c r="C475" t="s">
        <v>96</v>
      </c>
      <c r="D475" s="57">
        <v>43978</v>
      </c>
      <c r="E475">
        <v>313.10000000000002</v>
      </c>
      <c r="F475" s="57">
        <v>44172</v>
      </c>
      <c r="G475">
        <v>-144</v>
      </c>
      <c r="H475" s="57">
        <v>46119</v>
      </c>
      <c r="I475">
        <v>1803</v>
      </c>
      <c r="J475">
        <v>301924767</v>
      </c>
      <c r="K475">
        <v>72</v>
      </c>
      <c r="L475"/>
      <c r="M475"/>
      <c r="N475">
        <v>1.397790088088759</v>
      </c>
      <c r="O475" s="83">
        <v>13180.630000000001</v>
      </c>
      <c r="P475">
        <v>14076.750000000007</v>
      </c>
      <c r="Q475">
        <v>1.7880670000000001</v>
      </c>
      <c r="R475">
        <v>14356.12</v>
      </c>
      <c r="S475">
        <v>1.7880670000000001</v>
      </c>
      <c r="T475" s="84">
        <v>13180.630000000001</v>
      </c>
      <c r="U475" s="57">
        <v>44166</v>
      </c>
      <c r="V475" s="81" t="str">
        <f t="shared" si="21"/>
        <v>52020</v>
      </c>
      <c r="W475" s="80" t="str">
        <f t="shared" si="22"/>
        <v>Acima de 120 dias</v>
      </c>
      <c r="X475" s="81" t="str">
        <f t="shared" si="23"/>
        <v>122020</v>
      </c>
    </row>
    <row r="476" spans="1:24" x14ac:dyDescent="0.3">
      <c r="A476" s="57">
        <v>44316</v>
      </c>
      <c r="B476">
        <v>29894663000189</v>
      </c>
      <c r="C476" t="s">
        <v>96</v>
      </c>
      <c r="D476" s="57">
        <v>44099</v>
      </c>
      <c r="E476">
        <v>52.15</v>
      </c>
      <c r="F476" s="57">
        <v>44142</v>
      </c>
      <c r="G476">
        <v>-174</v>
      </c>
      <c r="H476" s="57">
        <v>46638</v>
      </c>
      <c r="I476">
        <v>2322</v>
      </c>
      <c r="J476">
        <v>301933585</v>
      </c>
      <c r="K476">
        <v>84</v>
      </c>
      <c r="L476"/>
      <c r="M476"/>
      <c r="N476">
        <v>1.4262330000000001</v>
      </c>
      <c r="O476" s="83">
        <v>2516.19</v>
      </c>
      <c r="P476">
        <v>2547.5999999999985</v>
      </c>
      <c r="Q476">
        <v>1.778435</v>
      </c>
      <c r="R476">
        <v>2763.2400000000002</v>
      </c>
      <c r="S476">
        <v>1.778435</v>
      </c>
      <c r="T476" s="84">
        <v>2516.19</v>
      </c>
      <c r="U476" s="57">
        <v>44136</v>
      </c>
      <c r="V476" s="81" t="str">
        <f t="shared" si="21"/>
        <v>92020</v>
      </c>
      <c r="W476" s="80" t="str">
        <f t="shared" si="22"/>
        <v>Acima de 120 dias</v>
      </c>
      <c r="X476" s="81" t="str">
        <f t="shared" si="23"/>
        <v>112020</v>
      </c>
    </row>
    <row r="477" spans="1:24" x14ac:dyDescent="0.3">
      <c r="A477" s="57">
        <v>44316</v>
      </c>
      <c r="B477">
        <v>29894663000189</v>
      </c>
      <c r="C477" t="s">
        <v>96</v>
      </c>
      <c r="D477" s="57">
        <v>44040</v>
      </c>
      <c r="E477">
        <v>294.56</v>
      </c>
      <c r="F477" s="57">
        <v>44234</v>
      </c>
      <c r="G477">
        <v>-82</v>
      </c>
      <c r="H477" s="57">
        <v>46545</v>
      </c>
      <c r="I477">
        <v>2229</v>
      </c>
      <c r="J477">
        <v>301936493</v>
      </c>
      <c r="K477">
        <v>84</v>
      </c>
      <c r="L477"/>
      <c r="M477"/>
      <c r="N477">
        <v>1.3599999999999999</v>
      </c>
      <c r="O477" s="83">
        <v>14429.66</v>
      </c>
      <c r="P477">
        <v>14633.840000000006</v>
      </c>
      <c r="Q477">
        <v>1.42371</v>
      </c>
      <c r="R477">
        <v>14695.32</v>
      </c>
      <c r="S477">
        <v>1.42371</v>
      </c>
      <c r="T477" s="84">
        <v>14429.66</v>
      </c>
      <c r="U477" s="57">
        <v>44228</v>
      </c>
      <c r="V477" s="81" t="str">
        <f t="shared" si="21"/>
        <v>72020</v>
      </c>
      <c r="W477" s="80" t="str">
        <f t="shared" si="22"/>
        <v>61 a 90 dias</v>
      </c>
      <c r="X477" s="81" t="str">
        <f t="shared" si="23"/>
        <v>22021</v>
      </c>
    </row>
    <row r="478" spans="1:24" x14ac:dyDescent="0.3">
      <c r="A478" s="57">
        <v>44316</v>
      </c>
      <c r="B478">
        <v>29894663000189</v>
      </c>
      <c r="C478" t="s">
        <v>96</v>
      </c>
      <c r="D478" s="57">
        <v>44134</v>
      </c>
      <c r="E478">
        <v>52</v>
      </c>
      <c r="F478" s="57">
        <v>44323</v>
      </c>
      <c r="G478">
        <v>7</v>
      </c>
      <c r="H478" s="57">
        <v>46699</v>
      </c>
      <c r="I478">
        <v>2383</v>
      </c>
      <c r="J478">
        <v>301936914</v>
      </c>
      <c r="K478">
        <v>84</v>
      </c>
      <c r="L478"/>
      <c r="M478"/>
      <c r="N478">
        <v>1.4117950000000001</v>
      </c>
      <c r="O478" s="83">
        <v>2243.1</v>
      </c>
      <c r="P478">
        <v>2521.9400000000005</v>
      </c>
      <c r="Q478">
        <v>1.748407</v>
      </c>
      <c r="R478">
        <v>2488.8000000000002</v>
      </c>
      <c r="S478">
        <v>1.748407</v>
      </c>
      <c r="T478" s="84">
        <v>2243.1</v>
      </c>
      <c r="U478" s="57">
        <v>44317</v>
      </c>
      <c r="V478" s="81" t="str">
        <f t="shared" si="21"/>
        <v>102020</v>
      </c>
      <c r="W478" s="80" t="str">
        <f t="shared" si="22"/>
        <v>1 a 30 dias</v>
      </c>
      <c r="X478" s="81" t="str">
        <f t="shared" si="23"/>
        <v>52021</v>
      </c>
    </row>
    <row r="479" spans="1:24" x14ac:dyDescent="0.3">
      <c r="A479" s="57">
        <v>44316</v>
      </c>
      <c r="B479">
        <v>29894663000189</v>
      </c>
      <c r="C479" t="s">
        <v>96</v>
      </c>
      <c r="D479" s="57">
        <v>43978</v>
      </c>
      <c r="E479">
        <v>140.36000000000001</v>
      </c>
      <c r="F479" s="57">
        <v>44262</v>
      </c>
      <c r="G479">
        <v>-54</v>
      </c>
      <c r="H479" s="57">
        <v>46545</v>
      </c>
      <c r="I479">
        <v>2229</v>
      </c>
      <c r="J479">
        <v>301938364</v>
      </c>
      <c r="K479">
        <v>84</v>
      </c>
      <c r="L479"/>
      <c r="M479"/>
      <c r="N479">
        <v>1.3599999999999999</v>
      </c>
      <c r="O479" s="83">
        <v>6501.59</v>
      </c>
      <c r="P479">
        <v>6918.93</v>
      </c>
      <c r="Q479">
        <v>1.54792</v>
      </c>
      <c r="R479">
        <v>6862.04</v>
      </c>
      <c r="S479">
        <v>1.54792</v>
      </c>
      <c r="T479" s="84">
        <v>6501.59</v>
      </c>
      <c r="U479" s="57">
        <v>44228</v>
      </c>
      <c r="V479" s="81" t="str">
        <f t="shared" si="21"/>
        <v>52020</v>
      </c>
      <c r="W479" s="80" t="str">
        <f t="shared" si="22"/>
        <v>31 a 60 dias</v>
      </c>
      <c r="X479" s="81" t="str">
        <f t="shared" si="23"/>
        <v>22021</v>
      </c>
    </row>
    <row r="480" spans="1:24" x14ac:dyDescent="0.3">
      <c r="A480" s="57">
        <v>44316</v>
      </c>
      <c r="B480">
        <v>29894663000189</v>
      </c>
      <c r="C480" t="s">
        <v>96</v>
      </c>
      <c r="D480" s="57">
        <v>44074</v>
      </c>
      <c r="E480">
        <v>428.54</v>
      </c>
      <c r="F480" s="57">
        <v>44262</v>
      </c>
      <c r="G480">
        <v>-54</v>
      </c>
      <c r="H480" s="57">
        <v>46638</v>
      </c>
      <c r="I480">
        <v>2322</v>
      </c>
      <c r="J480">
        <v>301973042</v>
      </c>
      <c r="K480">
        <v>84</v>
      </c>
      <c r="L480"/>
      <c r="M480"/>
      <c r="N480">
        <v>1.41947</v>
      </c>
      <c r="O480" s="83">
        <v>19083.39</v>
      </c>
      <c r="P480">
        <v>20736.939999999995</v>
      </c>
      <c r="Q480">
        <v>1.75576</v>
      </c>
      <c r="R480">
        <v>21034.7</v>
      </c>
      <c r="S480">
        <v>1.75576</v>
      </c>
      <c r="T480" s="84">
        <v>19083.39</v>
      </c>
      <c r="U480" s="57">
        <v>44287</v>
      </c>
      <c r="V480" s="81" t="str">
        <f t="shared" si="21"/>
        <v>82020</v>
      </c>
      <c r="W480" s="80" t="str">
        <f t="shared" si="22"/>
        <v>31 a 60 dias</v>
      </c>
      <c r="X480" s="81" t="str">
        <f t="shared" si="23"/>
        <v>42021</v>
      </c>
    </row>
    <row r="481" spans="1:24" x14ac:dyDescent="0.3">
      <c r="A481" s="57">
        <v>44316</v>
      </c>
      <c r="B481">
        <v>29894663000189</v>
      </c>
      <c r="C481" t="s">
        <v>96</v>
      </c>
      <c r="D481" s="57">
        <v>44099</v>
      </c>
      <c r="E481">
        <v>301.14</v>
      </c>
      <c r="F481" s="57">
        <v>44262</v>
      </c>
      <c r="G481">
        <v>-54</v>
      </c>
      <c r="H481" s="57">
        <v>46638</v>
      </c>
      <c r="I481">
        <v>2322</v>
      </c>
      <c r="J481">
        <v>301988762</v>
      </c>
      <c r="K481">
        <v>84</v>
      </c>
      <c r="L481"/>
      <c r="M481"/>
      <c r="N481">
        <v>1.4324319999999999</v>
      </c>
      <c r="O481" s="83">
        <v>13321.960000000001</v>
      </c>
      <c r="P481">
        <v>14680.040000000003</v>
      </c>
      <c r="Q481">
        <v>1.7793209999999999</v>
      </c>
      <c r="R481">
        <v>14724.58</v>
      </c>
      <c r="S481">
        <v>1.7793209999999999</v>
      </c>
      <c r="T481" s="84">
        <v>13321.960000000001</v>
      </c>
      <c r="U481" s="57">
        <v>44287</v>
      </c>
      <c r="V481" s="81" t="str">
        <f t="shared" si="21"/>
        <v>92020</v>
      </c>
      <c r="W481" s="80" t="str">
        <f t="shared" si="22"/>
        <v>31 a 60 dias</v>
      </c>
      <c r="X481" s="81" t="str">
        <f t="shared" si="23"/>
        <v>42021</v>
      </c>
    </row>
    <row r="482" spans="1:24" x14ac:dyDescent="0.3">
      <c r="A482" s="57">
        <v>44316</v>
      </c>
      <c r="B482">
        <v>29894663000189</v>
      </c>
      <c r="C482" t="s">
        <v>96</v>
      </c>
      <c r="D482" s="57">
        <v>43978</v>
      </c>
      <c r="E482">
        <v>50</v>
      </c>
      <c r="F482" s="57">
        <v>44172</v>
      </c>
      <c r="G482">
        <v>-144</v>
      </c>
      <c r="H482" s="57">
        <v>46484</v>
      </c>
      <c r="I482">
        <v>2168</v>
      </c>
      <c r="J482">
        <v>302026649</v>
      </c>
      <c r="K482">
        <v>84</v>
      </c>
      <c r="L482"/>
      <c r="M482"/>
      <c r="N482">
        <v>1.4336128266033257</v>
      </c>
      <c r="O482" s="83">
        <v>2291.48</v>
      </c>
      <c r="P482">
        <v>2422.3200000000006</v>
      </c>
      <c r="Q482">
        <v>1.7859799999999999</v>
      </c>
      <c r="R482">
        <v>2507.9499999999998</v>
      </c>
      <c r="S482">
        <v>1.7859799999999999</v>
      </c>
      <c r="T482" s="84">
        <v>2291.48</v>
      </c>
      <c r="U482" s="57">
        <v>44197</v>
      </c>
      <c r="V482" s="81" t="str">
        <f t="shared" si="21"/>
        <v>52020</v>
      </c>
      <c r="W482" s="80" t="str">
        <f t="shared" si="22"/>
        <v>Acima de 120 dias</v>
      </c>
      <c r="X482" s="81" t="str">
        <f t="shared" si="23"/>
        <v>12021</v>
      </c>
    </row>
    <row r="483" spans="1:24" x14ac:dyDescent="0.3">
      <c r="A483" s="57">
        <v>44316</v>
      </c>
      <c r="B483">
        <v>29894663000189</v>
      </c>
      <c r="C483" t="s">
        <v>96</v>
      </c>
      <c r="D483" s="57">
        <v>44001</v>
      </c>
      <c r="E483">
        <v>43.09</v>
      </c>
      <c r="F483" s="57">
        <v>44142</v>
      </c>
      <c r="G483">
        <v>-174</v>
      </c>
      <c r="H483" s="57">
        <v>46514</v>
      </c>
      <c r="I483">
        <v>2198</v>
      </c>
      <c r="J483">
        <v>302033066</v>
      </c>
      <c r="K483">
        <v>84</v>
      </c>
      <c r="L483"/>
      <c r="M483"/>
      <c r="N483">
        <v>1.4362759882869685</v>
      </c>
      <c r="O483" s="83">
        <v>2029.83</v>
      </c>
      <c r="P483">
        <v>2078.3500000000004</v>
      </c>
      <c r="Q483">
        <v>1.7857860000000001</v>
      </c>
      <c r="R483">
        <v>2218.1</v>
      </c>
      <c r="S483">
        <v>1.7857860000000001</v>
      </c>
      <c r="T483" s="84">
        <v>2029.83</v>
      </c>
      <c r="U483" s="57">
        <v>44136</v>
      </c>
      <c r="V483" s="81" t="str">
        <f t="shared" si="21"/>
        <v>62020</v>
      </c>
      <c r="W483" s="80" t="str">
        <f t="shared" si="22"/>
        <v>Acima de 120 dias</v>
      </c>
      <c r="X483" s="81" t="str">
        <f t="shared" si="23"/>
        <v>112020</v>
      </c>
    </row>
    <row r="484" spans="1:24" x14ac:dyDescent="0.3">
      <c r="A484" s="57">
        <v>44316</v>
      </c>
      <c r="B484">
        <v>29894663000189</v>
      </c>
      <c r="C484" t="s">
        <v>96</v>
      </c>
      <c r="D484" s="57">
        <v>43978</v>
      </c>
      <c r="E484">
        <v>161.72999999999999</v>
      </c>
      <c r="F484" s="57">
        <v>44019</v>
      </c>
      <c r="G484">
        <v>-297</v>
      </c>
      <c r="H484" s="57">
        <v>46514</v>
      </c>
      <c r="I484">
        <v>2198</v>
      </c>
      <c r="J484">
        <v>302034365</v>
      </c>
      <c r="K484">
        <v>84</v>
      </c>
      <c r="L484"/>
      <c r="M484"/>
      <c r="N484">
        <v>1.3599999999999999</v>
      </c>
      <c r="O484" s="83">
        <v>8636.9500000000007</v>
      </c>
      <c r="P484">
        <v>8082.34</v>
      </c>
      <c r="Q484">
        <v>1.5949500000000001</v>
      </c>
      <c r="R484">
        <v>9141.1200000000008</v>
      </c>
      <c r="S484">
        <v>1.5949500000000001</v>
      </c>
      <c r="T484" s="84">
        <v>8636.9500000000007</v>
      </c>
      <c r="U484" s="57">
        <v>44044</v>
      </c>
      <c r="V484" s="81" t="str">
        <f t="shared" si="21"/>
        <v>52020</v>
      </c>
      <c r="W484" s="80" t="str">
        <f t="shared" si="22"/>
        <v>Acima de 120 dias</v>
      </c>
      <c r="X484" s="81" t="str">
        <f t="shared" si="23"/>
        <v>82020</v>
      </c>
    </row>
    <row r="485" spans="1:24" x14ac:dyDescent="0.3">
      <c r="A485" s="57">
        <v>44316</v>
      </c>
      <c r="B485">
        <v>29894663000189</v>
      </c>
      <c r="C485" t="s">
        <v>96</v>
      </c>
      <c r="D485" s="57">
        <v>44040</v>
      </c>
      <c r="E485">
        <v>1053</v>
      </c>
      <c r="F485" s="57">
        <v>44172</v>
      </c>
      <c r="G485">
        <v>-144</v>
      </c>
      <c r="H485" s="57">
        <v>46514</v>
      </c>
      <c r="I485">
        <v>2198</v>
      </c>
      <c r="J485">
        <v>302036147</v>
      </c>
      <c r="K485">
        <v>84</v>
      </c>
      <c r="L485"/>
      <c r="M485"/>
      <c r="N485">
        <v>1.4364170668454512</v>
      </c>
      <c r="O485" s="83">
        <v>48571.64</v>
      </c>
      <c r="P485">
        <v>50672.99000000002</v>
      </c>
      <c r="Q485">
        <v>1.7840720000000001</v>
      </c>
      <c r="R485">
        <v>53149.68</v>
      </c>
      <c r="S485">
        <v>1.7840720000000001</v>
      </c>
      <c r="T485" s="84">
        <v>48571.64</v>
      </c>
      <c r="U485" s="57">
        <v>44197</v>
      </c>
      <c r="V485" s="81" t="str">
        <f t="shared" si="21"/>
        <v>72020</v>
      </c>
      <c r="W485" s="80" t="str">
        <f t="shared" si="22"/>
        <v>Acima de 120 dias</v>
      </c>
      <c r="X485" s="81" t="str">
        <f t="shared" si="23"/>
        <v>12021</v>
      </c>
    </row>
    <row r="486" spans="1:24" x14ac:dyDescent="0.3">
      <c r="A486" s="57">
        <v>44316</v>
      </c>
      <c r="B486">
        <v>29894663000189</v>
      </c>
      <c r="C486" t="s">
        <v>96</v>
      </c>
      <c r="D486" s="57">
        <v>44040</v>
      </c>
      <c r="E486">
        <v>325.76</v>
      </c>
      <c r="F486" s="57">
        <v>44142</v>
      </c>
      <c r="G486">
        <v>-174</v>
      </c>
      <c r="H486" s="57">
        <v>46575</v>
      </c>
      <c r="I486">
        <v>2259</v>
      </c>
      <c r="J486">
        <v>302055307</v>
      </c>
      <c r="K486">
        <v>84</v>
      </c>
      <c r="L486"/>
      <c r="M486"/>
      <c r="N486">
        <v>1.391302</v>
      </c>
      <c r="O486" s="83">
        <v>15715.18</v>
      </c>
      <c r="P486">
        <v>16116.030000000002</v>
      </c>
      <c r="Q486">
        <v>1.7361169999999999</v>
      </c>
      <c r="R486">
        <v>17201.100000000002</v>
      </c>
      <c r="S486">
        <v>1.7361169999999999</v>
      </c>
      <c r="T486" s="84">
        <v>15715.18</v>
      </c>
      <c r="U486" s="57">
        <v>44136</v>
      </c>
      <c r="V486" s="81" t="str">
        <f t="shared" si="21"/>
        <v>72020</v>
      </c>
      <c r="W486" s="80" t="str">
        <f t="shared" si="22"/>
        <v>Acima de 120 dias</v>
      </c>
      <c r="X486" s="81" t="str">
        <f t="shared" si="23"/>
        <v>112020</v>
      </c>
    </row>
    <row r="487" spans="1:24" x14ac:dyDescent="0.3">
      <c r="A487" s="57">
        <v>44316</v>
      </c>
      <c r="B487">
        <v>29894663000189</v>
      </c>
      <c r="C487" t="s">
        <v>96</v>
      </c>
      <c r="D487" s="57">
        <v>44074</v>
      </c>
      <c r="E487">
        <v>109</v>
      </c>
      <c r="F487" s="57">
        <v>44172</v>
      </c>
      <c r="G487">
        <v>-144</v>
      </c>
      <c r="H487" s="57">
        <v>46608</v>
      </c>
      <c r="I487">
        <v>2292</v>
      </c>
      <c r="J487">
        <v>302067261</v>
      </c>
      <c r="K487">
        <v>84</v>
      </c>
      <c r="L487"/>
      <c r="M487"/>
      <c r="N487">
        <v>1.439433</v>
      </c>
      <c r="O487" s="83">
        <v>5110</v>
      </c>
      <c r="P487">
        <v>5314.79</v>
      </c>
      <c r="Q487">
        <v>1.787617</v>
      </c>
      <c r="R487">
        <v>5609.34</v>
      </c>
      <c r="S487">
        <v>1.787617</v>
      </c>
      <c r="T487" s="84">
        <v>5110</v>
      </c>
      <c r="U487" s="57">
        <v>44197</v>
      </c>
      <c r="V487" s="81" t="str">
        <f t="shared" si="21"/>
        <v>82020</v>
      </c>
      <c r="W487" s="80" t="str">
        <f t="shared" si="22"/>
        <v>Acima de 120 dias</v>
      </c>
      <c r="X487" s="81" t="str">
        <f t="shared" si="23"/>
        <v>12021</v>
      </c>
    </row>
    <row r="488" spans="1:24" x14ac:dyDescent="0.3">
      <c r="A488" s="57">
        <v>44316</v>
      </c>
      <c r="B488">
        <v>29894663000189</v>
      </c>
      <c r="C488" t="s">
        <v>96</v>
      </c>
      <c r="D488" s="57">
        <v>44099</v>
      </c>
      <c r="E488">
        <v>106</v>
      </c>
      <c r="F488" s="57">
        <v>44234</v>
      </c>
      <c r="G488">
        <v>-82</v>
      </c>
      <c r="H488" s="57">
        <v>46638</v>
      </c>
      <c r="I488">
        <v>2322</v>
      </c>
      <c r="J488">
        <v>302083967</v>
      </c>
      <c r="K488">
        <v>84</v>
      </c>
      <c r="L488"/>
      <c r="M488"/>
      <c r="N488">
        <v>1.4509029999999998</v>
      </c>
      <c r="O488" s="83">
        <v>4769.6099999999997</v>
      </c>
      <c r="P488">
        <v>5135.3799999999983</v>
      </c>
      <c r="Q488">
        <v>1.7990010000000001</v>
      </c>
      <c r="R488">
        <v>5260.72</v>
      </c>
      <c r="S488">
        <v>1.7990010000000001</v>
      </c>
      <c r="T488" s="84">
        <v>4769.6099999999997</v>
      </c>
      <c r="U488" s="57">
        <v>44256</v>
      </c>
      <c r="V488" s="81" t="str">
        <f t="shared" si="21"/>
        <v>92020</v>
      </c>
      <c r="W488" s="80" t="str">
        <f t="shared" si="22"/>
        <v>61 a 90 dias</v>
      </c>
      <c r="X488" s="81" t="str">
        <f t="shared" si="23"/>
        <v>32021</v>
      </c>
    </row>
    <row r="489" spans="1:24" x14ac:dyDescent="0.3">
      <c r="A489" s="57">
        <v>44316</v>
      </c>
      <c r="B489">
        <v>29894663000189</v>
      </c>
      <c r="C489" t="s">
        <v>96</v>
      </c>
      <c r="D489" s="57">
        <v>44134</v>
      </c>
      <c r="E489">
        <v>273.89</v>
      </c>
      <c r="F489" s="57">
        <v>44323</v>
      </c>
      <c r="G489">
        <v>7</v>
      </c>
      <c r="H489" s="57">
        <v>46638</v>
      </c>
      <c r="I489">
        <v>2322</v>
      </c>
      <c r="J489">
        <v>302091508</v>
      </c>
      <c r="K489">
        <v>84</v>
      </c>
      <c r="L489"/>
      <c r="M489"/>
      <c r="N489">
        <v>1.4427000000000001</v>
      </c>
      <c r="O489" s="83">
        <v>11526.09</v>
      </c>
      <c r="P489">
        <v>13252.980000000001</v>
      </c>
      <c r="Q489">
        <v>1.791925</v>
      </c>
      <c r="R489">
        <v>12803.699999999999</v>
      </c>
      <c r="S489">
        <v>1.791925</v>
      </c>
      <c r="T489" s="84">
        <v>11526.09</v>
      </c>
      <c r="U489" s="57">
        <v>44317</v>
      </c>
      <c r="V489" s="81" t="str">
        <f t="shared" si="21"/>
        <v>102020</v>
      </c>
      <c r="W489" s="80" t="str">
        <f t="shared" si="22"/>
        <v>1 a 30 dias</v>
      </c>
      <c r="X489" s="81" t="str">
        <f t="shared" si="23"/>
        <v>52021</v>
      </c>
    </row>
    <row r="490" spans="1:24" x14ac:dyDescent="0.3">
      <c r="A490" s="57">
        <v>44316</v>
      </c>
      <c r="B490">
        <v>29894663000189</v>
      </c>
      <c r="C490" t="s">
        <v>96</v>
      </c>
      <c r="D490" s="57">
        <v>43978</v>
      </c>
      <c r="E490">
        <v>49.6</v>
      </c>
      <c r="F490" s="57">
        <v>44203</v>
      </c>
      <c r="G490">
        <v>-113</v>
      </c>
      <c r="H490" s="57">
        <v>46119</v>
      </c>
      <c r="I490">
        <v>1803</v>
      </c>
      <c r="J490">
        <v>302117972</v>
      </c>
      <c r="K490">
        <v>72</v>
      </c>
      <c r="L490"/>
      <c r="M490"/>
      <c r="N490">
        <v>1.4949999999999999</v>
      </c>
      <c r="O490" s="83">
        <v>1954.03</v>
      </c>
      <c r="P490">
        <v>2167.1899999999996</v>
      </c>
      <c r="Q490">
        <v>1.9858499999999999</v>
      </c>
      <c r="R490">
        <v>2175.84</v>
      </c>
      <c r="S490">
        <v>1.9858499999999999</v>
      </c>
      <c r="T490" s="84">
        <v>1954.03</v>
      </c>
      <c r="U490" s="57">
        <v>44197</v>
      </c>
      <c r="V490" s="81" t="str">
        <f t="shared" si="21"/>
        <v>52020</v>
      </c>
      <c r="W490" s="80" t="str">
        <f t="shared" si="22"/>
        <v>91 a 120 dias</v>
      </c>
      <c r="X490" s="81" t="str">
        <f t="shared" si="23"/>
        <v>12021</v>
      </c>
    </row>
    <row r="491" spans="1:24" x14ac:dyDescent="0.3">
      <c r="A491" s="57">
        <v>44316</v>
      </c>
      <c r="B491">
        <v>29894663000189</v>
      </c>
      <c r="C491" t="s">
        <v>96</v>
      </c>
      <c r="D491" s="57">
        <v>44099</v>
      </c>
      <c r="E491">
        <v>204.99</v>
      </c>
      <c r="F491" s="57">
        <v>44323</v>
      </c>
      <c r="G491">
        <v>7</v>
      </c>
      <c r="H491" s="57">
        <v>46514</v>
      </c>
      <c r="I491">
        <v>2198</v>
      </c>
      <c r="J491">
        <v>302133782</v>
      </c>
      <c r="K491">
        <v>84</v>
      </c>
      <c r="L491"/>
      <c r="M491"/>
      <c r="N491">
        <v>1.3599999999999999</v>
      </c>
      <c r="O491" s="83">
        <v>8890.25</v>
      </c>
      <c r="P491">
        <v>9973.909999999998</v>
      </c>
      <c r="Q491">
        <v>1.5976509999999999</v>
      </c>
      <c r="R491">
        <v>9536.2899999999991</v>
      </c>
      <c r="S491">
        <v>1.5976509999999999</v>
      </c>
      <c r="T491" s="84">
        <v>8890.25</v>
      </c>
      <c r="U491" s="57">
        <v>44317</v>
      </c>
      <c r="V491" s="81" t="str">
        <f t="shared" si="21"/>
        <v>92020</v>
      </c>
      <c r="W491" s="80" t="str">
        <f t="shared" si="22"/>
        <v>1 a 30 dias</v>
      </c>
      <c r="X491" s="81" t="str">
        <f t="shared" si="23"/>
        <v>52021</v>
      </c>
    </row>
    <row r="492" spans="1:24" x14ac:dyDescent="0.3">
      <c r="A492" s="57">
        <v>44316</v>
      </c>
      <c r="B492">
        <v>29894663000189</v>
      </c>
      <c r="C492" t="s">
        <v>96</v>
      </c>
      <c r="D492" s="57">
        <v>44040</v>
      </c>
      <c r="E492">
        <v>486.2</v>
      </c>
      <c r="F492" s="57">
        <v>44050</v>
      </c>
      <c r="G492">
        <v>-266</v>
      </c>
      <c r="H492" s="57">
        <v>46514</v>
      </c>
      <c r="I492">
        <v>2198</v>
      </c>
      <c r="J492">
        <v>302133913</v>
      </c>
      <c r="K492">
        <v>84</v>
      </c>
      <c r="L492"/>
      <c r="M492"/>
      <c r="N492">
        <v>1.4401881094050333</v>
      </c>
      <c r="O492" s="83">
        <v>23862.75</v>
      </c>
      <c r="P492">
        <v>23368.180000000004</v>
      </c>
      <c r="Q492">
        <v>1.788097</v>
      </c>
      <c r="R492">
        <v>25974.66</v>
      </c>
      <c r="S492">
        <v>1.788097</v>
      </c>
      <c r="T492" s="84">
        <v>23862.75</v>
      </c>
      <c r="U492" s="57">
        <v>44228</v>
      </c>
      <c r="V492" s="81" t="str">
        <f t="shared" si="21"/>
        <v>72020</v>
      </c>
      <c r="W492" s="80" t="str">
        <f t="shared" si="22"/>
        <v>Acima de 120 dias</v>
      </c>
      <c r="X492" s="81" t="str">
        <f t="shared" si="23"/>
        <v>22021</v>
      </c>
    </row>
    <row r="493" spans="1:24" x14ac:dyDescent="0.3">
      <c r="A493" s="57">
        <v>44316</v>
      </c>
      <c r="B493">
        <v>29894663000189</v>
      </c>
      <c r="C493" t="s">
        <v>96</v>
      </c>
      <c r="D493" s="57">
        <v>44001</v>
      </c>
      <c r="E493">
        <v>281</v>
      </c>
      <c r="F493" s="57">
        <v>44323</v>
      </c>
      <c r="G493">
        <v>7</v>
      </c>
      <c r="H493" s="57">
        <v>46545</v>
      </c>
      <c r="I493">
        <v>2229</v>
      </c>
      <c r="J493">
        <v>302144552</v>
      </c>
      <c r="K493">
        <v>84</v>
      </c>
      <c r="L493"/>
      <c r="M493"/>
      <c r="N493">
        <v>1.4519489999999999</v>
      </c>
      <c r="O493" s="83">
        <v>11587.79</v>
      </c>
      <c r="P493">
        <v>13565.149999999994</v>
      </c>
      <c r="Q493">
        <v>1.7976970000000001</v>
      </c>
      <c r="R493">
        <v>12816.57</v>
      </c>
      <c r="S493">
        <v>1.7976970000000001</v>
      </c>
      <c r="T493" s="84">
        <v>11587.79</v>
      </c>
      <c r="U493" s="57">
        <v>44317</v>
      </c>
      <c r="V493" s="81" t="str">
        <f t="shared" si="21"/>
        <v>62020</v>
      </c>
      <c r="W493" s="80" t="str">
        <f t="shared" si="22"/>
        <v>1 a 30 dias</v>
      </c>
      <c r="X493" s="81" t="str">
        <f t="shared" si="23"/>
        <v>52021</v>
      </c>
    </row>
    <row r="494" spans="1:24" x14ac:dyDescent="0.3">
      <c r="A494" s="57">
        <v>44316</v>
      </c>
      <c r="B494">
        <v>29894663000189</v>
      </c>
      <c r="C494" t="s">
        <v>96</v>
      </c>
      <c r="D494" s="57">
        <v>44074</v>
      </c>
      <c r="E494">
        <v>185</v>
      </c>
      <c r="F494" s="57">
        <v>44234</v>
      </c>
      <c r="G494">
        <v>-82</v>
      </c>
      <c r="H494" s="57">
        <v>46545</v>
      </c>
      <c r="I494">
        <v>2229</v>
      </c>
      <c r="J494">
        <v>302145176</v>
      </c>
      <c r="K494">
        <v>84</v>
      </c>
      <c r="L494"/>
      <c r="M494"/>
      <c r="N494">
        <v>1.3599999999999999</v>
      </c>
      <c r="O494" s="83">
        <v>8516.57</v>
      </c>
      <c r="P494">
        <v>9145.64</v>
      </c>
      <c r="Q494">
        <v>1.648692</v>
      </c>
      <c r="R494">
        <v>9229.4500000000007</v>
      </c>
      <c r="S494">
        <v>1.648692</v>
      </c>
      <c r="T494" s="84">
        <v>8516.57</v>
      </c>
      <c r="U494" s="57">
        <v>44228</v>
      </c>
      <c r="V494" s="81" t="str">
        <f t="shared" si="21"/>
        <v>82020</v>
      </c>
      <c r="W494" s="80" t="str">
        <f t="shared" si="22"/>
        <v>61 a 90 dias</v>
      </c>
      <c r="X494" s="81" t="str">
        <f t="shared" si="23"/>
        <v>22021</v>
      </c>
    </row>
    <row r="495" spans="1:24" x14ac:dyDescent="0.3">
      <c r="A495" s="57">
        <v>44316</v>
      </c>
      <c r="B495">
        <v>29894663000189</v>
      </c>
      <c r="C495" t="s">
        <v>96</v>
      </c>
      <c r="D495" s="57">
        <v>44074</v>
      </c>
      <c r="E495">
        <v>114.93</v>
      </c>
      <c r="F495" s="57">
        <v>44081</v>
      </c>
      <c r="G495">
        <v>-235</v>
      </c>
      <c r="H495" s="57">
        <v>46575</v>
      </c>
      <c r="I495">
        <v>2259</v>
      </c>
      <c r="J495">
        <v>302149473</v>
      </c>
      <c r="K495">
        <v>84</v>
      </c>
      <c r="L495"/>
      <c r="M495"/>
      <c r="N495">
        <v>1.4259103060490803</v>
      </c>
      <c r="O495" s="83">
        <v>5722.62</v>
      </c>
      <c r="P495">
        <v>5594.5200000000023</v>
      </c>
      <c r="Q495">
        <v>1.773309</v>
      </c>
      <c r="R495">
        <v>6242.22</v>
      </c>
      <c r="S495">
        <v>1.773309</v>
      </c>
      <c r="T495" s="84">
        <v>5722.62</v>
      </c>
      <c r="U495" s="57">
        <v>44105</v>
      </c>
      <c r="V495" s="81" t="str">
        <f t="shared" si="21"/>
        <v>82020</v>
      </c>
      <c r="W495" s="80" t="str">
        <f t="shared" si="22"/>
        <v>Acima de 120 dias</v>
      </c>
      <c r="X495" s="81" t="str">
        <f t="shared" si="23"/>
        <v>102020</v>
      </c>
    </row>
    <row r="496" spans="1:24" x14ac:dyDescent="0.3">
      <c r="A496" s="57">
        <v>44316</v>
      </c>
      <c r="B496">
        <v>29894663000189</v>
      </c>
      <c r="C496" t="s">
        <v>96</v>
      </c>
      <c r="D496" s="57">
        <v>44074</v>
      </c>
      <c r="E496">
        <v>95.16</v>
      </c>
      <c r="F496" s="57">
        <v>44234</v>
      </c>
      <c r="G496">
        <v>-82</v>
      </c>
      <c r="H496" s="57">
        <v>45481</v>
      </c>
      <c r="I496">
        <v>1165</v>
      </c>
      <c r="J496">
        <v>302156640</v>
      </c>
      <c r="K496">
        <v>48</v>
      </c>
      <c r="L496"/>
      <c r="M496"/>
      <c r="N496">
        <v>1.3599999999999999</v>
      </c>
      <c r="O496" s="83">
        <v>2985.44</v>
      </c>
      <c r="P496">
        <v>3309.9</v>
      </c>
      <c r="Q496">
        <v>1.7791980000000001</v>
      </c>
      <c r="R496">
        <v>3184.3599999999997</v>
      </c>
      <c r="S496">
        <v>1.7791980000000001</v>
      </c>
      <c r="T496" s="84">
        <v>2985.44</v>
      </c>
      <c r="U496" s="57">
        <v>44228</v>
      </c>
      <c r="V496" s="81" t="str">
        <f t="shared" si="21"/>
        <v>82020</v>
      </c>
      <c r="W496" s="80" t="str">
        <f t="shared" si="22"/>
        <v>61 a 90 dias</v>
      </c>
      <c r="X496" s="81" t="str">
        <f t="shared" si="23"/>
        <v>22021</v>
      </c>
    </row>
    <row r="497" spans="1:24" x14ac:dyDescent="0.3">
      <c r="A497" s="57">
        <v>44316</v>
      </c>
      <c r="B497">
        <v>29894663000189</v>
      </c>
      <c r="C497" t="s">
        <v>96</v>
      </c>
      <c r="D497" s="57">
        <v>44074</v>
      </c>
      <c r="E497">
        <v>586</v>
      </c>
      <c r="F497" s="57">
        <v>44323</v>
      </c>
      <c r="G497">
        <v>7</v>
      </c>
      <c r="H497" s="57">
        <v>46608</v>
      </c>
      <c r="I497">
        <v>2292</v>
      </c>
      <c r="J497">
        <v>302158308</v>
      </c>
      <c r="K497">
        <v>84</v>
      </c>
      <c r="L497"/>
      <c r="M497"/>
      <c r="N497">
        <v>1.3599999999999999</v>
      </c>
      <c r="O497" s="83">
        <v>26614.23</v>
      </c>
      <c r="P497">
        <v>29346.739999999987</v>
      </c>
      <c r="Q497">
        <v>1.513447</v>
      </c>
      <c r="R497">
        <v>27899.96</v>
      </c>
      <c r="S497">
        <v>1.513447</v>
      </c>
      <c r="T497" s="84">
        <v>26614.23</v>
      </c>
      <c r="U497" s="57">
        <v>44317</v>
      </c>
      <c r="V497" s="81" t="str">
        <f t="shared" si="21"/>
        <v>82020</v>
      </c>
      <c r="W497" s="80" t="str">
        <f t="shared" si="22"/>
        <v>1 a 30 dias</v>
      </c>
      <c r="X497" s="81" t="str">
        <f t="shared" si="23"/>
        <v>52021</v>
      </c>
    </row>
    <row r="498" spans="1:24" x14ac:dyDescent="0.3">
      <c r="A498" s="57">
        <v>44316</v>
      </c>
      <c r="B498">
        <v>29894663000189</v>
      </c>
      <c r="C498" t="s">
        <v>96</v>
      </c>
      <c r="D498" s="57">
        <v>44074</v>
      </c>
      <c r="E498">
        <v>211.47</v>
      </c>
      <c r="F498" s="57">
        <v>44172</v>
      </c>
      <c r="G498">
        <v>-144</v>
      </c>
      <c r="H498" s="57">
        <v>46608</v>
      </c>
      <c r="I498">
        <v>2292</v>
      </c>
      <c r="J498">
        <v>302158313</v>
      </c>
      <c r="K498">
        <v>84</v>
      </c>
      <c r="L498"/>
      <c r="M498"/>
      <c r="N498">
        <v>1.3599999999999999</v>
      </c>
      <c r="O498" s="83">
        <v>10657.13</v>
      </c>
      <c r="P498">
        <v>10590.419999999998</v>
      </c>
      <c r="Q498">
        <v>1.5149980000000001</v>
      </c>
      <c r="R498">
        <v>11125.6</v>
      </c>
      <c r="S498">
        <v>1.5149980000000001</v>
      </c>
      <c r="T498" s="84">
        <v>10657.13</v>
      </c>
      <c r="U498" s="57">
        <v>44166</v>
      </c>
      <c r="V498" s="81" t="str">
        <f t="shared" si="21"/>
        <v>82020</v>
      </c>
      <c r="W498" s="80" t="str">
        <f t="shared" si="22"/>
        <v>Acima de 120 dias</v>
      </c>
      <c r="X498" s="81" t="str">
        <f t="shared" si="23"/>
        <v>122020</v>
      </c>
    </row>
    <row r="499" spans="1:24" x14ac:dyDescent="0.3">
      <c r="A499" s="57">
        <v>44316</v>
      </c>
      <c r="B499">
        <v>29894663000189</v>
      </c>
      <c r="C499" t="s">
        <v>96</v>
      </c>
      <c r="D499" s="57">
        <v>44074</v>
      </c>
      <c r="E499">
        <v>117.25</v>
      </c>
      <c r="F499" s="57">
        <v>44234</v>
      </c>
      <c r="G499">
        <v>-82</v>
      </c>
      <c r="H499" s="57">
        <v>46575</v>
      </c>
      <c r="I499">
        <v>2259</v>
      </c>
      <c r="J499">
        <v>302161848</v>
      </c>
      <c r="K499">
        <v>84</v>
      </c>
      <c r="L499"/>
      <c r="M499"/>
      <c r="N499">
        <v>1.4461110564914588</v>
      </c>
      <c r="O499" s="83">
        <v>5221.78</v>
      </c>
      <c r="P499">
        <v>5669.4000000000015</v>
      </c>
      <c r="Q499">
        <v>1.794829</v>
      </c>
      <c r="R499">
        <v>5748.89</v>
      </c>
      <c r="S499">
        <v>1.794829</v>
      </c>
      <c r="T499" s="84">
        <v>5221.78</v>
      </c>
      <c r="U499" s="57">
        <v>44228</v>
      </c>
      <c r="V499" s="81" t="str">
        <f t="shared" si="21"/>
        <v>82020</v>
      </c>
      <c r="W499" s="80" t="str">
        <f t="shared" si="22"/>
        <v>61 a 90 dias</v>
      </c>
      <c r="X499" s="81" t="str">
        <f t="shared" si="23"/>
        <v>22021</v>
      </c>
    </row>
    <row r="500" spans="1:24" x14ac:dyDescent="0.3">
      <c r="A500" s="57">
        <v>44316</v>
      </c>
      <c r="B500">
        <v>29894663000189</v>
      </c>
      <c r="C500" t="s">
        <v>96</v>
      </c>
      <c r="D500" s="57">
        <v>44099</v>
      </c>
      <c r="E500">
        <v>343.22</v>
      </c>
      <c r="F500" s="57">
        <v>44142</v>
      </c>
      <c r="G500">
        <v>-174</v>
      </c>
      <c r="H500" s="57">
        <v>46608</v>
      </c>
      <c r="I500">
        <v>2292</v>
      </c>
      <c r="J500">
        <v>302165026</v>
      </c>
      <c r="K500">
        <v>84</v>
      </c>
      <c r="L500"/>
      <c r="M500"/>
      <c r="N500">
        <v>1.4340169999999999</v>
      </c>
      <c r="O500" s="83">
        <v>16461.05</v>
      </c>
      <c r="P500">
        <v>16619.590000000004</v>
      </c>
      <c r="Q500">
        <v>1.781034</v>
      </c>
      <c r="R500">
        <v>18032.400000000001</v>
      </c>
      <c r="S500">
        <v>1.781034</v>
      </c>
      <c r="T500" s="84">
        <v>16461.05</v>
      </c>
      <c r="U500" s="57">
        <v>44136</v>
      </c>
      <c r="V500" s="81" t="str">
        <f t="shared" si="21"/>
        <v>92020</v>
      </c>
      <c r="W500" s="80" t="str">
        <f t="shared" si="22"/>
        <v>Acima de 120 dias</v>
      </c>
      <c r="X500" s="81" t="str">
        <f t="shared" si="23"/>
        <v>112020</v>
      </c>
    </row>
    <row r="501" spans="1:24" x14ac:dyDescent="0.3">
      <c r="A501" s="57">
        <v>44316</v>
      </c>
      <c r="B501">
        <v>29894663000189</v>
      </c>
      <c r="C501" t="s">
        <v>96</v>
      </c>
      <c r="D501" s="57">
        <v>44099</v>
      </c>
      <c r="E501">
        <v>88.75</v>
      </c>
      <c r="F501" s="57">
        <v>44323</v>
      </c>
      <c r="G501">
        <v>7</v>
      </c>
      <c r="H501" s="57">
        <v>46699</v>
      </c>
      <c r="I501">
        <v>2383</v>
      </c>
      <c r="J501">
        <v>302188620</v>
      </c>
      <c r="K501">
        <v>84</v>
      </c>
      <c r="L501"/>
      <c r="M501"/>
      <c r="N501">
        <v>1.445654</v>
      </c>
      <c r="O501" s="83">
        <v>3778.13</v>
      </c>
      <c r="P501">
        <v>4183.6899999999996</v>
      </c>
      <c r="Q501">
        <v>1.7925880000000001</v>
      </c>
      <c r="R501">
        <v>4202.5200000000004</v>
      </c>
      <c r="S501">
        <v>1.7925880000000001</v>
      </c>
      <c r="T501" s="84">
        <v>3778.13</v>
      </c>
      <c r="U501" s="57">
        <v>44317</v>
      </c>
      <c r="V501" s="81" t="str">
        <f t="shared" si="21"/>
        <v>92020</v>
      </c>
      <c r="W501" s="80" t="str">
        <f t="shared" si="22"/>
        <v>1 a 30 dias</v>
      </c>
      <c r="X501" s="81" t="str">
        <f t="shared" si="23"/>
        <v>52021</v>
      </c>
    </row>
    <row r="502" spans="1:24" x14ac:dyDescent="0.3">
      <c r="A502" s="57">
        <v>44316</v>
      </c>
      <c r="B502">
        <v>29894663000189</v>
      </c>
      <c r="C502" t="s">
        <v>96</v>
      </c>
      <c r="D502" s="57">
        <v>44134</v>
      </c>
      <c r="E502">
        <v>50.5</v>
      </c>
      <c r="F502" s="57">
        <v>44234</v>
      </c>
      <c r="G502">
        <v>-82</v>
      </c>
      <c r="H502" s="57">
        <v>46699</v>
      </c>
      <c r="I502">
        <v>2383</v>
      </c>
      <c r="J502">
        <v>302192895</v>
      </c>
      <c r="K502">
        <v>84</v>
      </c>
      <c r="L502"/>
      <c r="M502"/>
      <c r="N502">
        <v>1.4056139999999999</v>
      </c>
      <c r="O502" s="83">
        <v>2334.16</v>
      </c>
      <c r="P502">
        <v>2454.4699999999989</v>
      </c>
      <c r="Q502">
        <v>1.7418169999999999</v>
      </c>
      <c r="R502">
        <v>2573.2600000000002</v>
      </c>
      <c r="S502">
        <v>1.7418169999999999</v>
      </c>
      <c r="T502" s="84">
        <v>2334.16</v>
      </c>
      <c r="U502" s="57">
        <v>44228</v>
      </c>
      <c r="V502" s="81" t="str">
        <f t="shared" si="21"/>
        <v>102020</v>
      </c>
      <c r="W502" s="80" t="str">
        <f t="shared" si="22"/>
        <v>61 a 90 dias</v>
      </c>
      <c r="X502" s="81" t="str">
        <f t="shared" si="23"/>
        <v>22021</v>
      </c>
    </row>
    <row r="503" spans="1:24" x14ac:dyDescent="0.3">
      <c r="A503" s="57">
        <v>44316</v>
      </c>
      <c r="B503">
        <v>29894663000189</v>
      </c>
      <c r="C503" t="s">
        <v>96</v>
      </c>
      <c r="D503" s="57">
        <v>43978</v>
      </c>
      <c r="E503">
        <v>242</v>
      </c>
      <c r="F503" s="57">
        <v>44050</v>
      </c>
      <c r="G503">
        <v>-266</v>
      </c>
      <c r="H503" s="57">
        <v>46514</v>
      </c>
      <c r="I503">
        <v>2198</v>
      </c>
      <c r="J503">
        <v>302233582</v>
      </c>
      <c r="K503">
        <v>84</v>
      </c>
      <c r="L503"/>
      <c r="M503"/>
      <c r="N503">
        <v>1.450197</v>
      </c>
      <c r="O503" s="83">
        <v>12090.41</v>
      </c>
      <c r="P503">
        <v>11731.020000000004</v>
      </c>
      <c r="Q503">
        <v>1.7984880000000001</v>
      </c>
      <c r="R503">
        <v>13138.11</v>
      </c>
      <c r="S503">
        <v>1.7984880000000001</v>
      </c>
      <c r="T503" s="84">
        <v>12090.41</v>
      </c>
      <c r="U503" s="57">
        <v>44075</v>
      </c>
      <c r="V503" s="81" t="str">
        <f t="shared" si="21"/>
        <v>52020</v>
      </c>
      <c r="W503" s="80" t="str">
        <f t="shared" si="22"/>
        <v>Acima de 120 dias</v>
      </c>
      <c r="X503" s="81" t="str">
        <f t="shared" si="23"/>
        <v>92020</v>
      </c>
    </row>
    <row r="504" spans="1:24" x14ac:dyDescent="0.3">
      <c r="A504" s="57">
        <v>44316</v>
      </c>
      <c r="B504">
        <v>29894663000189</v>
      </c>
      <c r="C504" t="s">
        <v>96</v>
      </c>
      <c r="D504" s="57">
        <v>44074</v>
      </c>
      <c r="E504">
        <v>283.05</v>
      </c>
      <c r="F504" s="57">
        <v>44111</v>
      </c>
      <c r="G504">
        <v>-205</v>
      </c>
      <c r="H504" s="57">
        <v>45084</v>
      </c>
      <c r="I504">
        <v>768</v>
      </c>
      <c r="J504">
        <v>302249282</v>
      </c>
      <c r="K504">
        <v>36</v>
      </c>
      <c r="L504"/>
      <c r="M504"/>
      <c r="N504">
        <v>1.3599999999999999</v>
      </c>
      <c r="O504" s="83">
        <v>7915.3899999999994</v>
      </c>
      <c r="P504">
        <v>7721.7800000000007</v>
      </c>
      <c r="Q504">
        <v>1.7983450000000001</v>
      </c>
      <c r="R504">
        <v>8223.84</v>
      </c>
      <c r="S504">
        <v>1.7983450000000001</v>
      </c>
      <c r="T504" s="84">
        <v>7915.3899999999994</v>
      </c>
      <c r="U504" s="57">
        <v>44105</v>
      </c>
      <c r="V504" s="81" t="str">
        <f t="shared" si="21"/>
        <v>82020</v>
      </c>
      <c r="W504" s="80" t="str">
        <f t="shared" si="22"/>
        <v>Acima de 120 dias</v>
      </c>
      <c r="X504" s="81" t="str">
        <f t="shared" si="23"/>
        <v>102020</v>
      </c>
    </row>
    <row r="505" spans="1:24" x14ac:dyDescent="0.3">
      <c r="A505" s="57">
        <v>44316</v>
      </c>
      <c r="B505">
        <v>29894663000189</v>
      </c>
      <c r="C505" t="s">
        <v>96</v>
      </c>
      <c r="D505" s="57">
        <v>44040</v>
      </c>
      <c r="E505">
        <v>229.59</v>
      </c>
      <c r="F505" s="57">
        <v>44142</v>
      </c>
      <c r="G505">
        <v>-174</v>
      </c>
      <c r="H505" s="57">
        <v>46181</v>
      </c>
      <c r="I505">
        <v>1865</v>
      </c>
      <c r="J505">
        <v>302249806</v>
      </c>
      <c r="K505">
        <v>72</v>
      </c>
      <c r="L505"/>
      <c r="M505"/>
      <c r="N505">
        <v>1.3954447095104694</v>
      </c>
      <c r="O505" s="83">
        <v>10053.82</v>
      </c>
      <c r="P505">
        <v>10334.77</v>
      </c>
      <c r="Q505">
        <v>1.786087</v>
      </c>
      <c r="R505">
        <v>10958.66</v>
      </c>
      <c r="S505">
        <v>1.786087</v>
      </c>
      <c r="T505" s="84">
        <v>10053.82</v>
      </c>
      <c r="U505" s="57">
        <v>44136</v>
      </c>
      <c r="V505" s="81" t="str">
        <f t="shared" si="21"/>
        <v>72020</v>
      </c>
      <c r="W505" s="80" t="str">
        <f t="shared" si="22"/>
        <v>Acima de 120 dias</v>
      </c>
      <c r="X505" s="81" t="str">
        <f t="shared" si="23"/>
        <v>112020</v>
      </c>
    </row>
    <row r="506" spans="1:24" x14ac:dyDescent="0.3">
      <c r="A506" s="57">
        <v>44316</v>
      </c>
      <c r="B506">
        <v>29894663000189</v>
      </c>
      <c r="C506" t="s">
        <v>96</v>
      </c>
      <c r="D506" s="57">
        <v>44074</v>
      </c>
      <c r="E506">
        <v>430.31</v>
      </c>
      <c r="F506" s="57">
        <v>44323</v>
      </c>
      <c r="G506">
        <v>7</v>
      </c>
      <c r="H506" s="57">
        <v>46608</v>
      </c>
      <c r="I506">
        <v>2292</v>
      </c>
      <c r="J506">
        <v>302269083</v>
      </c>
      <c r="K506">
        <v>84</v>
      </c>
      <c r="L506"/>
      <c r="M506"/>
      <c r="N506">
        <v>1.3599999999999999</v>
      </c>
      <c r="O506" s="83">
        <v>19266.740000000002</v>
      </c>
      <c r="P506">
        <v>21549.82</v>
      </c>
      <c r="Q506">
        <v>1.5608379999999999</v>
      </c>
      <c r="R506">
        <v>20487.420000000002</v>
      </c>
      <c r="S506">
        <v>1.5608379999999999</v>
      </c>
      <c r="T506" s="84">
        <v>19266.740000000002</v>
      </c>
      <c r="U506" s="57">
        <v>44317</v>
      </c>
      <c r="V506" s="81" t="str">
        <f t="shared" si="21"/>
        <v>82020</v>
      </c>
      <c r="W506" s="80" t="str">
        <f t="shared" si="22"/>
        <v>1 a 30 dias</v>
      </c>
      <c r="X506" s="81" t="str">
        <f t="shared" si="23"/>
        <v>52021</v>
      </c>
    </row>
    <row r="507" spans="1:24" x14ac:dyDescent="0.3">
      <c r="A507" s="57">
        <v>44316</v>
      </c>
      <c r="B507">
        <v>29894663000189</v>
      </c>
      <c r="C507" t="s">
        <v>96</v>
      </c>
      <c r="D507" s="57">
        <v>44099</v>
      </c>
      <c r="E507">
        <v>144</v>
      </c>
      <c r="F507" s="57">
        <v>44262</v>
      </c>
      <c r="G507">
        <v>-54</v>
      </c>
      <c r="H507" s="57">
        <v>46638</v>
      </c>
      <c r="I507">
        <v>2322</v>
      </c>
      <c r="J507">
        <v>302282967</v>
      </c>
      <c r="K507">
        <v>84</v>
      </c>
      <c r="L507"/>
      <c r="M507"/>
      <c r="N507">
        <v>1.4375550000000001</v>
      </c>
      <c r="O507" s="83">
        <v>6360.7</v>
      </c>
      <c r="P507">
        <v>7007.66</v>
      </c>
      <c r="Q507">
        <v>1.7847789999999999</v>
      </c>
      <c r="R507">
        <v>7030.37</v>
      </c>
      <c r="S507">
        <v>1.7847789999999999</v>
      </c>
      <c r="T507" s="84">
        <v>6360.7</v>
      </c>
      <c r="U507" s="57">
        <v>44287</v>
      </c>
      <c r="V507" s="81" t="str">
        <f t="shared" si="21"/>
        <v>92020</v>
      </c>
      <c r="W507" s="80" t="str">
        <f t="shared" si="22"/>
        <v>31 a 60 dias</v>
      </c>
      <c r="X507" s="81" t="str">
        <f t="shared" si="23"/>
        <v>42021</v>
      </c>
    </row>
    <row r="508" spans="1:24" x14ac:dyDescent="0.3">
      <c r="A508" s="57">
        <v>44316</v>
      </c>
      <c r="B508">
        <v>29894663000189</v>
      </c>
      <c r="C508" t="s">
        <v>96</v>
      </c>
      <c r="D508" s="57">
        <v>44134</v>
      </c>
      <c r="E508">
        <v>52.15</v>
      </c>
      <c r="F508" s="57">
        <v>44293</v>
      </c>
      <c r="G508">
        <v>-23</v>
      </c>
      <c r="H508" s="57">
        <v>46699</v>
      </c>
      <c r="I508">
        <v>2383</v>
      </c>
      <c r="J508">
        <v>302326861</v>
      </c>
      <c r="K508">
        <v>84</v>
      </c>
      <c r="L508"/>
      <c r="M508"/>
      <c r="N508">
        <v>1.413705</v>
      </c>
      <c r="O508" s="83">
        <v>2300.42</v>
      </c>
      <c r="P508">
        <v>2527.6099999999992</v>
      </c>
      <c r="Q508">
        <v>1.7502230000000001</v>
      </c>
      <c r="R508">
        <v>2546.65</v>
      </c>
      <c r="S508">
        <v>1.7502230000000001</v>
      </c>
      <c r="T508" s="84">
        <v>2300.42</v>
      </c>
      <c r="U508" s="57">
        <v>44287</v>
      </c>
      <c r="V508" s="81" t="str">
        <f t="shared" si="21"/>
        <v>102020</v>
      </c>
      <c r="W508" s="80" t="str">
        <f t="shared" si="22"/>
        <v>1 a 30 dias</v>
      </c>
      <c r="X508" s="81" t="str">
        <f t="shared" si="23"/>
        <v>42021</v>
      </c>
    </row>
    <row r="509" spans="1:24" x14ac:dyDescent="0.3">
      <c r="A509" s="57">
        <v>44316</v>
      </c>
      <c r="B509">
        <v>29894663000189</v>
      </c>
      <c r="C509" t="s">
        <v>96</v>
      </c>
      <c r="D509" s="57">
        <v>44040</v>
      </c>
      <c r="E509">
        <v>195.98</v>
      </c>
      <c r="F509" s="57">
        <v>44050</v>
      </c>
      <c r="G509">
        <v>-266</v>
      </c>
      <c r="H509" s="57">
        <v>46575</v>
      </c>
      <c r="I509">
        <v>2259</v>
      </c>
      <c r="J509">
        <v>302344264</v>
      </c>
      <c r="K509">
        <v>84</v>
      </c>
      <c r="L509"/>
      <c r="M509"/>
      <c r="N509">
        <v>1.405921</v>
      </c>
      <c r="O509" s="83">
        <v>10005.119999999999</v>
      </c>
      <c r="P509">
        <v>9647.7800000000025</v>
      </c>
      <c r="Q509">
        <v>1.7517240000000001</v>
      </c>
      <c r="R509">
        <v>10895.57</v>
      </c>
      <c r="S509">
        <v>1.7517240000000001</v>
      </c>
      <c r="T509" s="84">
        <v>10005.119999999999</v>
      </c>
      <c r="U509" s="57">
        <v>44044</v>
      </c>
      <c r="V509" s="81" t="str">
        <f t="shared" si="21"/>
        <v>72020</v>
      </c>
      <c r="W509" s="80" t="str">
        <f t="shared" si="22"/>
        <v>Acima de 120 dias</v>
      </c>
      <c r="X509" s="81" t="str">
        <f t="shared" si="23"/>
        <v>82020</v>
      </c>
    </row>
    <row r="510" spans="1:24" x14ac:dyDescent="0.3">
      <c r="A510" s="57">
        <v>44316</v>
      </c>
      <c r="B510">
        <v>29894663000189</v>
      </c>
      <c r="C510" t="s">
        <v>96</v>
      </c>
      <c r="D510" s="57">
        <v>44040</v>
      </c>
      <c r="E510">
        <v>136.1</v>
      </c>
      <c r="F510" s="57">
        <v>44172</v>
      </c>
      <c r="G510">
        <v>-144</v>
      </c>
      <c r="H510" s="57">
        <v>46545</v>
      </c>
      <c r="I510">
        <v>2229</v>
      </c>
      <c r="J510">
        <v>302345588</v>
      </c>
      <c r="K510">
        <v>84</v>
      </c>
      <c r="L510"/>
      <c r="M510"/>
      <c r="N510">
        <v>1.4443357107495696</v>
      </c>
      <c r="O510" s="83">
        <v>6300.7400000000007</v>
      </c>
      <c r="P510">
        <v>6573.57</v>
      </c>
      <c r="Q510">
        <v>1.792743</v>
      </c>
      <c r="R510">
        <v>6902.2000000000007</v>
      </c>
      <c r="S510">
        <v>1.792743</v>
      </c>
      <c r="T510" s="84">
        <v>6300.7400000000007</v>
      </c>
      <c r="U510" s="57">
        <v>44197</v>
      </c>
      <c r="V510" s="81" t="str">
        <f t="shared" si="21"/>
        <v>72020</v>
      </c>
      <c r="W510" s="80" t="str">
        <f t="shared" si="22"/>
        <v>Acima de 120 dias</v>
      </c>
      <c r="X510" s="81" t="str">
        <f t="shared" si="23"/>
        <v>12021</v>
      </c>
    </row>
    <row r="511" spans="1:24" x14ac:dyDescent="0.3">
      <c r="A511" s="57">
        <v>44316</v>
      </c>
      <c r="B511">
        <v>29894663000189</v>
      </c>
      <c r="C511" t="s">
        <v>96</v>
      </c>
      <c r="D511" s="57">
        <v>44074</v>
      </c>
      <c r="E511">
        <v>55.3</v>
      </c>
      <c r="F511" s="57">
        <v>44262</v>
      </c>
      <c r="G511">
        <v>-54</v>
      </c>
      <c r="H511" s="57">
        <v>46575</v>
      </c>
      <c r="I511">
        <v>2259</v>
      </c>
      <c r="J511">
        <v>302359785</v>
      </c>
      <c r="K511">
        <v>84</v>
      </c>
      <c r="L511"/>
      <c r="M511"/>
      <c r="N511">
        <v>1.4295766669053935</v>
      </c>
      <c r="O511" s="83">
        <v>2415.65</v>
      </c>
      <c r="P511">
        <v>2688.6299999999987</v>
      </c>
      <c r="Q511">
        <v>1.782489</v>
      </c>
      <c r="R511">
        <v>2668.9</v>
      </c>
      <c r="S511">
        <v>1.782489</v>
      </c>
      <c r="T511" s="84">
        <v>2415.65</v>
      </c>
      <c r="U511" s="57">
        <v>44256</v>
      </c>
      <c r="V511" s="81" t="str">
        <f t="shared" si="21"/>
        <v>82020</v>
      </c>
      <c r="W511" s="80" t="str">
        <f t="shared" si="22"/>
        <v>31 a 60 dias</v>
      </c>
      <c r="X511" s="81" t="str">
        <f t="shared" si="23"/>
        <v>32021</v>
      </c>
    </row>
    <row r="512" spans="1:24" x14ac:dyDescent="0.3">
      <c r="A512" s="57">
        <v>44316</v>
      </c>
      <c r="B512">
        <v>29894663000189</v>
      </c>
      <c r="C512" t="s">
        <v>96</v>
      </c>
      <c r="D512" s="57">
        <v>44074</v>
      </c>
      <c r="E512">
        <v>382.13</v>
      </c>
      <c r="F512" s="57">
        <v>44172</v>
      </c>
      <c r="G512">
        <v>-144</v>
      </c>
      <c r="H512" s="57">
        <v>46638</v>
      </c>
      <c r="I512">
        <v>2322</v>
      </c>
      <c r="J512">
        <v>302369856</v>
      </c>
      <c r="K512">
        <v>84</v>
      </c>
      <c r="L512"/>
      <c r="M512"/>
      <c r="N512">
        <v>1.3599999999999999</v>
      </c>
      <c r="O512" s="83">
        <v>19958.91</v>
      </c>
      <c r="P512">
        <v>18876.690000000002</v>
      </c>
      <c r="Q512">
        <v>1.40869</v>
      </c>
      <c r="R512">
        <v>20239.16</v>
      </c>
      <c r="S512">
        <v>1.40869</v>
      </c>
      <c r="T512" s="84">
        <v>19958.91</v>
      </c>
      <c r="U512" s="57">
        <v>44166</v>
      </c>
      <c r="V512" s="81" t="str">
        <f t="shared" si="21"/>
        <v>82020</v>
      </c>
      <c r="W512" s="80" t="str">
        <f t="shared" si="22"/>
        <v>Acima de 120 dias</v>
      </c>
      <c r="X512" s="81" t="str">
        <f t="shared" si="23"/>
        <v>122020</v>
      </c>
    </row>
    <row r="513" spans="1:24" x14ac:dyDescent="0.3">
      <c r="A513" s="57">
        <v>44316</v>
      </c>
      <c r="B513">
        <v>29894663000189</v>
      </c>
      <c r="C513" t="s">
        <v>96</v>
      </c>
      <c r="D513" s="57">
        <v>44134</v>
      </c>
      <c r="E513">
        <v>398.08</v>
      </c>
      <c r="F513" s="57">
        <v>44172</v>
      </c>
      <c r="G513">
        <v>-144</v>
      </c>
      <c r="H513" s="57">
        <v>46667</v>
      </c>
      <c r="I513">
        <v>2351</v>
      </c>
      <c r="J513">
        <v>302373288</v>
      </c>
      <c r="K513">
        <v>84</v>
      </c>
      <c r="L513"/>
      <c r="M513"/>
      <c r="N513">
        <v>1.411394</v>
      </c>
      <c r="O513" s="83">
        <v>19009.72</v>
      </c>
      <c r="P513">
        <v>19585.45</v>
      </c>
      <c r="Q513">
        <v>1.7585139999999999</v>
      </c>
      <c r="R513">
        <v>20914.13</v>
      </c>
      <c r="S513">
        <v>1.7585139999999999</v>
      </c>
      <c r="T513" s="84">
        <v>19009.72</v>
      </c>
      <c r="U513" s="57">
        <v>44166</v>
      </c>
      <c r="V513" s="81" t="str">
        <f t="shared" si="21"/>
        <v>102020</v>
      </c>
      <c r="W513" s="80" t="str">
        <f t="shared" si="22"/>
        <v>Acima de 120 dias</v>
      </c>
      <c r="X513" s="81" t="str">
        <f t="shared" si="23"/>
        <v>122020</v>
      </c>
    </row>
    <row r="514" spans="1:24" x14ac:dyDescent="0.3">
      <c r="A514" s="57">
        <v>44316</v>
      </c>
      <c r="B514">
        <v>29894663000189</v>
      </c>
      <c r="C514" t="s">
        <v>96</v>
      </c>
      <c r="D514" s="57">
        <v>44074</v>
      </c>
      <c r="E514">
        <v>67</v>
      </c>
      <c r="F514" s="57">
        <v>44172</v>
      </c>
      <c r="G514">
        <v>-144</v>
      </c>
      <c r="H514" s="57">
        <v>46608</v>
      </c>
      <c r="I514">
        <v>2292</v>
      </c>
      <c r="J514">
        <v>302374436</v>
      </c>
      <c r="K514">
        <v>84</v>
      </c>
      <c r="L514"/>
      <c r="M514"/>
      <c r="N514">
        <v>1.4375789999999999</v>
      </c>
      <c r="O514" s="83">
        <v>3142.57</v>
      </c>
      <c r="P514">
        <v>3268.8800000000006</v>
      </c>
      <c r="Q514">
        <v>1.7856810000000001</v>
      </c>
      <c r="R514">
        <v>3449.7</v>
      </c>
      <c r="S514">
        <v>1.7856810000000001</v>
      </c>
      <c r="T514" s="84">
        <v>3142.57</v>
      </c>
      <c r="U514" s="57">
        <v>44166</v>
      </c>
      <c r="V514" s="81" t="str">
        <f t="shared" ref="V514:V577" si="24">MONTH(D514)&amp;YEAR(D514)</f>
        <v>82020</v>
      </c>
      <c r="W514" s="80" t="str">
        <f t="shared" ref="W514:W577" si="25">_xlfn.IFS(G514&lt;-120,"Acima de 120 dias",G514&lt;=-90,"91 a 120 dias",G514&lt;=-61,"61 a 90 dias",G514&lt;=-31,"31 a 60 dias",G514&gt;=-30,"1 a 30 dias")</f>
        <v>Acima de 120 dias</v>
      </c>
      <c r="X514" s="81" t="str">
        <f t="shared" si="23"/>
        <v>122020</v>
      </c>
    </row>
    <row r="515" spans="1:24" x14ac:dyDescent="0.3">
      <c r="A515" s="57">
        <v>44316</v>
      </c>
      <c r="B515">
        <v>29894663000189</v>
      </c>
      <c r="C515" t="s">
        <v>96</v>
      </c>
      <c r="D515" s="57">
        <v>44134</v>
      </c>
      <c r="E515">
        <v>313.39999999999998</v>
      </c>
      <c r="F515" s="57">
        <v>44234</v>
      </c>
      <c r="G515">
        <v>-82</v>
      </c>
      <c r="H515" s="57">
        <v>46638</v>
      </c>
      <c r="I515">
        <v>2322</v>
      </c>
      <c r="J515">
        <v>302378221</v>
      </c>
      <c r="K515">
        <v>84</v>
      </c>
      <c r="L515"/>
      <c r="M515"/>
      <c r="N515">
        <v>1.3994740000000001</v>
      </c>
      <c r="O515" s="83">
        <v>14308.11</v>
      </c>
      <c r="P515">
        <v>15384.230000000005</v>
      </c>
      <c r="Q515">
        <v>1.745911</v>
      </c>
      <c r="R515">
        <v>15788.36</v>
      </c>
      <c r="S515">
        <v>1.745911</v>
      </c>
      <c r="T515" s="84">
        <v>14308.11</v>
      </c>
      <c r="U515" s="57">
        <v>44228</v>
      </c>
      <c r="V515" s="81" t="str">
        <f t="shared" si="24"/>
        <v>102020</v>
      </c>
      <c r="W515" s="80" t="str">
        <f t="shared" si="25"/>
        <v>61 a 90 dias</v>
      </c>
      <c r="X515" s="81" t="str">
        <f t="shared" ref="X515:X578" si="26">MONTH(U515)&amp;YEAR(U515)</f>
        <v>22021</v>
      </c>
    </row>
    <row r="516" spans="1:24" x14ac:dyDescent="0.3">
      <c r="A516" s="57">
        <v>44316</v>
      </c>
      <c r="B516">
        <v>29894663000189</v>
      </c>
      <c r="C516" t="s">
        <v>96</v>
      </c>
      <c r="D516" s="57">
        <v>44138</v>
      </c>
      <c r="E516">
        <v>299</v>
      </c>
      <c r="F516" s="57">
        <v>44293</v>
      </c>
      <c r="G516">
        <v>-23</v>
      </c>
      <c r="H516" s="57">
        <v>46638</v>
      </c>
      <c r="I516">
        <v>2322</v>
      </c>
      <c r="J516">
        <v>302382457</v>
      </c>
      <c r="K516">
        <v>84</v>
      </c>
      <c r="L516"/>
      <c r="M516"/>
      <c r="N516">
        <v>1.443468</v>
      </c>
      <c r="O516" s="83">
        <v>12878.8</v>
      </c>
      <c r="P516">
        <v>14492.04</v>
      </c>
      <c r="Q516">
        <v>1.792775</v>
      </c>
      <c r="R516">
        <v>14273.2</v>
      </c>
      <c r="S516">
        <v>1.792775</v>
      </c>
      <c r="T516" s="84">
        <v>12878.8</v>
      </c>
      <c r="U516" s="57">
        <v>44287</v>
      </c>
      <c r="V516" s="81" t="str">
        <f t="shared" si="24"/>
        <v>112020</v>
      </c>
      <c r="W516" s="80" t="str">
        <f t="shared" si="25"/>
        <v>1 a 30 dias</v>
      </c>
      <c r="X516" s="81" t="str">
        <f t="shared" si="26"/>
        <v>42021</v>
      </c>
    </row>
    <row r="517" spans="1:24" x14ac:dyDescent="0.3">
      <c r="A517" s="57">
        <v>44316</v>
      </c>
      <c r="B517">
        <v>29894663000189</v>
      </c>
      <c r="C517" t="s">
        <v>96</v>
      </c>
      <c r="D517" s="57">
        <v>43978</v>
      </c>
      <c r="E517">
        <v>111.74</v>
      </c>
      <c r="F517" s="57">
        <v>44323</v>
      </c>
      <c r="G517">
        <v>7</v>
      </c>
      <c r="H517" s="57">
        <v>46484</v>
      </c>
      <c r="I517">
        <v>2168</v>
      </c>
      <c r="J517">
        <v>302425872</v>
      </c>
      <c r="K517">
        <v>84</v>
      </c>
      <c r="L517"/>
      <c r="M517"/>
      <c r="N517">
        <v>1.4367098341330313</v>
      </c>
      <c r="O517" s="83">
        <v>4564.51</v>
      </c>
      <c r="P517">
        <v>5407.7300000000005</v>
      </c>
      <c r="Q517">
        <v>1.784179</v>
      </c>
      <c r="R517">
        <v>5041.41</v>
      </c>
      <c r="S517">
        <v>1.784179</v>
      </c>
      <c r="T517" s="84">
        <v>4564.51</v>
      </c>
      <c r="U517" s="57">
        <v>44317</v>
      </c>
      <c r="V517" s="81" t="str">
        <f t="shared" si="24"/>
        <v>52020</v>
      </c>
      <c r="W517" s="80" t="str">
        <f t="shared" si="25"/>
        <v>1 a 30 dias</v>
      </c>
      <c r="X517" s="81" t="str">
        <f t="shared" si="26"/>
        <v>52021</v>
      </c>
    </row>
    <row r="518" spans="1:24" x14ac:dyDescent="0.3">
      <c r="A518" s="57">
        <v>44316</v>
      </c>
      <c r="B518">
        <v>29894663000189</v>
      </c>
      <c r="C518" t="s">
        <v>96</v>
      </c>
      <c r="D518" s="57">
        <v>43978</v>
      </c>
      <c r="E518">
        <v>178.93</v>
      </c>
      <c r="F518" s="57">
        <v>43989</v>
      </c>
      <c r="G518">
        <v>-327</v>
      </c>
      <c r="H518" s="57">
        <v>46514</v>
      </c>
      <c r="I518">
        <v>2198</v>
      </c>
      <c r="J518">
        <v>302434797</v>
      </c>
      <c r="K518">
        <v>84</v>
      </c>
      <c r="L518"/>
      <c r="M518"/>
      <c r="N518">
        <v>1.390225</v>
      </c>
      <c r="O518" s="83">
        <v>9430.51</v>
      </c>
      <c r="P518">
        <v>8850.6299999999974</v>
      </c>
      <c r="Q518">
        <v>1.7345360000000001</v>
      </c>
      <c r="R518">
        <v>10217.369999999999</v>
      </c>
      <c r="S518">
        <v>1.7345360000000001</v>
      </c>
      <c r="T518" s="84">
        <v>9430.51</v>
      </c>
      <c r="U518" s="57">
        <v>43983</v>
      </c>
      <c r="V518" s="81" t="str">
        <f t="shared" si="24"/>
        <v>52020</v>
      </c>
      <c r="W518" s="80" t="str">
        <f t="shared" si="25"/>
        <v>Acima de 120 dias</v>
      </c>
      <c r="X518" s="81" t="str">
        <f t="shared" si="26"/>
        <v>62020</v>
      </c>
    </row>
    <row r="519" spans="1:24" x14ac:dyDescent="0.3">
      <c r="A519" s="57">
        <v>44316</v>
      </c>
      <c r="B519">
        <v>29894663000189</v>
      </c>
      <c r="C519" t="s">
        <v>96</v>
      </c>
      <c r="D519" s="57">
        <v>44074</v>
      </c>
      <c r="E519">
        <v>284.64999999999998</v>
      </c>
      <c r="F519" s="57">
        <v>44081</v>
      </c>
      <c r="G519">
        <v>-235</v>
      </c>
      <c r="H519" s="57">
        <v>46514</v>
      </c>
      <c r="I519">
        <v>2198</v>
      </c>
      <c r="J519">
        <v>302435630</v>
      </c>
      <c r="K519">
        <v>84</v>
      </c>
      <c r="L519"/>
      <c r="M519"/>
      <c r="N519">
        <v>1.3961200403525258</v>
      </c>
      <c r="O519" s="83">
        <v>14125.16</v>
      </c>
      <c r="P519">
        <v>13813.660000000002</v>
      </c>
      <c r="Q519">
        <v>1.7414940000000001</v>
      </c>
      <c r="R519">
        <v>15377.28</v>
      </c>
      <c r="S519">
        <v>1.7414940000000001</v>
      </c>
      <c r="T519" s="84">
        <v>14125.16</v>
      </c>
      <c r="U519" s="57">
        <v>44105</v>
      </c>
      <c r="V519" s="81" t="str">
        <f t="shared" si="24"/>
        <v>82020</v>
      </c>
      <c r="W519" s="80" t="str">
        <f t="shared" si="25"/>
        <v>Acima de 120 dias</v>
      </c>
      <c r="X519" s="81" t="str">
        <f t="shared" si="26"/>
        <v>102020</v>
      </c>
    </row>
    <row r="520" spans="1:24" x14ac:dyDescent="0.3">
      <c r="A520" s="57">
        <v>44316</v>
      </c>
      <c r="B520">
        <v>29894663000189</v>
      </c>
      <c r="C520" t="s">
        <v>96</v>
      </c>
      <c r="D520" s="57">
        <v>44074</v>
      </c>
      <c r="E520">
        <v>263.89999999999998</v>
      </c>
      <c r="F520" s="57">
        <v>44142</v>
      </c>
      <c r="G520">
        <v>-174</v>
      </c>
      <c r="H520" s="57">
        <v>46545</v>
      </c>
      <c r="I520">
        <v>2229</v>
      </c>
      <c r="J520">
        <v>302449025</v>
      </c>
      <c r="K520">
        <v>84</v>
      </c>
      <c r="L520"/>
      <c r="M520"/>
      <c r="N520">
        <v>1.4499033070392526</v>
      </c>
      <c r="O520" s="83">
        <v>12463.08</v>
      </c>
      <c r="P520">
        <v>12664.970000000005</v>
      </c>
      <c r="Q520">
        <v>1.798624</v>
      </c>
      <c r="R520">
        <v>13627.4</v>
      </c>
      <c r="S520">
        <v>1.798624</v>
      </c>
      <c r="T520" s="84">
        <v>12463.08</v>
      </c>
      <c r="U520" s="57">
        <v>44136</v>
      </c>
      <c r="V520" s="81" t="str">
        <f t="shared" si="24"/>
        <v>82020</v>
      </c>
      <c r="W520" s="80" t="str">
        <f t="shared" si="25"/>
        <v>Acima de 120 dias</v>
      </c>
      <c r="X520" s="81" t="str">
        <f t="shared" si="26"/>
        <v>112020</v>
      </c>
    </row>
    <row r="521" spans="1:24" x14ac:dyDescent="0.3">
      <c r="A521" s="57">
        <v>44316</v>
      </c>
      <c r="B521">
        <v>29894663000189</v>
      </c>
      <c r="C521" t="s">
        <v>96</v>
      </c>
      <c r="D521" s="57">
        <v>44074</v>
      </c>
      <c r="E521">
        <v>265.08999999999997</v>
      </c>
      <c r="F521" s="57">
        <v>44142</v>
      </c>
      <c r="G521">
        <v>-174</v>
      </c>
      <c r="H521" s="57">
        <v>46608</v>
      </c>
      <c r="I521">
        <v>2292</v>
      </c>
      <c r="J521">
        <v>302467367</v>
      </c>
      <c r="K521">
        <v>84</v>
      </c>
      <c r="L521"/>
      <c r="M521"/>
      <c r="N521">
        <v>1.4343600000000001</v>
      </c>
      <c r="O521" s="83">
        <v>12710.14</v>
      </c>
      <c r="P521">
        <v>12947.530000000002</v>
      </c>
      <c r="Q521">
        <v>1.782246</v>
      </c>
      <c r="R521">
        <v>13926.220000000001</v>
      </c>
      <c r="S521">
        <v>1.782246</v>
      </c>
      <c r="T521" s="84">
        <v>12710.14</v>
      </c>
      <c r="U521" s="57">
        <v>44136</v>
      </c>
      <c r="V521" s="81" t="str">
        <f t="shared" si="24"/>
        <v>82020</v>
      </c>
      <c r="W521" s="80" t="str">
        <f t="shared" si="25"/>
        <v>Acima de 120 dias</v>
      </c>
      <c r="X521" s="81" t="str">
        <f t="shared" si="26"/>
        <v>112020</v>
      </c>
    </row>
    <row r="522" spans="1:24" x14ac:dyDescent="0.3">
      <c r="A522" s="57">
        <v>44316</v>
      </c>
      <c r="B522">
        <v>29894663000189</v>
      </c>
      <c r="C522" t="s">
        <v>96</v>
      </c>
      <c r="D522" s="57">
        <v>44138</v>
      </c>
      <c r="E522">
        <v>294.81</v>
      </c>
      <c r="F522" s="57">
        <v>44234</v>
      </c>
      <c r="G522">
        <v>-82</v>
      </c>
      <c r="H522" s="57">
        <v>46608</v>
      </c>
      <c r="I522">
        <v>2292</v>
      </c>
      <c r="J522">
        <v>302472781</v>
      </c>
      <c r="K522">
        <v>84</v>
      </c>
      <c r="L522"/>
      <c r="M522"/>
      <c r="N522">
        <v>1.449527</v>
      </c>
      <c r="O522" s="83">
        <v>13190.77</v>
      </c>
      <c r="P522">
        <v>14171.480000000005</v>
      </c>
      <c r="Q522">
        <v>1.7990010000000001</v>
      </c>
      <c r="R522">
        <v>14539.78</v>
      </c>
      <c r="S522">
        <v>1.7990010000000001</v>
      </c>
      <c r="T522" s="84">
        <v>13190.77</v>
      </c>
      <c r="U522" s="57">
        <v>44228</v>
      </c>
      <c r="V522" s="81" t="str">
        <f t="shared" si="24"/>
        <v>112020</v>
      </c>
      <c r="W522" s="80" t="str">
        <f t="shared" si="25"/>
        <v>61 a 90 dias</v>
      </c>
      <c r="X522" s="81" t="str">
        <f t="shared" si="26"/>
        <v>22021</v>
      </c>
    </row>
    <row r="523" spans="1:24" x14ac:dyDescent="0.3">
      <c r="A523" s="57">
        <v>44316</v>
      </c>
      <c r="B523">
        <v>29894663000189</v>
      </c>
      <c r="C523" t="s">
        <v>96</v>
      </c>
      <c r="D523" s="57">
        <v>44074</v>
      </c>
      <c r="E523">
        <v>200</v>
      </c>
      <c r="F523" s="57">
        <v>45023</v>
      </c>
      <c r="G523">
        <v>0</v>
      </c>
      <c r="H523" s="57">
        <v>46667</v>
      </c>
      <c r="I523">
        <v>2351</v>
      </c>
      <c r="J523">
        <v>302473883</v>
      </c>
      <c r="K523">
        <v>84</v>
      </c>
      <c r="L523"/>
      <c r="M523"/>
      <c r="N523">
        <v>1.442642</v>
      </c>
      <c r="O523" s="83">
        <v>4592.62</v>
      </c>
      <c r="P523">
        <v>9462.4199999999964</v>
      </c>
      <c r="Q523">
        <v>1.7902199999999999</v>
      </c>
      <c r="R523">
        <v>5383.07</v>
      </c>
      <c r="S523">
        <v>1.7902199999999999</v>
      </c>
      <c r="T523" s="84">
        <v>4592.62</v>
      </c>
      <c r="U523" s="57">
        <v>44287</v>
      </c>
      <c r="V523" s="81" t="str">
        <f t="shared" si="24"/>
        <v>82020</v>
      </c>
      <c r="W523" s="80" t="str">
        <f t="shared" si="25"/>
        <v>1 a 30 dias</v>
      </c>
      <c r="X523" s="81" t="str">
        <f t="shared" si="26"/>
        <v>42021</v>
      </c>
    </row>
    <row r="524" spans="1:24" x14ac:dyDescent="0.3">
      <c r="A524" s="57">
        <v>44316</v>
      </c>
      <c r="B524">
        <v>29894663000189</v>
      </c>
      <c r="C524" t="s">
        <v>96</v>
      </c>
      <c r="D524" s="57">
        <v>44134</v>
      </c>
      <c r="E524">
        <v>309</v>
      </c>
      <c r="F524" s="57">
        <v>44293</v>
      </c>
      <c r="G524">
        <v>-23</v>
      </c>
      <c r="H524" s="57">
        <v>46363</v>
      </c>
      <c r="I524">
        <v>2047</v>
      </c>
      <c r="J524">
        <v>302495504</v>
      </c>
      <c r="K524">
        <v>72</v>
      </c>
      <c r="L524"/>
      <c r="M524"/>
      <c r="N524">
        <v>1.3969640000000001</v>
      </c>
      <c r="O524" s="83">
        <v>12575.63</v>
      </c>
      <c r="P524">
        <v>13644.629999999996</v>
      </c>
      <c r="Q524">
        <v>1.7842659999999999</v>
      </c>
      <c r="R524">
        <v>13948.18</v>
      </c>
      <c r="S524">
        <v>1.7842659999999999</v>
      </c>
      <c r="T524" s="84">
        <v>12575.63</v>
      </c>
      <c r="U524" s="57">
        <v>44287</v>
      </c>
      <c r="V524" s="81" t="str">
        <f t="shared" si="24"/>
        <v>102020</v>
      </c>
      <c r="W524" s="80" t="str">
        <f t="shared" si="25"/>
        <v>1 a 30 dias</v>
      </c>
      <c r="X524" s="81" t="str">
        <f t="shared" si="26"/>
        <v>42021</v>
      </c>
    </row>
    <row r="525" spans="1:24" x14ac:dyDescent="0.3">
      <c r="A525" s="57">
        <v>44316</v>
      </c>
      <c r="B525">
        <v>29894663000189</v>
      </c>
      <c r="C525" t="s">
        <v>96</v>
      </c>
      <c r="D525" s="57">
        <v>43903</v>
      </c>
      <c r="E525">
        <v>13</v>
      </c>
      <c r="F525" s="57">
        <v>44262</v>
      </c>
      <c r="G525">
        <v>-54</v>
      </c>
      <c r="H525" s="57">
        <v>46062</v>
      </c>
      <c r="I525">
        <v>1746</v>
      </c>
      <c r="J525">
        <v>302506857</v>
      </c>
      <c r="K525">
        <v>72</v>
      </c>
      <c r="L525"/>
      <c r="M525"/>
      <c r="N525">
        <v>1.4950000000000001</v>
      </c>
      <c r="O525" s="83">
        <v>472.67</v>
      </c>
      <c r="P525">
        <v>564.06000000000006</v>
      </c>
      <c r="Q525">
        <v>2.0384500000000001</v>
      </c>
      <c r="R525">
        <v>533.51</v>
      </c>
      <c r="S525">
        <v>2.0384500000000001</v>
      </c>
      <c r="T525" s="84">
        <v>472.67</v>
      </c>
      <c r="U525" s="57">
        <v>44287</v>
      </c>
      <c r="V525" s="81" t="str">
        <f t="shared" si="24"/>
        <v>32020</v>
      </c>
      <c r="W525" s="80" t="str">
        <f t="shared" si="25"/>
        <v>31 a 60 dias</v>
      </c>
      <c r="X525" s="81" t="str">
        <f t="shared" si="26"/>
        <v>42021</v>
      </c>
    </row>
    <row r="526" spans="1:24" x14ac:dyDescent="0.3">
      <c r="A526" s="57">
        <v>44316</v>
      </c>
      <c r="B526">
        <v>29894663000189</v>
      </c>
      <c r="C526" t="s">
        <v>96</v>
      </c>
      <c r="D526" s="57">
        <v>43936</v>
      </c>
      <c r="E526">
        <v>79.63</v>
      </c>
      <c r="F526" s="57">
        <v>44323</v>
      </c>
      <c r="G526">
        <v>7</v>
      </c>
      <c r="H526" s="57">
        <v>46090</v>
      </c>
      <c r="I526">
        <v>1774</v>
      </c>
      <c r="J526">
        <v>302515818</v>
      </c>
      <c r="K526">
        <v>72</v>
      </c>
      <c r="L526"/>
      <c r="M526"/>
      <c r="N526">
        <v>1.4949999999999999</v>
      </c>
      <c r="O526" s="83">
        <v>2857.54</v>
      </c>
      <c r="P526">
        <v>3459.5099999999993</v>
      </c>
      <c r="Q526">
        <v>1.8891199999999999</v>
      </c>
      <c r="R526">
        <v>3141.84</v>
      </c>
      <c r="S526">
        <v>1.8891199999999999</v>
      </c>
      <c r="T526" s="84">
        <v>2857.54</v>
      </c>
      <c r="U526" s="57">
        <v>44317</v>
      </c>
      <c r="V526" s="81" t="str">
        <f t="shared" si="24"/>
        <v>42020</v>
      </c>
      <c r="W526" s="80" t="str">
        <f t="shared" si="25"/>
        <v>1 a 30 dias</v>
      </c>
      <c r="X526" s="81" t="str">
        <f t="shared" si="26"/>
        <v>52021</v>
      </c>
    </row>
    <row r="527" spans="1:24" x14ac:dyDescent="0.3">
      <c r="A527" s="57">
        <v>44316</v>
      </c>
      <c r="B527">
        <v>29894663000189</v>
      </c>
      <c r="C527" t="s">
        <v>96</v>
      </c>
      <c r="D527" s="57">
        <v>43978</v>
      </c>
      <c r="E527">
        <v>41.7</v>
      </c>
      <c r="F527" s="57">
        <v>44142</v>
      </c>
      <c r="G527">
        <v>-174</v>
      </c>
      <c r="H527" s="57">
        <v>46484</v>
      </c>
      <c r="I527">
        <v>2168</v>
      </c>
      <c r="J527">
        <v>302523932</v>
      </c>
      <c r="K527">
        <v>84</v>
      </c>
      <c r="L527"/>
      <c r="M527"/>
      <c r="N527">
        <v>1.4318177760896422</v>
      </c>
      <c r="O527" s="83">
        <v>1953.58</v>
      </c>
      <c r="P527">
        <v>2021.3900000000006</v>
      </c>
      <c r="Q527">
        <v>1.7843230000000001</v>
      </c>
      <c r="R527">
        <v>2134.2800000000002</v>
      </c>
      <c r="S527">
        <v>1.7843230000000001</v>
      </c>
      <c r="T527" s="84">
        <v>1953.58</v>
      </c>
      <c r="U527" s="57">
        <v>44136</v>
      </c>
      <c r="V527" s="81" t="str">
        <f t="shared" si="24"/>
        <v>52020</v>
      </c>
      <c r="W527" s="80" t="str">
        <f t="shared" si="25"/>
        <v>Acima de 120 dias</v>
      </c>
      <c r="X527" s="81" t="str">
        <f t="shared" si="26"/>
        <v>112020</v>
      </c>
    </row>
    <row r="528" spans="1:24" x14ac:dyDescent="0.3">
      <c r="A528" s="57">
        <v>44316</v>
      </c>
      <c r="B528">
        <v>29894663000189</v>
      </c>
      <c r="C528" t="s">
        <v>96</v>
      </c>
      <c r="D528" s="57">
        <v>44074</v>
      </c>
      <c r="E528">
        <v>313.24</v>
      </c>
      <c r="F528" s="57">
        <v>44234</v>
      </c>
      <c r="G528">
        <v>-82</v>
      </c>
      <c r="H528" s="57">
        <v>46484</v>
      </c>
      <c r="I528">
        <v>2168</v>
      </c>
      <c r="J528">
        <v>302525457</v>
      </c>
      <c r="K528">
        <v>84</v>
      </c>
      <c r="L528"/>
      <c r="M528"/>
      <c r="N528">
        <v>1.4405464857187724</v>
      </c>
      <c r="O528" s="83">
        <v>13719.91</v>
      </c>
      <c r="P528">
        <v>14884.720000000001</v>
      </c>
      <c r="Q528">
        <v>1.788592</v>
      </c>
      <c r="R528">
        <v>15056.29</v>
      </c>
      <c r="S528">
        <v>1.788592</v>
      </c>
      <c r="T528" s="84">
        <v>13719.91</v>
      </c>
      <c r="U528" s="57">
        <v>44228</v>
      </c>
      <c r="V528" s="81" t="str">
        <f t="shared" si="24"/>
        <v>82020</v>
      </c>
      <c r="W528" s="80" t="str">
        <f t="shared" si="25"/>
        <v>61 a 90 dias</v>
      </c>
      <c r="X528" s="81" t="str">
        <f t="shared" si="26"/>
        <v>22021</v>
      </c>
    </row>
    <row r="529" spans="1:24" x14ac:dyDescent="0.3">
      <c r="A529" s="57">
        <v>44316</v>
      </c>
      <c r="B529">
        <v>29894663000189</v>
      </c>
      <c r="C529" t="s">
        <v>96</v>
      </c>
      <c r="D529" s="57">
        <v>44040</v>
      </c>
      <c r="E529">
        <v>85</v>
      </c>
      <c r="F529" s="57">
        <v>44234</v>
      </c>
      <c r="G529">
        <v>-82</v>
      </c>
      <c r="H529" s="57">
        <v>46545</v>
      </c>
      <c r="I529">
        <v>2229</v>
      </c>
      <c r="J529">
        <v>302526112</v>
      </c>
      <c r="K529">
        <v>84</v>
      </c>
      <c r="L529"/>
      <c r="M529"/>
      <c r="N529">
        <v>1.4298595858820502</v>
      </c>
      <c r="O529" s="83">
        <v>3780.54</v>
      </c>
      <c r="P529">
        <v>4125.2599999999984</v>
      </c>
      <c r="Q529">
        <v>1.777301</v>
      </c>
      <c r="R529">
        <v>4157.62</v>
      </c>
      <c r="S529">
        <v>1.777301</v>
      </c>
      <c r="T529" s="84">
        <v>3780.54</v>
      </c>
      <c r="U529" s="57">
        <v>44228</v>
      </c>
      <c r="V529" s="81" t="str">
        <f t="shared" si="24"/>
        <v>72020</v>
      </c>
      <c r="W529" s="80" t="str">
        <f t="shared" si="25"/>
        <v>61 a 90 dias</v>
      </c>
      <c r="X529" s="81" t="str">
        <f t="shared" si="26"/>
        <v>22021</v>
      </c>
    </row>
    <row r="530" spans="1:24" x14ac:dyDescent="0.3">
      <c r="A530" s="57">
        <v>44316</v>
      </c>
      <c r="B530">
        <v>29894663000189</v>
      </c>
      <c r="C530" t="s">
        <v>96</v>
      </c>
      <c r="D530" s="57">
        <v>44134</v>
      </c>
      <c r="E530">
        <v>52.15</v>
      </c>
      <c r="F530" s="57">
        <v>44172</v>
      </c>
      <c r="G530">
        <v>-144</v>
      </c>
      <c r="H530" s="57">
        <v>46699</v>
      </c>
      <c r="I530">
        <v>2383</v>
      </c>
      <c r="J530">
        <v>302533742</v>
      </c>
      <c r="K530">
        <v>84</v>
      </c>
      <c r="L530"/>
      <c r="M530"/>
      <c r="N530">
        <v>1.4156930000000001</v>
      </c>
      <c r="O530" s="83">
        <v>2507.5</v>
      </c>
      <c r="P530">
        <v>2525.8100000000009</v>
      </c>
      <c r="Q530">
        <v>1.752534</v>
      </c>
      <c r="R530">
        <v>2753.7000000000003</v>
      </c>
      <c r="S530">
        <v>1.752534</v>
      </c>
      <c r="T530" s="84">
        <v>2507.5</v>
      </c>
      <c r="U530" s="57">
        <v>44197</v>
      </c>
      <c r="V530" s="81" t="str">
        <f t="shared" si="24"/>
        <v>102020</v>
      </c>
      <c r="W530" s="80" t="str">
        <f t="shared" si="25"/>
        <v>Acima de 120 dias</v>
      </c>
      <c r="X530" s="81" t="str">
        <f t="shared" si="26"/>
        <v>12021</v>
      </c>
    </row>
    <row r="531" spans="1:24" x14ac:dyDescent="0.3">
      <c r="A531" s="57">
        <v>44316</v>
      </c>
      <c r="B531">
        <v>29894663000189</v>
      </c>
      <c r="C531" t="s">
        <v>96</v>
      </c>
      <c r="D531" s="57">
        <v>44040</v>
      </c>
      <c r="E531">
        <v>130.25</v>
      </c>
      <c r="F531" s="57">
        <v>44234</v>
      </c>
      <c r="G531">
        <v>-82</v>
      </c>
      <c r="H531" s="57">
        <v>46545</v>
      </c>
      <c r="I531">
        <v>2229</v>
      </c>
      <c r="J531">
        <v>302533850</v>
      </c>
      <c r="K531">
        <v>84</v>
      </c>
      <c r="L531"/>
      <c r="M531"/>
      <c r="N531">
        <v>1.3599999999999999</v>
      </c>
      <c r="O531" s="83">
        <v>6212.7</v>
      </c>
      <c r="P531">
        <v>6470.8499999999985</v>
      </c>
      <c r="Q531">
        <v>1.5191079999999999</v>
      </c>
      <c r="R531">
        <v>6498.08</v>
      </c>
      <c r="S531">
        <v>1.5191079999999999</v>
      </c>
      <c r="T531" s="84">
        <v>6212.7</v>
      </c>
      <c r="U531" s="57">
        <v>44287</v>
      </c>
      <c r="V531" s="81" t="str">
        <f t="shared" si="24"/>
        <v>72020</v>
      </c>
      <c r="W531" s="80" t="str">
        <f t="shared" si="25"/>
        <v>61 a 90 dias</v>
      </c>
      <c r="X531" s="81" t="str">
        <f t="shared" si="26"/>
        <v>42021</v>
      </c>
    </row>
    <row r="532" spans="1:24" x14ac:dyDescent="0.3">
      <c r="A532" s="57">
        <v>44316</v>
      </c>
      <c r="B532">
        <v>29894663000189</v>
      </c>
      <c r="C532" t="s">
        <v>96</v>
      </c>
      <c r="D532" s="57">
        <v>44040</v>
      </c>
      <c r="E532">
        <v>188.01</v>
      </c>
      <c r="F532" s="57">
        <v>44323</v>
      </c>
      <c r="G532">
        <v>7</v>
      </c>
      <c r="H532" s="57">
        <v>46545</v>
      </c>
      <c r="I532">
        <v>2229</v>
      </c>
      <c r="J532">
        <v>302535560</v>
      </c>
      <c r="K532">
        <v>84</v>
      </c>
      <c r="L532"/>
      <c r="M532"/>
      <c r="N532">
        <v>1.4091110055939617</v>
      </c>
      <c r="O532" s="83">
        <v>7847.25</v>
      </c>
      <c r="P532">
        <v>9187.8599999999988</v>
      </c>
      <c r="Q532">
        <v>1.7551939999999999</v>
      </c>
      <c r="R532">
        <v>8685.99</v>
      </c>
      <c r="S532">
        <v>1.7551939999999999</v>
      </c>
      <c r="T532" s="84">
        <v>7847.25</v>
      </c>
      <c r="U532" s="57">
        <v>44317</v>
      </c>
      <c r="V532" s="81" t="str">
        <f t="shared" si="24"/>
        <v>72020</v>
      </c>
      <c r="W532" s="80" t="str">
        <f t="shared" si="25"/>
        <v>1 a 30 dias</v>
      </c>
      <c r="X532" s="81" t="str">
        <f t="shared" si="26"/>
        <v>52021</v>
      </c>
    </row>
    <row r="533" spans="1:24" x14ac:dyDescent="0.3">
      <c r="A533" s="57">
        <v>44316</v>
      </c>
      <c r="B533">
        <v>29894663000189</v>
      </c>
      <c r="C533" t="s">
        <v>96</v>
      </c>
      <c r="D533" s="57">
        <v>44074</v>
      </c>
      <c r="E533">
        <v>54.6</v>
      </c>
      <c r="F533" s="57">
        <v>44323</v>
      </c>
      <c r="G533">
        <v>7</v>
      </c>
      <c r="H533" s="57">
        <v>46514</v>
      </c>
      <c r="I533">
        <v>2198</v>
      </c>
      <c r="J533">
        <v>302537003</v>
      </c>
      <c r="K533">
        <v>84</v>
      </c>
      <c r="L533"/>
      <c r="M533"/>
      <c r="N533">
        <v>1.4467053371206477</v>
      </c>
      <c r="O533" s="83">
        <v>2236</v>
      </c>
      <c r="P533">
        <v>2606.369999999999</v>
      </c>
      <c r="Q533">
        <v>1.7991999999999999</v>
      </c>
      <c r="R533">
        <v>2475.38</v>
      </c>
      <c r="S533">
        <v>1.7991999999999999</v>
      </c>
      <c r="T533" s="84">
        <v>2236</v>
      </c>
      <c r="U533" s="57">
        <v>44317</v>
      </c>
      <c r="V533" s="81" t="str">
        <f t="shared" si="24"/>
        <v>82020</v>
      </c>
      <c r="W533" s="80" t="str">
        <f t="shared" si="25"/>
        <v>1 a 30 dias</v>
      </c>
      <c r="X533" s="81" t="str">
        <f t="shared" si="26"/>
        <v>52021</v>
      </c>
    </row>
    <row r="534" spans="1:24" x14ac:dyDescent="0.3">
      <c r="A534" s="57">
        <v>44316</v>
      </c>
      <c r="B534">
        <v>29894663000189</v>
      </c>
      <c r="C534" t="s">
        <v>96</v>
      </c>
      <c r="D534" s="57">
        <v>44074</v>
      </c>
      <c r="E534">
        <v>126.96</v>
      </c>
      <c r="F534" s="57">
        <v>44172</v>
      </c>
      <c r="G534">
        <v>-144</v>
      </c>
      <c r="H534" s="57">
        <v>46608</v>
      </c>
      <c r="I534">
        <v>2292</v>
      </c>
      <c r="J534">
        <v>302559743</v>
      </c>
      <c r="K534">
        <v>84</v>
      </c>
      <c r="L534"/>
      <c r="M534"/>
      <c r="N534">
        <v>1.404053</v>
      </c>
      <c r="O534" s="83">
        <v>6010.42</v>
      </c>
      <c r="P534">
        <v>6264.3599999999988</v>
      </c>
      <c r="Q534">
        <v>1.749903</v>
      </c>
      <c r="R534">
        <v>6597.91</v>
      </c>
      <c r="S534">
        <v>1.749903</v>
      </c>
      <c r="T534" s="84">
        <v>6010.42</v>
      </c>
      <c r="U534" s="57">
        <v>44197</v>
      </c>
      <c r="V534" s="81" t="str">
        <f t="shared" si="24"/>
        <v>82020</v>
      </c>
      <c r="W534" s="80" t="str">
        <f t="shared" si="25"/>
        <v>Acima de 120 dias</v>
      </c>
      <c r="X534" s="81" t="str">
        <f t="shared" si="26"/>
        <v>12021</v>
      </c>
    </row>
    <row r="535" spans="1:24" x14ac:dyDescent="0.3">
      <c r="A535" s="57">
        <v>44316</v>
      </c>
      <c r="B535">
        <v>29894663000189</v>
      </c>
      <c r="C535" t="s">
        <v>96</v>
      </c>
      <c r="D535" s="57">
        <v>44074</v>
      </c>
      <c r="E535">
        <v>472</v>
      </c>
      <c r="F535" s="57">
        <v>44234</v>
      </c>
      <c r="G535">
        <v>-82</v>
      </c>
      <c r="H535" s="57">
        <v>46608</v>
      </c>
      <c r="I535">
        <v>2292</v>
      </c>
      <c r="J535">
        <v>302565651</v>
      </c>
      <c r="K535">
        <v>84</v>
      </c>
      <c r="L535"/>
      <c r="M535"/>
      <c r="N535">
        <v>1.4325060000000001</v>
      </c>
      <c r="O535" s="83">
        <v>21225.68</v>
      </c>
      <c r="P535">
        <v>23067.66</v>
      </c>
      <c r="Q535">
        <v>1.780257</v>
      </c>
      <c r="R535">
        <v>23392.61</v>
      </c>
      <c r="S535">
        <v>1.780257</v>
      </c>
      <c r="T535" s="84">
        <v>21225.68</v>
      </c>
      <c r="U535" s="57">
        <v>44228</v>
      </c>
      <c r="V535" s="81" t="str">
        <f t="shared" si="24"/>
        <v>82020</v>
      </c>
      <c r="W535" s="80" t="str">
        <f t="shared" si="25"/>
        <v>61 a 90 dias</v>
      </c>
      <c r="X535" s="81" t="str">
        <f t="shared" si="26"/>
        <v>22021</v>
      </c>
    </row>
    <row r="536" spans="1:24" x14ac:dyDescent="0.3">
      <c r="A536" s="57">
        <v>44316</v>
      </c>
      <c r="B536">
        <v>29894663000189</v>
      </c>
      <c r="C536" t="s">
        <v>96</v>
      </c>
      <c r="D536" s="57">
        <v>44074</v>
      </c>
      <c r="E536">
        <v>141</v>
      </c>
      <c r="F536" s="57">
        <v>44323</v>
      </c>
      <c r="G536">
        <v>7</v>
      </c>
      <c r="H536" s="57">
        <v>46699</v>
      </c>
      <c r="I536">
        <v>2383</v>
      </c>
      <c r="J536">
        <v>302584065</v>
      </c>
      <c r="K536">
        <v>84</v>
      </c>
      <c r="L536"/>
      <c r="M536"/>
      <c r="N536">
        <v>1.438059</v>
      </c>
      <c r="O536" s="83">
        <v>6016.38</v>
      </c>
      <c r="P536">
        <v>6585.89</v>
      </c>
      <c r="Q536">
        <v>1.7847919999999999</v>
      </c>
      <c r="R536">
        <v>6692.73</v>
      </c>
      <c r="S536">
        <v>1.7847919999999999</v>
      </c>
      <c r="T536" s="84">
        <v>6016.38</v>
      </c>
      <c r="U536" s="57">
        <v>44317</v>
      </c>
      <c r="V536" s="81" t="str">
        <f t="shared" si="24"/>
        <v>82020</v>
      </c>
      <c r="W536" s="80" t="str">
        <f t="shared" si="25"/>
        <v>1 a 30 dias</v>
      </c>
      <c r="X536" s="81" t="str">
        <f t="shared" si="26"/>
        <v>52021</v>
      </c>
    </row>
    <row r="537" spans="1:24" x14ac:dyDescent="0.3">
      <c r="A537" s="57">
        <v>44316</v>
      </c>
      <c r="B537">
        <v>29894663000189</v>
      </c>
      <c r="C537" t="s">
        <v>96</v>
      </c>
      <c r="D537" s="57">
        <v>44134</v>
      </c>
      <c r="E537">
        <v>49.52</v>
      </c>
      <c r="F537" s="57">
        <v>44203</v>
      </c>
      <c r="G537">
        <v>-113</v>
      </c>
      <c r="H537" s="57">
        <v>46728</v>
      </c>
      <c r="I537">
        <v>2412</v>
      </c>
      <c r="J537">
        <v>302589104</v>
      </c>
      <c r="K537">
        <v>84</v>
      </c>
      <c r="L537"/>
      <c r="M537"/>
      <c r="N537">
        <v>1.4177979999999999</v>
      </c>
      <c r="O537" s="83">
        <v>2336.0899999999997</v>
      </c>
      <c r="P537">
        <v>2362.7200000000003</v>
      </c>
      <c r="Q537">
        <v>1.764548</v>
      </c>
      <c r="R537">
        <v>2579.7799999999997</v>
      </c>
      <c r="S537">
        <v>1.764548</v>
      </c>
      <c r="T537" s="84">
        <v>2336.0899999999997</v>
      </c>
      <c r="U537" s="57">
        <v>44197</v>
      </c>
      <c r="V537" s="81" t="str">
        <f t="shared" si="24"/>
        <v>102020</v>
      </c>
      <c r="W537" s="80" t="str">
        <f t="shared" si="25"/>
        <v>91 a 120 dias</v>
      </c>
      <c r="X537" s="81" t="str">
        <f t="shared" si="26"/>
        <v>12021</v>
      </c>
    </row>
    <row r="538" spans="1:24" x14ac:dyDescent="0.3">
      <c r="A538" s="57">
        <v>44316</v>
      </c>
      <c r="B538">
        <v>29894663000189</v>
      </c>
      <c r="C538" t="s">
        <v>96</v>
      </c>
      <c r="D538" s="57">
        <v>44134</v>
      </c>
      <c r="E538">
        <v>235.3</v>
      </c>
      <c r="F538" s="57">
        <v>44323</v>
      </c>
      <c r="G538">
        <v>7</v>
      </c>
      <c r="H538" s="57">
        <v>46728</v>
      </c>
      <c r="I538">
        <v>2412</v>
      </c>
      <c r="J538">
        <v>302593780</v>
      </c>
      <c r="K538">
        <v>84</v>
      </c>
      <c r="L538"/>
      <c r="M538"/>
      <c r="N538">
        <v>1.397359</v>
      </c>
      <c r="O538" s="83">
        <v>10225.929999999998</v>
      </c>
      <c r="P538">
        <v>11308.829999999998</v>
      </c>
      <c r="Q538">
        <v>1.7428170000000001</v>
      </c>
      <c r="R538">
        <v>11391.09</v>
      </c>
      <c r="S538">
        <v>1.7428170000000001</v>
      </c>
      <c r="T538" s="84">
        <v>10225.929999999998</v>
      </c>
      <c r="U538" s="57">
        <v>44317</v>
      </c>
      <c r="V538" s="81" t="str">
        <f t="shared" si="24"/>
        <v>102020</v>
      </c>
      <c r="W538" s="80" t="str">
        <f t="shared" si="25"/>
        <v>1 a 30 dias</v>
      </c>
      <c r="X538" s="81" t="str">
        <f t="shared" si="26"/>
        <v>52021</v>
      </c>
    </row>
    <row r="539" spans="1:24" x14ac:dyDescent="0.3">
      <c r="A539" s="57">
        <v>44316</v>
      </c>
      <c r="B539">
        <v>29894663000189</v>
      </c>
      <c r="C539" t="s">
        <v>96</v>
      </c>
      <c r="D539" s="57">
        <v>43936</v>
      </c>
      <c r="E539">
        <v>375.76</v>
      </c>
      <c r="F539" s="57">
        <v>44323</v>
      </c>
      <c r="G539">
        <v>7</v>
      </c>
      <c r="H539" s="57">
        <v>45723</v>
      </c>
      <c r="I539">
        <v>1407</v>
      </c>
      <c r="J539">
        <v>302613000</v>
      </c>
      <c r="K539">
        <v>60</v>
      </c>
      <c r="L539"/>
      <c r="M539"/>
      <c r="N539">
        <v>1.4949999999999999</v>
      </c>
      <c r="O539" s="83">
        <v>11421.04</v>
      </c>
      <c r="P539">
        <v>14634.589999999997</v>
      </c>
      <c r="Q539">
        <v>2.0651440000000001</v>
      </c>
      <c r="R539">
        <v>12774.12</v>
      </c>
      <c r="S539">
        <v>2.0651440000000001</v>
      </c>
      <c r="T539" s="84">
        <v>11421.04</v>
      </c>
      <c r="U539" s="57">
        <v>44317</v>
      </c>
      <c r="V539" s="81" t="str">
        <f t="shared" si="24"/>
        <v>42020</v>
      </c>
      <c r="W539" s="80" t="str">
        <f t="shared" si="25"/>
        <v>1 a 30 dias</v>
      </c>
      <c r="X539" s="81" t="str">
        <f t="shared" si="26"/>
        <v>52021</v>
      </c>
    </row>
    <row r="540" spans="1:24" x14ac:dyDescent="0.3">
      <c r="A540" s="57">
        <v>44316</v>
      </c>
      <c r="B540">
        <v>29894663000189</v>
      </c>
      <c r="C540" t="s">
        <v>96</v>
      </c>
      <c r="D540" s="57">
        <v>43978</v>
      </c>
      <c r="E540">
        <v>101.9</v>
      </c>
      <c r="F540" s="57">
        <v>44050</v>
      </c>
      <c r="G540">
        <v>-266</v>
      </c>
      <c r="H540" s="57">
        <v>46119</v>
      </c>
      <c r="I540">
        <v>1803</v>
      </c>
      <c r="J540">
        <v>302614423</v>
      </c>
      <c r="K540">
        <v>72</v>
      </c>
      <c r="L540"/>
      <c r="M540"/>
      <c r="N540">
        <v>1.3599999999999999</v>
      </c>
      <c r="O540" s="83">
        <v>4869.7</v>
      </c>
      <c r="P540">
        <v>4632.9800000000014</v>
      </c>
      <c r="Q540">
        <v>1.604654</v>
      </c>
      <c r="R540">
        <v>5119.8999999999996</v>
      </c>
      <c r="S540">
        <v>1.604654</v>
      </c>
      <c r="T540" s="84">
        <v>4869.7</v>
      </c>
      <c r="U540" s="57">
        <v>44075</v>
      </c>
      <c r="V540" s="81" t="str">
        <f t="shared" si="24"/>
        <v>52020</v>
      </c>
      <c r="W540" s="80" t="str">
        <f t="shared" si="25"/>
        <v>Acima de 120 dias</v>
      </c>
      <c r="X540" s="81" t="str">
        <f t="shared" si="26"/>
        <v>92020</v>
      </c>
    </row>
    <row r="541" spans="1:24" x14ac:dyDescent="0.3">
      <c r="A541" s="57">
        <v>44316</v>
      </c>
      <c r="B541">
        <v>29894663000189</v>
      </c>
      <c r="C541" t="s">
        <v>96</v>
      </c>
      <c r="D541" s="57">
        <v>44099</v>
      </c>
      <c r="E541">
        <v>50</v>
      </c>
      <c r="F541" s="57">
        <v>44172</v>
      </c>
      <c r="G541">
        <v>-144</v>
      </c>
      <c r="H541" s="57">
        <v>46638</v>
      </c>
      <c r="I541">
        <v>2322</v>
      </c>
      <c r="J541">
        <v>302625295</v>
      </c>
      <c r="K541">
        <v>84</v>
      </c>
      <c r="L541"/>
      <c r="M541"/>
      <c r="N541">
        <v>1.4438249999999999</v>
      </c>
      <c r="O541" s="83">
        <v>2351.84</v>
      </c>
      <c r="P541">
        <v>2428.0599999999986</v>
      </c>
      <c r="Q541">
        <v>1.7957369999999999</v>
      </c>
      <c r="R541">
        <v>2586.58</v>
      </c>
      <c r="S541">
        <v>1.7957369999999999</v>
      </c>
      <c r="T541" s="84">
        <v>2351.84</v>
      </c>
      <c r="U541" s="57">
        <v>44197</v>
      </c>
      <c r="V541" s="81" t="str">
        <f t="shared" si="24"/>
        <v>92020</v>
      </c>
      <c r="W541" s="80" t="str">
        <f t="shared" si="25"/>
        <v>Acima de 120 dias</v>
      </c>
      <c r="X541" s="81" t="str">
        <f t="shared" si="26"/>
        <v>12021</v>
      </c>
    </row>
    <row r="542" spans="1:24" x14ac:dyDescent="0.3">
      <c r="A542" s="57">
        <v>44316</v>
      </c>
      <c r="B542">
        <v>29894663000189</v>
      </c>
      <c r="C542" t="s">
        <v>96</v>
      </c>
      <c r="D542" s="57">
        <v>44040</v>
      </c>
      <c r="E542">
        <v>83.5</v>
      </c>
      <c r="F542" s="57">
        <v>44234</v>
      </c>
      <c r="G542">
        <v>-82</v>
      </c>
      <c r="H542" s="57">
        <v>46514</v>
      </c>
      <c r="I542">
        <v>2198</v>
      </c>
      <c r="J542">
        <v>302629341</v>
      </c>
      <c r="K542">
        <v>84</v>
      </c>
      <c r="L542"/>
      <c r="M542"/>
      <c r="N542">
        <v>1.3947789791491452</v>
      </c>
      <c r="O542" s="83">
        <v>3727.66</v>
      </c>
      <c r="P542">
        <v>4073.9100000000008</v>
      </c>
      <c r="Q542">
        <v>1.739778</v>
      </c>
      <c r="R542">
        <v>4094.87</v>
      </c>
      <c r="S542">
        <v>1.739778</v>
      </c>
      <c r="T542" s="84">
        <v>3727.66</v>
      </c>
      <c r="U542" s="57">
        <v>44228</v>
      </c>
      <c r="V542" s="81" t="str">
        <f t="shared" si="24"/>
        <v>72020</v>
      </c>
      <c r="W542" s="80" t="str">
        <f t="shared" si="25"/>
        <v>61 a 90 dias</v>
      </c>
      <c r="X542" s="81" t="str">
        <f t="shared" si="26"/>
        <v>22021</v>
      </c>
    </row>
    <row r="543" spans="1:24" x14ac:dyDescent="0.3">
      <c r="A543" s="57">
        <v>44316</v>
      </c>
      <c r="B543">
        <v>29894663000189</v>
      </c>
      <c r="C543" t="s">
        <v>96</v>
      </c>
      <c r="D543" s="57">
        <v>44099</v>
      </c>
      <c r="E543">
        <v>132</v>
      </c>
      <c r="F543" s="57">
        <v>44234</v>
      </c>
      <c r="G543">
        <v>-82</v>
      </c>
      <c r="H543" s="57">
        <v>46638</v>
      </c>
      <c r="I543">
        <v>2322</v>
      </c>
      <c r="J543">
        <v>302630565</v>
      </c>
      <c r="K543">
        <v>84</v>
      </c>
      <c r="L543"/>
      <c r="M543"/>
      <c r="N543">
        <v>1.430644</v>
      </c>
      <c r="O543" s="83">
        <v>5974.61</v>
      </c>
      <c r="P543">
        <v>6438.659999999998</v>
      </c>
      <c r="Q543">
        <v>1.7774239999999999</v>
      </c>
      <c r="R543">
        <v>6589.69</v>
      </c>
      <c r="S543">
        <v>1.7774239999999999</v>
      </c>
      <c r="T543" s="84">
        <v>5974.61</v>
      </c>
      <c r="U543" s="57">
        <v>44287</v>
      </c>
      <c r="V543" s="81" t="str">
        <f t="shared" si="24"/>
        <v>92020</v>
      </c>
      <c r="W543" s="80" t="str">
        <f t="shared" si="25"/>
        <v>61 a 90 dias</v>
      </c>
      <c r="X543" s="81" t="str">
        <f t="shared" si="26"/>
        <v>42021</v>
      </c>
    </row>
    <row r="544" spans="1:24" x14ac:dyDescent="0.3">
      <c r="A544" s="57">
        <v>44316</v>
      </c>
      <c r="B544">
        <v>29894663000189</v>
      </c>
      <c r="C544" t="s">
        <v>96</v>
      </c>
      <c r="D544" s="57">
        <v>44001</v>
      </c>
      <c r="E544">
        <v>162.5</v>
      </c>
      <c r="F544" s="57">
        <v>44323</v>
      </c>
      <c r="G544">
        <v>7</v>
      </c>
      <c r="H544" s="57">
        <v>46545</v>
      </c>
      <c r="I544">
        <v>2229</v>
      </c>
      <c r="J544">
        <v>302642723</v>
      </c>
      <c r="K544">
        <v>84</v>
      </c>
      <c r="L544"/>
      <c r="M544"/>
      <c r="N544">
        <v>1.4360029999999999</v>
      </c>
      <c r="O544" s="83">
        <v>6733.33</v>
      </c>
      <c r="P544">
        <v>7886.9600000000028</v>
      </c>
      <c r="Q544">
        <v>1.780729</v>
      </c>
      <c r="R544">
        <v>7447.13</v>
      </c>
      <c r="S544">
        <v>1.780729</v>
      </c>
      <c r="T544" s="84">
        <v>6733.33</v>
      </c>
      <c r="U544" s="57">
        <v>44317</v>
      </c>
      <c r="V544" s="81" t="str">
        <f t="shared" si="24"/>
        <v>62020</v>
      </c>
      <c r="W544" s="80" t="str">
        <f t="shared" si="25"/>
        <v>1 a 30 dias</v>
      </c>
      <c r="X544" s="81" t="str">
        <f t="shared" si="26"/>
        <v>52021</v>
      </c>
    </row>
    <row r="545" spans="1:24" x14ac:dyDescent="0.3">
      <c r="A545" s="57">
        <v>44316</v>
      </c>
      <c r="B545">
        <v>29894663000189</v>
      </c>
      <c r="C545" t="s">
        <v>96</v>
      </c>
      <c r="D545" s="57">
        <v>44074</v>
      </c>
      <c r="E545">
        <v>142.41</v>
      </c>
      <c r="F545" s="57">
        <v>44172</v>
      </c>
      <c r="G545">
        <v>-144</v>
      </c>
      <c r="H545" s="57">
        <v>46608</v>
      </c>
      <c r="I545">
        <v>2292</v>
      </c>
      <c r="J545">
        <v>302659331</v>
      </c>
      <c r="K545">
        <v>84</v>
      </c>
      <c r="L545"/>
      <c r="M545"/>
      <c r="N545">
        <v>1.3599999999999999</v>
      </c>
      <c r="O545" s="83">
        <v>7007.44</v>
      </c>
      <c r="P545">
        <v>7131.8600000000042</v>
      </c>
      <c r="Q545">
        <v>1.603497</v>
      </c>
      <c r="R545">
        <v>7492.35</v>
      </c>
      <c r="S545">
        <v>1.603497</v>
      </c>
      <c r="T545" s="84">
        <v>7007.44</v>
      </c>
      <c r="U545" s="57">
        <v>44197</v>
      </c>
      <c r="V545" s="81" t="str">
        <f t="shared" si="24"/>
        <v>82020</v>
      </c>
      <c r="W545" s="80" t="str">
        <f t="shared" si="25"/>
        <v>Acima de 120 dias</v>
      </c>
      <c r="X545" s="81" t="str">
        <f t="shared" si="26"/>
        <v>12021</v>
      </c>
    </row>
    <row r="546" spans="1:24" x14ac:dyDescent="0.3">
      <c r="A546" s="57">
        <v>44316</v>
      </c>
      <c r="B546">
        <v>29894663000189</v>
      </c>
      <c r="C546" t="s">
        <v>96</v>
      </c>
      <c r="D546" s="57">
        <v>44074</v>
      </c>
      <c r="E546">
        <v>45.55</v>
      </c>
      <c r="F546" s="57">
        <v>44262</v>
      </c>
      <c r="G546">
        <v>-54</v>
      </c>
      <c r="H546" s="57">
        <v>46608</v>
      </c>
      <c r="I546">
        <v>2292</v>
      </c>
      <c r="J546">
        <v>302665207</v>
      </c>
      <c r="K546">
        <v>84</v>
      </c>
      <c r="L546"/>
      <c r="M546"/>
      <c r="N546">
        <v>1.3599999999999999</v>
      </c>
      <c r="O546" s="83">
        <v>2065.02</v>
      </c>
      <c r="P546">
        <v>2281.1300000000006</v>
      </c>
      <c r="Q546">
        <v>1.6706490000000001</v>
      </c>
      <c r="R546">
        <v>2259.79</v>
      </c>
      <c r="S546">
        <v>1.6706490000000001</v>
      </c>
      <c r="T546" s="84">
        <v>2065.02</v>
      </c>
      <c r="U546" s="57">
        <v>44287</v>
      </c>
      <c r="V546" s="81" t="str">
        <f t="shared" si="24"/>
        <v>82020</v>
      </c>
      <c r="W546" s="80" t="str">
        <f t="shared" si="25"/>
        <v>31 a 60 dias</v>
      </c>
      <c r="X546" s="81" t="str">
        <f t="shared" si="26"/>
        <v>42021</v>
      </c>
    </row>
    <row r="547" spans="1:24" x14ac:dyDescent="0.3">
      <c r="A547" s="57">
        <v>44316</v>
      </c>
      <c r="B547">
        <v>29894663000189</v>
      </c>
      <c r="C547" t="s">
        <v>96</v>
      </c>
      <c r="D547" s="57">
        <v>44074</v>
      </c>
      <c r="E547">
        <v>49.35</v>
      </c>
      <c r="F547" s="57">
        <v>44323</v>
      </c>
      <c r="G547">
        <v>7</v>
      </c>
      <c r="H547" s="57">
        <v>46638</v>
      </c>
      <c r="I547">
        <v>2322</v>
      </c>
      <c r="J547">
        <v>302670689</v>
      </c>
      <c r="K547">
        <v>84</v>
      </c>
      <c r="L547"/>
      <c r="M547"/>
      <c r="N547">
        <v>1.4189770000000002</v>
      </c>
      <c r="O547" s="83">
        <v>2095.2199999999998</v>
      </c>
      <c r="P547">
        <v>2388.4700000000007</v>
      </c>
      <c r="Q547">
        <v>1.7617339999999999</v>
      </c>
      <c r="R547">
        <v>2323.9899999999998</v>
      </c>
      <c r="S547">
        <v>1.7617339999999999</v>
      </c>
      <c r="T547" s="84">
        <v>2095.2199999999998</v>
      </c>
      <c r="U547" s="57">
        <v>44317</v>
      </c>
      <c r="V547" s="81" t="str">
        <f t="shared" si="24"/>
        <v>82020</v>
      </c>
      <c r="W547" s="80" t="str">
        <f t="shared" si="25"/>
        <v>1 a 30 dias</v>
      </c>
      <c r="X547" s="81" t="str">
        <f t="shared" si="26"/>
        <v>52021</v>
      </c>
    </row>
    <row r="548" spans="1:24" x14ac:dyDescent="0.3">
      <c r="A548" s="57">
        <v>44316</v>
      </c>
      <c r="B548">
        <v>29894663000189</v>
      </c>
      <c r="C548" t="s">
        <v>96</v>
      </c>
      <c r="D548" s="57">
        <v>44099</v>
      </c>
      <c r="E548">
        <v>313.5</v>
      </c>
      <c r="F548" s="57">
        <v>44172</v>
      </c>
      <c r="G548">
        <v>-144</v>
      </c>
      <c r="H548" s="57">
        <v>46638</v>
      </c>
      <c r="I548">
        <v>2322</v>
      </c>
      <c r="J548">
        <v>302689458</v>
      </c>
      <c r="K548">
        <v>84</v>
      </c>
      <c r="L548"/>
      <c r="M548"/>
      <c r="N548">
        <v>1.441405</v>
      </c>
      <c r="O548" s="83">
        <v>14772.37</v>
      </c>
      <c r="P548">
        <v>15236.599999999997</v>
      </c>
      <c r="Q548">
        <v>1.788897</v>
      </c>
      <c r="R548">
        <v>16228.69</v>
      </c>
      <c r="S548">
        <v>1.788897</v>
      </c>
      <c r="T548" s="84">
        <v>14772.37</v>
      </c>
      <c r="U548" s="57">
        <v>44197</v>
      </c>
      <c r="V548" s="81" t="str">
        <f t="shared" si="24"/>
        <v>92020</v>
      </c>
      <c r="W548" s="80" t="str">
        <f t="shared" si="25"/>
        <v>Acima de 120 dias</v>
      </c>
      <c r="X548" s="81" t="str">
        <f t="shared" si="26"/>
        <v>12021</v>
      </c>
    </row>
    <row r="549" spans="1:24" x14ac:dyDescent="0.3">
      <c r="A549" s="57">
        <v>44316</v>
      </c>
      <c r="B549">
        <v>29894663000189</v>
      </c>
      <c r="C549" t="s">
        <v>96</v>
      </c>
      <c r="D549" s="57">
        <v>43903</v>
      </c>
      <c r="E549">
        <v>398.95</v>
      </c>
      <c r="F549" s="57">
        <v>44081</v>
      </c>
      <c r="G549">
        <v>-235</v>
      </c>
      <c r="H549" s="57">
        <v>46029</v>
      </c>
      <c r="I549">
        <v>1713</v>
      </c>
      <c r="J549">
        <v>302700180</v>
      </c>
      <c r="K549">
        <v>72</v>
      </c>
      <c r="L549"/>
      <c r="M549"/>
      <c r="N549">
        <v>1.5171538423928312</v>
      </c>
      <c r="O549" s="83">
        <v>16695.95</v>
      </c>
      <c r="P549">
        <v>17062.519999999997</v>
      </c>
      <c r="Q549">
        <v>2.0643590000000001</v>
      </c>
      <c r="R549">
        <v>18514.97</v>
      </c>
      <c r="S549">
        <v>2.0643590000000001</v>
      </c>
      <c r="T549" s="84">
        <v>16695.95</v>
      </c>
      <c r="U549" s="57">
        <v>44105</v>
      </c>
      <c r="V549" s="81" t="str">
        <f t="shared" si="24"/>
        <v>32020</v>
      </c>
      <c r="W549" s="80" t="str">
        <f t="shared" si="25"/>
        <v>Acima de 120 dias</v>
      </c>
      <c r="X549" s="81" t="str">
        <f t="shared" si="26"/>
        <v>102020</v>
      </c>
    </row>
    <row r="550" spans="1:24" x14ac:dyDescent="0.3">
      <c r="A550" s="57">
        <v>44316</v>
      </c>
      <c r="B550">
        <v>29894663000189</v>
      </c>
      <c r="C550" t="s">
        <v>96</v>
      </c>
      <c r="D550" s="57">
        <v>43936</v>
      </c>
      <c r="E550">
        <v>51.33</v>
      </c>
      <c r="F550" s="57">
        <v>44323</v>
      </c>
      <c r="G550">
        <v>7</v>
      </c>
      <c r="H550" s="57">
        <v>46090</v>
      </c>
      <c r="I550">
        <v>1774</v>
      </c>
      <c r="J550">
        <v>302713329</v>
      </c>
      <c r="K550">
        <v>72</v>
      </c>
      <c r="L550"/>
      <c r="M550"/>
      <c r="N550">
        <v>1.5130000000000001</v>
      </c>
      <c r="O550" s="83">
        <v>1772.48</v>
      </c>
      <c r="P550">
        <v>2218.1800000000007</v>
      </c>
      <c r="Q550">
        <v>2.05505</v>
      </c>
      <c r="R550">
        <v>2016.35</v>
      </c>
      <c r="S550">
        <v>2.05505</v>
      </c>
      <c r="T550" s="84">
        <v>1772.48</v>
      </c>
      <c r="U550" s="57">
        <v>44317</v>
      </c>
      <c r="V550" s="81" t="str">
        <f t="shared" si="24"/>
        <v>42020</v>
      </c>
      <c r="W550" s="80" t="str">
        <f t="shared" si="25"/>
        <v>1 a 30 dias</v>
      </c>
      <c r="X550" s="81" t="str">
        <f t="shared" si="26"/>
        <v>52021</v>
      </c>
    </row>
    <row r="551" spans="1:24" x14ac:dyDescent="0.3">
      <c r="A551" s="57">
        <v>44316</v>
      </c>
      <c r="B551">
        <v>29894663000189</v>
      </c>
      <c r="C551" t="s">
        <v>96</v>
      </c>
      <c r="D551" s="57">
        <v>44001</v>
      </c>
      <c r="E551">
        <v>22.22</v>
      </c>
      <c r="F551" s="57">
        <v>44142</v>
      </c>
      <c r="G551">
        <v>-174</v>
      </c>
      <c r="H551" s="57">
        <v>46119</v>
      </c>
      <c r="I551">
        <v>1803</v>
      </c>
      <c r="J551">
        <v>302721728</v>
      </c>
      <c r="K551">
        <v>72</v>
      </c>
      <c r="L551"/>
      <c r="M551"/>
      <c r="N551">
        <v>1.396642778390295</v>
      </c>
      <c r="O551" s="83">
        <v>956.91</v>
      </c>
      <c r="P551">
        <v>987.68000000000029</v>
      </c>
      <c r="Q551">
        <v>1.791609</v>
      </c>
      <c r="R551">
        <v>1041.29</v>
      </c>
      <c r="S551">
        <v>1.791609</v>
      </c>
      <c r="T551" s="84">
        <v>956.91</v>
      </c>
      <c r="U551" s="57">
        <v>44136</v>
      </c>
      <c r="V551" s="81" t="str">
        <f t="shared" si="24"/>
        <v>62020</v>
      </c>
      <c r="W551" s="80" t="str">
        <f t="shared" si="25"/>
        <v>Acima de 120 dias</v>
      </c>
      <c r="X551" s="81" t="str">
        <f t="shared" si="26"/>
        <v>112020</v>
      </c>
    </row>
    <row r="552" spans="1:24" x14ac:dyDescent="0.3">
      <c r="A552" s="57">
        <v>44316</v>
      </c>
      <c r="B552">
        <v>29894663000189</v>
      </c>
      <c r="C552" t="s">
        <v>96</v>
      </c>
      <c r="D552" s="57">
        <v>44040</v>
      </c>
      <c r="E552">
        <v>285.25</v>
      </c>
      <c r="F552" s="57">
        <v>44234</v>
      </c>
      <c r="G552">
        <v>-82</v>
      </c>
      <c r="H552" s="57">
        <v>46608</v>
      </c>
      <c r="I552">
        <v>2292</v>
      </c>
      <c r="J552">
        <v>302764843</v>
      </c>
      <c r="K552">
        <v>84</v>
      </c>
      <c r="L552"/>
      <c r="M552"/>
      <c r="N552">
        <v>1.3599999999999999</v>
      </c>
      <c r="O552" s="83">
        <v>13362.07</v>
      </c>
      <c r="P552">
        <v>14068.210000000001</v>
      </c>
      <c r="Q552">
        <v>1.6312629999999999</v>
      </c>
      <c r="R552">
        <v>14436.74</v>
      </c>
      <c r="S552">
        <v>1.6312629999999999</v>
      </c>
      <c r="T552" s="84">
        <v>13362.07</v>
      </c>
      <c r="U552" s="57">
        <v>44228</v>
      </c>
      <c r="V552" s="81" t="str">
        <f t="shared" si="24"/>
        <v>72020</v>
      </c>
      <c r="W552" s="80" t="str">
        <f t="shared" si="25"/>
        <v>61 a 90 dias</v>
      </c>
      <c r="X552" s="81" t="str">
        <f t="shared" si="26"/>
        <v>22021</v>
      </c>
    </row>
    <row r="553" spans="1:24" x14ac:dyDescent="0.3">
      <c r="A553" s="57">
        <v>44316</v>
      </c>
      <c r="B553">
        <v>29894663000189</v>
      </c>
      <c r="C553" t="s">
        <v>96</v>
      </c>
      <c r="D553" s="57">
        <v>44074</v>
      </c>
      <c r="E553">
        <v>180</v>
      </c>
      <c r="F553" s="57">
        <v>44323</v>
      </c>
      <c r="G553">
        <v>7</v>
      </c>
      <c r="H553" s="57">
        <v>45876</v>
      </c>
      <c r="I553">
        <v>1560</v>
      </c>
      <c r="J553">
        <v>302766691</v>
      </c>
      <c r="K553">
        <v>60</v>
      </c>
      <c r="L553"/>
      <c r="M553"/>
      <c r="N553">
        <v>1.3599999999999999</v>
      </c>
      <c r="O553" s="83">
        <v>6147.06</v>
      </c>
      <c r="P553">
        <v>7390.5399999999981</v>
      </c>
      <c r="Q553">
        <v>1.786775</v>
      </c>
      <c r="R553">
        <v>6749.66</v>
      </c>
      <c r="S553">
        <v>1.786775</v>
      </c>
      <c r="T553" s="84">
        <v>6147.06</v>
      </c>
      <c r="U553" s="57">
        <v>44317</v>
      </c>
      <c r="V553" s="81" t="str">
        <f t="shared" si="24"/>
        <v>82020</v>
      </c>
      <c r="W553" s="80" t="str">
        <f t="shared" si="25"/>
        <v>1 a 30 dias</v>
      </c>
      <c r="X553" s="81" t="str">
        <f t="shared" si="26"/>
        <v>52021</v>
      </c>
    </row>
    <row r="554" spans="1:24" x14ac:dyDescent="0.3">
      <c r="A554" s="57">
        <v>44316</v>
      </c>
      <c r="B554">
        <v>29894663000189</v>
      </c>
      <c r="C554" t="s">
        <v>96</v>
      </c>
      <c r="D554" s="57">
        <v>43936</v>
      </c>
      <c r="E554">
        <v>263.8</v>
      </c>
      <c r="F554" s="57">
        <v>44323</v>
      </c>
      <c r="G554">
        <v>7</v>
      </c>
      <c r="H554" s="57">
        <v>46090</v>
      </c>
      <c r="I554">
        <v>1774</v>
      </c>
      <c r="J554">
        <v>302810395</v>
      </c>
      <c r="K554">
        <v>72</v>
      </c>
      <c r="L554"/>
      <c r="M554"/>
      <c r="N554">
        <v>1.3599999999999999</v>
      </c>
      <c r="O554" s="83">
        <v>9942.6299999999992</v>
      </c>
      <c r="P554">
        <v>11931.75</v>
      </c>
      <c r="Q554">
        <v>1.6822189999999999</v>
      </c>
      <c r="R554">
        <v>10762.429999999998</v>
      </c>
      <c r="S554">
        <v>1.6822189999999999</v>
      </c>
      <c r="T554" s="84">
        <v>9942.6299999999992</v>
      </c>
      <c r="U554" s="57">
        <v>44317</v>
      </c>
      <c r="V554" s="81" t="str">
        <f t="shared" si="24"/>
        <v>42020</v>
      </c>
      <c r="W554" s="80" t="str">
        <f t="shared" si="25"/>
        <v>1 a 30 dias</v>
      </c>
      <c r="X554" s="81" t="str">
        <f t="shared" si="26"/>
        <v>52021</v>
      </c>
    </row>
    <row r="555" spans="1:24" x14ac:dyDescent="0.3">
      <c r="A555" s="57">
        <v>44316</v>
      </c>
      <c r="B555">
        <v>29894663000189</v>
      </c>
      <c r="C555" t="s">
        <v>96</v>
      </c>
      <c r="D555" s="57">
        <v>44001</v>
      </c>
      <c r="E555">
        <v>56.87</v>
      </c>
      <c r="F555" s="57">
        <v>44262</v>
      </c>
      <c r="G555">
        <v>-54</v>
      </c>
      <c r="H555" s="57">
        <v>46090</v>
      </c>
      <c r="I555">
        <v>1774</v>
      </c>
      <c r="J555">
        <v>302816410</v>
      </c>
      <c r="K555">
        <v>72</v>
      </c>
      <c r="L555"/>
      <c r="M555"/>
      <c r="N555">
        <v>1.5130000000000001</v>
      </c>
      <c r="O555" s="83">
        <v>2073.71</v>
      </c>
      <c r="P555">
        <v>2423.6399999999994</v>
      </c>
      <c r="Q555">
        <v>2.0635789999999998</v>
      </c>
      <c r="R555">
        <v>2347.6800000000003</v>
      </c>
      <c r="S555">
        <v>2.0635789999999998</v>
      </c>
      <c r="T555" s="84">
        <v>2073.71</v>
      </c>
      <c r="U555" s="57">
        <v>44256</v>
      </c>
      <c r="V555" s="81" t="str">
        <f t="shared" si="24"/>
        <v>62020</v>
      </c>
      <c r="W555" s="80" t="str">
        <f t="shared" si="25"/>
        <v>31 a 60 dias</v>
      </c>
      <c r="X555" s="81" t="str">
        <f t="shared" si="26"/>
        <v>32021</v>
      </c>
    </row>
    <row r="556" spans="1:24" x14ac:dyDescent="0.3">
      <c r="A556" s="57">
        <v>44316</v>
      </c>
      <c r="B556">
        <v>29894663000189</v>
      </c>
      <c r="C556" t="s">
        <v>96</v>
      </c>
      <c r="D556" s="57">
        <v>43978</v>
      </c>
      <c r="E556">
        <v>82.45</v>
      </c>
      <c r="F556" s="57">
        <v>44323</v>
      </c>
      <c r="G556">
        <v>7</v>
      </c>
      <c r="H556" s="57">
        <v>46119</v>
      </c>
      <c r="I556">
        <v>1803</v>
      </c>
      <c r="J556">
        <v>302818414</v>
      </c>
      <c r="K556">
        <v>72</v>
      </c>
      <c r="L556"/>
      <c r="M556"/>
      <c r="N556">
        <v>1.3599999999999999</v>
      </c>
      <c r="O556" s="83">
        <v>3243.1299999999997</v>
      </c>
      <c r="P556">
        <v>3748.68</v>
      </c>
      <c r="Q556">
        <v>1.5480769999999999</v>
      </c>
      <c r="R556">
        <v>3400.54</v>
      </c>
      <c r="S556">
        <v>1.5480769999999999</v>
      </c>
      <c r="T556" s="84">
        <v>3243.1299999999997</v>
      </c>
      <c r="U556" s="57">
        <v>44317</v>
      </c>
      <c r="V556" s="81" t="str">
        <f t="shared" si="24"/>
        <v>52020</v>
      </c>
      <c r="W556" s="80" t="str">
        <f t="shared" si="25"/>
        <v>1 a 30 dias</v>
      </c>
      <c r="X556" s="81" t="str">
        <f t="shared" si="26"/>
        <v>52021</v>
      </c>
    </row>
    <row r="557" spans="1:24" x14ac:dyDescent="0.3">
      <c r="A557" s="57">
        <v>44316</v>
      </c>
      <c r="B557">
        <v>29894663000189</v>
      </c>
      <c r="C557" t="s">
        <v>96</v>
      </c>
      <c r="D557" s="57">
        <v>43978</v>
      </c>
      <c r="E557">
        <v>79.150000000000006</v>
      </c>
      <c r="F557" s="57">
        <v>44081</v>
      </c>
      <c r="G557">
        <v>-235</v>
      </c>
      <c r="H557" s="57">
        <v>46119</v>
      </c>
      <c r="I557">
        <v>1803</v>
      </c>
      <c r="J557">
        <v>302822892</v>
      </c>
      <c r="K557">
        <v>72</v>
      </c>
      <c r="L557"/>
      <c r="M557"/>
      <c r="N557">
        <v>1.4072216541211415</v>
      </c>
      <c r="O557" s="83">
        <v>3562.3199999999997</v>
      </c>
      <c r="P557">
        <v>3548.6100000000019</v>
      </c>
      <c r="Q557">
        <v>1.798144</v>
      </c>
      <c r="R557">
        <v>3858.89</v>
      </c>
      <c r="S557">
        <v>1.798144</v>
      </c>
      <c r="T557" s="84">
        <v>3562.3199999999997</v>
      </c>
      <c r="U557" s="57">
        <v>44105</v>
      </c>
      <c r="V557" s="81" t="str">
        <f t="shared" si="24"/>
        <v>52020</v>
      </c>
      <c r="W557" s="80" t="str">
        <f t="shared" si="25"/>
        <v>Acima de 120 dias</v>
      </c>
      <c r="X557" s="81" t="str">
        <f t="shared" si="26"/>
        <v>102020</v>
      </c>
    </row>
    <row r="558" spans="1:24" x14ac:dyDescent="0.3">
      <c r="A558" s="57">
        <v>44316</v>
      </c>
      <c r="B558">
        <v>29894663000189</v>
      </c>
      <c r="C558" t="s">
        <v>96</v>
      </c>
      <c r="D558" s="57">
        <v>44134</v>
      </c>
      <c r="E558">
        <v>100.08</v>
      </c>
      <c r="F558" s="57">
        <v>44234</v>
      </c>
      <c r="G558">
        <v>-82</v>
      </c>
      <c r="H558" s="57">
        <v>46699</v>
      </c>
      <c r="I558">
        <v>2383</v>
      </c>
      <c r="J558">
        <v>302828643</v>
      </c>
      <c r="K558">
        <v>84</v>
      </c>
      <c r="L558"/>
      <c r="M558"/>
      <c r="N558">
        <v>1.4012560000000001</v>
      </c>
      <c r="O558" s="83">
        <v>4631.96</v>
      </c>
      <c r="P558">
        <v>4871.57</v>
      </c>
      <c r="Q558">
        <v>1.737115</v>
      </c>
      <c r="R558">
        <v>5106.32</v>
      </c>
      <c r="S558">
        <v>1.737115</v>
      </c>
      <c r="T558" s="84">
        <v>4631.96</v>
      </c>
      <c r="U558" s="57">
        <v>44228</v>
      </c>
      <c r="V558" s="81" t="str">
        <f t="shared" si="24"/>
        <v>102020</v>
      </c>
      <c r="W558" s="80" t="str">
        <f t="shared" si="25"/>
        <v>61 a 90 dias</v>
      </c>
      <c r="X558" s="81" t="str">
        <f t="shared" si="26"/>
        <v>22021</v>
      </c>
    </row>
    <row r="559" spans="1:24" x14ac:dyDescent="0.3">
      <c r="A559" s="57">
        <v>44316</v>
      </c>
      <c r="B559">
        <v>29894663000189</v>
      </c>
      <c r="C559" t="s">
        <v>96</v>
      </c>
      <c r="D559" s="57">
        <v>44001</v>
      </c>
      <c r="E559">
        <v>313.5</v>
      </c>
      <c r="F559" s="57">
        <v>44262</v>
      </c>
      <c r="G559">
        <v>-54</v>
      </c>
      <c r="H559" s="57">
        <v>46514</v>
      </c>
      <c r="I559">
        <v>2198</v>
      </c>
      <c r="J559">
        <v>302831269</v>
      </c>
      <c r="K559">
        <v>84</v>
      </c>
      <c r="L559"/>
      <c r="M559"/>
      <c r="N559">
        <v>1.4465918409247336</v>
      </c>
      <c r="O559" s="83">
        <v>13491.52</v>
      </c>
      <c r="P559">
        <v>15068.74</v>
      </c>
      <c r="Q559">
        <v>1.7920290000000001</v>
      </c>
      <c r="R559">
        <v>14840.4</v>
      </c>
      <c r="S559">
        <v>1.7920290000000001</v>
      </c>
      <c r="T559" s="84">
        <v>13491.52</v>
      </c>
      <c r="U559" s="57">
        <v>44256</v>
      </c>
      <c r="V559" s="81" t="str">
        <f t="shared" si="24"/>
        <v>62020</v>
      </c>
      <c r="W559" s="80" t="str">
        <f t="shared" si="25"/>
        <v>31 a 60 dias</v>
      </c>
      <c r="X559" s="81" t="str">
        <f t="shared" si="26"/>
        <v>32021</v>
      </c>
    </row>
    <row r="560" spans="1:24" x14ac:dyDescent="0.3">
      <c r="A560" s="57">
        <v>44316</v>
      </c>
      <c r="B560">
        <v>29894663000189</v>
      </c>
      <c r="C560" t="s">
        <v>96</v>
      </c>
      <c r="D560" s="57">
        <v>44134</v>
      </c>
      <c r="E560">
        <v>71</v>
      </c>
      <c r="F560" s="57">
        <v>44323</v>
      </c>
      <c r="G560">
        <v>7</v>
      </c>
      <c r="H560" s="57">
        <v>46699</v>
      </c>
      <c r="I560">
        <v>2383</v>
      </c>
      <c r="J560">
        <v>302833637</v>
      </c>
      <c r="K560">
        <v>84</v>
      </c>
      <c r="L560"/>
      <c r="M560"/>
      <c r="N560">
        <v>1.422067</v>
      </c>
      <c r="O560" s="83">
        <v>3052.74</v>
      </c>
      <c r="P560">
        <v>3431.2500000000005</v>
      </c>
      <c r="Q560">
        <v>1.759185</v>
      </c>
      <c r="R560">
        <v>3387.22</v>
      </c>
      <c r="S560">
        <v>1.759185</v>
      </c>
      <c r="T560" s="84">
        <v>3052.74</v>
      </c>
      <c r="U560" s="57">
        <v>44317</v>
      </c>
      <c r="V560" s="81" t="str">
        <f t="shared" si="24"/>
        <v>102020</v>
      </c>
      <c r="W560" s="80" t="str">
        <f t="shared" si="25"/>
        <v>1 a 30 dias</v>
      </c>
      <c r="X560" s="81" t="str">
        <f t="shared" si="26"/>
        <v>52021</v>
      </c>
    </row>
    <row r="561" spans="1:24" x14ac:dyDescent="0.3">
      <c r="A561" s="57">
        <v>44316</v>
      </c>
      <c r="B561">
        <v>29894663000189</v>
      </c>
      <c r="C561" t="s">
        <v>96</v>
      </c>
      <c r="D561" s="57">
        <v>44040</v>
      </c>
      <c r="E561">
        <v>311.75</v>
      </c>
      <c r="F561" s="57">
        <v>44142</v>
      </c>
      <c r="G561">
        <v>-174</v>
      </c>
      <c r="H561" s="57">
        <v>46545</v>
      </c>
      <c r="I561">
        <v>2229</v>
      </c>
      <c r="J561">
        <v>302834952</v>
      </c>
      <c r="K561">
        <v>84</v>
      </c>
      <c r="L561"/>
      <c r="M561"/>
      <c r="N561">
        <v>1.3599999999999999</v>
      </c>
      <c r="O561" s="83">
        <v>15412.11</v>
      </c>
      <c r="P561">
        <v>15487.899999999996</v>
      </c>
      <c r="Q561">
        <v>1.6166609999999999</v>
      </c>
      <c r="R561">
        <v>16488.18</v>
      </c>
      <c r="S561">
        <v>1.6166609999999999</v>
      </c>
      <c r="T561" s="84">
        <v>15412.11</v>
      </c>
      <c r="U561" s="57">
        <v>44166</v>
      </c>
      <c r="V561" s="81" t="str">
        <f t="shared" si="24"/>
        <v>72020</v>
      </c>
      <c r="W561" s="80" t="str">
        <f t="shared" si="25"/>
        <v>Acima de 120 dias</v>
      </c>
      <c r="X561" s="81" t="str">
        <f t="shared" si="26"/>
        <v>122020</v>
      </c>
    </row>
    <row r="562" spans="1:24" x14ac:dyDescent="0.3">
      <c r="A562" s="57">
        <v>44316</v>
      </c>
      <c r="B562">
        <v>29894663000189</v>
      </c>
      <c r="C562" t="s">
        <v>96</v>
      </c>
      <c r="D562" s="57">
        <v>44040</v>
      </c>
      <c r="E562">
        <v>236.43</v>
      </c>
      <c r="F562" s="57">
        <v>44050</v>
      </c>
      <c r="G562">
        <v>-266</v>
      </c>
      <c r="H562" s="57">
        <v>46545</v>
      </c>
      <c r="I562">
        <v>2229</v>
      </c>
      <c r="J562">
        <v>302840668</v>
      </c>
      <c r="K562">
        <v>84</v>
      </c>
      <c r="L562"/>
      <c r="M562"/>
      <c r="N562">
        <v>1.4393676721565838</v>
      </c>
      <c r="O562" s="83">
        <v>11906.130000000001</v>
      </c>
      <c r="P562">
        <v>11438.29</v>
      </c>
      <c r="Q562">
        <v>1.7874209999999999</v>
      </c>
      <c r="R562">
        <v>12952.21</v>
      </c>
      <c r="S562">
        <v>1.7874209999999999</v>
      </c>
      <c r="T562" s="84">
        <v>11906.130000000001</v>
      </c>
      <c r="U562" s="57">
        <v>44075</v>
      </c>
      <c r="V562" s="81" t="str">
        <f t="shared" si="24"/>
        <v>72020</v>
      </c>
      <c r="W562" s="80" t="str">
        <f t="shared" si="25"/>
        <v>Acima de 120 dias</v>
      </c>
      <c r="X562" s="81" t="str">
        <f t="shared" si="26"/>
        <v>92020</v>
      </c>
    </row>
    <row r="563" spans="1:24" x14ac:dyDescent="0.3">
      <c r="A563" s="57">
        <v>44316</v>
      </c>
      <c r="B563">
        <v>29894663000189</v>
      </c>
      <c r="C563" t="s">
        <v>96</v>
      </c>
      <c r="D563" s="57">
        <v>44099</v>
      </c>
      <c r="E563">
        <v>51</v>
      </c>
      <c r="F563" s="57">
        <v>44262</v>
      </c>
      <c r="G563">
        <v>-54</v>
      </c>
      <c r="H563" s="57">
        <v>46667</v>
      </c>
      <c r="I563">
        <v>2351</v>
      </c>
      <c r="J563">
        <v>302842836</v>
      </c>
      <c r="K563">
        <v>84</v>
      </c>
      <c r="L563"/>
      <c r="M563"/>
      <c r="N563">
        <v>1.4205080000000001</v>
      </c>
      <c r="O563" s="83">
        <v>2279.87</v>
      </c>
      <c r="P563">
        <v>2460.6800000000003</v>
      </c>
      <c r="Q563">
        <v>1.762418</v>
      </c>
      <c r="R563">
        <v>2519.56</v>
      </c>
      <c r="S563">
        <v>1.762418</v>
      </c>
      <c r="T563" s="84">
        <v>2279.87</v>
      </c>
      <c r="U563" s="57">
        <v>44287</v>
      </c>
      <c r="V563" s="81" t="str">
        <f t="shared" si="24"/>
        <v>92020</v>
      </c>
      <c r="W563" s="80" t="str">
        <f t="shared" si="25"/>
        <v>31 a 60 dias</v>
      </c>
      <c r="X563" s="81" t="str">
        <f t="shared" si="26"/>
        <v>42021</v>
      </c>
    </row>
    <row r="564" spans="1:24" x14ac:dyDescent="0.3">
      <c r="A564" s="57">
        <v>44316</v>
      </c>
      <c r="B564">
        <v>29894663000189</v>
      </c>
      <c r="C564" t="s">
        <v>96</v>
      </c>
      <c r="D564" s="57">
        <v>44134</v>
      </c>
      <c r="E564">
        <v>73.900000000000006</v>
      </c>
      <c r="F564" s="57">
        <v>44262</v>
      </c>
      <c r="G564">
        <v>-54</v>
      </c>
      <c r="H564" s="57">
        <v>46638</v>
      </c>
      <c r="I564">
        <v>2322</v>
      </c>
      <c r="J564">
        <v>302852646</v>
      </c>
      <c r="K564">
        <v>84</v>
      </c>
      <c r="L564"/>
      <c r="M564"/>
      <c r="N564">
        <v>1.412723</v>
      </c>
      <c r="O564" s="83">
        <v>3286.93</v>
      </c>
      <c r="P564">
        <v>3611.62</v>
      </c>
      <c r="Q564">
        <v>1.759981</v>
      </c>
      <c r="R564">
        <v>3634.6499999999996</v>
      </c>
      <c r="S564">
        <v>1.759981</v>
      </c>
      <c r="T564" s="84">
        <v>3286.93</v>
      </c>
      <c r="U564" s="57">
        <v>44287</v>
      </c>
      <c r="V564" s="81" t="str">
        <f t="shared" si="24"/>
        <v>102020</v>
      </c>
      <c r="W564" s="80" t="str">
        <f t="shared" si="25"/>
        <v>31 a 60 dias</v>
      </c>
      <c r="X564" s="81" t="str">
        <f t="shared" si="26"/>
        <v>42021</v>
      </c>
    </row>
    <row r="565" spans="1:24" x14ac:dyDescent="0.3">
      <c r="A565" s="57">
        <v>44316</v>
      </c>
      <c r="B565">
        <v>29894663000189</v>
      </c>
      <c r="C565" t="s">
        <v>96</v>
      </c>
      <c r="D565" s="57">
        <v>44074</v>
      </c>
      <c r="E565">
        <v>35.15</v>
      </c>
      <c r="F565" s="57">
        <v>44234</v>
      </c>
      <c r="G565">
        <v>-82</v>
      </c>
      <c r="H565" s="57">
        <v>46608</v>
      </c>
      <c r="I565">
        <v>2292</v>
      </c>
      <c r="J565">
        <v>302859040</v>
      </c>
      <c r="K565">
        <v>84</v>
      </c>
      <c r="L565"/>
      <c r="M565"/>
      <c r="N565">
        <v>1.4349050000000001</v>
      </c>
      <c r="O565" s="83">
        <v>1577.48</v>
      </c>
      <c r="P565">
        <v>1716.4599999999994</v>
      </c>
      <c r="Q565">
        <v>1.787892</v>
      </c>
      <c r="R565">
        <v>1740.85</v>
      </c>
      <c r="S565">
        <v>1.787892</v>
      </c>
      <c r="T565" s="84">
        <v>1577.48</v>
      </c>
      <c r="U565" s="57">
        <v>44228</v>
      </c>
      <c r="V565" s="81" t="str">
        <f t="shared" si="24"/>
        <v>82020</v>
      </c>
      <c r="W565" s="80" t="str">
        <f t="shared" si="25"/>
        <v>61 a 90 dias</v>
      </c>
      <c r="X565" s="81" t="str">
        <f t="shared" si="26"/>
        <v>22021</v>
      </c>
    </row>
    <row r="566" spans="1:24" x14ac:dyDescent="0.3">
      <c r="A566" s="57">
        <v>44316</v>
      </c>
      <c r="B566">
        <v>29894663000189</v>
      </c>
      <c r="C566" t="s">
        <v>96</v>
      </c>
      <c r="D566" s="57">
        <v>44099</v>
      </c>
      <c r="E566">
        <v>257.85000000000002</v>
      </c>
      <c r="F566" s="57">
        <v>44172</v>
      </c>
      <c r="G566">
        <v>-144</v>
      </c>
      <c r="H566" s="57">
        <v>46638</v>
      </c>
      <c r="I566">
        <v>2322</v>
      </c>
      <c r="J566">
        <v>302880544</v>
      </c>
      <c r="K566">
        <v>84</v>
      </c>
      <c r="L566"/>
      <c r="M566"/>
      <c r="N566">
        <v>1.4455119999999999</v>
      </c>
      <c r="O566" s="83">
        <v>12136.2</v>
      </c>
      <c r="P566">
        <v>12514.65</v>
      </c>
      <c r="Q566">
        <v>1.7932589999999999</v>
      </c>
      <c r="R566">
        <v>13332.6</v>
      </c>
      <c r="S566">
        <v>1.7932589999999999</v>
      </c>
      <c r="T566" s="84">
        <v>12136.2</v>
      </c>
      <c r="U566" s="57">
        <v>44197</v>
      </c>
      <c r="V566" s="81" t="str">
        <f t="shared" si="24"/>
        <v>92020</v>
      </c>
      <c r="W566" s="80" t="str">
        <f t="shared" si="25"/>
        <v>Acima de 120 dias</v>
      </c>
      <c r="X566" s="81" t="str">
        <f t="shared" si="26"/>
        <v>12021</v>
      </c>
    </row>
    <row r="567" spans="1:24" x14ac:dyDescent="0.3">
      <c r="A567" s="57">
        <v>44316</v>
      </c>
      <c r="B567">
        <v>29894663000189</v>
      </c>
      <c r="C567" t="s">
        <v>96</v>
      </c>
      <c r="D567" s="57">
        <v>43903</v>
      </c>
      <c r="E567">
        <v>808</v>
      </c>
      <c r="F567" s="57">
        <v>44050</v>
      </c>
      <c r="G567">
        <v>-266</v>
      </c>
      <c r="H567" s="57">
        <v>46062</v>
      </c>
      <c r="I567">
        <v>1746</v>
      </c>
      <c r="J567">
        <v>302908132</v>
      </c>
      <c r="K567">
        <v>72</v>
      </c>
      <c r="L567"/>
      <c r="M567"/>
      <c r="N567">
        <v>1.5064412430248679</v>
      </c>
      <c r="O567" s="83">
        <v>34940.770000000004</v>
      </c>
      <c r="P567">
        <v>34940.85</v>
      </c>
      <c r="Q567">
        <v>2.0531640000000002</v>
      </c>
      <c r="R567">
        <v>38726.589999999997</v>
      </c>
      <c r="S567">
        <v>2.0531640000000002</v>
      </c>
      <c r="T567" s="84">
        <v>34940.770000000004</v>
      </c>
      <c r="U567" s="57">
        <v>44044</v>
      </c>
      <c r="V567" s="81" t="str">
        <f t="shared" si="24"/>
        <v>32020</v>
      </c>
      <c r="W567" s="80" t="str">
        <f t="shared" si="25"/>
        <v>Acima de 120 dias</v>
      </c>
      <c r="X567" s="81" t="str">
        <f t="shared" si="26"/>
        <v>82020</v>
      </c>
    </row>
    <row r="568" spans="1:24" x14ac:dyDescent="0.3">
      <c r="A568" s="57">
        <v>44316</v>
      </c>
      <c r="B568">
        <v>29894663000189</v>
      </c>
      <c r="C568" t="s">
        <v>96</v>
      </c>
      <c r="D568" s="57">
        <v>43978</v>
      </c>
      <c r="E568">
        <v>36.9</v>
      </c>
      <c r="F568" s="57">
        <v>44172</v>
      </c>
      <c r="G568">
        <v>-144</v>
      </c>
      <c r="H568" s="57">
        <v>46119</v>
      </c>
      <c r="I568">
        <v>1803</v>
      </c>
      <c r="J568">
        <v>302922246</v>
      </c>
      <c r="K568">
        <v>72</v>
      </c>
      <c r="L568"/>
      <c r="M568"/>
      <c r="N568">
        <v>1.393988881621975</v>
      </c>
      <c r="O568" s="83">
        <v>36.9</v>
      </c>
      <c r="P568">
        <v>1660.8500000000006</v>
      </c>
      <c r="Q568">
        <v>1.7917989999999999</v>
      </c>
      <c r="R568">
        <v>36.9</v>
      </c>
      <c r="S568">
        <v>1.7917989999999999</v>
      </c>
      <c r="T568" s="84">
        <v>36.9</v>
      </c>
      <c r="U568" s="57">
        <v>44197</v>
      </c>
      <c r="V568" s="81" t="str">
        <f t="shared" si="24"/>
        <v>52020</v>
      </c>
      <c r="W568" s="80" t="str">
        <f t="shared" si="25"/>
        <v>Acima de 120 dias</v>
      </c>
      <c r="X568" s="81" t="str">
        <f t="shared" si="26"/>
        <v>12021</v>
      </c>
    </row>
    <row r="569" spans="1:24" x14ac:dyDescent="0.3">
      <c r="A569" s="57">
        <v>44316</v>
      </c>
      <c r="B569">
        <v>29894663000189</v>
      </c>
      <c r="C569" t="s">
        <v>96</v>
      </c>
      <c r="D569" s="57">
        <v>44134</v>
      </c>
      <c r="E569">
        <v>50</v>
      </c>
      <c r="F569" s="57">
        <v>44172</v>
      </c>
      <c r="G569">
        <v>-144</v>
      </c>
      <c r="H569" s="57">
        <v>46699</v>
      </c>
      <c r="I569">
        <v>2383</v>
      </c>
      <c r="J569">
        <v>302933907</v>
      </c>
      <c r="K569">
        <v>84</v>
      </c>
      <c r="L569"/>
      <c r="M569"/>
      <c r="N569">
        <v>1.4118489999999999</v>
      </c>
      <c r="O569" s="83">
        <v>2406.8000000000002</v>
      </c>
      <c r="P569">
        <v>2424.8699999999994</v>
      </c>
      <c r="Q569">
        <v>1.7484120000000001</v>
      </c>
      <c r="R569">
        <v>2643.05</v>
      </c>
      <c r="S569">
        <v>1.7484120000000001</v>
      </c>
      <c r="T569" s="84">
        <v>2406.8000000000002</v>
      </c>
      <c r="U569" s="57">
        <v>44197</v>
      </c>
      <c r="V569" s="81" t="str">
        <f t="shared" si="24"/>
        <v>102020</v>
      </c>
      <c r="W569" s="80" t="str">
        <f t="shared" si="25"/>
        <v>Acima de 120 dias</v>
      </c>
      <c r="X569" s="81" t="str">
        <f t="shared" si="26"/>
        <v>12021</v>
      </c>
    </row>
    <row r="570" spans="1:24" x14ac:dyDescent="0.3">
      <c r="A570" s="57">
        <v>44316</v>
      </c>
      <c r="B570">
        <v>29894663000189</v>
      </c>
      <c r="C570" t="s">
        <v>96</v>
      </c>
      <c r="D570" s="57">
        <v>44099</v>
      </c>
      <c r="E570">
        <v>255.6</v>
      </c>
      <c r="F570" s="57">
        <v>44234</v>
      </c>
      <c r="G570">
        <v>-82</v>
      </c>
      <c r="H570" s="57">
        <v>46575</v>
      </c>
      <c r="I570">
        <v>2259</v>
      </c>
      <c r="J570">
        <v>302947312</v>
      </c>
      <c r="K570">
        <v>84</v>
      </c>
      <c r="L570"/>
      <c r="M570"/>
      <c r="N570">
        <v>1.3599999999999999</v>
      </c>
      <c r="O570" s="83">
        <v>12647.48</v>
      </c>
      <c r="P570">
        <v>12605.120000000004</v>
      </c>
      <c r="Q570">
        <v>1.4131880000000001</v>
      </c>
      <c r="R570">
        <v>12844.51</v>
      </c>
      <c r="S570">
        <v>1.4131880000000001</v>
      </c>
      <c r="T570" s="84">
        <v>12647.48</v>
      </c>
      <c r="U570" s="57">
        <v>44228</v>
      </c>
      <c r="V570" s="81" t="str">
        <f t="shared" si="24"/>
        <v>92020</v>
      </c>
      <c r="W570" s="80" t="str">
        <f t="shared" si="25"/>
        <v>61 a 90 dias</v>
      </c>
      <c r="X570" s="81" t="str">
        <f t="shared" si="26"/>
        <v>22021</v>
      </c>
    </row>
    <row r="571" spans="1:24" x14ac:dyDescent="0.3">
      <c r="A571" s="57">
        <v>44316</v>
      </c>
      <c r="B571">
        <v>29894663000189</v>
      </c>
      <c r="C571" t="s">
        <v>96</v>
      </c>
      <c r="D571" s="57">
        <v>44040</v>
      </c>
      <c r="E571">
        <v>400.18</v>
      </c>
      <c r="F571" s="57">
        <v>44234</v>
      </c>
      <c r="G571">
        <v>-82</v>
      </c>
      <c r="H571" s="57">
        <v>46575</v>
      </c>
      <c r="I571">
        <v>2259</v>
      </c>
      <c r="J571">
        <v>302957539</v>
      </c>
      <c r="K571">
        <v>84</v>
      </c>
      <c r="L571"/>
      <c r="M571"/>
      <c r="N571">
        <v>1.4433980000000002</v>
      </c>
      <c r="O571" s="83">
        <v>17836.98</v>
      </c>
      <c r="P571">
        <v>19453.610000000004</v>
      </c>
      <c r="Q571">
        <v>1.7916620000000001</v>
      </c>
      <c r="R571">
        <v>19636.39</v>
      </c>
      <c r="S571">
        <v>1.7916620000000001</v>
      </c>
      <c r="T571" s="84">
        <v>17836.98</v>
      </c>
      <c r="U571" s="57">
        <v>44228</v>
      </c>
      <c r="V571" s="81" t="str">
        <f t="shared" si="24"/>
        <v>72020</v>
      </c>
      <c r="W571" s="80" t="str">
        <f t="shared" si="25"/>
        <v>61 a 90 dias</v>
      </c>
      <c r="X571" s="81" t="str">
        <f t="shared" si="26"/>
        <v>22021</v>
      </c>
    </row>
    <row r="572" spans="1:24" x14ac:dyDescent="0.3">
      <c r="A572" s="57">
        <v>44316</v>
      </c>
      <c r="B572">
        <v>29894663000189</v>
      </c>
      <c r="C572" t="s">
        <v>96</v>
      </c>
      <c r="D572" s="57">
        <v>44099</v>
      </c>
      <c r="E572">
        <v>48.62</v>
      </c>
      <c r="F572" s="57">
        <v>44234</v>
      </c>
      <c r="G572">
        <v>-82</v>
      </c>
      <c r="H572" s="57">
        <v>46699</v>
      </c>
      <c r="I572">
        <v>2383</v>
      </c>
      <c r="J572">
        <v>302986935</v>
      </c>
      <c r="K572">
        <v>84</v>
      </c>
      <c r="L572"/>
      <c r="M572"/>
      <c r="N572">
        <v>1.434596</v>
      </c>
      <c r="O572" s="83">
        <v>2219.67</v>
      </c>
      <c r="P572">
        <v>2301.0100000000002</v>
      </c>
      <c r="Q572">
        <v>1.7860339999999999</v>
      </c>
      <c r="R572">
        <v>2456.1799999999998</v>
      </c>
      <c r="S572">
        <v>1.7860339999999999</v>
      </c>
      <c r="T572" s="84">
        <v>2219.67</v>
      </c>
      <c r="U572" s="57">
        <v>44228</v>
      </c>
      <c r="V572" s="81" t="str">
        <f t="shared" si="24"/>
        <v>92020</v>
      </c>
      <c r="W572" s="80" t="str">
        <f t="shared" si="25"/>
        <v>61 a 90 dias</v>
      </c>
      <c r="X572" s="81" t="str">
        <f t="shared" si="26"/>
        <v>22021</v>
      </c>
    </row>
    <row r="573" spans="1:24" x14ac:dyDescent="0.3">
      <c r="A573" s="57">
        <v>44316</v>
      </c>
      <c r="B573">
        <v>29894663000189</v>
      </c>
      <c r="C573" t="s">
        <v>96</v>
      </c>
      <c r="D573" s="57">
        <v>44001</v>
      </c>
      <c r="E573">
        <v>115.17</v>
      </c>
      <c r="F573" s="57">
        <v>44019</v>
      </c>
      <c r="G573">
        <v>-297</v>
      </c>
      <c r="H573" s="57">
        <v>45054</v>
      </c>
      <c r="I573">
        <v>738</v>
      </c>
      <c r="J573">
        <v>303035916</v>
      </c>
      <c r="K573">
        <v>36</v>
      </c>
      <c r="L573"/>
      <c r="M573"/>
      <c r="N573">
        <v>1.3599999999999999</v>
      </c>
      <c r="O573" s="83">
        <v>3494.93</v>
      </c>
      <c r="P573">
        <v>3196.4900000000002</v>
      </c>
      <c r="Q573">
        <v>1.7898339999999999</v>
      </c>
      <c r="R573">
        <v>3609.81</v>
      </c>
      <c r="S573">
        <v>1.7898339999999999</v>
      </c>
      <c r="T573" s="84">
        <v>3494.93</v>
      </c>
      <c r="U573" s="57">
        <v>44075</v>
      </c>
      <c r="V573" s="81" t="str">
        <f t="shared" si="24"/>
        <v>62020</v>
      </c>
      <c r="W573" s="80" t="str">
        <f t="shared" si="25"/>
        <v>Acima de 120 dias</v>
      </c>
      <c r="X573" s="81" t="str">
        <f t="shared" si="26"/>
        <v>92020</v>
      </c>
    </row>
    <row r="574" spans="1:24" x14ac:dyDescent="0.3">
      <c r="A574" s="57">
        <v>44316</v>
      </c>
      <c r="B574">
        <v>29894663000189</v>
      </c>
      <c r="C574" t="s">
        <v>96</v>
      </c>
      <c r="D574" s="57">
        <v>44040</v>
      </c>
      <c r="E574">
        <v>286</v>
      </c>
      <c r="F574" s="57">
        <v>44234</v>
      </c>
      <c r="G574">
        <v>-82</v>
      </c>
      <c r="H574" s="57">
        <v>46514</v>
      </c>
      <c r="I574">
        <v>2198</v>
      </c>
      <c r="J574">
        <v>303037623</v>
      </c>
      <c r="K574">
        <v>84</v>
      </c>
      <c r="L574"/>
      <c r="M574"/>
      <c r="N574">
        <v>1.4446798526165225</v>
      </c>
      <c r="O574" s="83">
        <v>12591.34</v>
      </c>
      <c r="P574">
        <v>13725.659999999996</v>
      </c>
      <c r="Q574">
        <v>1.79287</v>
      </c>
      <c r="R574">
        <v>13831.98</v>
      </c>
      <c r="S574">
        <v>1.79287</v>
      </c>
      <c r="T574" s="84">
        <v>12591.34</v>
      </c>
      <c r="U574" s="57">
        <v>44228</v>
      </c>
      <c r="V574" s="81" t="str">
        <f t="shared" si="24"/>
        <v>72020</v>
      </c>
      <c r="W574" s="80" t="str">
        <f t="shared" si="25"/>
        <v>61 a 90 dias</v>
      </c>
      <c r="X574" s="81" t="str">
        <f t="shared" si="26"/>
        <v>22021</v>
      </c>
    </row>
    <row r="575" spans="1:24" x14ac:dyDescent="0.3">
      <c r="A575" s="57">
        <v>44316</v>
      </c>
      <c r="B575">
        <v>29894663000189</v>
      </c>
      <c r="C575" t="s">
        <v>96</v>
      </c>
      <c r="D575" s="57">
        <v>44074</v>
      </c>
      <c r="E575">
        <v>276.77</v>
      </c>
      <c r="F575" s="57">
        <v>44234</v>
      </c>
      <c r="G575">
        <v>-82</v>
      </c>
      <c r="H575" s="57">
        <v>46575</v>
      </c>
      <c r="I575">
        <v>2259</v>
      </c>
      <c r="J575">
        <v>303049234</v>
      </c>
      <c r="K575">
        <v>84</v>
      </c>
      <c r="L575"/>
      <c r="M575"/>
      <c r="N575">
        <v>1.3599999999999999</v>
      </c>
      <c r="O575" s="83">
        <v>13993.24</v>
      </c>
      <c r="P575">
        <v>13772.110000000004</v>
      </c>
      <c r="Q575">
        <v>1.3381479999999999</v>
      </c>
      <c r="R575">
        <v>13908.41</v>
      </c>
      <c r="S575">
        <v>1.3381479999999999</v>
      </c>
      <c r="T575" s="84">
        <v>13993.24</v>
      </c>
      <c r="U575" s="57">
        <v>44228</v>
      </c>
      <c r="V575" s="81" t="str">
        <f t="shared" si="24"/>
        <v>82020</v>
      </c>
      <c r="W575" s="80" t="str">
        <f t="shared" si="25"/>
        <v>61 a 90 dias</v>
      </c>
      <c r="X575" s="81" t="str">
        <f t="shared" si="26"/>
        <v>22021</v>
      </c>
    </row>
    <row r="576" spans="1:24" x14ac:dyDescent="0.3">
      <c r="A576" s="57">
        <v>44316</v>
      </c>
      <c r="B576">
        <v>29894663000189</v>
      </c>
      <c r="C576" t="s">
        <v>96</v>
      </c>
      <c r="D576" s="57">
        <v>44074</v>
      </c>
      <c r="E576">
        <v>47.84</v>
      </c>
      <c r="F576" s="57">
        <v>44142</v>
      </c>
      <c r="G576">
        <v>-174</v>
      </c>
      <c r="H576" s="57">
        <v>46608</v>
      </c>
      <c r="I576">
        <v>2292</v>
      </c>
      <c r="J576">
        <v>303072262</v>
      </c>
      <c r="K576">
        <v>84</v>
      </c>
      <c r="L576"/>
      <c r="M576"/>
      <c r="N576">
        <v>1.4360140000000001</v>
      </c>
      <c r="O576" s="83">
        <v>2289.88</v>
      </c>
      <c r="P576">
        <v>2335.3200000000011</v>
      </c>
      <c r="Q576">
        <v>1.788961</v>
      </c>
      <c r="R576">
        <v>2512.1</v>
      </c>
      <c r="S576">
        <v>1.788961</v>
      </c>
      <c r="T576" s="84">
        <v>2289.88</v>
      </c>
      <c r="U576" s="57">
        <v>44136</v>
      </c>
      <c r="V576" s="81" t="str">
        <f t="shared" si="24"/>
        <v>82020</v>
      </c>
      <c r="W576" s="80" t="str">
        <f t="shared" si="25"/>
        <v>Acima de 120 dias</v>
      </c>
      <c r="X576" s="81" t="str">
        <f t="shared" si="26"/>
        <v>112020</v>
      </c>
    </row>
    <row r="577" spans="1:24" x14ac:dyDescent="0.3">
      <c r="A577" s="57">
        <v>44316</v>
      </c>
      <c r="B577">
        <v>29894663000189</v>
      </c>
      <c r="C577" t="s">
        <v>96</v>
      </c>
      <c r="D577" s="57">
        <v>44001</v>
      </c>
      <c r="E577">
        <v>230.88</v>
      </c>
      <c r="F577" s="57">
        <v>44203</v>
      </c>
      <c r="G577">
        <v>-113</v>
      </c>
      <c r="H577" s="57">
        <v>45054</v>
      </c>
      <c r="I577">
        <v>738</v>
      </c>
      <c r="J577">
        <v>303134690</v>
      </c>
      <c r="K577">
        <v>36</v>
      </c>
      <c r="L577"/>
      <c r="M577"/>
      <c r="N577">
        <v>1.3599999999999999</v>
      </c>
      <c r="O577" s="83">
        <v>5621.0599999999995</v>
      </c>
      <c r="P577">
        <v>6407.9599999999982</v>
      </c>
      <c r="Q577">
        <v>1.789701</v>
      </c>
      <c r="R577">
        <v>5851.27</v>
      </c>
      <c r="S577">
        <v>1.789701</v>
      </c>
      <c r="T577" s="84">
        <v>5621.0599999999995</v>
      </c>
      <c r="U577" s="57">
        <v>44197</v>
      </c>
      <c r="V577" s="81" t="str">
        <f t="shared" si="24"/>
        <v>62020</v>
      </c>
      <c r="W577" s="80" t="str">
        <f t="shared" si="25"/>
        <v>91 a 120 dias</v>
      </c>
      <c r="X577" s="81" t="str">
        <f t="shared" si="26"/>
        <v>12021</v>
      </c>
    </row>
    <row r="578" spans="1:24" x14ac:dyDescent="0.3">
      <c r="A578" s="57">
        <v>44316</v>
      </c>
      <c r="B578">
        <v>29894663000189</v>
      </c>
      <c r="C578" t="s">
        <v>96</v>
      </c>
      <c r="D578" s="57">
        <v>44134</v>
      </c>
      <c r="E578">
        <v>46.86</v>
      </c>
      <c r="F578" s="57">
        <v>44323</v>
      </c>
      <c r="G578">
        <v>7</v>
      </c>
      <c r="H578" s="57">
        <v>46699</v>
      </c>
      <c r="I578">
        <v>2383</v>
      </c>
      <c r="J578">
        <v>303135944</v>
      </c>
      <c r="K578">
        <v>84</v>
      </c>
      <c r="L578"/>
      <c r="M578"/>
      <c r="N578">
        <v>1.4201139999999999</v>
      </c>
      <c r="O578" s="83">
        <v>2016.04</v>
      </c>
      <c r="P578">
        <v>2266.130000000001</v>
      </c>
      <c r="Q578">
        <v>1.7571619999999999</v>
      </c>
      <c r="R578">
        <v>2236.8900000000003</v>
      </c>
      <c r="S578">
        <v>1.7571619999999999</v>
      </c>
      <c r="T578" s="84">
        <v>2016.04</v>
      </c>
      <c r="U578" s="57">
        <v>44317</v>
      </c>
      <c r="V578" s="81" t="str">
        <f t="shared" ref="V578:V641" si="27">MONTH(D578)&amp;YEAR(D578)</f>
        <v>102020</v>
      </c>
      <c r="W578" s="80" t="str">
        <f t="shared" ref="W578:W641" si="28">_xlfn.IFS(G578&lt;-120,"Acima de 120 dias",G578&lt;=-90,"91 a 120 dias",G578&lt;=-61,"61 a 90 dias",G578&lt;=-31,"31 a 60 dias",G578&gt;=-30,"1 a 30 dias")</f>
        <v>1 a 30 dias</v>
      </c>
      <c r="X578" s="81" t="str">
        <f t="shared" si="26"/>
        <v>52021</v>
      </c>
    </row>
    <row r="579" spans="1:24" x14ac:dyDescent="0.3">
      <c r="A579" s="57">
        <v>44316</v>
      </c>
      <c r="B579">
        <v>29894663000189</v>
      </c>
      <c r="C579" t="s">
        <v>96</v>
      </c>
      <c r="D579" s="57">
        <v>44134</v>
      </c>
      <c r="E579">
        <v>52.25</v>
      </c>
      <c r="F579" s="57">
        <v>44262</v>
      </c>
      <c r="G579">
        <v>-54</v>
      </c>
      <c r="H579" s="57">
        <v>45968</v>
      </c>
      <c r="I579">
        <v>1652</v>
      </c>
      <c r="J579">
        <v>303136458</v>
      </c>
      <c r="K579">
        <v>60</v>
      </c>
      <c r="L579"/>
      <c r="M579"/>
      <c r="N579">
        <v>1.3599999999999999</v>
      </c>
      <c r="O579" s="83">
        <v>1965.98</v>
      </c>
      <c r="P579">
        <v>2115.3899999999994</v>
      </c>
      <c r="Q579">
        <v>1.7470380000000001</v>
      </c>
      <c r="R579">
        <v>2139.71</v>
      </c>
      <c r="S579">
        <v>1.7470380000000001</v>
      </c>
      <c r="T579" s="84">
        <v>1965.98</v>
      </c>
      <c r="U579" s="57">
        <v>44287</v>
      </c>
      <c r="V579" s="81" t="str">
        <f t="shared" si="27"/>
        <v>102020</v>
      </c>
      <c r="W579" s="80" t="str">
        <f t="shared" si="28"/>
        <v>31 a 60 dias</v>
      </c>
      <c r="X579" s="81" t="str">
        <f t="shared" ref="X579:X642" si="29">MONTH(U579)&amp;YEAR(U579)</f>
        <v>42021</v>
      </c>
    </row>
    <row r="580" spans="1:24" x14ac:dyDescent="0.3">
      <c r="A580" s="57">
        <v>44316</v>
      </c>
      <c r="B580">
        <v>29894663000189</v>
      </c>
      <c r="C580" t="s">
        <v>96</v>
      </c>
      <c r="D580" s="57">
        <v>44040</v>
      </c>
      <c r="E580">
        <v>275</v>
      </c>
      <c r="F580" s="57">
        <v>44323</v>
      </c>
      <c r="G580">
        <v>7</v>
      </c>
      <c r="H580" s="57">
        <v>46545</v>
      </c>
      <c r="I580">
        <v>2229</v>
      </c>
      <c r="J580">
        <v>303151132</v>
      </c>
      <c r="K580">
        <v>84</v>
      </c>
      <c r="L580"/>
      <c r="M580"/>
      <c r="N580">
        <v>1.441112722612633</v>
      </c>
      <c r="O580" s="83">
        <v>11367.49</v>
      </c>
      <c r="P580">
        <v>13296.540000000003</v>
      </c>
      <c r="Q580">
        <v>1.789285</v>
      </c>
      <c r="R580">
        <v>12583.6</v>
      </c>
      <c r="S580">
        <v>1.789285</v>
      </c>
      <c r="T580" s="84">
        <v>11367.49</v>
      </c>
      <c r="U580" s="57">
        <v>44317</v>
      </c>
      <c r="V580" s="81" t="str">
        <f t="shared" si="27"/>
        <v>72020</v>
      </c>
      <c r="W580" s="80" t="str">
        <f t="shared" si="28"/>
        <v>1 a 30 dias</v>
      </c>
      <c r="X580" s="81" t="str">
        <f t="shared" si="29"/>
        <v>52021</v>
      </c>
    </row>
    <row r="581" spans="1:24" x14ac:dyDescent="0.3">
      <c r="A581" s="57">
        <v>44316</v>
      </c>
      <c r="B581">
        <v>29894663000189</v>
      </c>
      <c r="C581" t="s">
        <v>96</v>
      </c>
      <c r="D581" s="57">
        <v>44074</v>
      </c>
      <c r="E581">
        <v>63.43</v>
      </c>
      <c r="F581" s="57">
        <v>44262</v>
      </c>
      <c r="G581">
        <v>-54</v>
      </c>
      <c r="H581" s="57">
        <v>46608</v>
      </c>
      <c r="I581">
        <v>2292</v>
      </c>
      <c r="J581">
        <v>303165697</v>
      </c>
      <c r="K581">
        <v>84</v>
      </c>
      <c r="L581"/>
      <c r="M581"/>
      <c r="N581">
        <v>1.44618</v>
      </c>
      <c r="O581" s="83">
        <v>2774.6</v>
      </c>
      <c r="P581">
        <v>3085.84</v>
      </c>
      <c r="Q581">
        <v>1.7989980000000001</v>
      </c>
      <c r="R581">
        <v>3067.88</v>
      </c>
      <c r="S581">
        <v>1.7989980000000001</v>
      </c>
      <c r="T581" s="84">
        <v>2774.6</v>
      </c>
      <c r="U581" s="57">
        <v>44287</v>
      </c>
      <c r="V581" s="81" t="str">
        <f t="shared" si="27"/>
        <v>82020</v>
      </c>
      <c r="W581" s="80" t="str">
        <f t="shared" si="28"/>
        <v>31 a 60 dias</v>
      </c>
      <c r="X581" s="81" t="str">
        <f t="shared" si="29"/>
        <v>42021</v>
      </c>
    </row>
    <row r="582" spans="1:24" x14ac:dyDescent="0.3">
      <c r="A582" s="57">
        <v>44316</v>
      </c>
      <c r="B582">
        <v>29894663000189</v>
      </c>
      <c r="C582" t="s">
        <v>96</v>
      </c>
      <c r="D582" s="57">
        <v>44134</v>
      </c>
      <c r="E582">
        <v>313.5</v>
      </c>
      <c r="F582" s="57">
        <v>44293</v>
      </c>
      <c r="G582">
        <v>-23</v>
      </c>
      <c r="H582" s="57">
        <v>46667</v>
      </c>
      <c r="I582">
        <v>2351</v>
      </c>
      <c r="J582">
        <v>303198439</v>
      </c>
      <c r="K582">
        <v>84</v>
      </c>
      <c r="L582"/>
      <c r="M582"/>
      <c r="N582">
        <v>1.4452049999999999</v>
      </c>
      <c r="O582" s="83">
        <v>13574.79</v>
      </c>
      <c r="P582">
        <v>15250.37</v>
      </c>
      <c r="Q582">
        <v>1.794565</v>
      </c>
      <c r="R582">
        <v>15059.9</v>
      </c>
      <c r="S582">
        <v>1.794565</v>
      </c>
      <c r="T582" s="84">
        <v>13574.79</v>
      </c>
      <c r="U582" s="57">
        <v>44287</v>
      </c>
      <c r="V582" s="81" t="str">
        <f t="shared" si="27"/>
        <v>102020</v>
      </c>
      <c r="W582" s="80" t="str">
        <f t="shared" si="28"/>
        <v>1 a 30 dias</v>
      </c>
      <c r="X582" s="81" t="str">
        <f t="shared" si="29"/>
        <v>42021</v>
      </c>
    </row>
    <row r="583" spans="1:24" x14ac:dyDescent="0.3">
      <c r="A583" s="57">
        <v>44316</v>
      </c>
      <c r="B583">
        <v>29894663000189</v>
      </c>
      <c r="C583" t="s">
        <v>96</v>
      </c>
      <c r="D583" s="57">
        <v>43936</v>
      </c>
      <c r="E583">
        <v>12.3</v>
      </c>
      <c r="F583" s="57">
        <v>44142</v>
      </c>
      <c r="G583">
        <v>-174</v>
      </c>
      <c r="H583" s="57">
        <v>46090</v>
      </c>
      <c r="I583">
        <v>1774</v>
      </c>
      <c r="J583">
        <v>303203309</v>
      </c>
      <c r="K583">
        <v>72</v>
      </c>
      <c r="L583"/>
      <c r="M583"/>
      <c r="N583">
        <v>1.4949999999999999</v>
      </c>
      <c r="O583" s="83">
        <v>500.58000000000004</v>
      </c>
      <c r="P583">
        <v>534.41</v>
      </c>
      <c r="Q583">
        <v>2.0339589999999999</v>
      </c>
      <c r="R583">
        <v>559.11</v>
      </c>
      <c r="S583">
        <v>2.0339589999999999</v>
      </c>
      <c r="T583" s="84">
        <v>500.58000000000004</v>
      </c>
      <c r="U583" s="57">
        <v>44136</v>
      </c>
      <c r="V583" s="81" t="str">
        <f t="shared" si="27"/>
        <v>42020</v>
      </c>
      <c r="W583" s="80" t="str">
        <f t="shared" si="28"/>
        <v>Acima de 120 dias</v>
      </c>
      <c r="X583" s="81" t="str">
        <f t="shared" si="29"/>
        <v>112020</v>
      </c>
    </row>
    <row r="584" spans="1:24" x14ac:dyDescent="0.3">
      <c r="A584" s="57">
        <v>44316</v>
      </c>
      <c r="B584">
        <v>29894663000189</v>
      </c>
      <c r="C584" t="s">
        <v>96</v>
      </c>
      <c r="D584" s="57">
        <v>43903</v>
      </c>
      <c r="E584">
        <v>22.54</v>
      </c>
      <c r="F584" s="57">
        <v>44142</v>
      </c>
      <c r="G584">
        <v>-174</v>
      </c>
      <c r="H584" s="57">
        <v>46062</v>
      </c>
      <c r="I584">
        <v>1746</v>
      </c>
      <c r="J584">
        <v>303208413</v>
      </c>
      <c r="K584">
        <v>72</v>
      </c>
      <c r="L584"/>
      <c r="M584"/>
      <c r="N584">
        <v>1.4950000000000001</v>
      </c>
      <c r="O584" s="83">
        <v>909.54</v>
      </c>
      <c r="P584">
        <v>977.99999999999989</v>
      </c>
      <c r="Q584">
        <v>2.0390839999999999</v>
      </c>
      <c r="R584">
        <v>1015.11</v>
      </c>
      <c r="S584">
        <v>2.0390839999999999</v>
      </c>
      <c r="T584" s="84">
        <v>909.54</v>
      </c>
      <c r="U584" s="57">
        <v>44136</v>
      </c>
      <c r="V584" s="81" t="str">
        <f t="shared" si="27"/>
        <v>32020</v>
      </c>
      <c r="W584" s="80" t="str">
        <f t="shared" si="28"/>
        <v>Acima de 120 dias</v>
      </c>
      <c r="X584" s="81" t="str">
        <f t="shared" si="29"/>
        <v>112020</v>
      </c>
    </row>
    <row r="585" spans="1:24" x14ac:dyDescent="0.3">
      <c r="A585" s="57">
        <v>44316</v>
      </c>
      <c r="B585">
        <v>29894663000189</v>
      </c>
      <c r="C585" t="s">
        <v>96</v>
      </c>
      <c r="D585" s="57">
        <v>44040</v>
      </c>
      <c r="E585">
        <v>101.3</v>
      </c>
      <c r="F585" s="57">
        <v>44142</v>
      </c>
      <c r="G585">
        <v>-174</v>
      </c>
      <c r="H585" s="57">
        <v>46090</v>
      </c>
      <c r="I585">
        <v>1774</v>
      </c>
      <c r="J585">
        <v>303214804</v>
      </c>
      <c r="K585">
        <v>72</v>
      </c>
      <c r="L585"/>
      <c r="M585"/>
      <c r="N585">
        <v>1.5130000000000001</v>
      </c>
      <c r="O585" s="83">
        <v>4096.79</v>
      </c>
      <c r="P585">
        <v>4299.8</v>
      </c>
      <c r="Q585">
        <v>2.0663360000000002</v>
      </c>
      <c r="R585">
        <v>4586.9800000000005</v>
      </c>
      <c r="S585">
        <v>2.0663360000000002</v>
      </c>
      <c r="T585" s="84">
        <v>4096.79</v>
      </c>
      <c r="U585" s="57">
        <v>44136</v>
      </c>
      <c r="V585" s="81" t="str">
        <f t="shared" si="27"/>
        <v>72020</v>
      </c>
      <c r="W585" s="80" t="str">
        <f t="shared" si="28"/>
        <v>Acima de 120 dias</v>
      </c>
      <c r="X585" s="81" t="str">
        <f t="shared" si="29"/>
        <v>112020</v>
      </c>
    </row>
    <row r="586" spans="1:24" x14ac:dyDescent="0.3">
      <c r="A586" s="57">
        <v>44316</v>
      </c>
      <c r="B586">
        <v>29894663000189</v>
      </c>
      <c r="C586" t="s">
        <v>96</v>
      </c>
      <c r="D586" s="57">
        <v>43978</v>
      </c>
      <c r="E586">
        <v>365.25</v>
      </c>
      <c r="F586" s="57">
        <v>44293</v>
      </c>
      <c r="G586">
        <v>-23</v>
      </c>
      <c r="H586" s="57">
        <v>46484</v>
      </c>
      <c r="I586">
        <v>2168</v>
      </c>
      <c r="J586">
        <v>303226049</v>
      </c>
      <c r="K586">
        <v>84</v>
      </c>
      <c r="L586"/>
      <c r="M586"/>
      <c r="N586">
        <v>1.3925742910592573</v>
      </c>
      <c r="O586" s="83">
        <v>15482.63</v>
      </c>
      <c r="P586">
        <v>17938.990000000002</v>
      </c>
      <c r="Q586">
        <v>1.737139</v>
      </c>
      <c r="R586">
        <v>17059.129999999997</v>
      </c>
      <c r="S586">
        <v>1.737139</v>
      </c>
      <c r="T586" s="84">
        <v>15482.63</v>
      </c>
      <c r="U586" s="57">
        <v>44287</v>
      </c>
      <c r="V586" s="81" t="str">
        <f t="shared" si="27"/>
        <v>52020</v>
      </c>
      <c r="W586" s="80" t="str">
        <f t="shared" si="28"/>
        <v>1 a 30 dias</v>
      </c>
      <c r="X586" s="81" t="str">
        <f t="shared" si="29"/>
        <v>42021</v>
      </c>
    </row>
    <row r="587" spans="1:24" x14ac:dyDescent="0.3">
      <c r="A587" s="57">
        <v>44316</v>
      </c>
      <c r="B587">
        <v>29894663000189</v>
      </c>
      <c r="C587" t="s">
        <v>96</v>
      </c>
      <c r="D587" s="57">
        <v>44040</v>
      </c>
      <c r="E587">
        <v>202.04</v>
      </c>
      <c r="F587" s="57">
        <v>44172</v>
      </c>
      <c r="G587">
        <v>-144</v>
      </c>
      <c r="H587" s="57">
        <v>46545</v>
      </c>
      <c r="I587">
        <v>2229</v>
      </c>
      <c r="J587">
        <v>303240806</v>
      </c>
      <c r="K587">
        <v>84</v>
      </c>
      <c r="L587"/>
      <c r="M587"/>
      <c r="N587">
        <v>1.3599999999999999</v>
      </c>
      <c r="O587" s="83">
        <v>10334.14</v>
      </c>
      <c r="P587">
        <v>10037.449999999993</v>
      </c>
      <c r="Q587">
        <v>1.412002</v>
      </c>
      <c r="R587">
        <v>10483.67</v>
      </c>
      <c r="S587">
        <v>1.412002</v>
      </c>
      <c r="T587" s="84">
        <v>10334.14</v>
      </c>
      <c r="U587" s="57">
        <v>44197</v>
      </c>
      <c r="V587" s="81" t="str">
        <f t="shared" si="27"/>
        <v>72020</v>
      </c>
      <c r="W587" s="80" t="str">
        <f t="shared" si="28"/>
        <v>Acima de 120 dias</v>
      </c>
      <c r="X587" s="81" t="str">
        <f t="shared" si="29"/>
        <v>12021</v>
      </c>
    </row>
    <row r="588" spans="1:24" x14ac:dyDescent="0.3">
      <c r="A588" s="57">
        <v>44316</v>
      </c>
      <c r="B588">
        <v>29894663000189</v>
      </c>
      <c r="C588" t="s">
        <v>96</v>
      </c>
      <c r="D588" s="57">
        <v>44040</v>
      </c>
      <c r="E588">
        <v>158.6</v>
      </c>
      <c r="F588" s="57">
        <v>44172</v>
      </c>
      <c r="G588">
        <v>-144</v>
      </c>
      <c r="H588" s="57">
        <v>45450</v>
      </c>
      <c r="I588">
        <v>1134</v>
      </c>
      <c r="J588">
        <v>303244855</v>
      </c>
      <c r="K588">
        <v>48</v>
      </c>
      <c r="L588"/>
      <c r="M588"/>
      <c r="N588">
        <v>1.3599999999999999</v>
      </c>
      <c r="O588" s="83">
        <v>5201.84</v>
      </c>
      <c r="P588">
        <v>5507.6500000000005</v>
      </c>
      <c r="Q588">
        <v>1.794041</v>
      </c>
      <c r="R588">
        <v>5530.09</v>
      </c>
      <c r="S588">
        <v>1.794041</v>
      </c>
      <c r="T588" s="84">
        <v>5201.84</v>
      </c>
      <c r="U588" s="57">
        <v>44136</v>
      </c>
      <c r="V588" s="81" t="str">
        <f t="shared" si="27"/>
        <v>72020</v>
      </c>
      <c r="W588" s="80" t="str">
        <f t="shared" si="28"/>
        <v>Acima de 120 dias</v>
      </c>
      <c r="X588" s="81" t="str">
        <f t="shared" si="29"/>
        <v>112020</v>
      </c>
    </row>
    <row r="589" spans="1:24" x14ac:dyDescent="0.3">
      <c r="A589" s="57">
        <v>44316</v>
      </c>
      <c r="B589">
        <v>29894663000189</v>
      </c>
      <c r="C589" t="s">
        <v>96</v>
      </c>
      <c r="D589" s="57">
        <v>44074</v>
      </c>
      <c r="E589">
        <v>353</v>
      </c>
      <c r="F589" s="57">
        <v>44323</v>
      </c>
      <c r="G589">
        <v>7</v>
      </c>
      <c r="H589" s="57">
        <v>45450</v>
      </c>
      <c r="I589">
        <v>1134</v>
      </c>
      <c r="J589">
        <v>303244955</v>
      </c>
      <c r="K589">
        <v>48</v>
      </c>
      <c r="L589"/>
      <c r="M589"/>
      <c r="N589">
        <v>1.3599999999999999</v>
      </c>
      <c r="O589" s="83">
        <v>9812.82</v>
      </c>
      <c r="P589">
        <v>12090.789999999999</v>
      </c>
      <c r="Q589">
        <v>1.794046</v>
      </c>
      <c r="R589">
        <v>10543.44</v>
      </c>
      <c r="S589">
        <v>1.794046</v>
      </c>
      <c r="T589" s="84">
        <v>9812.82</v>
      </c>
      <c r="U589" s="57">
        <v>44317</v>
      </c>
      <c r="V589" s="81" t="str">
        <f t="shared" si="27"/>
        <v>82020</v>
      </c>
      <c r="W589" s="80" t="str">
        <f t="shared" si="28"/>
        <v>1 a 30 dias</v>
      </c>
      <c r="X589" s="81" t="str">
        <f t="shared" si="29"/>
        <v>52021</v>
      </c>
    </row>
    <row r="590" spans="1:24" x14ac:dyDescent="0.3">
      <c r="A590" s="57">
        <v>44316</v>
      </c>
      <c r="B590">
        <v>29894663000189</v>
      </c>
      <c r="C590" t="s">
        <v>96</v>
      </c>
      <c r="D590" s="57">
        <v>44099</v>
      </c>
      <c r="E590">
        <v>469</v>
      </c>
      <c r="F590" s="57">
        <v>44323</v>
      </c>
      <c r="G590">
        <v>7</v>
      </c>
      <c r="H590" s="57">
        <v>46608</v>
      </c>
      <c r="I590">
        <v>2292</v>
      </c>
      <c r="J590">
        <v>303263573</v>
      </c>
      <c r="K590">
        <v>84</v>
      </c>
      <c r="L590"/>
      <c r="M590"/>
      <c r="N590">
        <v>1.3599999999999999</v>
      </c>
      <c r="O590" s="83">
        <v>20840.349999999999</v>
      </c>
      <c r="P590">
        <v>23280.679999999997</v>
      </c>
      <c r="Q590">
        <v>1.586201</v>
      </c>
      <c r="R590">
        <v>22329.5</v>
      </c>
      <c r="S590">
        <v>1.586201</v>
      </c>
      <c r="T590" s="84">
        <v>20840.349999999999</v>
      </c>
      <c r="U590" s="57">
        <v>44317</v>
      </c>
      <c r="V590" s="81" t="str">
        <f t="shared" si="27"/>
        <v>92020</v>
      </c>
      <c r="W590" s="80" t="str">
        <f t="shared" si="28"/>
        <v>1 a 30 dias</v>
      </c>
      <c r="X590" s="81" t="str">
        <f t="shared" si="29"/>
        <v>52021</v>
      </c>
    </row>
    <row r="591" spans="1:24" x14ac:dyDescent="0.3">
      <c r="A591" s="57">
        <v>44316</v>
      </c>
      <c r="B591">
        <v>29894663000189</v>
      </c>
      <c r="C591" t="s">
        <v>96</v>
      </c>
      <c r="D591" s="57">
        <v>44074</v>
      </c>
      <c r="E591">
        <v>66.55</v>
      </c>
      <c r="F591" s="57">
        <v>44172</v>
      </c>
      <c r="G591">
        <v>-144</v>
      </c>
      <c r="H591" s="57">
        <v>46608</v>
      </c>
      <c r="I591">
        <v>2292</v>
      </c>
      <c r="J591">
        <v>303269287</v>
      </c>
      <c r="K591">
        <v>84</v>
      </c>
      <c r="L591"/>
      <c r="M591"/>
      <c r="N591">
        <v>1.4380949999999999</v>
      </c>
      <c r="O591" s="83">
        <v>3121.05</v>
      </c>
      <c r="P591">
        <v>3246.3799999999992</v>
      </c>
      <c r="Q591">
        <v>1.7862480000000001</v>
      </c>
      <c r="R591">
        <v>3426.04</v>
      </c>
      <c r="S591">
        <v>1.7862480000000001</v>
      </c>
      <c r="T591" s="84">
        <v>3121.05</v>
      </c>
      <c r="U591" s="57">
        <v>44197</v>
      </c>
      <c r="V591" s="81" t="str">
        <f t="shared" si="27"/>
        <v>82020</v>
      </c>
      <c r="W591" s="80" t="str">
        <f t="shared" si="28"/>
        <v>Acima de 120 dias</v>
      </c>
      <c r="X591" s="81" t="str">
        <f t="shared" si="29"/>
        <v>12021</v>
      </c>
    </row>
    <row r="592" spans="1:24" x14ac:dyDescent="0.3">
      <c r="A592" s="57">
        <v>44316</v>
      </c>
      <c r="B592">
        <v>29894663000189</v>
      </c>
      <c r="C592" t="s">
        <v>96</v>
      </c>
      <c r="D592" s="57">
        <v>43903</v>
      </c>
      <c r="E592">
        <v>25.51</v>
      </c>
      <c r="F592" s="57">
        <v>43989</v>
      </c>
      <c r="G592">
        <v>-327</v>
      </c>
      <c r="H592" s="57">
        <v>46062</v>
      </c>
      <c r="I592">
        <v>1746</v>
      </c>
      <c r="J592">
        <v>303308524</v>
      </c>
      <c r="K592">
        <v>72</v>
      </c>
      <c r="L592"/>
      <c r="M592"/>
      <c r="N592">
        <v>1.4950000000000001</v>
      </c>
      <c r="O592" s="83">
        <v>1157.98</v>
      </c>
      <c r="P592">
        <v>1106.8899999999996</v>
      </c>
      <c r="Q592">
        <v>2.0338599999999998</v>
      </c>
      <c r="R592">
        <v>1276.4099999999999</v>
      </c>
      <c r="S592">
        <v>2.0338599999999998</v>
      </c>
      <c r="T592" s="84">
        <v>1157.98</v>
      </c>
      <c r="U592" s="57">
        <v>44013</v>
      </c>
      <c r="V592" s="81" t="str">
        <f t="shared" si="27"/>
        <v>32020</v>
      </c>
      <c r="W592" s="80" t="str">
        <f t="shared" si="28"/>
        <v>Acima de 120 dias</v>
      </c>
      <c r="X592" s="81" t="str">
        <f t="shared" si="29"/>
        <v>72020</v>
      </c>
    </row>
    <row r="593" spans="1:24" x14ac:dyDescent="0.3">
      <c r="A593" s="57">
        <v>44316</v>
      </c>
      <c r="B593">
        <v>29894663000189</v>
      </c>
      <c r="C593" t="s">
        <v>96</v>
      </c>
      <c r="D593" s="57">
        <v>44001</v>
      </c>
      <c r="E593">
        <v>59.38</v>
      </c>
      <c r="F593" s="57">
        <v>44262</v>
      </c>
      <c r="G593">
        <v>-54</v>
      </c>
      <c r="H593" s="57">
        <v>46514</v>
      </c>
      <c r="I593">
        <v>2198</v>
      </c>
      <c r="J593">
        <v>303331255</v>
      </c>
      <c r="K593">
        <v>84</v>
      </c>
      <c r="L593"/>
      <c r="M593"/>
      <c r="N593">
        <v>1.3599999999999999</v>
      </c>
      <c r="O593" s="83">
        <v>2694.19</v>
      </c>
      <c r="P593">
        <v>2938.6699999999992</v>
      </c>
      <c r="Q593">
        <v>1.597451</v>
      </c>
      <c r="R593">
        <v>2881.1</v>
      </c>
      <c r="S593">
        <v>1.597451</v>
      </c>
      <c r="T593" s="84">
        <v>2694.19</v>
      </c>
      <c r="U593" s="57">
        <v>44317</v>
      </c>
      <c r="V593" s="81" t="str">
        <f t="shared" si="27"/>
        <v>62020</v>
      </c>
      <c r="W593" s="80" t="str">
        <f t="shared" si="28"/>
        <v>31 a 60 dias</v>
      </c>
      <c r="X593" s="81" t="str">
        <f t="shared" si="29"/>
        <v>52021</v>
      </c>
    </row>
    <row r="594" spans="1:24" x14ac:dyDescent="0.3">
      <c r="A594" s="57">
        <v>44316</v>
      </c>
      <c r="B594">
        <v>29894663000189</v>
      </c>
      <c r="C594" t="s">
        <v>96</v>
      </c>
      <c r="D594" s="57">
        <v>44040</v>
      </c>
      <c r="E594">
        <v>86</v>
      </c>
      <c r="F594" s="57">
        <v>44293</v>
      </c>
      <c r="G594">
        <v>-23</v>
      </c>
      <c r="H594" s="57">
        <v>46545</v>
      </c>
      <c r="I594">
        <v>2229</v>
      </c>
      <c r="J594">
        <v>303337553</v>
      </c>
      <c r="K594">
        <v>84</v>
      </c>
      <c r="L594"/>
      <c r="M594"/>
      <c r="N594">
        <v>1.3599999999999999</v>
      </c>
      <c r="O594" s="83">
        <v>3978.2</v>
      </c>
      <c r="P594">
        <v>4272.5399999999981</v>
      </c>
      <c r="Q594">
        <v>1.47719</v>
      </c>
      <c r="R594">
        <v>4118.45</v>
      </c>
      <c r="S594">
        <v>1.47719</v>
      </c>
      <c r="T594" s="84">
        <v>3978.2</v>
      </c>
      <c r="U594" s="57">
        <v>44287</v>
      </c>
      <c r="V594" s="81" t="str">
        <f t="shared" si="27"/>
        <v>72020</v>
      </c>
      <c r="W594" s="80" t="str">
        <f t="shared" si="28"/>
        <v>1 a 30 dias</v>
      </c>
      <c r="X594" s="81" t="str">
        <f t="shared" si="29"/>
        <v>42021</v>
      </c>
    </row>
    <row r="595" spans="1:24" x14ac:dyDescent="0.3">
      <c r="A595" s="57">
        <v>44316</v>
      </c>
      <c r="B595">
        <v>29894663000189</v>
      </c>
      <c r="C595" t="s">
        <v>96</v>
      </c>
      <c r="D595" s="57">
        <v>43978</v>
      </c>
      <c r="E595">
        <v>109.1</v>
      </c>
      <c r="F595" s="57">
        <v>44050</v>
      </c>
      <c r="G595">
        <v>-266</v>
      </c>
      <c r="H595" s="57">
        <v>46545</v>
      </c>
      <c r="I595">
        <v>2229</v>
      </c>
      <c r="J595">
        <v>303339104</v>
      </c>
      <c r="K595">
        <v>84</v>
      </c>
      <c r="L595"/>
      <c r="M595"/>
      <c r="N595">
        <v>1.408712</v>
      </c>
      <c r="O595" s="83">
        <v>5550.41</v>
      </c>
      <c r="P595">
        <v>5287.41</v>
      </c>
      <c r="Q595">
        <v>1.7437579999999999</v>
      </c>
      <c r="R595">
        <v>6022.84</v>
      </c>
      <c r="S595">
        <v>1.7437579999999999</v>
      </c>
      <c r="T595" s="84">
        <v>5550.41</v>
      </c>
      <c r="U595" s="57">
        <v>44075</v>
      </c>
      <c r="V595" s="81" t="str">
        <f t="shared" si="27"/>
        <v>52020</v>
      </c>
      <c r="W595" s="80" t="str">
        <f t="shared" si="28"/>
        <v>Acima de 120 dias</v>
      </c>
      <c r="X595" s="81" t="str">
        <f t="shared" si="29"/>
        <v>92020</v>
      </c>
    </row>
    <row r="596" spans="1:24" x14ac:dyDescent="0.3">
      <c r="A596" s="57">
        <v>44316</v>
      </c>
      <c r="B596">
        <v>29894663000189</v>
      </c>
      <c r="C596" t="s">
        <v>96</v>
      </c>
      <c r="D596" s="57">
        <v>44040</v>
      </c>
      <c r="E596">
        <v>540</v>
      </c>
      <c r="F596" s="57">
        <v>44323</v>
      </c>
      <c r="G596">
        <v>7</v>
      </c>
      <c r="H596" s="57">
        <v>46545</v>
      </c>
      <c r="I596">
        <v>2229</v>
      </c>
      <c r="J596">
        <v>303349890</v>
      </c>
      <c r="K596">
        <v>84</v>
      </c>
      <c r="L596"/>
      <c r="M596"/>
      <c r="N596">
        <v>1.4375125444377259</v>
      </c>
      <c r="O596" s="83">
        <v>22345.919999999998</v>
      </c>
      <c r="P596">
        <v>26140.789999999997</v>
      </c>
      <c r="Q596">
        <v>1.785452</v>
      </c>
      <c r="R596">
        <v>24736.23</v>
      </c>
      <c r="S596">
        <v>1.785452</v>
      </c>
      <c r="T596" s="84">
        <v>22345.919999999998</v>
      </c>
      <c r="U596" s="57">
        <v>44317</v>
      </c>
      <c r="V596" s="81" t="str">
        <f t="shared" si="27"/>
        <v>72020</v>
      </c>
      <c r="W596" s="80" t="str">
        <f t="shared" si="28"/>
        <v>1 a 30 dias</v>
      </c>
      <c r="X596" s="81" t="str">
        <f t="shared" si="29"/>
        <v>52021</v>
      </c>
    </row>
    <row r="597" spans="1:24" x14ac:dyDescent="0.3">
      <c r="A597" s="57">
        <v>44316</v>
      </c>
      <c r="B597">
        <v>29894663000189</v>
      </c>
      <c r="C597" t="s">
        <v>96</v>
      </c>
      <c r="D597" s="57">
        <v>44074</v>
      </c>
      <c r="E597">
        <v>62.25</v>
      </c>
      <c r="F597" s="57">
        <v>44081</v>
      </c>
      <c r="G597">
        <v>-235</v>
      </c>
      <c r="H597" s="57">
        <v>46575</v>
      </c>
      <c r="I597">
        <v>2259</v>
      </c>
      <c r="J597">
        <v>303357031</v>
      </c>
      <c r="K597">
        <v>84</v>
      </c>
      <c r="L597"/>
      <c r="M597"/>
      <c r="N597">
        <v>1.434102342158861</v>
      </c>
      <c r="O597" s="83">
        <v>3089.38</v>
      </c>
      <c r="P597">
        <v>3021.97</v>
      </c>
      <c r="Q597">
        <v>1.787023</v>
      </c>
      <c r="R597">
        <v>3373.86</v>
      </c>
      <c r="S597">
        <v>1.787023</v>
      </c>
      <c r="T597" s="84">
        <v>3089.38</v>
      </c>
      <c r="U597" s="57">
        <v>44105</v>
      </c>
      <c r="V597" s="81" t="str">
        <f t="shared" si="27"/>
        <v>82020</v>
      </c>
      <c r="W597" s="80" t="str">
        <f t="shared" si="28"/>
        <v>Acima de 120 dias</v>
      </c>
      <c r="X597" s="81" t="str">
        <f t="shared" si="29"/>
        <v>102020</v>
      </c>
    </row>
    <row r="598" spans="1:24" x14ac:dyDescent="0.3">
      <c r="A598" s="57">
        <v>44316</v>
      </c>
      <c r="B598">
        <v>29894663000189</v>
      </c>
      <c r="C598" t="s">
        <v>96</v>
      </c>
      <c r="D598" s="57">
        <v>44074</v>
      </c>
      <c r="E598">
        <v>225</v>
      </c>
      <c r="F598" s="57">
        <v>44323</v>
      </c>
      <c r="G598">
        <v>7</v>
      </c>
      <c r="H598" s="57">
        <v>46608</v>
      </c>
      <c r="I598">
        <v>2292</v>
      </c>
      <c r="J598">
        <v>303369220</v>
      </c>
      <c r="K598">
        <v>84</v>
      </c>
      <c r="L598"/>
      <c r="M598"/>
      <c r="N598">
        <v>1.4466299999999999</v>
      </c>
      <c r="O598" s="83">
        <v>9402.24</v>
      </c>
      <c r="P598">
        <v>10944.449999999997</v>
      </c>
      <c r="Q598">
        <v>1.7953170000000001</v>
      </c>
      <c r="R598">
        <v>10431.02</v>
      </c>
      <c r="S598">
        <v>1.7953170000000001</v>
      </c>
      <c r="T598" s="84">
        <v>9402.24</v>
      </c>
      <c r="U598" s="57">
        <v>44317</v>
      </c>
      <c r="V598" s="81" t="str">
        <f t="shared" si="27"/>
        <v>82020</v>
      </c>
      <c r="W598" s="80" t="str">
        <f t="shared" si="28"/>
        <v>1 a 30 dias</v>
      </c>
      <c r="X598" s="81" t="str">
        <f t="shared" si="29"/>
        <v>52021</v>
      </c>
    </row>
    <row r="599" spans="1:24" x14ac:dyDescent="0.3">
      <c r="A599" s="57">
        <v>44316</v>
      </c>
      <c r="B599">
        <v>29894663000189</v>
      </c>
      <c r="C599" t="s">
        <v>96</v>
      </c>
      <c r="D599" s="57">
        <v>44099</v>
      </c>
      <c r="E599">
        <v>91.04</v>
      </c>
      <c r="F599" s="57">
        <v>44234</v>
      </c>
      <c r="G599">
        <v>-82</v>
      </c>
      <c r="H599" s="57">
        <v>46699</v>
      </c>
      <c r="I599">
        <v>2383</v>
      </c>
      <c r="J599">
        <v>303387912</v>
      </c>
      <c r="K599">
        <v>84</v>
      </c>
      <c r="L599"/>
      <c r="M599"/>
      <c r="N599">
        <v>1.436375</v>
      </c>
      <c r="O599" s="83">
        <v>4160</v>
      </c>
      <c r="P599">
        <v>4305.8499999999995</v>
      </c>
      <c r="Q599">
        <v>1.782815</v>
      </c>
      <c r="R599">
        <v>4596.7299999999996</v>
      </c>
      <c r="S599">
        <v>1.782815</v>
      </c>
      <c r="T599" s="84">
        <v>4160</v>
      </c>
      <c r="U599" s="57">
        <v>44228</v>
      </c>
      <c r="V599" s="81" t="str">
        <f t="shared" si="27"/>
        <v>92020</v>
      </c>
      <c r="W599" s="80" t="str">
        <f t="shared" si="28"/>
        <v>61 a 90 dias</v>
      </c>
      <c r="X599" s="81" t="str">
        <f t="shared" si="29"/>
        <v>22021</v>
      </c>
    </row>
    <row r="600" spans="1:24" x14ac:dyDescent="0.3">
      <c r="A600" s="57">
        <v>44316</v>
      </c>
      <c r="B600">
        <v>29894663000189</v>
      </c>
      <c r="C600" t="s">
        <v>96</v>
      </c>
      <c r="D600" s="57">
        <v>44134</v>
      </c>
      <c r="E600">
        <v>206</v>
      </c>
      <c r="F600" s="57">
        <v>44323</v>
      </c>
      <c r="G600">
        <v>7</v>
      </c>
      <c r="H600" s="57">
        <v>46699</v>
      </c>
      <c r="I600">
        <v>2383</v>
      </c>
      <c r="J600">
        <v>303392737</v>
      </c>
      <c r="K600">
        <v>84</v>
      </c>
      <c r="L600"/>
      <c r="M600"/>
      <c r="N600">
        <v>1.4405080000000001</v>
      </c>
      <c r="O600" s="83">
        <v>8778.9599999999991</v>
      </c>
      <c r="P600">
        <v>9892.3199999999979</v>
      </c>
      <c r="Q600">
        <v>1.7889839999999999</v>
      </c>
      <c r="R600">
        <v>9770.58</v>
      </c>
      <c r="S600">
        <v>1.7889839999999999</v>
      </c>
      <c r="T600" s="84">
        <v>8778.9599999999991</v>
      </c>
      <c r="U600" s="57">
        <v>44317</v>
      </c>
      <c r="V600" s="81" t="str">
        <f t="shared" si="27"/>
        <v>102020</v>
      </c>
      <c r="W600" s="80" t="str">
        <f t="shared" si="28"/>
        <v>1 a 30 dias</v>
      </c>
      <c r="X600" s="81" t="str">
        <f t="shared" si="29"/>
        <v>52021</v>
      </c>
    </row>
    <row r="601" spans="1:24" x14ac:dyDescent="0.3">
      <c r="A601" s="57">
        <v>44316</v>
      </c>
      <c r="B601">
        <v>29894663000189</v>
      </c>
      <c r="C601" t="s">
        <v>96</v>
      </c>
      <c r="D601" s="57">
        <v>43903</v>
      </c>
      <c r="E601">
        <v>136</v>
      </c>
      <c r="F601" s="57">
        <v>43928</v>
      </c>
      <c r="G601">
        <v>-388</v>
      </c>
      <c r="H601" s="57">
        <v>46062</v>
      </c>
      <c r="I601">
        <v>1746</v>
      </c>
      <c r="J601">
        <v>303401042</v>
      </c>
      <c r="K601">
        <v>72</v>
      </c>
      <c r="L601"/>
      <c r="M601"/>
      <c r="N601">
        <v>1.36</v>
      </c>
      <c r="O601" s="83">
        <v>6841.65</v>
      </c>
      <c r="P601">
        <v>6144.2500000000018</v>
      </c>
      <c r="Q601">
        <v>1.6832320000000001</v>
      </c>
      <c r="R601">
        <v>7254.96</v>
      </c>
      <c r="S601">
        <v>1.6832320000000001</v>
      </c>
      <c r="T601" s="84">
        <v>6841.65</v>
      </c>
      <c r="U601" s="57">
        <v>43922</v>
      </c>
      <c r="V601" s="81" t="str">
        <f t="shared" si="27"/>
        <v>32020</v>
      </c>
      <c r="W601" s="80" t="str">
        <f t="shared" si="28"/>
        <v>Acima de 120 dias</v>
      </c>
      <c r="X601" s="81" t="str">
        <f t="shared" si="29"/>
        <v>42020</v>
      </c>
    </row>
    <row r="602" spans="1:24" x14ac:dyDescent="0.3">
      <c r="A602" s="57">
        <v>44316</v>
      </c>
      <c r="B602">
        <v>29894663000189</v>
      </c>
      <c r="C602" t="s">
        <v>96</v>
      </c>
      <c r="D602" s="57">
        <v>43978</v>
      </c>
      <c r="E602">
        <v>431.76</v>
      </c>
      <c r="F602" s="57">
        <v>43989</v>
      </c>
      <c r="G602">
        <v>-327</v>
      </c>
      <c r="H602" s="57">
        <v>45754</v>
      </c>
      <c r="I602">
        <v>1438</v>
      </c>
      <c r="J602">
        <v>303421161</v>
      </c>
      <c r="K602">
        <v>60</v>
      </c>
      <c r="L602"/>
      <c r="M602"/>
      <c r="N602">
        <v>1.4949999999999999</v>
      </c>
      <c r="O602" s="83">
        <v>18076.36</v>
      </c>
      <c r="P602">
        <v>16911.900000000001</v>
      </c>
      <c r="Q602">
        <v>2.0494210000000002</v>
      </c>
      <c r="R602">
        <v>19640.41</v>
      </c>
      <c r="S602">
        <v>2.0494210000000002</v>
      </c>
      <c r="T602" s="84">
        <v>18076.36</v>
      </c>
      <c r="U602" s="57">
        <v>44013</v>
      </c>
      <c r="V602" s="81" t="str">
        <f t="shared" si="27"/>
        <v>52020</v>
      </c>
      <c r="W602" s="80" t="str">
        <f t="shared" si="28"/>
        <v>Acima de 120 dias</v>
      </c>
      <c r="X602" s="81" t="str">
        <f t="shared" si="29"/>
        <v>72020</v>
      </c>
    </row>
    <row r="603" spans="1:24" x14ac:dyDescent="0.3">
      <c r="A603" s="57">
        <v>44316</v>
      </c>
      <c r="B603">
        <v>29894663000189</v>
      </c>
      <c r="C603" t="s">
        <v>96</v>
      </c>
      <c r="D603" s="57">
        <v>43978</v>
      </c>
      <c r="E603">
        <v>250</v>
      </c>
      <c r="F603" s="57">
        <v>44111</v>
      </c>
      <c r="G603">
        <v>-205</v>
      </c>
      <c r="H603" s="57">
        <v>46119</v>
      </c>
      <c r="I603">
        <v>1803</v>
      </c>
      <c r="J603">
        <v>303423150</v>
      </c>
      <c r="K603">
        <v>72</v>
      </c>
      <c r="L603"/>
      <c r="M603"/>
      <c r="N603">
        <v>1.4045574734397068</v>
      </c>
      <c r="O603" s="83">
        <v>11008.09</v>
      </c>
      <c r="P603">
        <v>11217.339999999998</v>
      </c>
      <c r="Q603">
        <v>1.795277</v>
      </c>
      <c r="R603">
        <v>11945.46</v>
      </c>
      <c r="S603">
        <v>1.795277</v>
      </c>
      <c r="T603" s="84">
        <v>11008.09</v>
      </c>
      <c r="U603" s="57">
        <v>44105</v>
      </c>
      <c r="V603" s="81" t="str">
        <f t="shared" si="27"/>
        <v>52020</v>
      </c>
      <c r="W603" s="80" t="str">
        <f t="shared" si="28"/>
        <v>Acima de 120 dias</v>
      </c>
      <c r="X603" s="81" t="str">
        <f t="shared" si="29"/>
        <v>102020</v>
      </c>
    </row>
    <row r="604" spans="1:24" x14ac:dyDescent="0.3">
      <c r="A604" s="57">
        <v>44316</v>
      </c>
      <c r="B604">
        <v>29894663000189</v>
      </c>
      <c r="C604" t="s">
        <v>96</v>
      </c>
      <c r="D604" s="57">
        <v>44040</v>
      </c>
      <c r="E604">
        <v>48.7</v>
      </c>
      <c r="F604" s="57">
        <v>44050</v>
      </c>
      <c r="G604">
        <v>-266</v>
      </c>
      <c r="H604" s="57">
        <v>46545</v>
      </c>
      <c r="I604">
        <v>2229</v>
      </c>
      <c r="J604">
        <v>303443069</v>
      </c>
      <c r="K604">
        <v>84</v>
      </c>
      <c r="L604"/>
      <c r="M604"/>
      <c r="N604">
        <v>1.4242532530904324</v>
      </c>
      <c r="O604" s="83">
        <v>2458.2600000000002</v>
      </c>
      <c r="P604">
        <v>2367.9300000000017</v>
      </c>
      <c r="Q604">
        <v>1.777172</v>
      </c>
      <c r="R604">
        <v>2678.02</v>
      </c>
      <c r="S604">
        <v>1.777172</v>
      </c>
      <c r="T604" s="84">
        <v>2458.2600000000002</v>
      </c>
      <c r="U604" s="57">
        <v>44075</v>
      </c>
      <c r="V604" s="81" t="str">
        <f t="shared" si="27"/>
        <v>72020</v>
      </c>
      <c r="W604" s="80" t="str">
        <f t="shared" si="28"/>
        <v>Acima de 120 dias</v>
      </c>
      <c r="X604" s="81" t="str">
        <f t="shared" si="29"/>
        <v>92020</v>
      </c>
    </row>
    <row r="605" spans="1:24" x14ac:dyDescent="0.3">
      <c r="A605" s="57">
        <v>44316</v>
      </c>
      <c r="B605">
        <v>29894663000189</v>
      </c>
      <c r="C605" t="s">
        <v>96</v>
      </c>
      <c r="D605" s="57">
        <v>44040</v>
      </c>
      <c r="E605">
        <v>254.5</v>
      </c>
      <c r="F605" s="57">
        <v>44323</v>
      </c>
      <c r="G605">
        <v>7</v>
      </c>
      <c r="H605" s="57">
        <v>46575</v>
      </c>
      <c r="I605">
        <v>2259</v>
      </c>
      <c r="J605">
        <v>303453109</v>
      </c>
      <c r="K605">
        <v>84</v>
      </c>
      <c r="L605"/>
      <c r="M605"/>
      <c r="N605">
        <v>1.3873</v>
      </c>
      <c r="O605" s="83">
        <v>10763.82</v>
      </c>
      <c r="P605">
        <v>12607.7</v>
      </c>
      <c r="Q605">
        <v>1.7318340000000001</v>
      </c>
      <c r="R605">
        <v>11925.86</v>
      </c>
      <c r="S605">
        <v>1.7318340000000001</v>
      </c>
      <c r="T605" s="84">
        <v>10763.82</v>
      </c>
      <c r="U605" s="57">
        <v>44317</v>
      </c>
      <c r="V605" s="81" t="str">
        <f t="shared" si="27"/>
        <v>72020</v>
      </c>
      <c r="W605" s="80" t="str">
        <f t="shared" si="28"/>
        <v>1 a 30 dias</v>
      </c>
      <c r="X605" s="81" t="str">
        <f t="shared" si="29"/>
        <v>52021</v>
      </c>
    </row>
    <row r="606" spans="1:24" x14ac:dyDescent="0.3">
      <c r="A606" s="57">
        <v>44316</v>
      </c>
      <c r="B606">
        <v>29894663000189</v>
      </c>
      <c r="C606" t="s">
        <v>96</v>
      </c>
      <c r="D606" s="57">
        <v>44074</v>
      </c>
      <c r="E606">
        <v>50</v>
      </c>
      <c r="F606" s="57">
        <v>44234</v>
      </c>
      <c r="G606">
        <v>-82</v>
      </c>
      <c r="H606" s="57">
        <v>46575</v>
      </c>
      <c r="I606">
        <v>2259</v>
      </c>
      <c r="J606">
        <v>303458258</v>
      </c>
      <c r="K606">
        <v>84</v>
      </c>
      <c r="L606"/>
      <c r="M606"/>
      <c r="N606">
        <v>1.4246409281697943</v>
      </c>
      <c r="O606" s="83">
        <v>2236.92</v>
      </c>
      <c r="P606">
        <v>2434.9300000000003</v>
      </c>
      <c r="Q606">
        <v>1.7777350000000001</v>
      </c>
      <c r="R606">
        <v>2466.5500000000002</v>
      </c>
      <c r="S606">
        <v>1.7777350000000001</v>
      </c>
      <c r="T606" s="84">
        <v>2236.92</v>
      </c>
      <c r="U606" s="57">
        <v>44228</v>
      </c>
      <c r="V606" s="81" t="str">
        <f t="shared" si="27"/>
        <v>82020</v>
      </c>
      <c r="W606" s="80" t="str">
        <f t="shared" si="28"/>
        <v>61 a 90 dias</v>
      </c>
      <c r="X606" s="81" t="str">
        <f t="shared" si="29"/>
        <v>22021</v>
      </c>
    </row>
    <row r="607" spans="1:24" x14ac:dyDescent="0.3">
      <c r="A607" s="57">
        <v>44316</v>
      </c>
      <c r="B607">
        <v>29894663000189</v>
      </c>
      <c r="C607" t="s">
        <v>96</v>
      </c>
      <c r="D607" s="57">
        <v>44074</v>
      </c>
      <c r="E607">
        <v>46.4</v>
      </c>
      <c r="F607" s="57">
        <v>44172</v>
      </c>
      <c r="G607">
        <v>-144</v>
      </c>
      <c r="H607" s="57">
        <v>46608</v>
      </c>
      <c r="I607">
        <v>2292</v>
      </c>
      <c r="J607">
        <v>303476670</v>
      </c>
      <c r="K607">
        <v>84</v>
      </c>
      <c r="L607"/>
      <c r="M607"/>
      <c r="N607">
        <v>1.432391</v>
      </c>
      <c r="O607" s="83">
        <v>2176.5</v>
      </c>
      <c r="P607">
        <v>2267.7999999999997</v>
      </c>
      <c r="Q607">
        <v>1.7853570000000001</v>
      </c>
      <c r="R607">
        <v>2392.48</v>
      </c>
      <c r="S607">
        <v>1.7853570000000001</v>
      </c>
      <c r="T607" s="84">
        <v>2176.5</v>
      </c>
      <c r="U607" s="57">
        <v>44166</v>
      </c>
      <c r="V607" s="81" t="str">
        <f t="shared" si="27"/>
        <v>82020</v>
      </c>
      <c r="W607" s="80" t="str">
        <f t="shared" si="28"/>
        <v>Acima de 120 dias</v>
      </c>
      <c r="X607" s="81" t="str">
        <f t="shared" si="29"/>
        <v>122020</v>
      </c>
    </row>
    <row r="608" spans="1:24" x14ac:dyDescent="0.3">
      <c r="A608" s="57">
        <v>44316</v>
      </c>
      <c r="B608">
        <v>29894663000189</v>
      </c>
      <c r="C608" t="s">
        <v>96</v>
      </c>
      <c r="D608" s="57">
        <v>44099</v>
      </c>
      <c r="E608">
        <v>226.8</v>
      </c>
      <c r="F608" s="57">
        <v>44323</v>
      </c>
      <c r="G608">
        <v>7</v>
      </c>
      <c r="H608" s="57">
        <v>46638</v>
      </c>
      <c r="I608">
        <v>2322</v>
      </c>
      <c r="J608">
        <v>303488616</v>
      </c>
      <c r="K608">
        <v>84</v>
      </c>
      <c r="L608"/>
      <c r="M608"/>
      <c r="N608">
        <v>1.4439029999999999</v>
      </c>
      <c r="O608" s="83">
        <v>9545.5399999999991</v>
      </c>
      <c r="P608">
        <v>11013.499999999996</v>
      </c>
      <c r="Q608">
        <v>1.791544</v>
      </c>
      <c r="R608">
        <v>10598.4</v>
      </c>
      <c r="S608">
        <v>1.791544</v>
      </c>
      <c r="T608" s="84">
        <v>9545.5399999999991</v>
      </c>
      <c r="U608" s="57">
        <v>44317</v>
      </c>
      <c r="V608" s="81" t="str">
        <f t="shared" si="27"/>
        <v>92020</v>
      </c>
      <c r="W608" s="80" t="str">
        <f t="shared" si="28"/>
        <v>1 a 30 dias</v>
      </c>
      <c r="X608" s="81" t="str">
        <f t="shared" si="29"/>
        <v>52021</v>
      </c>
    </row>
    <row r="609" spans="1:24" x14ac:dyDescent="0.3">
      <c r="A609" s="57">
        <v>44316</v>
      </c>
      <c r="B609">
        <v>29894663000189</v>
      </c>
      <c r="C609" t="s">
        <v>96</v>
      </c>
      <c r="D609" s="57">
        <v>44134</v>
      </c>
      <c r="E609">
        <v>175.99</v>
      </c>
      <c r="F609" s="57">
        <v>44262</v>
      </c>
      <c r="G609">
        <v>-54</v>
      </c>
      <c r="H609" s="57">
        <v>46699</v>
      </c>
      <c r="I609">
        <v>2383</v>
      </c>
      <c r="J609">
        <v>303533912</v>
      </c>
      <c r="K609">
        <v>84</v>
      </c>
      <c r="L609"/>
      <c r="M609"/>
      <c r="N609">
        <v>1.420048</v>
      </c>
      <c r="O609" s="83">
        <v>7923.67</v>
      </c>
      <c r="P609">
        <v>8511.0499999999956</v>
      </c>
      <c r="Q609">
        <v>1.7571239999999999</v>
      </c>
      <c r="R609">
        <v>8753.2099999999991</v>
      </c>
      <c r="S609">
        <v>1.7571239999999999</v>
      </c>
      <c r="T609" s="84">
        <v>7923.67</v>
      </c>
      <c r="U609" s="57">
        <v>44256</v>
      </c>
      <c r="V609" s="81" t="str">
        <f t="shared" si="27"/>
        <v>102020</v>
      </c>
      <c r="W609" s="80" t="str">
        <f t="shared" si="28"/>
        <v>31 a 60 dias</v>
      </c>
      <c r="X609" s="81" t="str">
        <f t="shared" si="29"/>
        <v>32021</v>
      </c>
    </row>
    <row r="610" spans="1:24" x14ac:dyDescent="0.3">
      <c r="A610" s="57">
        <v>44316</v>
      </c>
      <c r="B610">
        <v>29894663000189</v>
      </c>
      <c r="C610" t="s">
        <v>96</v>
      </c>
      <c r="D610" s="57">
        <v>44040</v>
      </c>
      <c r="E610">
        <v>100</v>
      </c>
      <c r="F610" s="57">
        <v>44172</v>
      </c>
      <c r="G610">
        <v>-144</v>
      </c>
      <c r="H610" s="57">
        <v>46514</v>
      </c>
      <c r="I610">
        <v>2198</v>
      </c>
      <c r="J610">
        <v>303536931</v>
      </c>
      <c r="K610">
        <v>84</v>
      </c>
      <c r="L610"/>
      <c r="M610"/>
      <c r="N610">
        <v>1.4398616177471775</v>
      </c>
      <c r="O610" s="83">
        <v>4608.46</v>
      </c>
      <c r="P610">
        <v>4806.7500000000009</v>
      </c>
      <c r="Q610">
        <v>1.7877000000000001</v>
      </c>
      <c r="R610">
        <v>5042.8500000000004</v>
      </c>
      <c r="S610">
        <v>1.7877000000000001</v>
      </c>
      <c r="T610" s="84">
        <v>4608.46</v>
      </c>
      <c r="U610" s="57">
        <v>44197</v>
      </c>
      <c r="V610" s="81" t="str">
        <f t="shared" si="27"/>
        <v>72020</v>
      </c>
      <c r="W610" s="80" t="str">
        <f t="shared" si="28"/>
        <v>Acima de 120 dias</v>
      </c>
      <c r="X610" s="81" t="str">
        <f t="shared" si="29"/>
        <v>12021</v>
      </c>
    </row>
    <row r="611" spans="1:24" x14ac:dyDescent="0.3">
      <c r="A611" s="57">
        <v>44316</v>
      </c>
      <c r="B611">
        <v>29894663000189</v>
      </c>
      <c r="C611" t="s">
        <v>96</v>
      </c>
      <c r="D611" s="57">
        <v>44074</v>
      </c>
      <c r="E611">
        <v>368.99</v>
      </c>
      <c r="F611" s="57">
        <v>44081</v>
      </c>
      <c r="G611">
        <v>-235</v>
      </c>
      <c r="H611" s="57">
        <v>46545</v>
      </c>
      <c r="I611">
        <v>2229</v>
      </c>
      <c r="J611">
        <v>303544885</v>
      </c>
      <c r="K611">
        <v>84</v>
      </c>
      <c r="L611"/>
      <c r="M611"/>
      <c r="N611">
        <v>1.4490551700097281</v>
      </c>
      <c r="O611" s="83">
        <v>18168.23</v>
      </c>
      <c r="P611">
        <v>17713.319999999989</v>
      </c>
      <c r="Q611">
        <v>1.797698</v>
      </c>
      <c r="R611">
        <v>19796.329999999998</v>
      </c>
      <c r="S611">
        <v>1.797698</v>
      </c>
      <c r="T611" s="84">
        <v>18168.23</v>
      </c>
      <c r="U611" s="57">
        <v>44105</v>
      </c>
      <c r="V611" s="81" t="str">
        <f t="shared" si="27"/>
        <v>82020</v>
      </c>
      <c r="W611" s="80" t="str">
        <f t="shared" si="28"/>
        <v>Acima de 120 dias</v>
      </c>
      <c r="X611" s="81" t="str">
        <f t="shared" si="29"/>
        <v>102020</v>
      </c>
    </row>
    <row r="612" spans="1:24" x14ac:dyDescent="0.3">
      <c r="A612" s="57">
        <v>44316</v>
      </c>
      <c r="B612">
        <v>29894663000189</v>
      </c>
      <c r="C612" t="s">
        <v>96</v>
      </c>
      <c r="D612" s="57">
        <v>44134</v>
      </c>
      <c r="E612">
        <v>106</v>
      </c>
      <c r="F612" s="57">
        <v>44323</v>
      </c>
      <c r="G612">
        <v>7</v>
      </c>
      <c r="H612" s="57">
        <v>46699</v>
      </c>
      <c r="I612">
        <v>2383</v>
      </c>
      <c r="J612">
        <v>303546569</v>
      </c>
      <c r="K612">
        <v>84</v>
      </c>
      <c r="L612"/>
      <c r="M612"/>
      <c r="N612">
        <v>1.4067939999999999</v>
      </c>
      <c r="O612" s="83">
        <v>4579.66</v>
      </c>
      <c r="P612">
        <v>5149.7899999999954</v>
      </c>
      <c r="Q612">
        <v>1.7430589999999999</v>
      </c>
      <c r="R612">
        <v>5081.37</v>
      </c>
      <c r="S612">
        <v>1.7430589999999999</v>
      </c>
      <c r="T612" s="84">
        <v>4579.66</v>
      </c>
      <c r="U612" s="57">
        <v>44317</v>
      </c>
      <c r="V612" s="81" t="str">
        <f t="shared" si="27"/>
        <v>102020</v>
      </c>
      <c r="W612" s="80" t="str">
        <f t="shared" si="28"/>
        <v>1 a 30 dias</v>
      </c>
      <c r="X612" s="81" t="str">
        <f t="shared" si="29"/>
        <v>52021</v>
      </c>
    </row>
    <row r="613" spans="1:24" x14ac:dyDescent="0.3">
      <c r="A613" s="57">
        <v>44316</v>
      </c>
      <c r="B613">
        <v>29894663000189</v>
      </c>
      <c r="C613" t="s">
        <v>96</v>
      </c>
      <c r="D613" s="57">
        <v>44074</v>
      </c>
      <c r="E613">
        <v>75</v>
      </c>
      <c r="F613" s="57">
        <v>44081</v>
      </c>
      <c r="G613">
        <v>-235</v>
      </c>
      <c r="H613" s="57">
        <v>46545</v>
      </c>
      <c r="I613">
        <v>2229</v>
      </c>
      <c r="J613">
        <v>303551615</v>
      </c>
      <c r="K613">
        <v>84</v>
      </c>
      <c r="L613"/>
      <c r="M613"/>
      <c r="N613">
        <v>1.4404227964829524</v>
      </c>
      <c r="O613" s="83">
        <v>3696.97</v>
      </c>
      <c r="P613">
        <v>3610.58</v>
      </c>
      <c r="Q613">
        <v>1.792967</v>
      </c>
      <c r="R613">
        <v>4032.59</v>
      </c>
      <c r="S613">
        <v>1.792967</v>
      </c>
      <c r="T613" s="84">
        <v>3696.97</v>
      </c>
      <c r="U613" s="57">
        <v>44105</v>
      </c>
      <c r="V613" s="81" t="str">
        <f t="shared" si="27"/>
        <v>82020</v>
      </c>
      <c r="W613" s="80" t="str">
        <f t="shared" si="28"/>
        <v>Acima de 120 dias</v>
      </c>
      <c r="X613" s="81" t="str">
        <f t="shared" si="29"/>
        <v>102020</v>
      </c>
    </row>
    <row r="614" spans="1:24" x14ac:dyDescent="0.3">
      <c r="A614" s="57">
        <v>44316</v>
      </c>
      <c r="B614">
        <v>29894663000189</v>
      </c>
      <c r="C614" t="s">
        <v>96</v>
      </c>
      <c r="D614" s="57">
        <v>44074</v>
      </c>
      <c r="E614">
        <v>117.85</v>
      </c>
      <c r="F614" s="57">
        <v>44172</v>
      </c>
      <c r="G614">
        <v>-144</v>
      </c>
      <c r="H614" s="57">
        <v>46575</v>
      </c>
      <c r="I614">
        <v>2259</v>
      </c>
      <c r="J614">
        <v>303555757</v>
      </c>
      <c r="K614">
        <v>84</v>
      </c>
      <c r="L614"/>
      <c r="M614"/>
      <c r="N614">
        <v>1.431696109717681</v>
      </c>
      <c r="O614" s="83">
        <v>5505.76</v>
      </c>
      <c r="P614">
        <v>5725.6900000000005</v>
      </c>
      <c r="Q614">
        <v>1.7794490000000001</v>
      </c>
      <c r="R614">
        <v>6037.7000000000007</v>
      </c>
      <c r="S614">
        <v>1.7794490000000001</v>
      </c>
      <c r="T614" s="84">
        <v>5505.76</v>
      </c>
      <c r="U614" s="57">
        <v>44197</v>
      </c>
      <c r="V614" s="81" t="str">
        <f t="shared" si="27"/>
        <v>82020</v>
      </c>
      <c r="W614" s="80" t="str">
        <f t="shared" si="28"/>
        <v>Acima de 120 dias</v>
      </c>
      <c r="X614" s="81" t="str">
        <f t="shared" si="29"/>
        <v>12021</v>
      </c>
    </row>
    <row r="615" spans="1:24" x14ac:dyDescent="0.3">
      <c r="A615" s="57">
        <v>44316</v>
      </c>
      <c r="B615">
        <v>29894663000189</v>
      </c>
      <c r="C615" t="s">
        <v>96</v>
      </c>
      <c r="D615" s="57">
        <v>44074</v>
      </c>
      <c r="E615">
        <v>145.38</v>
      </c>
      <c r="F615" s="57">
        <v>44142</v>
      </c>
      <c r="G615">
        <v>-174</v>
      </c>
      <c r="H615" s="57">
        <v>46575</v>
      </c>
      <c r="I615">
        <v>2259</v>
      </c>
      <c r="J615">
        <v>303561113</v>
      </c>
      <c r="K615">
        <v>84</v>
      </c>
      <c r="L615"/>
      <c r="M615"/>
      <c r="N615">
        <v>1.4427964375300679</v>
      </c>
      <c r="O615" s="83">
        <v>6916.8</v>
      </c>
      <c r="P615">
        <v>7037.3100000000022</v>
      </c>
      <c r="Q615">
        <v>1.7912650000000001</v>
      </c>
      <c r="R615">
        <v>7571.05</v>
      </c>
      <c r="S615">
        <v>1.7912650000000001</v>
      </c>
      <c r="T615" s="84">
        <v>6916.8</v>
      </c>
      <c r="U615" s="57">
        <v>44136</v>
      </c>
      <c r="V615" s="81" t="str">
        <f t="shared" si="27"/>
        <v>82020</v>
      </c>
      <c r="W615" s="80" t="str">
        <f t="shared" si="28"/>
        <v>Acima de 120 dias</v>
      </c>
      <c r="X615" s="81" t="str">
        <f t="shared" si="29"/>
        <v>112020</v>
      </c>
    </row>
    <row r="616" spans="1:24" x14ac:dyDescent="0.3">
      <c r="A616" s="57">
        <v>44316</v>
      </c>
      <c r="B616">
        <v>29894663000189</v>
      </c>
      <c r="C616" t="s">
        <v>96</v>
      </c>
      <c r="D616" s="57">
        <v>44074</v>
      </c>
      <c r="E616">
        <v>151.15</v>
      </c>
      <c r="F616" s="57">
        <v>44323</v>
      </c>
      <c r="G616">
        <v>7</v>
      </c>
      <c r="H616" s="57">
        <v>46608</v>
      </c>
      <c r="I616">
        <v>2292</v>
      </c>
      <c r="J616">
        <v>303567732</v>
      </c>
      <c r="K616">
        <v>84</v>
      </c>
      <c r="L616"/>
      <c r="M616"/>
      <c r="N616">
        <v>1.3599999999999999</v>
      </c>
      <c r="O616" s="83">
        <v>7146.5999999999995</v>
      </c>
      <c r="P616">
        <v>7569.5999999999985</v>
      </c>
      <c r="Q616">
        <v>1.3816930000000001</v>
      </c>
      <c r="R616">
        <v>7196.3799999999992</v>
      </c>
      <c r="S616">
        <v>1.3816930000000001</v>
      </c>
      <c r="T616" s="84">
        <v>7146.5999999999995</v>
      </c>
      <c r="U616" s="57">
        <v>44317</v>
      </c>
      <c r="V616" s="81" t="str">
        <f t="shared" si="27"/>
        <v>82020</v>
      </c>
      <c r="W616" s="80" t="str">
        <f t="shared" si="28"/>
        <v>1 a 30 dias</v>
      </c>
      <c r="X616" s="81" t="str">
        <f t="shared" si="29"/>
        <v>52021</v>
      </c>
    </row>
    <row r="617" spans="1:24" x14ac:dyDescent="0.3">
      <c r="A617" s="57">
        <v>44316</v>
      </c>
      <c r="B617">
        <v>29894663000189</v>
      </c>
      <c r="C617" t="s">
        <v>96</v>
      </c>
      <c r="D617" s="57">
        <v>44099</v>
      </c>
      <c r="E617">
        <v>133.56</v>
      </c>
      <c r="F617" s="57">
        <v>44172</v>
      </c>
      <c r="G617">
        <v>-144</v>
      </c>
      <c r="H617" s="57">
        <v>46638</v>
      </c>
      <c r="I617">
        <v>2322</v>
      </c>
      <c r="J617">
        <v>303568401</v>
      </c>
      <c r="K617">
        <v>84</v>
      </c>
      <c r="L617"/>
      <c r="M617"/>
      <c r="N617">
        <v>1.3599999999999999</v>
      </c>
      <c r="O617" s="83">
        <v>6553.03</v>
      </c>
      <c r="P617">
        <v>6672.3200000000052</v>
      </c>
      <c r="Q617">
        <v>1.6362909999999999</v>
      </c>
      <c r="R617">
        <v>7073.9299999999994</v>
      </c>
      <c r="S617">
        <v>1.6362909999999999</v>
      </c>
      <c r="T617" s="84">
        <v>6553.03</v>
      </c>
      <c r="U617" s="57">
        <v>44197</v>
      </c>
      <c r="V617" s="81" t="str">
        <f t="shared" si="27"/>
        <v>92020</v>
      </c>
      <c r="W617" s="80" t="str">
        <f t="shared" si="28"/>
        <v>Acima de 120 dias</v>
      </c>
      <c r="X617" s="81" t="str">
        <f t="shared" si="29"/>
        <v>12021</v>
      </c>
    </row>
    <row r="618" spans="1:24" x14ac:dyDescent="0.3">
      <c r="A618" s="57">
        <v>44316</v>
      </c>
      <c r="B618">
        <v>29894663000189</v>
      </c>
      <c r="C618" t="s">
        <v>96</v>
      </c>
      <c r="D618" s="57">
        <v>44134</v>
      </c>
      <c r="E618">
        <v>43.6</v>
      </c>
      <c r="F618" s="57">
        <v>44262</v>
      </c>
      <c r="G618">
        <v>-54</v>
      </c>
      <c r="H618" s="57">
        <v>46667</v>
      </c>
      <c r="I618">
        <v>2351</v>
      </c>
      <c r="J618">
        <v>303579126</v>
      </c>
      <c r="K618">
        <v>84</v>
      </c>
      <c r="L618"/>
      <c r="M618"/>
      <c r="N618">
        <v>1.3599999999999999</v>
      </c>
      <c r="O618" s="83">
        <v>2024.71</v>
      </c>
      <c r="P618">
        <v>2182.62</v>
      </c>
      <c r="Q618">
        <v>1.629432</v>
      </c>
      <c r="R618">
        <v>2193.6800000000003</v>
      </c>
      <c r="S618">
        <v>1.629432</v>
      </c>
      <c r="T618" s="84">
        <v>2024.71</v>
      </c>
      <c r="U618" s="57">
        <v>44287</v>
      </c>
      <c r="V618" s="81" t="str">
        <f t="shared" si="27"/>
        <v>102020</v>
      </c>
      <c r="W618" s="80" t="str">
        <f t="shared" si="28"/>
        <v>31 a 60 dias</v>
      </c>
      <c r="X618" s="81" t="str">
        <f t="shared" si="29"/>
        <v>42021</v>
      </c>
    </row>
    <row r="619" spans="1:24" x14ac:dyDescent="0.3">
      <c r="A619" s="57">
        <v>44316</v>
      </c>
      <c r="B619">
        <v>29894663000189</v>
      </c>
      <c r="C619" t="s">
        <v>96</v>
      </c>
      <c r="D619" s="57">
        <v>44099</v>
      </c>
      <c r="E619">
        <v>159.82</v>
      </c>
      <c r="F619" s="57">
        <v>44172</v>
      </c>
      <c r="G619">
        <v>-144</v>
      </c>
      <c r="H619" s="57">
        <v>46638</v>
      </c>
      <c r="I619">
        <v>2322</v>
      </c>
      <c r="J619">
        <v>303589828</v>
      </c>
      <c r="K619">
        <v>84</v>
      </c>
      <c r="L619"/>
      <c r="M619"/>
      <c r="N619">
        <v>1.4426700000000001</v>
      </c>
      <c r="O619" s="83">
        <v>7528.18</v>
      </c>
      <c r="P619">
        <v>7764.1700000000019</v>
      </c>
      <c r="Q619">
        <v>1.790219</v>
      </c>
      <c r="R619">
        <v>8270.3599999999988</v>
      </c>
      <c r="S619">
        <v>1.790219</v>
      </c>
      <c r="T619" s="84">
        <v>7528.18</v>
      </c>
      <c r="U619" s="57">
        <v>44166</v>
      </c>
      <c r="V619" s="81" t="str">
        <f t="shared" si="27"/>
        <v>92020</v>
      </c>
      <c r="W619" s="80" t="str">
        <f t="shared" si="28"/>
        <v>Acima de 120 dias</v>
      </c>
      <c r="X619" s="81" t="str">
        <f t="shared" si="29"/>
        <v>122020</v>
      </c>
    </row>
    <row r="620" spans="1:24" x14ac:dyDescent="0.3">
      <c r="A620" s="57">
        <v>44316</v>
      </c>
      <c r="B620">
        <v>29894663000189</v>
      </c>
      <c r="C620" t="s">
        <v>96</v>
      </c>
      <c r="D620" s="57">
        <v>44134</v>
      </c>
      <c r="E620">
        <v>350.47</v>
      </c>
      <c r="F620" s="57">
        <v>44323</v>
      </c>
      <c r="G620">
        <v>7</v>
      </c>
      <c r="H620" s="57">
        <v>46728</v>
      </c>
      <c r="I620">
        <v>2412</v>
      </c>
      <c r="J620">
        <v>303597789</v>
      </c>
      <c r="K620">
        <v>84</v>
      </c>
      <c r="L620"/>
      <c r="M620"/>
      <c r="N620">
        <v>1.4378930000000001</v>
      </c>
      <c r="O620" s="83">
        <v>15034.34</v>
      </c>
      <c r="P620">
        <v>16602.910000000003</v>
      </c>
      <c r="Q620">
        <v>1.7859050000000001</v>
      </c>
      <c r="R620">
        <v>16748.330000000002</v>
      </c>
      <c r="S620">
        <v>1.7859050000000001</v>
      </c>
      <c r="T620" s="84">
        <v>15034.34</v>
      </c>
      <c r="U620" s="57">
        <v>44317</v>
      </c>
      <c r="V620" s="81" t="str">
        <f t="shared" si="27"/>
        <v>102020</v>
      </c>
      <c r="W620" s="80" t="str">
        <f t="shared" si="28"/>
        <v>1 a 30 dias</v>
      </c>
      <c r="X620" s="81" t="str">
        <f t="shared" si="29"/>
        <v>52021</v>
      </c>
    </row>
    <row r="621" spans="1:24" x14ac:dyDescent="0.3">
      <c r="A621" s="57">
        <v>44316</v>
      </c>
      <c r="B621">
        <v>29894663000189</v>
      </c>
      <c r="C621" t="s">
        <v>96</v>
      </c>
      <c r="D621" s="57">
        <v>44134</v>
      </c>
      <c r="E621">
        <v>63</v>
      </c>
      <c r="F621" s="57">
        <v>44262</v>
      </c>
      <c r="G621">
        <v>-54</v>
      </c>
      <c r="H621" s="57">
        <v>46699</v>
      </c>
      <c r="I621">
        <v>2383</v>
      </c>
      <c r="J621">
        <v>303627010</v>
      </c>
      <c r="K621">
        <v>84</v>
      </c>
      <c r="L621"/>
      <c r="M621"/>
      <c r="N621">
        <v>1.4036659999999999</v>
      </c>
      <c r="O621" s="83">
        <v>2850.7</v>
      </c>
      <c r="P621">
        <v>3064.09</v>
      </c>
      <c r="Q621">
        <v>1.7396149999999999</v>
      </c>
      <c r="R621">
        <v>3149.1</v>
      </c>
      <c r="S621">
        <v>1.7396149999999999</v>
      </c>
      <c r="T621" s="84">
        <v>2850.7</v>
      </c>
      <c r="U621" s="57">
        <v>44256</v>
      </c>
      <c r="V621" s="81" t="str">
        <f t="shared" si="27"/>
        <v>102020</v>
      </c>
      <c r="W621" s="80" t="str">
        <f t="shared" si="28"/>
        <v>31 a 60 dias</v>
      </c>
      <c r="X621" s="81" t="str">
        <f t="shared" si="29"/>
        <v>32021</v>
      </c>
    </row>
    <row r="622" spans="1:24" x14ac:dyDescent="0.3">
      <c r="A622" s="57">
        <v>44316</v>
      </c>
      <c r="B622">
        <v>29894663000189</v>
      </c>
      <c r="C622" t="s">
        <v>96</v>
      </c>
      <c r="D622" s="57">
        <v>44134</v>
      </c>
      <c r="E622">
        <v>52.15</v>
      </c>
      <c r="F622" s="57">
        <v>44262</v>
      </c>
      <c r="G622">
        <v>-54</v>
      </c>
      <c r="H622" s="57">
        <v>46699</v>
      </c>
      <c r="I622">
        <v>2383</v>
      </c>
      <c r="J622">
        <v>303638452</v>
      </c>
      <c r="K622">
        <v>84</v>
      </c>
      <c r="L622"/>
      <c r="M622"/>
      <c r="N622">
        <v>1.4141650000000001</v>
      </c>
      <c r="O622" s="83">
        <v>2352.1099999999997</v>
      </c>
      <c r="P622">
        <v>2527.12</v>
      </c>
      <c r="Q622">
        <v>1.7508680000000001</v>
      </c>
      <c r="R622">
        <v>2598.4899999999998</v>
      </c>
      <c r="S622">
        <v>1.7508680000000001</v>
      </c>
      <c r="T622" s="84">
        <v>2352.1099999999997</v>
      </c>
      <c r="U622" s="57">
        <v>44256</v>
      </c>
      <c r="V622" s="81" t="str">
        <f t="shared" si="27"/>
        <v>102020</v>
      </c>
      <c r="W622" s="80" t="str">
        <f t="shared" si="28"/>
        <v>31 a 60 dias</v>
      </c>
      <c r="X622" s="81" t="str">
        <f t="shared" si="29"/>
        <v>32021</v>
      </c>
    </row>
    <row r="623" spans="1:24" x14ac:dyDescent="0.3">
      <c r="A623" s="57">
        <v>44316</v>
      </c>
      <c r="B623">
        <v>29894663000189</v>
      </c>
      <c r="C623" t="s">
        <v>96</v>
      </c>
      <c r="D623" s="57">
        <v>44001</v>
      </c>
      <c r="E623">
        <v>317.70999999999998</v>
      </c>
      <c r="F623" s="57">
        <v>44323</v>
      </c>
      <c r="G623">
        <v>7</v>
      </c>
      <c r="H623" s="57">
        <v>46545</v>
      </c>
      <c r="I623">
        <v>2229</v>
      </c>
      <c r="J623">
        <v>303642819</v>
      </c>
      <c r="K623">
        <v>84</v>
      </c>
      <c r="L623"/>
      <c r="M623"/>
      <c r="N623">
        <v>1.440831</v>
      </c>
      <c r="O623" s="83">
        <v>13145.72</v>
      </c>
      <c r="P623">
        <v>15394.96</v>
      </c>
      <c r="Q623">
        <v>1.785868</v>
      </c>
      <c r="R623">
        <v>14539.21</v>
      </c>
      <c r="S623">
        <v>1.785868</v>
      </c>
      <c r="T623" s="84">
        <v>13145.72</v>
      </c>
      <c r="U623" s="57">
        <v>44317</v>
      </c>
      <c r="V623" s="81" t="str">
        <f t="shared" si="27"/>
        <v>62020</v>
      </c>
      <c r="W623" s="80" t="str">
        <f t="shared" si="28"/>
        <v>1 a 30 dias</v>
      </c>
      <c r="X623" s="81" t="str">
        <f t="shared" si="29"/>
        <v>52021</v>
      </c>
    </row>
    <row r="624" spans="1:24" x14ac:dyDescent="0.3">
      <c r="A624" s="57">
        <v>44316</v>
      </c>
      <c r="B624">
        <v>29894663000189</v>
      </c>
      <c r="C624" t="s">
        <v>96</v>
      </c>
      <c r="D624" s="57">
        <v>44074</v>
      </c>
      <c r="E624">
        <v>120.97</v>
      </c>
      <c r="F624" s="57">
        <v>44142</v>
      </c>
      <c r="G624">
        <v>-174</v>
      </c>
      <c r="H624" s="57">
        <v>46608</v>
      </c>
      <c r="I624">
        <v>2292</v>
      </c>
      <c r="J624">
        <v>303673396</v>
      </c>
      <c r="K624">
        <v>84</v>
      </c>
      <c r="L624"/>
      <c r="M624"/>
      <c r="N624">
        <v>1.4394260000000001</v>
      </c>
      <c r="O624" s="83">
        <v>5792.14</v>
      </c>
      <c r="P624">
        <v>5898.4600000000028</v>
      </c>
      <c r="Q624">
        <v>1.787647</v>
      </c>
      <c r="R624">
        <v>6346.32</v>
      </c>
      <c r="S624">
        <v>1.787647</v>
      </c>
      <c r="T624" s="84">
        <v>5792.14</v>
      </c>
      <c r="U624" s="57">
        <v>44136</v>
      </c>
      <c r="V624" s="81" t="str">
        <f t="shared" si="27"/>
        <v>82020</v>
      </c>
      <c r="W624" s="80" t="str">
        <f t="shared" si="28"/>
        <v>Acima de 120 dias</v>
      </c>
      <c r="X624" s="81" t="str">
        <f t="shared" si="29"/>
        <v>112020</v>
      </c>
    </row>
    <row r="625" spans="1:24" x14ac:dyDescent="0.3">
      <c r="A625" s="57">
        <v>44316</v>
      </c>
      <c r="B625">
        <v>29894663000189</v>
      </c>
      <c r="C625" t="s">
        <v>96</v>
      </c>
      <c r="D625" s="57">
        <v>44134</v>
      </c>
      <c r="E625">
        <v>120.35</v>
      </c>
      <c r="F625" s="57">
        <v>44293</v>
      </c>
      <c r="G625">
        <v>-23</v>
      </c>
      <c r="H625" s="57">
        <v>46667</v>
      </c>
      <c r="I625">
        <v>2351</v>
      </c>
      <c r="J625">
        <v>303674253</v>
      </c>
      <c r="K625">
        <v>84</v>
      </c>
      <c r="L625"/>
      <c r="M625"/>
      <c r="N625">
        <v>1.3599999999999999</v>
      </c>
      <c r="O625" s="83">
        <v>5680.04</v>
      </c>
      <c r="P625">
        <v>6024.760000000002</v>
      </c>
      <c r="Q625">
        <v>1.502594</v>
      </c>
      <c r="R625">
        <v>5934.7699999999995</v>
      </c>
      <c r="S625">
        <v>1.502594</v>
      </c>
      <c r="T625" s="84">
        <v>5680.04</v>
      </c>
      <c r="U625" s="57">
        <v>44287</v>
      </c>
      <c r="V625" s="81" t="str">
        <f t="shared" si="27"/>
        <v>102020</v>
      </c>
      <c r="W625" s="80" t="str">
        <f t="shared" si="28"/>
        <v>1 a 30 dias</v>
      </c>
      <c r="X625" s="81" t="str">
        <f t="shared" si="29"/>
        <v>42021</v>
      </c>
    </row>
    <row r="626" spans="1:24" x14ac:dyDescent="0.3">
      <c r="A626" s="57">
        <v>44316</v>
      </c>
      <c r="B626">
        <v>29894663000189</v>
      </c>
      <c r="C626" t="s">
        <v>96</v>
      </c>
      <c r="D626" s="57">
        <v>44099</v>
      </c>
      <c r="E626">
        <v>236.2</v>
      </c>
      <c r="F626" s="57">
        <v>44323</v>
      </c>
      <c r="G626">
        <v>7</v>
      </c>
      <c r="H626" s="57">
        <v>46699</v>
      </c>
      <c r="I626">
        <v>2383</v>
      </c>
      <c r="J626">
        <v>303679629</v>
      </c>
      <c r="K626">
        <v>84</v>
      </c>
      <c r="L626"/>
      <c r="M626"/>
      <c r="N626">
        <v>1.361011</v>
      </c>
      <c r="O626" s="83">
        <v>10330.150000000001</v>
      </c>
      <c r="P626">
        <v>11477.09</v>
      </c>
      <c r="Q626">
        <v>1.7025699999999999</v>
      </c>
      <c r="R626">
        <v>11488.980000000001</v>
      </c>
      <c r="S626">
        <v>1.7025699999999999</v>
      </c>
      <c r="T626" s="84">
        <v>10330.150000000001</v>
      </c>
      <c r="U626" s="57">
        <v>44317</v>
      </c>
      <c r="V626" s="81" t="str">
        <f t="shared" si="27"/>
        <v>92020</v>
      </c>
      <c r="W626" s="80" t="str">
        <f t="shared" si="28"/>
        <v>1 a 30 dias</v>
      </c>
      <c r="X626" s="81" t="str">
        <f t="shared" si="29"/>
        <v>52021</v>
      </c>
    </row>
    <row r="627" spans="1:24" x14ac:dyDescent="0.3">
      <c r="A627" s="57">
        <v>44316</v>
      </c>
      <c r="B627">
        <v>29894663000189</v>
      </c>
      <c r="C627" t="s">
        <v>96</v>
      </c>
      <c r="D627" s="57">
        <v>44099</v>
      </c>
      <c r="E627">
        <v>313.5</v>
      </c>
      <c r="F627" s="57">
        <v>44203</v>
      </c>
      <c r="G627">
        <v>-113</v>
      </c>
      <c r="H627" s="57">
        <v>46273</v>
      </c>
      <c r="I627">
        <v>1957</v>
      </c>
      <c r="J627">
        <v>303687042</v>
      </c>
      <c r="K627">
        <v>72</v>
      </c>
      <c r="L627"/>
      <c r="M627"/>
      <c r="N627">
        <v>1.3599999999999999</v>
      </c>
      <c r="O627" s="83">
        <v>13719.19</v>
      </c>
      <c r="P627">
        <v>14366.839999999997</v>
      </c>
      <c r="Q627">
        <v>1.6873229999999999</v>
      </c>
      <c r="R627">
        <v>14855.37</v>
      </c>
      <c r="S627">
        <v>1.6873229999999999</v>
      </c>
      <c r="T627" s="84">
        <v>13719.19</v>
      </c>
      <c r="U627" s="57">
        <v>44197</v>
      </c>
      <c r="V627" s="81" t="str">
        <f t="shared" si="27"/>
        <v>92020</v>
      </c>
      <c r="W627" s="80" t="str">
        <f t="shared" si="28"/>
        <v>91 a 120 dias</v>
      </c>
      <c r="X627" s="81" t="str">
        <f t="shared" si="29"/>
        <v>12021</v>
      </c>
    </row>
    <row r="628" spans="1:24" x14ac:dyDescent="0.3">
      <c r="A628" s="57">
        <v>44316</v>
      </c>
      <c r="B628">
        <v>29894663000189</v>
      </c>
      <c r="C628" t="s">
        <v>96</v>
      </c>
      <c r="D628" s="57">
        <v>43903</v>
      </c>
      <c r="E628">
        <v>217</v>
      </c>
      <c r="F628" s="57">
        <v>44019</v>
      </c>
      <c r="G628">
        <v>-297</v>
      </c>
      <c r="H628" s="57">
        <v>46062</v>
      </c>
      <c r="I628">
        <v>1746</v>
      </c>
      <c r="J628">
        <v>303700487</v>
      </c>
      <c r="K628">
        <v>72</v>
      </c>
      <c r="L628"/>
      <c r="M628"/>
      <c r="N628">
        <v>1.36</v>
      </c>
      <c r="O628" s="83">
        <v>10340.24</v>
      </c>
      <c r="P628">
        <v>9803.7300000000032</v>
      </c>
      <c r="Q628">
        <v>1.6445240000000001</v>
      </c>
      <c r="R628">
        <v>10924.89</v>
      </c>
      <c r="S628">
        <v>1.6445240000000001</v>
      </c>
      <c r="T628" s="84">
        <v>10340.24</v>
      </c>
      <c r="U628" s="57">
        <v>44044</v>
      </c>
      <c r="V628" s="81" t="str">
        <f t="shared" si="27"/>
        <v>32020</v>
      </c>
      <c r="W628" s="80" t="str">
        <f t="shared" si="28"/>
        <v>Acima de 120 dias</v>
      </c>
      <c r="X628" s="81" t="str">
        <f t="shared" si="29"/>
        <v>82020</v>
      </c>
    </row>
    <row r="629" spans="1:24" x14ac:dyDescent="0.3">
      <c r="A629" s="57">
        <v>44316</v>
      </c>
      <c r="B629">
        <v>29894663000189</v>
      </c>
      <c r="C629" t="s">
        <v>96</v>
      </c>
      <c r="D629" s="57">
        <v>43903</v>
      </c>
      <c r="E629">
        <v>24.14</v>
      </c>
      <c r="F629" s="57">
        <v>43989</v>
      </c>
      <c r="G629">
        <v>-327</v>
      </c>
      <c r="H629" s="57">
        <v>46062</v>
      </c>
      <c r="I629">
        <v>1746</v>
      </c>
      <c r="J629">
        <v>303705630</v>
      </c>
      <c r="K629">
        <v>72</v>
      </c>
      <c r="L629"/>
      <c r="M629"/>
      <c r="N629">
        <v>1.4950000000000001</v>
      </c>
      <c r="O629" s="83">
        <v>1095.93</v>
      </c>
      <c r="P629">
        <v>1047.4000000000001</v>
      </c>
      <c r="Q629">
        <v>2.033207</v>
      </c>
      <c r="R629">
        <v>1207.8900000000001</v>
      </c>
      <c r="S629">
        <v>2.033207</v>
      </c>
      <c r="T629" s="84">
        <v>1095.93</v>
      </c>
      <c r="U629" s="57">
        <v>43983</v>
      </c>
      <c r="V629" s="81" t="str">
        <f t="shared" si="27"/>
        <v>32020</v>
      </c>
      <c r="W629" s="80" t="str">
        <f t="shared" si="28"/>
        <v>Acima de 120 dias</v>
      </c>
      <c r="X629" s="81" t="str">
        <f t="shared" si="29"/>
        <v>62020</v>
      </c>
    </row>
    <row r="630" spans="1:24" x14ac:dyDescent="0.3">
      <c r="A630" s="57">
        <v>44316</v>
      </c>
      <c r="B630">
        <v>29894663000189</v>
      </c>
      <c r="C630" t="s">
        <v>96</v>
      </c>
      <c r="D630" s="57">
        <v>43936</v>
      </c>
      <c r="E630">
        <v>510</v>
      </c>
      <c r="F630" s="57">
        <v>44081</v>
      </c>
      <c r="G630">
        <v>-235</v>
      </c>
      <c r="H630" s="57">
        <v>46090</v>
      </c>
      <c r="I630">
        <v>1774</v>
      </c>
      <c r="J630">
        <v>303716534</v>
      </c>
      <c r="K630">
        <v>72</v>
      </c>
      <c r="L630"/>
      <c r="M630"/>
      <c r="N630">
        <v>1.4418645444319871</v>
      </c>
      <c r="O630" s="83">
        <v>22837.53</v>
      </c>
      <c r="P630">
        <v>22508.86</v>
      </c>
      <c r="Q630">
        <v>1.7846880000000001</v>
      </c>
      <c r="R630">
        <v>24467.66</v>
      </c>
      <c r="S630">
        <v>1.7846880000000001</v>
      </c>
      <c r="T630" s="84">
        <v>22837.53</v>
      </c>
      <c r="U630" s="57">
        <v>44105</v>
      </c>
      <c r="V630" s="81" t="str">
        <f t="shared" si="27"/>
        <v>42020</v>
      </c>
      <c r="W630" s="80" t="str">
        <f t="shared" si="28"/>
        <v>Acima de 120 dias</v>
      </c>
      <c r="X630" s="81" t="str">
        <f t="shared" si="29"/>
        <v>102020</v>
      </c>
    </row>
    <row r="631" spans="1:24" x14ac:dyDescent="0.3">
      <c r="A631" s="57">
        <v>44316</v>
      </c>
      <c r="B631">
        <v>29894663000189</v>
      </c>
      <c r="C631" t="s">
        <v>96</v>
      </c>
      <c r="D631" s="57">
        <v>43978</v>
      </c>
      <c r="E631">
        <v>18</v>
      </c>
      <c r="F631" s="57">
        <v>44172</v>
      </c>
      <c r="G631">
        <v>-144</v>
      </c>
      <c r="H631" s="57">
        <v>46119</v>
      </c>
      <c r="I631">
        <v>1803</v>
      </c>
      <c r="J631">
        <v>303719045</v>
      </c>
      <c r="K631">
        <v>72</v>
      </c>
      <c r="L631"/>
      <c r="M631"/>
      <c r="N631">
        <v>1.4949999999999999</v>
      </c>
      <c r="O631" s="83">
        <v>719.23</v>
      </c>
      <c r="P631">
        <v>786.5100000000001</v>
      </c>
      <c r="Q631">
        <v>2.0392869999999998</v>
      </c>
      <c r="R631">
        <v>807.66</v>
      </c>
      <c r="S631">
        <v>2.0392869999999998</v>
      </c>
      <c r="T631" s="84">
        <v>719.23</v>
      </c>
      <c r="U631" s="57">
        <v>44166</v>
      </c>
      <c r="V631" s="81" t="str">
        <f t="shared" si="27"/>
        <v>52020</v>
      </c>
      <c r="W631" s="80" t="str">
        <f t="shared" si="28"/>
        <v>Acima de 120 dias</v>
      </c>
      <c r="X631" s="81" t="str">
        <f t="shared" si="29"/>
        <v>122020</v>
      </c>
    </row>
    <row r="632" spans="1:24" x14ac:dyDescent="0.3">
      <c r="A632" s="57">
        <v>44316</v>
      </c>
      <c r="B632">
        <v>29894663000189</v>
      </c>
      <c r="C632" t="s">
        <v>96</v>
      </c>
      <c r="D632" s="57">
        <v>43978</v>
      </c>
      <c r="E632">
        <v>100.01</v>
      </c>
      <c r="F632" s="57">
        <v>44234</v>
      </c>
      <c r="G632">
        <v>-82</v>
      </c>
      <c r="H632" s="57">
        <v>46514</v>
      </c>
      <c r="I632">
        <v>2198</v>
      </c>
      <c r="J632">
        <v>303738033</v>
      </c>
      <c r="K632">
        <v>84</v>
      </c>
      <c r="L632"/>
      <c r="M632"/>
      <c r="N632">
        <v>1.4433770000000001</v>
      </c>
      <c r="O632" s="83">
        <v>4404.8100000000004</v>
      </c>
      <c r="P632">
        <v>4859.1399999999985</v>
      </c>
      <c r="Q632">
        <v>1.7912269999999999</v>
      </c>
      <c r="R632">
        <v>4838.53</v>
      </c>
      <c r="S632">
        <v>1.7912269999999999</v>
      </c>
      <c r="T632" s="84">
        <v>4404.8100000000004</v>
      </c>
      <c r="U632" s="57">
        <v>44228</v>
      </c>
      <c r="V632" s="81" t="str">
        <f t="shared" si="27"/>
        <v>52020</v>
      </c>
      <c r="W632" s="80" t="str">
        <f t="shared" si="28"/>
        <v>61 a 90 dias</v>
      </c>
      <c r="X632" s="81" t="str">
        <f t="shared" si="29"/>
        <v>22021</v>
      </c>
    </row>
    <row r="633" spans="1:24" x14ac:dyDescent="0.3">
      <c r="A633" s="57">
        <v>44316</v>
      </c>
      <c r="B633">
        <v>29894663000189</v>
      </c>
      <c r="C633" t="s">
        <v>96</v>
      </c>
      <c r="D633" s="57">
        <v>44074</v>
      </c>
      <c r="E633">
        <v>63</v>
      </c>
      <c r="F633" s="57">
        <v>44203</v>
      </c>
      <c r="G633">
        <v>-113</v>
      </c>
      <c r="H633" s="57">
        <v>46575</v>
      </c>
      <c r="I633">
        <v>2259</v>
      </c>
      <c r="J633">
        <v>303757848</v>
      </c>
      <c r="K633">
        <v>84</v>
      </c>
      <c r="L633"/>
      <c r="M633"/>
      <c r="N633">
        <v>1.4312995585840311</v>
      </c>
      <c r="O633" s="83">
        <v>2880.53</v>
      </c>
      <c r="P633">
        <v>3061.2299999999987</v>
      </c>
      <c r="Q633">
        <v>1.779034</v>
      </c>
      <c r="R633">
        <v>3164.98</v>
      </c>
      <c r="S633">
        <v>1.779034</v>
      </c>
      <c r="T633" s="84">
        <v>2880.53</v>
      </c>
      <c r="U633" s="57">
        <v>44197</v>
      </c>
      <c r="V633" s="81" t="str">
        <f t="shared" si="27"/>
        <v>82020</v>
      </c>
      <c r="W633" s="80" t="str">
        <f t="shared" si="28"/>
        <v>91 a 120 dias</v>
      </c>
      <c r="X633" s="81" t="str">
        <f t="shared" si="29"/>
        <v>12021</v>
      </c>
    </row>
    <row r="634" spans="1:24" x14ac:dyDescent="0.3">
      <c r="A634" s="57">
        <v>44316</v>
      </c>
      <c r="B634">
        <v>29894663000189</v>
      </c>
      <c r="C634" t="s">
        <v>96</v>
      </c>
      <c r="D634" s="57">
        <v>44074</v>
      </c>
      <c r="E634">
        <v>108.17</v>
      </c>
      <c r="F634" s="57">
        <v>44323</v>
      </c>
      <c r="G634">
        <v>7</v>
      </c>
      <c r="H634" s="57">
        <v>46608</v>
      </c>
      <c r="I634">
        <v>2292</v>
      </c>
      <c r="J634">
        <v>303760486</v>
      </c>
      <c r="K634">
        <v>84</v>
      </c>
      <c r="L634"/>
      <c r="M634"/>
      <c r="N634">
        <v>1.3599999999999999</v>
      </c>
      <c r="O634" s="83">
        <v>5001.1099999999997</v>
      </c>
      <c r="P634">
        <v>5417.1500000000015</v>
      </c>
      <c r="Q634">
        <v>1.4547399999999999</v>
      </c>
      <c r="R634">
        <v>5150.05</v>
      </c>
      <c r="S634">
        <v>1.4547399999999999</v>
      </c>
      <c r="T634" s="84">
        <v>5001.1099999999997</v>
      </c>
      <c r="U634" s="57">
        <v>44317</v>
      </c>
      <c r="V634" s="81" t="str">
        <f t="shared" si="27"/>
        <v>82020</v>
      </c>
      <c r="W634" s="80" t="str">
        <f t="shared" si="28"/>
        <v>1 a 30 dias</v>
      </c>
      <c r="X634" s="81" t="str">
        <f t="shared" si="29"/>
        <v>52021</v>
      </c>
    </row>
    <row r="635" spans="1:24" x14ac:dyDescent="0.3">
      <c r="A635" s="57">
        <v>44316</v>
      </c>
      <c r="B635">
        <v>29894663000189</v>
      </c>
      <c r="C635" t="s">
        <v>96</v>
      </c>
      <c r="D635" s="57">
        <v>44074</v>
      </c>
      <c r="E635">
        <v>242.17</v>
      </c>
      <c r="F635" s="57">
        <v>44323</v>
      </c>
      <c r="G635">
        <v>7</v>
      </c>
      <c r="H635" s="57">
        <v>46638</v>
      </c>
      <c r="I635">
        <v>2322</v>
      </c>
      <c r="J635">
        <v>303767121</v>
      </c>
      <c r="K635">
        <v>84</v>
      </c>
      <c r="L635"/>
      <c r="M635"/>
      <c r="N635">
        <v>1.3599999999999999</v>
      </c>
      <c r="O635" s="83">
        <v>11118.59</v>
      </c>
      <c r="P635">
        <v>11962.860000000002</v>
      </c>
      <c r="Q635">
        <v>1.500516</v>
      </c>
      <c r="R635">
        <v>11615.54</v>
      </c>
      <c r="S635">
        <v>1.500516</v>
      </c>
      <c r="T635" s="84">
        <v>11118.59</v>
      </c>
      <c r="U635" s="57">
        <v>44317</v>
      </c>
      <c r="V635" s="81" t="str">
        <f t="shared" si="27"/>
        <v>82020</v>
      </c>
      <c r="W635" s="80" t="str">
        <f t="shared" si="28"/>
        <v>1 a 30 dias</v>
      </c>
      <c r="X635" s="81" t="str">
        <f t="shared" si="29"/>
        <v>52021</v>
      </c>
    </row>
    <row r="636" spans="1:24" x14ac:dyDescent="0.3">
      <c r="A636" s="57">
        <v>44316</v>
      </c>
      <c r="B636">
        <v>29894663000189</v>
      </c>
      <c r="C636" t="s">
        <v>96</v>
      </c>
      <c r="D636" s="57">
        <v>44074</v>
      </c>
      <c r="E636">
        <v>77.47</v>
      </c>
      <c r="F636" s="57">
        <v>44142</v>
      </c>
      <c r="G636">
        <v>-174</v>
      </c>
      <c r="H636" s="57">
        <v>46608</v>
      </c>
      <c r="I636">
        <v>2292</v>
      </c>
      <c r="J636">
        <v>303768427</v>
      </c>
      <c r="K636">
        <v>84</v>
      </c>
      <c r="L636"/>
      <c r="M636"/>
      <c r="N636">
        <v>1.440572</v>
      </c>
      <c r="O636" s="83">
        <v>3708.18</v>
      </c>
      <c r="P636">
        <v>3775.9400000000014</v>
      </c>
      <c r="Q636">
        <v>1.7888500000000001</v>
      </c>
      <c r="R636">
        <v>4062.96</v>
      </c>
      <c r="S636">
        <v>1.7888500000000001</v>
      </c>
      <c r="T636" s="84">
        <v>3708.18</v>
      </c>
      <c r="U636" s="57">
        <v>44136</v>
      </c>
      <c r="V636" s="81" t="str">
        <f t="shared" si="27"/>
        <v>82020</v>
      </c>
      <c r="W636" s="80" t="str">
        <f t="shared" si="28"/>
        <v>Acima de 120 dias</v>
      </c>
      <c r="X636" s="81" t="str">
        <f t="shared" si="29"/>
        <v>112020</v>
      </c>
    </row>
    <row r="637" spans="1:24" x14ac:dyDescent="0.3">
      <c r="A637" s="57">
        <v>44316</v>
      </c>
      <c r="B637">
        <v>29894663000189</v>
      </c>
      <c r="C637" t="s">
        <v>96</v>
      </c>
      <c r="D637" s="57">
        <v>44074</v>
      </c>
      <c r="E637">
        <v>313.5</v>
      </c>
      <c r="F637" s="57">
        <v>44323</v>
      </c>
      <c r="G637">
        <v>7</v>
      </c>
      <c r="H637" s="57">
        <v>46638</v>
      </c>
      <c r="I637">
        <v>2322</v>
      </c>
      <c r="J637">
        <v>303776093</v>
      </c>
      <c r="K637">
        <v>84</v>
      </c>
      <c r="L637"/>
      <c r="M637"/>
      <c r="N637">
        <v>1.4081239999999999</v>
      </c>
      <c r="O637" s="83">
        <v>13380.85</v>
      </c>
      <c r="P637">
        <v>15229.760000000004</v>
      </c>
      <c r="Q637">
        <v>1.7437</v>
      </c>
      <c r="R637">
        <v>14813.05</v>
      </c>
      <c r="S637">
        <v>1.7437</v>
      </c>
      <c r="T637" s="84">
        <v>13380.85</v>
      </c>
      <c r="U637" s="57">
        <v>44317</v>
      </c>
      <c r="V637" s="81" t="str">
        <f t="shared" si="27"/>
        <v>82020</v>
      </c>
      <c r="W637" s="80" t="str">
        <f t="shared" si="28"/>
        <v>1 a 30 dias</v>
      </c>
      <c r="X637" s="81" t="str">
        <f t="shared" si="29"/>
        <v>52021</v>
      </c>
    </row>
    <row r="638" spans="1:24" x14ac:dyDescent="0.3">
      <c r="A638" s="57">
        <v>44316</v>
      </c>
      <c r="B638">
        <v>29894663000189</v>
      </c>
      <c r="C638" t="s">
        <v>96</v>
      </c>
      <c r="D638" s="57">
        <v>44099</v>
      </c>
      <c r="E638">
        <v>70.08</v>
      </c>
      <c r="F638" s="57">
        <v>44323</v>
      </c>
      <c r="G638">
        <v>7</v>
      </c>
      <c r="H638" s="57">
        <v>46699</v>
      </c>
      <c r="I638">
        <v>2383</v>
      </c>
      <c r="J638">
        <v>303789009</v>
      </c>
      <c r="K638">
        <v>84</v>
      </c>
      <c r="L638"/>
      <c r="M638"/>
      <c r="N638">
        <v>1.447929</v>
      </c>
      <c r="O638" s="83">
        <v>2977.69</v>
      </c>
      <c r="P638">
        <v>3300.9099999999989</v>
      </c>
      <c r="Q638">
        <v>1.7989999999999999</v>
      </c>
      <c r="R638">
        <v>3316.15</v>
      </c>
      <c r="S638">
        <v>1.7989999999999999</v>
      </c>
      <c r="T638" s="84">
        <v>2977.69</v>
      </c>
      <c r="U638" s="57">
        <v>44317</v>
      </c>
      <c r="V638" s="81" t="str">
        <f t="shared" si="27"/>
        <v>92020</v>
      </c>
      <c r="W638" s="80" t="str">
        <f t="shared" si="28"/>
        <v>1 a 30 dias</v>
      </c>
      <c r="X638" s="81" t="str">
        <f t="shared" si="29"/>
        <v>52021</v>
      </c>
    </row>
    <row r="639" spans="1:24" x14ac:dyDescent="0.3">
      <c r="A639" s="57">
        <v>44316</v>
      </c>
      <c r="B639">
        <v>29894663000189</v>
      </c>
      <c r="C639" t="s">
        <v>96</v>
      </c>
      <c r="D639" s="57">
        <v>44074</v>
      </c>
      <c r="E639">
        <v>88.83</v>
      </c>
      <c r="F639" s="57">
        <v>44323</v>
      </c>
      <c r="G639">
        <v>7</v>
      </c>
      <c r="H639" s="57">
        <v>46575</v>
      </c>
      <c r="I639">
        <v>2259</v>
      </c>
      <c r="J639">
        <v>303859608</v>
      </c>
      <c r="K639">
        <v>84</v>
      </c>
      <c r="L639"/>
      <c r="M639"/>
      <c r="N639">
        <v>1.4418991834378181</v>
      </c>
      <c r="O639" s="83">
        <v>3694.41</v>
      </c>
      <c r="P639">
        <v>4301.2300000000014</v>
      </c>
      <c r="Q639">
        <v>1.7902530000000001</v>
      </c>
      <c r="R639">
        <v>4094.19</v>
      </c>
      <c r="S639">
        <v>1.7902530000000001</v>
      </c>
      <c r="T639" s="84">
        <v>3694.41</v>
      </c>
      <c r="U639" s="57">
        <v>44317</v>
      </c>
      <c r="V639" s="81" t="str">
        <f t="shared" si="27"/>
        <v>82020</v>
      </c>
      <c r="W639" s="80" t="str">
        <f t="shared" si="28"/>
        <v>1 a 30 dias</v>
      </c>
      <c r="X639" s="81" t="str">
        <f t="shared" si="29"/>
        <v>52021</v>
      </c>
    </row>
    <row r="640" spans="1:24" x14ac:dyDescent="0.3">
      <c r="A640" s="57">
        <v>44316</v>
      </c>
      <c r="B640">
        <v>29894663000189</v>
      </c>
      <c r="C640" t="s">
        <v>96</v>
      </c>
      <c r="D640" s="57">
        <v>43978</v>
      </c>
      <c r="E640">
        <v>58</v>
      </c>
      <c r="F640" s="57">
        <v>44323</v>
      </c>
      <c r="G640">
        <v>7</v>
      </c>
      <c r="H640" s="57">
        <v>46119</v>
      </c>
      <c r="I640">
        <v>1803</v>
      </c>
      <c r="J640">
        <v>303920823</v>
      </c>
      <c r="K640">
        <v>72</v>
      </c>
      <c r="L640"/>
      <c r="M640"/>
      <c r="N640">
        <v>1.4949999999999999</v>
      </c>
      <c r="O640" s="83">
        <v>2036.1</v>
      </c>
      <c r="P640">
        <v>2534.21</v>
      </c>
      <c r="Q640">
        <v>2.0209929999999998</v>
      </c>
      <c r="R640">
        <v>2312.3000000000002</v>
      </c>
      <c r="S640">
        <v>2.0209929999999998</v>
      </c>
      <c r="T640" s="84">
        <v>2036.1</v>
      </c>
      <c r="U640" s="57">
        <v>44317</v>
      </c>
      <c r="V640" s="81" t="str">
        <f t="shared" si="27"/>
        <v>52020</v>
      </c>
      <c r="W640" s="80" t="str">
        <f t="shared" si="28"/>
        <v>1 a 30 dias</v>
      </c>
      <c r="X640" s="81" t="str">
        <f t="shared" si="29"/>
        <v>52021</v>
      </c>
    </row>
    <row r="641" spans="1:24" x14ac:dyDescent="0.3">
      <c r="A641" s="57">
        <v>44316</v>
      </c>
      <c r="B641">
        <v>29894663000189</v>
      </c>
      <c r="C641" t="s">
        <v>96</v>
      </c>
      <c r="D641" s="57">
        <v>44001</v>
      </c>
      <c r="E641">
        <v>328.14</v>
      </c>
      <c r="F641" s="57">
        <v>44111</v>
      </c>
      <c r="G641">
        <v>-205</v>
      </c>
      <c r="H641" s="57">
        <v>46545</v>
      </c>
      <c r="I641">
        <v>2229</v>
      </c>
      <c r="J641">
        <v>303944161</v>
      </c>
      <c r="K641">
        <v>84</v>
      </c>
      <c r="L641"/>
      <c r="M641"/>
      <c r="N641">
        <v>1.4531530000000001</v>
      </c>
      <c r="O641" s="83">
        <v>15823.73</v>
      </c>
      <c r="P641">
        <v>15834.36</v>
      </c>
      <c r="Q641">
        <v>1.7989999999999999</v>
      </c>
      <c r="R641">
        <v>17258.3</v>
      </c>
      <c r="S641">
        <v>1.7989999999999999</v>
      </c>
      <c r="T641" s="84">
        <v>15823.73</v>
      </c>
      <c r="U641" s="57">
        <v>44105</v>
      </c>
      <c r="V641" s="81" t="str">
        <f t="shared" si="27"/>
        <v>62020</v>
      </c>
      <c r="W641" s="80" t="str">
        <f t="shared" si="28"/>
        <v>Acima de 120 dias</v>
      </c>
      <c r="X641" s="81" t="str">
        <f t="shared" si="29"/>
        <v>102020</v>
      </c>
    </row>
    <row r="642" spans="1:24" x14ac:dyDescent="0.3">
      <c r="A642" s="57">
        <v>44316</v>
      </c>
      <c r="B642">
        <v>29894663000189</v>
      </c>
      <c r="C642" t="s">
        <v>96</v>
      </c>
      <c r="D642" s="57">
        <v>44001</v>
      </c>
      <c r="E642">
        <v>699</v>
      </c>
      <c r="F642" s="57">
        <v>44019</v>
      </c>
      <c r="G642">
        <v>-297</v>
      </c>
      <c r="H642" s="57">
        <v>46545</v>
      </c>
      <c r="I642">
        <v>2229</v>
      </c>
      <c r="J642">
        <v>303945121</v>
      </c>
      <c r="K642">
        <v>84</v>
      </c>
      <c r="L642"/>
      <c r="M642"/>
      <c r="N642">
        <v>1.4531640000000001</v>
      </c>
      <c r="O642" s="83">
        <v>35804.54</v>
      </c>
      <c r="P642">
        <v>33730.01</v>
      </c>
      <c r="Q642">
        <v>1.7990010000000001</v>
      </c>
      <c r="R642">
        <v>38860.369999999995</v>
      </c>
      <c r="S642">
        <v>1.7990010000000001</v>
      </c>
      <c r="T642" s="84">
        <v>35804.54</v>
      </c>
      <c r="U642" s="57">
        <v>44044</v>
      </c>
      <c r="V642" s="81" t="str">
        <f t="shared" ref="V642:V705" si="30">MONTH(D642)&amp;YEAR(D642)</f>
        <v>62020</v>
      </c>
      <c r="W642" s="80" t="str">
        <f t="shared" ref="W642:W705" si="31">_xlfn.IFS(G642&lt;-120,"Acima de 120 dias",G642&lt;=-90,"91 a 120 dias",G642&lt;=-61,"61 a 90 dias",G642&lt;=-31,"31 a 60 dias",G642&gt;=-30,"1 a 30 dias")</f>
        <v>Acima de 120 dias</v>
      </c>
      <c r="X642" s="81" t="str">
        <f t="shared" si="29"/>
        <v>82020</v>
      </c>
    </row>
    <row r="643" spans="1:24" x14ac:dyDescent="0.3">
      <c r="A643" s="57">
        <v>44316</v>
      </c>
      <c r="B643">
        <v>29894663000189</v>
      </c>
      <c r="C643" t="s">
        <v>96</v>
      </c>
      <c r="D643" s="57">
        <v>44040</v>
      </c>
      <c r="E643">
        <v>280.45</v>
      </c>
      <c r="F643" s="57">
        <v>44172</v>
      </c>
      <c r="G643">
        <v>-144</v>
      </c>
      <c r="H643" s="57">
        <v>46545</v>
      </c>
      <c r="I643">
        <v>2229</v>
      </c>
      <c r="J643">
        <v>303948042</v>
      </c>
      <c r="K643">
        <v>84</v>
      </c>
      <c r="L643"/>
      <c r="M643"/>
      <c r="N643">
        <v>1.4388975544575096</v>
      </c>
      <c r="O643" s="83">
        <v>13002.69</v>
      </c>
      <c r="P643">
        <v>13570.009999999997</v>
      </c>
      <c r="Q643">
        <v>1.786913</v>
      </c>
      <c r="R643">
        <v>14243.710000000001</v>
      </c>
      <c r="S643">
        <v>1.786913</v>
      </c>
      <c r="T643" s="84">
        <v>13002.69</v>
      </c>
      <c r="U643" s="57">
        <v>44166</v>
      </c>
      <c r="V643" s="81" t="str">
        <f t="shared" si="30"/>
        <v>72020</v>
      </c>
      <c r="W643" s="80" t="str">
        <f t="shared" si="31"/>
        <v>Acima de 120 dias</v>
      </c>
      <c r="X643" s="81" t="str">
        <f t="shared" ref="X643:X706" si="32">MONTH(U643)&amp;YEAR(U643)</f>
        <v>122020</v>
      </c>
    </row>
    <row r="644" spans="1:24" x14ac:dyDescent="0.3">
      <c r="A644" s="57">
        <v>44316</v>
      </c>
      <c r="B644">
        <v>29894663000189</v>
      </c>
      <c r="C644" t="s">
        <v>96</v>
      </c>
      <c r="D644" s="57">
        <v>44074</v>
      </c>
      <c r="E644">
        <v>77.989999999999995</v>
      </c>
      <c r="F644" s="57">
        <v>44142</v>
      </c>
      <c r="G644">
        <v>-174</v>
      </c>
      <c r="H644" s="57">
        <v>46575</v>
      </c>
      <c r="I644">
        <v>2259</v>
      </c>
      <c r="J644">
        <v>303955517</v>
      </c>
      <c r="K644">
        <v>84</v>
      </c>
      <c r="L644"/>
      <c r="M644"/>
      <c r="N644">
        <v>1.4316821262419224</v>
      </c>
      <c r="O644" s="83">
        <v>3721.52</v>
      </c>
      <c r="P644">
        <v>3789.1</v>
      </c>
      <c r="Q644">
        <v>1.7794449999999999</v>
      </c>
      <c r="R644">
        <v>4073.58</v>
      </c>
      <c r="S644">
        <v>1.7794449999999999</v>
      </c>
      <c r="T644" s="84">
        <v>3721.52</v>
      </c>
      <c r="U644" s="57">
        <v>44136</v>
      </c>
      <c r="V644" s="81" t="str">
        <f t="shared" si="30"/>
        <v>82020</v>
      </c>
      <c r="W644" s="80" t="str">
        <f t="shared" si="31"/>
        <v>Acima de 120 dias</v>
      </c>
      <c r="X644" s="81" t="str">
        <f t="shared" si="32"/>
        <v>112020</v>
      </c>
    </row>
    <row r="645" spans="1:24" x14ac:dyDescent="0.3">
      <c r="A645" s="57">
        <v>44316</v>
      </c>
      <c r="B645">
        <v>29894663000189</v>
      </c>
      <c r="C645" t="s">
        <v>96</v>
      </c>
      <c r="D645" s="57">
        <v>43936</v>
      </c>
      <c r="E645">
        <v>226.32</v>
      </c>
      <c r="F645" s="57">
        <v>44172</v>
      </c>
      <c r="G645">
        <v>-144</v>
      </c>
      <c r="H645" s="57">
        <v>46090</v>
      </c>
      <c r="I645">
        <v>1774</v>
      </c>
      <c r="J645">
        <v>304012340</v>
      </c>
      <c r="K645">
        <v>72</v>
      </c>
      <c r="L645"/>
      <c r="M645"/>
      <c r="N645">
        <v>1.5130000000000001</v>
      </c>
      <c r="O645" s="83">
        <v>8933.07</v>
      </c>
      <c r="P645">
        <v>9780.369999999999</v>
      </c>
      <c r="Q645">
        <v>2.062681</v>
      </c>
      <c r="R645">
        <v>10021.75</v>
      </c>
      <c r="S645">
        <v>2.062681</v>
      </c>
      <c r="T645" s="84">
        <v>8933.07</v>
      </c>
      <c r="U645" s="57">
        <v>44166</v>
      </c>
      <c r="V645" s="81" t="str">
        <f t="shared" si="30"/>
        <v>42020</v>
      </c>
      <c r="W645" s="80" t="str">
        <f t="shared" si="31"/>
        <v>Acima de 120 dias</v>
      </c>
      <c r="X645" s="81" t="str">
        <f t="shared" si="32"/>
        <v>122020</v>
      </c>
    </row>
    <row r="646" spans="1:24" x14ac:dyDescent="0.3">
      <c r="A646" s="57">
        <v>44316</v>
      </c>
      <c r="B646">
        <v>29894663000189</v>
      </c>
      <c r="C646" t="s">
        <v>96</v>
      </c>
      <c r="D646" s="57">
        <v>43978</v>
      </c>
      <c r="E646">
        <v>158.80000000000001</v>
      </c>
      <c r="F646" s="57">
        <v>44142</v>
      </c>
      <c r="G646">
        <v>-174</v>
      </c>
      <c r="H646" s="57">
        <v>46119</v>
      </c>
      <c r="I646">
        <v>1803</v>
      </c>
      <c r="J646">
        <v>304018780</v>
      </c>
      <c r="K646">
        <v>72</v>
      </c>
      <c r="L646"/>
      <c r="M646"/>
      <c r="N646">
        <v>1.5032492476974977</v>
      </c>
      <c r="O646" s="83">
        <v>6478.1100000000006</v>
      </c>
      <c r="P646">
        <v>6921.9000000000005</v>
      </c>
      <c r="Q646">
        <v>2.0592199999999998</v>
      </c>
      <c r="R646">
        <v>7270.77</v>
      </c>
      <c r="S646">
        <v>2.0592199999999998</v>
      </c>
      <c r="T646" s="84">
        <v>6478.1100000000006</v>
      </c>
      <c r="U646" s="57">
        <v>44136</v>
      </c>
      <c r="V646" s="81" t="str">
        <f t="shared" si="30"/>
        <v>52020</v>
      </c>
      <c r="W646" s="80" t="str">
        <f t="shared" si="31"/>
        <v>Acima de 120 dias</v>
      </c>
      <c r="X646" s="81" t="str">
        <f t="shared" si="32"/>
        <v>112020</v>
      </c>
    </row>
    <row r="647" spans="1:24" x14ac:dyDescent="0.3">
      <c r="A647" s="57">
        <v>44316</v>
      </c>
      <c r="B647">
        <v>29894663000189</v>
      </c>
      <c r="C647" t="s">
        <v>96</v>
      </c>
      <c r="D647" s="57">
        <v>44040</v>
      </c>
      <c r="E647">
        <v>313.48</v>
      </c>
      <c r="F647" s="57">
        <v>44323</v>
      </c>
      <c r="G647">
        <v>7</v>
      </c>
      <c r="H647" s="57">
        <v>46119</v>
      </c>
      <c r="I647">
        <v>1803</v>
      </c>
      <c r="J647">
        <v>304022674</v>
      </c>
      <c r="K647">
        <v>72</v>
      </c>
      <c r="L647"/>
      <c r="M647"/>
      <c r="N647">
        <v>1.3985714642226164</v>
      </c>
      <c r="O647" s="83">
        <v>11620.779999999999</v>
      </c>
      <c r="P647">
        <v>13863.530000000002</v>
      </c>
      <c r="Q647">
        <v>1.7910509999999999</v>
      </c>
      <c r="R647">
        <v>12803.66</v>
      </c>
      <c r="S647">
        <v>1.7910509999999999</v>
      </c>
      <c r="T647" s="84">
        <v>11620.779999999999</v>
      </c>
      <c r="U647" s="57">
        <v>44317</v>
      </c>
      <c r="V647" s="81" t="str">
        <f t="shared" si="30"/>
        <v>72020</v>
      </c>
      <c r="W647" s="80" t="str">
        <f t="shared" si="31"/>
        <v>1 a 30 dias</v>
      </c>
      <c r="X647" s="81" t="str">
        <f t="shared" si="32"/>
        <v>52021</v>
      </c>
    </row>
    <row r="648" spans="1:24" x14ac:dyDescent="0.3">
      <c r="A648" s="57">
        <v>44316</v>
      </c>
      <c r="B648">
        <v>29894663000189</v>
      </c>
      <c r="C648" t="s">
        <v>96</v>
      </c>
      <c r="D648" s="57">
        <v>44074</v>
      </c>
      <c r="E648">
        <v>230</v>
      </c>
      <c r="F648" s="57">
        <v>44172</v>
      </c>
      <c r="G648">
        <v>-144</v>
      </c>
      <c r="H648" s="57">
        <v>46545</v>
      </c>
      <c r="I648">
        <v>2229</v>
      </c>
      <c r="J648">
        <v>304035932</v>
      </c>
      <c r="K648">
        <v>84</v>
      </c>
      <c r="L648"/>
      <c r="M648"/>
      <c r="N648">
        <v>1.3599999999999999</v>
      </c>
      <c r="O648" s="83">
        <v>12022.44</v>
      </c>
      <c r="P648">
        <v>11370.300000000005</v>
      </c>
      <c r="Q648">
        <v>1.3324959999999999</v>
      </c>
      <c r="R648">
        <v>11934.47</v>
      </c>
      <c r="S648">
        <v>1.3324959999999999</v>
      </c>
      <c r="T648" s="84">
        <v>12022.44</v>
      </c>
      <c r="U648" s="57">
        <v>44166</v>
      </c>
      <c r="V648" s="81" t="str">
        <f t="shared" si="30"/>
        <v>82020</v>
      </c>
      <c r="W648" s="80" t="str">
        <f t="shared" si="31"/>
        <v>Acima de 120 dias</v>
      </c>
      <c r="X648" s="81" t="str">
        <f t="shared" si="32"/>
        <v>122020</v>
      </c>
    </row>
    <row r="649" spans="1:24" x14ac:dyDescent="0.3">
      <c r="A649" s="57">
        <v>44316</v>
      </c>
      <c r="B649">
        <v>29894663000189</v>
      </c>
      <c r="C649" t="s">
        <v>96</v>
      </c>
      <c r="D649" s="57">
        <v>44001</v>
      </c>
      <c r="E649">
        <v>295</v>
      </c>
      <c r="F649" s="57">
        <v>44172</v>
      </c>
      <c r="G649">
        <v>-144</v>
      </c>
      <c r="H649" s="57">
        <v>46545</v>
      </c>
      <c r="I649">
        <v>2229</v>
      </c>
      <c r="J649">
        <v>304042072</v>
      </c>
      <c r="K649">
        <v>84</v>
      </c>
      <c r="L649"/>
      <c r="M649"/>
      <c r="N649">
        <v>1.4420360000000001</v>
      </c>
      <c r="O649" s="83">
        <v>13676.52</v>
      </c>
      <c r="P649">
        <v>14288.73</v>
      </c>
      <c r="Q649">
        <v>1.78715</v>
      </c>
      <c r="R649">
        <v>14970.07</v>
      </c>
      <c r="S649">
        <v>1.78715</v>
      </c>
      <c r="T649" s="84">
        <v>13676.52</v>
      </c>
      <c r="U649" s="57">
        <v>44197</v>
      </c>
      <c r="V649" s="81" t="str">
        <f t="shared" si="30"/>
        <v>62020</v>
      </c>
      <c r="W649" s="80" t="str">
        <f t="shared" si="31"/>
        <v>Acima de 120 dias</v>
      </c>
      <c r="X649" s="81" t="str">
        <f t="shared" si="32"/>
        <v>12021</v>
      </c>
    </row>
    <row r="650" spans="1:24" x14ac:dyDescent="0.3">
      <c r="A650" s="57">
        <v>44316</v>
      </c>
      <c r="B650">
        <v>29894663000189</v>
      </c>
      <c r="C650" t="s">
        <v>96</v>
      </c>
      <c r="D650" s="57">
        <v>44074</v>
      </c>
      <c r="E650">
        <v>397.55</v>
      </c>
      <c r="F650" s="57">
        <v>44142</v>
      </c>
      <c r="G650">
        <v>-174</v>
      </c>
      <c r="H650" s="57">
        <v>46545</v>
      </c>
      <c r="I650">
        <v>2229</v>
      </c>
      <c r="J650">
        <v>304045149</v>
      </c>
      <c r="K650">
        <v>84</v>
      </c>
      <c r="L650"/>
      <c r="M650"/>
      <c r="N650">
        <v>1.4443805564596275</v>
      </c>
      <c r="O650" s="83">
        <v>18802.29</v>
      </c>
      <c r="P650">
        <v>19113.600000000002</v>
      </c>
      <c r="Q650">
        <v>1.7927470000000001</v>
      </c>
      <c r="R650">
        <v>20558.87</v>
      </c>
      <c r="S650">
        <v>1.7927470000000001</v>
      </c>
      <c r="T650" s="84">
        <v>18802.29</v>
      </c>
      <c r="U650" s="57">
        <v>44136</v>
      </c>
      <c r="V650" s="81" t="str">
        <f t="shared" si="30"/>
        <v>82020</v>
      </c>
      <c r="W650" s="80" t="str">
        <f t="shared" si="31"/>
        <v>Acima de 120 dias</v>
      </c>
      <c r="X650" s="81" t="str">
        <f t="shared" si="32"/>
        <v>112020</v>
      </c>
    </row>
    <row r="651" spans="1:24" x14ac:dyDescent="0.3">
      <c r="A651" s="57">
        <v>44316</v>
      </c>
      <c r="B651">
        <v>29894663000189</v>
      </c>
      <c r="C651" t="s">
        <v>96</v>
      </c>
      <c r="D651" s="57">
        <v>44074</v>
      </c>
      <c r="E651">
        <v>47.28</v>
      </c>
      <c r="F651" s="57">
        <v>44323</v>
      </c>
      <c r="G651">
        <v>7</v>
      </c>
      <c r="H651" s="57">
        <v>46575</v>
      </c>
      <c r="I651">
        <v>2259</v>
      </c>
      <c r="J651">
        <v>304053780</v>
      </c>
      <c r="K651">
        <v>84</v>
      </c>
      <c r="L651"/>
      <c r="M651"/>
      <c r="N651">
        <v>1.4299598390207091</v>
      </c>
      <c r="O651" s="83">
        <v>1970.45</v>
      </c>
      <c r="P651">
        <v>2298.3599999999992</v>
      </c>
      <c r="Q651">
        <v>1.783074</v>
      </c>
      <c r="R651">
        <v>2187.02</v>
      </c>
      <c r="S651">
        <v>1.783074</v>
      </c>
      <c r="T651" s="84">
        <v>1970.45</v>
      </c>
      <c r="U651" s="57">
        <v>44317</v>
      </c>
      <c r="V651" s="81" t="str">
        <f t="shared" si="30"/>
        <v>82020</v>
      </c>
      <c r="W651" s="80" t="str">
        <f t="shared" si="31"/>
        <v>1 a 30 dias</v>
      </c>
      <c r="X651" s="81" t="str">
        <f t="shared" si="32"/>
        <v>52021</v>
      </c>
    </row>
    <row r="652" spans="1:24" x14ac:dyDescent="0.3">
      <c r="A652" s="57">
        <v>44316</v>
      </c>
      <c r="B652">
        <v>29894663000189</v>
      </c>
      <c r="C652" t="s">
        <v>96</v>
      </c>
      <c r="D652" s="57">
        <v>44134</v>
      </c>
      <c r="E652">
        <v>61.23</v>
      </c>
      <c r="F652" s="57">
        <v>44323</v>
      </c>
      <c r="G652">
        <v>7</v>
      </c>
      <c r="H652" s="57">
        <v>46699</v>
      </c>
      <c r="I652">
        <v>2383</v>
      </c>
      <c r="J652">
        <v>304056939</v>
      </c>
      <c r="K652">
        <v>84</v>
      </c>
      <c r="L652"/>
      <c r="M652"/>
      <c r="N652">
        <v>1.415008</v>
      </c>
      <c r="O652" s="83">
        <v>2638.62</v>
      </c>
      <c r="P652">
        <v>2966.3599999999983</v>
      </c>
      <c r="Q652">
        <v>1.751701</v>
      </c>
      <c r="R652">
        <v>2927.6</v>
      </c>
      <c r="S652">
        <v>1.751701</v>
      </c>
      <c r="T652" s="84">
        <v>2638.62</v>
      </c>
      <c r="U652" s="57">
        <v>44317</v>
      </c>
      <c r="V652" s="81" t="str">
        <f t="shared" si="30"/>
        <v>102020</v>
      </c>
      <c r="W652" s="80" t="str">
        <f t="shared" si="31"/>
        <v>1 a 30 dias</v>
      </c>
      <c r="X652" s="81" t="str">
        <f t="shared" si="32"/>
        <v>52021</v>
      </c>
    </row>
    <row r="653" spans="1:24" x14ac:dyDescent="0.3">
      <c r="A653" s="57">
        <v>44316</v>
      </c>
      <c r="B653">
        <v>29894663000189</v>
      </c>
      <c r="C653" t="s">
        <v>96</v>
      </c>
      <c r="D653" s="57">
        <v>44074</v>
      </c>
      <c r="E653">
        <v>75</v>
      </c>
      <c r="F653" s="57">
        <v>44234</v>
      </c>
      <c r="G653">
        <v>-82</v>
      </c>
      <c r="H653" s="57">
        <v>46575</v>
      </c>
      <c r="I653">
        <v>2259</v>
      </c>
      <c r="J653">
        <v>304059153</v>
      </c>
      <c r="K653">
        <v>84</v>
      </c>
      <c r="L653"/>
      <c r="M653"/>
      <c r="N653">
        <v>1.4394428451556345</v>
      </c>
      <c r="O653" s="83">
        <v>3346.46</v>
      </c>
      <c r="P653">
        <v>3634.51</v>
      </c>
      <c r="Q653">
        <v>1.787728</v>
      </c>
      <c r="R653">
        <v>3684.29</v>
      </c>
      <c r="S653">
        <v>1.787728</v>
      </c>
      <c r="T653" s="84">
        <v>3346.46</v>
      </c>
      <c r="U653" s="57">
        <v>44228</v>
      </c>
      <c r="V653" s="81" t="str">
        <f t="shared" si="30"/>
        <v>82020</v>
      </c>
      <c r="W653" s="80" t="str">
        <f t="shared" si="31"/>
        <v>61 a 90 dias</v>
      </c>
      <c r="X653" s="81" t="str">
        <f t="shared" si="32"/>
        <v>22021</v>
      </c>
    </row>
    <row r="654" spans="1:24" x14ac:dyDescent="0.3">
      <c r="A654" s="57">
        <v>44316</v>
      </c>
      <c r="B654">
        <v>29894663000189</v>
      </c>
      <c r="C654" t="s">
        <v>96</v>
      </c>
      <c r="D654" s="57">
        <v>44099</v>
      </c>
      <c r="E654">
        <v>61</v>
      </c>
      <c r="F654" s="57">
        <v>44323</v>
      </c>
      <c r="G654">
        <v>7</v>
      </c>
      <c r="H654" s="57">
        <v>46608</v>
      </c>
      <c r="I654">
        <v>2292</v>
      </c>
      <c r="J654">
        <v>304067924</v>
      </c>
      <c r="K654">
        <v>84</v>
      </c>
      <c r="L654"/>
      <c r="M654"/>
      <c r="N654">
        <v>1.431897</v>
      </c>
      <c r="O654" s="83">
        <v>2561.1999999999998</v>
      </c>
      <c r="P654">
        <v>2955.8799999999987</v>
      </c>
      <c r="Q654">
        <v>1.778877</v>
      </c>
      <c r="R654">
        <v>2840.7</v>
      </c>
      <c r="S654">
        <v>1.778877</v>
      </c>
      <c r="T654" s="84">
        <v>2561.1999999999998</v>
      </c>
      <c r="U654" s="57">
        <v>44317</v>
      </c>
      <c r="V654" s="81" t="str">
        <f t="shared" si="30"/>
        <v>92020</v>
      </c>
      <c r="W654" s="80" t="str">
        <f t="shared" si="31"/>
        <v>1 a 30 dias</v>
      </c>
      <c r="X654" s="81" t="str">
        <f t="shared" si="32"/>
        <v>52021</v>
      </c>
    </row>
    <row r="655" spans="1:24" x14ac:dyDescent="0.3">
      <c r="A655" s="57">
        <v>44316</v>
      </c>
      <c r="B655">
        <v>29894663000189</v>
      </c>
      <c r="C655" t="s">
        <v>96</v>
      </c>
      <c r="D655" s="57">
        <v>44074</v>
      </c>
      <c r="E655">
        <v>280</v>
      </c>
      <c r="F655" s="57">
        <v>44262</v>
      </c>
      <c r="G655">
        <v>-54</v>
      </c>
      <c r="H655" s="57">
        <v>46699</v>
      </c>
      <c r="I655">
        <v>2383</v>
      </c>
      <c r="J655">
        <v>304075665</v>
      </c>
      <c r="K655">
        <v>84</v>
      </c>
      <c r="L655"/>
      <c r="M655"/>
      <c r="N655">
        <v>1.3599999999999999</v>
      </c>
      <c r="O655" s="83">
        <v>13333.7</v>
      </c>
      <c r="P655">
        <v>13457.9</v>
      </c>
      <c r="Q655">
        <v>1.5643359999999999</v>
      </c>
      <c r="R655">
        <v>14183.81</v>
      </c>
      <c r="S655">
        <v>1.5643359999999999</v>
      </c>
      <c r="T655" s="84">
        <v>13333.7</v>
      </c>
      <c r="U655" s="57">
        <v>44287</v>
      </c>
      <c r="V655" s="81" t="str">
        <f t="shared" si="30"/>
        <v>82020</v>
      </c>
      <c r="W655" s="80" t="str">
        <f t="shared" si="31"/>
        <v>31 a 60 dias</v>
      </c>
      <c r="X655" s="81" t="str">
        <f t="shared" si="32"/>
        <v>42021</v>
      </c>
    </row>
    <row r="656" spans="1:24" x14ac:dyDescent="0.3">
      <c r="A656" s="57">
        <v>44316</v>
      </c>
      <c r="B656">
        <v>29894663000189</v>
      </c>
      <c r="C656" t="s">
        <v>96</v>
      </c>
      <c r="D656" s="57">
        <v>44074</v>
      </c>
      <c r="E656">
        <v>163.5</v>
      </c>
      <c r="F656" s="57">
        <v>44172</v>
      </c>
      <c r="G656">
        <v>-144</v>
      </c>
      <c r="H656" s="57">
        <v>46638</v>
      </c>
      <c r="I656">
        <v>2322</v>
      </c>
      <c r="J656">
        <v>304082874</v>
      </c>
      <c r="K656">
        <v>84</v>
      </c>
      <c r="L656"/>
      <c r="M656"/>
      <c r="N656">
        <v>1.4518869999999999</v>
      </c>
      <c r="O656" s="83">
        <v>7701.6</v>
      </c>
      <c r="P656">
        <v>7823.9000000000005</v>
      </c>
      <c r="Q656">
        <v>1.790184</v>
      </c>
      <c r="R656">
        <v>8439.1</v>
      </c>
      <c r="S656">
        <v>1.790184</v>
      </c>
      <c r="T656" s="84">
        <v>7701.6</v>
      </c>
      <c r="U656" s="57">
        <v>44197</v>
      </c>
      <c r="V656" s="81" t="str">
        <f t="shared" si="30"/>
        <v>82020</v>
      </c>
      <c r="W656" s="80" t="str">
        <f t="shared" si="31"/>
        <v>Acima de 120 dias</v>
      </c>
      <c r="X656" s="81" t="str">
        <f t="shared" si="32"/>
        <v>12021</v>
      </c>
    </row>
    <row r="657" spans="1:24" x14ac:dyDescent="0.3">
      <c r="A657" s="57">
        <v>44316</v>
      </c>
      <c r="B657">
        <v>29894663000189</v>
      </c>
      <c r="C657" t="s">
        <v>96</v>
      </c>
      <c r="D657" s="57">
        <v>44138</v>
      </c>
      <c r="E657">
        <v>897.39</v>
      </c>
      <c r="F657" s="57">
        <v>44323</v>
      </c>
      <c r="G657">
        <v>7</v>
      </c>
      <c r="H657" s="57">
        <v>46667</v>
      </c>
      <c r="I657">
        <v>2351</v>
      </c>
      <c r="J657">
        <v>304095413</v>
      </c>
      <c r="K657">
        <v>84</v>
      </c>
      <c r="L657"/>
      <c r="M657"/>
      <c r="N657">
        <v>1.3599999999999999</v>
      </c>
      <c r="O657" s="83">
        <v>44578.58</v>
      </c>
      <c r="P657">
        <v>45004.840000000011</v>
      </c>
      <c r="Q657">
        <v>1.2718940000000001</v>
      </c>
      <c r="R657">
        <v>43355.519999999997</v>
      </c>
      <c r="S657">
        <v>1.2718940000000001</v>
      </c>
      <c r="T657" s="84">
        <v>44578.58</v>
      </c>
      <c r="U657" s="57">
        <v>44317</v>
      </c>
      <c r="V657" s="81" t="str">
        <f t="shared" si="30"/>
        <v>112020</v>
      </c>
      <c r="W657" s="80" t="str">
        <f t="shared" si="31"/>
        <v>1 a 30 dias</v>
      </c>
      <c r="X657" s="81" t="str">
        <f t="shared" si="32"/>
        <v>52021</v>
      </c>
    </row>
    <row r="658" spans="1:24" x14ac:dyDescent="0.3">
      <c r="A658" s="57">
        <v>44316</v>
      </c>
      <c r="B658">
        <v>29894663000189</v>
      </c>
      <c r="C658" t="s">
        <v>96</v>
      </c>
      <c r="D658" s="57">
        <v>43978</v>
      </c>
      <c r="E658">
        <v>249.29</v>
      </c>
      <c r="F658" s="57">
        <v>43989</v>
      </c>
      <c r="G658">
        <v>-327</v>
      </c>
      <c r="H658" s="57">
        <v>46119</v>
      </c>
      <c r="I658">
        <v>1803</v>
      </c>
      <c r="J658">
        <v>304121325</v>
      </c>
      <c r="K658">
        <v>72</v>
      </c>
      <c r="L658"/>
      <c r="M658"/>
      <c r="N658">
        <v>1.3599999999999999</v>
      </c>
      <c r="O658" s="83">
        <v>12305.81</v>
      </c>
      <c r="P658">
        <v>11334.200000000003</v>
      </c>
      <c r="Q658">
        <v>1.6496360000000001</v>
      </c>
      <c r="R658">
        <v>13023.869999999999</v>
      </c>
      <c r="S658">
        <v>1.6496360000000001</v>
      </c>
      <c r="T658" s="84">
        <v>12305.81</v>
      </c>
      <c r="U658" s="57">
        <v>44044</v>
      </c>
      <c r="V658" s="81" t="str">
        <f t="shared" si="30"/>
        <v>52020</v>
      </c>
      <c r="W658" s="80" t="str">
        <f t="shared" si="31"/>
        <v>Acima de 120 dias</v>
      </c>
      <c r="X658" s="81" t="str">
        <f t="shared" si="32"/>
        <v>82020</v>
      </c>
    </row>
    <row r="659" spans="1:24" x14ac:dyDescent="0.3">
      <c r="A659" s="57">
        <v>44316</v>
      </c>
      <c r="B659">
        <v>29894663000189</v>
      </c>
      <c r="C659" t="s">
        <v>96</v>
      </c>
      <c r="D659" s="57">
        <v>44001</v>
      </c>
      <c r="E659">
        <v>536.79</v>
      </c>
      <c r="F659" s="57">
        <v>44019</v>
      </c>
      <c r="G659">
        <v>-297</v>
      </c>
      <c r="H659" s="57">
        <v>46514</v>
      </c>
      <c r="I659">
        <v>2198</v>
      </c>
      <c r="J659">
        <v>304130813</v>
      </c>
      <c r="K659">
        <v>84</v>
      </c>
      <c r="L659"/>
      <c r="M659"/>
      <c r="N659">
        <v>1.4478067090607614</v>
      </c>
      <c r="O659" s="83">
        <v>27387.17</v>
      </c>
      <c r="P659">
        <v>25790.839999999993</v>
      </c>
      <c r="Q659">
        <v>1.793318</v>
      </c>
      <c r="R659">
        <v>29696.129999999997</v>
      </c>
      <c r="S659">
        <v>1.793318</v>
      </c>
      <c r="T659" s="84">
        <v>27387.17</v>
      </c>
      <c r="U659" s="57">
        <v>44044</v>
      </c>
      <c r="V659" s="81" t="str">
        <f t="shared" si="30"/>
        <v>62020</v>
      </c>
      <c r="W659" s="80" t="str">
        <f t="shared" si="31"/>
        <v>Acima de 120 dias</v>
      </c>
      <c r="X659" s="81" t="str">
        <f t="shared" si="32"/>
        <v>82020</v>
      </c>
    </row>
    <row r="660" spans="1:24" x14ac:dyDescent="0.3">
      <c r="A660" s="57">
        <v>44316</v>
      </c>
      <c r="B660">
        <v>29894663000189</v>
      </c>
      <c r="C660" t="s">
        <v>96</v>
      </c>
      <c r="D660" s="57">
        <v>44134</v>
      </c>
      <c r="E660">
        <v>52.25</v>
      </c>
      <c r="F660" s="57">
        <v>44293</v>
      </c>
      <c r="G660">
        <v>-23</v>
      </c>
      <c r="H660" s="57">
        <v>46699</v>
      </c>
      <c r="I660">
        <v>2383</v>
      </c>
      <c r="J660">
        <v>304131629</v>
      </c>
      <c r="K660">
        <v>84</v>
      </c>
      <c r="L660"/>
      <c r="M660"/>
      <c r="N660">
        <v>1.420015</v>
      </c>
      <c r="O660" s="83">
        <v>2300.2800000000002</v>
      </c>
      <c r="P660">
        <v>2526.9000000000015</v>
      </c>
      <c r="Q660">
        <v>1.7571209999999999</v>
      </c>
      <c r="R660">
        <v>2546.5100000000002</v>
      </c>
      <c r="S660">
        <v>1.7571209999999999</v>
      </c>
      <c r="T660" s="84">
        <v>2300.2800000000002</v>
      </c>
      <c r="U660" s="57">
        <v>44287</v>
      </c>
      <c r="V660" s="81" t="str">
        <f t="shared" si="30"/>
        <v>102020</v>
      </c>
      <c r="W660" s="80" t="str">
        <f t="shared" si="31"/>
        <v>1 a 30 dias</v>
      </c>
      <c r="X660" s="81" t="str">
        <f t="shared" si="32"/>
        <v>42021</v>
      </c>
    </row>
    <row r="661" spans="1:24" x14ac:dyDescent="0.3">
      <c r="A661" s="57">
        <v>44316</v>
      </c>
      <c r="B661">
        <v>29894663000189</v>
      </c>
      <c r="C661" t="s">
        <v>96</v>
      </c>
      <c r="D661" s="57">
        <v>44040</v>
      </c>
      <c r="E661">
        <v>972</v>
      </c>
      <c r="F661" s="57">
        <v>44111</v>
      </c>
      <c r="G661">
        <v>-205</v>
      </c>
      <c r="H661" s="57">
        <v>46149</v>
      </c>
      <c r="I661">
        <v>1833</v>
      </c>
      <c r="J661">
        <v>304139881</v>
      </c>
      <c r="K661">
        <v>72</v>
      </c>
      <c r="L661"/>
      <c r="M661"/>
      <c r="N661">
        <v>1.398163426223594</v>
      </c>
      <c r="O661" s="83">
        <v>43179.74</v>
      </c>
      <c r="P661">
        <v>43357.54</v>
      </c>
      <c r="Q661">
        <v>1.7896160000000001</v>
      </c>
      <c r="R661">
        <v>46926.23</v>
      </c>
      <c r="S661">
        <v>1.7896160000000001</v>
      </c>
      <c r="T661" s="84">
        <v>43179.74</v>
      </c>
      <c r="U661" s="57">
        <v>44105</v>
      </c>
      <c r="V661" s="81" t="str">
        <f t="shared" si="30"/>
        <v>72020</v>
      </c>
      <c r="W661" s="80" t="str">
        <f t="shared" si="31"/>
        <v>Acima de 120 dias</v>
      </c>
      <c r="X661" s="81" t="str">
        <f t="shared" si="32"/>
        <v>102020</v>
      </c>
    </row>
    <row r="662" spans="1:24" x14ac:dyDescent="0.3">
      <c r="A662" s="57">
        <v>44316</v>
      </c>
      <c r="B662">
        <v>29894663000189</v>
      </c>
      <c r="C662" t="s">
        <v>96</v>
      </c>
      <c r="D662" s="57">
        <v>44099</v>
      </c>
      <c r="E662">
        <v>282.89999999999998</v>
      </c>
      <c r="F662" s="57">
        <v>44323</v>
      </c>
      <c r="G662">
        <v>7</v>
      </c>
      <c r="H662" s="57">
        <v>46608</v>
      </c>
      <c r="I662">
        <v>2292</v>
      </c>
      <c r="J662">
        <v>304163572</v>
      </c>
      <c r="K662">
        <v>84</v>
      </c>
      <c r="L662"/>
      <c r="M662"/>
      <c r="N662">
        <v>1.390368</v>
      </c>
      <c r="O662" s="83">
        <v>12032.18</v>
      </c>
      <c r="P662">
        <v>13900.120000000003</v>
      </c>
      <c r="Q662">
        <v>1.7345269999999999</v>
      </c>
      <c r="R662">
        <v>13343.41</v>
      </c>
      <c r="S662">
        <v>1.7345269999999999</v>
      </c>
      <c r="T662" s="84">
        <v>12032.18</v>
      </c>
      <c r="U662" s="57">
        <v>44317</v>
      </c>
      <c r="V662" s="81" t="str">
        <f t="shared" si="30"/>
        <v>92020</v>
      </c>
      <c r="W662" s="80" t="str">
        <f t="shared" si="31"/>
        <v>1 a 30 dias</v>
      </c>
      <c r="X662" s="81" t="str">
        <f t="shared" si="32"/>
        <v>52021</v>
      </c>
    </row>
    <row r="663" spans="1:24" x14ac:dyDescent="0.3">
      <c r="A663" s="57">
        <v>44316</v>
      </c>
      <c r="B663">
        <v>29894663000189</v>
      </c>
      <c r="C663" t="s">
        <v>96</v>
      </c>
      <c r="D663" s="57">
        <v>44099</v>
      </c>
      <c r="E663">
        <v>208.7</v>
      </c>
      <c r="F663" s="57">
        <v>44323</v>
      </c>
      <c r="G663">
        <v>7</v>
      </c>
      <c r="H663" s="57">
        <v>46638</v>
      </c>
      <c r="I663">
        <v>2322</v>
      </c>
      <c r="J663">
        <v>304173948</v>
      </c>
      <c r="K663">
        <v>84</v>
      </c>
      <c r="L663"/>
      <c r="M663"/>
      <c r="N663">
        <v>1.3599999999999999</v>
      </c>
      <c r="O663" s="83">
        <v>9236.77</v>
      </c>
      <c r="P663">
        <v>10426.18</v>
      </c>
      <c r="Q663">
        <v>1.6216189999999999</v>
      </c>
      <c r="R663">
        <v>10010.140000000001</v>
      </c>
      <c r="S663">
        <v>1.6216189999999999</v>
      </c>
      <c r="T663" s="84">
        <v>9236.77</v>
      </c>
      <c r="U663" s="57">
        <v>44317</v>
      </c>
      <c r="V663" s="81" t="str">
        <f t="shared" si="30"/>
        <v>92020</v>
      </c>
      <c r="W663" s="80" t="str">
        <f t="shared" si="31"/>
        <v>1 a 30 dias</v>
      </c>
      <c r="X663" s="81" t="str">
        <f t="shared" si="32"/>
        <v>52021</v>
      </c>
    </row>
    <row r="664" spans="1:24" x14ac:dyDescent="0.3">
      <c r="A664" s="57">
        <v>44316</v>
      </c>
      <c r="B664">
        <v>29894663000189</v>
      </c>
      <c r="C664" t="s">
        <v>96</v>
      </c>
      <c r="D664" s="57">
        <v>43978</v>
      </c>
      <c r="E664">
        <v>229.99</v>
      </c>
      <c r="F664" s="57">
        <v>44323</v>
      </c>
      <c r="G664">
        <v>7</v>
      </c>
      <c r="H664" s="57">
        <v>46119</v>
      </c>
      <c r="I664">
        <v>1803</v>
      </c>
      <c r="J664">
        <v>304213890</v>
      </c>
      <c r="K664">
        <v>72</v>
      </c>
      <c r="L664"/>
      <c r="M664"/>
      <c r="N664">
        <v>1.3599999999999999</v>
      </c>
      <c r="O664" s="83">
        <v>8857.58</v>
      </c>
      <c r="P664">
        <v>10456.74</v>
      </c>
      <c r="Q664">
        <v>1.6337889999999999</v>
      </c>
      <c r="R664">
        <v>9485.69</v>
      </c>
      <c r="S664">
        <v>1.6337889999999999</v>
      </c>
      <c r="T664" s="84">
        <v>8857.58</v>
      </c>
      <c r="U664" s="57">
        <v>44317</v>
      </c>
      <c r="V664" s="81" t="str">
        <f t="shared" si="30"/>
        <v>52020</v>
      </c>
      <c r="W664" s="80" t="str">
        <f t="shared" si="31"/>
        <v>1 a 30 dias</v>
      </c>
      <c r="X664" s="81" t="str">
        <f t="shared" si="32"/>
        <v>52021</v>
      </c>
    </row>
    <row r="665" spans="1:24" x14ac:dyDescent="0.3">
      <c r="A665" s="57">
        <v>44316</v>
      </c>
      <c r="B665">
        <v>29894663000189</v>
      </c>
      <c r="C665" t="s">
        <v>96</v>
      </c>
      <c r="D665" s="57">
        <v>44001</v>
      </c>
      <c r="E665">
        <v>140.18</v>
      </c>
      <c r="F665" s="57">
        <v>44172</v>
      </c>
      <c r="G665">
        <v>-144</v>
      </c>
      <c r="H665" s="57">
        <v>46514</v>
      </c>
      <c r="I665">
        <v>2198</v>
      </c>
      <c r="J665">
        <v>304226536</v>
      </c>
      <c r="K665">
        <v>84</v>
      </c>
      <c r="L665"/>
      <c r="M665"/>
      <c r="N665">
        <v>1.4155609437120844</v>
      </c>
      <c r="O665" s="83">
        <v>6506.87</v>
      </c>
      <c r="P665">
        <v>6808.4100000000017</v>
      </c>
      <c r="Q665">
        <v>1.758985</v>
      </c>
      <c r="R665">
        <v>7115.04</v>
      </c>
      <c r="S665">
        <v>1.758985</v>
      </c>
      <c r="T665" s="84">
        <v>6506.87</v>
      </c>
      <c r="U665" s="57">
        <v>44166</v>
      </c>
      <c r="V665" s="81" t="str">
        <f t="shared" si="30"/>
        <v>62020</v>
      </c>
      <c r="W665" s="80" t="str">
        <f t="shared" si="31"/>
        <v>Acima de 120 dias</v>
      </c>
      <c r="X665" s="81" t="str">
        <f t="shared" si="32"/>
        <v>122020</v>
      </c>
    </row>
    <row r="666" spans="1:24" x14ac:dyDescent="0.3">
      <c r="A666" s="57">
        <v>44316</v>
      </c>
      <c r="B666">
        <v>29894663000189</v>
      </c>
      <c r="C666" t="s">
        <v>96</v>
      </c>
      <c r="D666" s="57">
        <v>43978</v>
      </c>
      <c r="E666">
        <v>81.31</v>
      </c>
      <c r="F666" s="57">
        <v>44019</v>
      </c>
      <c r="G666">
        <v>-297</v>
      </c>
      <c r="H666" s="57">
        <v>46514</v>
      </c>
      <c r="I666">
        <v>2198</v>
      </c>
      <c r="J666">
        <v>304230937</v>
      </c>
      <c r="K666">
        <v>84</v>
      </c>
      <c r="L666"/>
      <c r="M666"/>
      <c r="N666">
        <v>1.3599999999999999</v>
      </c>
      <c r="O666" s="83">
        <v>4293.47</v>
      </c>
      <c r="P666">
        <v>4063.440000000001</v>
      </c>
      <c r="Q666">
        <v>1.643221</v>
      </c>
      <c r="R666">
        <v>4595.68</v>
      </c>
      <c r="S666">
        <v>1.643221</v>
      </c>
      <c r="T666" s="84">
        <v>4293.47</v>
      </c>
      <c r="U666" s="57">
        <v>44013</v>
      </c>
      <c r="V666" s="81" t="str">
        <f t="shared" si="30"/>
        <v>52020</v>
      </c>
      <c r="W666" s="80" t="str">
        <f t="shared" si="31"/>
        <v>Acima de 120 dias</v>
      </c>
      <c r="X666" s="81" t="str">
        <f t="shared" si="32"/>
        <v>72020</v>
      </c>
    </row>
    <row r="667" spans="1:24" x14ac:dyDescent="0.3">
      <c r="A667" s="57">
        <v>44316</v>
      </c>
      <c r="B667">
        <v>29894663000189</v>
      </c>
      <c r="C667" t="s">
        <v>96</v>
      </c>
      <c r="D667" s="57">
        <v>43978</v>
      </c>
      <c r="E667">
        <v>859.15</v>
      </c>
      <c r="F667" s="57">
        <v>44142</v>
      </c>
      <c r="G667">
        <v>-174</v>
      </c>
      <c r="H667" s="57">
        <v>46514</v>
      </c>
      <c r="I667">
        <v>2198</v>
      </c>
      <c r="J667">
        <v>304233238</v>
      </c>
      <c r="K667">
        <v>84</v>
      </c>
      <c r="L667"/>
      <c r="M667"/>
      <c r="N667">
        <v>1.440712</v>
      </c>
      <c r="O667" s="83">
        <v>40446.26</v>
      </c>
      <c r="P667">
        <v>41780.219999999979</v>
      </c>
      <c r="Q667">
        <v>1.7883849999999999</v>
      </c>
      <c r="R667">
        <v>44174.780000000006</v>
      </c>
      <c r="S667">
        <v>1.7883849999999999</v>
      </c>
      <c r="T667" s="84">
        <v>40446.26</v>
      </c>
      <c r="U667" s="57">
        <v>44136</v>
      </c>
      <c r="V667" s="81" t="str">
        <f t="shared" si="30"/>
        <v>52020</v>
      </c>
      <c r="W667" s="80" t="str">
        <f t="shared" si="31"/>
        <v>Acima de 120 dias</v>
      </c>
      <c r="X667" s="81" t="str">
        <f t="shared" si="32"/>
        <v>112020</v>
      </c>
    </row>
    <row r="668" spans="1:24" x14ac:dyDescent="0.3">
      <c r="A668" s="57">
        <v>44316</v>
      </c>
      <c r="B668">
        <v>29894663000189</v>
      </c>
      <c r="C668" t="s">
        <v>96</v>
      </c>
      <c r="D668" s="57">
        <v>44001</v>
      </c>
      <c r="E668">
        <v>48.25</v>
      </c>
      <c r="F668" s="57">
        <v>44323</v>
      </c>
      <c r="G668">
        <v>7</v>
      </c>
      <c r="H668" s="57">
        <v>46514</v>
      </c>
      <c r="I668">
        <v>2198</v>
      </c>
      <c r="J668">
        <v>304236854</v>
      </c>
      <c r="K668">
        <v>84</v>
      </c>
      <c r="L668"/>
      <c r="M668"/>
      <c r="N668">
        <v>1.4330032701111832</v>
      </c>
      <c r="O668" s="83">
        <v>1985.12</v>
      </c>
      <c r="P668">
        <v>2329.73</v>
      </c>
      <c r="Q668">
        <v>1.7827519999999999</v>
      </c>
      <c r="R668">
        <v>2196.35</v>
      </c>
      <c r="S668">
        <v>1.7827519999999999</v>
      </c>
      <c r="T668" s="84">
        <v>1985.12</v>
      </c>
      <c r="U668" s="57">
        <v>44317</v>
      </c>
      <c r="V668" s="81" t="str">
        <f t="shared" si="30"/>
        <v>62020</v>
      </c>
      <c r="W668" s="80" t="str">
        <f t="shared" si="31"/>
        <v>1 a 30 dias</v>
      </c>
      <c r="X668" s="81" t="str">
        <f t="shared" si="32"/>
        <v>52021</v>
      </c>
    </row>
    <row r="669" spans="1:24" x14ac:dyDescent="0.3">
      <c r="A669" s="57">
        <v>44316</v>
      </c>
      <c r="B669">
        <v>29894663000189</v>
      </c>
      <c r="C669" t="s">
        <v>96</v>
      </c>
      <c r="D669" s="57">
        <v>44040</v>
      </c>
      <c r="E669">
        <v>192.75</v>
      </c>
      <c r="F669" s="57">
        <v>44234</v>
      </c>
      <c r="G669">
        <v>-82</v>
      </c>
      <c r="H669" s="57">
        <v>45084</v>
      </c>
      <c r="I669">
        <v>768</v>
      </c>
      <c r="J669">
        <v>304244292</v>
      </c>
      <c r="K669">
        <v>36</v>
      </c>
      <c r="L669"/>
      <c r="M669"/>
      <c r="N669">
        <v>1.3599999999999999</v>
      </c>
      <c r="O669" s="83">
        <v>4626.8600000000006</v>
      </c>
      <c r="P669">
        <v>5370.37</v>
      </c>
      <c r="Q669">
        <v>1.78166</v>
      </c>
      <c r="R669">
        <v>4829.2299999999996</v>
      </c>
      <c r="S669">
        <v>1.78166</v>
      </c>
      <c r="T669" s="84">
        <v>4626.8600000000006</v>
      </c>
      <c r="U669" s="57">
        <v>44228</v>
      </c>
      <c r="V669" s="81" t="str">
        <f t="shared" si="30"/>
        <v>72020</v>
      </c>
      <c r="W669" s="80" t="str">
        <f t="shared" si="31"/>
        <v>61 a 90 dias</v>
      </c>
      <c r="X669" s="81" t="str">
        <f t="shared" si="32"/>
        <v>22021</v>
      </c>
    </row>
    <row r="670" spans="1:24" x14ac:dyDescent="0.3">
      <c r="A670" s="57">
        <v>44316</v>
      </c>
      <c r="B670">
        <v>29894663000189</v>
      </c>
      <c r="C670" t="s">
        <v>96</v>
      </c>
      <c r="D670" s="57">
        <v>44074</v>
      </c>
      <c r="E670">
        <v>123.64</v>
      </c>
      <c r="F670" s="57">
        <v>44293</v>
      </c>
      <c r="G670">
        <v>-23</v>
      </c>
      <c r="H670" s="57">
        <v>46575</v>
      </c>
      <c r="I670">
        <v>2259</v>
      </c>
      <c r="J670">
        <v>304249668</v>
      </c>
      <c r="K670">
        <v>84</v>
      </c>
      <c r="L670"/>
      <c r="M670"/>
      <c r="N670">
        <v>1.3599999999999999</v>
      </c>
      <c r="O670" s="83">
        <v>5446.36</v>
      </c>
      <c r="P670">
        <v>6152.3500000000013</v>
      </c>
      <c r="Q670">
        <v>1.670806</v>
      </c>
      <c r="R670">
        <v>5965.92</v>
      </c>
      <c r="S670">
        <v>1.670806</v>
      </c>
      <c r="T670" s="84">
        <v>5446.36</v>
      </c>
      <c r="U670" s="57">
        <v>44287</v>
      </c>
      <c r="V670" s="81" t="str">
        <f t="shared" si="30"/>
        <v>82020</v>
      </c>
      <c r="W670" s="80" t="str">
        <f t="shared" si="31"/>
        <v>1 a 30 dias</v>
      </c>
      <c r="X670" s="81" t="str">
        <f t="shared" si="32"/>
        <v>42021</v>
      </c>
    </row>
    <row r="671" spans="1:24" x14ac:dyDescent="0.3">
      <c r="A671" s="57">
        <v>44316</v>
      </c>
      <c r="B671">
        <v>29894663000189</v>
      </c>
      <c r="C671" t="s">
        <v>96</v>
      </c>
      <c r="D671" s="57">
        <v>44074</v>
      </c>
      <c r="E671">
        <v>139.36000000000001</v>
      </c>
      <c r="F671" s="57">
        <v>44203</v>
      </c>
      <c r="G671">
        <v>-113</v>
      </c>
      <c r="H671" s="57">
        <v>46638</v>
      </c>
      <c r="I671">
        <v>2322</v>
      </c>
      <c r="J671">
        <v>304254706</v>
      </c>
      <c r="K671">
        <v>84</v>
      </c>
      <c r="L671"/>
      <c r="M671"/>
      <c r="N671">
        <v>1.4198529999999998</v>
      </c>
      <c r="O671" s="83">
        <v>6483.85</v>
      </c>
      <c r="P671">
        <v>6742.7100000000019</v>
      </c>
      <c r="Q671">
        <v>1.756165</v>
      </c>
      <c r="R671">
        <v>7118.33</v>
      </c>
      <c r="S671">
        <v>1.756165</v>
      </c>
      <c r="T671" s="84">
        <v>6483.85</v>
      </c>
      <c r="U671" s="57">
        <v>44197</v>
      </c>
      <c r="V671" s="81" t="str">
        <f t="shared" si="30"/>
        <v>82020</v>
      </c>
      <c r="W671" s="80" t="str">
        <f t="shared" si="31"/>
        <v>91 a 120 dias</v>
      </c>
      <c r="X671" s="81" t="str">
        <f t="shared" si="32"/>
        <v>12021</v>
      </c>
    </row>
    <row r="672" spans="1:24" x14ac:dyDescent="0.3">
      <c r="A672" s="57">
        <v>44316</v>
      </c>
      <c r="B672">
        <v>29894663000189</v>
      </c>
      <c r="C672" t="s">
        <v>96</v>
      </c>
      <c r="D672" s="57">
        <v>44074</v>
      </c>
      <c r="E672">
        <v>295.73</v>
      </c>
      <c r="F672" s="57">
        <v>44081</v>
      </c>
      <c r="G672">
        <v>-235</v>
      </c>
      <c r="H672" s="57">
        <v>46608</v>
      </c>
      <c r="I672">
        <v>2292</v>
      </c>
      <c r="J672">
        <v>304263848</v>
      </c>
      <c r="K672">
        <v>84</v>
      </c>
      <c r="L672"/>
      <c r="M672"/>
      <c r="N672">
        <v>1.3599999999999999</v>
      </c>
      <c r="O672" s="83">
        <v>16460.850000000002</v>
      </c>
      <c r="P672">
        <v>14810.050000000001</v>
      </c>
      <c r="Q672">
        <v>1.355823</v>
      </c>
      <c r="R672">
        <v>16445.810000000001</v>
      </c>
      <c r="S672">
        <v>1.355823</v>
      </c>
      <c r="T672" s="84">
        <v>16460.850000000002</v>
      </c>
      <c r="U672" s="57">
        <v>44105</v>
      </c>
      <c r="V672" s="81" t="str">
        <f t="shared" si="30"/>
        <v>82020</v>
      </c>
      <c r="W672" s="80" t="str">
        <f t="shared" si="31"/>
        <v>Acima de 120 dias</v>
      </c>
      <c r="X672" s="81" t="str">
        <f t="shared" si="32"/>
        <v>102020</v>
      </c>
    </row>
    <row r="673" spans="1:24" x14ac:dyDescent="0.3">
      <c r="A673" s="57">
        <v>44316</v>
      </c>
      <c r="B673">
        <v>29894663000189</v>
      </c>
      <c r="C673" t="s">
        <v>96</v>
      </c>
      <c r="D673" s="57">
        <v>44074</v>
      </c>
      <c r="E673">
        <v>61.34</v>
      </c>
      <c r="F673" s="57">
        <v>44172</v>
      </c>
      <c r="G673">
        <v>-144</v>
      </c>
      <c r="H673" s="57">
        <v>46608</v>
      </c>
      <c r="I673">
        <v>2292</v>
      </c>
      <c r="J673">
        <v>304267246</v>
      </c>
      <c r="K673">
        <v>84</v>
      </c>
      <c r="L673"/>
      <c r="M673"/>
      <c r="N673">
        <v>1.4277690000000001</v>
      </c>
      <c r="O673" s="83">
        <v>2884.94</v>
      </c>
      <c r="P673">
        <v>3002.55</v>
      </c>
      <c r="Q673">
        <v>1.7751809999999999</v>
      </c>
      <c r="R673">
        <v>3166.86</v>
      </c>
      <c r="S673">
        <v>1.7751809999999999</v>
      </c>
      <c r="T673" s="84">
        <v>2884.94</v>
      </c>
      <c r="U673" s="57">
        <v>44166</v>
      </c>
      <c r="V673" s="81" t="str">
        <f t="shared" si="30"/>
        <v>82020</v>
      </c>
      <c r="W673" s="80" t="str">
        <f t="shared" si="31"/>
        <v>Acima de 120 dias</v>
      </c>
      <c r="X673" s="81" t="str">
        <f t="shared" si="32"/>
        <v>122020</v>
      </c>
    </row>
    <row r="674" spans="1:24" x14ac:dyDescent="0.3">
      <c r="A674" s="57">
        <v>44316</v>
      </c>
      <c r="B674">
        <v>29894663000189</v>
      </c>
      <c r="C674" t="s">
        <v>96</v>
      </c>
      <c r="D674" s="57">
        <v>44074</v>
      </c>
      <c r="E674">
        <v>68.8</v>
      </c>
      <c r="F674" s="57">
        <v>44172</v>
      </c>
      <c r="G674">
        <v>-144</v>
      </c>
      <c r="H674" s="57">
        <v>46638</v>
      </c>
      <c r="I674">
        <v>2322</v>
      </c>
      <c r="J674">
        <v>304270431</v>
      </c>
      <c r="K674">
        <v>84</v>
      </c>
      <c r="L674"/>
      <c r="M674"/>
      <c r="N674">
        <v>1.3599999999999999</v>
      </c>
      <c r="O674" s="83">
        <v>3485.36</v>
      </c>
      <c r="P674">
        <v>3398.6400000000008</v>
      </c>
      <c r="Q674">
        <v>1.5186170000000001</v>
      </c>
      <c r="R674">
        <v>3643.96</v>
      </c>
      <c r="S674">
        <v>1.5186170000000001</v>
      </c>
      <c r="T674" s="84">
        <v>3485.36</v>
      </c>
      <c r="U674" s="57">
        <v>44166</v>
      </c>
      <c r="V674" s="81" t="str">
        <f t="shared" si="30"/>
        <v>82020</v>
      </c>
      <c r="W674" s="80" t="str">
        <f t="shared" si="31"/>
        <v>Acima de 120 dias</v>
      </c>
      <c r="X674" s="81" t="str">
        <f t="shared" si="32"/>
        <v>122020</v>
      </c>
    </row>
    <row r="675" spans="1:24" x14ac:dyDescent="0.3">
      <c r="A675" s="57">
        <v>44316</v>
      </c>
      <c r="B675">
        <v>29894663000189</v>
      </c>
      <c r="C675" t="s">
        <v>96</v>
      </c>
      <c r="D675" s="57">
        <v>44099</v>
      </c>
      <c r="E675">
        <v>263.55</v>
      </c>
      <c r="F675" s="57">
        <v>44262</v>
      </c>
      <c r="G675">
        <v>-54</v>
      </c>
      <c r="H675" s="57">
        <v>46638</v>
      </c>
      <c r="I675">
        <v>2322</v>
      </c>
      <c r="J675">
        <v>304284031</v>
      </c>
      <c r="K675">
        <v>84</v>
      </c>
      <c r="L675"/>
      <c r="M675"/>
      <c r="N675">
        <v>1.443117</v>
      </c>
      <c r="O675" s="83">
        <v>11622.05</v>
      </c>
      <c r="P675">
        <v>12801.5</v>
      </c>
      <c r="Q675">
        <v>1.7906899999999999</v>
      </c>
      <c r="R675">
        <v>12845.83</v>
      </c>
      <c r="S675">
        <v>1.7906899999999999</v>
      </c>
      <c r="T675" s="84">
        <v>11622.05</v>
      </c>
      <c r="U675" s="57">
        <v>44256</v>
      </c>
      <c r="V675" s="81" t="str">
        <f t="shared" si="30"/>
        <v>92020</v>
      </c>
      <c r="W675" s="80" t="str">
        <f t="shared" si="31"/>
        <v>31 a 60 dias</v>
      </c>
      <c r="X675" s="81" t="str">
        <f t="shared" si="32"/>
        <v>32021</v>
      </c>
    </row>
    <row r="676" spans="1:24" x14ac:dyDescent="0.3">
      <c r="A676" s="57">
        <v>44316</v>
      </c>
      <c r="B676">
        <v>29894663000189</v>
      </c>
      <c r="C676" t="s">
        <v>96</v>
      </c>
      <c r="D676" s="57">
        <v>43978</v>
      </c>
      <c r="E676">
        <v>136.5</v>
      </c>
      <c r="F676" s="57">
        <v>44019</v>
      </c>
      <c r="G676">
        <v>-297</v>
      </c>
      <c r="H676" s="57">
        <v>46119</v>
      </c>
      <c r="I676">
        <v>1803</v>
      </c>
      <c r="J676">
        <v>304323395</v>
      </c>
      <c r="K676">
        <v>72</v>
      </c>
      <c r="L676"/>
      <c r="M676"/>
      <c r="N676">
        <v>1.3599999999999999</v>
      </c>
      <c r="O676" s="83">
        <v>6594.03</v>
      </c>
      <c r="P676">
        <v>6206.08</v>
      </c>
      <c r="Q676">
        <v>1.655583</v>
      </c>
      <c r="R676">
        <v>6994.74</v>
      </c>
      <c r="S676">
        <v>1.655583</v>
      </c>
      <c r="T676" s="84">
        <v>6594.03</v>
      </c>
      <c r="U676" s="57">
        <v>44044</v>
      </c>
      <c r="V676" s="81" t="str">
        <f t="shared" si="30"/>
        <v>52020</v>
      </c>
      <c r="W676" s="80" t="str">
        <f t="shared" si="31"/>
        <v>Acima de 120 dias</v>
      </c>
      <c r="X676" s="81" t="str">
        <f t="shared" si="32"/>
        <v>82020</v>
      </c>
    </row>
    <row r="677" spans="1:24" x14ac:dyDescent="0.3">
      <c r="A677" s="57">
        <v>44316</v>
      </c>
      <c r="B677">
        <v>29894663000189</v>
      </c>
      <c r="C677" t="s">
        <v>96</v>
      </c>
      <c r="D677" s="57">
        <v>44001</v>
      </c>
      <c r="E677">
        <v>140.4</v>
      </c>
      <c r="F677" s="57">
        <v>44172</v>
      </c>
      <c r="G677">
        <v>-144</v>
      </c>
      <c r="H677" s="57">
        <v>46514</v>
      </c>
      <c r="I677">
        <v>2198</v>
      </c>
      <c r="J677">
        <v>304331693</v>
      </c>
      <c r="K677">
        <v>84</v>
      </c>
      <c r="L677"/>
      <c r="M677"/>
      <c r="N677">
        <v>1.4531667555701513</v>
      </c>
      <c r="O677" s="83">
        <v>6452.0599999999995</v>
      </c>
      <c r="P677">
        <v>6733.66</v>
      </c>
      <c r="Q677">
        <v>1.798996</v>
      </c>
      <c r="R677">
        <v>7055.11</v>
      </c>
      <c r="S677">
        <v>1.798996</v>
      </c>
      <c r="T677" s="84">
        <v>6452.0599999999995</v>
      </c>
      <c r="U677" s="57">
        <v>44166</v>
      </c>
      <c r="V677" s="81" t="str">
        <f t="shared" si="30"/>
        <v>62020</v>
      </c>
      <c r="W677" s="80" t="str">
        <f t="shared" si="31"/>
        <v>Acima de 120 dias</v>
      </c>
      <c r="X677" s="81" t="str">
        <f t="shared" si="32"/>
        <v>122020</v>
      </c>
    </row>
    <row r="678" spans="1:24" x14ac:dyDescent="0.3">
      <c r="A678" s="57">
        <v>44316</v>
      </c>
      <c r="B678">
        <v>29894663000189</v>
      </c>
      <c r="C678" t="s">
        <v>96</v>
      </c>
      <c r="D678" s="57">
        <v>44001</v>
      </c>
      <c r="E678">
        <v>224.48</v>
      </c>
      <c r="F678" s="57">
        <v>44050</v>
      </c>
      <c r="G678">
        <v>-266</v>
      </c>
      <c r="H678" s="57">
        <v>46545</v>
      </c>
      <c r="I678">
        <v>2229</v>
      </c>
      <c r="J678">
        <v>304344816</v>
      </c>
      <c r="K678">
        <v>84</v>
      </c>
      <c r="L678"/>
      <c r="M678"/>
      <c r="N678">
        <v>1.453157</v>
      </c>
      <c r="O678" s="83">
        <v>11273.93</v>
      </c>
      <c r="P678">
        <v>10832.27</v>
      </c>
      <c r="Q678">
        <v>1.798997</v>
      </c>
      <c r="R678">
        <v>12255.310000000001</v>
      </c>
      <c r="S678">
        <v>1.798997</v>
      </c>
      <c r="T678" s="84">
        <v>11273.93</v>
      </c>
      <c r="U678" s="57">
        <v>44044</v>
      </c>
      <c r="V678" s="81" t="str">
        <f t="shared" si="30"/>
        <v>62020</v>
      </c>
      <c r="W678" s="80" t="str">
        <f t="shared" si="31"/>
        <v>Acima de 120 dias</v>
      </c>
      <c r="X678" s="81" t="str">
        <f t="shared" si="32"/>
        <v>82020</v>
      </c>
    </row>
    <row r="679" spans="1:24" x14ac:dyDescent="0.3">
      <c r="A679" s="57">
        <v>44316</v>
      </c>
      <c r="B679">
        <v>29894663000189</v>
      </c>
      <c r="C679" t="s">
        <v>96</v>
      </c>
      <c r="D679" s="57">
        <v>44040</v>
      </c>
      <c r="E679">
        <v>203.36</v>
      </c>
      <c r="F679" s="57">
        <v>44111</v>
      </c>
      <c r="G679">
        <v>-205</v>
      </c>
      <c r="H679" s="57">
        <v>46575</v>
      </c>
      <c r="I679">
        <v>2259</v>
      </c>
      <c r="J679">
        <v>304355962</v>
      </c>
      <c r="K679">
        <v>84</v>
      </c>
      <c r="L679"/>
      <c r="M679"/>
      <c r="N679">
        <v>1.4400580000000001</v>
      </c>
      <c r="O679" s="83">
        <v>9886.3100000000013</v>
      </c>
      <c r="P679">
        <v>9896.8599999999988</v>
      </c>
      <c r="Q679">
        <v>1.7881089999999999</v>
      </c>
      <c r="R679">
        <v>10801.599999999999</v>
      </c>
      <c r="S679">
        <v>1.7881089999999999</v>
      </c>
      <c r="T679" s="84">
        <v>9886.3100000000013</v>
      </c>
      <c r="U679" s="57">
        <v>44136</v>
      </c>
      <c r="V679" s="81" t="str">
        <f t="shared" si="30"/>
        <v>72020</v>
      </c>
      <c r="W679" s="80" t="str">
        <f t="shared" si="31"/>
        <v>Acima de 120 dias</v>
      </c>
      <c r="X679" s="81" t="str">
        <f t="shared" si="32"/>
        <v>112020</v>
      </c>
    </row>
    <row r="680" spans="1:24" x14ac:dyDescent="0.3">
      <c r="A680" s="57">
        <v>44316</v>
      </c>
      <c r="B680">
        <v>29894663000189</v>
      </c>
      <c r="C680" t="s">
        <v>96</v>
      </c>
      <c r="D680" s="57">
        <v>44040</v>
      </c>
      <c r="E680">
        <v>358</v>
      </c>
      <c r="F680" s="57">
        <v>44172</v>
      </c>
      <c r="G680">
        <v>-144</v>
      </c>
      <c r="H680" s="57">
        <v>46608</v>
      </c>
      <c r="I680">
        <v>2292</v>
      </c>
      <c r="J680">
        <v>304366041</v>
      </c>
      <c r="K680">
        <v>84</v>
      </c>
      <c r="L680"/>
      <c r="M680"/>
      <c r="N680">
        <v>1.3599999999999999</v>
      </c>
      <c r="O680" s="83">
        <v>17690.690000000002</v>
      </c>
      <c r="P680">
        <v>17656.180000000004</v>
      </c>
      <c r="Q680">
        <v>1.587685</v>
      </c>
      <c r="R680">
        <v>18834.650000000001</v>
      </c>
      <c r="S680">
        <v>1.587685</v>
      </c>
      <c r="T680" s="84">
        <v>17690.690000000002</v>
      </c>
      <c r="U680" s="57">
        <v>44166</v>
      </c>
      <c r="V680" s="81" t="str">
        <f t="shared" si="30"/>
        <v>72020</v>
      </c>
      <c r="W680" s="80" t="str">
        <f t="shared" si="31"/>
        <v>Acima de 120 dias</v>
      </c>
      <c r="X680" s="81" t="str">
        <f t="shared" si="32"/>
        <v>122020</v>
      </c>
    </row>
    <row r="681" spans="1:24" x14ac:dyDescent="0.3">
      <c r="A681" s="57">
        <v>44316</v>
      </c>
      <c r="B681">
        <v>29894663000189</v>
      </c>
      <c r="C681" t="s">
        <v>96</v>
      </c>
      <c r="D681" s="57">
        <v>44134</v>
      </c>
      <c r="E681">
        <v>240.93</v>
      </c>
      <c r="F681" s="57">
        <v>44323</v>
      </c>
      <c r="G681">
        <v>7</v>
      </c>
      <c r="H681" s="57">
        <v>46667</v>
      </c>
      <c r="I681">
        <v>2351</v>
      </c>
      <c r="J681">
        <v>304395375</v>
      </c>
      <c r="K681">
        <v>84</v>
      </c>
      <c r="L681"/>
      <c r="M681"/>
      <c r="N681">
        <v>1.3599999999999999</v>
      </c>
      <c r="O681" s="83">
        <v>11594.79</v>
      </c>
      <c r="P681">
        <v>12061.049999999996</v>
      </c>
      <c r="Q681">
        <v>1.3716170000000001</v>
      </c>
      <c r="R681">
        <v>11640.04</v>
      </c>
      <c r="S681">
        <v>1.3716170000000001</v>
      </c>
      <c r="T681" s="84">
        <v>11594.79</v>
      </c>
      <c r="U681" s="57">
        <v>44317</v>
      </c>
      <c r="V681" s="81" t="str">
        <f t="shared" si="30"/>
        <v>102020</v>
      </c>
      <c r="W681" s="80" t="str">
        <f t="shared" si="31"/>
        <v>1 a 30 dias</v>
      </c>
      <c r="X681" s="81" t="str">
        <f t="shared" si="32"/>
        <v>52021</v>
      </c>
    </row>
    <row r="682" spans="1:24" x14ac:dyDescent="0.3">
      <c r="A682" s="57">
        <v>44316</v>
      </c>
      <c r="B682">
        <v>29894663000189</v>
      </c>
      <c r="C682" t="s">
        <v>96</v>
      </c>
      <c r="D682" s="57">
        <v>43936</v>
      </c>
      <c r="E682">
        <v>12.4</v>
      </c>
      <c r="F682" s="57">
        <v>44262</v>
      </c>
      <c r="G682">
        <v>-54</v>
      </c>
      <c r="H682" s="57">
        <v>46090</v>
      </c>
      <c r="I682">
        <v>1774</v>
      </c>
      <c r="J682">
        <v>304411962</v>
      </c>
      <c r="K682">
        <v>72</v>
      </c>
      <c r="L682"/>
      <c r="M682"/>
      <c r="N682">
        <v>1.4949999999999999</v>
      </c>
      <c r="O682" s="83">
        <v>454.83</v>
      </c>
      <c r="P682">
        <v>538.70000000000016</v>
      </c>
      <c r="Q682">
        <v>2.0367160000000002</v>
      </c>
      <c r="R682">
        <v>514.06000000000006</v>
      </c>
      <c r="S682">
        <v>2.0367160000000002</v>
      </c>
      <c r="T682" s="84">
        <v>454.83</v>
      </c>
      <c r="U682" s="57">
        <v>44256</v>
      </c>
      <c r="V682" s="81" t="str">
        <f t="shared" si="30"/>
        <v>42020</v>
      </c>
      <c r="W682" s="80" t="str">
        <f t="shared" si="31"/>
        <v>31 a 60 dias</v>
      </c>
      <c r="X682" s="81" t="str">
        <f t="shared" si="32"/>
        <v>32021</v>
      </c>
    </row>
    <row r="683" spans="1:24" x14ac:dyDescent="0.3">
      <c r="A683" s="57">
        <v>44316</v>
      </c>
      <c r="B683">
        <v>29894663000189</v>
      </c>
      <c r="C683" t="s">
        <v>96</v>
      </c>
      <c r="D683" s="57">
        <v>43978</v>
      </c>
      <c r="E683">
        <v>284.89</v>
      </c>
      <c r="F683" s="57">
        <v>44019</v>
      </c>
      <c r="G683">
        <v>-297</v>
      </c>
      <c r="H683" s="57">
        <v>46119</v>
      </c>
      <c r="I683">
        <v>1803</v>
      </c>
      <c r="J683">
        <v>304414408</v>
      </c>
      <c r="K683">
        <v>72</v>
      </c>
      <c r="L683"/>
      <c r="M683"/>
      <c r="N683">
        <v>1.3599999999999999</v>
      </c>
      <c r="O683" s="83">
        <v>13898.259999999998</v>
      </c>
      <c r="P683">
        <v>12952.799999999996</v>
      </c>
      <c r="Q683">
        <v>1.6051230000000001</v>
      </c>
      <c r="R683">
        <v>14598.849999999999</v>
      </c>
      <c r="S683">
        <v>1.6051230000000001</v>
      </c>
      <c r="T683" s="84">
        <v>13898.259999999998</v>
      </c>
      <c r="U683" s="57">
        <v>44044</v>
      </c>
      <c r="V683" s="81" t="str">
        <f t="shared" si="30"/>
        <v>52020</v>
      </c>
      <c r="W683" s="80" t="str">
        <f t="shared" si="31"/>
        <v>Acima de 120 dias</v>
      </c>
      <c r="X683" s="81" t="str">
        <f t="shared" si="32"/>
        <v>82020</v>
      </c>
    </row>
    <row r="684" spans="1:24" x14ac:dyDescent="0.3">
      <c r="A684" s="57">
        <v>44316</v>
      </c>
      <c r="B684">
        <v>29894663000189</v>
      </c>
      <c r="C684" t="s">
        <v>96</v>
      </c>
      <c r="D684" s="57">
        <v>44074</v>
      </c>
      <c r="E684">
        <v>94.27</v>
      </c>
      <c r="F684" s="57">
        <v>44081</v>
      </c>
      <c r="G684">
        <v>-235</v>
      </c>
      <c r="H684" s="57">
        <v>46514</v>
      </c>
      <c r="I684">
        <v>2198</v>
      </c>
      <c r="J684">
        <v>304436024</v>
      </c>
      <c r="K684">
        <v>84</v>
      </c>
      <c r="L684"/>
      <c r="M684"/>
      <c r="N684">
        <v>1.4395766505455894</v>
      </c>
      <c r="O684" s="83">
        <v>4627.21</v>
      </c>
      <c r="P684">
        <v>4510.4599999999982</v>
      </c>
      <c r="Q684">
        <v>1.787701</v>
      </c>
      <c r="R684">
        <v>5037.04</v>
      </c>
      <c r="S684">
        <v>1.787701</v>
      </c>
      <c r="T684" s="84">
        <v>4627.21</v>
      </c>
      <c r="U684" s="57">
        <v>44105</v>
      </c>
      <c r="V684" s="81" t="str">
        <f t="shared" si="30"/>
        <v>82020</v>
      </c>
      <c r="W684" s="80" t="str">
        <f t="shared" si="31"/>
        <v>Acima de 120 dias</v>
      </c>
      <c r="X684" s="81" t="str">
        <f t="shared" si="32"/>
        <v>102020</v>
      </c>
    </row>
    <row r="685" spans="1:24" x14ac:dyDescent="0.3">
      <c r="A685" s="57">
        <v>44316</v>
      </c>
      <c r="B685">
        <v>29894663000189</v>
      </c>
      <c r="C685" t="s">
        <v>96</v>
      </c>
      <c r="D685" s="57">
        <v>44074</v>
      </c>
      <c r="E685">
        <v>159.82</v>
      </c>
      <c r="F685" s="57">
        <v>44142</v>
      </c>
      <c r="G685">
        <v>-174</v>
      </c>
      <c r="H685" s="57">
        <v>46545</v>
      </c>
      <c r="I685">
        <v>2229</v>
      </c>
      <c r="J685">
        <v>304442161</v>
      </c>
      <c r="K685">
        <v>84</v>
      </c>
      <c r="L685"/>
      <c r="M685"/>
      <c r="N685">
        <v>1.4502527552450961</v>
      </c>
      <c r="O685" s="83">
        <v>7547.16</v>
      </c>
      <c r="P685">
        <v>7669.1200000000008</v>
      </c>
      <c r="Q685">
        <v>1.798996</v>
      </c>
      <c r="R685">
        <v>8252.1200000000008</v>
      </c>
      <c r="S685">
        <v>1.798996</v>
      </c>
      <c r="T685" s="84">
        <v>7547.16</v>
      </c>
      <c r="U685" s="57">
        <v>44197</v>
      </c>
      <c r="V685" s="81" t="str">
        <f t="shared" si="30"/>
        <v>82020</v>
      </c>
      <c r="W685" s="80" t="str">
        <f t="shared" si="31"/>
        <v>Acima de 120 dias</v>
      </c>
      <c r="X685" s="81" t="str">
        <f t="shared" si="32"/>
        <v>12021</v>
      </c>
    </row>
    <row r="686" spans="1:24" x14ac:dyDescent="0.3">
      <c r="A686" s="57">
        <v>44316</v>
      </c>
      <c r="B686">
        <v>29894663000189</v>
      </c>
      <c r="C686" t="s">
        <v>96</v>
      </c>
      <c r="D686" s="57">
        <v>44099</v>
      </c>
      <c r="E686">
        <v>49.19</v>
      </c>
      <c r="F686" s="57">
        <v>44262</v>
      </c>
      <c r="G686">
        <v>-54</v>
      </c>
      <c r="H686" s="57">
        <v>46575</v>
      </c>
      <c r="I686">
        <v>2259</v>
      </c>
      <c r="J686">
        <v>304451199</v>
      </c>
      <c r="K686">
        <v>84</v>
      </c>
      <c r="L686"/>
      <c r="M686"/>
      <c r="N686">
        <v>1.3599999999999999</v>
      </c>
      <c r="O686" s="83">
        <v>2200.21</v>
      </c>
      <c r="P686">
        <v>2425.83</v>
      </c>
      <c r="Q686">
        <v>1.696442</v>
      </c>
      <c r="R686">
        <v>2422.7000000000003</v>
      </c>
      <c r="S686">
        <v>1.696442</v>
      </c>
      <c r="T686" s="84">
        <v>2200.21</v>
      </c>
      <c r="U686" s="57">
        <v>44287</v>
      </c>
      <c r="V686" s="81" t="str">
        <f t="shared" si="30"/>
        <v>92020</v>
      </c>
      <c r="W686" s="80" t="str">
        <f t="shared" si="31"/>
        <v>31 a 60 dias</v>
      </c>
      <c r="X686" s="81" t="str">
        <f t="shared" si="32"/>
        <v>42021</v>
      </c>
    </row>
    <row r="687" spans="1:24" x14ac:dyDescent="0.3">
      <c r="A687" s="57">
        <v>44316</v>
      </c>
      <c r="B687">
        <v>29894663000189</v>
      </c>
      <c r="C687" t="s">
        <v>96</v>
      </c>
      <c r="D687" s="57">
        <v>44074</v>
      </c>
      <c r="E687">
        <v>313</v>
      </c>
      <c r="F687" s="57">
        <v>44323</v>
      </c>
      <c r="G687">
        <v>7</v>
      </c>
      <c r="H687" s="57">
        <v>46575</v>
      </c>
      <c r="I687">
        <v>2259</v>
      </c>
      <c r="J687">
        <v>304458256</v>
      </c>
      <c r="K687">
        <v>84</v>
      </c>
      <c r="L687"/>
      <c r="M687"/>
      <c r="N687">
        <v>1.435142120148224</v>
      </c>
      <c r="O687" s="83">
        <v>13044.19</v>
      </c>
      <c r="P687">
        <v>15189.599999999999</v>
      </c>
      <c r="Q687">
        <v>1.783121</v>
      </c>
      <c r="R687">
        <v>14455.67</v>
      </c>
      <c r="S687">
        <v>1.783121</v>
      </c>
      <c r="T687" s="84">
        <v>13044.19</v>
      </c>
      <c r="U687" s="57">
        <v>44317</v>
      </c>
      <c r="V687" s="81" t="str">
        <f t="shared" si="30"/>
        <v>82020</v>
      </c>
      <c r="W687" s="80" t="str">
        <f t="shared" si="31"/>
        <v>1 a 30 dias</v>
      </c>
      <c r="X687" s="81" t="str">
        <f t="shared" si="32"/>
        <v>52021</v>
      </c>
    </row>
    <row r="688" spans="1:24" x14ac:dyDescent="0.3">
      <c r="A688" s="57">
        <v>44316</v>
      </c>
      <c r="B688">
        <v>29894663000189</v>
      </c>
      <c r="C688" t="s">
        <v>96</v>
      </c>
      <c r="D688" s="57">
        <v>44074</v>
      </c>
      <c r="E688">
        <v>143.9</v>
      </c>
      <c r="F688" s="57">
        <v>44262</v>
      </c>
      <c r="G688">
        <v>-54</v>
      </c>
      <c r="H688" s="57">
        <v>46608</v>
      </c>
      <c r="I688">
        <v>2292</v>
      </c>
      <c r="J688">
        <v>304467127</v>
      </c>
      <c r="K688">
        <v>84</v>
      </c>
      <c r="L688"/>
      <c r="M688"/>
      <c r="N688">
        <v>1.4444570000000001</v>
      </c>
      <c r="O688" s="83">
        <v>6305.07</v>
      </c>
      <c r="P688">
        <v>7004.6500000000015</v>
      </c>
      <c r="Q688">
        <v>1.7930200000000001</v>
      </c>
      <c r="R688">
        <v>6963.4</v>
      </c>
      <c r="S688">
        <v>1.7930200000000001</v>
      </c>
      <c r="T688" s="84">
        <v>6305.07</v>
      </c>
      <c r="U688" s="57">
        <v>44256</v>
      </c>
      <c r="V688" s="81" t="str">
        <f t="shared" si="30"/>
        <v>82020</v>
      </c>
      <c r="W688" s="80" t="str">
        <f t="shared" si="31"/>
        <v>31 a 60 dias</v>
      </c>
      <c r="X688" s="81" t="str">
        <f t="shared" si="32"/>
        <v>32021</v>
      </c>
    </row>
    <row r="689" spans="1:24" x14ac:dyDescent="0.3">
      <c r="A689" s="57">
        <v>44316</v>
      </c>
      <c r="B689">
        <v>29894663000189</v>
      </c>
      <c r="C689" t="s">
        <v>96</v>
      </c>
      <c r="D689" s="57">
        <v>44099</v>
      </c>
      <c r="E689">
        <v>197.84</v>
      </c>
      <c r="F689" s="57">
        <v>44323</v>
      </c>
      <c r="G689">
        <v>7</v>
      </c>
      <c r="H689" s="57">
        <v>46638</v>
      </c>
      <c r="I689">
        <v>2322</v>
      </c>
      <c r="J689">
        <v>304473443</v>
      </c>
      <c r="K689">
        <v>84</v>
      </c>
      <c r="L689"/>
      <c r="M689"/>
      <c r="N689">
        <v>1.3599999999999999</v>
      </c>
      <c r="O689" s="83">
        <v>9059.18</v>
      </c>
      <c r="P689">
        <v>9883.67</v>
      </c>
      <c r="Q689">
        <v>1.5092429999999999</v>
      </c>
      <c r="R689">
        <v>9489.2900000000009</v>
      </c>
      <c r="S689">
        <v>1.5092429999999999</v>
      </c>
      <c r="T689" s="84">
        <v>9059.18</v>
      </c>
      <c r="U689" s="57">
        <v>44317</v>
      </c>
      <c r="V689" s="81" t="str">
        <f t="shared" si="30"/>
        <v>92020</v>
      </c>
      <c r="W689" s="80" t="str">
        <f t="shared" si="31"/>
        <v>1 a 30 dias</v>
      </c>
      <c r="X689" s="81" t="str">
        <f t="shared" si="32"/>
        <v>52021</v>
      </c>
    </row>
    <row r="690" spans="1:24" x14ac:dyDescent="0.3">
      <c r="A690" s="57">
        <v>44316</v>
      </c>
      <c r="B690">
        <v>29894663000189</v>
      </c>
      <c r="C690" t="s">
        <v>96</v>
      </c>
      <c r="D690" s="57">
        <v>43978</v>
      </c>
      <c r="E690">
        <v>807.65</v>
      </c>
      <c r="F690" s="57">
        <v>44019</v>
      </c>
      <c r="G690">
        <v>-297</v>
      </c>
      <c r="H690" s="57">
        <v>46062</v>
      </c>
      <c r="I690">
        <v>1746</v>
      </c>
      <c r="J690">
        <v>304508578</v>
      </c>
      <c r="K690">
        <v>72</v>
      </c>
      <c r="L690"/>
      <c r="M690"/>
      <c r="N690">
        <v>1.4976333186517188</v>
      </c>
      <c r="O690" s="83">
        <v>1615.3</v>
      </c>
      <c r="P690">
        <v>34699.129999999997</v>
      </c>
      <c r="Q690">
        <v>2.0530490000000001</v>
      </c>
      <c r="R690">
        <v>1615.3</v>
      </c>
      <c r="S690">
        <v>2.0530490000000001</v>
      </c>
      <c r="T690" s="84">
        <v>1615.3</v>
      </c>
      <c r="U690" s="57">
        <v>44348</v>
      </c>
      <c r="V690" s="81" t="str">
        <f t="shared" si="30"/>
        <v>52020</v>
      </c>
      <c r="W690" s="80" t="str">
        <f t="shared" si="31"/>
        <v>Acima de 120 dias</v>
      </c>
      <c r="X690" s="81" t="str">
        <f t="shared" si="32"/>
        <v>62021</v>
      </c>
    </row>
    <row r="691" spans="1:24" x14ac:dyDescent="0.3">
      <c r="A691" s="57">
        <v>44316</v>
      </c>
      <c r="B691">
        <v>29894663000189</v>
      </c>
      <c r="C691" t="s">
        <v>96</v>
      </c>
      <c r="D691" s="57">
        <v>43936</v>
      </c>
      <c r="E691">
        <v>39.79</v>
      </c>
      <c r="F691" s="57">
        <v>44019</v>
      </c>
      <c r="G691">
        <v>-297</v>
      </c>
      <c r="H691" s="57">
        <v>46090</v>
      </c>
      <c r="I691">
        <v>1774</v>
      </c>
      <c r="J691">
        <v>304512109</v>
      </c>
      <c r="K691">
        <v>72</v>
      </c>
      <c r="L691"/>
      <c r="M691"/>
      <c r="N691">
        <v>1.4949999999999999</v>
      </c>
      <c r="O691" s="83">
        <v>1777.78</v>
      </c>
      <c r="P691">
        <v>1728.6800000000007</v>
      </c>
      <c r="Q691">
        <v>2.0364399999999998</v>
      </c>
      <c r="R691">
        <v>1967.81</v>
      </c>
      <c r="S691">
        <v>2.0364399999999998</v>
      </c>
      <c r="T691" s="84">
        <v>1777.78</v>
      </c>
      <c r="U691" s="57">
        <v>44044</v>
      </c>
      <c r="V691" s="81" t="str">
        <f t="shared" si="30"/>
        <v>42020</v>
      </c>
      <c r="W691" s="80" t="str">
        <f t="shared" si="31"/>
        <v>Acima de 120 dias</v>
      </c>
      <c r="X691" s="81" t="str">
        <f t="shared" si="32"/>
        <v>82020</v>
      </c>
    </row>
    <row r="692" spans="1:24" x14ac:dyDescent="0.3">
      <c r="A692" s="57">
        <v>44316</v>
      </c>
      <c r="B692">
        <v>29894663000189</v>
      </c>
      <c r="C692" t="s">
        <v>96</v>
      </c>
      <c r="D692" s="57">
        <v>43936</v>
      </c>
      <c r="E692">
        <v>29.9</v>
      </c>
      <c r="F692" s="57">
        <v>44234</v>
      </c>
      <c r="G692">
        <v>-82</v>
      </c>
      <c r="H692" s="57">
        <v>46090</v>
      </c>
      <c r="I692">
        <v>1774</v>
      </c>
      <c r="J692">
        <v>304515443</v>
      </c>
      <c r="K692">
        <v>72</v>
      </c>
      <c r="L692"/>
      <c r="M692"/>
      <c r="N692">
        <v>1.5130000000000001</v>
      </c>
      <c r="O692" s="83">
        <v>1122.93</v>
      </c>
      <c r="P692">
        <v>1292.1100000000001</v>
      </c>
      <c r="Q692">
        <v>2.051965</v>
      </c>
      <c r="R692">
        <v>1264.2199999999998</v>
      </c>
      <c r="S692">
        <v>2.051965</v>
      </c>
      <c r="T692" s="84">
        <v>1122.93</v>
      </c>
      <c r="U692" s="57">
        <v>44228</v>
      </c>
      <c r="V692" s="81" t="str">
        <f t="shared" si="30"/>
        <v>42020</v>
      </c>
      <c r="W692" s="80" t="str">
        <f t="shared" si="31"/>
        <v>61 a 90 dias</v>
      </c>
      <c r="X692" s="81" t="str">
        <f t="shared" si="32"/>
        <v>22021</v>
      </c>
    </row>
    <row r="693" spans="1:24" x14ac:dyDescent="0.3">
      <c r="A693" s="57">
        <v>44316</v>
      </c>
      <c r="B693">
        <v>29894663000189</v>
      </c>
      <c r="C693" t="s">
        <v>96</v>
      </c>
      <c r="D693" s="57">
        <v>44040</v>
      </c>
      <c r="E693">
        <v>484.3</v>
      </c>
      <c r="F693" s="57">
        <v>44050</v>
      </c>
      <c r="G693">
        <v>-266</v>
      </c>
      <c r="H693" s="57">
        <v>46119</v>
      </c>
      <c r="I693">
        <v>1803</v>
      </c>
      <c r="J693">
        <v>304521986</v>
      </c>
      <c r="K693">
        <v>72</v>
      </c>
      <c r="L693"/>
      <c r="M693"/>
      <c r="N693">
        <v>1.3985254942607985</v>
      </c>
      <c r="O693" s="83">
        <v>22312.12</v>
      </c>
      <c r="P693">
        <v>21418.249999999996</v>
      </c>
      <c r="Q693">
        <v>1.790997</v>
      </c>
      <c r="R693">
        <v>24139.42</v>
      </c>
      <c r="S693">
        <v>1.790997</v>
      </c>
      <c r="T693" s="84">
        <v>22312.12</v>
      </c>
      <c r="U693" s="57">
        <v>44075</v>
      </c>
      <c r="V693" s="81" t="str">
        <f t="shared" si="30"/>
        <v>72020</v>
      </c>
      <c r="W693" s="80" t="str">
        <f t="shared" si="31"/>
        <v>Acima de 120 dias</v>
      </c>
      <c r="X693" s="81" t="str">
        <f t="shared" si="32"/>
        <v>92020</v>
      </c>
    </row>
    <row r="694" spans="1:24" x14ac:dyDescent="0.3">
      <c r="A694" s="57">
        <v>44316</v>
      </c>
      <c r="B694">
        <v>29894663000189</v>
      </c>
      <c r="C694" t="s">
        <v>96</v>
      </c>
      <c r="D694" s="57">
        <v>44001</v>
      </c>
      <c r="E694">
        <v>172.4</v>
      </c>
      <c r="F694" s="57">
        <v>44172</v>
      </c>
      <c r="G694">
        <v>-144</v>
      </c>
      <c r="H694" s="57">
        <v>46514</v>
      </c>
      <c r="I694">
        <v>2198</v>
      </c>
      <c r="J694">
        <v>304531238</v>
      </c>
      <c r="K694">
        <v>84</v>
      </c>
      <c r="L694"/>
      <c r="M694"/>
      <c r="N694">
        <v>1.433193230232976</v>
      </c>
      <c r="O694" s="83">
        <v>7964.83</v>
      </c>
      <c r="P694">
        <v>8323.8299999999981</v>
      </c>
      <c r="Q694">
        <v>1.7777430000000001</v>
      </c>
      <c r="R694">
        <v>8709.27</v>
      </c>
      <c r="S694">
        <v>1.7777430000000001</v>
      </c>
      <c r="T694" s="84">
        <v>7964.83</v>
      </c>
      <c r="U694" s="57">
        <v>44197</v>
      </c>
      <c r="V694" s="81" t="str">
        <f t="shared" si="30"/>
        <v>62020</v>
      </c>
      <c r="W694" s="80" t="str">
        <f t="shared" si="31"/>
        <v>Acima de 120 dias</v>
      </c>
      <c r="X694" s="81" t="str">
        <f t="shared" si="32"/>
        <v>12021</v>
      </c>
    </row>
    <row r="695" spans="1:24" x14ac:dyDescent="0.3">
      <c r="A695" s="57">
        <v>44316</v>
      </c>
      <c r="B695">
        <v>29894663000189</v>
      </c>
      <c r="C695" t="s">
        <v>96</v>
      </c>
      <c r="D695" s="57">
        <v>44134</v>
      </c>
      <c r="E695">
        <v>174</v>
      </c>
      <c r="F695" s="57">
        <v>44172</v>
      </c>
      <c r="G695">
        <v>-144</v>
      </c>
      <c r="H695" s="57">
        <v>46638</v>
      </c>
      <c r="I695">
        <v>2322</v>
      </c>
      <c r="J695">
        <v>304532483</v>
      </c>
      <c r="K695">
        <v>84</v>
      </c>
      <c r="L695"/>
      <c r="M695"/>
      <c r="N695">
        <v>1.4132449999999999</v>
      </c>
      <c r="O695" s="83">
        <v>8259.91</v>
      </c>
      <c r="P695">
        <v>8502.1699999999983</v>
      </c>
      <c r="Q695">
        <v>1.7605580000000001</v>
      </c>
      <c r="R695">
        <v>9078.5299999999988</v>
      </c>
      <c r="S695">
        <v>1.7605580000000001</v>
      </c>
      <c r="T695" s="84">
        <v>8259.91</v>
      </c>
      <c r="U695" s="57">
        <v>44166</v>
      </c>
      <c r="V695" s="81" t="str">
        <f t="shared" si="30"/>
        <v>102020</v>
      </c>
      <c r="W695" s="80" t="str">
        <f t="shared" si="31"/>
        <v>Acima de 120 dias</v>
      </c>
      <c r="X695" s="81" t="str">
        <f t="shared" si="32"/>
        <v>122020</v>
      </c>
    </row>
    <row r="696" spans="1:24" x14ac:dyDescent="0.3">
      <c r="A696" s="57">
        <v>44316</v>
      </c>
      <c r="B696">
        <v>29894663000189</v>
      </c>
      <c r="C696" t="s">
        <v>96</v>
      </c>
      <c r="D696" s="57">
        <v>44001</v>
      </c>
      <c r="E696">
        <v>130</v>
      </c>
      <c r="F696" s="57">
        <v>44111</v>
      </c>
      <c r="G696">
        <v>-205</v>
      </c>
      <c r="H696" s="57">
        <v>46514</v>
      </c>
      <c r="I696">
        <v>2198</v>
      </c>
      <c r="J696">
        <v>304538988</v>
      </c>
      <c r="K696">
        <v>84</v>
      </c>
      <c r="L696"/>
      <c r="M696"/>
      <c r="N696">
        <v>1.4421343377468614</v>
      </c>
      <c r="O696" s="83">
        <v>6251.75</v>
      </c>
      <c r="P696">
        <v>6257.8800000000019</v>
      </c>
      <c r="Q696">
        <v>1.787239</v>
      </c>
      <c r="R696">
        <v>6811.71</v>
      </c>
      <c r="S696">
        <v>1.787239</v>
      </c>
      <c r="T696" s="84">
        <v>6251.75</v>
      </c>
      <c r="U696" s="57">
        <v>44136</v>
      </c>
      <c r="V696" s="81" t="str">
        <f t="shared" si="30"/>
        <v>62020</v>
      </c>
      <c r="W696" s="80" t="str">
        <f t="shared" si="31"/>
        <v>Acima de 120 dias</v>
      </c>
      <c r="X696" s="81" t="str">
        <f t="shared" si="32"/>
        <v>112020</v>
      </c>
    </row>
    <row r="697" spans="1:24" x14ac:dyDescent="0.3">
      <c r="A697" s="57">
        <v>44316</v>
      </c>
      <c r="B697">
        <v>29894663000189</v>
      </c>
      <c r="C697" t="s">
        <v>96</v>
      </c>
      <c r="D697" s="57">
        <v>44074</v>
      </c>
      <c r="E697">
        <v>308.05</v>
      </c>
      <c r="F697" s="57">
        <v>44323</v>
      </c>
      <c r="G697">
        <v>7</v>
      </c>
      <c r="H697" s="57">
        <v>46608</v>
      </c>
      <c r="I697">
        <v>2292</v>
      </c>
      <c r="J697">
        <v>304567071</v>
      </c>
      <c r="K697">
        <v>84</v>
      </c>
      <c r="L697"/>
      <c r="M697"/>
      <c r="N697">
        <v>1.3599999999999999</v>
      </c>
      <c r="O697" s="83">
        <v>14553.16</v>
      </c>
      <c r="P697">
        <v>15427.030000000002</v>
      </c>
      <c r="Q697">
        <v>1.3843399999999999</v>
      </c>
      <c r="R697">
        <v>14666.529999999999</v>
      </c>
      <c r="S697">
        <v>1.3843399999999999</v>
      </c>
      <c r="T697" s="84">
        <v>14553.16</v>
      </c>
      <c r="U697" s="57">
        <v>44317</v>
      </c>
      <c r="V697" s="81" t="str">
        <f t="shared" si="30"/>
        <v>82020</v>
      </c>
      <c r="W697" s="80" t="str">
        <f t="shared" si="31"/>
        <v>1 a 30 dias</v>
      </c>
      <c r="X697" s="81" t="str">
        <f t="shared" si="32"/>
        <v>52021</v>
      </c>
    </row>
    <row r="698" spans="1:24" x14ac:dyDescent="0.3">
      <c r="A698" s="57">
        <v>44316</v>
      </c>
      <c r="B698">
        <v>29894663000189</v>
      </c>
      <c r="C698" t="s">
        <v>96</v>
      </c>
      <c r="D698" s="57">
        <v>43903</v>
      </c>
      <c r="E698">
        <v>53</v>
      </c>
      <c r="F698" s="57">
        <v>44019</v>
      </c>
      <c r="G698">
        <v>-297</v>
      </c>
      <c r="H698" s="57">
        <v>46062</v>
      </c>
      <c r="I698">
        <v>1746</v>
      </c>
      <c r="J698">
        <v>304605399</v>
      </c>
      <c r="K698">
        <v>72</v>
      </c>
      <c r="L698"/>
      <c r="M698"/>
      <c r="N698">
        <v>1.4950000000000001</v>
      </c>
      <c r="O698" s="83">
        <v>2352.0299999999997</v>
      </c>
      <c r="P698">
        <v>2299.66</v>
      </c>
      <c r="Q698">
        <v>2.0358930000000002</v>
      </c>
      <c r="R698">
        <v>2598.98</v>
      </c>
      <c r="S698">
        <v>2.0358930000000002</v>
      </c>
      <c r="T698" s="84">
        <v>2352.0299999999997</v>
      </c>
      <c r="U698" s="57">
        <v>44044</v>
      </c>
      <c r="V698" s="81" t="str">
        <f t="shared" si="30"/>
        <v>32020</v>
      </c>
      <c r="W698" s="80" t="str">
        <f t="shared" si="31"/>
        <v>Acima de 120 dias</v>
      </c>
      <c r="X698" s="81" t="str">
        <f t="shared" si="32"/>
        <v>82020</v>
      </c>
    </row>
    <row r="699" spans="1:24" x14ac:dyDescent="0.3">
      <c r="A699" s="57">
        <v>44316</v>
      </c>
      <c r="B699">
        <v>29894663000189</v>
      </c>
      <c r="C699" t="s">
        <v>96</v>
      </c>
      <c r="D699" s="57">
        <v>43936</v>
      </c>
      <c r="E699">
        <v>307.23</v>
      </c>
      <c r="F699" s="57">
        <v>44172</v>
      </c>
      <c r="G699">
        <v>-144</v>
      </c>
      <c r="H699" s="57">
        <v>46090</v>
      </c>
      <c r="I699">
        <v>1774</v>
      </c>
      <c r="J699">
        <v>304618059</v>
      </c>
      <c r="K699">
        <v>72</v>
      </c>
      <c r="L699"/>
      <c r="M699"/>
      <c r="N699">
        <v>1.5086334753366732</v>
      </c>
      <c r="O699" s="83">
        <v>12140.099999999999</v>
      </c>
      <c r="P699">
        <v>13294.020000000004</v>
      </c>
      <c r="Q699">
        <v>2.057159</v>
      </c>
      <c r="R699">
        <v>13617.509999999998</v>
      </c>
      <c r="S699">
        <v>2.057159</v>
      </c>
      <c r="T699" s="84">
        <v>12140.099999999999</v>
      </c>
      <c r="U699" s="57">
        <v>44197</v>
      </c>
      <c r="V699" s="81" t="str">
        <f t="shared" si="30"/>
        <v>42020</v>
      </c>
      <c r="W699" s="80" t="str">
        <f t="shared" si="31"/>
        <v>Acima de 120 dias</v>
      </c>
      <c r="X699" s="81" t="str">
        <f t="shared" si="32"/>
        <v>12021</v>
      </c>
    </row>
    <row r="700" spans="1:24" x14ac:dyDescent="0.3">
      <c r="A700" s="57">
        <v>44316</v>
      </c>
      <c r="B700">
        <v>29894663000189</v>
      </c>
      <c r="C700" t="s">
        <v>96</v>
      </c>
      <c r="D700" s="57">
        <v>43978</v>
      </c>
      <c r="E700">
        <v>42.65</v>
      </c>
      <c r="F700" s="57">
        <v>44142</v>
      </c>
      <c r="G700">
        <v>-174</v>
      </c>
      <c r="H700" s="57">
        <v>46119</v>
      </c>
      <c r="I700">
        <v>1803</v>
      </c>
      <c r="J700">
        <v>304619454</v>
      </c>
      <c r="K700">
        <v>72</v>
      </c>
      <c r="L700"/>
      <c r="M700"/>
      <c r="N700">
        <v>1.4987611771363889</v>
      </c>
      <c r="O700" s="83">
        <v>1741.44</v>
      </c>
      <c r="P700">
        <v>1861.4900000000009</v>
      </c>
      <c r="Q700">
        <v>2.0546829999999998</v>
      </c>
      <c r="R700">
        <v>1954.6499999999999</v>
      </c>
      <c r="S700">
        <v>2.0546829999999998</v>
      </c>
      <c r="T700" s="84">
        <v>1741.44</v>
      </c>
      <c r="U700" s="57">
        <v>44136</v>
      </c>
      <c r="V700" s="81" t="str">
        <f t="shared" si="30"/>
        <v>52020</v>
      </c>
      <c r="W700" s="80" t="str">
        <f t="shared" si="31"/>
        <v>Acima de 120 dias</v>
      </c>
      <c r="X700" s="81" t="str">
        <f t="shared" si="32"/>
        <v>112020</v>
      </c>
    </row>
    <row r="701" spans="1:24" x14ac:dyDescent="0.3">
      <c r="A701" s="57">
        <v>44316</v>
      </c>
      <c r="B701">
        <v>29894663000189</v>
      </c>
      <c r="C701" t="s">
        <v>96</v>
      </c>
      <c r="D701" s="57">
        <v>44134</v>
      </c>
      <c r="E701">
        <v>113</v>
      </c>
      <c r="F701" s="57">
        <v>44262</v>
      </c>
      <c r="G701">
        <v>-54</v>
      </c>
      <c r="H701" s="57">
        <v>46699</v>
      </c>
      <c r="I701">
        <v>2383</v>
      </c>
      <c r="J701">
        <v>304625566</v>
      </c>
      <c r="K701">
        <v>84</v>
      </c>
      <c r="L701"/>
      <c r="M701"/>
      <c r="N701">
        <v>1.4092169999999999</v>
      </c>
      <c r="O701" s="83">
        <v>5104.4799999999996</v>
      </c>
      <c r="P701">
        <v>5485.35</v>
      </c>
      <c r="Q701">
        <v>1.745592</v>
      </c>
      <c r="R701">
        <v>5638.81</v>
      </c>
      <c r="S701">
        <v>1.745592</v>
      </c>
      <c r="T701" s="84">
        <v>5104.4799999999996</v>
      </c>
      <c r="U701" s="57">
        <v>44256</v>
      </c>
      <c r="V701" s="81" t="str">
        <f t="shared" si="30"/>
        <v>102020</v>
      </c>
      <c r="W701" s="80" t="str">
        <f t="shared" si="31"/>
        <v>31 a 60 dias</v>
      </c>
      <c r="X701" s="81" t="str">
        <f t="shared" si="32"/>
        <v>32021</v>
      </c>
    </row>
    <row r="702" spans="1:24" x14ac:dyDescent="0.3">
      <c r="A702" s="57">
        <v>44316</v>
      </c>
      <c r="B702">
        <v>29894663000189</v>
      </c>
      <c r="C702" t="s">
        <v>96</v>
      </c>
      <c r="D702" s="57">
        <v>44074</v>
      </c>
      <c r="E702">
        <v>812</v>
      </c>
      <c r="F702" s="57">
        <v>44081</v>
      </c>
      <c r="G702">
        <v>-235</v>
      </c>
      <c r="H702" s="57">
        <v>46575</v>
      </c>
      <c r="I702">
        <v>2259</v>
      </c>
      <c r="J702">
        <v>304647147</v>
      </c>
      <c r="K702">
        <v>84</v>
      </c>
      <c r="L702"/>
      <c r="M702"/>
      <c r="N702">
        <v>1.4103400090601768</v>
      </c>
      <c r="O702" s="83">
        <v>40593.199999999997</v>
      </c>
      <c r="P702">
        <v>39731.42000000002</v>
      </c>
      <c r="Q702">
        <v>1.7566900000000001</v>
      </c>
      <c r="R702">
        <v>44280.53</v>
      </c>
      <c r="S702">
        <v>1.7566900000000001</v>
      </c>
      <c r="T702" s="84">
        <v>40593.199999999997</v>
      </c>
      <c r="U702" s="57">
        <v>44105</v>
      </c>
      <c r="V702" s="81" t="str">
        <f t="shared" si="30"/>
        <v>82020</v>
      </c>
      <c r="W702" s="80" t="str">
        <f t="shared" si="31"/>
        <v>Acima de 120 dias</v>
      </c>
      <c r="X702" s="81" t="str">
        <f t="shared" si="32"/>
        <v>102020</v>
      </c>
    </row>
    <row r="703" spans="1:24" x14ac:dyDescent="0.3">
      <c r="A703" s="57">
        <v>44316</v>
      </c>
      <c r="B703">
        <v>29894663000189</v>
      </c>
      <c r="C703" t="s">
        <v>96</v>
      </c>
      <c r="D703" s="57">
        <v>44040</v>
      </c>
      <c r="E703">
        <v>267.22000000000003</v>
      </c>
      <c r="F703" s="57">
        <v>44323</v>
      </c>
      <c r="G703">
        <v>7</v>
      </c>
      <c r="H703" s="57">
        <v>46575</v>
      </c>
      <c r="I703">
        <v>2259</v>
      </c>
      <c r="J703">
        <v>304656075</v>
      </c>
      <c r="K703">
        <v>84</v>
      </c>
      <c r="L703"/>
      <c r="M703"/>
      <c r="N703">
        <v>1.4400440000000001</v>
      </c>
      <c r="O703" s="83">
        <v>11120.33</v>
      </c>
      <c r="P703">
        <v>13004.789999999999</v>
      </c>
      <c r="Q703">
        <v>1.7881069999999999</v>
      </c>
      <c r="R703">
        <v>12323.029999999999</v>
      </c>
      <c r="S703">
        <v>1.7881069999999999</v>
      </c>
      <c r="T703" s="84">
        <v>11120.33</v>
      </c>
      <c r="U703" s="57">
        <v>44317</v>
      </c>
      <c r="V703" s="81" t="str">
        <f t="shared" si="30"/>
        <v>72020</v>
      </c>
      <c r="W703" s="80" t="str">
        <f t="shared" si="31"/>
        <v>1 a 30 dias</v>
      </c>
      <c r="X703" s="81" t="str">
        <f t="shared" si="32"/>
        <v>52021</v>
      </c>
    </row>
    <row r="704" spans="1:24" x14ac:dyDescent="0.3">
      <c r="A704" s="57">
        <v>44316</v>
      </c>
      <c r="B704">
        <v>29894663000189</v>
      </c>
      <c r="C704" t="s">
        <v>96</v>
      </c>
      <c r="D704" s="57">
        <v>44134</v>
      </c>
      <c r="E704">
        <v>263.38</v>
      </c>
      <c r="F704" s="57">
        <v>44234</v>
      </c>
      <c r="G704">
        <v>-82</v>
      </c>
      <c r="H704" s="57">
        <v>46667</v>
      </c>
      <c r="I704">
        <v>2351</v>
      </c>
      <c r="J704">
        <v>304698022</v>
      </c>
      <c r="K704">
        <v>84</v>
      </c>
      <c r="L704"/>
      <c r="M704"/>
      <c r="N704">
        <v>1.3599999999999999</v>
      </c>
      <c r="O704" s="83">
        <v>13436.12</v>
      </c>
      <c r="P704">
        <v>13184.930000000008</v>
      </c>
      <c r="Q704">
        <v>1.3789499999999999</v>
      </c>
      <c r="R704">
        <v>13514.75</v>
      </c>
      <c r="S704">
        <v>1.3789499999999999</v>
      </c>
      <c r="T704" s="84">
        <v>13436.12</v>
      </c>
      <c r="U704" s="57">
        <v>44228</v>
      </c>
      <c r="V704" s="81" t="str">
        <f t="shared" si="30"/>
        <v>102020</v>
      </c>
      <c r="W704" s="80" t="str">
        <f t="shared" si="31"/>
        <v>61 a 90 dias</v>
      </c>
      <c r="X704" s="81" t="str">
        <f t="shared" si="32"/>
        <v>22021</v>
      </c>
    </row>
    <row r="705" spans="1:24" x14ac:dyDescent="0.3">
      <c r="A705" s="57">
        <v>44316</v>
      </c>
      <c r="B705">
        <v>29894663000189</v>
      </c>
      <c r="C705" t="s">
        <v>96</v>
      </c>
      <c r="D705" s="57">
        <v>44040</v>
      </c>
      <c r="E705">
        <v>286</v>
      </c>
      <c r="F705" s="57">
        <v>44172</v>
      </c>
      <c r="G705">
        <v>-144</v>
      </c>
      <c r="H705" s="57">
        <v>46545</v>
      </c>
      <c r="I705">
        <v>2229</v>
      </c>
      <c r="J705">
        <v>304734957</v>
      </c>
      <c r="K705">
        <v>84</v>
      </c>
      <c r="L705"/>
      <c r="M705"/>
      <c r="N705">
        <v>1.3729915730739917</v>
      </c>
      <c r="O705" s="83">
        <v>13499.47</v>
      </c>
      <c r="P705">
        <v>14146.659999999998</v>
      </c>
      <c r="Q705">
        <v>1.716637</v>
      </c>
      <c r="R705">
        <v>14787.65</v>
      </c>
      <c r="S705">
        <v>1.716637</v>
      </c>
      <c r="T705" s="84">
        <v>13499.47</v>
      </c>
      <c r="U705" s="57">
        <v>44197</v>
      </c>
      <c r="V705" s="81" t="str">
        <f t="shared" si="30"/>
        <v>72020</v>
      </c>
      <c r="W705" s="80" t="str">
        <f t="shared" si="31"/>
        <v>Acima de 120 dias</v>
      </c>
      <c r="X705" s="81" t="str">
        <f t="shared" si="32"/>
        <v>12021</v>
      </c>
    </row>
    <row r="706" spans="1:24" x14ac:dyDescent="0.3">
      <c r="A706" s="57">
        <v>44316</v>
      </c>
      <c r="B706">
        <v>29894663000189</v>
      </c>
      <c r="C706" t="s">
        <v>96</v>
      </c>
      <c r="D706" s="57">
        <v>43978</v>
      </c>
      <c r="E706">
        <v>188.36</v>
      </c>
      <c r="F706" s="57">
        <v>44172</v>
      </c>
      <c r="G706">
        <v>-144</v>
      </c>
      <c r="H706" s="57">
        <v>46545</v>
      </c>
      <c r="I706">
        <v>2229</v>
      </c>
      <c r="J706">
        <v>304737535</v>
      </c>
      <c r="K706">
        <v>84</v>
      </c>
      <c r="L706"/>
      <c r="M706"/>
      <c r="N706">
        <v>1.4106429999999999</v>
      </c>
      <c r="O706" s="83">
        <v>8824.67</v>
      </c>
      <c r="P706">
        <v>9122.5</v>
      </c>
      <c r="Q706">
        <v>1.7458359999999999</v>
      </c>
      <c r="R706">
        <v>9639.9599999999991</v>
      </c>
      <c r="S706">
        <v>1.7458359999999999</v>
      </c>
      <c r="T706" s="84">
        <v>8824.67</v>
      </c>
      <c r="U706" s="57">
        <v>44136</v>
      </c>
      <c r="V706" s="81" t="str">
        <f t="shared" ref="V706:V769" si="33">MONTH(D706)&amp;YEAR(D706)</f>
        <v>52020</v>
      </c>
      <c r="W706" s="80" t="str">
        <f t="shared" ref="W706:W769" si="34">_xlfn.IFS(G706&lt;-120,"Acima de 120 dias",G706&lt;=-90,"91 a 120 dias",G706&lt;=-61,"61 a 90 dias",G706&lt;=-31,"31 a 60 dias",G706&gt;=-30,"1 a 30 dias")</f>
        <v>Acima de 120 dias</v>
      </c>
      <c r="X706" s="81" t="str">
        <f t="shared" si="32"/>
        <v>112020</v>
      </c>
    </row>
    <row r="707" spans="1:24" x14ac:dyDescent="0.3">
      <c r="A707" s="57">
        <v>44316</v>
      </c>
      <c r="B707">
        <v>29894663000189</v>
      </c>
      <c r="C707" t="s">
        <v>96</v>
      </c>
      <c r="D707" s="57">
        <v>43978</v>
      </c>
      <c r="E707">
        <v>152.25</v>
      </c>
      <c r="F707" s="57">
        <v>44050</v>
      </c>
      <c r="G707">
        <v>-266</v>
      </c>
      <c r="H707" s="57">
        <v>46545</v>
      </c>
      <c r="I707">
        <v>2229</v>
      </c>
      <c r="J707">
        <v>304739322</v>
      </c>
      <c r="K707">
        <v>84</v>
      </c>
      <c r="L707"/>
      <c r="M707"/>
      <c r="N707">
        <v>1.4086799999999999</v>
      </c>
      <c r="O707" s="83">
        <v>7745.69</v>
      </c>
      <c r="P707">
        <v>7378.6999999999971</v>
      </c>
      <c r="Q707">
        <v>1.7437609999999999</v>
      </c>
      <c r="R707">
        <v>8405.0600000000013</v>
      </c>
      <c r="S707">
        <v>1.7437609999999999</v>
      </c>
      <c r="T707" s="84">
        <v>7745.69</v>
      </c>
      <c r="U707" s="57">
        <v>44075</v>
      </c>
      <c r="V707" s="81" t="str">
        <f t="shared" si="33"/>
        <v>52020</v>
      </c>
      <c r="W707" s="80" t="str">
        <f t="shared" si="34"/>
        <v>Acima de 120 dias</v>
      </c>
      <c r="X707" s="81" t="str">
        <f t="shared" ref="X707:X770" si="35">MONTH(U707)&amp;YEAR(U707)</f>
        <v>92020</v>
      </c>
    </row>
    <row r="708" spans="1:24" x14ac:dyDescent="0.3">
      <c r="A708" s="57">
        <v>44316</v>
      </c>
      <c r="B708">
        <v>29894663000189</v>
      </c>
      <c r="C708" t="s">
        <v>96</v>
      </c>
      <c r="D708" s="57">
        <v>44099</v>
      </c>
      <c r="E708">
        <v>51.25</v>
      </c>
      <c r="F708" s="57">
        <v>44323</v>
      </c>
      <c r="G708">
        <v>7</v>
      </c>
      <c r="H708" s="57">
        <v>46575</v>
      </c>
      <c r="I708">
        <v>2259</v>
      </c>
      <c r="J708">
        <v>304749091</v>
      </c>
      <c r="K708">
        <v>84</v>
      </c>
      <c r="L708"/>
      <c r="M708"/>
      <c r="N708">
        <v>1.446124</v>
      </c>
      <c r="O708" s="83">
        <v>2126.85</v>
      </c>
      <c r="P708">
        <v>2456.2800000000011</v>
      </c>
      <c r="Q708">
        <v>1.797804</v>
      </c>
      <c r="R708">
        <v>2359.09</v>
      </c>
      <c r="S708">
        <v>1.797804</v>
      </c>
      <c r="T708" s="84">
        <v>2126.85</v>
      </c>
      <c r="U708" s="57">
        <v>44317</v>
      </c>
      <c r="V708" s="81" t="str">
        <f t="shared" si="33"/>
        <v>92020</v>
      </c>
      <c r="W708" s="80" t="str">
        <f t="shared" si="34"/>
        <v>1 a 30 dias</v>
      </c>
      <c r="X708" s="81" t="str">
        <f t="shared" si="35"/>
        <v>52021</v>
      </c>
    </row>
    <row r="709" spans="1:24" x14ac:dyDescent="0.3">
      <c r="A709" s="57">
        <v>44316</v>
      </c>
      <c r="B709">
        <v>29894663000189</v>
      </c>
      <c r="C709" t="s">
        <v>96</v>
      </c>
      <c r="D709" s="57">
        <v>44074</v>
      </c>
      <c r="E709">
        <v>63.7</v>
      </c>
      <c r="F709" s="57">
        <v>44234</v>
      </c>
      <c r="G709">
        <v>-82</v>
      </c>
      <c r="H709" s="57">
        <v>46575</v>
      </c>
      <c r="I709">
        <v>2259</v>
      </c>
      <c r="J709">
        <v>304750194</v>
      </c>
      <c r="K709">
        <v>84</v>
      </c>
      <c r="L709"/>
      <c r="M709"/>
      <c r="N709">
        <v>1.4015134384338279</v>
      </c>
      <c r="O709" s="83">
        <v>2873.28</v>
      </c>
      <c r="P709">
        <v>3126.0499999999997</v>
      </c>
      <c r="Q709">
        <v>1.747306</v>
      </c>
      <c r="R709">
        <v>3163.2200000000003</v>
      </c>
      <c r="S709">
        <v>1.747306</v>
      </c>
      <c r="T709" s="84">
        <v>2873.28</v>
      </c>
      <c r="U709" s="57">
        <v>44228</v>
      </c>
      <c r="V709" s="81" t="str">
        <f t="shared" si="33"/>
        <v>82020</v>
      </c>
      <c r="W709" s="80" t="str">
        <f t="shared" si="34"/>
        <v>61 a 90 dias</v>
      </c>
      <c r="X709" s="81" t="str">
        <f t="shared" si="35"/>
        <v>22021</v>
      </c>
    </row>
    <row r="710" spans="1:24" x14ac:dyDescent="0.3">
      <c r="A710" s="57">
        <v>44316</v>
      </c>
      <c r="B710">
        <v>29894663000189</v>
      </c>
      <c r="C710" t="s">
        <v>96</v>
      </c>
      <c r="D710" s="57">
        <v>44074</v>
      </c>
      <c r="E710">
        <v>908.29</v>
      </c>
      <c r="F710" s="57">
        <v>44234</v>
      </c>
      <c r="G710">
        <v>-82</v>
      </c>
      <c r="H710" s="57">
        <v>46638</v>
      </c>
      <c r="I710">
        <v>2322</v>
      </c>
      <c r="J710">
        <v>304769662</v>
      </c>
      <c r="K710">
        <v>84</v>
      </c>
      <c r="L710"/>
      <c r="M710"/>
      <c r="N710">
        <v>1.3599999999999999</v>
      </c>
      <c r="O710" s="83">
        <v>45436.45</v>
      </c>
      <c r="P710">
        <v>44868.19</v>
      </c>
      <c r="Q710">
        <v>1.4228510000000001</v>
      </c>
      <c r="R710">
        <v>46290.31</v>
      </c>
      <c r="S710">
        <v>1.4228510000000001</v>
      </c>
      <c r="T710" s="84">
        <v>45436.45</v>
      </c>
      <c r="U710" s="57">
        <v>44228</v>
      </c>
      <c r="V710" s="81" t="str">
        <f t="shared" si="33"/>
        <v>82020</v>
      </c>
      <c r="W710" s="80" t="str">
        <f t="shared" si="34"/>
        <v>61 a 90 dias</v>
      </c>
      <c r="X710" s="81" t="str">
        <f t="shared" si="35"/>
        <v>22021</v>
      </c>
    </row>
    <row r="711" spans="1:24" x14ac:dyDescent="0.3">
      <c r="A711" s="57">
        <v>44316</v>
      </c>
      <c r="B711">
        <v>29894663000189</v>
      </c>
      <c r="C711" t="s">
        <v>96</v>
      </c>
      <c r="D711" s="57">
        <v>44074</v>
      </c>
      <c r="E711">
        <v>233.3</v>
      </c>
      <c r="F711" s="57">
        <v>44172</v>
      </c>
      <c r="G711">
        <v>-144</v>
      </c>
      <c r="H711" s="57">
        <v>46608</v>
      </c>
      <c r="I711">
        <v>2292</v>
      </c>
      <c r="J711">
        <v>304773733</v>
      </c>
      <c r="K711">
        <v>84</v>
      </c>
      <c r="L711"/>
      <c r="M711"/>
      <c r="N711">
        <v>1.4509370000000001</v>
      </c>
      <c r="O711" s="83">
        <v>10902.67</v>
      </c>
      <c r="P711">
        <v>11331.9</v>
      </c>
      <c r="Q711">
        <v>1.799898</v>
      </c>
      <c r="R711">
        <v>11968.039999999999</v>
      </c>
      <c r="S711">
        <v>1.799898</v>
      </c>
      <c r="T711" s="84">
        <v>10902.67</v>
      </c>
      <c r="U711" s="57">
        <v>44197</v>
      </c>
      <c r="V711" s="81" t="str">
        <f t="shared" si="33"/>
        <v>82020</v>
      </c>
      <c r="W711" s="80" t="str">
        <f t="shared" si="34"/>
        <v>Acima de 120 dias</v>
      </c>
      <c r="X711" s="81" t="str">
        <f t="shared" si="35"/>
        <v>12021</v>
      </c>
    </row>
    <row r="712" spans="1:24" x14ac:dyDescent="0.3">
      <c r="A712" s="57">
        <v>44316</v>
      </c>
      <c r="B712">
        <v>29894663000189</v>
      </c>
      <c r="C712" t="s">
        <v>96</v>
      </c>
      <c r="D712" s="57">
        <v>44074</v>
      </c>
      <c r="E712">
        <v>144.31</v>
      </c>
      <c r="F712" s="57">
        <v>44111</v>
      </c>
      <c r="G712">
        <v>-205</v>
      </c>
      <c r="H712" s="57">
        <v>46608</v>
      </c>
      <c r="I712">
        <v>2292</v>
      </c>
      <c r="J712">
        <v>304775179</v>
      </c>
      <c r="K712">
        <v>84</v>
      </c>
      <c r="L712"/>
      <c r="M712"/>
      <c r="N712">
        <v>1.435033</v>
      </c>
      <c r="O712" s="83">
        <v>7062.09</v>
      </c>
      <c r="P712">
        <v>7046.7900000000027</v>
      </c>
      <c r="Q712">
        <v>1.782964</v>
      </c>
      <c r="R712">
        <v>7724.09</v>
      </c>
      <c r="S712">
        <v>1.782964</v>
      </c>
      <c r="T712" s="84">
        <v>7062.09</v>
      </c>
      <c r="U712" s="57">
        <v>44105</v>
      </c>
      <c r="V712" s="81" t="str">
        <f t="shared" si="33"/>
        <v>82020</v>
      </c>
      <c r="W712" s="80" t="str">
        <f t="shared" si="34"/>
        <v>Acima de 120 dias</v>
      </c>
      <c r="X712" s="81" t="str">
        <f t="shared" si="35"/>
        <v>102020</v>
      </c>
    </row>
    <row r="713" spans="1:24" x14ac:dyDescent="0.3">
      <c r="A713" s="57">
        <v>44316</v>
      </c>
      <c r="B713">
        <v>29894663000189</v>
      </c>
      <c r="C713" t="s">
        <v>96</v>
      </c>
      <c r="D713" s="57">
        <v>44099</v>
      </c>
      <c r="E713">
        <v>222.46</v>
      </c>
      <c r="F713" s="57">
        <v>44323</v>
      </c>
      <c r="G713">
        <v>7</v>
      </c>
      <c r="H713" s="57">
        <v>45544</v>
      </c>
      <c r="I713">
        <v>1228</v>
      </c>
      <c r="J713">
        <v>304783313</v>
      </c>
      <c r="K713">
        <v>48</v>
      </c>
      <c r="L713"/>
      <c r="M713"/>
      <c r="N713">
        <v>1.3599999999999999</v>
      </c>
      <c r="O713" s="83">
        <v>6511.9800000000005</v>
      </c>
      <c r="P713">
        <v>7834.9800000000005</v>
      </c>
      <c r="Q713">
        <v>1.7964800000000001</v>
      </c>
      <c r="R713">
        <v>7036.05</v>
      </c>
      <c r="S713">
        <v>1.7964800000000001</v>
      </c>
      <c r="T713" s="84">
        <v>6511.9800000000005</v>
      </c>
      <c r="U713" s="57">
        <v>44317</v>
      </c>
      <c r="V713" s="81" t="str">
        <f t="shared" si="33"/>
        <v>92020</v>
      </c>
      <c r="W713" s="80" t="str">
        <f t="shared" si="34"/>
        <v>1 a 30 dias</v>
      </c>
      <c r="X713" s="81" t="str">
        <f t="shared" si="35"/>
        <v>52021</v>
      </c>
    </row>
    <row r="714" spans="1:24" x14ac:dyDescent="0.3">
      <c r="A714" s="57">
        <v>44316</v>
      </c>
      <c r="B714">
        <v>29894663000189</v>
      </c>
      <c r="C714" t="s">
        <v>96</v>
      </c>
      <c r="D714" s="57">
        <v>44099</v>
      </c>
      <c r="E714">
        <v>50.18</v>
      </c>
      <c r="F714" s="57">
        <v>44323</v>
      </c>
      <c r="G714">
        <v>7</v>
      </c>
      <c r="H714" s="57">
        <v>46638</v>
      </c>
      <c r="I714">
        <v>2322</v>
      </c>
      <c r="J714">
        <v>304783457</v>
      </c>
      <c r="K714">
        <v>84</v>
      </c>
      <c r="L714"/>
      <c r="M714"/>
      <c r="N714">
        <v>1.4364729999999999</v>
      </c>
      <c r="O714" s="83">
        <v>2113.96</v>
      </c>
      <c r="P714">
        <v>2442.85</v>
      </c>
      <c r="Q714">
        <v>1.7883770000000001</v>
      </c>
      <c r="R714">
        <v>2350.2799999999997</v>
      </c>
      <c r="S714">
        <v>1.7883770000000001</v>
      </c>
      <c r="T714" s="84">
        <v>2113.96</v>
      </c>
      <c r="U714" s="57">
        <v>44317</v>
      </c>
      <c r="V714" s="81" t="str">
        <f t="shared" si="33"/>
        <v>92020</v>
      </c>
      <c r="W714" s="80" t="str">
        <f t="shared" si="34"/>
        <v>1 a 30 dias</v>
      </c>
      <c r="X714" s="81" t="str">
        <f t="shared" si="35"/>
        <v>52021</v>
      </c>
    </row>
    <row r="715" spans="1:24" x14ac:dyDescent="0.3">
      <c r="A715" s="57">
        <v>44316</v>
      </c>
      <c r="B715">
        <v>29894663000189</v>
      </c>
      <c r="C715" t="s">
        <v>96</v>
      </c>
      <c r="D715" s="57">
        <v>44134</v>
      </c>
      <c r="E715">
        <v>467.2</v>
      </c>
      <c r="F715" s="57">
        <v>44323</v>
      </c>
      <c r="G715">
        <v>7</v>
      </c>
      <c r="H715" s="57">
        <v>46638</v>
      </c>
      <c r="I715">
        <v>2322</v>
      </c>
      <c r="J715">
        <v>304789462</v>
      </c>
      <c r="K715">
        <v>84</v>
      </c>
      <c r="L715"/>
      <c r="M715"/>
      <c r="N715">
        <v>1.4308450000000001</v>
      </c>
      <c r="O715" s="83">
        <v>19733.79</v>
      </c>
      <c r="P715">
        <v>22695.859999999993</v>
      </c>
      <c r="Q715">
        <v>1.7793220000000001</v>
      </c>
      <c r="R715">
        <v>21920.57</v>
      </c>
      <c r="S715">
        <v>1.7793220000000001</v>
      </c>
      <c r="T715" s="84">
        <v>19733.79</v>
      </c>
      <c r="U715" s="57">
        <v>44317</v>
      </c>
      <c r="V715" s="81" t="str">
        <f t="shared" si="33"/>
        <v>102020</v>
      </c>
      <c r="W715" s="80" t="str">
        <f t="shared" si="34"/>
        <v>1 a 30 dias</v>
      </c>
      <c r="X715" s="81" t="str">
        <f t="shared" si="35"/>
        <v>52021</v>
      </c>
    </row>
    <row r="716" spans="1:24" x14ac:dyDescent="0.3">
      <c r="A716" s="57">
        <v>44316</v>
      </c>
      <c r="B716">
        <v>29894663000189</v>
      </c>
      <c r="C716" t="s">
        <v>96</v>
      </c>
      <c r="D716" s="57">
        <v>43936</v>
      </c>
      <c r="E716">
        <v>49.5</v>
      </c>
      <c r="F716" s="57">
        <v>44050</v>
      </c>
      <c r="G716">
        <v>-266</v>
      </c>
      <c r="H716" s="57">
        <v>46090</v>
      </c>
      <c r="I716">
        <v>1774</v>
      </c>
      <c r="J716">
        <v>304814537</v>
      </c>
      <c r="K716">
        <v>72</v>
      </c>
      <c r="L716"/>
      <c r="M716"/>
      <c r="N716">
        <v>1.5130000000000001</v>
      </c>
      <c r="O716" s="83">
        <v>2154.31</v>
      </c>
      <c r="P716">
        <v>2139.1800000000007</v>
      </c>
      <c r="Q716">
        <v>2.0564079999999998</v>
      </c>
      <c r="R716">
        <v>2389.94</v>
      </c>
      <c r="S716">
        <v>2.0564079999999998</v>
      </c>
      <c r="T716" s="84">
        <v>2154.31</v>
      </c>
      <c r="U716" s="57">
        <v>44075</v>
      </c>
      <c r="V716" s="81" t="str">
        <f t="shared" si="33"/>
        <v>42020</v>
      </c>
      <c r="W716" s="80" t="str">
        <f t="shared" si="34"/>
        <v>Acima de 120 dias</v>
      </c>
      <c r="X716" s="81" t="str">
        <f t="shared" si="35"/>
        <v>92020</v>
      </c>
    </row>
    <row r="717" spans="1:24" x14ac:dyDescent="0.3">
      <c r="A717" s="57">
        <v>44316</v>
      </c>
      <c r="B717">
        <v>29894663000189</v>
      </c>
      <c r="C717" t="s">
        <v>96</v>
      </c>
      <c r="D717" s="57">
        <v>43978</v>
      </c>
      <c r="E717">
        <v>14.1</v>
      </c>
      <c r="F717" s="57">
        <v>43989</v>
      </c>
      <c r="G717">
        <v>-327</v>
      </c>
      <c r="H717" s="57">
        <v>46119</v>
      </c>
      <c r="I717">
        <v>1803</v>
      </c>
      <c r="J717">
        <v>304818499</v>
      </c>
      <c r="K717">
        <v>72</v>
      </c>
      <c r="L717"/>
      <c r="M717"/>
      <c r="N717">
        <v>1.4949999999999999</v>
      </c>
      <c r="O717" s="83">
        <v>657.8</v>
      </c>
      <c r="P717">
        <v>616.08000000000004</v>
      </c>
      <c r="Q717">
        <v>1.9552069999999999</v>
      </c>
      <c r="R717">
        <v>717.24</v>
      </c>
      <c r="S717">
        <v>1.9552069999999999</v>
      </c>
      <c r="T717" s="84">
        <v>657.8</v>
      </c>
      <c r="U717" s="57">
        <v>44013</v>
      </c>
      <c r="V717" s="81" t="str">
        <f t="shared" si="33"/>
        <v>52020</v>
      </c>
      <c r="W717" s="80" t="str">
        <f t="shared" si="34"/>
        <v>Acima de 120 dias</v>
      </c>
      <c r="X717" s="81" t="str">
        <f t="shared" si="35"/>
        <v>72020</v>
      </c>
    </row>
    <row r="718" spans="1:24" x14ac:dyDescent="0.3">
      <c r="A718" s="57">
        <v>44316</v>
      </c>
      <c r="B718">
        <v>29894663000189</v>
      </c>
      <c r="C718" t="s">
        <v>96</v>
      </c>
      <c r="D718" s="57">
        <v>44001</v>
      </c>
      <c r="E718">
        <v>140</v>
      </c>
      <c r="F718" s="57">
        <v>44323</v>
      </c>
      <c r="G718">
        <v>7</v>
      </c>
      <c r="H718" s="57">
        <v>46514</v>
      </c>
      <c r="I718">
        <v>2198</v>
      </c>
      <c r="J718">
        <v>304835839</v>
      </c>
      <c r="K718">
        <v>84</v>
      </c>
      <c r="L718"/>
      <c r="M718"/>
      <c r="N718">
        <v>1.4376835362987923</v>
      </c>
      <c r="O718" s="83">
        <v>5760.18</v>
      </c>
      <c r="P718">
        <v>6749.3199999999979</v>
      </c>
      <c r="Q718">
        <v>1.7825740000000001</v>
      </c>
      <c r="R718">
        <v>6364.01</v>
      </c>
      <c r="S718">
        <v>1.7825740000000001</v>
      </c>
      <c r="T718" s="84">
        <v>5760.18</v>
      </c>
      <c r="U718" s="57">
        <v>44317</v>
      </c>
      <c r="V718" s="81" t="str">
        <f t="shared" si="33"/>
        <v>62020</v>
      </c>
      <c r="W718" s="80" t="str">
        <f t="shared" si="34"/>
        <v>1 a 30 dias</v>
      </c>
      <c r="X718" s="81" t="str">
        <f t="shared" si="35"/>
        <v>52021</v>
      </c>
    </row>
    <row r="719" spans="1:24" x14ac:dyDescent="0.3">
      <c r="A719" s="57">
        <v>44316</v>
      </c>
      <c r="B719">
        <v>29894663000189</v>
      </c>
      <c r="C719" t="s">
        <v>96</v>
      </c>
      <c r="D719" s="57">
        <v>44040</v>
      </c>
      <c r="E719">
        <v>67</v>
      </c>
      <c r="F719" s="57">
        <v>44081</v>
      </c>
      <c r="G719">
        <v>-235</v>
      </c>
      <c r="H719" s="57">
        <v>46545</v>
      </c>
      <c r="I719">
        <v>2229</v>
      </c>
      <c r="J719">
        <v>304845555</v>
      </c>
      <c r="K719">
        <v>84</v>
      </c>
      <c r="L719"/>
      <c r="M719"/>
      <c r="N719">
        <v>1.43874308347127</v>
      </c>
      <c r="O719" s="83">
        <v>3303.87</v>
      </c>
      <c r="P719">
        <v>3242.079999999999</v>
      </c>
      <c r="Q719">
        <v>1.791436</v>
      </c>
      <c r="R719">
        <v>3604.02</v>
      </c>
      <c r="S719">
        <v>1.791436</v>
      </c>
      <c r="T719" s="84">
        <v>3303.87</v>
      </c>
      <c r="U719" s="57">
        <v>44075</v>
      </c>
      <c r="V719" s="81" t="str">
        <f t="shared" si="33"/>
        <v>72020</v>
      </c>
      <c r="W719" s="80" t="str">
        <f t="shared" si="34"/>
        <v>Acima de 120 dias</v>
      </c>
      <c r="X719" s="81" t="str">
        <f t="shared" si="35"/>
        <v>92020</v>
      </c>
    </row>
    <row r="720" spans="1:24" x14ac:dyDescent="0.3">
      <c r="A720" s="57">
        <v>44316</v>
      </c>
      <c r="B720">
        <v>29894663000189</v>
      </c>
      <c r="C720" t="s">
        <v>96</v>
      </c>
      <c r="D720" s="57">
        <v>44040</v>
      </c>
      <c r="E720">
        <v>114.37</v>
      </c>
      <c r="F720" s="57">
        <v>44323</v>
      </c>
      <c r="G720">
        <v>7</v>
      </c>
      <c r="H720" s="57">
        <v>46545</v>
      </c>
      <c r="I720">
        <v>2229</v>
      </c>
      <c r="J720">
        <v>304848018</v>
      </c>
      <c r="K720">
        <v>84</v>
      </c>
      <c r="L720"/>
      <c r="M720"/>
      <c r="N720">
        <v>1.445751697679919</v>
      </c>
      <c r="O720" s="83">
        <v>4721</v>
      </c>
      <c r="P720">
        <v>5521.380000000001</v>
      </c>
      <c r="Q720">
        <v>1.7942089999999999</v>
      </c>
      <c r="R720">
        <v>5226.1899999999996</v>
      </c>
      <c r="S720">
        <v>1.7942089999999999</v>
      </c>
      <c r="T720" s="84">
        <v>4721</v>
      </c>
      <c r="U720" s="57">
        <v>44317</v>
      </c>
      <c r="V720" s="81" t="str">
        <f t="shared" si="33"/>
        <v>72020</v>
      </c>
      <c r="W720" s="80" t="str">
        <f t="shared" si="34"/>
        <v>1 a 30 dias</v>
      </c>
      <c r="X720" s="81" t="str">
        <f t="shared" si="35"/>
        <v>52021</v>
      </c>
    </row>
    <row r="721" spans="1:24" x14ac:dyDescent="0.3">
      <c r="A721" s="57">
        <v>44316</v>
      </c>
      <c r="B721">
        <v>29894663000189</v>
      </c>
      <c r="C721" t="s">
        <v>96</v>
      </c>
      <c r="D721" s="57">
        <v>44099</v>
      </c>
      <c r="E721">
        <v>151.16999999999999</v>
      </c>
      <c r="F721" s="57">
        <v>44234</v>
      </c>
      <c r="G721">
        <v>-82</v>
      </c>
      <c r="H721" s="57">
        <v>46638</v>
      </c>
      <c r="I721">
        <v>2322</v>
      </c>
      <c r="J721">
        <v>304879227</v>
      </c>
      <c r="K721">
        <v>84</v>
      </c>
      <c r="L721"/>
      <c r="M721"/>
      <c r="N721">
        <v>1.3599999999999999</v>
      </c>
      <c r="O721" s="83">
        <v>7668.56</v>
      </c>
      <c r="P721">
        <v>7552.1300000000028</v>
      </c>
      <c r="Q721">
        <v>1.375076</v>
      </c>
      <c r="R721">
        <v>7704.26</v>
      </c>
      <c r="S721">
        <v>1.375076</v>
      </c>
      <c r="T721" s="84">
        <v>7668.56</v>
      </c>
      <c r="U721" s="57">
        <v>44228</v>
      </c>
      <c r="V721" s="81" t="str">
        <f t="shared" si="33"/>
        <v>92020</v>
      </c>
      <c r="W721" s="80" t="str">
        <f t="shared" si="34"/>
        <v>61 a 90 dias</v>
      </c>
      <c r="X721" s="81" t="str">
        <f t="shared" si="35"/>
        <v>22021</v>
      </c>
    </row>
    <row r="722" spans="1:24" x14ac:dyDescent="0.3">
      <c r="A722" s="57">
        <v>44316</v>
      </c>
      <c r="B722">
        <v>29894663000189</v>
      </c>
      <c r="C722" t="s">
        <v>96</v>
      </c>
      <c r="D722" s="57">
        <v>44001</v>
      </c>
      <c r="E722">
        <v>170.65</v>
      </c>
      <c r="F722" s="57">
        <v>44019</v>
      </c>
      <c r="G722">
        <v>-297</v>
      </c>
      <c r="H722" s="57">
        <v>46514</v>
      </c>
      <c r="I722">
        <v>2198</v>
      </c>
      <c r="J722">
        <v>304930128</v>
      </c>
      <c r="K722">
        <v>84</v>
      </c>
      <c r="L722"/>
      <c r="M722"/>
      <c r="N722">
        <v>1.3801388560125216</v>
      </c>
      <c r="O722" s="83">
        <v>8850.33</v>
      </c>
      <c r="P722">
        <v>8387.9499999999989</v>
      </c>
      <c r="Q722">
        <v>1.7212209999999999</v>
      </c>
      <c r="R722">
        <v>9597.61</v>
      </c>
      <c r="S722">
        <v>1.7212209999999999</v>
      </c>
      <c r="T722" s="84">
        <v>8850.33</v>
      </c>
      <c r="U722" s="57">
        <v>44044</v>
      </c>
      <c r="V722" s="81" t="str">
        <f t="shared" si="33"/>
        <v>62020</v>
      </c>
      <c r="W722" s="80" t="str">
        <f t="shared" si="34"/>
        <v>Acima de 120 dias</v>
      </c>
      <c r="X722" s="81" t="str">
        <f t="shared" si="35"/>
        <v>82020</v>
      </c>
    </row>
    <row r="723" spans="1:24" x14ac:dyDescent="0.3">
      <c r="A723" s="57">
        <v>44316</v>
      </c>
      <c r="B723">
        <v>29894663000189</v>
      </c>
      <c r="C723" t="s">
        <v>96</v>
      </c>
      <c r="D723" s="57">
        <v>44001</v>
      </c>
      <c r="E723">
        <v>200</v>
      </c>
      <c r="F723" s="57">
        <v>44323</v>
      </c>
      <c r="G723">
        <v>7</v>
      </c>
      <c r="H723" s="57">
        <v>46514</v>
      </c>
      <c r="I723">
        <v>2198</v>
      </c>
      <c r="J723">
        <v>304931561</v>
      </c>
      <c r="K723">
        <v>84</v>
      </c>
      <c r="L723"/>
      <c r="M723"/>
      <c r="N723">
        <v>1.433150744262911</v>
      </c>
      <c r="O723" s="83">
        <v>7076.3</v>
      </c>
      <c r="P723">
        <v>9656.5600000000013</v>
      </c>
      <c r="Q723">
        <v>1.777741</v>
      </c>
      <c r="R723">
        <v>7658</v>
      </c>
      <c r="S723">
        <v>1.777741</v>
      </c>
      <c r="T723" s="84">
        <v>7076.3</v>
      </c>
      <c r="U723" s="57">
        <v>44317</v>
      </c>
      <c r="V723" s="81" t="str">
        <f t="shared" si="33"/>
        <v>62020</v>
      </c>
      <c r="W723" s="80" t="str">
        <f t="shared" si="34"/>
        <v>1 a 30 dias</v>
      </c>
      <c r="X723" s="81" t="str">
        <f t="shared" si="35"/>
        <v>52021</v>
      </c>
    </row>
    <row r="724" spans="1:24" x14ac:dyDescent="0.3">
      <c r="A724" s="57">
        <v>44316</v>
      </c>
      <c r="B724">
        <v>29894663000189</v>
      </c>
      <c r="C724" t="s">
        <v>96</v>
      </c>
      <c r="D724" s="57">
        <v>44074</v>
      </c>
      <c r="E724">
        <v>278.7</v>
      </c>
      <c r="F724" s="57">
        <v>44323</v>
      </c>
      <c r="G724">
        <v>7</v>
      </c>
      <c r="H724" s="57">
        <v>45845</v>
      </c>
      <c r="I724">
        <v>1529</v>
      </c>
      <c r="J724">
        <v>304955124</v>
      </c>
      <c r="K724">
        <v>60</v>
      </c>
      <c r="L724"/>
      <c r="M724"/>
      <c r="N724">
        <v>1.3599999999999999</v>
      </c>
      <c r="O724" s="83">
        <v>9413.1200000000008</v>
      </c>
      <c r="P724">
        <v>11319.199999999999</v>
      </c>
      <c r="Q724">
        <v>1.783212</v>
      </c>
      <c r="R724">
        <v>10311.93</v>
      </c>
      <c r="S724">
        <v>1.783212</v>
      </c>
      <c r="T724" s="84">
        <v>9413.1200000000008</v>
      </c>
      <c r="U724" s="57">
        <v>44317</v>
      </c>
      <c r="V724" s="81" t="str">
        <f t="shared" si="33"/>
        <v>82020</v>
      </c>
      <c r="W724" s="80" t="str">
        <f t="shared" si="34"/>
        <v>1 a 30 dias</v>
      </c>
      <c r="X724" s="81" t="str">
        <f t="shared" si="35"/>
        <v>52021</v>
      </c>
    </row>
    <row r="725" spans="1:24" x14ac:dyDescent="0.3">
      <c r="A725" s="57">
        <v>44316</v>
      </c>
      <c r="B725">
        <v>29894663000189</v>
      </c>
      <c r="C725" t="s">
        <v>96</v>
      </c>
      <c r="D725" s="57">
        <v>44074</v>
      </c>
      <c r="E725">
        <v>150</v>
      </c>
      <c r="F725" s="57">
        <v>44323</v>
      </c>
      <c r="G725">
        <v>7</v>
      </c>
      <c r="H725" s="57">
        <v>46608</v>
      </c>
      <c r="I725">
        <v>2292</v>
      </c>
      <c r="J725">
        <v>304969124</v>
      </c>
      <c r="K725">
        <v>84</v>
      </c>
      <c r="L725"/>
      <c r="M725"/>
      <c r="N725">
        <v>1.44787</v>
      </c>
      <c r="O725" s="83">
        <v>6265.79</v>
      </c>
      <c r="P725">
        <v>7293.3399999999992</v>
      </c>
      <c r="Q725">
        <v>1.796624</v>
      </c>
      <c r="R725">
        <v>6951.4</v>
      </c>
      <c r="S725">
        <v>1.796624</v>
      </c>
      <c r="T725" s="84">
        <v>6265.79</v>
      </c>
      <c r="U725" s="57">
        <v>44317</v>
      </c>
      <c r="V725" s="81" t="str">
        <f t="shared" si="33"/>
        <v>82020</v>
      </c>
      <c r="W725" s="80" t="str">
        <f t="shared" si="34"/>
        <v>1 a 30 dias</v>
      </c>
      <c r="X725" s="81" t="str">
        <f t="shared" si="35"/>
        <v>52021</v>
      </c>
    </row>
    <row r="726" spans="1:24" x14ac:dyDescent="0.3">
      <c r="A726" s="57">
        <v>44316</v>
      </c>
      <c r="B726">
        <v>29894663000189</v>
      </c>
      <c r="C726" t="s">
        <v>96</v>
      </c>
      <c r="D726" s="57">
        <v>43903</v>
      </c>
      <c r="E726">
        <v>285</v>
      </c>
      <c r="F726" s="57">
        <v>43958</v>
      </c>
      <c r="G726">
        <v>-358</v>
      </c>
      <c r="H726" s="57">
        <v>46062</v>
      </c>
      <c r="I726">
        <v>1746</v>
      </c>
      <c r="J726">
        <v>305003342</v>
      </c>
      <c r="K726">
        <v>72</v>
      </c>
      <c r="L726"/>
      <c r="M726"/>
      <c r="N726">
        <v>1.4950000000000001</v>
      </c>
      <c r="O726" s="83">
        <v>13197.01</v>
      </c>
      <c r="P726">
        <v>12366.229999999998</v>
      </c>
      <c r="Q726">
        <v>2.0452029999999999</v>
      </c>
      <c r="R726">
        <v>14545.51</v>
      </c>
      <c r="S726">
        <v>2.0452029999999999</v>
      </c>
      <c r="T726" s="84">
        <v>13197.01</v>
      </c>
      <c r="U726" s="57">
        <v>43983</v>
      </c>
      <c r="V726" s="81" t="str">
        <f t="shared" si="33"/>
        <v>32020</v>
      </c>
      <c r="W726" s="80" t="str">
        <f t="shared" si="34"/>
        <v>Acima de 120 dias</v>
      </c>
      <c r="X726" s="81" t="str">
        <f t="shared" si="35"/>
        <v>62020</v>
      </c>
    </row>
    <row r="727" spans="1:24" x14ac:dyDescent="0.3">
      <c r="A727" s="57">
        <v>44316</v>
      </c>
      <c r="B727">
        <v>29894663000189</v>
      </c>
      <c r="C727" t="s">
        <v>96</v>
      </c>
      <c r="D727" s="57">
        <v>44001</v>
      </c>
      <c r="E727">
        <v>330.4</v>
      </c>
      <c r="F727" s="57">
        <v>44142</v>
      </c>
      <c r="G727">
        <v>-174</v>
      </c>
      <c r="H727" s="57">
        <v>46514</v>
      </c>
      <c r="I727">
        <v>2198</v>
      </c>
      <c r="J727">
        <v>305030943</v>
      </c>
      <c r="K727">
        <v>84</v>
      </c>
      <c r="L727"/>
      <c r="M727"/>
      <c r="N727">
        <v>1.4331710377309286</v>
      </c>
      <c r="O727" s="83">
        <v>15594.830000000002</v>
      </c>
      <c r="P727">
        <v>15952.519999999995</v>
      </c>
      <c r="Q727">
        <v>1.777744</v>
      </c>
      <c r="R727">
        <v>17021.64</v>
      </c>
      <c r="S727">
        <v>1.777744</v>
      </c>
      <c r="T727" s="84">
        <v>15594.830000000002</v>
      </c>
      <c r="U727" s="57">
        <v>44136</v>
      </c>
      <c r="V727" s="81" t="str">
        <f t="shared" si="33"/>
        <v>62020</v>
      </c>
      <c r="W727" s="80" t="str">
        <f t="shared" si="34"/>
        <v>Acima de 120 dias</v>
      </c>
      <c r="X727" s="81" t="str">
        <f t="shared" si="35"/>
        <v>112020</v>
      </c>
    </row>
    <row r="728" spans="1:24" x14ac:dyDescent="0.3">
      <c r="A728" s="57">
        <v>44316</v>
      </c>
      <c r="B728">
        <v>29894663000189</v>
      </c>
      <c r="C728" t="s">
        <v>96</v>
      </c>
      <c r="D728" s="57">
        <v>44134</v>
      </c>
      <c r="E728">
        <v>148.69999999999999</v>
      </c>
      <c r="F728" s="57">
        <v>44203</v>
      </c>
      <c r="G728">
        <v>-113</v>
      </c>
      <c r="H728" s="57">
        <v>46699</v>
      </c>
      <c r="I728">
        <v>2383</v>
      </c>
      <c r="J728">
        <v>305032511</v>
      </c>
      <c r="K728">
        <v>84</v>
      </c>
      <c r="L728"/>
      <c r="M728"/>
      <c r="N728">
        <v>1.4210149999999999</v>
      </c>
      <c r="O728" s="83">
        <v>6990.39</v>
      </c>
      <c r="P728">
        <v>7188.9500000000025</v>
      </c>
      <c r="Q728">
        <v>1.7581869999999999</v>
      </c>
      <c r="R728">
        <v>7691.03</v>
      </c>
      <c r="S728">
        <v>1.7581869999999999</v>
      </c>
      <c r="T728" s="84">
        <v>6990.39</v>
      </c>
      <c r="U728" s="57">
        <v>44197</v>
      </c>
      <c r="V728" s="81" t="str">
        <f t="shared" si="33"/>
        <v>102020</v>
      </c>
      <c r="W728" s="80" t="str">
        <f t="shared" si="34"/>
        <v>91 a 120 dias</v>
      </c>
      <c r="X728" s="81" t="str">
        <f t="shared" si="35"/>
        <v>12021</v>
      </c>
    </row>
    <row r="729" spans="1:24" x14ac:dyDescent="0.3">
      <c r="A729" s="57">
        <v>44316</v>
      </c>
      <c r="B729">
        <v>29894663000189</v>
      </c>
      <c r="C729" t="s">
        <v>96</v>
      </c>
      <c r="D729" s="57">
        <v>44074</v>
      </c>
      <c r="E729">
        <v>73.53</v>
      </c>
      <c r="F729" s="57">
        <v>44172</v>
      </c>
      <c r="G729">
        <v>-144</v>
      </c>
      <c r="H729" s="57">
        <v>46667</v>
      </c>
      <c r="I729">
        <v>2351</v>
      </c>
      <c r="J729">
        <v>305079738</v>
      </c>
      <c r="K729">
        <v>84</v>
      </c>
      <c r="L729"/>
      <c r="M729"/>
      <c r="N729">
        <v>1.447082</v>
      </c>
      <c r="O729" s="83">
        <v>3473.91</v>
      </c>
      <c r="P729">
        <v>3473.4500000000012</v>
      </c>
      <c r="Q729">
        <v>1.7989930000000001</v>
      </c>
      <c r="R729">
        <v>3824.3799999999997</v>
      </c>
      <c r="S729">
        <v>1.7989930000000001</v>
      </c>
      <c r="T729" s="84">
        <v>3473.91</v>
      </c>
      <c r="U729" s="57">
        <v>44166</v>
      </c>
      <c r="V729" s="81" t="str">
        <f t="shared" si="33"/>
        <v>82020</v>
      </c>
      <c r="W729" s="80" t="str">
        <f t="shared" si="34"/>
        <v>Acima de 120 dias</v>
      </c>
      <c r="X729" s="81" t="str">
        <f t="shared" si="35"/>
        <v>122020</v>
      </c>
    </row>
    <row r="730" spans="1:24" x14ac:dyDescent="0.3">
      <c r="A730" s="57">
        <v>44316</v>
      </c>
      <c r="B730">
        <v>29894663000189</v>
      </c>
      <c r="C730" t="s">
        <v>96</v>
      </c>
      <c r="D730" s="57">
        <v>44134</v>
      </c>
      <c r="E730">
        <v>195.49</v>
      </c>
      <c r="F730" s="57">
        <v>44323</v>
      </c>
      <c r="G730">
        <v>7</v>
      </c>
      <c r="H730" s="57">
        <v>46728</v>
      </c>
      <c r="I730">
        <v>2412</v>
      </c>
      <c r="J730">
        <v>305087470</v>
      </c>
      <c r="K730">
        <v>84</v>
      </c>
      <c r="L730"/>
      <c r="M730"/>
      <c r="N730">
        <v>1.4366399999999999</v>
      </c>
      <c r="O730" s="83">
        <v>8389.25</v>
      </c>
      <c r="P730">
        <v>9265.1300000000028</v>
      </c>
      <c r="Q730">
        <v>1.784643</v>
      </c>
      <c r="R730">
        <v>9345.7199999999993</v>
      </c>
      <c r="S730">
        <v>1.784643</v>
      </c>
      <c r="T730" s="84">
        <v>8389.25</v>
      </c>
      <c r="U730" s="57">
        <v>44317</v>
      </c>
      <c r="V730" s="81" t="str">
        <f t="shared" si="33"/>
        <v>102020</v>
      </c>
      <c r="W730" s="80" t="str">
        <f t="shared" si="34"/>
        <v>1 a 30 dias</v>
      </c>
      <c r="X730" s="81" t="str">
        <f t="shared" si="35"/>
        <v>52021</v>
      </c>
    </row>
    <row r="731" spans="1:24" x14ac:dyDescent="0.3">
      <c r="A731" s="57">
        <v>44316</v>
      </c>
      <c r="B731">
        <v>29894663000189</v>
      </c>
      <c r="C731" t="s">
        <v>96</v>
      </c>
      <c r="D731" s="57">
        <v>43936</v>
      </c>
      <c r="E731">
        <v>30</v>
      </c>
      <c r="F731" s="57">
        <v>43958</v>
      </c>
      <c r="G731">
        <v>-358</v>
      </c>
      <c r="H731" s="57">
        <v>46090</v>
      </c>
      <c r="I731">
        <v>1774</v>
      </c>
      <c r="J731">
        <v>305116682</v>
      </c>
      <c r="K731">
        <v>72</v>
      </c>
      <c r="L731"/>
      <c r="M731"/>
      <c r="N731">
        <v>1.4949999999999999</v>
      </c>
      <c r="O731" s="83">
        <v>1400.01</v>
      </c>
      <c r="P731">
        <v>1303.3699999999999</v>
      </c>
      <c r="Q731">
        <v>2.037957</v>
      </c>
      <c r="R731">
        <v>1543.65</v>
      </c>
      <c r="S731">
        <v>2.037957</v>
      </c>
      <c r="T731" s="84">
        <v>1400.01</v>
      </c>
      <c r="U731" s="57">
        <v>43983</v>
      </c>
      <c r="V731" s="81" t="str">
        <f t="shared" si="33"/>
        <v>42020</v>
      </c>
      <c r="W731" s="80" t="str">
        <f t="shared" si="34"/>
        <v>Acima de 120 dias</v>
      </c>
      <c r="X731" s="81" t="str">
        <f t="shared" si="35"/>
        <v>62020</v>
      </c>
    </row>
    <row r="732" spans="1:24" x14ac:dyDescent="0.3">
      <c r="A732" s="57">
        <v>44316</v>
      </c>
      <c r="B732">
        <v>29894663000189</v>
      </c>
      <c r="C732" t="s">
        <v>96</v>
      </c>
      <c r="D732" s="57">
        <v>43978</v>
      </c>
      <c r="E732">
        <v>563.04</v>
      </c>
      <c r="F732" s="57">
        <v>44323</v>
      </c>
      <c r="G732">
        <v>7</v>
      </c>
      <c r="H732" s="57">
        <v>46119</v>
      </c>
      <c r="I732">
        <v>1803</v>
      </c>
      <c r="J732">
        <v>305117577</v>
      </c>
      <c r="K732">
        <v>72</v>
      </c>
      <c r="L732"/>
      <c r="M732"/>
      <c r="N732">
        <v>1.3599999999999999</v>
      </c>
      <c r="O732" s="83">
        <v>21902.880000000001</v>
      </c>
      <c r="P732">
        <v>25599.17</v>
      </c>
      <c r="Q732">
        <v>1.592975</v>
      </c>
      <c r="R732">
        <v>23221.98</v>
      </c>
      <c r="S732">
        <v>1.592975</v>
      </c>
      <c r="T732" s="84">
        <v>21902.880000000001</v>
      </c>
      <c r="U732" s="57">
        <v>44317</v>
      </c>
      <c r="V732" s="81" t="str">
        <f t="shared" si="33"/>
        <v>52020</v>
      </c>
      <c r="W732" s="80" t="str">
        <f t="shared" si="34"/>
        <v>1 a 30 dias</v>
      </c>
      <c r="X732" s="81" t="str">
        <f t="shared" si="35"/>
        <v>52021</v>
      </c>
    </row>
    <row r="733" spans="1:24" x14ac:dyDescent="0.3">
      <c r="A733" s="57">
        <v>44316</v>
      </c>
      <c r="B733">
        <v>29894663000189</v>
      </c>
      <c r="C733" t="s">
        <v>96</v>
      </c>
      <c r="D733" s="57">
        <v>43978</v>
      </c>
      <c r="E733">
        <v>70</v>
      </c>
      <c r="F733" s="57">
        <v>44234</v>
      </c>
      <c r="G733">
        <v>-82</v>
      </c>
      <c r="H733" s="57">
        <v>46119</v>
      </c>
      <c r="I733">
        <v>1803</v>
      </c>
      <c r="J733">
        <v>305119476</v>
      </c>
      <c r="K733">
        <v>72</v>
      </c>
      <c r="L733"/>
      <c r="M733"/>
      <c r="N733">
        <v>1.4984905205101673</v>
      </c>
      <c r="O733" s="83">
        <v>2648.37</v>
      </c>
      <c r="P733">
        <v>3055.4600000000005</v>
      </c>
      <c r="Q733">
        <v>2.0543239999999998</v>
      </c>
      <c r="R733">
        <v>2998.32</v>
      </c>
      <c r="S733">
        <v>2.0543239999999998</v>
      </c>
      <c r="T733" s="84">
        <v>2648.37</v>
      </c>
      <c r="U733" s="57">
        <v>44228</v>
      </c>
      <c r="V733" s="81" t="str">
        <f t="shared" si="33"/>
        <v>52020</v>
      </c>
      <c r="W733" s="80" t="str">
        <f t="shared" si="34"/>
        <v>61 a 90 dias</v>
      </c>
      <c r="X733" s="81" t="str">
        <f t="shared" si="35"/>
        <v>22021</v>
      </c>
    </row>
    <row r="734" spans="1:24" x14ac:dyDescent="0.3">
      <c r="A734" s="57">
        <v>44316</v>
      </c>
      <c r="B734">
        <v>29894663000189</v>
      </c>
      <c r="C734" t="s">
        <v>96</v>
      </c>
      <c r="D734" s="57">
        <v>44074</v>
      </c>
      <c r="E734">
        <v>170</v>
      </c>
      <c r="F734" s="57">
        <v>44142</v>
      </c>
      <c r="G734">
        <v>-174</v>
      </c>
      <c r="H734" s="57">
        <v>46608</v>
      </c>
      <c r="I734">
        <v>2292</v>
      </c>
      <c r="J734">
        <v>305125882</v>
      </c>
      <c r="K734">
        <v>84</v>
      </c>
      <c r="L734"/>
      <c r="M734"/>
      <c r="N734">
        <v>1.421557</v>
      </c>
      <c r="O734" s="83">
        <v>8179.06</v>
      </c>
      <c r="P734">
        <v>8338.8699999999972</v>
      </c>
      <c r="Q734">
        <v>1.7685869999999999</v>
      </c>
      <c r="R734">
        <v>8961.869999999999</v>
      </c>
      <c r="S734">
        <v>1.7685869999999999</v>
      </c>
      <c r="T734" s="84">
        <v>8179.06</v>
      </c>
      <c r="U734" s="57">
        <v>44136</v>
      </c>
      <c r="V734" s="81" t="str">
        <f t="shared" si="33"/>
        <v>82020</v>
      </c>
      <c r="W734" s="80" t="str">
        <f t="shared" si="34"/>
        <v>Acima de 120 dias</v>
      </c>
      <c r="X734" s="81" t="str">
        <f t="shared" si="35"/>
        <v>112020</v>
      </c>
    </row>
    <row r="735" spans="1:24" x14ac:dyDescent="0.3">
      <c r="A735" s="57">
        <v>44316</v>
      </c>
      <c r="B735">
        <v>29894663000189</v>
      </c>
      <c r="C735" t="s">
        <v>96</v>
      </c>
      <c r="D735" s="57">
        <v>44001</v>
      </c>
      <c r="E735">
        <v>241.36</v>
      </c>
      <c r="F735" s="57">
        <v>44050</v>
      </c>
      <c r="G735">
        <v>-266</v>
      </c>
      <c r="H735" s="57">
        <v>46514</v>
      </c>
      <c r="I735">
        <v>2198</v>
      </c>
      <c r="J735">
        <v>305130318</v>
      </c>
      <c r="K735">
        <v>84</v>
      </c>
      <c r="L735"/>
      <c r="M735"/>
      <c r="N735">
        <v>1.4502428380426249</v>
      </c>
      <c r="O735" s="83">
        <v>241.36</v>
      </c>
      <c r="P735">
        <v>11587.019999999997</v>
      </c>
      <c r="Q735">
        <v>1.7958970000000001</v>
      </c>
      <c r="R735">
        <v>241.36</v>
      </c>
      <c r="S735">
        <v>1.7958970000000001</v>
      </c>
      <c r="T735" s="84">
        <v>241.36</v>
      </c>
      <c r="U735" s="57">
        <v>44075</v>
      </c>
      <c r="V735" s="81" t="str">
        <f t="shared" si="33"/>
        <v>62020</v>
      </c>
      <c r="W735" s="80" t="str">
        <f t="shared" si="34"/>
        <v>Acima de 120 dias</v>
      </c>
      <c r="X735" s="81" t="str">
        <f t="shared" si="35"/>
        <v>92020</v>
      </c>
    </row>
    <row r="736" spans="1:24" x14ac:dyDescent="0.3">
      <c r="A736" s="57">
        <v>44316</v>
      </c>
      <c r="B736">
        <v>29894663000189</v>
      </c>
      <c r="C736" t="s">
        <v>96</v>
      </c>
      <c r="D736" s="57">
        <v>43978</v>
      </c>
      <c r="E736">
        <v>124.1</v>
      </c>
      <c r="F736" s="57">
        <v>44172</v>
      </c>
      <c r="G736">
        <v>-144</v>
      </c>
      <c r="H736" s="57">
        <v>46514</v>
      </c>
      <c r="I736">
        <v>2198</v>
      </c>
      <c r="J736">
        <v>305131004</v>
      </c>
      <c r="K736">
        <v>84</v>
      </c>
      <c r="L736"/>
      <c r="M736"/>
      <c r="N736">
        <v>1.4504360000000001</v>
      </c>
      <c r="O736" s="83">
        <v>5703.3700000000008</v>
      </c>
      <c r="P736">
        <v>6015.2900000000018</v>
      </c>
      <c r="Q736">
        <v>1.798743</v>
      </c>
      <c r="R736">
        <v>6240.54</v>
      </c>
      <c r="S736">
        <v>1.798743</v>
      </c>
      <c r="T736" s="84">
        <v>5703.3700000000008</v>
      </c>
      <c r="U736" s="57">
        <v>44197</v>
      </c>
      <c r="V736" s="81" t="str">
        <f t="shared" si="33"/>
        <v>52020</v>
      </c>
      <c r="W736" s="80" t="str">
        <f t="shared" si="34"/>
        <v>Acima de 120 dias</v>
      </c>
      <c r="X736" s="81" t="str">
        <f t="shared" si="35"/>
        <v>12021</v>
      </c>
    </row>
    <row r="737" spans="1:24" x14ac:dyDescent="0.3">
      <c r="A737" s="57">
        <v>44316</v>
      </c>
      <c r="B737">
        <v>29894663000189</v>
      </c>
      <c r="C737" t="s">
        <v>96</v>
      </c>
      <c r="D737" s="57">
        <v>44134</v>
      </c>
      <c r="E737">
        <v>121</v>
      </c>
      <c r="F737" s="57">
        <v>44262</v>
      </c>
      <c r="G737">
        <v>-54</v>
      </c>
      <c r="H737" s="57">
        <v>46699</v>
      </c>
      <c r="I737">
        <v>2383</v>
      </c>
      <c r="J737">
        <v>305132710</v>
      </c>
      <c r="K737">
        <v>84</v>
      </c>
      <c r="L737"/>
      <c r="M737"/>
      <c r="N737">
        <v>1.4183869999999998</v>
      </c>
      <c r="O737" s="83">
        <v>5450.46</v>
      </c>
      <c r="P737">
        <v>5855.1</v>
      </c>
      <c r="Q737">
        <v>1.7553719999999999</v>
      </c>
      <c r="R737">
        <v>6021.15</v>
      </c>
      <c r="S737">
        <v>1.7553719999999999</v>
      </c>
      <c r="T737" s="84">
        <v>5450.46</v>
      </c>
      <c r="U737" s="57">
        <v>44287</v>
      </c>
      <c r="V737" s="81" t="str">
        <f t="shared" si="33"/>
        <v>102020</v>
      </c>
      <c r="W737" s="80" t="str">
        <f t="shared" si="34"/>
        <v>31 a 60 dias</v>
      </c>
      <c r="X737" s="81" t="str">
        <f t="shared" si="35"/>
        <v>42021</v>
      </c>
    </row>
    <row r="738" spans="1:24" x14ac:dyDescent="0.3">
      <c r="A738" s="57">
        <v>44316</v>
      </c>
      <c r="B738">
        <v>29894663000189</v>
      </c>
      <c r="C738" t="s">
        <v>96</v>
      </c>
      <c r="D738" s="57">
        <v>44074</v>
      </c>
      <c r="E738">
        <v>52</v>
      </c>
      <c r="F738" s="57">
        <v>44234</v>
      </c>
      <c r="G738">
        <v>-82</v>
      </c>
      <c r="H738" s="57">
        <v>46608</v>
      </c>
      <c r="I738">
        <v>2292</v>
      </c>
      <c r="J738">
        <v>305137604</v>
      </c>
      <c r="K738">
        <v>84</v>
      </c>
      <c r="L738"/>
      <c r="M738"/>
      <c r="N738">
        <v>1.4462170000000001</v>
      </c>
      <c r="O738" s="83">
        <v>2326.66</v>
      </c>
      <c r="P738">
        <v>2529.7700000000004</v>
      </c>
      <c r="Q738">
        <v>1.799004</v>
      </c>
      <c r="R738">
        <v>2567.0500000000002</v>
      </c>
      <c r="S738">
        <v>1.799004</v>
      </c>
      <c r="T738" s="84">
        <v>2326.66</v>
      </c>
      <c r="U738" s="57">
        <v>44228</v>
      </c>
      <c r="V738" s="81" t="str">
        <f t="shared" si="33"/>
        <v>82020</v>
      </c>
      <c r="W738" s="80" t="str">
        <f t="shared" si="34"/>
        <v>61 a 90 dias</v>
      </c>
      <c r="X738" s="81" t="str">
        <f t="shared" si="35"/>
        <v>22021</v>
      </c>
    </row>
    <row r="739" spans="1:24" x14ac:dyDescent="0.3">
      <c r="A739" s="57">
        <v>44316</v>
      </c>
      <c r="B739">
        <v>29894663000189</v>
      </c>
      <c r="C739" t="s">
        <v>96</v>
      </c>
      <c r="D739" s="57">
        <v>44074</v>
      </c>
      <c r="E739">
        <v>323.7</v>
      </c>
      <c r="F739" s="57">
        <v>44323</v>
      </c>
      <c r="G739">
        <v>7</v>
      </c>
      <c r="H739" s="57">
        <v>46575</v>
      </c>
      <c r="I739">
        <v>2259</v>
      </c>
      <c r="J739">
        <v>305150461</v>
      </c>
      <c r="K739">
        <v>84</v>
      </c>
      <c r="L739"/>
      <c r="M739"/>
      <c r="N739">
        <v>1.3942624485843311</v>
      </c>
      <c r="O739" s="83">
        <v>13660.03</v>
      </c>
      <c r="P739">
        <v>15923.829999999993</v>
      </c>
      <c r="Q739">
        <v>1.7395510000000001</v>
      </c>
      <c r="R739">
        <v>15136.490000000002</v>
      </c>
      <c r="S739">
        <v>1.7395510000000001</v>
      </c>
      <c r="T739" s="84">
        <v>13660.03</v>
      </c>
      <c r="U739" s="57">
        <v>44317</v>
      </c>
      <c r="V739" s="81" t="str">
        <f t="shared" si="33"/>
        <v>82020</v>
      </c>
      <c r="W739" s="80" t="str">
        <f t="shared" si="34"/>
        <v>1 a 30 dias</v>
      </c>
      <c r="X739" s="81" t="str">
        <f t="shared" si="35"/>
        <v>52021</v>
      </c>
    </row>
    <row r="740" spans="1:24" x14ac:dyDescent="0.3">
      <c r="A740" s="57">
        <v>44316</v>
      </c>
      <c r="B740">
        <v>29894663000189</v>
      </c>
      <c r="C740" t="s">
        <v>96</v>
      </c>
      <c r="D740" s="57">
        <v>44074</v>
      </c>
      <c r="E740">
        <v>148.97999999999999</v>
      </c>
      <c r="F740" s="57">
        <v>44172</v>
      </c>
      <c r="G740">
        <v>-144</v>
      </c>
      <c r="H740" s="57">
        <v>46575</v>
      </c>
      <c r="I740">
        <v>2259</v>
      </c>
      <c r="J740">
        <v>305155646</v>
      </c>
      <c r="K740">
        <v>84</v>
      </c>
      <c r="L740"/>
      <c r="M740"/>
      <c r="N740">
        <v>1.3599999999999999</v>
      </c>
      <c r="O740" s="83">
        <v>7170.62</v>
      </c>
      <c r="P740">
        <v>7413.2599999999993</v>
      </c>
      <c r="Q740">
        <v>1.6643060000000001</v>
      </c>
      <c r="R740">
        <v>7784.6</v>
      </c>
      <c r="S740">
        <v>1.6643060000000001</v>
      </c>
      <c r="T740" s="84">
        <v>7170.62</v>
      </c>
      <c r="U740" s="57">
        <v>44197</v>
      </c>
      <c r="V740" s="81" t="str">
        <f t="shared" si="33"/>
        <v>82020</v>
      </c>
      <c r="W740" s="80" t="str">
        <f t="shared" si="34"/>
        <v>Acima de 120 dias</v>
      </c>
      <c r="X740" s="81" t="str">
        <f t="shared" si="35"/>
        <v>12021</v>
      </c>
    </row>
    <row r="741" spans="1:24" x14ac:dyDescent="0.3">
      <c r="A741" s="57">
        <v>44316</v>
      </c>
      <c r="B741">
        <v>29894663000189</v>
      </c>
      <c r="C741" t="s">
        <v>96</v>
      </c>
      <c r="D741" s="57">
        <v>44074</v>
      </c>
      <c r="E741">
        <v>236.9</v>
      </c>
      <c r="F741" s="57">
        <v>44142</v>
      </c>
      <c r="G741">
        <v>-174</v>
      </c>
      <c r="H741" s="57">
        <v>46575</v>
      </c>
      <c r="I741">
        <v>2259</v>
      </c>
      <c r="J741">
        <v>305158392</v>
      </c>
      <c r="K741">
        <v>84</v>
      </c>
      <c r="L741"/>
      <c r="M741"/>
      <c r="N741">
        <v>1.4368261070383268</v>
      </c>
      <c r="O741" s="83">
        <v>11288.9</v>
      </c>
      <c r="P741">
        <v>11490.140000000003</v>
      </c>
      <c r="Q741">
        <v>1.7849200000000001</v>
      </c>
      <c r="R741">
        <v>12356.88</v>
      </c>
      <c r="S741">
        <v>1.7849200000000001</v>
      </c>
      <c r="T741" s="84">
        <v>11288.9</v>
      </c>
      <c r="U741" s="57">
        <v>44136</v>
      </c>
      <c r="V741" s="81" t="str">
        <f t="shared" si="33"/>
        <v>82020</v>
      </c>
      <c r="W741" s="80" t="str">
        <f t="shared" si="34"/>
        <v>Acima de 120 dias</v>
      </c>
      <c r="X741" s="81" t="str">
        <f t="shared" si="35"/>
        <v>112020</v>
      </c>
    </row>
    <row r="742" spans="1:24" x14ac:dyDescent="0.3">
      <c r="A742" s="57">
        <v>44316</v>
      </c>
      <c r="B742">
        <v>29894663000189</v>
      </c>
      <c r="C742" t="s">
        <v>96</v>
      </c>
      <c r="D742" s="57">
        <v>44074</v>
      </c>
      <c r="E742">
        <v>80.48</v>
      </c>
      <c r="F742" s="57">
        <v>44142</v>
      </c>
      <c r="G742">
        <v>-174</v>
      </c>
      <c r="H742" s="57">
        <v>46608</v>
      </c>
      <c r="I742">
        <v>2292</v>
      </c>
      <c r="J742">
        <v>305158651</v>
      </c>
      <c r="K742">
        <v>84</v>
      </c>
      <c r="L742"/>
      <c r="M742"/>
      <c r="N742">
        <v>1.3599999999999999</v>
      </c>
      <c r="O742" s="83">
        <v>4031.2000000000003</v>
      </c>
      <c r="P742">
        <v>4030.4000000000005</v>
      </c>
      <c r="Q742">
        <v>1.612425</v>
      </c>
      <c r="R742">
        <v>4314.57</v>
      </c>
      <c r="S742">
        <v>1.612425</v>
      </c>
      <c r="T742" s="84">
        <v>4031.2000000000003</v>
      </c>
      <c r="U742" s="57">
        <v>44197</v>
      </c>
      <c r="V742" s="81" t="str">
        <f t="shared" si="33"/>
        <v>82020</v>
      </c>
      <c r="W742" s="80" t="str">
        <f t="shared" si="34"/>
        <v>Acima de 120 dias</v>
      </c>
      <c r="X742" s="81" t="str">
        <f t="shared" si="35"/>
        <v>12021</v>
      </c>
    </row>
    <row r="743" spans="1:24" x14ac:dyDescent="0.3">
      <c r="A743" s="57">
        <v>44316</v>
      </c>
      <c r="B743">
        <v>29894663000189</v>
      </c>
      <c r="C743" t="s">
        <v>96</v>
      </c>
      <c r="D743" s="57">
        <v>44074</v>
      </c>
      <c r="E743">
        <v>181.13</v>
      </c>
      <c r="F743" s="57">
        <v>44262</v>
      </c>
      <c r="G743">
        <v>-54</v>
      </c>
      <c r="H743" s="57">
        <v>45511</v>
      </c>
      <c r="I743">
        <v>1195</v>
      </c>
      <c r="J743">
        <v>305166309</v>
      </c>
      <c r="K743">
        <v>48</v>
      </c>
      <c r="L743"/>
      <c r="M743"/>
      <c r="N743">
        <v>1.3599999999999999</v>
      </c>
      <c r="O743" s="83">
        <v>5590.5700000000006</v>
      </c>
      <c r="P743">
        <v>6394.9599999999982</v>
      </c>
      <c r="Q743">
        <v>1.780594</v>
      </c>
      <c r="R743">
        <v>5986.2800000000007</v>
      </c>
      <c r="S743">
        <v>1.780594</v>
      </c>
      <c r="T743" s="84">
        <v>5590.5700000000006</v>
      </c>
      <c r="U743" s="57">
        <v>44287</v>
      </c>
      <c r="V743" s="81" t="str">
        <f t="shared" si="33"/>
        <v>82020</v>
      </c>
      <c r="W743" s="80" t="str">
        <f t="shared" si="34"/>
        <v>31 a 60 dias</v>
      </c>
      <c r="X743" s="81" t="str">
        <f t="shared" si="35"/>
        <v>42021</v>
      </c>
    </row>
    <row r="744" spans="1:24" x14ac:dyDescent="0.3">
      <c r="A744" s="57">
        <v>44316</v>
      </c>
      <c r="B744">
        <v>29894663000189</v>
      </c>
      <c r="C744" t="s">
        <v>96</v>
      </c>
      <c r="D744" s="57">
        <v>44074</v>
      </c>
      <c r="E744">
        <v>200</v>
      </c>
      <c r="F744" s="57">
        <v>44111</v>
      </c>
      <c r="G744">
        <v>-205</v>
      </c>
      <c r="H744" s="57">
        <v>46608</v>
      </c>
      <c r="I744">
        <v>2292</v>
      </c>
      <c r="J744">
        <v>305169807</v>
      </c>
      <c r="K744">
        <v>84</v>
      </c>
      <c r="L744"/>
      <c r="M744"/>
      <c r="N744">
        <v>1.438137</v>
      </c>
      <c r="O744" s="83">
        <v>9779.49</v>
      </c>
      <c r="P744">
        <v>9756.0800000000054</v>
      </c>
      <c r="Q744">
        <v>1.786249</v>
      </c>
      <c r="R744">
        <v>10696.09</v>
      </c>
      <c r="S744">
        <v>1.786249</v>
      </c>
      <c r="T744" s="84">
        <v>9779.49</v>
      </c>
      <c r="U744" s="57">
        <v>44105</v>
      </c>
      <c r="V744" s="81" t="str">
        <f t="shared" si="33"/>
        <v>82020</v>
      </c>
      <c r="W744" s="80" t="str">
        <f t="shared" si="34"/>
        <v>Acima de 120 dias</v>
      </c>
      <c r="X744" s="81" t="str">
        <f t="shared" si="35"/>
        <v>102020</v>
      </c>
    </row>
    <row r="745" spans="1:24" x14ac:dyDescent="0.3">
      <c r="A745" s="57">
        <v>44316</v>
      </c>
      <c r="B745">
        <v>29894663000189</v>
      </c>
      <c r="C745" t="s">
        <v>96</v>
      </c>
      <c r="D745" s="57">
        <v>44134</v>
      </c>
      <c r="E745">
        <v>43.04</v>
      </c>
      <c r="F745" s="57">
        <v>44293</v>
      </c>
      <c r="G745">
        <v>-23</v>
      </c>
      <c r="H745" s="57">
        <v>46638</v>
      </c>
      <c r="I745">
        <v>2322</v>
      </c>
      <c r="J745">
        <v>305175417</v>
      </c>
      <c r="K745">
        <v>84</v>
      </c>
      <c r="L745"/>
      <c r="M745"/>
      <c r="N745">
        <v>1.4028499999999999</v>
      </c>
      <c r="O745" s="83">
        <v>1872.79</v>
      </c>
      <c r="P745">
        <v>2110.37</v>
      </c>
      <c r="Q745">
        <v>1.7572179999999999</v>
      </c>
      <c r="R745">
        <v>2075.46</v>
      </c>
      <c r="S745">
        <v>1.7572179999999999</v>
      </c>
      <c r="T745" s="84">
        <v>1872.79</v>
      </c>
      <c r="U745" s="57">
        <v>44287</v>
      </c>
      <c r="V745" s="81" t="str">
        <f t="shared" si="33"/>
        <v>102020</v>
      </c>
      <c r="W745" s="80" t="str">
        <f t="shared" si="34"/>
        <v>1 a 30 dias</v>
      </c>
      <c r="X745" s="81" t="str">
        <f t="shared" si="35"/>
        <v>42021</v>
      </c>
    </row>
    <row r="746" spans="1:24" x14ac:dyDescent="0.3">
      <c r="A746" s="57">
        <v>44316</v>
      </c>
      <c r="B746">
        <v>29894663000189</v>
      </c>
      <c r="C746" t="s">
        <v>96</v>
      </c>
      <c r="D746" s="57">
        <v>43978</v>
      </c>
      <c r="E746">
        <v>116.32</v>
      </c>
      <c r="F746" s="57">
        <v>44081</v>
      </c>
      <c r="G746">
        <v>-235</v>
      </c>
      <c r="H746" s="57">
        <v>46119</v>
      </c>
      <c r="I746">
        <v>1803</v>
      </c>
      <c r="J746">
        <v>305222967</v>
      </c>
      <c r="K746">
        <v>72</v>
      </c>
      <c r="L746"/>
      <c r="M746"/>
      <c r="N746">
        <v>1.4072242489234634</v>
      </c>
      <c r="O746" s="83">
        <v>5235.25</v>
      </c>
      <c r="P746">
        <v>5215.0799999999972</v>
      </c>
      <c r="Q746">
        <v>1.7980989999999999</v>
      </c>
      <c r="R746">
        <v>5671.12</v>
      </c>
      <c r="S746">
        <v>1.7980989999999999</v>
      </c>
      <c r="T746" s="84">
        <v>5235.25</v>
      </c>
      <c r="U746" s="57">
        <v>44105</v>
      </c>
      <c r="V746" s="81" t="str">
        <f t="shared" si="33"/>
        <v>52020</v>
      </c>
      <c r="W746" s="80" t="str">
        <f t="shared" si="34"/>
        <v>Acima de 120 dias</v>
      </c>
      <c r="X746" s="81" t="str">
        <f t="shared" si="35"/>
        <v>102020</v>
      </c>
    </row>
    <row r="747" spans="1:24" x14ac:dyDescent="0.3">
      <c r="A747" s="57">
        <v>44316</v>
      </c>
      <c r="B747">
        <v>29894663000189</v>
      </c>
      <c r="C747" t="s">
        <v>96</v>
      </c>
      <c r="D747" s="57">
        <v>43978</v>
      </c>
      <c r="E747">
        <v>365</v>
      </c>
      <c r="F747" s="57">
        <v>44142</v>
      </c>
      <c r="G747">
        <v>-174</v>
      </c>
      <c r="H747" s="57">
        <v>46119</v>
      </c>
      <c r="I747">
        <v>1803</v>
      </c>
      <c r="J747">
        <v>305226656</v>
      </c>
      <c r="K747">
        <v>72</v>
      </c>
      <c r="L747"/>
      <c r="M747"/>
      <c r="N747">
        <v>1.4065697824152834</v>
      </c>
      <c r="O747" s="83">
        <v>15700.17</v>
      </c>
      <c r="P747">
        <v>16367.610000000004</v>
      </c>
      <c r="Q747">
        <v>1.7973859999999999</v>
      </c>
      <c r="R747">
        <v>17067.79</v>
      </c>
      <c r="S747">
        <v>1.7973859999999999</v>
      </c>
      <c r="T747" s="84">
        <v>15700.17</v>
      </c>
      <c r="U747" s="57">
        <v>44136</v>
      </c>
      <c r="V747" s="81" t="str">
        <f t="shared" si="33"/>
        <v>52020</v>
      </c>
      <c r="W747" s="80" t="str">
        <f t="shared" si="34"/>
        <v>Acima de 120 dias</v>
      </c>
      <c r="X747" s="81" t="str">
        <f t="shared" si="35"/>
        <v>112020</v>
      </c>
    </row>
    <row r="748" spans="1:24" x14ac:dyDescent="0.3">
      <c r="A748" s="57">
        <v>44316</v>
      </c>
      <c r="B748">
        <v>29894663000189</v>
      </c>
      <c r="C748" t="s">
        <v>96</v>
      </c>
      <c r="D748" s="57">
        <v>44040</v>
      </c>
      <c r="E748">
        <v>100</v>
      </c>
      <c r="F748" s="57">
        <v>44172</v>
      </c>
      <c r="G748">
        <v>-144</v>
      </c>
      <c r="H748" s="57">
        <v>46545</v>
      </c>
      <c r="I748">
        <v>2229</v>
      </c>
      <c r="J748">
        <v>305231483</v>
      </c>
      <c r="K748">
        <v>84</v>
      </c>
      <c r="L748"/>
      <c r="M748"/>
      <c r="N748">
        <v>1.4273715985537125</v>
      </c>
      <c r="O748" s="83">
        <v>4650.8099999999995</v>
      </c>
      <c r="P748">
        <v>4857.2400000000025</v>
      </c>
      <c r="Q748">
        <v>1.7746329999999999</v>
      </c>
      <c r="R748">
        <v>5094.72</v>
      </c>
      <c r="S748">
        <v>1.7746329999999999</v>
      </c>
      <c r="T748" s="84">
        <v>4650.8099999999995</v>
      </c>
      <c r="U748" s="57">
        <v>44166</v>
      </c>
      <c r="V748" s="81" t="str">
        <f t="shared" si="33"/>
        <v>72020</v>
      </c>
      <c r="W748" s="80" t="str">
        <f t="shared" si="34"/>
        <v>Acima de 120 dias</v>
      </c>
      <c r="X748" s="81" t="str">
        <f t="shared" si="35"/>
        <v>122020</v>
      </c>
    </row>
    <row r="749" spans="1:24" x14ac:dyDescent="0.3">
      <c r="A749" s="57">
        <v>44316</v>
      </c>
      <c r="B749">
        <v>29894663000189</v>
      </c>
      <c r="C749" t="s">
        <v>96</v>
      </c>
      <c r="D749" s="57">
        <v>44001</v>
      </c>
      <c r="E749">
        <v>65</v>
      </c>
      <c r="F749" s="57">
        <v>44323</v>
      </c>
      <c r="G749">
        <v>7</v>
      </c>
      <c r="H749" s="57">
        <v>46514</v>
      </c>
      <c r="I749">
        <v>2198</v>
      </c>
      <c r="J749">
        <v>305232983</v>
      </c>
      <c r="K749">
        <v>84</v>
      </c>
      <c r="L749"/>
      <c r="M749"/>
      <c r="N749">
        <v>1.436112675201745</v>
      </c>
      <c r="O749" s="83">
        <v>2671.99</v>
      </c>
      <c r="P749">
        <v>3135.2999999999997</v>
      </c>
      <c r="Q749">
        <v>1.785787</v>
      </c>
      <c r="R749">
        <v>2956.16</v>
      </c>
      <c r="S749">
        <v>1.785787</v>
      </c>
      <c r="T749" s="84">
        <v>2671.99</v>
      </c>
      <c r="U749" s="57">
        <v>44317</v>
      </c>
      <c r="V749" s="81" t="str">
        <f t="shared" si="33"/>
        <v>62020</v>
      </c>
      <c r="W749" s="80" t="str">
        <f t="shared" si="34"/>
        <v>1 a 30 dias</v>
      </c>
      <c r="X749" s="81" t="str">
        <f t="shared" si="35"/>
        <v>52021</v>
      </c>
    </row>
    <row r="750" spans="1:24" x14ac:dyDescent="0.3">
      <c r="A750" s="57">
        <v>44316</v>
      </c>
      <c r="B750">
        <v>29894663000189</v>
      </c>
      <c r="C750" t="s">
        <v>96</v>
      </c>
      <c r="D750" s="57">
        <v>43978</v>
      </c>
      <c r="E750">
        <v>264.74</v>
      </c>
      <c r="F750" s="57">
        <v>44293</v>
      </c>
      <c r="G750">
        <v>-23</v>
      </c>
      <c r="H750" s="57">
        <v>46514</v>
      </c>
      <c r="I750">
        <v>2198</v>
      </c>
      <c r="J750">
        <v>305236592</v>
      </c>
      <c r="K750">
        <v>84</v>
      </c>
      <c r="L750"/>
      <c r="M750"/>
      <c r="N750">
        <v>1.438841</v>
      </c>
      <c r="O750" s="83">
        <v>11145.55</v>
      </c>
      <c r="P750">
        <v>12882.33</v>
      </c>
      <c r="Q750">
        <v>1.7863830000000001</v>
      </c>
      <c r="R750">
        <v>12295.02</v>
      </c>
      <c r="S750">
        <v>1.7863830000000001</v>
      </c>
      <c r="T750" s="84">
        <v>11145.55</v>
      </c>
      <c r="U750" s="57">
        <v>44287</v>
      </c>
      <c r="V750" s="81" t="str">
        <f t="shared" si="33"/>
        <v>52020</v>
      </c>
      <c r="W750" s="80" t="str">
        <f t="shared" si="34"/>
        <v>1 a 30 dias</v>
      </c>
      <c r="X750" s="81" t="str">
        <f t="shared" si="35"/>
        <v>42021</v>
      </c>
    </row>
    <row r="751" spans="1:24" x14ac:dyDescent="0.3">
      <c r="A751" s="57">
        <v>44316</v>
      </c>
      <c r="B751">
        <v>29894663000189</v>
      </c>
      <c r="C751" t="s">
        <v>96</v>
      </c>
      <c r="D751" s="57">
        <v>44040</v>
      </c>
      <c r="E751">
        <v>250.2</v>
      </c>
      <c r="F751" s="57">
        <v>44262</v>
      </c>
      <c r="G751">
        <v>-54</v>
      </c>
      <c r="H751" s="57">
        <v>46608</v>
      </c>
      <c r="I751">
        <v>2292</v>
      </c>
      <c r="J751">
        <v>305265800</v>
      </c>
      <c r="K751">
        <v>84</v>
      </c>
      <c r="L751"/>
      <c r="M751"/>
      <c r="N751">
        <v>1.446536</v>
      </c>
      <c r="O751" s="83">
        <v>10988.92</v>
      </c>
      <c r="P751">
        <v>11974.190000000002</v>
      </c>
      <c r="Q751">
        <v>1.7843150000000001</v>
      </c>
      <c r="R751">
        <v>12099.960000000001</v>
      </c>
      <c r="S751">
        <v>1.7843150000000001</v>
      </c>
      <c r="T751" s="84">
        <v>10988.92</v>
      </c>
      <c r="U751" s="57">
        <v>44287</v>
      </c>
      <c r="V751" s="81" t="str">
        <f t="shared" si="33"/>
        <v>72020</v>
      </c>
      <c r="W751" s="80" t="str">
        <f t="shared" si="34"/>
        <v>31 a 60 dias</v>
      </c>
      <c r="X751" s="81" t="str">
        <f t="shared" si="35"/>
        <v>42021</v>
      </c>
    </row>
    <row r="752" spans="1:24" x14ac:dyDescent="0.3">
      <c r="A752" s="57">
        <v>44316</v>
      </c>
      <c r="B752">
        <v>29894663000189</v>
      </c>
      <c r="C752" t="s">
        <v>96</v>
      </c>
      <c r="D752" s="57">
        <v>43978</v>
      </c>
      <c r="E752">
        <v>582.64</v>
      </c>
      <c r="F752" s="57">
        <v>44262</v>
      </c>
      <c r="G752">
        <v>-54</v>
      </c>
      <c r="H752" s="57">
        <v>46514</v>
      </c>
      <c r="I752">
        <v>2198</v>
      </c>
      <c r="J752">
        <v>305331940</v>
      </c>
      <c r="K752">
        <v>84</v>
      </c>
      <c r="L752"/>
      <c r="M752"/>
      <c r="N752">
        <v>1.4416760000000002</v>
      </c>
      <c r="O752" s="83">
        <v>25091.480000000003</v>
      </c>
      <c r="P752">
        <v>28324.390000000018</v>
      </c>
      <c r="Q752">
        <v>1.7894490000000001</v>
      </c>
      <c r="R752">
        <v>27619.360000000001</v>
      </c>
      <c r="S752">
        <v>1.7894490000000001</v>
      </c>
      <c r="T752" s="84">
        <v>25091.480000000003</v>
      </c>
      <c r="U752" s="57">
        <v>44287</v>
      </c>
      <c r="V752" s="81" t="str">
        <f t="shared" si="33"/>
        <v>52020</v>
      </c>
      <c r="W752" s="80" t="str">
        <f t="shared" si="34"/>
        <v>31 a 60 dias</v>
      </c>
      <c r="X752" s="81" t="str">
        <f t="shared" si="35"/>
        <v>42021</v>
      </c>
    </row>
    <row r="753" spans="1:24" x14ac:dyDescent="0.3">
      <c r="A753" s="57">
        <v>44316</v>
      </c>
      <c r="B753">
        <v>29894663000189</v>
      </c>
      <c r="C753" t="s">
        <v>96</v>
      </c>
      <c r="D753" s="57">
        <v>43978</v>
      </c>
      <c r="E753">
        <v>304.69</v>
      </c>
      <c r="F753" s="57">
        <v>44019</v>
      </c>
      <c r="G753">
        <v>-297</v>
      </c>
      <c r="H753" s="57">
        <v>46514</v>
      </c>
      <c r="I753">
        <v>2198</v>
      </c>
      <c r="J753">
        <v>305337590</v>
      </c>
      <c r="K753">
        <v>84</v>
      </c>
      <c r="L753"/>
      <c r="M753"/>
      <c r="N753">
        <v>1.3987430000000001</v>
      </c>
      <c r="O753" s="83">
        <v>15721.07</v>
      </c>
      <c r="P753">
        <v>15027.909999999998</v>
      </c>
      <c r="Q753">
        <v>1.74366</v>
      </c>
      <c r="R753">
        <v>17058.309999999998</v>
      </c>
      <c r="S753">
        <v>1.74366</v>
      </c>
      <c r="T753" s="84">
        <v>15721.07</v>
      </c>
      <c r="U753" s="57">
        <v>44044</v>
      </c>
      <c r="V753" s="81" t="str">
        <f t="shared" si="33"/>
        <v>52020</v>
      </c>
      <c r="W753" s="80" t="str">
        <f t="shared" si="34"/>
        <v>Acima de 120 dias</v>
      </c>
      <c r="X753" s="81" t="str">
        <f t="shared" si="35"/>
        <v>82020</v>
      </c>
    </row>
    <row r="754" spans="1:24" x14ac:dyDescent="0.3">
      <c r="A754" s="57">
        <v>44316</v>
      </c>
      <c r="B754">
        <v>29894663000189</v>
      </c>
      <c r="C754" t="s">
        <v>96</v>
      </c>
      <c r="D754" s="57">
        <v>43978</v>
      </c>
      <c r="E754">
        <v>334.47</v>
      </c>
      <c r="F754" s="57">
        <v>44262</v>
      </c>
      <c r="G754">
        <v>-54</v>
      </c>
      <c r="H754" s="57">
        <v>46545</v>
      </c>
      <c r="I754">
        <v>2229</v>
      </c>
      <c r="J754">
        <v>305338547</v>
      </c>
      <c r="K754">
        <v>84</v>
      </c>
      <c r="L754"/>
      <c r="M754"/>
      <c r="N754">
        <v>1.3599999999999999</v>
      </c>
      <c r="O754" s="83">
        <v>15492.94</v>
      </c>
      <c r="P754">
        <v>16487.5</v>
      </c>
      <c r="Q754">
        <v>1.547922</v>
      </c>
      <c r="R754">
        <v>16351.88</v>
      </c>
      <c r="S754">
        <v>1.547922</v>
      </c>
      <c r="T754" s="84">
        <v>15492.94</v>
      </c>
      <c r="U754" s="57">
        <v>44228</v>
      </c>
      <c r="V754" s="81" t="str">
        <f t="shared" si="33"/>
        <v>52020</v>
      </c>
      <c r="W754" s="80" t="str">
        <f t="shared" si="34"/>
        <v>31 a 60 dias</v>
      </c>
      <c r="X754" s="81" t="str">
        <f t="shared" si="35"/>
        <v>22021</v>
      </c>
    </row>
    <row r="755" spans="1:24" x14ac:dyDescent="0.3">
      <c r="A755" s="57">
        <v>44316</v>
      </c>
      <c r="B755">
        <v>29894663000189</v>
      </c>
      <c r="C755" t="s">
        <v>96</v>
      </c>
      <c r="D755" s="57">
        <v>44040</v>
      </c>
      <c r="E755">
        <v>235.4</v>
      </c>
      <c r="F755" s="57">
        <v>44323</v>
      </c>
      <c r="G755">
        <v>7</v>
      </c>
      <c r="H755" s="57">
        <v>46545</v>
      </c>
      <c r="I755">
        <v>2229</v>
      </c>
      <c r="J755">
        <v>305344086</v>
      </c>
      <c r="K755">
        <v>84</v>
      </c>
      <c r="L755"/>
      <c r="M755"/>
      <c r="N755">
        <v>1.4429525653703295</v>
      </c>
      <c r="O755" s="83">
        <v>9725.27</v>
      </c>
      <c r="P755">
        <v>11374.879999999997</v>
      </c>
      <c r="Q755">
        <v>1.7912129999999999</v>
      </c>
      <c r="R755">
        <v>10765.65</v>
      </c>
      <c r="S755">
        <v>1.7912129999999999</v>
      </c>
      <c r="T755" s="84">
        <v>9725.27</v>
      </c>
      <c r="U755" s="57">
        <v>44317</v>
      </c>
      <c r="V755" s="81" t="str">
        <f t="shared" si="33"/>
        <v>72020</v>
      </c>
      <c r="W755" s="80" t="str">
        <f t="shared" si="34"/>
        <v>1 a 30 dias</v>
      </c>
      <c r="X755" s="81" t="str">
        <f t="shared" si="35"/>
        <v>52021</v>
      </c>
    </row>
    <row r="756" spans="1:24" x14ac:dyDescent="0.3">
      <c r="A756" s="57">
        <v>44316</v>
      </c>
      <c r="B756">
        <v>29894663000189</v>
      </c>
      <c r="C756" t="s">
        <v>96</v>
      </c>
      <c r="D756" s="57">
        <v>44040</v>
      </c>
      <c r="E756">
        <v>98.48</v>
      </c>
      <c r="F756" s="57">
        <v>44323</v>
      </c>
      <c r="G756">
        <v>7</v>
      </c>
      <c r="H756" s="57">
        <v>46545</v>
      </c>
      <c r="I756">
        <v>2229</v>
      </c>
      <c r="J756">
        <v>305344414</v>
      </c>
      <c r="K756">
        <v>84</v>
      </c>
      <c r="L756"/>
      <c r="M756"/>
      <c r="N756">
        <v>1.4412640232905776</v>
      </c>
      <c r="O756" s="83">
        <v>4070.66</v>
      </c>
      <c r="P756">
        <v>4761.3200000000006</v>
      </c>
      <c r="Q756">
        <v>1.7894000000000001</v>
      </c>
      <c r="R756">
        <v>4506.1299999999992</v>
      </c>
      <c r="S756">
        <v>1.7894000000000001</v>
      </c>
      <c r="T756" s="84">
        <v>4070.66</v>
      </c>
      <c r="U756" s="57">
        <v>44317</v>
      </c>
      <c r="V756" s="81" t="str">
        <f t="shared" si="33"/>
        <v>72020</v>
      </c>
      <c r="W756" s="80" t="str">
        <f t="shared" si="34"/>
        <v>1 a 30 dias</v>
      </c>
      <c r="X756" s="81" t="str">
        <f t="shared" si="35"/>
        <v>52021</v>
      </c>
    </row>
    <row r="757" spans="1:24" x14ac:dyDescent="0.3">
      <c r="A757" s="57">
        <v>44316</v>
      </c>
      <c r="B757">
        <v>29894663000189</v>
      </c>
      <c r="C757" t="s">
        <v>96</v>
      </c>
      <c r="D757" s="57">
        <v>44040</v>
      </c>
      <c r="E757">
        <v>281.89999999999998</v>
      </c>
      <c r="F757" s="57">
        <v>44081</v>
      </c>
      <c r="G757">
        <v>-235</v>
      </c>
      <c r="H757" s="57">
        <v>46575</v>
      </c>
      <c r="I757">
        <v>2259</v>
      </c>
      <c r="J757">
        <v>305353808</v>
      </c>
      <c r="K757">
        <v>84</v>
      </c>
      <c r="L757"/>
      <c r="M757"/>
      <c r="N757">
        <v>1.435324</v>
      </c>
      <c r="O757" s="83">
        <v>14003.52</v>
      </c>
      <c r="P757">
        <v>13740.95</v>
      </c>
      <c r="Q757">
        <v>1.783074</v>
      </c>
      <c r="R757">
        <v>15273.81</v>
      </c>
      <c r="S757">
        <v>1.783074</v>
      </c>
      <c r="T757" s="84">
        <v>14003.52</v>
      </c>
      <c r="U757" s="57">
        <v>44105</v>
      </c>
      <c r="V757" s="81" t="str">
        <f t="shared" si="33"/>
        <v>72020</v>
      </c>
      <c r="W757" s="80" t="str">
        <f t="shared" si="34"/>
        <v>Acima de 120 dias</v>
      </c>
      <c r="X757" s="81" t="str">
        <f t="shared" si="35"/>
        <v>102020</v>
      </c>
    </row>
    <row r="758" spans="1:24" x14ac:dyDescent="0.3">
      <c r="A758" s="57">
        <v>44316</v>
      </c>
      <c r="B758">
        <v>29894663000189</v>
      </c>
      <c r="C758" t="s">
        <v>96</v>
      </c>
      <c r="D758" s="57">
        <v>44074</v>
      </c>
      <c r="E758">
        <v>240</v>
      </c>
      <c r="F758" s="57">
        <v>44234</v>
      </c>
      <c r="G758">
        <v>-82</v>
      </c>
      <c r="H758" s="57">
        <v>46575</v>
      </c>
      <c r="I758">
        <v>2259</v>
      </c>
      <c r="J758">
        <v>305354360</v>
      </c>
      <c r="K758">
        <v>84</v>
      </c>
      <c r="L758"/>
      <c r="M758"/>
      <c r="N758">
        <v>1.4420392338020165</v>
      </c>
      <c r="O758" s="83">
        <v>10700.9</v>
      </c>
      <c r="P758">
        <v>11620.410000000002</v>
      </c>
      <c r="Q758">
        <v>1.7904580000000001</v>
      </c>
      <c r="R758">
        <v>11781.07</v>
      </c>
      <c r="S758">
        <v>1.7904580000000001</v>
      </c>
      <c r="T758" s="84">
        <v>10700.9</v>
      </c>
      <c r="U758" s="57">
        <v>44287</v>
      </c>
      <c r="V758" s="81" t="str">
        <f t="shared" si="33"/>
        <v>82020</v>
      </c>
      <c r="W758" s="80" t="str">
        <f t="shared" si="34"/>
        <v>61 a 90 dias</v>
      </c>
      <c r="X758" s="81" t="str">
        <f t="shared" si="35"/>
        <v>42021</v>
      </c>
    </row>
    <row r="759" spans="1:24" x14ac:dyDescent="0.3">
      <c r="A759" s="57">
        <v>44316</v>
      </c>
      <c r="B759">
        <v>29894663000189</v>
      </c>
      <c r="C759" t="s">
        <v>96</v>
      </c>
      <c r="D759" s="57">
        <v>44074</v>
      </c>
      <c r="E759">
        <v>37.29</v>
      </c>
      <c r="F759" s="57">
        <v>44293</v>
      </c>
      <c r="G759">
        <v>-23</v>
      </c>
      <c r="H759" s="57">
        <v>46575</v>
      </c>
      <c r="I759">
        <v>2259</v>
      </c>
      <c r="J759">
        <v>305358600</v>
      </c>
      <c r="K759">
        <v>84</v>
      </c>
      <c r="L759"/>
      <c r="M759"/>
      <c r="N759">
        <v>1.4319453000531053</v>
      </c>
      <c r="O759" s="83">
        <v>1590.4299999999998</v>
      </c>
      <c r="P759">
        <v>1811.5999999999995</v>
      </c>
      <c r="Q759">
        <v>1.7849120000000001</v>
      </c>
      <c r="R759">
        <v>1761.21</v>
      </c>
      <c r="S759">
        <v>1.7849120000000001</v>
      </c>
      <c r="T759" s="84">
        <v>1590.4299999999998</v>
      </c>
      <c r="U759" s="57">
        <v>44287</v>
      </c>
      <c r="V759" s="81" t="str">
        <f t="shared" si="33"/>
        <v>82020</v>
      </c>
      <c r="W759" s="80" t="str">
        <f t="shared" si="34"/>
        <v>1 a 30 dias</v>
      </c>
      <c r="X759" s="81" t="str">
        <f t="shared" si="35"/>
        <v>42021</v>
      </c>
    </row>
    <row r="760" spans="1:24" x14ac:dyDescent="0.3">
      <c r="A760" s="57">
        <v>44316</v>
      </c>
      <c r="B760">
        <v>29894663000189</v>
      </c>
      <c r="C760" t="s">
        <v>96</v>
      </c>
      <c r="D760" s="57">
        <v>44099</v>
      </c>
      <c r="E760">
        <v>789</v>
      </c>
      <c r="F760" s="57">
        <v>44111</v>
      </c>
      <c r="G760">
        <v>-205</v>
      </c>
      <c r="H760" s="57">
        <v>46608</v>
      </c>
      <c r="I760">
        <v>2292</v>
      </c>
      <c r="J760">
        <v>305358702</v>
      </c>
      <c r="K760">
        <v>84</v>
      </c>
      <c r="L760"/>
      <c r="M760"/>
      <c r="N760">
        <v>1.3599999999999999</v>
      </c>
      <c r="O760" s="83">
        <v>42413.38</v>
      </c>
      <c r="P760">
        <v>39165.160000000025</v>
      </c>
      <c r="Q760">
        <v>1.418051</v>
      </c>
      <c r="R760">
        <v>43087.93</v>
      </c>
      <c r="S760">
        <v>1.418051</v>
      </c>
      <c r="T760" s="84">
        <v>42413.38</v>
      </c>
      <c r="U760" s="57">
        <v>44136</v>
      </c>
      <c r="V760" s="81" t="str">
        <f t="shared" si="33"/>
        <v>92020</v>
      </c>
      <c r="W760" s="80" t="str">
        <f t="shared" si="34"/>
        <v>Acima de 120 dias</v>
      </c>
      <c r="X760" s="81" t="str">
        <f t="shared" si="35"/>
        <v>112020</v>
      </c>
    </row>
    <row r="761" spans="1:24" x14ac:dyDescent="0.3">
      <c r="A761" s="57">
        <v>44316</v>
      </c>
      <c r="B761">
        <v>29894663000189</v>
      </c>
      <c r="C761" t="s">
        <v>96</v>
      </c>
      <c r="D761" s="57">
        <v>44074</v>
      </c>
      <c r="E761">
        <v>159</v>
      </c>
      <c r="F761" s="57">
        <v>44142</v>
      </c>
      <c r="G761">
        <v>-174</v>
      </c>
      <c r="H761" s="57">
        <v>46608</v>
      </c>
      <c r="I761">
        <v>2292</v>
      </c>
      <c r="J761">
        <v>305366926</v>
      </c>
      <c r="K761">
        <v>84</v>
      </c>
      <c r="L761"/>
      <c r="M761"/>
      <c r="N761">
        <v>1.435573</v>
      </c>
      <c r="O761" s="83">
        <v>7620.95</v>
      </c>
      <c r="P761">
        <v>7762.7599999999993</v>
      </c>
      <c r="Q761">
        <v>1.7835319999999999</v>
      </c>
      <c r="R761">
        <v>8350.16</v>
      </c>
      <c r="S761">
        <v>1.7835319999999999</v>
      </c>
      <c r="T761" s="84">
        <v>7620.95</v>
      </c>
      <c r="U761" s="57">
        <v>44136</v>
      </c>
      <c r="V761" s="81" t="str">
        <f t="shared" si="33"/>
        <v>82020</v>
      </c>
      <c r="W761" s="80" t="str">
        <f t="shared" si="34"/>
        <v>Acima de 120 dias</v>
      </c>
      <c r="X761" s="81" t="str">
        <f t="shared" si="35"/>
        <v>112020</v>
      </c>
    </row>
    <row r="762" spans="1:24" x14ac:dyDescent="0.3">
      <c r="A762" s="57">
        <v>44316</v>
      </c>
      <c r="B762">
        <v>29894663000189</v>
      </c>
      <c r="C762" t="s">
        <v>96</v>
      </c>
      <c r="D762" s="57">
        <v>44099</v>
      </c>
      <c r="E762">
        <v>100</v>
      </c>
      <c r="F762" s="57">
        <v>44323</v>
      </c>
      <c r="G762">
        <v>7</v>
      </c>
      <c r="H762" s="57">
        <v>46638</v>
      </c>
      <c r="I762">
        <v>2322</v>
      </c>
      <c r="J762">
        <v>305389985</v>
      </c>
      <c r="K762">
        <v>84</v>
      </c>
      <c r="L762"/>
      <c r="M762"/>
      <c r="N762">
        <v>1.439681</v>
      </c>
      <c r="O762" s="83">
        <v>4214.28</v>
      </c>
      <c r="P762">
        <v>4862.9400000000005</v>
      </c>
      <c r="Q762">
        <v>1.787064</v>
      </c>
      <c r="R762">
        <v>4679.07</v>
      </c>
      <c r="S762">
        <v>1.787064</v>
      </c>
      <c r="T762" s="84">
        <v>4214.28</v>
      </c>
      <c r="U762" s="57">
        <v>44317</v>
      </c>
      <c r="V762" s="81" t="str">
        <f t="shared" si="33"/>
        <v>92020</v>
      </c>
      <c r="W762" s="80" t="str">
        <f t="shared" si="34"/>
        <v>1 a 30 dias</v>
      </c>
      <c r="X762" s="81" t="str">
        <f t="shared" si="35"/>
        <v>52021</v>
      </c>
    </row>
    <row r="763" spans="1:24" x14ac:dyDescent="0.3">
      <c r="A763" s="57">
        <v>44316</v>
      </c>
      <c r="B763">
        <v>29894663000189</v>
      </c>
      <c r="C763" t="s">
        <v>96</v>
      </c>
      <c r="D763" s="57">
        <v>43936</v>
      </c>
      <c r="E763">
        <v>140.9</v>
      </c>
      <c r="F763" s="57">
        <v>44323</v>
      </c>
      <c r="G763">
        <v>7</v>
      </c>
      <c r="H763" s="57">
        <v>46090</v>
      </c>
      <c r="I763">
        <v>1774</v>
      </c>
      <c r="J763">
        <v>305414488</v>
      </c>
      <c r="K763">
        <v>72</v>
      </c>
      <c r="L763"/>
      <c r="M763"/>
      <c r="N763">
        <v>1.5079675048487526</v>
      </c>
      <c r="O763" s="83">
        <v>4863.9399999999996</v>
      </c>
      <c r="P763">
        <v>6098.0199999999995</v>
      </c>
      <c r="Q763">
        <v>2.056432</v>
      </c>
      <c r="R763">
        <v>5541.62</v>
      </c>
      <c r="S763">
        <v>2.056432</v>
      </c>
      <c r="T763" s="84">
        <v>4863.9399999999996</v>
      </c>
      <c r="U763" s="57">
        <v>44317</v>
      </c>
      <c r="V763" s="81" t="str">
        <f t="shared" si="33"/>
        <v>42020</v>
      </c>
      <c r="W763" s="80" t="str">
        <f t="shared" si="34"/>
        <v>1 a 30 dias</v>
      </c>
      <c r="X763" s="81" t="str">
        <f t="shared" si="35"/>
        <v>52021</v>
      </c>
    </row>
    <row r="764" spans="1:24" x14ac:dyDescent="0.3">
      <c r="A764" s="57">
        <v>44316</v>
      </c>
      <c r="B764">
        <v>29894663000189</v>
      </c>
      <c r="C764" t="s">
        <v>96</v>
      </c>
      <c r="D764" s="57">
        <v>44074</v>
      </c>
      <c r="E764">
        <v>231</v>
      </c>
      <c r="F764" s="57">
        <v>44081</v>
      </c>
      <c r="G764">
        <v>-235</v>
      </c>
      <c r="H764" s="57">
        <v>46119</v>
      </c>
      <c r="I764">
        <v>1803</v>
      </c>
      <c r="J764">
        <v>305417176</v>
      </c>
      <c r="K764">
        <v>72</v>
      </c>
      <c r="L764"/>
      <c r="M764"/>
      <c r="N764">
        <v>1.3599999999999999</v>
      </c>
      <c r="O764" s="83">
        <v>10765.02</v>
      </c>
      <c r="P764">
        <v>10256.360000000002</v>
      </c>
      <c r="Q764">
        <v>1.6243399999999999</v>
      </c>
      <c r="R764">
        <v>11375.34</v>
      </c>
      <c r="S764">
        <v>1.6243399999999999</v>
      </c>
      <c r="T764" s="84">
        <v>10765.02</v>
      </c>
      <c r="U764" s="57">
        <v>44105</v>
      </c>
      <c r="V764" s="81" t="str">
        <f t="shared" si="33"/>
        <v>82020</v>
      </c>
      <c r="W764" s="80" t="str">
        <f t="shared" si="34"/>
        <v>Acima de 120 dias</v>
      </c>
      <c r="X764" s="81" t="str">
        <f t="shared" si="35"/>
        <v>102020</v>
      </c>
    </row>
    <row r="765" spans="1:24" x14ac:dyDescent="0.3">
      <c r="A765" s="57">
        <v>44316</v>
      </c>
      <c r="B765">
        <v>29894663000189</v>
      </c>
      <c r="C765" t="s">
        <v>96</v>
      </c>
      <c r="D765" s="57">
        <v>44074</v>
      </c>
      <c r="E765">
        <v>560</v>
      </c>
      <c r="F765" s="57">
        <v>44234</v>
      </c>
      <c r="G765">
        <v>-82</v>
      </c>
      <c r="H765" s="57">
        <v>46119</v>
      </c>
      <c r="I765">
        <v>1803</v>
      </c>
      <c r="J765">
        <v>305422596</v>
      </c>
      <c r="K765">
        <v>72</v>
      </c>
      <c r="L765"/>
      <c r="M765"/>
      <c r="N765">
        <v>1.3976605408073697</v>
      </c>
      <c r="O765" s="83">
        <v>22439.360000000001</v>
      </c>
      <c r="P765">
        <v>24598.759999999995</v>
      </c>
      <c r="Q765">
        <v>1.7910790000000001</v>
      </c>
      <c r="R765">
        <v>24557.58</v>
      </c>
      <c r="S765">
        <v>1.7910790000000001</v>
      </c>
      <c r="T765" s="84">
        <v>22439.360000000001</v>
      </c>
      <c r="U765" s="57">
        <v>44228</v>
      </c>
      <c r="V765" s="81" t="str">
        <f t="shared" si="33"/>
        <v>82020</v>
      </c>
      <c r="W765" s="80" t="str">
        <f t="shared" si="34"/>
        <v>61 a 90 dias</v>
      </c>
      <c r="X765" s="81" t="str">
        <f t="shared" si="35"/>
        <v>22021</v>
      </c>
    </row>
    <row r="766" spans="1:24" x14ac:dyDescent="0.3">
      <c r="A766" s="57">
        <v>44316</v>
      </c>
      <c r="B766">
        <v>29894663000189</v>
      </c>
      <c r="C766" t="s">
        <v>96</v>
      </c>
      <c r="D766" s="57">
        <v>43978</v>
      </c>
      <c r="E766">
        <v>156.88999999999999</v>
      </c>
      <c r="F766" s="57">
        <v>44172</v>
      </c>
      <c r="G766">
        <v>-144</v>
      </c>
      <c r="H766" s="57">
        <v>46514</v>
      </c>
      <c r="I766">
        <v>2198</v>
      </c>
      <c r="J766">
        <v>305430930</v>
      </c>
      <c r="K766">
        <v>84</v>
      </c>
      <c r="L766"/>
      <c r="M766"/>
      <c r="N766">
        <v>1.450636</v>
      </c>
      <c r="O766" s="83">
        <v>7209.89</v>
      </c>
      <c r="P766">
        <v>7604.18</v>
      </c>
      <c r="Q766">
        <v>1.7989999999999999</v>
      </c>
      <c r="R766">
        <v>7889.03</v>
      </c>
      <c r="S766">
        <v>1.7989999999999999</v>
      </c>
      <c r="T766" s="84">
        <v>7209.89</v>
      </c>
      <c r="U766" s="57">
        <v>44197</v>
      </c>
      <c r="V766" s="81" t="str">
        <f t="shared" si="33"/>
        <v>52020</v>
      </c>
      <c r="W766" s="80" t="str">
        <f t="shared" si="34"/>
        <v>Acima de 120 dias</v>
      </c>
      <c r="X766" s="81" t="str">
        <f t="shared" si="35"/>
        <v>12021</v>
      </c>
    </row>
    <row r="767" spans="1:24" x14ac:dyDescent="0.3">
      <c r="A767" s="57">
        <v>44316</v>
      </c>
      <c r="B767">
        <v>29894663000189</v>
      </c>
      <c r="C767" t="s">
        <v>96</v>
      </c>
      <c r="D767" s="57">
        <v>44074</v>
      </c>
      <c r="E767">
        <v>172.54</v>
      </c>
      <c r="F767" s="57">
        <v>44172</v>
      </c>
      <c r="G767">
        <v>-144</v>
      </c>
      <c r="H767" s="57">
        <v>46545</v>
      </c>
      <c r="I767">
        <v>2229</v>
      </c>
      <c r="J767">
        <v>305435396</v>
      </c>
      <c r="K767">
        <v>84</v>
      </c>
      <c r="L767"/>
      <c r="M767"/>
      <c r="N767">
        <v>1.4477951364101125</v>
      </c>
      <c r="O767" s="83">
        <v>7980.5199999999995</v>
      </c>
      <c r="P767">
        <v>8286.1800000000039</v>
      </c>
      <c r="Q767">
        <v>1.796362</v>
      </c>
      <c r="R767">
        <v>8742.130000000001</v>
      </c>
      <c r="S767">
        <v>1.796362</v>
      </c>
      <c r="T767" s="84">
        <v>7980.5199999999995</v>
      </c>
      <c r="U767" s="57">
        <v>44197</v>
      </c>
      <c r="V767" s="81" t="str">
        <f t="shared" si="33"/>
        <v>82020</v>
      </c>
      <c r="W767" s="80" t="str">
        <f t="shared" si="34"/>
        <v>Acima de 120 dias</v>
      </c>
      <c r="X767" s="81" t="str">
        <f t="shared" si="35"/>
        <v>12021</v>
      </c>
    </row>
    <row r="768" spans="1:24" x14ac:dyDescent="0.3">
      <c r="A768" s="57">
        <v>44316</v>
      </c>
      <c r="B768">
        <v>29894663000189</v>
      </c>
      <c r="C768" t="s">
        <v>96</v>
      </c>
      <c r="D768" s="57">
        <v>44040</v>
      </c>
      <c r="E768">
        <v>60</v>
      </c>
      <c r="F768" s="57">
        <v>44172</v>
      </c>
      <c r="G768">
        <v>-144</v>
      </c>
      <c r="H768" s="57">
        <v>46514</v>
      </c>
      <c r="I768">
        <v>2198</v>
      </c>
      <c r="J768">
        <v>305436504</v>
      </c>
      <c r="K768">
        <v>84</v>
      </c>
      <c r="L768"/>
      <c r="M768"/>
      <c r="N768">
        <v>1.4352138120436759</v>
      </c>
      <c r="O768" s="83">
        <v>2765.11</v>
      </c>
      <c r="P768">
        <v>2888.48</v>
      </c>
      <c r="Q768">
        <v>1.7876989999999999</v>
      </c>
      <c r="R768">
        <v>3029.44</v>
      </c>
      <c r="S768">
        <v>1.7876989999999999</v>
      </c>
      <c r="T768" s="84">
        <v>2765.11</v>
      </c>
      <c r="U768" s="57">
        <v>44197</v>
      </c>
      <c r="V768" s="81" t="str">
        <f t="shared" si="33"/>
        <v>72020</v>
      </c>
      <c r="W768" s="80" t="str">
        <f t="shared" si="34"/>
        <v>Acima de 120 dias</v>
      </c>
      <c r="X768" s="81" t="str">
        <f t="shared" si="35"/>
        <v>12021</v>
      </c>
    </row>
    <row r="769" spans="1:24" x14ac:dyDescent="0.3">
      <c r="A769" s="57">
        <v>44316</v>
      </c>
      <c r="B769">
        <v>29894663000189</v>
      </c>
      <c r="C769" t="s">
        <v>96</v>
      </c>
      <c r="D769" s="57">
        <v>44099</v>
      </c>
      <c r="E769">
        <v>100</v>
      </c>
      <c r="F769" s="57">
        <v>44323</v>
      </c>
      <c r="G769">
        <v>7</v>
      </c>
      <c r="H769" s="57">
        <v>46545</v>
      </c>
      <c r="I769">
        <v>2229</v>
      </c>
      <c r="J769">
        <v>305447077</v>
      </c>
      <c r="K769">
        <v>84</v>
      </c>
      <c r="L769"/>
      <c r="M769"/>
      <c r="N769">
        <v>1.439935</v>
      </c>
      <c r="O769" s="83">
        <v>4136.04</v>
      </c>
      <c r="P769">
        <v>4771.7899999999981</v>
      </c>
      <c r="Q769">
        <v>1.7872209999999999</v>
      </c>
      <c r="R769">
        <v>4577.5</v>
      </c>
      <c r="S769">
        <v>1.7872209999999999</v>
      </c>
      <c r="T769" s="84">
        <v>4136.04</v>
      </c>
      <c r="U769" s="57">
        <v>44317</v>
      </c>
      <c r="V769" s="81" t="str">
        <f t="shared" si="33"/>
        <v>92020</v>
      </c>
      <c r="W769" s="80" t="str">
        <f t="shared" si="34"/>
        <v>1 a 30 dias</v>
      </c>
      <c r="X769" s="81" t="str">
        <f t="shared" si="35"/>
        <v>52021</v>
      </c>
    </row>
    <row r="770" spans="1:24" x14ac:dyDescent="0.3">
      <c r="A770" s="57">
        <v>44316</v>
      </c>
      <c r="B770">
        <v>29894663000189</v>
      </c>
      <c r="C770" t="s">
        <v>96</v>
      </c>
      <c r="D770" s="57">
        <v>44074</v>
      </c>
      <c r="E770">
        <v>313.5</v>
      </c>
      <c r="F770" s="57">
        <v>44081</v>
      </c>
      <c r="G770">
        <v>-235</v>
      </c>
      <c r="H770" s="57">
        <v>46575</v>
      </c>
      <c r="I770">
        <v>2259</v>
      </c>
      <c r="J770">
        <v>305461037</v>
      </c>
      <c r="K770">
        <v>84</v>
      </c>
      <c r="L770"/>
      <c r="M770"/>
      <c r="N770">
        <v>1.3876078182377165</v>
      </c>
      <c r="O770" s="83">
        <v>15764.71</v>
      </c>
      <c r="P770">
        <v>15456.329999999998</v>
      </c>
      <c r="Q770">
        <v>1.732434</v>
      </c>
      <c r="R770">
        <v>17197.2</v>
      </c>
      <c r="S770">
        <v>1.732434</v>
      </c>
      <c r="T770" s="84">
        <v>15764.71</v>
      </c>
      <c r="U770" s="57">
        <v>44105</v>
      </c>
      <c r="V770" s="81" t="str">
        <f t="shared" ref="V770:V833" si="36">MONTH(D770)&amp;YEAR(D770)</f>
        <v>82020</v>
      </c>
      <c r="W770" s="80" t="str">
        <f t="shared" ref="W770:W833" si="37">_xlfn.IFS(G770&lt;-120,"Acima de 120 dias",G770&lt;=-90,"91 a 120 dias",G770&lt;=-61,"61 a 90 dias",G770&lt;=-31,"31 a 60 dias",G770&gt;=-30,"1 a 30 dias")</f>
        <v>Acima de 120 dias</v>
      </c>
      <c r="X770" s="81" t="str">
        <f t="shared" si="35"/>
        <v>102020</v>
      </c>
    </row>
    <row r="771" spans="1:24" x14ac:dyDescent="0.3">
      <c r="A771" s="57">
        <v>44316</v>
      </c>
      <c r="B771">
        <v>29894663000189</v>
      </c>
      <c r="C771" t="s">
        <v>96</v>
      </c>
      <c r="D771" s="57">
        <v>44074</v>
      </c>
      <c r="E771">
        <v>785.5</v>
      </c>
      <c r="F771" s="57">
        <v>44172</v>
      </c>
      <c r="G771">
        <v>-144</v>
      </c>
      <c r="H771" s="57">
        <v>45511</v>
      </c>
      <c r="I771">
        <v>1195</v>
      </c>
      <c r="J771">
        <v>305463060</v>
      </c>
      <c r="K771">
        <v>48</v>
      </c>
      <c r="L771"/>
      <c r="M771"/>
      <c r="N771">
        <v>1.3599999999999999</v>
      </c>
      <c r="O771" s="83">
        <v>26789.66</v>
      </c>
      <c r="P771">
        <v>27732.76</v>
      </c>
      <c r="Q771">
        <v>1.731824</v>
      </c>
      <c r="R771">
        <v>28317.14</v>
      </c>
      <c r="S771">
        <v>1.731824</v>
      </c>
      <c r="T771" s="84">
        <v>26789.66</v>
      </c>
      <c r="U771" s="57">
        <v>44166</v>
      </c>
      <c r="V771" s="81" t="str">
        <f t="shared" si="36"/>
        <v>82020</v>
      </c>
      <c r="W771" s="80" t="str">
        <f t="shared" si="37"/>
        <v>Acima de 120 dias</v>
      </c>
      <c r="X771" s="81" t="str">
        <f t="shared" ref="X771:X834" si="38">MONTH(U771)&amp;YEAR(U771)</f>
        <v>122020</v>
      </c>
    </row>
    <row r="772" spans="1:24" x14ac:dyDescent="0.3">
      <c r="A772" s="57">
        <v>44316</v>
      </c>
      <c r="B772">
        <v>29894663000189</v>
      </c>
      <c r="C772" t="s">
        <v>96</v>
      </c>
      <c r="D772" s="57">
        <v>44099</v>
      </c>
      <c r="E772">
        <v>285.12</v>
      </c>
      <c r="F772" s="57">
        <v>44323</v>
      </c>
      <c r="G772">
        <v>7</v>
      </c>
      <c r="H772" s="57">
        <v>45511</v>
      </c>
      <c r="I772">
        <v>1195</v>
      </c>
      <c r="J772">
        <v>305470202</v>
      </c>
      <c r="K772">
        <v>48</v>
      </c>
      <c r="L772"/>
      <c r="M772"/>
      <c r="N772">
        <v>1.3599999999999999</v>
      </c>
      <c r="O772" s="83">
        <v>8218.83</v>
      </c>
      <c r="P772">
        <v>9893.0300000000025</v>
      </c>
      <c r="Q772">
        <v>1.7885230000000001</v>
      </c>
      <c r="R772">
        <v>8852.92</v>
      </c>
      <c r="S772">
        <v>1.7885230000000001</v>
      </c>
      <c r="T772" s="84">
        <v>8218.83</v>
      </c>
      <c r="U772" s="57">
        <v>44317</v>
      </c>
      <c r="V772" s="81" t="str">
        <f t="shared" si="36"/>
        <v>92020</v>
      </c>
      <c r="W772" s="80" t="str">
        <f t="shared" si="37"/>
        <v>1 a 30 dias</v>
      </c>
      <c r="X772" s="81" t="str">
        <f t="shared" si="38"/>
        <v>52021</v>
      </c>
    </row>
    <row r="773" spans="1:24" x14ac:dyDescent="0.3">
      <c r="A773" s="57">
        <v>44316</v>
      </c>
      <c r="B773">
        <v>29894663000189</v>
      </c>
      <c r="C773" t="s">
        <v>96</v>
      </c>
      <c r="D773" s="57">
        <v>44074</v>
      </c>
      <c r="E773">
        <v>411.25</v>
      </c>
      <c r="F773" s="57">
        <v>44293</v>
      </c>
      <c r="G773">
        <v>-23</v>
      </c>
      <c r="H773" s="57">
        <v>46638</v>
      </c>
      <c r="I773">
        <v>2322</v>
      </c>
      <c r="J773">
        <v>305470265</v>
      </c>
      <c r="K773">
        <v>84</v>
      </c>
      <c r="L773"/>
      <c r="M773"/>
      <c r="N773">
        <v>1.3599999999999999</v>
      </c>
      <c r="O773" s="83">
        <v>20206.400000000001</v>
      </c>
      <c r="P773">
        <v>20315.089999999997</v>
      </c>
      <c r="Q773">
        <v>1.3479730000000001</v>
      </c>
      <c r="R773">
        <v>20136.54</v>
      </c>
      <c r="S773">
        <v>1.3479730000000001</v>
      </c>
      <c r="T773" s="84">
        <v>20206.400000000001</v>
      </c>
      <c r="U773" s="57">
        <v>44287</v>
      </c>
      <c r="V773" s="81" t="str">
        <f t="shared" si="36"/>
        <v>82020</v>
      </c>
      <c r="W773" s="80" t="str">
        <f t="shared" si="37"/>
        <v>1 a 30 dias</v>
      </c>
      <c r="X773" s="81" t="str">
        <f t="shared" si="38"/>
        <v>42021</v>
      </c>
    </row>
    <row r="774" spans="1:24" x14ac:dyDescent="0.3">
      <c r="A774" s="57">
        <v>44316</v>
      </c>
      <c r="B774">
        <v>29894663000189</v>
      </c>
      <c r="C774" t="s">
        <v>96</v>
      </c>
      <c r="D774" s="57">
        <v>43978</v>
      </c>
      <c r="E774">
        <v>316.73</v>
      </c>
      <c r="F774" s="57">
        <v>44019</v>
      </c>
      <c r="G774">
        <v>-297</v>
      </c>
      <c r="H774" s="57">
        <v>46119</v>
      </c>
      <c r="I774">
        <v>1803</v>
      </c>
      <c r="J774">
        <v>305514256</v>
      </c>
      <c r="K774">
        <v>72</v>
      </c>
      <c r="L774"/>
      <c r="M774"/>
      <c r="N774">
        <v>1.3599999999999999</v>
      </c>
      <c r="O774" s="83">
        <v>15451.61</v>
      </c>
      <c r="P774">
        <v>14400.460000000003</v>
      </c>
      <c r="Q774">
        <v>1.605105</v>
      </c>
      <c r="R774">
        <v>16230.460000000001</v>
      </c>
      <c r="S774">
        <v>1.605105</v>
      </c>
      <c r="T774" s="84">
        <v>15451.61</v>
      </c>
      <c r="U774" s="57">
        <v>44044</v>
      </c>
      <c r="V774" s="81" t="str">
        <f t="shared" si="36"/>
        <v>52020</v>
      </c>
      <c r="W774" s="80" t="str">
        <f t="shared" si="37"/>
        <v>Acima de 120 dias</v>
      </c>
      <c r="X774" s="81" t="str">
        <f t="shared" si="38"/>
        <v>82020</v>
      </c>
    </row>
    <row r="775" spans="1:24" x14ac:dyDescent="0.3">
      <c r="A775" s="57">
        <v>44316</v>
      </c>
      <c r="B775">
        <v>29894663000189</v>
      </c>
      <c r="C775" t="s">
        <v>96</v>
      </c>
      <c r="D775" s="57">
        <v>43978</v>
      </c>
      <c r="E775">
        <v>37.4</v>
      </c>
      <c r="F775" s="57">
        <v>44262</v>
      </c>
      <c r="G775">
        <v>-54</v>
      </c>
      <c r="H775" s="57">
        <v>46119</v>
      </c>
      <c r="I775">
        <v>1803</v>
      </c>
      <c r="J775">
        <v>305521631</v>
      </c>
      <c r="K775">
        <v>72</v>
      </c>
      <c r="L775"/>
      <c r="M775"/>
      <c r="N775">
        <v>1.4949999999999999</v>
      </c>
      <c r="O775" s="83">
        <v>1383.32</v>
      </c>
      <c r="P775">
        <v>1634.1699999999996</v>
      </c>
      <c r="Q775">
        <v>2.0354390000000002</v>
      </c>
      <c r="R775">
        <v>1565.79</v>
      </c>
      <c r="S775">
        <v>2.0354390000000002</v>
      </c>
      <c r="T775" s="84">
        <v>1383.32</v>
      </c>
      <c r="U775" s="57">
        <v>44287</v>
      </c>
      <c r="V775" s="81" t="str">
        <f t="shared" si="36"/>
        <v>52020</v>
      </c>
      <c r="W775" s="80" t="str">
        <f t="shared" si="37"/>
        <v>31 a 60 dias</v>
      </c>
      <c r="X775" s="81" t="str">
        <f t="shared" si="38"/>
        <v>42021</v>
      </c>
    </row>
    <row r="776" spans="1:24" x14ac:dyDescent="0.3">
      <c r="A776" s="57">
        <v>44316</v>
      </c>
      <c r="B776">
        <v>29894663000189</v>
      </c>
      <c r="C776" t="s">
        <v>96</v>
      </c>
      <c r="D776" s="57">
        <v>44134</v>
      </c>
      <c r="E776">
        <v>52</v>
      </c>
      <c r="F776" s="57">
        <v>44262</v>
      </c>
      <c r="G776">
        <v>-54</v>
      </c>
      <c r="H776" s="57">
        <v>46699</v>
      </c>
      <c r="I776">
        <v>2383</v>
      </c>
      <c r="J776">
        <v>305525572</v>
      </c>
      <c r="K776">
        <v>84</v>
      </c>
      <c r="L776"/>
      <c r="M776"/>
      <c r="N776">
        <v>1.409198</v>
      </c>
      <c r="O776" s="83">
        <v>2348.9899999999998</v>
      </c>
      <c r="P776">
        <v>2524.25</v>
      </c>
      <c r="Q776">
        <v>1.7455959999999999</v>
      </c>
      <c r="R776">
        <v>2594.87</v>
      </c>
      <c r="S776">
        <v>1.7455959999999999</v>
      </c>
      <c r="T776" s="84">
        <v>2348.9899999999998</v>
      </c>
      <c r="U776" s="57">
        <v>44287</v>
      </c>
      <c r="V776" s="81" t="str">
        <f t="shared" si="36"/>
        <v>102020</v>
      </c>
      <c r="W776" s="80" t="str">
        <f t="shared" si="37"/>
        <v>31 a 60 dias</v>
      </c>
      <c r="X776" s="81" t="str">
        <f t="shared" si="38"/>
        <v>42021</v>
      </c>
    </row>
    <row r="777" spans="1:24" x14ac:dyDescent="0.3">
      <c r="A777" s="57">
        <v>44316</v>
      </c>
      <c r="B777">
        <v>29894663000189</v>
      </c>
      <c r="C777" t="s">
        <v>96</v>
      </c>
      <c r="D777" s="57">
        <v>43978</v>
      </c>
      <c r="E777">
        <v>483.45</v>
      </c>
      <c r="F777" s="57">
        <v>44234</v>
      </c>
      <c r="G777">
        <v>-82</v>
      </c>
      <c r="H777" s="57">
        <v>46514</v>
      </c>
      <c r="I777">
        <v>2198</v>
      </c>
      <c r="J777">
        <v>305533803</v>
      </c>
      <c r="K777">
        <v>84</v>
      </c>
      <c r="L777"/>
      <c r="M777"/>
      <c r="N777">
        <v>1.4021139999999999</v>
      </c>
      <c r="O777" s="83">
        <v>21540.43</v>
      </c>
      <c r="P777">
        <v>23817.460000000025</v>
      </c>
      <c r="Q777">
        <v>1.7472300000000001</v>
      </c>
      <c r="R777">
        <v>23659.86</v>
      </c>
      <c r="S777">
        <v>1.7472300000000001</v>
      </c>
      <c r="T777" s="84">
        <v>21540.43</v>
      </c>
      <c r="U777" s="57">
        <v>44228</v>
      </c>
      <c r="V777" s="81" t="str">
        <f t="shared" si="36"/>
        <v>52020</v>
      </c>
      <c r="W777" s="80" t="str">
        <f t="shared" si="37"/>
        <v>61 a 90 dias</v>
      </c>
      <c r="X777" s="81" t="str">
        <f t="shared" si="38"/>
        <v>22021</v>
      </c>
    </row>
    <row r="778" spans="1:24" x14ac:dyDescent="0.3">
      <c r="A778" s="57">
        <v>44316</v>
      </c>
      <c r="B778">
        <v>29894663000189</v>
      </c>
      <c r="C778" t="s">
        <v>96</v>
      </c>
      <c r="D778" s="57">
        <v>44074</v>
      </c>
      <c r="E778">
        <v>423.45</v>
      </c>
      <c r="F778" s="57">
        <v>44172</v>
      </c>
      <c r="G778">
        <v>-144</v>
      </c>
      <c r="H778" s="57">
        <v>46608</v>
      </c>
      <c r="I778">
        <v>2292</v>
      </c>
      <c r="J778">
        <v>305566110</v>
      </c>
      <c r="K778">
        <v>84</v>
      </c>
      <c r="L778"/>
      <c r="M778"/>
      <c r="N778">
        <v>1.450088</v>
      </c>
      <c r="O778" s="83">
        <v>19793.45</v>
      </c>
      <c r="P778">
        <v>20573.839999999993</v>
      </c>
      <c r="Q778">
        <v>1.7990010000000001</v>
      </c>
      <c r="R778">
        <v>21727.63</v>
      </c>
      <c r="S778">
        <v>1.7990010000000001</v>
      </c>
      <c r="T778" s="84">
        <v>19793.45</v>
      </c>
      <c r="U778" s="57">
        <v>44166</v>
      </c>
      <c r="V778" s="81" t="str">
        <f t="shared" si="36"/>
        <v>82020</v>
      </c>
      <c r="W778" s="80" t="str">
        <f t="shared" si="37"/>
        <v>Acima de 120 dias</v>
      </c>
      <c r="X778" s="81" t="str">
        <f t="shared" si="38"/>
        <v>122020</v>
      </c>
    </row>
    <row r="779" spans="1:24" x14ac:dyDescent="0.3">
      <c r="A779" s="57">
        <v>44316</v>
      </c>
      <c r="B779">
        <v>29894663000189</v>
      </c>
      <c r="C779" t="s">
        <v>96</v>
      </c>
      <c r="D779" s="57">
        <v>44074</v>
      </c>
      <c r="E779">
        <v>113.5</v>
      </c>
      <c r="F779" s="57">
        <v>44172</v>
      </c>
      <c r="G779">
        <v>-144</v>
      </c>
      <c r="H779" s="57">
        <v>46608</v>
      </c>
      <c r="I779">
        <v>2292</v>
      </c>
      <c r="J779">
        <v>305566742</v>
      </c>
      <c r="K779">
        <v>84</v>
      </c>
      <c r="L779"/>
      <c r="M779"/>
      <c r="N779">
        <v>1.4389259999999999</v>
      </c>
      <c r="O779" s="83">
        <v>5321.64</v>
      </c>
      <c r="P779">
        <v>5535.119999999999</v>
      </c>
      <c r="Q779">
        <v>1.7871079999999999</v>
      </c>
      <c r="R779">
        <v>5841.72</v>
      </c>
      <c r="S779">
        <v>1.7871079999999999</v>
      </c>
      <c r="T779" s="84">
        <v>5321.64</v>
      </c>
      <c r="U779" s="57">
        <v>44197</v>
      </c>
      <c r="V779" s="81" t="str">
        <f t="shared" si="36"/>
        <v>82020</v>
      </c>
      <c r="W779" s="80" t="str">
        <f t="shared" si="37"/>
        <v>Acima de 120 dias</v>
      </c>
      <c r="X779" s="81" t="str">
        <f t="shared" si="38"/>
        <v>12021</v>
      </c>
    </row>
    <row r="780" spans="1:24" x14ac:dyDescent="0.3">
      <c r="A780" s="57">
        <v>44316</v>
      </c>
      <c r="B780">
        <v>29894663000189</v>
      </c>
      <c r="C780" t="s">
        <v>96</v>
      </c>
      <c r="D780" s="57">
        <v>44099</v>
      </c>
      <c r="E780">
        <v>238.2</v>
      </c>
      <c r="F780" s="57">
        <v>44323</v>
      </c>
      <c r="G780">
        <v>7</v>
      </c>
      <c r="H780" s="57">
        <v>46608</v>
      </c>
      <c r="I780">
        <v>2292</v>
      </c>
      <c r="J780">
        <v>305567374</v>
      </c>
      <c r="K780">
        <v>84</v>
      </c>
      <c r="L780"/>
      <c r="M780"/>
      <c r="N780">
        <v>1.4401630000000001</v>
      </c>
      <c r="O780" s="83">
        <v>9975.92</v>
      </c>
      <c r="P780">
        <v>11510.65</v>
      </c>
      <c r="Q780">
        <v>1.787614</v>
      </c>
      <c r="R780">
        <v>11064.77</v>
      </c>
      <c r="S780">
        <v>1.787614</v>
      </c>
      <c r="T780" s="84">
        <v>9975.92</v>
      </c>
      <c r="U780" s="57">
        <v>44317</v>
      </c>
      <c r="V780" s="81" t="str">
        <f t="shared" si="36"/>
        <v>92020</v>
      </c>
      <c r="W780" s="80" t="str">
        <f t="shared" si="37"/>
        <v>1 a 30 dias</v>
      </c>
      <c r="X780" s="81" t="str">
        <f t="shared" si="38"/>
        <v>52021</v>
      </c>
    </row>
    <row r="781" spans="1:24" x14ac:dyDescent="0.3">
      <c r="A781" s="57">
        <v>44316</v>
      </c>
      <c r="B781">
        <v>29894663000189</v>
      </c>
      <c r="C781" t="s">
        <v>96</v>
      </c>
      <c r="D781" s="57">
        <v>44074</v>
      </c>
      <c r="E781">
        <v>153.18</v>
      </c>
      <c r="F781" s="57">
        <v>44172</v>
      </c>
      <c r="G781">
        <v>-144</v>
      </c>
      <c r="H781" s="57">
        <v>46638</v>
      </c>
      <c r="I781">
        <v>2322</v>
      </c>
      <c r="J781">
        <v>305578273</v>
      </c>
      <c r="K781">
        <v>84</v>
      </c>
      <c r="L781"/>
      <c r="M781"/>
      <c r="N781">
        <v>1.4020490000000001</v>
      </c>
      <c r="O781" s="83">
        <v>7316.37</v>
      </c>
      <c r="P781">
        <v>7457.1300000000019</v>
      </c>
      <c r="Q781">
        <v>1.737247</v>
      </c>
      <c r="R781">
        <v>8017.34</v>
      </c>
      <c r="S781">
        <v>1.737247</v>
      </c>
      <c r="T781" s="84">
        <v>7316.37</v>
      </c>
      <c r="U781" s="57">
        <v>44197</v>
      </c>
      <c r="V781" s="81" t="str">
        <f t="shared" si="36"/>
        <v>82020</v>
      </c>
      <c r="W781" s="80" t="str">
        <f t="shared" si="37"/>
        <v>Acima de 120 dias</v>
      </c>
      <c r="X781" s="81" t="str">
        <f t="shared" si="38"/>
        <v>12021</v>
      </c>
    </row>
    <row r="782" spans="1:24" x14ac:dyDescent="0.3">
      <c r="A782" s="57">
        <v>44316</v>
      </c>
      <c r="B782">
        <v>29894663000189</v>
      </c>
      <c r="C782" t="s">
        <v>96</v>
      </c>
      <c r="D782" s="57">
        <v>44001</v>
      </c>
      <c r="E782">
        <v>46.5</v>
      </c>
      <c r="F782" s="57">
        <v>44172</v>
      </c>
      <c r="G782">
        <v>-144</v>
      </c>
      <c r="H782" s="57">
        <v>46514</v>
      </c>
      <c r="I782">
        <v>2198</v>
      </c>
      <c r="J782">
        <v>305629966</v>
      </c>
      <c r="K782">
        <v>84</v>
      </c>
      <c r="L782"/>
      <c r="M782"/>
      <c r="N782">
        <v>1.4283026962862475</v>
      </c>
      <c r="O782" s="83">
        <v>2148.12</v>
      </c>
      <c r="P782">
        <v>2248.81</v>
      </c>
      <c r="Q782">
        <v>1.7780149999999999</v>
      </c>
      <c r="R782">
        <v>2352.17</v>
      </c>
      <c r="S782">
        <v>1.7780149999999999</v>
      </c>
      <c r="T782" s="84">
        <v>2148.12</v>
      </c>
      <c r="U782" s="57">
        <v>44197</v>
      </c>
      <c r="V782" s="81" t="str">
        <f t="shared" si="36"/>
        <v>62020</v>
      </c>
      <c r="W782" s="80" t="str">
        <f t="shared" si="37"/>
        <v>Acima de 120 dias</v>
      </c>
      <c r="X782" s="81" t="str">
        <f t="shared" si="38"/>
        <v>12021</v>
      </c>
    </row>
    <row r="783" spans="1:24" x14ac:dyDescent="0.3">
      <c r="A783" s="57">
        <v>44316</v>
      </c>
      <c r="B783">
        <v>29894663000189</v>
      </c>
      <c r="C783" t="s">
        <v>96</v>
      </c>
      <c r="D783" s="57">
        <v>44099</v>
      </c>
      <c r="E783">
        <v>233.31</v>
      </c>
      <c r="F783" s="57">
        <v>44172</v>
      </c>
      <c r="G783">
        <v>-144</v>
      </c>
      <c r="H783" s="57">
        <v>44537</v>
      </c>
      <c r="I783">
        <v>221</v>
      </c>
      <c r="J783">
        <v>305645113</v>
      </c>
      <c r="K783">
        <v>15</v>
      </c>
      <c r="L783"/>
      <c r="M783"/>
      <c r="N783">
        <v>1.3599999999999999</v>
      </c>
      <c r="O783" s="83">
        <v>2927.71</v>
      </c>
      <c r="P783">
        <v>3167.32</v>
      </c>
      <c r="Q783">
        <v>1.707908</v>
      </c>
      <c r="R783">
        <v>2948.72</v>
      </c>
      <c r="S783">
        <v>1.707908</v>
      </c>
      <c r="T783" s="84">
        <v>2927.71</v>
      </c>
      <c r="U783" s="57">
        <v>44166</v>
      </c>
      <c r="V783" s="81" t="str">
        <f t="shared" si="36"/>
        <v>92020</v>
      </c>
      <c r="W783" s="80" t="str">
        <f t="shared" si="37"/>
        <v>Acima de 120 dias</v>
      </c>
      <c r="X783" s="81" t="str">
        <f t="shared" si="38"/>
        <v>122020</v>
      </c>
    </row>
    <row r="784" spans="1:24" x14ac:dyDescent="0.3">
      <c r="A784" s="57">
        <v>44316</v>
      </c>
      <c r="B784">
        <v>29894663000189</v>
      </c>
      <c r="C784" t="s">
        <v>96</v>
      </c>
      <c r="D784" s="57">
        <v>44134</v>
      </c>
      <c r="E784">
        <v>50</v>
      </c>
      <c r="F784" s="57">
        <v>44172</v>
      </c>
      <c r="G784">
        <v>-144</v>
      </c>
      <c r="H784" s="57">
        <v>46699</v>
      </c>
      <c r="I784">
        <v>2383</v>
      </c>
      <c r="J784">
        <v>305649223</v>
      </c>
      <c r="K784">
        <v>84</v>
      </c>
      <c r="L784"/>
      <c r="M784"/>
      <c r="N784">
        <v>1.416479</v>
      </c>
      <c r="O784" s="83">
        <v>2403.5300000000002</v>
      </c>
      <c r="P784">
        <v>2421.0700000000006</v>
      </c>
      <c r="Q784">
        <v>1.753439</v>
      </c>
      <c r="R784">
        <v>2639.51</v>
      </c>
      <c r="S784">
        <v>1.753439</v>
      </c>
      <c r="T784" s="84">
        <v>2403.5300000000002</v>
      </c>
      <c r="U784" s="57">
        <v>44197</v>
      </c>
      <c r="V784" s="81" t="str">
        <f t="shared" si="36"/>
        <v>102020</v>
      </c>
      <c r="W784" s="80" t="str">
        <f t="shared" si="37"/>
        <v>Acima de 120 dias</v>
      </c>
      <c r="X784" s="81" t="str">
        <f t="shared" si="38"/>
        <v>12021</v>
      </c>
    </row>
    <row r="785" spans="1:24" x14ac:dyDescent="0.3">
      <c r="A785" s="57">
        <v>44316</v>
      </c>
      <c r="B785">
        <v>29894663000189</v>
      </c>
      <c r="C785" t="s">
        <v>96</v>
      </c>
      <c r="D785" s="57">
        <v>44040</v>
      </c>
      <c r="E785">
        <v>281</v>
      </c>
      <c r="F785" s="57">
        <v>44323</v>
      </c>
      <c r="G785">
        <v>7</v>
      </c>
      <c r="H785" s="57">
        <v>46545</v>
      </c>
      <c r="I785">
        <v>2229</v>
      </c>
      <c r="J785">
        <v>305650334</v>
      </c>
      <c r="K785">
        <v>84</v>
      </c>
      <c r="L785"/>
      <c r="M785"/>
      <c r="N785">
        <v>1.437492672053662</v>
      </c>
      <c r="O785" s="83">
        <v>11628.15</v>
      </c>
      <c r="P785">
        <v>13602.960000000003</v>
      </c>
      <c r="Q785">
        <v>1.785452</v>
      </c>
      <c r="R785">
        <v>12872.09</v>
      </c>
      <c r="S785">
        <v>1.785452</v>
      </c>
      <c r="T785" s="84">
        <v>11628.15</v>
      </c>
      <c r="U785" s="57">
        <v>44317</v>
      </c>
      <c r="V785" s="81" t="str">
        <f t="shared" si="36"/>
        <v>72020</v>
      </c>
      <c r="W785" s="80" t="str">
        <f t="shared" si="37"/>
        <v>1 a 30 dias</v>
      </c>
      <c r="X785" s="81" t="str">
        <f t="shared" si="38"/>
        <v>52021</v>
      </c>
    </row>
    <row r="786" spans="1:24" x14ac:dyDescent="0.3">
      <c r="A786" s="57">
        <v>44316</v>
      </c>
      <c r="B786">
        <v>29894663000189</v>
      </c>
      <c r="C786" t="s">
        <v>96</v>
      </c>
      <c r="D786" s="57">
        <v>44074</v>
      </c>
      <c r="E786">
        <v>76.03</v>
      </c>
      <c r="F786" s="57">
        <v>44323</v>
      </c>
      <c r="G786">
        <v>7</v>
      </c>
      <c r="H786" s="57">
        <v>46575</v>
      </c>
      <c r="I786">
        <v>2259</v>
      </c>
      <c r="J786">
        <v>305657032</v>
      </c>
      <c r="K786">
        <v>84</v>
      </c>
      <c r="L786"/>
      <c r="M786"/>
      <c r="N786">
        <v>1.4315397455706069</v>
      </c>
      <c r="O786" s="83">
        <v>3171.94</v>
      </c>
      <c r="P786">
        <v>3694.0599999999981</v>
      </c>
      <c r="Q786">
        <v>1.779344</v>
      </c>
      <c r="R786">
        <v>3515.21</v>
      </c>
      <c r="S786">
        <v>1.779344</v>
      </c>
      <c r="T786" s="84">
        <v>3171.94</v>
      </c>
      <c r="U786" s="57">
        <v>44317</v>
      </c>
      <c r="V786" s="81" t="str">
        <f t="shared" si="36"/>
        <v>82020</v>
      </c>
      <c r="W786" s="80" t="str">
        <f t="shared" si="37"/>
        <v>1 a 30 dias</v>
      </c>
      <c r="X786" s="81" t="str">
        <f t="shared" si="38"/>
        <v>52021</v>
      </c>
    </row>
    <row r="787" spans="1:24" x14ac:dyDescent="0.3">
      <c r="A787" s="57">
        <v>44316</v>
      </c>
      <c r="B787">
        <v>29894663000189</v>
      </c>
      <c r="C787" t="s">
        <v>96</v>
      </c>
      <c r="D787" s="57">
        <v>44074</v>
      </c>
      <c r="E787">
        <v>137.37</v>
      </c>
      <c r="F787" s="57">
        <v>44262</v>
      </c>
      <c r="G787">
        <v>-54</v>
      </c>
      <c r="H787" s="57">
        <v>46608</v>
      </c>
      <c r="I787">
        <v>2292</v>
      </c>
      <c r="J787">
        <v>305664024</v>
      </c>
      <c r="K787">
        <v>84</v>
      </c>
      <c r="L787"/>
      <c r="M787"/>
      <c r="N787">
        <v>1.4301219999999999</v>
      </c>
      <c r="O787" s="83">
        <v>6044.3499999999995</v>
      </c>
      <c r="P787">
        <v>6718.9399999999978</v>
      </c>
      <c r="Q787">
        <v>1.7777270000000001</v>
      </c>
      <c r="R787">
        <v>6675.4299999999994</v>
      </c>
      <c r="S787">
        <v>1.7777270000000001</v>
      </c>
      <c r="T787" s="84">
        <v>6044.3499999999995</v>
      </c>
      <c r="U787" s="57">
        <v>44287</v>
      </c>
      <c r="V787" s="81" t="str">
        <f t="shared" si="36"/>
        <v>82020</v>
      </c>
      <c r="W787" s="80" t="str">
        <f t="shared" si="37"/>
        <v>31 a 60 dias</v>
      </c>
      <c r="X787" s="81" t="str">
        <f t="shared" si="38"/>
        <v>42021</v>
      </c>
    </row>
    <row r="788" spans="1:24" x14ac:dyDescent="0.3">
      <c r="A788" s="57">
        <v>44316</v>
      </c>
      <c r="B788">
        <v>29894663000189</v>
      </c>
      <c r="C788" t="s">
        <v>96</v>
      </c>
      <c r="D788" s="57">
        <v>44074</v>
      </c>
      <c r="E788">
        <v>168.07</v>
      </c>
      <c r="F788" s="57">
        <v>44142</v>
      </c>
      <c r="G788">
        <v>-174</v>
      </c>
      <c r="H788" s="57">
        <v>46638</v>
      </c>
      <c r="I788">
        <v>2322</v>
      </c>
      <c r="J788">
        <v>305669829</v>
      </c>
      <c r="K788">
        <v>84</v>
      </c>
      <c r="L788"/>
      <c r="M788"/>
      <c r="N788">
        <v>1.43232</v>
      </c>
      <c r="O788" s="83">
        <v>8127.99</v>
      </c>
      <c r="P788">
        <v>8096.8899999999994</v>
      </c>
      <c r="Q788">
        <v>1.7694479999999999</v>
      </c>
      <c r="R788">
        <v>8890.4699999999993</v>
      </c>
      <c r="S788">
        <v>1.7694479999999999</v>
      </c>
      <c r="T788" s="84">
        <v>8127.99</v>
      </c>
      <c r="U788" s="57">
        <v>44136</v>
      </c>
      <c r="V788" s="81" t="str">
        <f t="shared" si="36"/>
        <v>82020</v>
      </c>
      <c r="W788" s="80" t="str">
        <f t="shared" si="37"/>
        <v>Acima de 120 dias</v>
      </c>
      <c r="X788" s="81" t="str">
        <f t="shared" si="38"/>
        <v>112020</v>
      </c>
    </row>
    <row r="789" spans="1:24" x14ac:dyDescent="0.3">
      <c r="A789" s="57">
        <v>44316</v>
      </c>
      <c r="B789">
        <v>29894663000189</v>
      </c>
      <c r="C789" t="s">
        <v>96</v>
      </c>
      <c r="D789" s="57">
        <v>44074</v>
      </c>
      <c r="E789">
        <v>974.05</v>
      </c>
      <c r="F789" s="57">
        <v>44323</v>
      </c>
      <c r="G789">
        <v>7</v>
      </c>
      <c r="H789" s="57">
        <v>45908</v>
      </c>
      <c r="I789">
        <v>1592</v>
      </c>
      <c r="J789">
        <v>305682158</v>
      </c>
      <c r="K789">
        <v>60</v>
      </c>
      <c r="L789"/>
      <c r="M789"/>
      <c r="N789">
        <v>1.3599999999999999</v>
      </c>
      <c r="O789" s="83">
        <v>33628.32</v>
      </c>
      <c r="P789">
        <v>39449.01999999999</v>
      </c>
      <c r="Q789">
        <v>1.7894000000000001</v>
      </c>
      <c r="R789">
        <v>37003.170000000006</v>
      </c>
      <c r="S789">
        <v>1.7894000000000001</v>
      </c>
      <c r="T789" s="84">
        <v>33628.32</v>
      </c>
      <c r="U789" s="57">
        <v>44317</v>
      </c>
      <c r="V789" s="81" t="str">
        <f t="shared" si="36"/>
        <v>82020</v>
      </c>
      <c r="W789" s="80" t="str">
        <f t="shared" si="37"/>
        <v>1 a 30 dias</v>
      </c>
      <c r="X789" s="81" t="str">
        <f t="shared" si="38"/>
        <v>52021</v>
      </c>
    </row>
    <row r="790" spans="1:24" x14ac:dyDescent="0.3">
      <c r="A790" s="57">
        <v>44316</v>
      </c>
      <c r="B790">
        <v>29894663000189</v>
      </c>
      <c r="C790" t="s">
        <v>96</v>
      </c>
      <c r="D790" s="57">
        <v>44134</v>
      </c>
      <c r="E790">
        <v>341.9</v>
      </c>
      <c r="F790" s="57">
        <v>44234</v>
      </c>
      <c r="G790">
        <v>-82</v>
      </c>
      <c r="H790" s="57">
        <v>46667</v>
      </c>
      <c r="I790">
        <v>2351</v>
      </c>
      <c r="J790">
        <v>305690345</v>
      </c>
      <c r="K790">
        <v>84</v>
      </c>
      <c r="L790"/>
      <c r="M790"/>
      <c r="N790">
        <v>1.3599999999999999</v>
      </c>
      <c r="O790" s="83">
        <v>17690.36</v>
      </c>
      <c r="P790">
        <v>17115.710000000006</v>
      </c>
      <c r="Q790">
        <v>1.3314379999999999</v>
      </c>
      <c r="R790">
        <v>17543.84</v>
      </c>
      <c r="S790">
        <v>1.3314379999999999</v>
      </c>
      <c r="T790" s="84">
        <v>17690.36</v>
      </c>
      <c r="U790" s="57">
        <v>44256</v>
      </c>
      <c r="V790" s="81" t="str">
        <f t="shared" si="36"/>
        <v>102020</v>
      </c>
      <c r="W790" s="80" t="str">
        <f t="shared" si="37"/>
        <v>61 a 90 dias</v>
      </c>
      <c r="X790" s="81" t="str">
        <f t="shared" si="38"/>
        <v>32021</v>
      </c>
    </row>
    <row r="791" spans="1:24" x14ac:dyDescent="0.3">
      <c r="A791" s="57">
        <v>44316</v>
      </c>
      <c r="B791">
        <v>29894663000189</v>
      </c>
      <c r="C791" t="s">
        <v>96</v>
      </c>
      <c r="D791" s="57">
        <v>43978</v>
      </c>
      <c r="E791">
        <v>473.9</v>
      </c>
      <c r="F791" s="57">
        <v>44019</v>
      </c>
      <c r="G791">
        <v>-297</v>
      </c>
      <c r="H791" s="57">
        <v>46484</v>
      </c>
      <c r="I791">
        <v>2168</v>
      </c>
      <c r="J791">
        <v>305724791</v>
      </c>
      <c r="K791">
        <v>84</v>
      </c>
      <c r="L791"/>
      <c r="M791"/>
      <c r="N791">
        <v>1.3856026404732324</v>
      </c>
      <c r="O791" s="83">
        <v>24394.22</v>
      </c>
      <c r="P791">
        <v>23329.71000000001</v>
      </c>
      <c r="Q791">
        <v>1.7296849999999999</v>
      </c>
      <c r="R791">
        <v>26443.339999999997</v>
      </c>
      <c r="S791">
        <v>1.7296849999999999</v>
      </c>
      <c r="T791" s="84">
        <v>24394.22</v>
      </c>
      <c r="U791" s="57">
        <v>44044</v>
      </c>
      <c r="V791" s="81" t="str">
        <f t="shared" si="36"/>
        <v>52020</v>
      </c>
      <c r="W791" s="80" t="str">
        <f t="shared" si="37"/>
        <v>Acima de 120 dias</v>
      </c>
      <c r="X791" s="81" t="str">
        <f t="shared" si="38"/>
        <v>82020</v>
      </c>
    </row>
    <row r="792" spans="1:24" x14ac:dyDescent="0.3">
      <c r="A792" s="57">
        <v>44316</v>
      </c>
      <c r="B792">
        <v>29894663000189</v>
      </c>
      <c r="C792" t="s">
        <v>96</v>
      </c>
      <c r="D792" s="57">
        <v>44074</v>
      </c>
      <c r="E792">
        <v>239</v>
      </c>
      <c r="F792" s="57">
        <v>44081</v>
      </c>
      <c r="G792">
        <v>-235</v>
      </c>
      <c r="H792" s="57">
        <v>46575</v>
      </c>
      <c r="I792">
        <v>2259</v>
      </c>
      <c r="J792">
        <v>305725765</v>
      </c>
      <c r="K792">
        <v>84</v>
      </c>
      <c r="L792"/>
      <c r="M792"/>
      <c r="N792">
        <v>1.4289110462714045</v>
      </c>
      <c r="O792" s="83">
        <v>11891.06</v>
      </c>
      <c r="P792">
        <v>11622.45</v>
      </c>
      <c r="Q792">
        <v>1.776511</v>
      </c>
      <c r="R792">
        <v>12970.84</v>
      </c>
      <c r="S792">
        <v>1.776511</v>
      </c>
      <c r="T792" s="84">
        <v>11891.06</v>
      </c>
      <c r="U792" s="57">
        <v>44105</v>
      </c>
      <c r="V792" s="81" t="str">
        <f t="shared" si="36"/>
        <v>82020</v>
      </c>
      <c r="W792" s="80" t="str">
        <f t="shared" si="37"/>
        <v>Acima de 120 dias</v>
      </c>
      <c r="X792" s="81" t="str">
        <f t="shared" si="38"/>
        <v>102020</v>
      </c>
    </row>
    <row r="793" spans="1:24" x14ac:dyDescent="0.3">
      <c r="A793" s="57">
        <v>44316</v>
      </c>
      <c r="B793">
        <v>29894663000189</v>
      </c>
      <c r="C793" t="s">
        <v>96</v>
      </c>
      <c r="D793" s="57">
        <v>43978</v>
      </c>
      <c r="E793">
        <v>723.75</v>
      </c>
      <c r="F793" s="57">
        <v>44081</v>
      </c>
      <c r="G793">
        <v>-235</v>
      </c>
      <c r="H793" s="57">
        <v>46514</v>
      </c>
      <c r="I793">
        <v>2198</v>
      </c>
      <c r="J793">
        <v>305729826</v>
      </c>
      <c r="K793">
        <v>84</v>
      </c>
      <c r="L793"/>
      <c r="M793"/>
      <c r="N793">
        <v>1.450644</v>
      </c>
      <c r="O793" s="83">
        <v>35431.119999999995</v>
      </c>
      <c r="P793">
        <v>35078.709999999992</v>
      </c>
      <c r="Q793">
        <v>1.7990010000000001</v>
      </c>
      <c r="R793">
        <v>38564.07</v>
      </c>
      <c r="S793">
        <v>1.7990010000000001</v>
      </c>
      <c r="T793" s="84">
        <v>35431.119999999995</v>
      </c>
      <c r="U793" s="57">
        <v>44105</v>
      </c>
      <c r="V793" s="81" t="str">
        <f t="shared" si="36"/>
        <v>52020</v>
      </c>
      <c r="W793" s="80" t="str">
        <f t="shared" si="37"/>
        <v>Acima de 120 dias</v>
      </c>
      <c r="X793" s="81" t="str">
        <f t="shared" si="38"/>
        <v>102020</v>
      </c>
    </row>
    <row r="794" spans="1:24" x14ac:dyDescent="0.3">
      <c r="A794" s="57">
        <v>44316</v>
      </c>
      <c r="B794">
        <v>29894663000189</v>
      </c>
      <c r="C794" t="s">
        <v>96</v>
      </c>
      <c r="D794" s="57">
        <v>44001</v>
      </c>
      <c r="E794">
        <v>288.83</v>
      </c>
      <c r="F794" s="57">
        <v>44234</v>
      </c>
      <c r="G794">
        <v>-82</v>
      </c>
      <c r="H794" s="57">
        <v>46514</v>
      </c>
      <c r="I794">
        <v>2198</v>
      </c>
      <c r="J794">
        <v>305738541</v>
      </c>
      <c r="K794">
        <v>84</v>
      </c>
      <c r="L794"/>
      <c r="M794"/>
      <c r="N794">
        <v>1.4411517718747475</v>
      </c>
      <c r="O794" s="83">
        <v>12737.81</v>
      </c>
      <c r="P794">
        <v>13908.190000000006</v>
      </c>
      <c r="Q794">
        <v>1.7862389999999999</v>
      </c>
      <c r="R794">
        <v>13982.529999999999</v>
      </c>
      <c r="S794">
        <v>1.7862389999999999</v>
      </c>
      <c r="T794" s="84">
        <v>12737.81</v>
      </c>
      <c r="U794" s="57">
        <v>44228</v>
      </c>
      <c r="V794" s="81" t="str">
        <f t="shared" si="36"/>
        <v>62020</v>
      </c>
      <c r="W794" s="80" t="str">
        <f t="shared" si="37"/>
        <v>61 a 90 dias</v>
      </c>
      <c r="X794" s="81" t="str">
        <f t="shared" si="38"/>
        <v>22021</v>
      </c>
    </row>
    <row r="795" spans="1:24" x14ac:dyDescent="0.3">
      <c r="A795" s="57">
        <v>44316</v>
      </c>
      <c r="B795">
        <v>29894663000189</v>
      </c>
      <c r="C795" t="s">
        <v>96</v>
      </c>
      <c r="D795" s="57">
        <v>44134</v>
      </c>
      <c r="E795">
        <v>232.87</v>
      </c>
      <c r="F795" s="57">
        <v>44323</v>
      </c>
      <c r="G795">
        <v>7</v>
      </c>
      <c r="H795" s="57">
        <v>46699</v>
      </c>
      <c r="I795">
        <v>2383</v>
      </c>
      <c r="J795">
        <v>305739474</v>
      </c>
      <c r="K795">
        <v>84</v>
      </c>
      <c r="L795"/>
      <c r="M795"/>
      <c r="N795">
        <v>1.409338</v>
      </c>
      <c r="O795" s="83">
        <v>10053.130000000001</v>
      </c>
      <c r="P795">
        <v>11303.61</v>
      </c>
      <c r="Q795">
        <v>1.7457020000000001</v>
      </c>
      <c r="R795">
        <v>11154.34</v>
      </c>
      <c r="S795">
        <v>1.7457020000000001</v>
      </c>
      <c r="T795" s="84">
        <v>10053.130000000001</v>
      </c>
      <c r="U795" s="57">
        <v>44317</v>
      </c>
      <c r="V795" s="81" t="str">
        <f t="shared" si="36"/>
        <v>102020</v>
      </c>
      <c r="W795" s="80" t="str">
        <f t="shared" si="37"/>
        <v>1 a 30 dias</v>
      </c>
      <c r="X795" s="81" t="str">
        <f t="shared" si="38"/>
        <v>52021</v>
      </c>
    </row>
    <row r="796" spans="1:24" x14ac:dyDescent="0.3">
      <c r="A796" s="57">
        <v>44316</v>
      </c>
      <c r="B796">
        <v>29894663000189</v>
      </c>
      <c r="C796" t="s">
        <v>96</v>
      </c>
      <c r="D796" s="57">
        <v>44074</v>
      </c>
      <c r="E796">
        <v>92</v>
      </c>
      <c r="F796" s="57">
        <v>44323</v>
      </c>
      <c r="G796">
        <v>7</v>
      </c>
      <c r="H796" s="57">
        <v>46575</v>
      </c>
      <c r="I796">
        <v>2259</v>
      </c>
      <c r="J796">
        <v>305757729</v>
      </c>
      <c r="K796">
        <v>84</v>
      </c>
      <c r="L796"/>
      <c r="M796"/>
      <c r="N796">
        <v>1.4313419627199575</v>
      </c>
      <c r="O796" s="83">
        <v>3838.55</v>
      </c>
      <c r="P796">
        <v>4470.3000000000011</v>
      </c>
      <c r="Q796">
        <v>1.779034</v>
      </c>
      <c r="R796">
        <v>4253.82</v>
      </c>
      <c r="S796">
        <v>1.779034</v>
      </c>
      <c r="T796" s="84">
        <v>3838.55</v>
      </c>
      <c r="U796" s="57">
        <v>44317</v>
      </c>
      <c r="V796" s="81" t="str">
        <f t="shared" si="36"/>
        <v>82020</v>
      </c>
      <c r="W796" s="80" t="str">
        <f t="shared" si="37"/>
        <v>1 a 30 dias</v>
      </c>
      <c r="X796" s="81" t="str">
        <f t="shared" si="38"/>
        <v>52021</v>
      </c>
    </row>
    <row r="797" spans="1:24" x14ac:dyDescent="0.3">
      <c r="A797" s="57">
        <v>44316</v>
      </c>
      <c r="B797">
        <v>29894663000189</v>
      </c>
      <c r="C797" t="s">
        <v>96</v>
      </c>
      <c r="D797" s="57">
        <v>44074</v>
      </c>
      <c r="E797">
        <v>96.4</v>
      </c>
      <c r="F797" s="57">
        <v>44142</v>
      </c>
      <c r="G797">
        <v>-174</v>
      </c>
      <c r="H797" s="57">
        <v>46608</v>
      </c>
      <c r="I797">
        <v>2292</v>
      </c>
      <c r="J797">
        <v>305766712</v>
      </c>
      <c r="K797">
        <v>84</v>
      </c>
      <c r="L797"/>
      <c r="M797"/>
      <c r="N797">
        <v>1.4491230000000002</v>
      </c>
      <c r="O797" s="83">
        <v>4603.6400000000003</v>
      </c>
      <c r="P797">
        <v>4685.22</v>
      </c>
      <c r="Q797">
        <v>1.797941</v>
      </c>
      <c r="R797">
        <v>5044.13</v>
      </c>
      <c r="S797">
        <v>1.797941</v>
      </c>
      <c r="T797" s="84">
        <v>4603.6400000000003</v>
      </c>
      <c r="U797" s="57">
        <v>44136</v>
      </c>
      <c r="V797" s="81" t="str">
        <f t="shared" si="36"/>
        <v>82020</v>
      </c>
      <c r="W797" s="80" t="str">
        <f t="shared" si="37"/>
        <v>Acima de 120 dias</v>
      </c>
      <c r="X797" s="81" t="str">
        <f t="shared" si="38"/>
        <v>112020</v>
      </c>
    </row>
    <row r="798" spans="1:24" x14ac:dyDescent="0.3">
      <c r="A798" s="57">
        <v>44316</v>
      </c>
      <c r="B798">
        <v>29894663000189</v>
      </c>
      <c r="C798" t="s">
        <v>96</v>
      </c>
      <c r="D798" s="57">
        <v>44099</v>
      </c>
      <c r="E798">
        <v>313.5</v>
      </c>
      <c r="F798" s="57">
        <v>44142</v>
      </c>
      <c r="G798">
        <v>-174</v>
      </c>
      <c r="H798" s="57">
        <v>46608</v>
      </c>
      <c r="I798">
        <v>2292</v>
      </c>
      <c r="J798">
        <v>305768615</v>
      </c>
      <c r="K798">
        <v>84</v>
      </c>
      <c r="L798"/>
      <c r="M798"/>
      <c r="N798">
        <v>1.4328860000000001</v>
      </c>
      <c r="O798" s="83">
        <v>15040.11</v>
      </c>
      <c r="P798">
        <v>15186.189999999999</v>
      </c>
      <c r="Q798">
        <v>1.7798700000000001</v>
      </c>
      <c r="R798">
        <v>16475.98</v>
      </c>
      <c r="S798">
        <v>1.7798700000000001</v>
      </c>
      <c r="T798" s="84">
        <v>15040.11</v>
      </c>
      <c r="U798" s="57">
        <v>44136</v>
      </c>
      <c r="V798" s="81" t="str">
        <f t="shared" si="36"/>
        <v>92020</v>
      </c>
      <c r="W798" s="80" t="str">
        <f t="shared" si="37"/>
        <v>Acima de 120 dias</v>
      </c>
      <c r="X798" s="81" t="str">
        <f t="shared" si="38"/>
        <v>112020</v>
      </c>
    </row>
    <row r="799" spans="1:24" x14ac:dyDescent="0.3">
      <c r="A799" s="57">
        <v>44316</v>
      </c>
      <c r="B799">
        <v>29894663000189</v>
      </c>
      <c r="C799" t="s">
        <v>96</v>
      </c>
      <c r="D799" s="57">
        <v>44074</v>
      </c>
      <c r="E799">
        <v>300</v>
      </c>
      <c r="F799" s="57">
        <v>44293</v>
      </c>
      <c r="G799">
        <v>-23</v>
      </c>
      <c r="H799" s="57">
        <v>46241</v>
      </c>
      <c r="I799">
        <v>1925</v>
      </c>
      <c r="J799">
        <v>305774881</v>
      </c>
      <c r="K799">
        <v>72</v>
      </c>
      <c r="L799"/>
      <c r="M799"/>
      <c r="N799">
        <v>1.4081985933917183</v>
      </c>
      <c r="O799" s="83">
        <v>11795.29</v>
      </c>
      <c r="P799">
        <v>13585.050000000003</v>
      </c>
      <c r="Q799">
        <v>1.7989999999999999</v>
      </c>
      <c r="R799">
        <v>13025.78</v>
      </c>
      <c r="S799">
        <v>1.7989999999999999</v>
      </c>
      <c r="T799" s="84">
        <v>11795.29</v>
      </c>
      <c r="U799" s="57">
        <v>44287</v>
      </c>
      <c r="V799" s="81" t="str">
        <f t="shared" si="36"/>
        <v>82020</v>
      </c>
      <c r="W799" s="80" t="str">
        <f t="shared" si="37"/>
        <v>1 a 30 dias</v>
      </c>
      <c r="X799" s="81" t="str">
        <f t="shared" si="38"/>
        <v>42021</v>
      </c>
    </row>
    <row r="800" spans="1:24" x14ac:dyDescent="0.3">
      <c r="A800" s="57">
        <v>44316</v>
      </c>
      <c r="B800">
        <v>29894663000189</v>
      </c>
      <c r="C800" t="s">
        <v>96</v>
      </c>
      <c r="D800" s="57">
        <v>44099</v>
      </c>
      <c r="E800">
        <v>234.3</v>
      </c>
      <c r="F800" s="57">
        <v>44323</v>
      </c>
      <c r="G800">
        <v>7</v>
      </c>
      <c r="H800" s="57">
        <v>46638</v>
      </c>
      <c r="I800">
        <v>2322</v>
      </c>
      <c r="J800">
        <v>305782128</v>
      </c>
      <c r="K800">
        <v>84</v>
      </c>
      <c r="L800"/>
      <c r="M800"/>
      <c r="N800">
        <v>1.443357</v>
      </c>
      <c r="O800" s="83">
        <v>9862.7799999999988</v>
      </c>
      <c r="P800">
        <v>11379.890000000001</v>
      </c>
      <c r="Q800">
        <v>1.790969</v>
      </c>
      <c r="R800">
        <v>10950.74</v>
      </c>
      <c r="S800">
        <v>1.790969</v>
      </c>
      <c r="T800" s="84">
        <v>9862.7799999999988</v>
      </c>
      <c r="U800" s="57">
        <v>44317</v>
      </c>
      <c r="V800" s="81" t="str">
        <f t="shared" si="36"/>
        <v>92020</v>
      </c>
      <c r="W800" s="80" t="str">
        <f t="shared" si="37"/>
        <v>1 a 30 dias</v>
      </c>
      <c r="X800" s="81" t="str">
        <f t="shared" si="38"/>
        <v>52021</v>
      </c>
    </row>
    <row r="801" spans="1:24" x14ac:dyDescent="0.3">
      <c r="A801" s="57">
        <v>44316</v>
      </c>
      <c r="B801">
        <v>29894663000189</v>
      </c>
      <c r="C801" t="s">
        <v>96</v>
      </c>
      <c r="D801" s="57">
        <v>43978</v>
      </c>
      <c r="E801">
        <v>311.19</v>
      </c>
      <c r="F801" s="57">
        <v>43989</v>
      </c>
      <c r="G801">
        <v>-327</v>
      </c>
      <c r="H801" s="57">
        <v>46119</v>
      </c>
      <c r="I801">
        <v>1803</v>
      </c>
      <c r="J801">
        <v>305822297</v>
      </c>
      <c r="K801">
        <v>72</v>
      </c>
      <c r="L801"/>
      <c r="M801"/>
      <c r="N801">
        <v>1.4045128754639906</v>
      </c>
      <c r="O801" s="83">
        <v>14947.390000000001</v>
      </c>
      <c r="P801">
        <v>13963.05</v>
      </c>
      <c r="Q801">
        <v>1.795202</v>
      </c>
      <c r="R801">
        <v>16114.11</v>
      </c>
      <c r="S801">
        <v>1.795202</v>
      </c>
      <c r="T801" s="84">
        <v>14947.390000000001</v>
      </c>
      <c r="U801" s="57">
        <v>43983</v>
      </c>
      <c r="V801" s="81" t="str">
        <f t="shared" si="36"/>
        <v>52020</v>
      </c>
      <c r="W801" s="80" t="str">
        <f t="shared" si="37"/>
        <v>Acima de 120 dias</v>
      </c>
      <c r="X801" s="81" t="str">
        <f t="shared" si="38"/>
        <v>62020</v>
      </c>
    </row>
    <row r="802" spans="1:24" x14ac:dyDescent="0.3">
      <c r="A802" s="57">
        <v>44316</v>
      </c>
      <c r="B802">
        <v>29894663000189</v>
      </c>
      <c r="C802" t="s">
        <v>96</v>
      </c>
      <c r="D802" s="57">
        <v>44074</v>
      </c>
      <c r="E802">
        <v>128</v>
      </c>
      <c r="F802" s="57">
        <v>44323</v>
      </c>
      <c r="G802">
        <v>7</v>
      </c>
      <c r="H802" s="57">
        <v>46575</v>
      </c>
      <c r="I802">
        <v>2259</v>
      </c>
      <c r="J802">
        <v>305829324</v>
      </c>
      <c r="K802">
        <v>84</v>
      </c>
      <c r="L802"/>
      <c r="M802"/>
      <c r="N802">
        <v>1.3979438900528129</v>
      </c>
      <c r="O802" s="83">
        <v>5395.54</v>
      </c>
      <c r="P802">
        <v>6288.9900000000016</v>
      </c>
      <c r="Q802">
        <v>1.743468</v>
      </c>
      <c r="R802">
        <v>5978.61</v>
      </c>
      <c r="S802">
        <v>1.743468</v>
      </c>
      <c r="T802" s="84">
        <v>5395.54</v>
      </c>
      <c r="U802" s="57">
        <v>44317</v>
      </c>
      <c r="V802" s="81" t="str">
        <f t="shared" si="36"/>
        <v>82020</v>
      </c>
      <c r="W802" s="80" t="str">
        <f t="shared" si="37"/>
        <v>1 a 30 dias</v>
      </c>
      <c r="X802" s="81" t="str">
        <f t="shared" si="38"/>
        <v>52021</v>
      </c>
    </row>
    <row r="803" spans="1:24" x14ac:dyDescent="0.3">
      <c r="A803" s="57">
        <v>44316</v>
      </c>
      <c r="B803">
        <v>29894663000189</v>
      </c>
      <c r="C803" t="s">
        <v>96</v>
      </c>
      <c r="D803" s="57">
        <v>44074</v>
      </c>
      <c r="E803">
        <v>78.989999999999995</v>
      </c>
      <c r="F803" s="57">
        <v>44142</v>
      </c>
      <c r="G803">
        <v>-174</v>
      </c>
      <c r="H803" s="57">
        <v>46575</v>
      </c>
      <c r="I803">
        <v>2259</v>
      </c>
      <c r="J803">
        <v>305847500</v>
      </c>
      <c r="K803">
        <v>84</v>
      </c>
      <c r="L803"/>
      <c r="M803"/>
      <c r="N803">
        <v>1.4103361056223884</v>
      </c>
      <c r="O803" s="83">
        <v>3790.87</v>
      </c>
      <c r="P803">
        <v>3865.0300000000007</v>
      </c>
      <c r="Q803">
        <v>1.7566870000000001</v>
      </c>
      <c r="R803">
        <v>4149.58</v>
      </c>
      <c r="S803">
        <v>1.7566870000000001</v>
      </c>
      <c r="T803" s="84">
        <v>3790.87</v>
      </c>
      <c r="U803" s="57">
        <v>44136</v>
      </c>
      <c r="V803" s="81" t="str">
        <f t="shared" si="36"/>
        <v>82020</v>
      </c>
      <c r="W803" s="80" t="str">
        <f t="shared" si="37"/>
        <v>Acima de 120 dias</v>
      </c>
      <c r="X803" s="81" t="str">
        <f t="shared" si="38"/>
        <v>112020</v>
      </c>
    </row>
    <row r="804" spans="1:24" x14ac:dyDescent="0.3">
      <c r="A804" s="57">
        <v>44316</v>
      </c>
      <c r="B804">
        <v>29894663000189</v>
      </c>
      <c r="C804" t="s">
        <v>96</v>
      </c>
      <c r="D804" s="57">
        <v>44001</v>
      </c>
      <c r="E804">
        <v>246.65</v>
      </c>
      <c r="F804" s="57">
        <v>44050</v>
      </c>
      <c r="G804">
        <v>-266</v>
      </c>
      <c r="H804" s="57">
        <v>46545</v>
      </c>
      <c r="I804">
        <v>2229</v>
      </c>
      <c r="J804">
        <v>305849509</v>
      </c>
      <c r="K804">
        <v>84</v>
      </c>
      <c r="L804"/>
      <c r="M804"/>
      <c r="N804">
        <v>1.450304</v>
      </c>
      <c r="O804" s="83">
        <v>12396.04</v>
      </c>
      <c r="P804">
        <v>11913.539999999997</v>
      </c>
      <c r="Q804">
        <v>1.7959579999999999</v>
      </c>
      <c r="R804">
        <v>13475.27</v>
      </c>
      <c r="S804">
        <v>1.7959579999999999</v>
      </c>
      <c r="T804" s="84">
        <v>12396.04</v>
      </c>
      <c r="U804" s="57">
        <v>44075</v>
      </c>
      <c r="V804" s="81" t="str">
        <f t="shared" si="36"/>
        <v>62020</v>
      </c>
      <c r="W804" s="80" t="str">
        <f t="shared" si="37"/>
        <v>Acima de 120 dias</v>
      </c>
      <c r="X804" s="81" t="str">
        <f t="shared" si="38"/>
        <v>92020</v>
      </c>
    </row>
    <row r="805" spans="1:24" x14ac:dyDescent="0.3">
      <c r="A805" s="57">
        <v>44316</v>
      </c>
      <c r="B805">
        <v>29894663000189</v>
      </c>
      <c r="C805" t="s">
        <v>96</v>
      </c>
      <c r="D805" s="57">
        <v>44074</v>
      </c>
      <c r="E805">
        <v>194.85</v>
      </c>
      <c r="F805" s="57">
        <v>44172</v>
      </c>
      <c r="G805">
        <v>-144</v>
      </c>
      <c r="H805" s="57">
        <v>46575</v>
      </c>
      <c r="I805">
        <v>2259</v>
      </c>
      <c r="J805">
        <v>305855586</v>
      </c>
      <c r="K805">
        <v>84</v>
      </c>
      <c r="L805"/>
      <c r="M805"/>
      <c r="N805">
        <v>1.3599999999999999</v>
      </c>
      <c r="O805" s="83">
        <v>10131.6</v>
      </c>
      <c r="P805">
        <v>9695.7699999999968</v>
      </c>
      <c r="Q805">
        <v>1.3769910000000001</v>
      </c>
      <c r="R805">
        <v>10181.390000000001</v>
      </c>
      <c r="S805">
        <v>1.3769910000000001</v>
      </c>
      <c r="T805" s="84">
        <v>10131.6</v>
      </c>
      <c r="U805" s="57">
        <v>44166</v>
      </c>
      <c r="V805" s="81" t="str">
        <f t="shared" si="36"/>
        <v>82020</v>
      </c>
      <c r="W805" s="80" t="str">
        <f t="shared" si="37"/>
        <v>Acima de 120 dias</v>
      </c>
      <c r="X805" s="81" t="str">
        <f t="shared" si="38"/>
        <v>122020</v>
      </c>
    </row>
    <row r="806" spans="1:24" x14ac:dyDescent="0.3">
      <c r="A806" s="57">
        <v>44316</v>
      </c>
      <c r="B806">
        <v>29894663000189</v>
      </c>
      <c r="C806" t="s">
        <v>96</v>
      </c>
      <c r="D806" s="57">
        <v>44074</v>
      </c>
      <c r="E806">
        <v>286.18</v>
      </c>
      <c r="F806" s="57">
        <v>44323</v>
      </c>
      <c r="G806">
        <v>7</v>
      </c>
      <c r="H806" s="57">
        <v>46608</v>
      </c>
      <c r="I806">
        <v>2292</v>
      </c>
      <c r="J806">
        <v>305858985</v>
      </c>
      <c r="K806">
        <v>84</v>
      </c>
      <c r="L806"/>
      <c r="M806"/>
      <c r="N806">
        <v>1.4072229999999999</v>
      </c>
      <c r="O806" s="83">
        <v>12105.4</v>
      </c>
      <c r="P806">
        <v>14105.310000000012</v>
      </c>
      <c r="Q806">
        <v>1.753285</v>
      </c>
      <c r="R806">
        <v>13428.36</v>
      </c>
      <c r="S806">
        <v>1.753285</v>
      </c>
      <c r="T806" s="84">
        <v>12105.4</v>
      </c>
      <c r="U806" s="57">
        <v>44317</v>
      </c>
      <c r="V806" s="81" t="str">
        <f t="shared" si="36"/>
        <v>82020</v>
      </c>
      <c r="W806" s="80" t="str">
        <f t="shared" si="37"/>
        <v>1 a 30 dias</v>
      </c>
      <c r="X806" s="81" t="str">
        <f t="shared" si="38"/>
        <v>52021</v>
      </c>
    </row>
    <row r="807" spans="1:24" x14ac:dyDescent="0.3">
      <c r="A807" s="57">
        <v>44316</v>
      </c>
      <c r="B807">
        <v>29894663000189</v>
      </c>
      <c r="C807" t="s">
        <v>96</v>
      </c>
      <c r="D807" s="57">
        <v>44074</v>
      </c>
      <c r="E807">
        <v>234</v>
      </c>
      <c r="F807" s="57">
        <v>44234</v>
      </c>
      <c r="G807">
        <v>-82</v>
      </c>
      <c r="H807" s="57">
        <v>46608</v>
      </c>
      <c r="I807">
        <v>2292</v>
      </c>
      <c r="J807">
        <v>305866827</v>
      </c>
      <c r="K807">
        <v>84</v>
      </c>
      <c r="L807"/>
      <c r="M807"/>
      <c r="N807">
        <v>1.4372660000000002</v>
      </c>
      <c r="O807" s="83">
        <v>10508.73</v>
      </c>
      <c r="P807">
        <v>11417.919999999991</v>
      </c>
      <c r="Q807">
        <v>1.78532</v>
      </c>
      <c r="R807">
        <v>11581.26</v>
      </c>
      <c r="S807">
        <v>1.78532</v>
      </c>
      <c r="T807" s="84">
        <v>10508.73</v>
      </c>
      <c r="U807" s="57">
        <v>44228</v>
      </c>
      <c r="V807" s="81" t="str">
        <f t="shared" si="36"/>
        <v>82020</v>
      </c>
      <c r="W807" s="80" t="str">
        <f t="shared" si="37"/>
        <v>61 a 90 dias</v>
      </c>
      <c r="X807" s="81" t="str">
        <f t="shared" si="38"/>
        <v>22021</v>
      </c>
    </row>
    <row r="808" spans="1:24" x14ac:dyDescent="0.3">
      <c r="A808" s="57">
        <v>44316</v>
      </c>
      <c r="B808">
        <v>29894663000189</v>
      </c>
      <c r="C808" t="s">
        <v>96</v>
      </c>
      <c r="D808" s="57">
        <v>44074</v>
      </c>
      <c r="E808">
        <v>473</v>
      </c>
      <c r="F808" s="57">
        <v>44081</v>
      </c>
      <c r="G808">
        <v>-235</v>
      </c>
      <c r="H808" s="57">
        <v>46608</v>
      </c>
      <c r="I808">
        <v>2292</v>
      </c>
      <c r="J808">
        <v>305867482</v>
      </c>
      <c r="K808">
        <v>84</v>
      </c>
      <c r="L808"/>
      <c r="M808"/>
      <c r="N808">
        <v>1.3599999999999999</v>
      </c>
      <c r="O808" s="83">
        <v>26129.84</v>
      </c>
      <c r="P808">
        <v>23687.719999999998</v>
      </c>
      <c r="Q808">
        <v>1.384341</v>
      </c>
      <c r="R808">
        <v>26303.88</v>
      </c>
      <c r="S808">
        <v>1.384341</v>
      </c>
      <c r="T808" s="84">
        <v>26129.84</v>
      </c>
      <c r="U808" s="57">
        <v>44105</v>
      </c>
      <c r="V808" s="81" t="str">
        <f t="shared" si="36"/>
        <v>82020</v>
      </c>
      <c r="W808" s="80" t="str">
        <f t="shared" si="37"/>
        <v>Acima de 120 dias</v>
      </c>
      <c r="X808" s="81" t="str">
        <f t="shared" si="38"/>
        <v>102020</v>
      </c>
    </row>
    <row r="809" spans="1:24" x14ac:dyDescent="0.3">
      <c r="A809" s="57">
        <v>44316</v>
      </c>
      <c r="B809">
        <v>29894663000189</v>
      </c>
      <c r="C809" t="s">
        <v>96</v>
      </c>
      <c r="D809" s="57">
        <v>44040</v>
      </c>
      <c r="E809">
        <v>210</v>
      </c>
      <c r="F809" s="57">
        <v>44172</v>
      </c>
      <c r="G809">
        <v>-144</v>
      </c>
      <c r="H809" s="57">
        <v>46119</v>
      </c>
      <c r="I809">
        <v>1803</v>
      </c>
      <c r="J809">
        <v>305914518</v>
      </c>
      <c r="K809">
        <v>72</v>
      </c>
      <c r="L809"/>
      <c r="M809"/>
      <c r="N809">
        <v>1.3599999999999999</v>
      </c>
      <c r="O809" s="83">
        <v>210</v>
      </c>
      <c r="P809">
        <v>9391.369999999999</v>
      </c>
      <c r="Q809">
        <v>1.6040220000000001</v>
      </c>
      <c r="R809">
        <v>210</v>
      </c>
      <c r="S809">
        <v>1.6040220000000001</v>
      </c>
      <c r="T809" s="84">
        <v>210</v>
      </c>
      <c r="U809" s="57">
        <v>44197</v>
      </c>
      <c r="V809" s="81" t="str">
        <f t="shared" si="36"/>
        <v>72020</v>
      </c>
      <c r="W809" s="80" t="str">
        <f t="shared" si="37"/>
        <v>Acima de 120 dias</v>
      </c>
      <c r="X809" s="81" t="str">
        <f t="shared" si="38"/>
        <v>12021</v>
      </c>
    </row>
    <row r="810" spans="1:24" x14ac:dyDescent="0.3">
      <c r="A810" s="57">
        <v>44316</v>
      </c>
      <c r="B810">
        <v>29894663000189</v>
      </c>
      <c r="C810" t="s">
        <v>96</v>
      </c>
      <c r="D810" s="57">
        <v>44040</v>
      </c>
      <c r="E810">
        <v>63.58</v>
      </c>
      <c r="F810" s="57">
        <v>44081</v>
      </c>
      <c r="G810">
        <v>-235</v>
      </c>
      <c r="H810" s="57">
        <v>46484</v>
      </c>
      <c r="I810">
        <v>2168</v>
      </c>
      <c r="J810">
        <v>305925314</v>
      </c>
      <c r="K810">
        <v>84</v>
      </c>
      <c r="L810"/>
      <c r="M810"/>
      <c r="N810">
        <v>1.4455589160726874</v>
      </c>
      <c r="O810" s="83">
        <v>63.58</v>
      </c>
      <c r="P810">
        <v>3030.9799999999996</v>
      </c>
      <c r="Q810">
        <v>1.7979149999999999</v>
      </c>
      <c r="R810">
        <v>63.58</v>
      </c>
      <c r="S810">
        <v>1.7979149999999999</v>
      </c>
      <c r="T810" s="84">
        <v>63.58</v>
      </c>
      <c r="U810" s="57">
        <v>44105</v>
      </c>
      <c r="V810" s="81" t="str">
        <f t="shared" si="36"/>
        <v>72020</v>
      </c>
      <c r="W810" s="80" t="str">
        <f t="shared" si="37"/>
        <v>Acima de 120 dias</v>
      </c>
      <c r="X810" s="81" t="str">
        <f t="shared" si="38"/>
        <v>102020</v>
      </c>
    </row>
    <row r="811" spans="1:24" x14ac:dyDescent="0.3">
      <c r="A811" s="57">
        <v>44316</v>
      </c>
      <c r="B811">
        <v>29894663000189</v>
      </c>
      <c r="C811" t="s">
        <v>96</v>
      </c>
      <c r="D811" s="57">
        <v>44040</v>
      </c>
      <c r="E811">
        <v>218.27</v>
      </c>
      <c r="F811" s="57">
        <v>44050</v>
      </c>
      <c r="G811">
        <v>-266</v>
      </c>
      <c r="H811" s="57">
        <v>46514</v>
      </c>
      <c r="I811">
        <v>2198</v>
      </c>
      <c r="J811">
        <v>305936062</v>
      </c>
      <c r="K811">
        <v>84</v>
      </c>
      <c r="L811"/>
      <c r="M811"/>
      <c r="N811">
        <v>1.4381128208971004</v>
      </c>
      <c r="O811" s="83">
        <v>10936.7</v>
      </c>
      <c r="P811">
        <v>10497.850000000004</v>
      </c>
      <c r="Q811">
        <v>1.785882</v>
      </c>
      <c r="R811">
        <v>11885.189999999999</v>
      </c>
      <c r="S811">
        <v>1.785882</v>
      </c>
      <c r="T811" s="84">
        <v>10936.7</v>
      </c>
      <c r="U811" s="57">
        <v>44044</v>
      </c>
      <c r="V811" s="81" t="str">
        <f t="shared" si="36"/>
        <v>72020</v>
      </c>
      <c r="W811" s="80" t="str">
        <f t="shared" si="37"/>
        <v>Acima de 120 dias</v>
      </c>
      <c r="X811" s="81" t="str">
        <f t="shared" si="38"/>
        <v>82020</v>
      </c>
    </row>
    <row r="812" spans="1:24" x14ac:dyDescent="0.3">
      <c r="A812" s="57">
        <v>44316</v>
      </c>
      <c r="B812">
        <v>29894663000189</v>
      </c>
      <c r="C812" t="s">
        <v>96</v>
      </c>
      <c r="D812" s="57">
        <v>44040</v>
      </c>
      <c r="E812">
        <v>56.54</v>
      </c>
      <c r="F812" s="57">
        <v>44050</v>
      </c>
      <c r="G812">
        <v>-266</v>
      </c>
      <c r="H812" s="57">
        <v>46545</v>
      </c>
      <c r="I812">
        <v>2229</v>
      </c>
      <c r="J812">
        <v>305943416</v>
      </c>
      <c r="K812">
        <v>84</v>
      </c>
      <c r="L812"/>
      <c r="M812"/>
      <c r="N812">
        <v>1.4252680484559865</v>
      </c>
      <c r="O812" s="83">
        <v>2853.4100000000003</v>
      </c>
      <c r="P812">
        <v>2748.1599999999994</v>
      </c>
      <c r="Q812">
        <v>1.778151</v>
      </c>
      <c r="R812">
        <v>3108.36</v>
      </c>
      <c r="S812">
        <v>1.778151</v>
      </c>
      <c r="T812" s="84">
        <v>2853.4100000000003</v>
      </c>
      <c r="U812" s="57">
        <v>44075</v>
      </c>
      <c r="V812" s="81" t="str">
        <f t="shared" si="36"/>
        <v>72020</v>
      </c>
      <c r="W812" s="80" t="str">
        <f t="shared" si="37"/>
        <v>Acima de 120 dias</v>
      </c>
      <c r="X812" s="81" t="str">
        <f t="shared" si="38"/>
        <v>92020</v>
      </c>
    </row>
    <row r="813" spans="1:24" x14ac:dyDescent="0.3">
      <c r="A813" s="57">
        <v>44316</v>
      </c>
      <c r="B813">
        <v>29894663000189</v>
      </c>
      <c r="C813" t="s">
        <v>96</v>
      </c>
      <c r="D813" s="57">
        <v>44134</v>
      </c>
      <c r="E813">
        <v>54.4</v>
      </c>
      <c r="F813" s="57">
        <v>44234</v>
      </c>
      <c r="G813">
        <v>-82</v>
      </c>
      <c r="H813" s="57">
        <v>46699</v>
      </c>
      <c r="I813">
        <v>2383</v>
      </c>
      <c r="J813">
        <v>305946695</v>
      </c>
      <c r="K813">
        <v>84</v>
      </c>
      <c r="L813"/>
      <c r="M813"/>
      <c r="N813">
        <v>1.4068769999999999</v>
      </c>
      <c r="O813" s="83">
        <v>2513.5299999999997</v>
      </c>
      <c r="P813">
        <v>2642.8399999999997</v>
      </c>
      <c r="Q813">
        <v>1.743063</v>
      </c>
      <c r="R813">
        <v>2770.95</v>
      </c>
      <c r="S813">
        <v>1.743063</v>
      </c>
      <c r="T813" s="84">
        <v>2513.5299999999997</v>
      </c>
      <c r="U813" s="57">
        <v>44228</v>
      </c>
      <c r="V813" s="81" t="str">
        <f t="shared" si="36"/>
        <v>102020</v>
      </c>
      <c r="W813" s="80" t="str">
        <f t="shared" si="37"/>
        <v>61 a 90 dias</v>
      </c>
      <c r="X813" s="81" t="str">
        <f t="shared" si="38"/>
        <v>22021</v>
      </c>
    </row>
    <row r="814" spans="1:24" x14ac:dyDescent="0.3">
      <c r="A814" s="57">
        <v>44316</v>
      </c>
      <c r="B814">
        <v>29894663000189</v>
      </c>
      <c r="C814" t="s">
        <v>96</v>
      </c>
      <c r="D814" s="57">
        <v>44134</v>
      </c>
      <c r="E814">
        <v>52</v>
      </c>
      <c r="F814" s="57">
        <v>44323</v>
      </c>
      <c r="G814">
        <v>7</v>
      </c>
      <c r="H814" s="57">
        <v>46699</v>
      </c>
      <c r="I814">
        <v>2383</v>
      </c>
      <c r="J814">
        <v>305957244</v>
      </c>
      <c r="K814">
        <v>84</v>
      </c>
      <c r="L814"/>
      <c r="M814"/>
      <c r="N814">
        <v>1.413537</v>
      </c>
      <c r="O814" s="83">
        <v>2241.83</v>
      </c>
      <c r="P814">
        <v>2520.440000000001</v>
      </c>
      <c r="Q814">
        <v>1.7501869999999999</v>
      </c>
      <c r="R814">
        <v>2487.41</v>
      </c>
      <c r="S814">
        <v>1.7501869999999999</v>
      </c>
      <c r="T814" s="84">
        <v>2241.83</v>
      </c>
      <c r="U814" s="57">
        <v>44317</v>
      </c>
      <c r="V814" s="81" t="str">
        <f t="shared" si="36"/>
        <v>102020</v>
      </c>
      <c r="W814" s="80" t="str">
        <f t="shared" si="37"/>
        <v>1 a 30 dias</v>
      </c>
      <c r="X814" s="81" t="str">
        <f t="shared" si="38"/>
        <v>52021</v>
      </c>
    </row>
    <row r="815" spans="1:24" x14ac:dyDescent="0.3">
      <c r="A815" s="57">
        <v>44316</v>
      </c>
      <c r="B815">
        <v>29894663000189</v>
      </c>
      <c r="C815" t="s">
        <v>96</v>
      </c>
      <c r="D815" s="57">
        <v>44074</v>
      </c>
      <c r="E815">
        <v>65.84</v>
      </c>
      <c r="F815" s="57">
        <v>44323</v>
      </c>
      <c r="G815">
        <v>7</v>
      </c>
      <c r="H815" s="57">
        <v>46608</v>
      </c>
      <c r="I815">
        <v>2292</v>
      </c>
      <c r="J815">
        <v>305960345</v>
      </c>
      <c r="K815">
        <v>84</v>
      </c>
      <c r="L815"/>
      <c r="M815"/>
      <c r="N815">
        <v>1.3599999999999999</v>
      </c>
      <c r="O815" s="83">
        <v>2954.34</v>
      </c>
      <c r="P815">
        <v>3297.2599999999975</v>
      </c>
      <c r="Q815">
        <v>1.5536000000000001</v>
      </c>
      <c r="R815">
        <v>3134.69</v>
      </c>
      <c r="S815">
        <v>1.5536000000000001</v>
      </c>
      <c r="T815" s="84">
        <v>2954.34</v>
      </c>
      <c r="U815" s="57">
        <v>44317</v>
      </c>
      <c r="V815" s="81" t="str">
        <f t="shared" si="36"/>
        <v>82020</v>
      </c>
      <c r="W815" s="80" t="str">
        <f t="shared" si="37"/>
        <v>1 a 30 dias</v>
      </c>
      <c r="X815" s="81" t="str">
        <f t="shared" si="38"/>
        <v>52021</v>
      </c>
    </row>
    <row r="816" spans="1:24" x14ac:dyDescent="0.3">
      <c r="A816" s="57">
        <v>44316</v>
      </c>
      <c r="B816">
        <v>29894663000189</v>
      </c>
      <c r="C816" t="s">
        <v>96</v>
      </c>
      <c r="D816" s="57">
        <v>44074</v>
      </c>
      <c r="E816">
        <v>84.44</v>
      </c>
      <c r="F816" s="57">
        <v>44323</v>
      </c>
      <c r="G816">
        <v>7</v>
      </c>
      <c r="H816" s="57">
        <v>46638</v>
      </c>
      <c r="I816">
        <v>2322</v>
      </c>
      <c r="J816">
        <v>305968360</v>
      </c>
      <c r="K816">
        <v>84</v>
      </c>
      <c r="L816"/>
      <c r="M816"/>
      <c r="N816">
        <v>1.4173480000000001</v>
      </c>
      <c r="O816" s="83">
        <v>3593.73</v>
      </c>
      <c r="P816">
        <v>4089.0300000000011</v>
      </c>
      <c r="Q816">
        <v>1.7534909999999999</v>
      </c>
      <c r="R816">
        <v>3978.48</v>
      </c>
      <c r="S816">
        <v>1.7534909999999999</v>
      </c>
      <c r="T816" s="84">
        <v>3593.73</v>
      </c>
      <c r="U816" s="57">
        <v>44317</v>
      </c>
      <c r="V816" s="81" t="str">
        <f t="shared" si="36"/>
        <v>82020</v>
      </c>
      <c r="W816" s="80" t="str">
        <f t="shared" si="37"/>
        <v>1 a 30 dias</v>
      </c>
      <c r="X816" s="81" t="str">
        <f t="shared" si="38"/>
        <v>52021</v>
      </c>
    </row>
    <row r="817" spans="1:24" x14ac:dyDescent="0.3">
      <c r="A817" s="57">
        <v>44316</v>
      </c>
      <c r="B817">
        <v>29894663000189</v>
      </c>
      <c r="C817" t="s">
        <v>96</v>
      </c>
      <c r="D817" s="57">
        <v>44074</v>
      </c>
      <c r="E817">
        <v>86.64</v>
      </c>
      <c r="F817" s="57">
        <v>44172</v>
      </c>
      <c r="G817">
        <v>-144</v>
      </c>
      <c r="H817" s="57">
        <v>46608</v>
      </c>
      <c r="I817">
        <v>2292</v>
      </c>
      <c r="J817">
        <v>305973410</v>
      </c>
      <c r="K817">
        <v>84</v>
      </c>
      <c r="L817"/>
      <c r="M817"/>
      <c r="N817">
        <v>1.438841</v>
      </c>
      <c r="O817" s="83">
        <v>4062.42</v>
      </c>
      <c r="P817">
        <v>4225.3299999999981</v>
      </c>
      <c r="Q817">
        <v>1.787015</v>
      </c>
      <c r="R817">
        <v>4459.43</v>
      </c>
      <c r="S817">
        <v>1.787015</v>
      </c>
      <c r="T817" s="84">
        <v>4062.42</v>
      </c>
      <c r="U817" s="57">
        <v>44166</v>
      </c>
      <c r="V817" s="81" t="str">
        <f t="shared" si="36"/>
        <v>82020</v>
      </c>
      <c r="W817" s="80" t="str">
        <f t="shared" si="37"/>
        <v>Acima de 120 dias</v>
      </c>
      <c r="X817" s="81" t="str">
        <f t="shared" si="38"/>
        <v>122020</v>
      </c>
    </row>
    <row r="818" spans="1:24" x14ac:dyDescent="0.3">
      <c r="A818" s="57">
        <v>44316</v>
      </c>
      <c r="B818">
        <v>29894663000189</v>
      </c>
      <c r="C818" t="s">
        <v>96</v>
      </c>
      <c r="D818" s="57">
        <v>44074</v>
      </c>
      <c r="E818">
        <v>138.1</v>
      </c>
      <c r="F818" s="57">
        <v>44323</v>
      </c>
      <c r="G818">
        <v>7</v>
      </c>
      <c r="H818" s="57">
        <v>46638</v>
      </c>
      <c r="I818">
        <v>2322</v>
      </c>
      <c r="J818">
        <v>305976206</v>
      </c>
      <c r="K818">
        <v>84</v>
      </c>
      <c r="L818"/>
      <c r="M818"/>
      <c r="N818">
        <v>1.4179550000000001</v>
      </c>
      <c r="O818" s="83">
        <v>5876.2800000000007</v>
      </c>
      <c r="P818">
        <v>6686.079999999999</v>
      </c>
      <c r="Q818">
        <v>1.7541599999999999</v>
      </c>
      <c r="R818">
        <v>6505.4400000000005</v>
      </c>
      <c r="S818">
        <v>1.7541599999999999</v>
      </c>
      <c r="T818" s="84">
        <v>5876.2800000000007</v>
      </c>
      <c r="U818" s="57">
        <v>44317</v>
      </c>
      <c r="V818" s="81" t="str">
        <f t="shared" si="36"/>
        <v>82020</v>
      </c>
      <c r="W818" s="80" t="str">
        <f t="shared" si="37"/>
        <v>1 a 30 dias</v>
      </c>
      <c r="X818" s="81" t="str">
        <f t="shared" si="38"/>
        <v>52021</v>
      </c>
    </row>
    <row r="819" spans="1:24" x14ac:dyDescent="0.3">
      <c r="A819" s="57">
        <v>44316</v>
      </c>
      <c r="B819">
        <v>29894663000189</v>
      </c>
      <c r="C819" t="s">
        <v>96</v>
      </c>
      <c r="D819" s="57">
        <v>44074</v>
      </c>
      <c r="E819">
        <v>234.88</v>
      </c>
      <c r="F819" s="57">
        <v>44262</v>
      </c>
      <c r="G819">
        <v>-54</v>
      </c>
      <c r="H819" s="57">
        <v>46699</v>
      </c>
      <c r="I819">
        <v>2383</v>
      </c>
      <c r="J819">
        <v>305981526</v>
      </c>
      <c r="K819">
        <v>84</v>
      </c>
      <c r="L819"/>
      <c r="M819"/>
      <c r="N819">
        <v>1.3599999999999999</v>
      </c>
      <c r="O819" s="83">
        <v>10917.63</v>
      </c>
      <c r="P819">
        <v>11289.270000000004</v>
      </c>
      <c r="Q819">
        <v>1.6467449999999999</v>
      </c>
      <c r="R819">
        <v>11898.25</v>
      </c>
      <c r="S819">
        <v>1.6467449999999999</v>
      </c>
      <c r="T819" s="84">
        <v>10917.63</v>
      </c>
      <c r="U819" s="57">
        <v>44287</v>
      </c>
      <c r="V819" s="81" t="str">
        <f t="shared" si="36"/>
        <v>82020</v>
      </c>
      <c r="W819" s="80" t="str">
        <f t="shared" si="37"/>
        <v>31 a 60 dias</v>
      </c>
      <c r="X819" s="81" t="str">
        <f t="shared" si="38"/>
        <v>42021</v>
      </c>
    </row>
    <row r="820" spans="1:24" x14ac:dyDescent="0.3">
      <c r="A820" s="57">
        <v>44316</v>
      </c>
      <c r="B820">
        <v>29894663000189</v>
      </c>
      <c r="C820" t="s">
        <v>96</v>
      </c>
      <c r="D820" s="57">
        <v>44099</v>
      </c>
      <c r="E820">
        <v>299</v>
      </c>
      <c r="F820" s="57">
        <v>44293</v>
      </c>
      <c r="G820">
        <v>-23</v>
      </c>
      <c r="H820" s="57">
        <v>46699</v>
      </c>
      <c r="I820">
        <v>2383</v>
      </c>
      <c r="J820">
        <v>305983702</v>
      </c>
      <c r="K820">
        <v>84</v>
      </c>
      <c r="L820"/>
      <c r="M820"/>
      <c r="N820">
        <v>1.451673</v>
      </c>
      <c r="O820" s="83">
        <v>13003.33</v>
      </c>
      <c r="P820">
        <v>14064.799999999994</v>
      </c>
      <c r="Q820">
        <v>1.7989999999999999</v>
      </c>
      <c r="R820">
        <v>14430.69</v>
      </c>
      <c r="S820">
        <v>1.7989999999999999</v>
      </c>
      <c r="T820" s="84">
        <v>13003.33</v>
      </c>
      <c r="U820" s="57">
        <v>44287</v>
      </c>
      <c r="V820" s="81" t="str">
        <f t="shared" si="36"/>
        <v>92020</v>
      </c>
      <c r="W820" s="80" t="str">
        <f t="shared" si="37"/>
        <v>1 a 30 dias</v>
      </c>
      <c r="X820" s="81" t="str">
        <f t="shared" si="38"/>
        <v>42021</v>
      </c>
    </row>
    <row r="821" spans="1:24" x14ac:dyDescent="0.3">
      <c r="A821" s="57">
        <v>44316</v>
      </c>
      <c r="B821">
        <v>29894663000189</v>
      </c>
      <c r="C821" t="s">
        <v>96</v>
      </c>
      <c r="D821" s="57">
        <v>43936</v>
      </c>
      <c r="E821">
        <v>37.700000000000003</v>
      </c>
      <c r="F821" s="57">
        <v>44172</v>
      </c>
      <c r="G821">
        <v>-144</v>
      </c>
      <c r="H821" s="57">
        <v>46090</v>
      </c>
      <c r="I821">
        <v>1774</v>
      </c>
      <c r="J821">
        <v>306009982</v>
      </c>
      <c r="K821">
        <v>72</v>
      </c>
      <c r="L821"/>
      <c r="M821"/>
      <c r="N821">
        <v>1.4949999999999999</v>
      </c>
      <c r="O821" s="83">
        <v>1496.82</v>
      </c>
      <c r="P821">
        <v>1637.8999999999994</v>
      </c>
      <c r="Q821">
        <v>2.0333079999999999</v>
      </c>
      <c r="R821">
        <v>1675.96</v>
      </c>
      <c r="S821">
        <v>2.0333079999999999</v>
      </c>
      <c r="T821" s="84">
        <v>1496.82</v>
      </c>
      <c r="U821" s="57">
        <v>44166</v>
      </c>
      <c r="V821" s="81" t="str">
        <f t="shared" si="36"/>
        <v>42020</v>
      </c>
      <c r="W821" s="80" t="str">
        <f t="shared" si="37"/>
        <v>Acima de 120 dias</v>
      </c>
      <c r="X821" s="81" t="str">
        <f t="shared" si="38"/>
        <v>122020</v>
      </c>
    </row>
    <row r="822" spans="1:24" x14ac:dyDescent="0.3">
      <c r="A822" s="57">
        <v>44316</v>
      </c>
      <c r="B822">
        <v>29894663000189</v>
      </c>
      <c r="C822" t="s">
        <v>96</v>
      </c>
      <c r="D822" s="57">
        <v>44001</v>
      </c>
      <c r="E822">
        <v>91.07</v>
      </c>
      <c r="F822" s="57">
        <v>44323</v>
      </c>
      <c r="G822">
        <v>7</v>
      </c>
      <c r="H822" s="57">
        <v>46514</v>
      </c>
      <c r="I822">
        <v>2198</v>
      </c>
      <c r="J822">
        <v>306033585</v>
      </c>
      <c r="K822">
        <v>84</v>
      </c>
      <c r="L822"/>
      <c r="M822"/>
      <c r="N822">
        <v>1.4395318507977177</v>
      </c>
      <c r="O822" s="83">
        <v>3744.94</v>
      </c>
      <c r="P822">
        <v>4387.6900000000014</v>
      </c>
      <c r="Q822">
        <v>1.784491</v>
      </c>
      <c r="R822">
        <v>4137.55</v>
      </c>
      <c r="S822">
        <v>1.784491</v>
      </c>
      <c r="T822" s="84">
        <v>3744.94</v>
      </c>
      <c r="U822" s="57">
        <v>44317</v>
      </c>
      <c r="V822" s="81" t="str">
        <f t="shared" si="36"/>
        <v>62020</v>
      </c>
      <c r="W822" s="80" t="str">
        <f t="shared" si="37"/>
        <v>1 a 30 dias</v>
      </c>
      <c r="X822" s="81" t="str">
        <f t="shared" si="38"/>
        <v>52021</v>
      </c>
    </row>
    <row r="823" spans="1:24" x14ac:dyDescent="0.3">
      <c r="A823" s="57">
        <v>44316</v>
      </c>
      <c r="B823">
        <v>29894663000189</v>
      </c>
      <c r="C823" t="s">
        <v>96</v>
      </c>
      <c r="D823" s="57">
        <v>44040</v>
      </c>
      <c r="E823">
        <v>191.15</v>
      </c>
      <c r="F823" s="57">
        <v>44081</v>
      </c>
      <c r="G823">
        <v>-235</v>
      </c>
      <c r="H823" s="57">
        <v>45084</v>
      </c>
      <c r="I823">
        <v>768</v>
      </c>
      <c r="J823">
        <v>306049551</v>
      </c>
      <c r="K823">
        <v>36</v>
      </c>
      <c r="L823"/>
      <c r="M823"/>
      <c r="N823">
        <v>1.3599999999999999</v>
      </c>
      <c r="O823" s="83">
        <v>5538.0499999999993</v>
      </c>
      <c r="P823">
        <v>5325.76</v>
      </c>
      <c r="Q823">
        <v>1.79521</v>
      </c>
      <c r="R823">
        <v>5744.92</v>
      </c>
      <c r="S823">
        <v>1.79521</v>
      </c>
      <c r="T823" s="84">
        <v>5538.0499999999993</v>
      </c>
      <c r="U823" s="57">
        <v>44105</v>
      </c>
      <c r="V823" s="81" t="str">
        <f t="shared" si="36"/>
        <v>72020</v>
      </c>
      <c r="W823" s="80" t="str">
        <f t="shared" si="37"/>
        <v>Acima de 120 dias</v>
      </c>
      <c r="X823" s="81" t="str">
        <f t="shared" si="38"/>
        <v>102020</v>
      </c>
    </row>
    <row r="824" spans="1:24" x14ac:dyDescent="0.3">
      <c r="A824" s="57">
        <v>44316</v>
      </c>
      <c r="B824">
        <v>29894663000189</v>
      </c>
      <c r="C824" t="s">
        <v>96</v>
      </c>
      <c r="D824" s="57">
        <v>43978</v>
      </c>
      <c r="E824">
        <v>391.58</v>
      </c>
      <c r="F824" s="57">
        <v>44019</v>
      </c>
      <c r="G824">
        <v>-297</v>
      </c>
      <c r="H824" s="57">
        <v>46119</v>
      </c>
      <c r="I824">
        <v>1803</v>
      </c>
      <c r="J824">
        <v>306122812</v>
      </c>
      <c r="K824">
        <v>72</v>
      </c>
      <c r="L824"/>
      <c r="M824"/>
      <c r="N824">
        <v>1.4014284920943103</v>
      </c>
      <c r="O824" s="83">
        <v>18428.66</v>
      </c>
      <c r="P824">
        <v>17586.240000000002</v>
      </c>
      <c r="Q824">
        <v>1.791933</v>
      </c>
      <c r="R824">
        <v>19897.77</v>
      </c>
      <c r="S824">
        <v>1.791933</v>
      </c>
      <c r="T824" s="84">
        <v>18428.66</v>
      </c>
      <c r="U824" s="57">
        <v>44013</v>
      </c>
      <c r="V824" s="81" t="str">
        <f t="shared" si="36"/>
        <v>52020</v>
      </c>
      <c r="W824" s="80" t="str">
        <f t="shared" si="37"/>
        <v>Acima de 120 dias</v>
      </c>
      <c r="X824" s="81" t="str">
        <f t="shared" si="38"/>
        <v>72020</v>
      </c>
    </row>
    <row r="825" spans="1:24" x14ac:dyDescent="0.3">
      <c r="A825" s="57">
        <v>44316</v>
      </c>
      <c r="B825">
        <v>29894663000189</v>
      </c>
      <c r="C825" t="s">
        <v>96</v>
      </c>
      <c r="D825" s="57">
        <v>44134</v>
      </c>
      <c r="E825">
        <v>52.15</v>
      </c>
      <c r="F825" s="57">
        <v>44262</v>
      </c>
      <c r="G825">
        <v>-54</v>
      </c>
      <c r="H825" s="57">
        <v>46699</v>
      </c>
      <c r="I825">
        <v>2383</v>
      </c>
      <c r="J825">
        <v>306134159</v>
      </c>
      <c r="K825">
        <v>84</v>
      </c>
      <c r="L825"/>
      <c r="M825"/>
      <c r="N825">
        <v>1.4156930000000001</v>
      </c>
      <c r="O825" s="83">
        <v>2351.0499999999997</v>
      </c>
      <c r="P825">
        <v>2525.8100000000009</v>
      </c>
      <c r="Q825">
        <v>1.752534</v>
      </c>
      <c r="R825">
        <v>2597.25</v>
      </c>
      <c r="S825">
        <v>1.752534</v>
      </c>
      <c r="T825" s="84">
        <v>2351.0499999999997</v>
      </c>
      <c r="U825" s="57">
        <v>44256</v>
      </c>
      <c r="V825" s="81" t="str">
        <f t="shared" si="36"/>
        <v>102020</v>
      </c>
      <c r="W825" s="80" t="str">
        <f t="shared" si="37"/>
        <v>31 a 60 dias</v>
      </c>
      <c r="X825" s="81" t="str">
        <f t="shared" si="38"/>
        <v>32021</v>
      </c>
    </row>
    <row r="826" spans="1:24" x14ac:dyDescent="0.3">
      <c r="A826" s="57">
        <v>44316</v>
      </c>
      <c r="B826">
        <v>29894663000189</v>
      </c>
      <c r="C826" t="s">
        <v>96</v>
      </c>
      <c r="D826" s="57">
        <v>44001</v>
      </c>
      <c r="E826">
        <v>340.28</v>
      </c>
      <c r="F826" s="57">
        <v>44019</v>
      </c>
      <c r="G826">
        <v>-297</v>
      </c>
      <c r="H826" s="57">
        <v>46545</v>
      </c>
      <c r="I826">
        <v>2229</v>
      </c>
      <c r="J826">
        <v>306145178</v>
      </c>
      <c r="K826">
        <v>84</v>
      </c>
      <c r="L826"/>
      <c r="M826"/>
      <c r="N826">
        <v>1.4531509999999999</v>
      </c>
      <c r="O826" s="83">
        <v>17430.03</v>
      </c>
      <c r="P826">
        <v>16420.180000000008</v>
      </c>
      <c r="Q826">
        <v>1.7989999999999999</v>
      </c>
      <c r="R826">
        <v>18917.629999999997</v>
      </c>
      <c r="S826">
        <v>1.7989999999999999</v>
      </c>
      <c r="T826" s="84">
        <v>17430.03</v>
      </c>
      <c r="U826" s="57">
        <v>44075</v>
      </c>
      <c r="V826" s="81" t="str">
        <f t="shared" si="36"/>
        <v>62020</v>
      </c>
      <c r="W826" s="80" t="str">
        <f t="shared" si="37"/>
        <v>Acima de 120 dias</v>
      </c>
      <c r="X826" s="81" t="str">
        <f t="shared" si="38"/>
        <v>92020</v>
      </c>
    </row>
    <row r="827" spans="1:24" x14ac:dyDescent="0.3">
      <c r="A827" s="57">
        <v>44316</v>
      </c>
      <c r="B827">
        <v>29894663000189</v>
      </c>
      <c r="C827" t="s">
        <v>96</v>
      </c>
      <c r="D827" s="57">
        <v>44040</v>
      </c>
      <c r="E827">
        <v>54.4</v>
      </c>
      <c r="F827" s="57">
        <v>44172</v>
      </c>
      <c r="G827">
        <v>-144</v>
      </c>
      <c r="H827" s="57">
        <v>46545</v>
      </c>
      <c r="I827">
        <v>2229</v>
      </c>
      <c r="J827">
        <v>306147551</v>
      </c>
      <c r="K827">
        <v>84</v>
      </c>
      <c r="L827"/>
      <c r="M827"/>
      <c r="N827">
        <v>1.4332583697234347</v>
      </c>
      <c r="O827" s="83">
        <v>2522.83</v>
      </c>
      <c r="P827">
        <v>2637.1500000000005</v>
      </c>
      <c r="Q827">
        <v>1.7859069999999999</v>
      </c>
      <c r="R827">
        <v>2767.12</v>
      </c>
      <c r="S827">
        <v>1.7859069999999999</v>
      </c>
      <c r="T827" s="84">
        <v>2522.83</v>
      </c>
      <c r="U827" s="57">
        <v>44166</v>
      </c>
      <c r="V827" s="81" t="str">
        <f t="shared" si="36"/>
        <v>72020</v>
      </c>
      <c r="W827" s="80" t="str">
        <f t="shared" si="37"/>
        <v>Acima de 120 dias</v>
      </c>
      <c r="X827" s="81" t="str">
        <f t="shared" si="38"/>
        <v>122020</v>
      </c>
    </row>
    <row r="828" spans="1:24" x14ac:dyDescent="0.3">
      <c r="A828" s="57">
        <v>44316</v>
      </c>
      <c r="B828">
        <v>29894663000189</v>
      </c>
      <c r="C828" t="s">
        <v>96</v>
      </c>
      <c r="D828" s="57">
        <v>44138</v>
      </c>
      <c r="E828">
        <v>631.95000000000005</v>
      </c>
      <c r="F828" s="57">
        <v>44323</v>
      </c>
      <c r="G828">
        <v>7</v>
      </c>
      <c r="H828" s="57">
        <v>46575</v>
      </c>
      <c r="I828">
        <v>2259</v>
      </c>
      <c r="J828">
        <v>306151461</v>
      </c>
      <c r="K828">
        <v>84</v>
      </c>
      <c r="L828"/>
      <c r="M828"/>
      <c r="N828">
        <v>1.389516</v>
      </c>
      <c r="O828" s="83">
        <v>26701.530000000002</v>
      </c>
      <c r="P828">
        <v>30778.829999999991</v>
      </c>
      <c r="Q828">
        <v>1.7352650000000001</v>
      </c>
      <c r="R828">
        <v>29593.23</v>
      </c>
      <c r="S828">
        <v>1.7352650000000001</v>
      </c>
      <c r="T828" s="84">
        <v>26701.530000000002</v>
      </c>
      <c r="U828" s="57">
        <v>44317</v>
      </c>
      <c r="V828" s="81" t="str">
        <f t="shared" si="36"/>
        <v>112020</v>
      </c>
      <c r="W828" s="80" t="str">
        <f t="shared" si="37"/>
        <v>1 a 30 dias</v>
      </c>
      <c r="X828" s="81" t="str">
        <f t="shared" si="38"/>
        <v>52021</v>
      </c>
    </row>
    <row r="829" spans="1:24" x14ac:dyDescent="0.3">
      <c r="A829" s="57">
        <v>44316</v>
      </c>
      <c r="B829">
        <v>29894663000189</v>
      </c>
      <c r="C829" t="s">
        <v>96</v>
      </c>
      <c r="D829" s="57">
        <v>44040</v>
      </c>
      <c r="E829">
        <v>301.10000000000002</v>
      </c>
      <c r="F829" s="57">
        <v>44050</v>
      </c>
      <c r="G829">
        <v>-266</v>
      </c>
      <c r="H829" s="57">
        <v>46545</v>
      </c>
      <c r="I829">
        <v>2229</v>
      </c>
      <c r="J829">
        <v>306151876</v>
      </c>
      <c r="K829">
        <v>84</v>
      </c>
      <c r="L829"/>
      <c r="M829"/>
      <c r="N829">
        <v>1.4385958804395584</v>
      </c>
      <c r="O829" s="83">
        <v>1505.5</v>
      </c>
      <c r="P829">
        <v>14570.659999999994</v>
      </c>
      <c r="Q829">
        <v>1.7866109999999999</v>
      </c>
      <c r="R829">
        <v>1505.5</v>
      </c>
      <c r="S829">
        <v>1.7866109999999999</v>
      </c>
      <c r="T829" s="84">
        <v>1505.5</v>
      </c>
      <c r="U829" s="57">
        <v>44197</v>
      </c>
      <c r="V829" s="81" t="str">
        <f t="shared" si="36"/>
        <v>72020</v>
      </c>
      <c r="W829" s="80" t="str">
        <f t="shared" si="37"/>
        <v>Acima de 120 dias</v>
      </c>
      <c r="X829" s="81" t="str">
        <f t="shared" si="38"/>
        <v>12021</v>
      </c>
    </row>
    <row r="830" spans="1:24" x14ac:dyDescent="0.3">
      <c r="A830" s="57">
        <v>44316</v>
      </c>
      <c r="B830">
        <v>29894663000189</v>
      </c>
      <c r="C830" t="s">
        <v>96</v>
      </c>
      <c r="D830" s="57">
        <v>44099</v>
      </c>
      <c r="E830">
        <v>49.8</v>
      </c>
      <c r="F830" s="57">
        <v>44293</v>
      </c>
      <c r="G830">
        <v>-23</v>
      </c>
      <c r="H830" s="57">
        <v>46575</v>
      </c>
      <c r="I830">
        <v>2259</v>
      </c>
      <c r="J830">
        <v>306159809</v>
      </c>
      <c r="K830">
        <v>84</v>
      </c>
      <c r="L830"/>
      <c r="M830"/>
      <c r="N830">
        <v>1.3922159999999999</v>
      </c>
      <c r="O830" s="83">
        <v>2153.23</v>
      </c>
      <c r="P830">
        <v>2429.7100000000009</v>
      </c>
      <c r="Q830">
        <v>1.736405</v>
      </c>
      <c r="R830">
        <v>2379.9499999999998</v>
      </c>
      <c r="S830">
        <v>1.736405</v>
      </c>
      <c r="T830" s="84">
        <v>2153.23</v>
      </c>
      <c r="U830" s="57">
        <v>44287</v>
      </c>
      <c r="V830" s="81" t="str">
        <f t="shared" si="36"/>
        <v>92020</v>
      </c>
      <c r="W830" s="80" t="str">
        <f t="shared" si="37"/>
        <v>1 a 30 dias</v>
      </c>
      <c r="X830" s="81" t="str">
        <f t="shared" si="38"/>
        <v>42021</v>
      </c>
    </row>
    <row r="831" spans="1:24" x14ac:dyDescent="0.3">
      <c r="A831" s="57">
        <v>44316</v>
      </c>
      <c r="B831">
        <v>29894663000189</v>
      </c>
      <c r="C831" t="s">
        <v>96</v>
      </c>
      <c r="D831" s="57">
        <v>44040</v>
      </c>
      <c r="E831">
        <v>137.78</v>
      </c>
      <c r="F831" s="57">
        <v>44323</v>
      </c>
      <c r="G831">
        <v>7</v>
      </c>
      <c r="H831" s="57">
        <v>46119</v>
      </c>
      <c r="I831">
        <v>1803</v>
      </c>
      <c r="J831">
        <v>306221832</v>
      </c>
      <c r="K831">
        <v>72</v>
      </c>
      <c r="L831"/>
      <c r="M831"/>
      <c r="N831">
        <v>1.4030431034460042</v>
      </c>
      <c r="O831" s="83">
        <v>5101.7199999999993</v>
      </c>
      <c r="P831">
        <v>6085.3700000000017</v>
      </c>
      <c r="Q831">
        <v>1.7957810000000001</v>
      </c>
      <c r="R831">
        <v>5621.0599999999995</v>
      </c>
      <c r="S831">
        <v>1.7957810000000001</v>
      </c>
      <c r="T831" s="84">
        <v>5101.7199999999993</v>
      </c>
      <c r="U831" s="57">
        <v>44317</v>
      </c>
      <c r="V831" s="81" t="str">
        <f t="shared" si="36"/>
        <v>72020</v>
      </c>
      <c r="W831" s="80" t="str">
        <f t="shared" si="37"/>
        <v>1 a 30 dias</v>
      </c>
      <c r="X831" s="81" t="str">
        <f t="shared" si="38"/>
        <v>52021</v>
      </c>
    </row>
    <row r="832" spans="1:24" x14ac:dyDescent="0.3">
      <c r="A832" s="57">
        <v>44316</v>
      </c>
      <c r="B832">
        <v>29894663000189</v>
      </c>
      <c r="C832" t="s">
        <v>96</v>
      </c>
      <c r="D832" s="57">
        <v>43978</v>
      </c>
      <c r="E832">
        <v>262.08999999999997</v>
      </c>
      <c r="F832" s="57">
        <v>44019</v>
      </c>
      <c r="G832">
        <v>-297</v>
      </c>
      <c r="H832" s="57">
        <v>46514</v>
      </c>
      <c r="I832">
        <v>2198</v>
      </c>
      <c r="J832">
        <v>306230527</v>
      </c>
      <c r="K832">
        <v>84</v>
      </c>
      <c r="L832"/>
      <c r="M832"/>
      <c r="N832">
        <v>1.3979820000000001</v>
      </c>
      <c r="O832" s="83">
        <v>13525.81</v>
      </c>
      <c r="P832">
        <v>12930.13</v>
      </c>
      <c r="Q832">
        <v>1.7428269999999999</v>
      </c>
      <c r="R832">
        <v>14676.07</v>
      </c>
      <c r="S832">
        <v>1.7428269999999999</v>
      </c>
      <c r="T832" s="84">
        <v>13525.81</v>
      </c>
      <c r="U832" s="57">
        <v>44044</v>
      </c>
      <c r="V832" s="81" t="str">
        <f t="shared" si="36"/>
        <v>52020</v>
      </c>
      <c r="W832" s="80" t="str">
        <f t="shared" si="37"/>
        <v>Acima de 120 dias</v>
      </c>
      <c r="X832" s="81" t="str">
        <f t="shared" si="38"/>
        <v>82020</v>
      </c>
    </row>
    <row r="833" spans="1:24" x14ac:dyDescent="0.3">
      <c r="A833" s="57">
        <v>44316</v>
      </c>
      <c r="B833">
        <v>29894663000189</v>
      </c>
      <c r="C833" t="s">
        <v>96</v>
      </c>
      <c r="D833" s="57">
        <v>43978</v>
      </c>
      <c r="E833">
        <v>704</v>
      </c>
      <c r="F833" s="57">
        <v>44293</v>
      </c>
      <c r="G833">
        <v>-23</v>
      </c>
      <c r="H833" s="57">
        <v>46514</v>
      </c>
      <c r="I833">
        <v>2198</v>
      </c>
      <c r="J833">
        <v>306231820</v>
      </c>
      <c r="K833">
        <v>84</v>
      </c>
      <c r="L833"/>
      <c r="M833"/>
      <c r="N833">
        <v>1.4416850000000001</v>
      </c>
      <c r="O833" s="83">
        <v>29613.86</v>
      </c>
      <c r="P833">
        <v>34224.14</v>
      </c>
      <c r="Q833">
        <v>1.78945</v>
      </c>
      <c r="R833">
        <v>32668.22</v>
      </c>
      <c r="S833">
        <v>1.78945</v>
      </c>
      <c r="T833" s="84">
        <v>29613.86</v>
      </c>
      <c r="U833" s="57">
        <v>44287</v>
      </c>
      <c r="V833" s="81" t="str">
        <f t="shared" si="36"/>
        <v>52020</v>
      </c>
      <c r="W833" s="80" t="str">
        <f t="shared" si="37"/>
        <v>1 a 30 dias</v>
      </c>
      <c r="X833" s="81" t="str">
        <f t="shared" si="38"/>
        <v>42021</v>
      </c>
    </row>
    <row r="834" spans="1:24" x14ac:dyDescent="0.3">
      <c r="A834" s="57">
        <v>44316</v>
      </c>
      <c r="B834">
        <v>29894663000189</v>
      </c>
      <c r="C834" t="s">
        <v>96</v>
      </c>
      <c r="D834" s="57">
        <v>44134</v>
      </c>
      <c r="E834">
        <v>120</v>
      </c>
      <c r="F834" s="57">
        <v>44323</v>
      </c>
      <c r="G834">
        <v>7</v>
      </c>
      <c r="H834" s="57">
        <v>46699</v>
      </c>
      <c r="I834">
        <v>2383</v>
      </c>
      <c r="J834">
        <v>306240782</v>
      </c>
      <c r="K834">
        <v>84</v>
      </c>
      <c r="L834"/>
      <c r="M834"/>
      <c r="N834">
        <v>1.421054</v>
      </c>
      <c r="O834" s="83">
        <v>5161.1899999999996</v>
      </c>
      <c r="P834">
        <v>5801.3199999999988</v>
      </c>
      <c r="Q834">
        <v>1.7581850000000001</v>
      </c>
      <c r="R834">
        <v>5726.63</v>
      </c>
      <c r="S834">
        <v>1.7581850000000001</v>
      </c>
      <c r="T834" s="84">
        <v>5161.1899999999996</v>
      </c>
      <c r="U834" s="57">
        <v>44317</v>
      </c>
      <c r="V834" s="81" t="str">
        <f t="shared" ref="V834:V897" si="39">MONTH(D834)&amp;YEAR(D834)</f>
        <v>102020</v>
      </c>
      <c r="W834" s="80" t="str">
        <f t="shared" ref="W834:W897" si="40">_xlfn.IFS(G834&lt;-120,"Acima de 120 dias",G834&lt;=-90,"91 a 120 dias",G834&lt;=-61,"61 a 90 dias",G834&lt;=-31,"31 a 60 dias",G834&gt;=-30,"1 a 30 dias")</f>
        <v>1 a 30 dias</v>
      </c>
      <c r="X834" s="81" t="str">
        <f t="shared" si="38"/>
        <v>52021</v>
      </c>
    </row>
    <row r="835" spans="1:24" x14ac:dyDescent="0.3">
      <c r="A835" s="57">
        <v>44316</v>
      </c>
      <c r="B835">
        <v>29894663000189</v>
      </c>
      <c r="C835" t="s">
        <v>96</v>
      </c>
      <c r="D835" s="57">
        <v>44074</v>
      </c>
      <c r="E835">
        <v>155</v>
      </c>
      <c r="F835" s="57">
        <v>44262</v>
      </c>
      <c r="G835">
        <v>-54</v>
      </c>
      <c r="H835" s="57">
        <v>46575</v>
      </c>
      <c r="I835">
        <v>2259</v>
      </c>
      <c r="J835">
        <v>306250084</v>
      </c>
      <c r="K835">
        <v>84</v>
      </c>
      <c r="L835"/>
      <c r="M835"/>
      <c r="N835">
        <v>1.3599999999999999</v>
      </c>
      <c r="O835" s="83">
        <v>7699.29</v>
      </c>
      <c r="P835">
        <v>7712.829999999999</v>
      </c>
      <c r="Q835">
        <v>1.3303940000000001</v>
      </c>
      <c r="R835">
        <v>7634.12</v>
      </c>
      <c r="S835">
        <v>1.3303940000000001</v>
      </c>
      <c r="T835" s="84">
        <v>7699.29</v>
      </c>
      <c r="U835" s="57">
        <v>44287</v>
      </c>
      <c r="V835" s="81" t="str">
        <f t="shared" si="39"/>
        <v>82020</v>
      </c>
      <c r="W835" s="80" t="str">
        <f t="shared" si="40"/>
        <v>31 a 60 dias</v>
      </c>
      <c r="X835" s="81" t="str">
        <f t="shared" ref="X835:X898" si="41">MONTH(U835)&amp;YEAR(U835)</f>
        <v>42021</v>
      </c>
    </row>
    <row r="836" spans="1:24" x14ac:dyDescent="0.3">
      <c r="A836" s="57">
        <v>44316</v>
      </c>
      <c r="B836">
        <v>29894663000189</v>
      </c>
      <c r="C836" t="s">
        <v>96</v>
      </c>
      <c r="D836" s="57">
        <v>44099</v>
      </c>
      <c r="E836">
        <v>271.85000000000002</v>
      </c>
      <c r="F836" s="57">
        <v>44142</v>
      </c>
      <c r="G836">
        <v>-174</v>
      </c>
      <c r="H836" s="57">
        <v>46638</v>
      </c>
      <c r="I836">
        <v>2322</v>
      </c>
      <c r="J836">
        <v>306275427</v>
      </c>
      <c r="K836">
        <v>84</v>
      </c>
      <c r="L836"/>
      <c r="M836"/>
      <c r="N836">
        <v>1.3599999999999999</v>
      </c>
      <c r="O836" s="83">
        <v>14737.640000000001</v>
      </c>
      <c r="P836">
        <v>13581.049999999994</v>
      </c>
      <c r="Q836">
        <v>1.342778</v>
      </c>
      <c r="R836">
        <v>14670.17</v>
      </c>
      <c r="S836">
        <v>1.342778</v>
      </c>
      <c r="T836" s="84">
        <v>14737.640000000001</v>
      </c>
      <c r="U836" s="57">
        <v>44136</v>
      </c>
      <c r="V836" s="81" t="str">
        <f t="shared" si="39"/>
        <v>92020</v>
      </c>
      <c r="W836" s="80" t="str">
        <f t="shared" si="40"/>
        <v>Acima de 120 dias</v>
      </c>
      <c r="X836" s="81" t="str">
        <f t="shared" si="41"/>
        <v>112020</v>
      </c>
    </row>
    <row r="837" spans="1:24" x14ac:dyDescent="0.3">
      <c r="A837" s="57">
        <v>44316</v>
      </c>
      <c r="B837">
        <v>29894663000189</v>
      </c>
      <c r="C837" t="s">
        <v>96</v>
      </c>
      <c r="D837" s="57">
        <v>44074</v>
      </c>
      <c r="E837">
        <v>134</v>
      </c>
      <c r="F837" s="57">
        <v>44323</v>
      </c>
      <c r="G837">
        <v>7</v>
      </c>
      <c r="H837" s="57">
        <v>46638</v>
      </c>
      <c r="I837">
        <v>2322</v>
      </c>
      <c r="J837">
        <v>306280581</v>
      </c>
      <c r="K837">
        <v>84</v>
      </c>
      <c r="L837"/>
      <c r="M837"/>
      <c r="N837">
        <v>1.455311</v>
      </c>
      <c r="O837" s="83">
        <v>5635.94</v>
      </c>
      <c r="P837">
        <v>6404.7400000000007</v>
      </c>
      <c r="Q837">
        <v>1.79382</v>
      </c>
      <c r="R837">
        <v>6239.91</v>
      </c>
      <c r="S837">
        <v>1.79382</v>
      </c>
      <c r="T837" s="84">
        <v>5635.94</v>
      </c>
      <c r="U837" s="57">
        <v>44317</v>
      </c>
      <c r="V837" s="81" t="str">
        <f t="shared" si="39"/>
        <v>82020</v>
      </c>
      <c r="W837" s="80" t="str">
        <f t="shared" si="40"/>
        <v>1 a 30 dias</v>
      </c>
      <c r="X837" s="81" t="str">
        <f t="shared" si="41"/>
        <v>52021</v>
      </c>
    </row>
    <row r="838" spans="1:24" x14ac:dyDescent="0.3">
      <c r="A838" s="57">
        <v>44316</v>
      </c>
      <c r="B838">
        <v>29894663000189</v>
      </c>
      <c r="C838" t="s">
        <v>96</v>
      </c>
      <c r="D838" s="57">
        <v>43936</v>
      </c>
      <c r="E838">
        <v>14.2</v>
      </c>
      <c r="F838" s="57">
        <v>44050</v>
      </c>
      <c r="G838">
        <v>-266</v>
      </c>
      <c r="H838" s="57">
        <v>46090</v>
      </c>
      <c r="I838">
        <v>1774</v>
      </c>
      <c r="J838">
        <v>306316800</v>
      </c>
      <c r="K838">
        <v>72</v>
      </c>
      <c r="L838"/>
      <c r="M838"/>
      <c r="N838">
        <v>1.4949999999999999</v>
      </c>
      <c r="O838" s="83">
        <v>620.37</v>
      </c>
      <c r="P838">
        <v>616.98000000000025</v>
      </c>
      <c r="Q838">
        <v>2.0354679999999998</v>
      </c>
      <c r="R838">
        <v>688.05</v>
      </c>
      <c r="S838">
        <v>2.0354679999999998</v>
      </c>
      <c r="T838" s="84">
        <v>620.37</v>
      </c>
      <c r="U838" s="57">
        <v>44044</v>
      </c>
      <c r="V838" s="81" t="str">
        <f t="shared" si="39"/>
        <v>42020</v>
      </c>
      <c r="W838" s="80" t="str">
        <f t="shared" si="40"/>
        <v>Acima de 120 dias</v>
      </c>
      <c r="X838" s="81" t="str">
        <f t="shared" si="41"/>
        <v>82020</v>
      </c>
    </row>
    <row r="839" spans="1:24" x14ac:dyDescent="0.3">
      <c r="A839" s="57">
        <v>44316</v>
      </c>
      <c r="B839">
        <v>29894663000189</v>
      </c>
      <c r="C839" t="s">
        <v>96</v>
      </c>
      <c r="D839" s="57">
        <v>43978</v>
      </c>
      <c r="E839">
        <v>112.17</v>
      </c>
      <c r="F839" s="57">
        <v>44323</v>
      </c>
      <c r="G839">
        <v>7</v>
      </c>
      <c r="H839" s="57">
        <v>46119</v>
      </c>
      <c r="I839">
        <v>1803</v>
      </c>
      <c r="J839">
        <v>306318949</v>
      </c>
      <c r="K839">
        <v>72</v>
      </c>
      <c r="L839"/>
      <c r="M839"/>
      <c r="N839">
        <v>1.3599999999999999</v>
      </c>
      <c r="O839" s="83">
        <v>4335.83</v>
      </c>
      <c r="P839">
        <v>5099.9500000000025</v>
      </c>
      <c r="Q839">
        <v>1.618811</v>
      </c>
      <c r="R839">
        <v>4626.3</v>
      </c>
      <c r="S839">
        <v>1.618811</v>
      </c>
      <c r="T839" s="84">
        <v>4335.83</v>
      </c>
      <c r="U839" s="57">
        <v>44317</v>
      </c>
      <c r="V839" s="81" t="str">
        <f t="shared" si="39"/>
        <v>52020</v>
      </c>
      <c r="W839" s="80" t="str">
        <f t="shared" si="40"/>
        <v>1 a 30 dias</v>
      </c>
      <c r="X839" s="81" t="str">
        <f t="shared" si="41"/>
        <v>52021</v>
      </c>
    </row>
    <row r="840" spans="1:24" x14ac:dyDescent="0.3">
      <c r="A840" s="57">
        <v>44316</v>
      </c>
      <c r="B840">
        <v>29894663000189</v>
      </c>
      <c r="C840" t="s">
        <v>96</v>
      </c>
      <c r="D840" s="57">
        <v>43978</v>
      </c>
      <c r="E840">
        <v>114.3</v>
      </c>
      <c r="F840" s="57">
        <v>44203</v>
      </c>
      <c r="G840">
        <v>-113</v>
      </c>
      <c r="H840" s="57">
        <v>46484</v>
      </c>
      <c r="I840">
        <v>2168</v>
      </c>
      <c r="J840">
        <v>306325297</v>
      </c>
      <c r="K840">
        <v>84</v>
      </c>
      <c r="L840"/>
      <c r="M840"/>
      <c r="N840">
        <v>1.4373692988376148</v>
      </c>
      <c r="O840" s="83">
        <v>5125.41</v>
      </c>
      <c r="P840">
        <v>5530.4300000000012</v>
      </c>
      <c r="Q840">
        <v>1.7848550000000001</v>
      </c>
      <c r="R840">
        <v>5613.06</v>
      </c>
      <c r="S840">
        <v>1.7848550000000001</v>
      </c>
      <c r="T840" s="84">
        <v>5125.41</v>
      </c>
      <c r="U840" s="57">
        <v>44197</v>
      </c>
      <c r="V840" s="81" t="str">
        <f t="shared" si="39"/>
        <v>52020</v>
      </c>
      <c r="W840" s="80" t="str">
        <f t="shared" si="40"/>
        <v>91 a 120 dias</v>
      </c>
      <c r="X840" s="81" t="str">
        <f t="shared" si="41"/>
        <v>12021</v>
      </c>
    </row>
    <row r="841" spans="1:24" x14ac:dyDescent="0.3">
      <c r="A841" s="57">
        <v>44316</v>
      </c>
      <c r="B841">
        <v>29894663000189</v>
      </c>
      <c r="C841" t="s">
        <v>96</v>
      </c>
      <c r="D841" s="57">
        <v>44134</v>
      </c>
      <c r="E841">
        <v>235</v>
      </c>
      <c r="F841" s="57">
        <v>44234</v>
      </c>
      <c r="G841">
        <v>-82</v>
      </c>
      <c r="H841" s="57">
        <v>46667</v>
      </c>
      <c r="I841">
        <v>2351</v>
      </c>
      <c r="J841">
        <v>306326256</v>
      </c>
      <c r="K841">
        <v>84</v>
      </c>
      <c r="L841"/>
      <c r="M841"/>
      <c r="N841">
        <v>1.4316880000000001</v>
      </c>
      <c r="O841" s="83">
        <v>10687.96</v>
      </c>
      <c r="P841">
        <v>11483.560000000007</v>
      </c>
      <c r="Q841">
        <v>1.7801640000000001</v>
      </c>
      <c r="R841">
        <v>11805.64</v>
      </c>
      <c r="S841">
        <v>1.7801640000000001</v>
      </c>
      <c r="T841" s="84">
        <v>10687.96</v>
      </c>
      <c r="U841" s="57">
        <v>44228</v>
      </c>
      <c r="V841" s="81" t="str">
        <f t="shared" si="39"/>
        <v>102020</v>
      </c>
      <c r="W841" s="80" t="str">
        <f t="shared" si="40"/>
        <v>61 a 90 dias</v>
      </c>
      <c r="X841" s="81" t="str">
        <f t="shared" si="41"/>
        <v>22021</v>
      </c>
    </row>
    <row r="842" spans="1:24" x14ac:dyDescent="0.3">
      <c r="A842" s="57">
        <v>44316</v>
      </c>
      <c r="B842">
        <v>29894663000189</v>
      </c>
      <c r="C842" t="s">
        <v>96</v>
      </c>
      <c r="D842" s="57">
        <v>44134</v>
      </c>
      <c r="E842">
        <v>52.25</v>
      </c>
      <c r="F842" s="57">
        <v>44203</v>
      </c>
      <c r="G842">
        <v>-113</v>
      </c>
      <c r="H842" s="57">
        <v>46699</v>
      </c>
      <c r="I842">
        <v>2383</v>
      </c>
      <c r="J842">
        <v>306326476</v>
      </c>
      <c r="K842">
        <v>84</v>
      </c>
      <c r="L842"/>
      <c r="M842"/>
      <c r="N842">
        <v>1.409395</v>
      </c>
      <c r="O842" s="83">
        <v>2464.56</v>
      </c>
      <c r="P842">
        <v>2536.19</v>
      </c>
      <c r="Q842">
        <v>1.7458229999999999</v>
      </c>
      <c r="R842">
        <v>2711.67</v>
      </c>
      <c r="S842">
        <v>1.7458229999999999</v>
      </c>
      <c r="T842" s="84">
        <v>2464.56</v>
      </c>
      <c r="U842" s="57">
        <v>44197</v>
      </c>
      <c r="V842" s="81" t="str">
        <f t="shared" si="39"/>
        <v>102020</v>
      </c>
      <c r="W842" s="80" t="str">
        <f t="shared" si="40"/>
        <v>91 a 120 dias</v>
      </c>
      <c r="X842" s="81" t="str">
        <f t="shared" si="41"/>
        <v>12021</v>
      </c>
    </row>
    <row r="843" spans="1:24" x14ac:dyDescent="0.3">
      <c r="A843" s="57">
        <v>44316</v>
      </c>
      <c r="B843">
        <v>29894663000189</v>
      </c>
      <c r="C843" t="s">
        <v>96</v>
      </c>
      <c r="D843" s="57">
        <v>44001</v>
      </c>
      <c r="E843">
        <v>170.7</v>
      </c>
      <c r="F843" s="57">
        <v>44354</v>
      </c>
      <c r="G843">
        <v>0</v>
      </c>
      <c r="H843" s="57">
        <v>46514</v>
      </c>
      <c r="I843">
        <v>2198</v>
      </c>
      <c r="J843">
        <v>306332431</v>
      </c>
      <c r="K843">
        <v>84</v>
      </c>
      <c r="L843"/>
      <c r="M843"/>
      <c r="N843">
        <v>1.4431525735059374</v>
      </c>
      <c r="O843" s="83">
        <v>6841.14</v>
      </c>
      <c r="P843">
        <v>8214.32</v>
      </c>
      <c r="Q843">
        <v>1.7883819999999999</v>
      </c>
      <c r="R843">
        <v>7576.36</v>
      </c>
      <c r="S843">
        <v>1.7883819999999999</v>
      </c>
      <c r="T843" s="84">
        <v>6841.14</v>
      </c>
      <c r="U843" s="57">
        <v>44317</v>
      </c>
      <c r="V843" s="81" t="str">
        <f t="shared" si="39"/>
        <v>62020</v>
      </c>
      <c r="W843" s="80" t="str">
        <f t="shared" si="40"/>
        <v>1 a 30 dias</v>
      </c>
      <c r="X843" s="81" t="str">
        <f t="shared" si="41"/>
        <v>52021</v>
      </c>
    </row>
    <row r="844" spans="1:24" x14ac:dyDescent="0.3">
      <c r="A844" s="57">
        <v>44316</v>
      </c>
      <c r="B844">
        <v>29894663000189</v>
      </c>
      <c r="C844" t="s">
        <v>96</v>
      </c>
      <c r="D844" s="57">
        <v>44040</v>
      </c>
      <c r="E844">
        <v>46.86</v>
      </c>
      <c r="F844" s="57">
        <v>44262</v>
      </c>
      <c r="G844">
        <v>-54</v>
      </c>
      <c r="H844" s="57">
        <v>46545</v>
      </c>
      <c r="I844">
        <v>2229</v>
      </c>
      <c r="J844">
        <v>306335423</v>
      </c>
      <c r="K844">
        <v>84</v>
      </c>
      <c r="L844"/>
      <c r="M844"/>
      <c r="N844">
        <v>1.3599999999999999</v>
      </c>
      <c r="O844" s="83">
        <v>2131.14</v>
      </c>
      <c r="P844">
        <v>2328.02</v>
      </c>
      <c r="Q844">
        <v>1.613456</v>
      </c>
      <c r="R844">
        <v>2290.9299999999998</v>
      </c>
      <c r="S844">
        <v>1.613456</v>
      </c>
      <c r="T844" s="84">
        <v>2131.14</v>
      </c>
      <c r="U844" s="57">
        <v>44287</v>
      </c>
      <c r="V844" s="81" t="str">
        <f t="shared" si="39"/>
        <v>72020</v>
      </c>
      <c r="W844" s="80" t="str">
        <f t="shared" si="40"/>
        <v>31 a 60 dias</v>
      </c>
      <c r="X844" s="81" t="str">
        <f t="shared" si="41"/>
        <v>42021</v>
      </c>
    </row>
    <row r="845" spans="1:24" x14ac:dyDescent="0.3">
      <c r="A845" s="57">
        <v>44316</v>
      </c>
      <c r="B845">
        <v>29894663000189</v>
      </c>
      <c r="C845" t="s">
        <v>96</v>
      </c>
      <c r="D845" s="57">
        <v>44099</v>
      </c>
      <c r="E845">
        <v>84.85</v>
      </c>
      <c r="F845" s="57">
        <v>44234</v>
      </c>
      <c r="G845">
        <v>-82</v>
      </c>
      <c r="H845" s="57">
        <v>46210</v>
      </c>
      <c r="I845">
        <v>1894</v>
      </c>
      <c r="J845">
        <v>306354503</v>
      </c>
      <c r="K845">
        <v>72</v>
      </c>
      <c r="L845"/>
      <c r="M845"/>
      <c r="N845">
        <v>1.3914120000000001</v>
      </c>
      <c r="O845" s="83">
        <v>3492.6600000000003</v>
      </c>
      <c r="P845">
        <v>3789.1199999999994</v>
      </c>
      <c r="Q845">
        <v>1.78156</v>
      </c>
      <c r="R845">
        <v>3834.78</v>
      </c>
      <c r="S845">
        <v>1.78156</v>
      </c>
      <c r="T845" s="84">
        <v>3492.6600000000003</v>
      </c>
      <c r="U845" s="57">
        <v>44256</v>
      </c>
      <c r="V845" s="81" t="str">
        <f t="shared" si="39"/>
        <v>92020</v>
      </c>
      <c r="W845" s="80" t="str">
        <f t="shared" si="40"/>
        <v>61 a 90 dias</v>
      </c>
      <c r="X845" s="81" t="str">
        <f t="shared" si="41"/>
        <v>32021</v>
      </c>
    </row>
    <row r="846" spans="1:24" x14ac:dyDescent="0.3">
      <c r="A846" s="57">
        <v>44316</v>
      </c>
      <c r="B846">
        <v>29894663000189</v>
      </c>
      <c r="C846" t="s">
        <v>96</v>
      </c>
      <c r="D846" s="57">
        <v>44074</v>
      </c>
      <c r="E846">
        <v>77.099999999999994</v>
      </c>
      <c r="F846" s="57">
        <v>44234</v>
      </c>
      <c r="G846">
        <v>-82</v>
      </c>
      <c r="H846" s="57">
        <v>46608</v>
      </c>
      <c r="I846">
        <v>2292</v>
      </c>
      <c r="J846">
        <v>306362562</v>
      </c>
      <c r="K846">
        <v>84</v>
      </c>
      <c r="L846"/>
      <c r="M846"/>
      <c r="N846">
        <v>1.3587739999999999</v>
      </c>
      <c r="O846" s="83">
        <v>3542.34</v>
      </c>
      <c r="P846">
        <v>3862.7499999999986</v>
      </c>
      <c r="Q846">
        <v>1.7015089999999999</v>
      </c>
      <c r="R846">
        <v>3903.4900000000002</v>
      </c>
      <c r="S846">
        <v>1.7015089999999999</v>
      </c>
      <c r="T846" s="84">
        <v>3542.34</v>
      </c>
      <c r="U846" s="57">
        <v>44228</v>
      </c>
      <c r="V846" s="81" t="str">
        <f t="shared" si="39"/>
        <v>82020</v>
      </c>
      <c r="W846" s="80" t="str">
        <f t="shared" si="40"/>
        <v>61 a 90 dias</v>
      </c>
      <c r="X846" s="81" t="str">
        <f t="shared" si="41"/>
        <v>22021</v>
      </c>
    </row>
    <row r="847" spans="1:24" x14ac:dyDescent="0.3">
      <c r="A847" s="57">
        <v>44316</v>
      </c>
      <c r="B847">
        <v>29894663000189</v>
      </c>
      <c r="C847" t="s">
        <v>96</v>
      </c>
      <c r="D847" s="57">
        <v>44040</v>
      </c>
      <c r="E847">
        <v>305.36</v>
      </c>
      <c r="F847" s="57">
        <v>44081</v>
      </c>
      <c r="G847">
        <v>-235</v>
      </c>
      <c r="H847" s="57">
        <v>46608</v>
      </c>
      <c r="I847">
        <v>2292</v>
      </c>
      <c r="J847">
        <v>306364213</v>
      </c>
      <c r="K847">
        <v>84</v>
      </c>
      <c r="L847"/>
      <c r="M847"/>
      <c r="N847">
        <v>1.3944669999999999</v>
      </c>
      <c r="O847" s="83">
        <v>15451.47</v>
      </c>
      <c r="P847">
        <v>14880.029999999999</v>
      </c>
      <c r="Q847">
        <v>1.7289730000000001</v>
      </c>
      <c r="R847">
        <v>16827.47</v>
      </c>
      <c r="S847">
        <v>1.7289730000000001</v>
      </c>
      <c r="T847" s="84">
        <v>15451.47</v>
      </c>
      <c r="U847" s="57">
        <v>44075</v>
      </c>
      <c r="V847" s="81" t="str">
        <f t="shared" si="39"/>
        <v>72020</v>
      </c>
      <c r="W847" s="80" t="str">
        <f t="shared" si="40"/>
        <v>Acima de 120 dias</v>
      </c>
      <c r="X847" s="81" t="str">
        <f t="shared" si="41"/>
        <v>92020</v>
      </c>
    </row>
    <row r="848" spans="1:24" x14ac:dyDescent="0.3">
      <c r="A848" s="57">
        <v>44316</v>
      </c>
      <c r="B848">
        <v>29894663000189</v>
      </c>
      <c r="C848" t="s">
        <v>96</v>
      </c>
      <c r="D848" s="57">
        <v>44099</v>
      </c>
      <c r="E848">
        <v>209.57</v>
      </c>
      <c r="F848" s="57">
        <v>44323</v>
      </c>
      <c r="G848">
        <v>7</v>
      </c>
      <c r="H848" s="57">
        <v>46699</v>
      </c>
      <c r="I848">
        <v>2383</v>
      </c>
      <c r="J848">
        <v>306385190</v>
      </c>
      <c r="K848">
        <v>84</v>
      </c>
      <c r="L848"/>
      <c r="M848"/>
      <c r="N848">
        <v>1.4375070000000001</v>
      </c>
      <c r="O848" s="83">
        <v>8944.31</v>
      </c>
      <c r="P848">
        <v>9907.8100000000013</v>
      </c>
      <c r="Q848">
        <v>1.7839830000000001</v>
      </c>
      <c r="R848">
        <v>9949.2899999999991</v>
      </c>
      <c r="S848">
        <v>1.7839830000000001</v>
      </c>
      <c r="T848" s="84">
        <v>8944.31</v>
      </c>
      <c r="U848" s="57">
        <v>44317</v>
      </c>
      <c r="V848" s="81" t="str">
        <f t="shared" si="39"/>
        <v>92020</v>
      </c>
      <c r="W848" s="80" t="str">
        <f t="shared" si="40"/>
        <v>1 a 30 dias</v>
      </c>
      <c r="X848" s="81" t="str">
        <f t="shared" si="41"/>
        <v>52021</v>
      </c>
    </row>
    <row r="849" spans="1:24" x14ac:dyDescent="0.3">
      <c r="A849" s="57">
        <v>44316</v>
      </c>
      <c r="B849">
        <v>29894663000189</v>
      </c>
      <c r="C849" t="s">
        <v>96</v>
      </c>
      <c r="D849" s="57">
        <v>44099</v>
      </c>
      <c r="E849">
        <v>197.44</v>
      </c>
      <c r="F849" s="57">
        <v>44172</v>
      </c>
      <c r="G849">
        <v>-144</v>
      </c>
      <c r="H849" s="57">
        <v>46638</v>
      </c>
      <c r="I849">
        <v>2322</v>
      </c>
      <c r="J849">
        <v>306387413</v>
      </c>
      <c r="K849">
        <v>84</v>
      </c>
      <c r="L849"/>
      <c r="M849"/>
      <c r="N849">
        <v>1.441535</v>
      </c>
      <c r="O849" s="83">
        <v>9303.2899999999991</v>
      </c>
      <c r="P849">
        <v>9595.4599999999991</v>
      </c>
      <c r="Q849">
        <v>1.7890159999999999</v>
      </c>
      <c r="R849">
        <v>10220.34</v>
      </c>
      <c r="S849">
        <v>1.7890159999999999</v>
      </c>
      <c r="T849" s="84">
        <v>9303.2899999999991</v>
      </c>
      <c r="U849" s="57">
        <v>44197</v>
      </c>
      <c r="V849" s="81" t="str">
        <f t="shared" si="39"/>
        <v>92020</v>
      </c>
      <c r="W849" s="80" t="str">
        <f t="shared" si="40"/>
        <v>Acima de 120 dias</v>
      </c>
      <c r="X849" s="81" t="str">
        <f t="shared" si="41"/>
        <v>12021</v>
      </c>
    </row>
    <row r="850" spans="1:24" x14ac:dyDescent="0.3">
      <c r="A850" s="57">
        <v>44316</v>
      </c>
      <c r="B850">
        <v>29894663000189</v>
      </c>
      <c r="C850" t="s">
        <v>96</v>
      </c>
      <c r="D850" s="57">
        <v>44074</v>
      </c>
      <c r="E850">
        <v>62.1</v>
      </c>
      <c r="F850" s="57">
        <v>44081</v>
      </c>
      <c r="G850">
        <v>-235</v>
      </c>
      <c r="H850" s="57">
        <v>46514</v>
      </c>
      <c r="I850">
        <v>2198</v>
      </c>
      <c r="J850">
        <v>306433343</v>
      </c>
      <c r="K850">
        <v>84</v>
      </c>
      <c r="L850"/>
      <c r="M850"/>
      <c r="N850">
        <v>1.4330880478349437</v>
      </c>
      <c r="O850" s="83">
        <v>3049.56</v>
      </c>
      <c r="P850">
        <v>2977.5199999999991</v>
      </c>
      <c r="Q850">
        <v>1.7857860000000001</v>
      </c>
      <c r="R850">
        <v>3323.55</v>
      </c>
      <c r="S850">
        <v>1.7857860000000001</v>
      </c>
      <c r="T850" s="84">
        <v>3049.56</v>
      </c>
      <c r="U850" s="57">
        <v>44105</v>
      </c>
      <c r="V850" s="81" t="str">
        <f t="shared" si="39"/>
        <v>82020</v>
      </c>
      <c r="W850" s="80" t="str">
        <f t="shared" si="40"/>
        <v>Acima de 120 dias</v>
      </c>
      <c r="X850" s="81" t="str">
        <f t="shared" si="41"/>
        <v>102020</v>
      </c>
    </row>
    <row r="851" spans="1:24" x14ac:dyDescent="0.3">
      <c r="A851" s="57">
        <v>44316</v>
      </c>
      <c r="B851">
        <v>29894663000189</v>
      </c>
      <c r="C851" t="s">
        <v>96</v>
      </c>
      <c r="D851" s="57">
        <v>44134</v>
      </c>
      <c r="E851">
        <v>52.15</v>
      </c>
      <c r="F851" s="57">
        <v>44262</v>
      </c>
      <c r="G851">
        <v>-54</v>
      </c>
      <c r="H851" s="57">
        <v>46699</v>
      </c>
      <c r="I851">
        <v>2383</v>
      </c>
      <c r="J851">
        <v>306433969</v>
      </c>
      <c r="K851">
        <v>84</v>
      </c>
      <c r="L851"/>
      <c r="M851"/>
      <c r="N851">
        <v>1.4156930000000001</v>
      </c>
      <c r="O851" s="83">
        <v>2351.0499999999997</v>
      </c>
      <c r="P851">
        <v>2525.8100000000009</v>
      </c>
      <c r="Q851">
        <v>1.752534</v>
      </c>
      <c r="R851">
        <v>2597.25</v>
      </c>
      <c r="S851">
        <v>1.752534</v>
      </c>
      <c r="T851" s="84">
        <v>2351.0499999999997</v>
      </c>
      <c r="U851" s="57">
        <v>44287</v>
      </c>
      <c r="V851" s="81" t="str">
        <f t="shared" si="39"/>
        <v>102020</v>
      </c>
      <c r="W851" s="80" t="str">
        <f t="shared" si="40"/>
        <v>31 a 60 dias</v>
      </c>
      <c r="X851" s="81" t="str">
        <f t="shared" si="41"/>
        <v>42021</v>
      </c>
    </row>
    <row r="852" spans="1:24" x14ac:dyDescent="0.3">
      <c r="A852" s="57">
        <v>44316</v>
      </c>
      <c r="B852">
        <v>29894663000189</v>
      </c>
      <c r="C852" t="s">
        <v>96</v>
      </c>
      <c r="D852" s="57">
        <v>44074</v>
      </c>
      <c r="E852">
        <v>201.21</v>
      </c>
      <c r="F852" s="57">
        <v>44234</v>
      </c>
      <c r="G852">
        <v>-82</v>
      </c>
      <c r="H852" s="57">
        <v>46608</v>
      </c>
      <c r="I852">
        <v>2292</v>
      </c>
      <c r="J852">
        <v>306460863</v>
      </c>
      <c r="K852">
        <v>84</v>
      </c>
      <c r="L852"/>
      <c r="M852"/>
      <c r="N852">
        <v>1.3599999999999999</v>
      </c>
      <c r="O852" s="83">
        <v>9252</v>
      </c>
      <c r="P852">
        <v>10076.520000000002</v>
      </c>
      <c r="Q852">
        <v>1.6984939999999999</v>
      </c>
      <c r="R852">
        <v>10183.43</v>
      </c>
      <c r="S852">
        <v>1.6984939999999999</v>
      </c>
      <c r="T852" s="84">
        <v>9252</v>
      </c>
      <c r="U852" s="57">
        <v>44228</v>
      </c>
      <c r="V852" s="81" t="str">
        <f t="shared" si="39"/>
        <v>82020</v>
      </c>
      <c r="W852" s="80" t="str">
        <f t="shared" si="40"/>
        <v>61 a 90 dias</v>
      </c>
      <c r="X852" s="81" t="str">
        <f t="shared" si="41"/>
        <v>22021</v>
      </c>
    </row>
    <row r="853" spans="1:24" x14ac:dyDescent="0.3">
      <c r="A853" s="57">
        <v>44316</v>
      </c>
      <c r="B853">
        <v>29894663000189</v>
      </c>
      <c r="C853" t="s">
        <v>96</v>
      </c>
      <c r="D853" s="57">
        <v>43978</v>
      </c>
      <c r="E853">
        <v>313.5</v>
      </c>
      <c r="F853" s="57">
        <v>44081</v>
      </c>
      <c r="G853">
        <v>-235</v>
      </c>
      <c r="H853" s="57">
        <v>46484</v>
      </c>
      <c r="I853">
        <v>2168</v>
      </c>
      <c r="J853">
        <v>306528370</v>
      </c>
      <c r="K853">
        <v>84</v>
      </c>
      <c r="L853"/>
      <c r="M853"/>
      <c r="N853">
        <v>1.4335775010339835</v>
      </c>
      <c r="O853" s="83">
        <v>15326.41</v>
      </c>
      <c r="P853">
        <v>15187.899999999992</v>
      </c>
      <c r="Q853">
        <v>1.7808310000000001</v>
      </c>
      <c r="R853">
        <v>16665.21</v>
      </c>
      <c r="S853">
        <v>1.7808310000000001</v>
      </c>
      <c r="T853" s="84">
        <v>15326.41</v>
      </c>
      <c r="U853" s="57">
        <v>44105</v>
      </c>
      <c r="V853" s="81" t="str">
        <f t="shared" si="39"/>
        <v>52020</v>
      </c>
      <c r="W853" s="80" t="str">
        <f t="shared" si="40"/>
        <v>Acima de 120 dias</v>
      </c>
      <c r="X853" s="81" t="str">
        <f t="shared" si="41"/>
        <v>102020</v>
      </c>
    </row>
    <row r="854" spans="1:24" x14ac:dyDescent="0.3">
      <c r="A854" s="57">
        <v>44316</v>
      </c>
      <c r="B854">
        <v>29894663000189</v>
      </c>
      <c r="C854" t="s">
        <v>96</v>
      </c>
      <c r="D854" s="57">
        <v>43978</v>
      </c>
      <c r="E854">
        <v>263.89999999999998</v>
      </c>
      <c r="F854" s="57">
        <v>44081</v>
      </c>
      <c r="G854">
        <v>-235</v>
      </c>
      <c r="H854" s="57">
        <v>46514</v>
      </c>
      <c r="I854">
        <v>2198</v>
      </c>
      <c r="J854">
        <v>306530665</v>
      </c>
      <c r="K854">
        <v>84</v>
      </c>
      <c r="L854"/>
      <c r="M854"/>
      <c r="N854">
        <v>1.44533</v>
      </c>
      <c r="O854" s="83">
        <v>12936.460000000001</v>
      </c>
      <c r="P854">
        <v>12813.460000000001</v>
      </c>
      <c r="Q854">
        <v>1.793318</v>
      </c>
      <c r="R854">
        <v>14080.33</v>
      </c>
      <c r="S854">
        <v>1.793318</v>
      </c>
      <c r="T854" s="84">
        <v>12936.460000000001</v>
      </c>
      <c r="U854" s="57">
        <v>44105</v>
      </c>
      <c r="V854" s="81" t="str">
        <f t="shared" si="39"/>
        <v>52020</v>
      </c>
      <c r="W854" s="80" t="str">
        <f t="shared" si="40"/>
        <v>Acima de 120 dias</v>
      </c>
      <c r="X854" s="81" t="str">
        <f t="shared" si="41"/>
        <v>102020</v>
      </c>
    </row>
    <row r="855" spans="1:24" x14ac:dyDescent="0.3">
      <c r="A855" s="57">
        <v>44316</v>
      </c>
      <c r="B855">
        <v>29894663000189</v>
      </c>
      <c r="C855" t="s">
        <v>96</v>
      </c>
      <c r="D855" s="57">
        <v>44074</v>
      </c>
      <c r="E855">
        <v>143.69999999999999</v>
      </c>
      <c r="F855" s="57">
        <v>44234</v>
      </c>
      <c r="G855">
        <v>-82</v>
      </c>
      <c r="H855" s="57">
        <v>46545</v>
      </c>
      <c r="I855">
        <v>2229</v>
      </c>
      <c r="J855">
        <v>306549175</v>
      </c>
      <c r="K855">
        <v>84</v>
      </c>
      <c r="L855"/>
      <c r="M855"/>
      <c r="N855">
        <v>1.4429834865819133</v>
      </c>
      <c r="O855" s="83">
        <v>6367.76</v>
      </c>
      <c r="P855">
        <v>6912.02</v>
      </c>
      <c r="Q855">
        <v>1.7912520000000001</v>
      </c>
      <c r="R855">
        <v>7002.95</v>
      </c>
      <c r="S855">
        <v>1.7912520000000001</v>
      </c>
      <c r="T855" s="84">
        <v>6367.76</v>
      </c>
      <c r="U855" s="57">
        <v>44228</v>
      </c>
      <c r="V855" s="81" t="str">
        <f t="shared" si="39"/>
        <v>82020</v>
      </c>
      <c r="W855" s="80" t="str">
        <f t="shared" si="40"/>
        <v>61 a 90 dias</v>
      </c>
      <c r="X855" s="81" t="str">
        <f t="shared" si="41"/>
        <v>22021</v>
      </c>
    </row>
    <row r="856" spans="1:24" x14ac:dyDescent="0.3">
      <c r="A856" s="57">
        <v>44316</v>
      </c>
      <c r="B856">
        <v>29894663000189</v>
      </c>
      <c r="C856" t="s">
        <v>96</v>
      </c>
      <c r="D856" s="57">
        <v>44074</v>
      </c>
      <c r="E856">
        <v>118</v>
      </c>
      <c r="F856" s="57">
        <v>44262</v>
      </c>
      <c r="G856">
        <v>-54</v>
      </c>
      <c r="H856" s="57">
        <v>46608</v>
      </c>
      <c r="I856">
        <v>2292</v>
      </c>
      <c r="J856">
        <v>306568223</v>
      </c>
      <c r="K856">
        <v>84</v>
      </c>
      <c r="L856"/>
      <c r="M856"/>
      <c r="N856">
        <v>1.434552</v>
      </c>
      <c r="O856" s="83">
        <v>5185.29</v>
      </c>
      <c r="P856">
        <v>5763.0200000000013</v>
      </c>
      <c r="Q856">
        <v>1.782456</v>
      </c>
      <c r="R856">
        <v>5726.68</v>
      </c>
      <c r="S856">
        <v>1.782456</v>
      </c>
      <c r="T856" s="84">
        <v>5185.29</v>
      </c>
      <c r="U856" s="57">
        <v>44287</v>
      </c>
      <c r="V856" s="81" t="str">
        <f t="shared" si="39"/>
        <v>82020</v>
      </c>
      <c r="W856" s="80" t="str">
        <f t="shared" si="40"/>
        <v>31 a 60 dias</v>
      </c>
      <c r="X856" s="81" t="str">
        <f t="shared" si="41"/>
        <v>42021</v>
      </c>
    </row>
    <row r="857" spans="1:24" x14ac:dyDescent="0.3">
      <c r="A857" s="57">
        <v>44316</v>
      </c>
      <c r="B857">
        <v>29894663000189</v>
      </c>
      <c r="C857" t="s">
        <v>96</v>
      </c>
      <c r="D857" s="57">
        <v>44074</v>
      </c>
      <c r="E857">
        <v>700</v>
      </c>
      <c r="F857" s="57">
        <v>44323</v>
      </c>
      <c r="G857">
        <v>7</v>
      </c>
      <c r="H857" s="57">
        <v>46608</v>
      </c>
      <c r="I857">
        <v>2292</v>
      </c>
      <c r="J857">
        <v>306574685</v>
      </c>
      <c r="K857">
        <v>84</v>
      </c>
      <c r="L857"/>
      <c r="M857"/>
      <c r="N857">
        <v>1.437605</v>
      </c>
      <c r="O857" s="83">
        <v>29332.720000000001</v>
      </c>
      <c r="P857">
        <v>34152.389999999992</v>
      </c>
      <c r="Q857">
        <v>1.7856890000000001</v>
      </c>
      <c r="R857">
        <v>32541.57</v>
      </c>
      <c r="S857">
        <v>1.7856890000000001</v>
      </c>
      <c r="T857" s="84">
        <v>29332.720000000001</v>
      </c>
      <c r="U857" s="57">
        <v>44348</v>
      </c>
      <c r="V857" s="81" t="str">
        <f t="shared" si="39"/>
        <v>82020</v>
      </c>
      <c r="W857" s="80" t="str">
        <f t="shared" si="40"/>
        <v>1 a 30 dias</v>
      </c>
      <c r="X857" s="81" t="str">
        <f t="shared" si="41"/>
        <v>62021</v>
      </c>
    </row>
    <row r="858" spans="1:24" x14ac:dyDescent="0.3">
      <c r="A858" s="57">
        <v>44316</v>
      </c>
      <c r="B858">
        <v>29894663000189</v>
      </c>
      <c r="C858" t="s">
        <v>96</v>
      </c>
      <c r="D858" s="57">
        <v>44074</v>
      </c>
      <c r="E858">
        <v>284.26</v>
      </c>
      <c r="F858" s="57">
        <v>44142</v>
      </c>
      <c r="G858">
        <v>-174</v>
      </c>
      <c r="H858" s="57">
        <v>46273</v>
      </c>
      <c r="I858">
        <v>1957</v>
      </c>
      <c r="J858">
        <v>306579494</v>
      </c>
      <c r="K858">
        <v>72</v>
      </c>
      <c r="L858"/>
      <c r="M858"/>
      <c r="N858">
        <v>1.4084591266592157</v>
      </c>
      <c r="O858" s="83">
        <v>12724.06</v>
      </c>
      <c r="P858">
        <v>12690.079999999998</v>
      </c>
      <c r="Q858">
        <v>1.7859100000000001</v>
      </c>
      <c r="R858">
        <v>13877.63</v>
      </c>
      <c r="S858">
        <v>1.7859100000000001</v>
      </c>
      <c r="T858" s="84">
        <v>12724.06</v>
      </c>
      <c r="U858" s="57">
        <v>44136</v>
      </c>
      <c r="V858" s="81" t="str">
        <f t="shared" si="39"/>
        <v>82020</v>
      </c>
      <c r="W858" s="80" t="str">
        <f t="shared" si="40"/>
        <v>Acima de 120 dias</v>
      </c>
      <c r="X858" s="81" t="str">
        <f t="shared" si="41"/>
        <v>112020</v>
      </c>
    </row>
    <row r="859" spans="1:24" x14ac:dyDescent="0.3">
      <c r="A859" s="57">
        <v>44316</v>
      </c>
      <c r="B859">
        <v>29894663000189</v>
      </c>
      <c r="C859" t="s">
        <v>96</v>
      </c>
      <c r="D859" s="57">
        <v>44099</v>
      </c>
      <c r="E859">
        <v>628.70000000000005</v>
      </c>
      <c r="F859" s="57">
        <v>44323</v>
      </c>
      <c r="G859">
        <v>7</v>
      </c>
      <c r="H859" s="57">
        <v>46638</v>
      </c>
      <c r="I859">
        <v>2322</v>
      </c>
      <c r="J859">
        <v>306589904</v>
      </c>
      <c r="K859">
        <v>84</v>
      </c>
      <c r="L859"/>
      <c r="M859"/>
      <c r="N859">
        <v>1.441414</v>
      </c>
      <c r="O859" s="83">
        <v>26481.360000000001</v>
      </c>
      <c r="P859">
        <v>30555.630000000008</v>
      </c>
      <c r="Q859">
        <v>1.7888980000000001</v>
      </c>
      <c r="R859">
        <v>29401.82</v>
      </c>
      <c r="S859">
        <v>1.7888980000000001</v>
      </c>
      <c r="T859" s="84">
        <v>26481.360000000001</v>
      </c>
      <c r="U859" s="57">
        <v>44317</v>
      </c>
      <c r="V859" s="81" t="str">
        <f t="shared" si="39"/>
        <v>92020</v>
      </c>
      <c r="W859" s="80" t="str">
        <f t="shared" si="40"/>
        <v>1 a 30 dias</v>
      </c>
      <c r="X859" s="81" t="str">
        <f t="shared" si="41"/>
        <v>52021</v>
      </c>
    </row>
    <row r="860" spans="1:24" x14ac:dyDescent="0.3">
      <c r="A860" s="57">
        <v>44316</v>
      </c>
      <c r="B860">
        <v>29894663000189</v>
      </c>
      <c r="C860" t="s">
        <v>96</v>
      </c>
      <c r="D860" s="57">
        <v>43903</v>
      </c>
      <c r="E860">
        <v>12.2</v>
      </c>
      <c r="F860" s="57">
        <v>44293</v>
      </c>
      <c r="G860">
        <v>-23</v>
      </c>
      <c r="H860" s="57">
        <v>46062</v>
      </c>
      <c r="I860">
        <v>1746</v>
      </c>
      <c r="J860">
        <v>306603700</v>
      </c>
      <c r="K860">
        <v>72</v>
      </c>
      <c r="L860"/>
      <c r="M860"/>
      <c r="N860">
        <v>1.5130000000000001</v>
      </c>
      <c r="O860" s="83">
        <v>430.28</v>
      </c>
      <c r="P860">
        <v>526.55000000000018</v>
      </c>
      <c r="Q860">
        <v>2.0500799999999999</v>
      </c>
      <c r="R860">
        <v>486.38</v>
      </c>
      <c r="S860">
        <v>2.0500799999999999</v>
      </c>
      <c r="T860" s="84">
        <v>430.28</v>
      </c>
      <c r="U860" s="57">
        <v>44287</v>
      </c>
      <c r="V860" s="81" t="str">
        <f t="shared" si="39"/>
        <v>32020</v>
      </c>
      <c r="W860" s="80" t="str">
        <f t="shared" si="40"/>
        <v>1 a 30 dias</v>
      </c>
      <c r="X860" s="81" t="str">
        <f t="shared" si="41"/>
        <v>42021</v>
      </c>
    </row>
    <row r="861" spans="1:24" x14ac:dyDescent="0.3">
      <c r="A861" s="57">
        <v>44316</v>
      </c>
      <c r="B861">
        <v>29894663000189</v>
      </c>
      <c r="C861" t="s">
        <v>96</v>
      </c>
      <c r="D861" s="57">
        <v>44040</v>
      </c>
      <c r="E861">
        <v>278.16000000000003</v>
      </c>
      <c r="F861" s="57">
        <v>44323</v>
      </c>
      <c r="G861">
        <v>7</v>
      </c>
      <c r="H861" s="57">
        <v>46545</v>
      </c>
      <c r="I861">
        <v>2229</v>
      </c>
      <c r="J861">
        <v>306644323</v>
      </c>
      <c r="K861">
        <v>84</v>
      </c>
      <c r="L861"/>
      <c r="M861"/>
      <c r="N861">
        <v>1.4490225868169644</v>
      </c>
      <c r="O861" s="83">
        <v>11470.67</v>
      </c>
      <c r="P861">
        <v>13414.069999999996</v>
      </c>
      <c r="Q861">
        <v>1.797696</v>
      </c>
      <c r="R861">
        <v>12698.15</v>
      </c>
      <c r="S861">
        <v>1.797696</v>
      </c>
      <c r="T861" s="84">
        <v>11470.67</v>
      </c>
      <c r="U861" s="57">
        <v>44317</v>
      </c>
      <c r="V861" s="81" t="str">
        <f t="shared" si="39"/>
        <v>72020</v>
      </c>
      <c r="W861" s="80" t="str">
        <f t="shared" si="40"/>
        <v>1 a 30 dias</v>
      </c>
      <c r="X861" s="81" t="str">
        <f t="shared" si="41"/>
        <v>52021</v>
      </c>
    </row>
    <row r="862" spans="1:24" x14ac:dyDescent="0.3">
      <c r="A862" s="57">
        <v>44316</v>
      </c>
      <c r="B862">
        <v>29894663000189</v>
      </c>
      <c r="C862" t="s">
        <v>96</v>
      </c>
      <c r="D862" s="57">
        <v>44040</v>
      </c>
      <c r="E862">
        <v>189.23</v>
      </c>
      <c r="F862" s="57">
        <v>44323</v>
      </c>
      <c r="G862">
        <v>7</v>
      </c>
      <c r="H862" s="57">
        <v>46181</v>
      </c>
      <c r="I862">
        <v>1865</v>
      </c>
      <c r="J862">
        <v>306645104</v>
      </c>
      <c r="K862">
        <v>72</v>
      </c>
      <c r="L862"/>
      <c r="M862"/>
      <c r="N862">
        <v>1.3976859606326755</v>
      </c>
      <c r="O862" s="83">
        <v>7146.9599999999991</v>
      </c>
      <c r="P862">
        <v>8512.32</v>
      </c>
      <c r="Q862">
        <v>1.7884519999999999</v>
      </c>
      <c r="R862">
        <v>7892.24</v>
      </c>
      <c r="S862">
        <v>1.7884519999999999</v>
      </c>
      <c r="T862" s="84">
        <v>7146.9599999999991</v>
      </c>
      <c r="U862" s="57">
        <v>44317</v>
      </c>
      <c r="V862" s="81" t="str">
        <f t="shared" si="39"/>
        <v>72020</v>
      </c>
      <c r="W862" s="80" t="str">
        <f t="shared" si="40"/>
        <v>1 a 30 dias</v>
      </c>
      <c r="X862" s="81" t="str">
        <f t="shared" si="41"/>
        <v>52021</v>
      </c>
    </row>
    <row r="863" spans="1:24" x14ac:dyDescent="0.3">
      <c r="A863" s="57">
        <v>44316</v>
      </c>
      <c r="B863">
        <v>29894663000189</v>
      </c>
      <c r="C863" t="s">
        <v>96</v>
      </c>
      <c r="D863" s="57">
        <v>44074</v>
      </c>
      <c r="E863">
        <v>236.3</v>
      </c>
      <c r="F863" s="57">
        <v>44262</v>
      </c>
      <c r="G863">
        <v>-54</v>
      </c>
      <c r="H863" s="57">
        <v>46545</v>
      </c>
      <c r="I863">
        <v>2229</v>
      </c>
      <c r="J863">
        <v>306646747</v>
      </c>
      <c r="K863">
        <v>84</v>
      </c>
      <c r="L863"/>
      <c r="M863"/>
      <c r="N863">
        <v>1.4477641561264669</v>
      </c>
      <c r="O863" s="83">
        <v>10220.89</v>
      </c>
      <c r="P863">
        <v>11348.390000000001</v>
      </c>
      <c r="Q863">
        <v>1.79634</v>
      </c>
      <c r="R863">
        <v>11263.91</v>
      </c>
      <c r="S863">
        <v>1.79634</v>
      </c>
      <c r="T863" s="84">
        <v>10220.89</v>
      </c>
      <c r="U863" s="57">
        <v>44228</v>
      </c>
      <c r="V863" s="81" t="str">
        <f t="shared" si="39"/>
        <v>82020</v>
      </c>
      <c r="W863" s="80" t="str">
        <f t="shared" si="40"/>
        <v>31 a 60 dias</v>
      </c>
      <c r="X863" s="81" t="str">
        <f t="shared" si="41"/>
        <v>22021</v>
      </c>
    </row>
    <row r="864" spans="1:24" x14ac:dyDescent="0.3">
      <c r="A864" s="57">
        <v>44316</v>
      </c>
      <c r="B864">
        <v>29894663000189</v>
      </c>
      <c r="C864" t="s">
        <v>96</v>
      </c>
      <c r="D864" s="57">
        <v>44074</v>
      </c>
      <c r="E864">
        <v>50</v>
      </c>
      <c r="F864" s="57">
        <v>44234</v>
      </c>
      <c r="G864">
        <v>-82</v>
      </c>
      <c r="H864" s="57">
        <v>46608</v>
      </c>
      <c r="I864">
        <v>2292</v>
      </c>
      <c r="J864">
        <v>306661078</v>
      </c>
      <c r="K864">
        <v>84</v>
      </c>
      <c r="L864"/>
      <c r="M864"/>
      <c r="N864">
        <v>1.3793029999999999</v>
      </c>
      <c r="O864" s="83">
        <v>2283.4499999999998</v>
      </c>
      <c r="P864">
        <v>2487.7099999999996</v>
      </c>
      <c r="Q864">
        <v>1.7234830000000001</v>
      </c>
      <c r="R864">
        <v>2516.38</v>
      </c>
      <c r="S864">
        <v>1.7234830000000001</v>
      </c>
      <c r="T864" s="84">
        <v>2283.4499999999998</v>
      </c>
      <c r="U864" s="57">
        <v>44228</v>
      </c>
      <c r="V864" s="81" t="str">
        <f t="shared" si="39"/>
        <v>82020</v>
      </c>
      <c r="W864" s="80" t="str">
        <f t="shared" si="40"/>
        <v>61 a 90 dias</v>
      </c>
      <c r="X864" s="81" t="str">
        <f t="shared" si="41"/>
        <v>22021</v>
      </c>
    </row>
    <row r="865" spans="1:24" x14ac:dyDescent="0.3">
      <c r="A865" s="57">
        <v>44316</v>
      </c>
      <c r="B865">
        <v>29894663000189</v>
      </c>
      <c r="C865" t="s">
        <v>96</v>
      </c>
      <c r="D865" s="57">
        <v>44074</v>
      </c>
      <c r="E865">
        <v>214.04</v>
      </c>
      <c r="F865" s="57">
        <v>44172</v>
      </c>
      <c r="G865">
        <v>-144</v>
      </c>
      <c r="H865" s="57">
        <v>46608</v>
      </c>
      <c r="I865">
        <v>2292</v>
      </c>
      <c r="J865">
        <v>306663682</v>
      </c>
      <c r="K865">
        <v>84</v>
      </c>
      <c r="L865"/>
      <c r="M865"/>
      <c r="N865">
        <v>1.3599999999999999</v>
      </c>
      <c r="O865" s="83">
        <v>10816.19</v>
      </c>
      <c r="P865">
        <v>10719.029999999997</v>
      </c>
      <c r="Q865">
        <v>1.504956</v>
      </c>
      <c r="R865">
        <v>11260.84</v>
      </c>
      <c r="S865">
        <v>1.504956</v>
      </c>
      <c r="T865" s="84">
        <v>10816.19</v>
      </c>
      <c r="U865" s="57">
        <v>44197</v>
      </c>
      <c r="V865" s="81" t="str">
        <f t="shared" si="39"/>
        <v>82020</v>
      </c>
      <c r="W865" s="80" t="str">
        <f t="shared" si="40"/>
        <v>Acima de 120 dias</v>
      </c>
      <c r="X865" s="81" t="str">
        <f t="shared" si="41"/>
        <v>12021</v>
      </c>
    </row>
    <row r="866" spans="1:24" x14ac:dyDescent="0.3">
      <c r="A866" s="57">
        <v>44316</v>
      </c>
      <c r="B866">
        <v>29894663000189</v>
      </c>
      <c r="C866" t="s">
        <v>96</v>
      </c>
      <c r="D866" s="57">
        <v>44099</v>
      </c>
      <c r="E866">
        <v>151.49</v>
      </c>
      <c r="F866" s="57">
        <v>44262</v>
      </c>
      <c r="G866">
        <v>-54</v>
      </c>
      <c r="H866" s="57">
        <v>46608</v>
      </c>
      <c r="I866">
        <v>2292</v>
      </c>
      <c r="J866">
        <v>306665424</v>
      </c>
      <c r="K866">
        <v>84</v>
      </c>
      <c r="L866"/>
      <c r="M866"/>
      <c r="N866">
        <v>1.4020899999999998</v>
      </c>
      <c r="O866" s="83">
        <v>6722.58</v>
      </c>
      <c r="P866">
        <v>7414.1900000000041</v>
      </c>
      <c r="Q866">
        <v>1.7470460000000001</v>
      </c>
      <c r="R866">
        <v>7422.5</v>
      </c>
      <c r="S866">
        <v>1.7470460000000001</v>
      </c>
      <c r="T866" s="84">
        <v>6722.58</v>
      </c>
      <c r="U866" s="57">
        <v>44287</v>
      </c>
      <c r="V866" s="81" t="str">
        <f t="shared" si="39"/>
        <v>92020</v>
      </c>
      <c r="W866" s="80" t="str">
        <f t="shared" si="40"/>
        <v>31 a 60 dias</v>
      </c>
      <c r="X866" s="81" t="str">
        <f t="shared" si="41"/>
        <v>42021</v>
      </c>
    </row>
    <row r="867" spans="1:24" x14ac:dyDescent="0.3">
      <c r="A867" s="57">
        <v>44316</v>
      </c>
      <c r="B867">
        <v>29894663000189</v>
      </c>
      <c r="C867" t="s">
        <v>96</v>
      </c>
      <c r="D867" s="57">
        <v>44074</v>
      </c>
      <c r="E867">
        <v>313.39999999999998</v>
      </c>
      <c r="F867" s="57">
        <v>44293</v>
      </c>
      <c r="G867">
        <v>-23</v>
      </c>
      <c r="H867" s="57">
        <v>46608</v>
      </c>
      <c r="I867">
        <v>2292</v>
      </c>
      <c r="J867">
        <v>306667739</v>
      </c>
      <c r="K867">
        <v>84</v>
      </c>
      <c r="L867"/>
      <c r="M867"/>
      <c r="N867">
        <v>1.4429989999999999</v>
      </c>
      <c r="O867" s="83">
        <v>13424.199999999999</v>
      </c>
      <c r="P867">
        <v>15262.940000000002</v>
      </c>
      <c r="Q867">
        <v>1.7914490000000001</v>
      </c>
      <c r="R867">
        <v>14858.66</v>
      </c>
      <c r="S867">
        <v>1.7914490000000001</v>
      </c>
      <c r="T867" s="84">
        <v>13424.199999999999</v>
      </c>
      <c r="U867" s="57">
        <v>44287</v>
      </c>
      <c r="V867" s="81" t="str">
        <f t="shared" si="39"/>
        <v>82020</v>
      </c>
      <c r="W867" s="80" t="str">
        <f t="shared" si="40"/>
        <v>1 a 30 dias</v>
      </c>
      <c r="X867" s="81" t="str">
        <f t="shared" si="41"/>
        <v>42021</v>
      </c>
    </row>
    <row r="868" spans="1:24" x14ac:dyDescent="0.3">
      <c r="A868" s="57">
        <v>44316</v>
      </c>
      <c r="B868">
        <v>29894663000189</v>
      </c>
      <c r="C868" t="s">
        <v>96</v>
      </c>
      <c r="D868" s="57">
        <v>44074</v>
      </c>
      <c r="E868">
        <v>175.78</v>
      </c>
      <c r="F868" s="57">
        <v>44234</v>
      </c>
      <c r="G868">
        <v>-82</v>
      </c>
      <c r="H868" s="57">
        <v>46514</v>
      </c>
      <c r="I868">
        <v>2198</v>
      </c>
      <c r="J868">
        <v>306738233</v>
      </c>
      <c r="K868">
        <v>84</v>
      </c>
      <c r="L868"/>
      <c r="M868"/>
      <c r="N868">
        <v>1.4501883884709128</v>
      </c>
      <c r="O868" s="83">
        <v>7726.34</v>
      </c>
      <c r="P868">
        <v>8381.4800000000014</v>
      </c>
      <c r="Q868">
        <v>1.798996</v>
      </c>
      <c r="R868">
        <v>8488.36</v>
      </c>
      <c r="S868">
        <v>1.798996</v>
      </c>
      <c r="T868" s="84">
        <v>7726.34</v>
      </c>
      <c r="U868" s="57">
        <v>44228</v>
      </c>
      <c r="V868" s="81" t="str">
        <f t="shared" si="39"/>
        <v>82020</v>
      </c>
      <c r="W868" s="80" t="str">
        <f t="shared" si="40"/>
        <v>61 a 90 dias</v>
      </c>
      <c r="X868" s="81" t="str">
        <f t="shared" si="41"/>
        <v>22021</v>
      </c>
    </row>
    <row r="869" spans="1:24" x14ac:dyDescent="0.3">
      <c r="A869" s="57">
        <v>44316</v>
      </c>
      <c r="B869">
        <v>29894663000189</v>
      </c>
      <c r="C869" t="s">
        <v>96</v>
      </c>
      <c r="D869" s="57">
        <v>44074</v>
      </c>
      <c r="E869">
        <v>142.38999999999999</v>
      </c>
      <c r="F869" s="57">
        <v>44142</v>
      </c>
      <c r="G869">
        <v>-174</v>
      </c>
      <c r="H869" s="57">
        <v>46575</v>
      </c>
      <c r="I869">
        <v>2259</v>
      </c>
      <c r="J869">
        <v>306745997</v>
      </c>
      <c r="K869">
        <v>84</v>
      </c>
      <c r="L869"/>
      <c r="M869"/>
      <c r="N869">
        <v>1.3637240969080859</v>
      </c>
      <c r="O869" s="83">
        <v>6920.09</v>
      </c>
      <c r="P869">
        <v>7076.5299999999979</v>
      </c>
      <c r="Q869">
        <v>1.7069570000000001</v>
      </c>
      <c r="R869">
        <v>7574.92</v>
      </c>
      <c r="S869">
        <v>1.7069570000000001</v>
      </c>
      <c r="T869" s="84">
        <v>6920.09</v>
      </c>
      <c r="U869" s="57">
        <v>44136</v>
      </c>
      <c r="V869" s="81" t="str">
        <f t="shared" si="39"/>
        <v>82020</v>
      </c>
      <c r="W869" s="80" t="str">
        <f t="shared" si="40"/>
        <v>Acima de 120 dias</v>
      </c>
      <c r="X869" s="81" t="str">
        <f t="shared" si="41"/>
        <v>112020</v>
      </c>
    </row>
    <row r="870" spans="1:24" x14ac:dyDescent="0.3">
      <c r="A870" s="57">
        <v>44316</v>
      </c>
      <c r="B870">
        <v>29894663000189</v>
      </c>
      <c r="C870" t="s">
        <v>96</v>
      </c>
      <c r="D870" s="57">
        <v>44134</v>
      </c>
      <c r="E870">
        <v>243</v>
      </c>
      <c r="F870" s="57">
        <v>44234</v>
      </c>
      <c r="G870">
        <v>-82</v>
      </c>
      <c r="H870" s="57">
        <v>45208</v>
      </c>
      <c r="I870">
        <v>892</v>
      </c>
      <c r="J870">
        <v>306797830</v>
      </c>
      <c r="K870">
        <v>36</v>
      </c>
      <c r="L870"/>
      <c r="M870"/>
      <c r="N870">
        <v>1.3599999999999999</v>
      </c>
      <c r="O870" s="83">
        <v>6415.3</v>
      </c>
      <c r="P870">
        <v>6928.6600000000008</v>
      </c>
      <c r="Q870">
        <v>1.7990010000000001</v>
      </c>
      <c r="R870">
        <v>6756.21</v>
      </c>
      <c r="S870">
        <v>1.7990010000000001</v>
      </c>
      <c r="T870" s="84">
        <v>6415.3</v>
      </c>
      <c r="U870" s="57">
        <v>44228</v>
      </c>
      <c r="V870" s="81" t="str">
        <f t="shared" si="39"/>
        <v>102020</v>
      </c>
      <c r="W870" s="80" t="str">
        <f t="shared" si="40"/>
        <v>61 a 90 dias</v>
      </c>
      <c r="X870" s="81" t="str">
        <f t="shared" si="41"/>
        <v>22021</v>
      </c>
    </row>
    <row r="871" spans="1:24" x14ac:dyDescent="0.3">
      <c r="A871" s="57">
        <v>44316</v>
      </c>
      <c r="B871">
        <v>29894663000189</v>
      </c>
      <c r="C871" t="s">
        <v>96</v>
      </c>
      <c r="D871" s="57">
        <v>43978</v>
      </c>
      <c r="E871">
        <v>110.54</v>
      </c>
      <c r="F871" s="57">
        <v>44203</v>
      </c>
      <c r="G871">
        <v>-113</v>
      </c>
      <c r="H871" s="57">
        <v>46119</v>
      </c>
      <c r="I871">
        <v>1803</v>
      </c>
      <c r="J871">
        <v>306819139</v>
      </c>
      <c r="K871">
        <v>72</v>
      </c>
      <c r="L871"/>
      <c r="M871"/>
      <c r="N871">
        <v>1.5009308387547475</v>
      </c>
      <c r="O871" s="83">
        <v>4290.4399999999996</v>
      </c>
      <c r="P871">
        <v>4821.5900000000029</v>
      </c>
      <c r="Q871">
        <v>2.0567899999999999</v>
      </c>
      <c r="R871">
        <v>4842.59</v>
      </c>
      <c r="S871">
        <v>2.0567899999999999</v>
      </c>
      <c r="T871" s="84">
        <v>4290.4399999999996</v>
      </c>
      <c r="U871" s="57">
        <v>44197</v>
      </c>
      <c r="V871" s="81" t="str">
        <f t="shared" si="39"/>
        <v>52020</v>
      </c>
      <c r="W871" s="80" t="str">
        <f t="shared" si="40"/>
        <v>91 a 120 dias</v>
      </c>
      <c r="X871" s="81" t="str">
        <f t="shared" si="41"/>
        <v>12021</v>
      </c>
    </row>
    <row r="872" spans="1:24" x14ac:dyDescent="0.3">
      <c r="A872" s="57">
        <v>44316</v>
      </c>
      <c r="B872">
        <v>29894663000189</v>
      </c>
      <c r="C872" t="s">
        <v>96</v>
      </c>
      <c r="D872" s="57">
        <v>44040</v>
      </c>
      <c r="E872">
        <v>235.38</v>
      </c>
      <c r="F872" s="57">
        <v>44050</v>
      </c>
      <c r="G872">
        <v>-266</v>
      </c>
      <c r="H872" s="57">
        <v>46119</v>
      </c>
      <c r="I872">
        <v>1803</v>
      </c>
      <c r="J872">
        <v>306820548</v>
      </c>
      <c r="K872">
        <v>72</v>
      </c>
      <c r="L872"/>
      <c r="M872"/>
      <c r="N872">
        <v>1.3811145477801212</v>
      </c>
      <c r="O872" s="83">
        <v>10883</v>
      </c>
      <c r="P872">
        <v>10462.160000000005</v>
      </c>
      <c r="Q872">
        <v>1.772546</v>
      </c>
      <c r="R872">
        <v>11774.650000000001</v>
      </c>
      <c r="S872">
        <v>1.772546</v>
      </c>
      <c r="T872" s="84">
        <v>10883</v>
      </c>
      <c r="U872" s="57">
        <v>44075</v>
      </c>
      <c r="V872" s="81" t="str">
        <f t="shared" si="39"/>
        <v>72020</v>
      </c>
      <c r="W872" s="80" t="str">
        <f t="shared" si="40"/>
        <v>Acima de 120 dias</v>
      </c>
      <c r="X872" s="81" t="str">
        <f t="shared" si="41"/>
        <v>92020</v>
      </c>
    </row>
    <row r="873" spans="1:24" x14ac:dyDescent="0.3">
      <c r="A873" s="57">
        <v>44316</v>
      </c>
      <c r="B873">
        <v>29894663000189</v>
      </c>
      <c r="C873" t="s">
        <v>96</v>
      </c>
      <c r="D873" s="57">
        <v>44040</v>
      </c>
      <c r="E873">
        <v>313.49</v>
      </c>
      <c r="F873" s="57">
        <v>44234</v>
      </c>
      <c r="G873">
        <v>-82</v>
      </c>
      <c r="H873" s="57">
        <v>46514</v>
      </c>
      <c r="I873">
        <v>2198</v>
      </c>
      <c r="J873">
        <v>306833988</v>
      </c>
      <c r="K873">
        <v>84</v>
      </c>
      <c r="L873"/>
      <c r="M873"/>
      <c r="N873">
        <v>1.448749292565199</v>
      </c>
      <c r="O873" s="83">
        <v>13785.86</v>
      </c>
      <c r="P873">
        <v>15024.88</v>
      </c>
      <c r="Q873">
        <v>1.797177</v>
      </c>
      <c r="R873">
        <v>15144.419999999998</v>
      </c>
      <c r="S873">
        <v>1.797177</v>
      </c>
      <c r="T873" s="84">
        <v>13785.86</v>
      </c>
      <c r="U873" s="57">
        <v>44228</v>
      </c>
      <c r="V873" s="81" t="str">
        <f t="shared" si="39"/>
        <v>72020</v>
      </c>
      <c r="W873" s="80" t="str">
        <f t="shared" si="40"/>
        <v>61 a 90 dias</v>
      </c>
      <c r="X873" s="81" t="str">
        <f t="shared" si="41"/>
        <v>22021</v>
      </c>
    </row>
    <row r="874" spans="1:24" x14ac:dyDescent="0.3">
      <c r="A874" s="57">
        <v>44316</v>
      </c>
      <c r="B874">
        <v>29894663000189</v>
      </c>
      <c r="C874" t="s">
        <v>96</v>
      </c>
      <c r="D874" s="57">
        <v>44001</v>
      </c>
      <c r="E874">
        <v>163</v>
      </c>
      <c r="F874" s="57">
        <v>44323</v>
      </c>
      <c r="G874">
        <v>7</v>
      </c>
      <c r="H874" s="57">
        <v>46514</v>
      </c>
      <c r="I874">
        <v>2198</v>
      </c>
      <c r="J874">
        <v>306837005</v>
      </c>
      <c r="K874">
        <v>84</v>
      </c>
      <c r="L874"/>
      <c r="M874"/>
      <c r="N874">
        <v>1.4378610957605256</v>
      </c>
      <c r="O874" s="83">
        <v>6706.09</v>
      </c>
      <c r="P874">
        <v>7857.6699999999992</v>
      </c>
      <c r="Q874">
        <v>1.782759</v>
      </c>
      <c r="R874">
        <v>7409.14</v>
      </c>
      <c r="S874">
        <v>1.782759</v>
      </c>
      <c r="T874" s="84">
        <v>6706.09</v>
      </c>
      <c r="U874" s="57">
        <v>44317</v>
      </c>
      <c r="V874" s="81" t="str">
        <f t="shared" si="39"/>
        <v>62020</v>
      </c>
      <c r="W874" s="80" t="str">
        <f t="shared" si="40"/>
        <v>1 a 30 dias</v>
      </c>
      <c r="X874" s="81" t="str">
        <f t="shared" si="41"/>
        <v>52021</v>
      </c>
    </row>
    <row r="875" spans="1:24" x14ac:dyDescent="0.3">
      <c r="A875" s="57">
        <v>44316</v>
      </c>
      <c r="B875">
        <v>29894663000189</v>
      </c>
      <c r="C875" t="s">
        <v>96</v>
      </c>
      <c r="D875" s="57">
        <v>44074</v>
      </c>
      <c r="E875">
        <v>135.16999999999999</v>
      </c>
      <c r="F875" s="57">
        <v>44293</v>
      </c>
      <c r="G875">
        <v>-23</v>
      </c>
      <c r="H875" s="57">
        <v>45845</v>
      </c>
      <c r="I875">
        <v>1529</v>
      </c>
      <c r="J875">
        <v>306860188</v>
      </c>
      <c r="K875">
        <v>60</v>
      </c>
      <c r="L875"/>
      <c r="M875"/>
      <c r="N875">
        <v>1.3599999999999999</v>
      </c>
      <c r="O875" s="83">
        <v>4700.7300000000005</v>
      </c>
      <c r="P875">
        <v>5489.8599999999969</v>
      </c>
      <c r="Q875">
        <v>1.7830589999999999</v>
      </c>
      <c r="R875">
        <v>5136.4800000000005</v>
      </c>
      <c r="S875">
        <v>1.7830589999999999</v>
      </c>
      <c r="T875" s="84">
        <v>4700.7300000000005</v>
      </c>
      <c r="U875" s="57">
        <v>44287</v>
      </c>
      <c r="V875" s="81" t="str">
        <f t="shared" si="39"/>
        <v>82020</v>
      </c>
      <c r="W875" s="80" t="str">
        <f t="shared" si="40"/>
        <v>1 a 30 dias</v>
      </c>
      <c r="X875" s="81" t="str">
        <f t="shared" si="41"/>
        <v>42021</v>
      </c>
    </row>
    <row r="876" spans="1:24" x14ac:dyDescent="0.3">
      <c r="A876" s="57">
        <v>44316</v>
      </c>
      <c r="B876">
        <v>29894663000189</v>
      </c>
      <c r="C876" t="s">
        <v>96</v>
      </c>
      <c r="D876" s="57">
        <v>44074</v>
      </c>
      <c r="E876">
        <v>250</v>
      </c>
      <c r="F876" s="57">
        <v>44142</v>
      </c>
      <c r="G876">
        <v>-174</v>
      </c>
      <c r="H876" s="57">
        <v>46608</v>
      </c>
      <c r="I876">
        <v>2292</v>
      </c>
      <c r="J876">
        <v>306867997</v>
      </c>
      <c r="K876">
        <v>84</v>
      </c>
      <c r="L876"/>
      <c r="M876"/>
      <c r="N876">
        <v>1.434579</v>
      </c>
      <c r="O876" s="83">
        <v>11985.75</v>
      </c>
      <c r="P876">
        <v>12209.610000000004</v>
      </c>
      <c r="Q876">
        <v>1.782454</v>
      </c>
      <c r="R876">
        <v>13132.74</v>
      </c>
      <c r="S876">
        <v>1.782454</v>
      </c>
      <c r="T876" s="84">
        <v>11985.75</v>
      </c>
      <c r="U876" s="57">
        <v>44166</v>
      </c>
      <c r="V876" s="81" t="str">
        <f t="shared" si="39"/>
        <v>82020</v>
      </c>
      <c r="W876" s="80" t="str">
        <f t="shared" si="40"/>
        <v>Acima de 120 dias</v>
      </c>
      <c r="X876" s="81" t="str">
        <f t="shared" si="41"/>
        <v>122020</v>
      </c>
    </row>
    <row r="877" spans="1:24" x14ac:dyDescent="0.3">
      <c r="A877" s="57">
        <v>44316</v>
      </c>
      <c r="B877">
        <v>29894663000189</v>
      </c>
      <c r="C877" t="s">
        <v>96</v>
      </c>
      <c r="D877" s="57">
        <v>44074</v>
      </c>
      <c r="E877">
        <v>56.5</v>
      </c>
      <c r="F877" s="57">
        <v>44323</v>
      </c>
      <c r="G877">
        <v>7</v>
      </c>
      <c r="H877" s="57">
        <v>46608</v>
      </c>
      <c r="I877">
        <v>2292</v>
      </c>
      <c r="J877">
        <v>306870481</v>
      </c>
      <c r="K877">
        <v>84</v>
      </c>
      <c r="L877"/>
      <c r="M877"/>
      <c r="N877">
        <v>1.439856</v>
      </c>
      <c r="O877" s="83">
        <v>2362.7399999999998</v>
      </c>
      <c r="P877">
        <v>2754.4999999999995</v>
      </c>
      <c r="Q877">
        <v>1.7926850000000001</v>
      </c>
      <c r="R877">
        <v>2624.79</v>
      </c>
      <c r="S877">
        <v>1.7926850000000001</v>
      </c>
      <c r="T877" s="84">
        <v>2362.7399999999998</v>
      </c>
      <c r="U877" s="57">
        <v>44317</v>
      </c>
      <c r="V877" s="81" t="str">
        <f t="shared" si="39"/>
        <v>82020</v>
      </c>
      <c r="W877" s="80" t="str">
        <f t="shared" si="40"/>
        <v>1 a 30 dias</v>
      </c>
      <c r="X877" s="81" t="str">
        <f t="shared" si="41"/>
        <v>52021</v>
      </c>
    </row>
    <row r="878" spans="1:24" x14ac:dyDescent="0.3">
      <c r="A878" s="57">
        <v>44316</v>
      </c>
      <c r="B878">
        <v>29894663000189</v>
      </c>
      <c r="C878" t="s">
        <v>96</v>
      </c>
      <c r="D878" s="57">
        <v>44074</v>
      </c>
      <c r="E878">
        <v>280.32</v>
      </c>
      <c r="F878" s="57">
        <v>44234</v>
      </c>
      <c r="G878">
        <v>-82</v>
      </c>
      <c r="H878" s="57">
        <v>46608</v>
      </c>
      <c r="I878">
        <v>2292</v>
      </c>
      <c r="J878">
        <v>306873734</v>
      </c>
      <c r="K878">
        <v>84</v>
      </c>
      <c r="L878"/>
      <c r="M878"/>
      <c r="N878">
        <v>1.444296</v>
      </c>
      <c r="O878" s="83">
        <v>12563.25</v>
      </c>
      <c r="P878">
        <v>13646.079999999998</v>
      </c>
      <c r="Q878">
        <v>1.7928230000000001</v>
      </c>
      <c r="R878">
        <v>13845.83</v>
      </c>
      <c r="S878">
        <v>1.7928230000000001</v>
      </c>
      <c r="T878" s="84">
        <v>12563.25</v>
      </c>
      <c r="U878" s="57">
        <v>44228</v>
      </c>
      <c r="V878" s="81" t="str">
        <f t="shared" si="39"/>
        <v>82020</v>
      </c>
      <c r="W878" s="80" t="str">
        <f t="shared" si="40"/>
        <v>61 a 90 dias</v>
      </c>
      <c r="X878" s="81" t="str">
        <f t="shared" si="41"/>
        <v>22021</v>
      </c>
    </row>
    <row r="879" spans="1:24" x14ac:dyDescent="0.3">
      <c r="A879" s="57">
        <v>44316</v>
      </c>
      <c r="B879">
        <v>29894663000189</v>
      </c>
      <c r="C879" t="s">
        <v>96</v>
      </c>
      <c r="D879" s="57">
        <v>44134</v>
      </c>
      <c r="E879">
        <v>297.07</v>
      </c>
      <c r="F879" s="57">
        <v>44293</v>
      </c>
      <c r="G879">
        <v>-23</v>
      </c>
      <c r="H879" s="57">
        <v>46667</v>
      </c>
      <c r="I879">
        <v>2351</v>
      </c>
      <c r="J879">
        <v>306887517</v>
      </c>
      <c r="K879">
        <v>84</v>
      </c>
      <c r="L879"/>
      <c r="M879"/>
      <c r="N879">
        <v>1.3599999999999999</v>
      </c>
      <c r="O879" s="83">
        <v>14663.519999999999</v>
      </c>
      <c r="P879">
        <v>14871.46</v>
      </c>
      <c r="Q879">
        <v>1.3561719999999999</v>
      </c>
      <c r="R879">
        <v>14649.359999999999</v>
      </c>
      <c r="S879">
        <v>1.3561719999999999</v>
      </c>
      <c r="T879" s="84">
        <v>14663.519999999999</v>
      </c>
      <c r="U879" s="57">
        <v>44287</v>
      </c>
      <c r="V879" s="81" t="str">
        <f t="shared" si="39"/>
        <v>102020</v>
      </c>
      <c r="W879" s="80" t="str">
        <f t="shared" si="40"/>
        <v>1 a 30 dias</v>
      </c>
      <c r="X879" s="81" t="str">
        <f t="shared" si="41"/>
        <v>42021</v>
      </c>
    </row>
    <row r="880" spans="1:24" x14ac:dyDescent="0.3">
      <c r="A880" s="57">
        <v>44316</v>
      </c>
      <c r="B880">
        <v>29894663000189</v>
      </c>
      <c r="C880" t="s">
        <v>96</v>
      </c>
      <c r="D880" s="57">
        <v>43903</v>
      </c>
      <c r="E880">
        <v>16.420000000000002</v>
      </c>
      <c r="F880" s="57">
        <v>44323</v>
      </c>
      <c r="G880">
        <v>7</v>
      </c>
      <c r="H880" s="57">
        <v>46062</v>
      </c>
      <c r="I880">
        <v>1746</v>
      </c>
      <c r="J880">
        <v>306904228</v>
      </c>
      <c r="K880">
        <v>72</v>
      </c>
      <c r="L880"/>
      <c r="M880"/>
      <c r="N880">
        <v>1.4950000000000001</v>
      </c>
      <c r="O880" s="83">
        <v>564.64</v>
      </c>
      <c r="P880">
        <v>712.45000000000027</v>
      </c>
      <c r="Q880">
        <v>2.034872</v>
      </c>
      <c r="R880">
        <v>640.99</v>
      </c>
      <c r="S880">
        <v>2.034872</v>
      </c>
      <c r="T880" s="84">
        <v>564.64</v>
      </c>
      <c r="U880" s="57">
        <v>44317</v>
      </c>
      <c r="V880" s="81" t="str">
        <f t="shared" si="39"/>
        <v>32020</v>
      </c>
      <c r="W880" s="80" t="str">
        <f t="shared" si="40"/>
        <v>1 a 30 dias</v>
      </c>
      <c r="X880" s="81" t="str">
        <f t="shared" si="41"/>
        <v>52021</v>
      </c>
    </row>
    <row r="881" spans="1:24" x14ac:dyDescent="0.3">
      <c r="A881" s="57">
        <v>44316</v>
      </c>
      <c r="B881">
        <v>29894663000189</v>
      </c>
      <c r="C881" t="s">
        <v>96</v>
      </c>
      <c r="D881" s="57">
        <v>44074</v>
      </c>
      <c r="E881">
        <v>139.85</v>
      </c>
      <c r="F881" s="57">
        <v>44142</v>
      </c>
      <c r="G881">
        <v>-174</v>
      </c>
      <c r="H881" s="57">
        <v>46241</v>
      </c>
      <c r="I881">
        <v>1925</v>
      </c>
      <c r="J881">
        <v>306923412</v>
      </c>
      <c r="K881">
        <v>72</v>
      </c>
      <c r="L881"/>
      <c r="M881"/>
      <c r="N881">
        <v>1.3895714898152989</v>
      </c>
      <c r="O881" s="83">
        <v>6224.7699999999995</v>
      </c>
      <c r="P881">
        <v>6368.09</v>
      </c>
      <c r="Q881">
        <v>1.779156</v>
      </c>
      <c r="R881">
        <v>6800.96</v>
      </c>
      <c r="S881">
        <v>1.779156</v>
      </c>
      <c r="T881" s="84">
        <v>6224.7699999999995</v>
      </c>
      <c r="U881" s="57">
        <v>44197</v>
      </c>
      <c r="V881" s="81" t="str">
        <f t="shared" si="39"/>
        <v>82020</v>
      </c>
      <c r="W881" s="80" t="str">
        <f t="shared" si="40"/>
        <v>Acima de 120 dias</v>
      </c>
      <c r="X881" s="81" t="str">
        <f t="shared" si="41"/>
        <v>12021</v>
      </c>
    </row>
    <row r="882" spans="1:24" x14ac:dyDescent="0.3">
      <c r="A882" s="57">
        <v>44316</v>
      </c>
      <c r="B882">
        <v>29894663000189</v>
      </c>
      <c r="C882" t="s">
        <v>96</v>
      </c>
      <c r="D882" s="57">
        <v>44134</v>
      </c>
      <c r="E882">
        <v>156.03</v>
      </c>
      <c r="F882" s="57">
        <v>44172</v>
      </c>
      <c r="G882">
        <v>-144</v>
      </c>
      <c r="H882" s="57">
        <v>46699</v>
      </c>
      <c r="I882">
        <v>2383</v>
      </c>
      <c r="J882">
        <v>306926754</v>
      </c>
      <c r="K882">
        <v>84</v>
      </c>
      <c r="L882"/>
      <c r="M882"/>
      <c r="N882">
        <v>1.406841</v>
      </c>
      <c r="O882" s="83">
        <v>7521.4000000000005</v>
      </c>
      <c r="P882">
        <v>7580.3700000000026</v>
      </c>
      <c r="Q882">
        <v>1.743066</v>
      </c>
      <c r="R882">
        <v>8259.7899999999991</v>
      </c>
      <c r="S882">
        <v>1.743066</v>
      </c>
      <c r="T882" s="84">
        <v>7521.4000000000005</v>
      </c>
      <c r="U882" s="57">
        <v>44197</v>
      </c>
      <c r="V882" s="81" t="str">
        <f t="shared" si="39"/>
        <v>102020</v>
      </c>
      <c r="W882" s="80" t="str">
        <f t="shared" si="40"/>
        <v>Acima de 120 dias</v>
      </c>
      <c r="X882" s="81" t="str">
        <f t="shared" si="41"/>
        <v>12021</v>
      </c>
    </row>
    <row r="883" spans="1:24" x14ac:dyDescent="0.3">
      <c r="A883" s="57">
        <v>44316</v>
      </c>
      <c r="B883">
        <v>29894663000189</v>
      </c>
      <c r="C883" t="s">
        <v>96</v>
      </c>
      <c r="D883" s="57">
        <v>43978</v>
      </c>
      <c r="E883">
        <v>263.17</v>
      </c>
      <c r="F883" s="57">
        <v>44142</v>
      </c>
      <c r="G883">
        <v>-174</v>
      </c>
      <c r="H883" s="57">
        <v>46514</v>
      </c>
      <c r="I883">
        <v>2198</v>
      </c>
      <c r="J883">
        <v>306932154</v>
      </c>
      <c r="K883">
        <v>84</v>
      </c>
      <c r="L883"/>
      <c r="M883"/>
      <c r="N883">
        <v>1.441705</v>
      </c>
      <c r="O883" s="83">
        <v>12386.1</v>
      </c>
      <c r="P883">
        <v>12793.600000000002</v>
      </c>
      <c r="Q883">
        <v>1.7894490000000001</v>
      </c>
      <c r="R883">
        <v>13527.82</v>
      </c>
      <c r="S883">
        <v>1.7894490000000001</v>
      </c>
      <c r="T883" s="84">
        <v>12386.1</v>
      </c>
      <c r="U883" s="57">
        <v>44136</v>
      </c>
      <c r="V883" s="81" t="str">
        <f t="shared" si="39"/>
        <v>52020</v>
      </c>
      <c r="W883" s="80" t="str">
        <f t="shared" si="40"/>
        <v>Acima de 120 dias</v>
      </c>
      <c r="X883" s="81" t="str">
        <f t="shared" si="41"/>
        <v>112020</v>
      </c>
    </row>
    <row r="884" spans="1:24" x14ac:dyDescent="0.3">
      <c r="A884" s="57">
        <v>44316</v>
      </c>
      <c r="B884">
        <v>29894663000189</v>
      </c>
      <c r="C884" t="s">
        <v>96</v>
      </c>
      <c r="D884" s="57">
        <v>44001</v>
      </c>
      <c r="E884">
        <v>160</v>
      </c>
      <c r="F884" s="57">
        <v>44323</v>
      </c>
      <c r="G884">
        <v>7</v>
      </c>
      <c r="H884" s="57">
        <v>46545</v>
      </c>
      <c r="I884">
        <v>2229</v>
      </c>
      <c r="J884">
        <v>306942699</v>
      </c>
      <c r="K884">
        <v>84</v>
      </c>
      <c r="L884"/>
      <c r="M884"/>
      <c r="N884">
        <v>1.440855</v>
      </c>
      <c r="O884" s="83">
        <v>6620.16</v>
      </c>
      <c r="P884">
        <v>7752.8799999999974</v>
      </c>
      <c r="Q884">
        <v>1.785868</v>
      </c>
      <c r="R884">
        <v>7321.92</v>
      </c>
      <c r="S884">
        <v>1.785868</v>
      </c>
      <c r="T884" s="84">
        <v>6620.16</v>
      </c>
      <c r="U884" s="57">
        <v>44317</v>
      </c>
      <c r="V884" s="81" t="str">
        <f t="shared" si="39"/>
        <v>62020</v>
      </c>
      <c r="W884" s="80" t="str">
        <f t="shared" si="40"/>
        <v>1 a 30 dias</v>
      </c>
      <c r="X884" s="81" t="str">
        <f t="shared" si="41"/>
        <v>52021</v>
      </c>
    </row>
    <row r="885" spans="1:24" x14ac:dyDescent="0.3">
      <c r="A885" s="57">
        <v>44316</v>
      </c>
      <c r="B885">
        <v>29894663000189</v>
      </c>
      <c r="C885" t="s">
        <v>96</v>
      </c>
      <c r="D885" s="57">
        <v>44074</v>
      </c>
      <c r="E885">
        <v>138</v>
      </c>
      <c r="F885" s="57">
        <v>44142</v>
      </c>
      <c r="G885">
        <v>-174</v>
      </c>
      <c r="H885" s="57">
        <v>46575</v>
      </c>
      <c r="I885">
        <v>2259</v>
      </c>
      <c r="J885">
        <v>306954682</v>
      </c>
      <c r="K885">
        <v>84</v>
      </c>
      <c r="L885"/>
      <c r="M885"/>
      <c r="N885">
        <v>1.4353031294751861</v>
      </c>
      <c r="O885" s="83">
        <v>6578.75</v>
      </c>
      <c r="P885">
        <v>6696.6799999999994</v>
      </c>
      <c r="Q885">
        <v>1.7832950000000001</v>
      </c>
      <c r="R885">
        <v>7201.09</v>
      </c>
      <c r="S885">
        <v>1.7832950000000001</v>
      </c>
      <c r="T885" s="84">
        <v>6578.75</v>
      </c>
      <c r="U885" s="57">
        <v>44136</v>
      </c>
      <c r="V885" s="81" t="str">
        <f t="shared" si="39"/>
        <v>82020</v>
      </c>
      <c r="W885" s="80" t="str">
        <f t="shared" si="40"/>
        <v>Acima de 120 dias</v>
      </c>
      <c r="X885" s="81" t="str">
        <f t="shared" si="41"/>
        <v>112020</v>
      </c>
    </row>
    <row r="886" spans="1:24" x14ac:dyDescent="0.3">
      <c r="A886" s="57">
        <v>44316</v>
      </c>
      <c r="B886">
        <v>29894663000189</v>
      </c>
      <c r="C886" t="s">
        <v>96</v>
      </c>
      <c r="D886" s="57">
        <v>44040</v>
      </c>
      <c r="E886">
        <v>95.37</v>
      </c>
      <c r="F886" s="57">
        <v>44262</v>
      </c>
      <c r="G886">
        <v>-54</v>
      </c>
      <c r="H886" s="57">
        <v>46608</v>
      </c>
      <c r="I886">
        <v>2292</v>
      </c>
      <c r="J886">
        <v>306964944</v>
      </c>
      <c r="K886">
        <v>84</v>
      </c>
      <c r="L886"/>
      <c r="M886"/>
      <c r="N886">
        <v>1.3599999999999999</v>
      </c>
      <c r="O886" s="83">
        <v>4485.5499999999993</v>
      </c>
      <c r="P886">
        <v>4703.5599999999977</v>
      </c>
      <c r="Q886">
        <v>1.5416300000000001</v>
      </c>
      <c r="R886">
        <v>4731.3899999999994</v>
      </c>
      <c r="S886">
        <v>1.5416300000000001</v>
      </c>
      <c r="T886" s="84">
        <v>4485.5499999999993</v>
      </c>
      <c r="U886" s="57">
        <v>44287</v>
      </c>
      <c r="V886" s="81" t="str">
        <f t="shared" si="39"/>
        <v>72020</v>
      </c>
      <c r="W886" s="80" t="str">
        <f t="shared" si="40"/>
        <v>31 a 60 dias</v>
      </c>
      <c r="X886" s="81" t="str">
        <f t="shared" si="41"/>
        <v>42021</v>
      </c>
    </row>
    <row r="887" spans="1:24" x14ac:dyDescent="0.3">
      <c r="A887" s="57">
        <v>44316</v>
      </c>
      <c r="B887">
        <v>29894663000189</v>
      </c>
      <c r="C887" t="s">
        <v>96</v>
      </c>
      <c r="D887" s="57">
        <v>44074</v>
      </c>
      <c r="E887">
        <v>188</v>
      </c>
      <c r="F887" s="57">
        <v>44172</v>
      </c>
      <c r="G887">
        <v>-144</v>
      </c>
      <c r="H887" s="57">
        <v>46608</v>
      </c>
      <c r="I887">
        <v>2292</v>
      </c>
      <c r="J887">
        <v>306966611</v>
      </c>
      <c r="K887">
        <v>84</v>
      </c>
      <c r="L887"/>
      <c r="M887"/>
      <c r="N887">
        <v>1.431292</v>
      </c>
      <c r="O887" s="83">
        <v>8833.33</v>
      </c>
      <c r="P887">
        <v>9191.6999999999989</v>
      </c>
      <c r="Q887">
        <v>1.7789779999999999</v>
      </c>
      <c r="R887">
        <v>9696.64</v>
      </c>
      <c r="S887">
        <v>1.7789779999999999</v>
      </c>
      <c r="T887" s="84">
        <v>8833.33</v>
      </c>
      <c r="U887" s="57">
        <v>44166</v>
      </c>
      <c r="V887" s="81" t="str">
        <f t="shared" si="39"/>
        <v>82020</v>
      </c>
      <c r="W887" s="80" t="str">
        <f t="shared" si="40"/>
        <v>Acima de 120 dias</v>
      </c>
      <c r="X887" s="81" t="str">
        <f t="shared" si="41"/>
        <v>122020</v>
      </c>
    </row>
    <row r="888" spans="1:24" x14ac:dyDescent="0.3">
      <c r="A888" s="57">
        <v>44316</v>
      </c>
      <c r="B888">
        <v>29894663000189</v>
      </c>
      <c r="C888" t="s">
        <v>96</v>
      </c>
      <c r="D888" s="57">
        <v>44074</v>
      </c>
      <c r="E888">
        <v>765.1</v>
      </c>
      <c r="F888" s="57">
        <v>44234</v>
      </c>
      <c r="G888">
        <v>-82</v>
      </c>
      <c r="H888" s="57">
        <v>46608</v>
      </c>
      <c r="I888">
        <v>2292</v>
      </c>
      <c r="J888">
        <v>306969018</v>
      </c>
      <c r="K888">
        <v>84</v>
      </c>
      <c r="L888"/>
      <c r="M888"/>
      <c r="N888">
        <v>1.449085</v>
      </c>
      <c r="O888" s="83">
        <v>34243.050000000003</v>
      </c>
      <c r="P888">
        <v>37185.69999999999</v>
      </c>
      <c r="Q888">
        <v>1.7979339999999999</v>
      </c>
      <c r="R888">
        <v>37738.71</v>
      </c>
      <c r="S888">
        <v>1.7979339999999999</v>
      </c>
      <c r="T888" s="84">
        <v>34243.050000000003</v>
      </c>
      <c r="U888" s="57">
        <v>44228</v>
      </c>
      <c r="V888" s="81" t="str">
        <f t="shared" si="39"/>
        <v>82020</v>
      </c>
      <c r="W888" s="80" t="str">
        <f t="shared" si="40"/>
        <v>61 a 90 dias</v>
      </c>
      <c r="X888" s="81" t="str">
        <f t="shared" si="41"/>
        <v>22021</v>
      </c>
    </row>
    <row r="889" spans="1:24" x14ac:dyDescent="0.3">
      <c r="A889" s="57">
        <v>44316</v>
      </c>
      <c r="B889">
        <v>29894663000189</v>
      </c>
      <c r="C889" t="s">
        <v>96</v>
      </c>
      <c r="D889" s="57">
        <v>44099</v>
      </c>
      <c r="E889">
        <v>235</v>
      </c>
      <c r="F889" s="57">
        <v>44262</v>
      </c>
      <c r="G889">
        <v>-54</v>
      </c>
      <c r="H889" s="57">
        <v>46699</v>
      </c>
      <c r="I889">
        <v>2383</v>
      </c>
      <c r="J889">
        <v>306976029</v>
      </c>
      <c r="K889">
        <v>84</v>
      </c>
      <c r="L889"/>
      <c r="M889"/>
      <c r="N889">
        <v>1.3599999999999999</v>
      </c>
      <c r="O889" s="83">
        <v>11186.16</v>
      </c>
      <c r="P889">
        <v>11422.860000000002</v>
      </c>
      <c r="Q889">
        <v>1.5657719999999999</v>
      </c>
      <c r="R889">
        <v>11904.32</v>
      </c>
      <c r="S889">
        <v>1.5657719999999999</v>
      </c>
      <c r="T889" s="84">
        <v>11186.16</v>
      </c>
      <c r="U889" s="57">
        <v>44287</v>
      </c>
      <c r="V889" s="81" t="str">
        <f t="shared" si="39"/>
        <v>92020</v>
      </c>
      <c r="W889" s="80" t="str">
        <f t="shared" si="40"/>
        <v>31 a 60 dias</v>
      </c>
      <c r="X889" s="81" t="str">
        <f t="shared" si="41"/>
        <v>42021</v>
      </c>
    </row>
    <row r="890" spans="1:24" x14ac:dyDescent="0.3">
      <c r="A890" s="57">
        <v>44316</v>
      </c>
      <c r="B890">
        <v>29894663000189</v>
      </c>
      <c r="C890" t="s">
        <v>96</v>
      </c>
      <c r="D890" s="57">
        <v>44099</v>
      </c>
      <c r="E890">
        <v>151.06</v>
      </c>
      <c r="F890" s="57">
        <v>44203</v>
      </c>
      <c r="G890">
        <v>-113</v>
      </c>
      <c r="H890" s="57">
        <v>46638</v>
      </c>
      <c r="I890">
        <v>2322</v>
      </c>
      <c r="J890">
        <v>306977085</v>
      </c>
      <c r="K890">
        <v>84</v>
      </c>
      <c r="L890"/>
      <c r="M890"/>
      <c r="N890">
        <v>1.412131</v>
      </c>
      <c r="O890" s="83">
        <v>7025.37</v>
      </c>
      <c r="P890">
        <v>7414.4100000000008</v>
      </c>
      <c r="Q890">
        <v>1.7576769999999999</v>
      </c>
      <c r="R890">
        <v>7733.02</v>
      </c>
      <c r="S890">
        <v>1.7576769999999999</v>
      </c>
      <c r="T890" s="84">
        <v>7025.37</v>
      </c>
      <c r="U890" s="57">
        <v>44197</v>
      </c>
      <c r="V890" s="81" t="str">
        <f t="shared" si="39"/>
        <v>92020</v>
      </c>
      <c r="W890" s="80" t="str">
        <f t="shared" si="40"/>
        <v>91 a 120 dias</v>
      </c>
      <c r="X890" s="81" t="str">
        <f t="shared" si="41"/>
        <v>12021</v>
      </c>
    </row>
    <row r="891" spans="1:24" x14ac:dyDescent="0.3">
      <c r="A891" s="57">
        <v>44316</v>
      </c>
      <c r="B891">
        <v>29894663000189</v>
      </c>
      <c r="C891" t="s">
        <v>96</v>
      </c>
      <c r="D891" s="57">
        <v>44099</v>
      </c>
      <c r="E891">
        <v>190.68</v>
      </c>
      <c r="F891" s="57">
        <v>44323</v>
      </c>
      <c r="G891">
        <v>7</v>
      </c>
      <c r="H891" s="57">
        <v>45544</v>
      </c>
      <c r="I891">
        <v>1228</v>
      </c>
      <c r="J891">
        <v>306983245</v>
      </c>
      <c r="K891">
        <v>48</v>
      </c>
      <c r="L891"/>
      <c r="M891"/>
      <c r="N891">
        <v>1.3599999999999999</v>
      </c>
      <c r="O891" s="83">
        <v>5581.6900000000005</v>
      </c>
      <c r="P891">
        <v>6715.6799999999985</v>
      </c>
      <c r="Q891">
        <v>1.7964819999999999</v>
      </c>
      <c r="R891">
        <v>6030.92</v>
      </c>
      <c r="S891">
        <v>1.7964819999999999</v>
      </c>
      <c r="T891" s="84">
        <v>5581.6900000000005</v>
      </c>
      <c r="U891" s="57">
        <v>44317</v>
      </c>
      <c r="V891" s="81" t="str">
        <f t="shared" si="39"/>
        <v>92020</v>
      </c>
      <c r="W891" s="80" t="str">
        <f t="shared" si="40"/>
        <v>1 a 30 dias</v>
      </c>
      <c r="X891" s="81" t="str">
        <f t="shared" si="41"/>
        <v>52021</v>
      </c>
    </row>
    <row r="892" spans="1:24" x14ac:dyDescent="0.3">
      <c r="A892" s="57">
        <v>44316</v>
      </c>
      <c r="B892">
        <v>29894663000189</v>
      </c>
      <c r="C892" t="s">
        <v>96</v>
      </c>
      <c r="D892" s="57">
        <v>43978</v>
      </c>
      <c r="E892">
        <v>72.64</v>
      </c>
      <c r="F892" s="57">
        <v>44262</v>
      </c>
      <c r="G892">
        <v>-54</v>
      </c>
      <c r="H892" s="57">
        <v>46119</v>
      </c>
      <c r="I892">
        <v>1803</v>
      </c>
      <c r="J892">
        <v>307017387</v>
      </c>
      <c r="K892">
        <v>72</v>
      </c>
      <c r="L892"/>
      <c r="M892"/>
      <c r="N892">
        <v>1.4949999999999999</v>
      </c>
      <c r="O892" s="83">
        <v>2715.75</v>
      </c>
      <c r="P892">
        <v>3173.89</v>
      </c>
      <c r="Q892">
        <v>1.986893</v>
      </c>
      <c r="R892">
        <v>3041.27</v>
      </c>
      <c r="S892">
        <v>1.986893</v>
      </c>
      <c r="T892" s="84">
        <v>2715.75</v>
      </c>
      <c r="U892" s="57">
        <v>44287</v>
      </c>
      <c r="V892" s="81" t="str">
        <f t="shared" si="39"/>
        <v>52020</v>
      </c>
      <c r="W892" s="80" t="str">
        <f t="shared" si="40"/>
        <v>31 a 60 dias</v>
      </c>
      <c r="X892" s="81" t="str">
        <f t="shared" si="41"/>
        <v>42021</v>
      </c>
    </row>
    <row r="893" spans="1:24" x14ac:dyDescent="0.3">
      <c r="A893" s="57">
        <v>44316</v>
      </c>
      <c r="B893">
        <v>29894663000189</v>
      </c>
      <c r="C893" t="s">
        <v>96</v>
      </c>
      <c r="D893" s="57">
        <v>43978</v>
      </c>
      <c r="E893">
        <v>409.8</v>
      </c>
      <c r="F893" s="57">
        <v>44019</v>
      </c>
      <c r="G893">
        <v>-297</v>
      </c>
      <c r="H893" s="57">
        <v>45390</v>
      </c>
      <c r="I893">
        <v>1074</v>
      </c>
      <c r="J893">
        <v>307022121</v>
      </c>
      <c r="K893">
        <v>48</v>
      </c>
      <c r="L893"/>
      <c r="M893"/>
      <c r="N893">
        <v>1.3599999999999999</v>
      </c>
      <c r="O893" s="83">
        <v>15065.66</v>
      </c>
      <c r="P893">
        <v>14223.729999999998</v>
      </c>
      <c r="Q893">
        <v>1.793466</v>
      </c>
      <c r="R893">
        <v>15840.150000000001</v>
      </c>
      <c r="S893">
        <v>1.793466</v>
      </c>
      <c r="T893" s="84">
        <v>15065.66</v>
      </c>
      <c r="U893" s="57">
        <v>44044</v>
      </c>
      <c r="V893" s="81" t="str">
        <f t="shared" si="39"/>
        <v>52020</v>
      </c>
      <c r="W893" s="80" t="str">
        <f t="shared" si="40"/>
        <v>Acima de 120 dias</v>
      </c>
      <c r="X893" s="81" t="str">
        <f t="shared" si="41"/>
        <v>82020</v>
      </c>
    </row>
    <row r="894" spans="1:24" x14ac:dyDescent="0.3">
      <c r="A894" s="57">
        <v>44316</v>
      </c>
      <c r="B894">
        <v>29894663000189</v>
      </c>
      <c r="C894" t="s">
        <v>96</v>
      </c>
      <c r="D894" s="57">
        <v>44001</v>
      </c>
      <c r="E894">
        <v>313.39999999999998</v>
      </c>
      <c r="F894" s="57">
        <v>44081</v>
      </c>
      <c r="G894">
        <v>-235</v>
      </c>
      <c r="H894" s="57">
        <v>45784</v>
      </c>
      <c r="I894">
        <v>1468</v>
      </c>
      <c r="J894">
        <v>307031349</v>
      </c>
      <c r="K894">
        <v>60</v>
      </c>
      <c r="L894"/>
      <c r="M894"/>
      <c r="N894">
        <v>1.3599999999999999</v>
      </c>
      <c r="O894" s="83">
        <v>12822.130000000001</v>
      </c>
      <c r="P894">
        <v>12659.400000000003</v>
      </c>
      <c r="Q894">
        <v>1.788867</v>
      </c>
      <c r="R894">
        <v>13784.44</v>
      </c>
      <c r="S894">
        <v>1.788867</v>
      </c>
      <c r="T894" s="84">
        <v>12822.130000000001</v>
      </c>
      <c r="U894" s="57">
        <v>44105</v>
      </c>
      <c r="V894" s="81" t="str">
        <f t="shared" si="39"/>
        <v>62020</v>
      </c>
      <c r="W894" s="80" t="str">
        <f t="shared" si="40"/>
        <v>Acima de 120 dias</v>
      </c>
      <c r="X894" s="81" t="str">
        <f t="shared" si="41"/>
        <v>102020</v>
      </c>
    </row>
    <row r="895" spans="1:24" x14ac:dyDescent="0.3">
      <c r="A895" s="57">
        <v>44316</v>
      </c>
      <c r="B895">
        <v>29894663000189</v>
      </c>
      <c r="C895" t="s">
        <v>96</v>
      </c>
      <c r="D895" s="57">
        <v>43978</v>
      </c>
      <c r="E895">
        <v>270.83999999999997</v>
      </c>
      <c r="F895" s="57">
        <v>44081</v>
      </c>
      <c r="G895">
        <v>-235</v>
      </c>
      <c r="H895" s="57">
        <v>46514</v>
      </c>
      <c r="I895">
        <v>2198</v>
      </c>
      <c r="J895">
        <v>307032427</v>
      </c>
      <c r="K895">
        <v>84</v>
      </c>
      <c r="L895"/>
      <c r="M895"/>
      <c r="N895">
        <v>1.4406870000000001</v>
      </c>
      <c r="O895" s="83">
        <v>13292</v>
      </c>
      <c r="P895">
        <v>13171.010000000006</v>
      </c>
      <c r="Q895">
        <v>1.7883830000000001</v>
      </c>
      <c r="R895">
        <v>14467.519999999999</v>
      </c>
      <c r="S895">
        <v>1.7883830000000001</v>
      </c>
      <c r="T895" s="84">
        <v>13292</v>
      </c>
      <c r="U895" s="57">
        <v>44105</v>
      </c>
      <c r="V895" s="81" t="str">
        <f t="shared" si="39"/>
        <v>52020</v>
      </c>
      <c r="W895" s="80" t="str">
        <f t="shared" si="40"/>
        <v>Acima de 120 dias</v>
      </c>
      <c r="X895" s="81" t="str">
        <f t="shared" si="41"/>
        <v>102020</v>
      </c>
    </row>
    <row r="896" spans="1:24" x14ac:dyDescent="0.3">
      <c r="A896" s="57">
        <v>44316</v>
      </c>
      <c r="B896">
        <v>29894663000189</v>
      </c>
      <c r="C896" t="s">
        <v>96</v>
      </c>
      <c r="D896" s="57">
        <v>44040</v>
      </c>
      <c r="E896">
        <v>93.72</v>
      </c>
      <c r="F896" s="57">
        <v>44081</v>
      </c>
      <c r="G896">
        <v>-235</v>
      </c>
      <c r="H896" s="57">
        <v>46545</v>
      </c>
      <c r="I896">
        <v>2229</v>
      </c>
      <c r="J896">
        <v>307046784</v>
      </c>
      <c r="K896">
        <v>84</v>
      </c>
      <c r="L896"/>
      <c r="M896"/>
      <c r="N896">
        <v>1.4391527184494783</v>
      </c>
      <c r="O896" s="83">
        <v>4626.07</v>
      </c>
      <c r="P896">
        <v>4534.3500000000004</v>
      </c>
      <c r="Q896">
        <v>1.7872170000000001</v>
      </c>
      <c r="R896">
        <v>5040.75</v>
      </c>
      <c r="S896">
        <v>1.7872170000000001</v>
      </c>
      <c r="T896" s="84">
        <v>4626.07</v>
      </c>
      <c r="U896" s="57">
        <v>44075</v>
      </c>
      <c r="V896" s="81" t="str">
        <f t="shared" si="39"/>
        <v>72020</v>
      </c>
      <c r="W896" s="80" t="str">
        <f t="shared" si="40"/>
        <v>Acima de 120 dias</v>
      </c>
      <c r="X896" s="81" t="str">
        <f t="shared" si="41"/>
        <v>92020</v>
      </c>
    </row>
    <row r="897" spans="1:24" x14ac:dyDescent="0.3">
      <c r="A897" s="57">
        <v>44316</v>
      </c>
      <c r="B897">
        <v>29894663000189</v>
      </c>
      <c r="C897" t="s">
        <v>96</v>
      </c>
      <c r="D897" s="57">
        <v>44074</v>
      </c>
      <c r="E897">
        <v>435</v>
      </c>
      <c r="F897" s="57">
        <v>44203</v>
      </c>
      <c r="G897">
        <v>-113</v>
      </c>
      <c r="H897" s="57">
        <v>46575</v>
      </c>
      <c r="I897">
        <v>2259</v>
      </c>
      <c r="J897">
        <v>307055322</v>
      </c>
      <c r="K897">
        <v>84</v>
      </c>
      <c r="L897"/>
      <c r="M897"/>
      <c r="N897">
        <v>1.450034900090388</v>
      </c>
      <c r="O897" s="83">
        <v>19786.169999999998</v>
      </c>
      <c r="P897">
        <v>21006.430000000008</v>
      </c>
      <c r="Q897">
        <v>1.7990010000000001</v>
      </c>
      <c r="R897">
        <v>21739.91</v>
      </c>
      <c r="S897">
        <v>1.7990010000000001</v>
      </c>
      <c r="T897" s="84">
        <v>19786.169999999998</v>
      </c>
      <c r="U897" s="57">
        <v>44197</v>
      </c>
      <c r="V897" s="81" t="str">
        <f t="shared" si="39"/>
        <v>82020</v>
      </c>
      <c r="W897" s="80" t="str">
        <f t="shared" si="40"/>
        <v>91 a 120 dias</v>
      </c>
      <c r="X897" s="81" t="str">
        <f t="shared" si="41"/>
        <v>12021</v>
      </c>
    </row>
    <row r="898" spans="1:24" x14ac:dyDescent="0.3">
      <c r="A898" s="57">
        <v>44316</v>
      </c>
      <c r="B898">
        <v>29894663000189</v>
      </c>
      <c r="C898" t="s">
        <v>96</v>
      </c>
      <c r="D898" s="57">
        <v>44099</v>
      </c>
      <c r="E898">
        <v>55.23</v>
      </c>
      <c r="F898" s="57">
        <v>44172</v>
      </c>
      <c r="G898">
        <v>-144</v>
      </c>
      <c r="H898" s="57">
        <v>46638</v>
      </c>
      <c r="I898">
        <v>2322</v>
      </c>
      <c r="J898">
        <v>307072753</v>
      </c>
      <c r="K898">
        <v>84</v>
      </c>
      <c r="L898"/>
      <c r="M898"/>
      <c r="N898">
        <v>1.3599999999999999</v>
      </c>
      <c r="O898" s="83">
        <v>2832.09</v>
      </c>
      <c r="P898">
        <v>2759.1400000000008</v>
      </c>
      <c r="Q898">
        <v>1.4747189999999999</v>
      </c>
      <c r="R898">
        <v>2925.21</v>
      </c>
      <c r="S898">
        <v>1.4747189999999999</v>
      </c>
      <c r="T898" s="84">
        <v>2832.09</v>
      </c>
      <c r="U898" s="57">
        <v>44197</v>
      </c>
      <c r="V898" s="81" t="str">
        <f t="shared" ref="V898:V961" si="42">MONTH(D898)&amp;YEAR(D898)</f>
        <v>92020</v>
      </c>
      <c r="W898" s="80" t="str">
        <f t="shared" ref="W898:W961" si="43">_xlfn.IFS(G898&lt;-120,"Acima de 120 dias",G898&lt;=-90,"91 a 120 dias",G898&lt;=-61,"61 a 90 dias",G898&lt;=-31,"31 a 60 dias",G898&gt;=-30,"1 a 30 dias")</f>
        <v>Acima de 120 dias</v>
      </c>
      <c r="X898" s="81" t="str">
        <f t="shared" si="41"/>
        <v>12021</v>
      </c>
    </row>
    <row r="899" spans="1:24" x14ac:dyDescent="0.3">
      <c r="A899" s="57">
        <v>44316</v>
      </c>
      <c r="B899">
        <v>29894663000189</v>
      </c>
      <c r="C899" t="s">
        <v>96</v>
      </c>
      <c r="D899" s="57">
        <v>44099</v>
      </c>
      <c r="E899">
        <v>98.4</v>
      </c>
      <c r="F899" s="57">
        <v>44323</v>
      </c>
      <c r="G899">
        <v>7</v>
      </c>
      <c r="H899" s="57">
        <v>46638</v>
      </c>
      <c r="I899">
        <v>2322</v>
      </c>
      <c r="J899">
        <v>307083617</v>
      </c>
      <c r="K899">
        <v>84</v>
      </c>
      <c r="L899"/>
      <c r="M899"/>
      <c r="N899">
        <v>1.4396819999999999</v>
      </c>
      <c r="O899" s="83">
        <v>4146.8599999999997</v>
      </c>
      <c r="P899">
        <v>4785.1499999999996</v>
      </c>
      <c r="Q899">
        <v>1.787077</v>
      </c>
      <c r="R899">
        <v>4604.24</v>
      </c>
      <c r="S899">
        <v>1.787077</v>
      </c>
      <c r="T899" s="84">
        <v>4146.8599999999997</v>
      </c>
      <c r="U899" s="57">
        <v>44317</v>
      </c>
      <c r="V899" s="81" t="str">
        <f t="shared" si="42"/>
        <v>92020</v>
      </c>
      <c r="W899" s="80" t="str">
        <f t="shared" si="43"/>
        <v>1 a 30 dias</v>
      </c>
      <c r="X899" s="81" t="str">
        <f t="shared" ref="X899:X962" si="44">MONTH(U899)&amp;YEAR(U899)</f>
        <v>52021</v>
      </c>
    </row>
    <row r="900" spans="1:24" x14ac:dyDescent="0.3">
      <c r="A900" s="57">
        <v>44316</v>
      </c>
      <c r="B900">
        <v>29894663000189</v>
      </c>
      <c r="C900" t="s">
        <v>96</v>
      </c>
      <c r="D900" s="57">
        <v>44074</v>
      </c>
      <c r="E900">
        <v>681.15</v>
      </c>
      <c r="F900" s="57">
        <v>44323</v>
      </c>
      <c r="G900">
        <v>7</v>
      </c>
      <c r="H900" s="57">
        <v>46638</v>
      </c>
      <c r="I900">
        <v>2322</v>
      </c>
      <c r="J900">
        <v>307085235</v>
      </c>
      <c r="K900">
        <v>84</v>
      </c>
      <c r="L900"/>
      <c r="M900"/>
      <c r="N900">
        <v>1.3967210000000001</v>
      </c>
      <c r="O900" s="83">
        <v>29176.93</v>
      </c>
      <c r="P900">
        <v>33221.029999999992</v>
      </c>
      <c r="Q900">
        <v>1.731554</v>
      </c>
      <c r="R900">
        <v>32298.870000000003</v>
      </c>
      <c r="S900">
        <v>1.731554</v>
      </c>
      <c r="T900" s="84">
        <v>29176.93</v>
      </c>
      <c r="U900" s="57">
        <v>44317</v>
      </c>
      <c r="V900" s="81" t="str">
        <f t="shared" si="42"/>
        <v>82020</v>
      </c>
      <c r="W900" s="80" t="str">
        <f t="shared" si="43"/>
        <v>1 a 30 dias</v>
      </c>
      <c r="X900" s="81" t="str">
        <f t="shared" si="44"/>
        <v>52021</v>
      </c>
    </row>
    <row r="901" spans="1:24" x14ac:dyDescent="0.3">
      <c r="A901" s="57">
        <v>44316</v>
      </c>
      <c r="B901">
        <v>29894663000189</v>
      </c>
      <c r="C901" t="s">
        <v>96</v>
      </c>
      <c r="D901" s="57">
        <v>44099</v>
      </c>
      <c r="E901">
        <v>53.19</v>
      </c>
      <c r="F901" s="57">
        <v>44172</v>
      </c>
      <c r="G901">
        <v>-144</v>
      </c>
      <c r="H901" s="57">
        <v>46667</v>
      </c>
      <c r="I901">
        <v>2351</v>
      </c>
      <c r="J901">
        <v>307089117</v>
      </c>
      <c r="K901">
        <v>84</v>
      </c>
      <c r="L901"/>
      <c r="M901"/>
      <c r="N901">
        <v>1.3599999999999999</v>
      </c>
      <c r="O901" s="83">
        <v>2714.02</v>
      </c>
      <c r="P901">
        <v>2621.08</v>
      </c>
      <c r="Q901">
        <v>1.5146230000000001</v>
      </c>
      <c r="R901">
        <v>2835.74</v>
      </c>
      <c r="S901">
        <v>1.5146230000000001</v>
      </c>
      <c r="T901" s="84">
        <v>2714.02</v>
      </c>
      <c r="U901" s="57">
        <v>44197</v>
      </c>
      <c r="V901" s="81" t="str">
        <f t="shared" si="42"/>
        <v>92020</v>
      </c>
      <c r="W901" s="80" t="str">
        <f t="shared" si="43"/>
        <v>Acima de 120 dias</v>
      </c>
      <c r="X901" s="81" t="str">
        <f t="shared" si="44"/>
        <v>12021</v>
      </c>
    </row>
    <row r="902" spans="1:24" x14ac:dyDescent="0.3">
      <c r="A902" s="57">
        <v>44316</v>
      </c>
      <c r="B902">
        <v>29894663000189</v>
      </c>
      <c r="C902" t="s">
        <v>96</v>
      </c>
      <c r="D902" s="57">
        <v>43936</v>
      </c>
      <c r="E902">
        <v>56</v>
      </c>
      <c r="F902" s="57">
        <v>44234</v>
      </c>
      <c r="G902">
        <v>-82</v>
      </c>
      <c r="H902" s="57">
        <v>46090</v>
      </c>
      <c r="I902">
        <v>1774</v>
      </c>
      <c r="J902">
        <v>307112119</v>
      </c>
      <c r="K902">
        <v>72</v>
      </c>
      <c r="L902"/>
      <c r="M902"/>
      <c r="N902">
        <v>1.5130000000000001</v>
      </c>
      <c r="O902" s="83">
        <v>2041.26</v>
      </c>
      <c r="P902">
        <v>2420.04</v>
      </c>
      <c r="Q902">
        <v>2.0652279999999998</v>
      </c>
      <c r="R902">
        <v>2311.75</v>
      </c>
      <c r="S902">
        <v>2.0652279999999998</v>
      </c>
      <c r="T902" s="84">
        <v>2041.26</v>
      </c>
      <c r="U902" s="57">
        <v>44287</v>
      </c>
      <c r="V902" s="81" t="str">
        <f t="shared" si="42"/>
        <v>42020</v>
      </c>
      <c r="W902" s="80" t="str">
        <f t="shared" si="43"/>
        <v>61 a 90 dias</v>
      </c>
      <c r="X902" s="81" t="str">
        <f t="shared" si="44"/>
        <v>42021</v>
      </c>
    </row>
    <row r="903" spans="1:24" x14ac:dyDescent="0.3">
      <c r="A903" s="57">
        <v>44316</v>
      </c>
      <c r="B903">
        <v>29894663000189</v>
      </c>
      <c r="C903" t="s">
        <v>96</v>
      </c>
      <c r="D903" s="57">
        <v>43978</v>
      </c>
      <c r="E903">
        <v>53.55</v>
      </c>
      <c r="F903" s="57">
        <v>44323</v>
      </c>
      <c r="G903">
        <v>7</v>
      </c>
      <c r="H903" s="57">
        <v>46119</v>
      </c>
      <c r="I903">
        <v>1803</v>
      </c>
      <c r="J903">
        <v>307122911</v>
      </c>
      <c r="K903">
        <v>72</v>
      </c>
      <c r="L903"/>
      <c r="M903"/>
      <c r="N903">
        <v>1.4005603209611301</v>
      </c>
      <c r="O903" s="83">
        <v>1985.12</v>
      </c>
      <c r="P903">
        <v>2405.5700000000011</v>
      </c>
      <c r="Q903">
        <v>1.79098</v>
      </c>
      <c r="R903">
        <v>2186.09</v>
      </c>
      <c r="S903">
        <v>1.79098</v>
      </c>
      <c r="T903" s="84">
        <v>1985.12</v>
      </c>
      <c r="U903" s="57">
        <v>44317</v>
      </c>
      <c r="V903" s="81" t="str">
        <f t="shared" si="42"/>
        <v>52020</v>
      </c>
      <c r="W903" s="80" t="str">
        <f t="shared" si="43"/>
        <v>1 a 30 dias</v>
      </c>
      <c r="X903" s="81" t="str">
        <f t="shared" si="44"/>
        <v>52021</v>
      </c>
    </row>
    <row r="904" spans="1:24" x14ac:dyDescent="0.3">
      <c r="A904" s="57">
        <v>44316</v>
      </c>
      <c r="B904">
        <v>29894663000189</v>
      </c>
      <c r="C904" t="s">
        <v>96</v>
      </c>
      <c r="D904" s="57">
        <v>44134</v>
      </c>
      <c r="E904">
        <v>52</v>
      </c>
      <c r="F904" s="57">
        <v>44234</v>
      </c>
      <c r="G904">
        <v>-82</v>
      </c>
      <c r="H904" s="57">
        <v>46699</v>
      </c>
      <c r="I904">
        <v>2383</v>
      </c>
      <c r="J904">
        <v>307127832</v>
      </c>
      <c r="K904">
        <v>84</v>
      </c>
      <c r="L904"/>
      <c r="M904"/>
      <c r="N904">
        <v>1.4034720000000001</v>
      </c>
      <c r="O904" s="83">
        <v>2405.0100000000002</v>
      </c>
      <c r="P904">
        <v>2529.2399999999993</v>
      </c>
      <c r="Q904">
        <v>1.739576</v>
      </c>
      <c r="R904">
        <v>2651.39</v>
      </c>
      <c r="S904">
        <v>1.739576</v>
      </c>
      <c r="T904" s="84">
        <v>2405.0100000000002</v>
      </c>
      <c r="U904" s="57">
        <v>44228</v>
      </c>
      <c r="V904" s="81" t="str">
        <f t="shared" si="42"/>
        <v>102020</v>
      </c>
      <c r="W904" s="80" t="str">
        <f t="shared" si="43"/>
        <v>61 a 90 dias</v>
      </c>
      <c r="X904" s="81" t="str">
        <f t="shared" si="44"/>
        <v>22021</v>
      </c>
    </row>
    <row r="905" spans="1:24" x14ac:dyDescent="0.3">
      <c r="A905" s="57">
        <v>44316</v>
      </c>
      <c r="B905">
        <v>29894663000189</v>
      </c>
      <c r="C905" t="s">
        <v>96</v>
      </c>
      <c r="D905" s="57">
        <v>44040</v>
      </c>
      <c r="E905">
        <v>353.2</v>
      </c>
      <c r="F905" s="57">
        <v>44081</v>
      </c>
      <c r="G905">
        <v>-235</v>
      </c>
      <c r="H905" s="57">
        <v>46608</v>
      </c>
      <c r="I905">
        <v>2292</v>
      </c>
      <c r="J905">
        <v>307166647</v>
      </c>
      <c r="K905">
        <v>84</v>
      </c>
      <c r="L905"/>
      <c r="M905"/>
      <c r="N905">
        <v>1.445784</v>
      </c>
      <c r="O905" s="83">
        <v>17635.48</v>
      </c>
      <c r="P905">
        <v>16907.979999999996</v>
      </c>
      <c r="Q905">
        <v>1.7835300000000001</v>
      </c>
      <c r="R905">
        <v>19204.18</v>
      </c>
      <c r="S905">
        <v>1.7835300000000001</v>
      </c>
      <c r="T905" s="84">
        <v>17635.48</v>
      </c>
      <c r="U905" s="57">
        <v>44075</v>
      </c>
      <c r="V905" s="81" t="str">
        <f t="shared" si="42"/>
        <v>72020</v>
      </c>
      <c r="W905" s="80" t="str">
        <f t="shared" si="43"/>
        <v>Acima de 120 dias</v>
      </c>
      <c r="X905" s="81" t="str">
        <f t="shared" si="44"/>
        <v>92020</v>
      </c>
    </row>
    <row r="906" spans="1:24" x14ac:dyDescent="0.3">
      <c r="A906" s="57">
        <v>44316</v>
      </c>
      <c r="B906">
        <v>29894663000189</v>
      </c>
      <c r="C906" t="s">
        <v>96</v>
      </c>
      <c r="D906" s="57">
        <v>44074</v>
      </c>
      <c r="E906">
        <v>89.3</v>
      </c>
      <c r="F906" s="57">
        <v>44172</v>
      </c>
      <c r="G906">
        <v>-144</v>
      </c>
      <c r="H906" s="57">
        <v>46608</v>
      </c>
      <c r="I906">
        <v>2292</v>
      </c>
      <c r="J906">
        <v>307170505</v>
      </c>
      <c r="K906">
        <v>84</v>
      </c>
      <c r="L906"/>
      <c r="M906"/>
      <c r="N906">
        <v>1.4392430000000001</v>
      </c>
      <c r="O906" s="83">
        <v>4186.63</v>
      </c>
      <c r="P906">
        <v>4354.4800000000005</v>
      </c>
      <c r="Q906">
        <v>1.787455</v>
      </c>
      <c r="R906">
        <v>4595.8100000000004</v>
      </c>
      <c r="S906">
        <v>1.787455</v>
      </c>
      <c r="T906" s="84">
        <v>4186.63</v>
      </c>
      <c r="U906" s="57">
        <v>44166</v>
      </c>
      <c r="V906" s="81" t="str">
        <f t="shared" si="42"/>
        <v>82020</v>
      </c>
      <c r="W906" s="80" t="str">
        <f t="shared" si="43"/>
        <v>Acima de 120 dias</v>
      </c>
      <c r="X906" s="81" t="str">
        <f t="shared" si="44"/>
        <v>122020</v>
      </c>
    </row>
    <row r="907" spans="1:24" x14ac:dyDescent="0.3">
      <c r="A907" s="57">
        <v>44316</v>
      </c>
      <c r="B907">
        <v>29894663000189</v>
      </c>
      <c r="C907" t="s">
        <v>96</v>
      </c>
      <c r="D907" s="57">
        <v>44099</v>
      </c>
      <c r="E907">
        <v>101.34</v>
      </c>
      <c r="F907" s="57">
        <v>44323</v>
      </c>
      <c r="G907">
        <v>7</v>
      </c>
      <c r="H907" s="57">
        <v>46638</v>
      </c>
      <c r="I907">
        <v>2322</v>
      </c>
      <c r="J907">
        <v>307172932</v>
      </c>
      <c r="K907">
        <v>84</v>
      </c>
      <c r="L907"/>
      <c r="M907"/>
      <c r="N907">
        <v>1.4076730000000002</v>
      </c>
      <c r="O907" s="83">
        <v>4313.7</v>
      </c>
      <c r="P907">
        <v>4981.5300000000007</v>
      </c>
      <c r="Q907">
        <v>1.752945</v>
      </c>
      <c r="R907">
        <v>4788.99</v>
      </c>
      <c r="S907">
        <v>1.752945</v>
      </c>
      <c r="T907" s="84">
        <v>4313.7</v>
      </c>
      <c r="U907" s="57">
        <v>44317</v>
      </c>
      <c r="V907" s="81" t="str">
        <f t="shared" si="42"/>
        <v>92020</v>
      </c>
      <c r="W907" s="80" t="str">
        <f t="shared" si="43"/>
        <v>1 a 30 dias</v>
      </c>
      <c r="X907" s="81" t="str">
        <f t="shared" si="44"/>
        <v>52021</v>
      </c>
    </row>
    <row r="908" spans="1:24" x14ac:dyDescent="0.3">
      <c r="A908" s="57">
        <v>44316</v>
      </c>
      <c r="B908">
        <v>29894663000189</v>
      </c>
      <c r="C908" t="s">
        <v>96</v>
      </c>
      <c r="D908" s="57">
        <v>44134</v>
      </c>
      <c r="E908">
        <v>313.5</v>
      </c>
      <c r="F908" s="57">
        <v>44172</v>
      </c>
      <c r="G908">
        <v>-144</v>
      </c>
      <c r="H908" s="57">
        <v>46699</v>
      </c>
      <c r="I908">
        <v>2383</v>
      </c>
      <c r="J908">
        <v>307182758</v>
      </c>
      <c r="K908">
        <v>84</v>
      </c>
      <c r="L908"/>
      <c r="M908"/>
      <c r="N908">
        <v>1.4414750000000001</v>
      </c>
      <c r="O908" s="83">
        <v>14610.09</v>
      </c>
      <c r="P908">
        <v>15049.66</v>
      </c>
      <c r="Q908">
        <v>1.7900149999999999</v>
      </c>
      <c r="R908">
        <v>16118.77</v>
      </c>
      <c r="S908">
        <v>1.7900149999999999</v>
      </c>
      <c r="T908" s="84">
        <v>14610.09</v>
      </c>
      <c r="U908" s="57">
        <v>44256</v>
      </c>
      <c r="V908" s="81" t="str">
        <f t="shared" si="42"/>
        <v>102020</v>
      </c>
      <c r="W908" s="80" t="str">
        <f t="shared" si="43"/>
        <v>Acima de 120 dias</v>
      </c>
      <c r="X908" s="81" t="str">
        <f t="shared" si="44"/>
        <v>32021</v>
      </c>
    </row>
    <row r="909" spans="1:24" x14ac:dyDescent="0.3">
      <c r="A909" s="57">
        <v>44316</v>
      </c>
      <c r="B909">
        <v>29894663000189</v>
      </c>
      <c r="C909" t="s">
        <v>96</v>
      </c>
      <c r="D909" s="57">
        <v>44001</v>
      </c>
      <c r="E909">
        <v>108</v>
      </c>
      <c r="F909" s="57">
        <v>44050</v>
      </c>
      <c r="G909">
        <v>-266</v>
      </c>
      <c r="H909" s="57">
        <v>46514</v>
      </c>
      <c r="I909">
        <v>2198</v>
      </c>
      <c r="J909">
        <v>307230107</v>
      </c>
      <c r="K909">
        <v>84</v>
      </c>
      <c r="L909"/>
      <c r="M909"/>
      <c r="N909">
        <v>1.4451610456554678</v>
      </c>
      <c r="O909" s="83">
        <v>5405.65</v>
      </c>
      <c r="P909">
        <v>5193.6099999999997</v>
      </c>
      <c r="Q909">
        <v>1.7904899999999999</v>
      </c>
      <c r="R909">
        <v>5870.55</v>
      </c>
      <c r="S909">
        <v>1.7904899999999999</v>
      </c>
      <c r="T909" s="84">
        <v>5405.65</v>
      </c>
      <c r="U909" s="57">
        <v>44075</v>
      </c>
      <c r="V909" s="81" t="str">
        <f t="shared" si="42"/>
        <v>62020</v>
      </c>
      <c r="W909" s="80" t="str">
        <f t="shared" si="43"/>
        <v>Acima de 120 dias</v>
      </c>
      <c r="X909" s="81" t="str">
        <f t="shared" si="44"/>
        <v>92020</v>
      </c>
    </row>
    <row r="910" spans="1:24" x14ac:dyDescent="0.3">
      <c r="A910" s="57">
        <v>44316</v>
      </c>
      <c r="B910">
        <v>29894663000189</v>
      </c>
      <c r="C910" t="s">
        <v>96</v>
      </c>
      <c r="D910" s="57">
        <v>44001</v>
      </c>
      <c r="E910">
        <v>92.82</v>
      </c>
      <c r="F910" s="57">
        <v>44323</v>
      </c>
      <c r="G910">
        <v>7</v>
      </c>
      <c r="H910" s="57">
        <v>46545</v>
      </c>
      <c r="I910">
        <v>2229</v>
      </c>
      <c r="J910">
        <v>307244545</v>
      </c>
      <c r="K910">
        <v>84</v>
      </c>
      <c r="L910"/>
      <c r="M910"/>
      <c r="N910">
        <v>1.45319</v>
      </c>
      <c r="O910" s="83">
        <v>3826.31</v>
      </c>
      <c r="P910">
        <v>4478.9499999999989</v>
      </c>
      <c r="Q910">
        <v>1.798996</v>
      </c>
      <c r="R910">
        <v>4232.0199999999995</v>
      </c>
      <c r="S910">
        <v>1.798996</v>
      </c>
      <c r="T910" s="84">
        <v>3826.31</v>
      </c>
      <c r="U910" s="57">
        <v>44317</v>
      </c>
      <c r="V910" s="81" t="str">
        <f t="shared" si="42"/>
        <v>62020</v>
      </c>
      <c r="W910" s="80" t="str">
        <f t="shared" si="43"/>
        <v>1 a 30 dias</v>
      </c>
      <c r="X910" s="81" t="str">
        <f t="shared" si="44"/>
        <v>52021</v>
      </c>
    </row>
    <row r="911" spans="1:24" x14ac:dyDescent="0.3">
      <c r="A911" s="57">
        <v>44316</v>
      </c>
      <c r="B911">
        <v>29894663000189</v>
      </c>
      <c r="C911" t="s">
        <v>96</v>
      </c>
      <c r="D911" s="57">
        <v>44074</v>
      </c>
      <c r="E911">
        <v>349.57</v>
      </c>
      <c r="F911" s="57">
        <v>44323</v>
      </c>
      <c r="G911">
        <v>7</v>
      </c>
      <c r="H911" s="57">
        <v>46608</v>
      </c>
      <c r="I911">
        <v>2292</v>
      </c>
      <c r="J911">
        <v>307258550</v>
      </c>
      <c r="K911">
        <v>84</v>
      </c>
      <c r="L911"/>
      <c r="M911"/>
      <c r="N911">
        <v>1.3599999999999999</v>
      </c>
      <c r="O911" s="83">
        <v>16357.38</v>
      </c>
      <c r="P911">
        <v>17506.350000000002</v>
      </c>
      <c r="Q911">
        <v>1.4154679999999999</v>
      </c>
      <c r="R911">
        <v>16643.3</v>
      </c>
      <c r="S911">
        <v>1.4154679999999999</v>
      </c>
      <c r="T911" s="84">
        <v>16357.38</v>
      </c>
      <c r="U911" s="57">
        <v>44317</v>
      </c>
      <c r="V911" s="81" t="str">
        <f t="shared" si="42"/>
        <v>82020</v>
      </c>
      <c r="W911" s="80" t="str">
        <f t="shared" si="43"/>
        <v>1 a 30 dias</v>
      </c>
      <c r="X911" s="81" t="str">
        <f t="shared" si="44"/>
        <v>52021</v>
      </c>
    </row>
    <row r="912" spans="1:24" x14ac:dyDescent="0.3">
      <c r="A912" s="57">
        <v>44316</v>
      </c>
      <c r="B912">
        <v>29894663000189</v>
      </c>
      <c r="C912" t="s">
        <v>96</v>
      </c>
      <c r="D912" s="57">
        <v>44074</v>
      </c>
      <c r="E912">
        <v>280</v>
      </c>
      <c r="F912" s="57">
        <v>44172</v>
      </c>
      <c r="G912">
        <v>-144</v>
      </c>
      <c r="H912" s="57">
        <v>46608</v>
      </c>
      <c r="I912">
        <v>2292</v>
      </c>
      <c r="J912">
        <v>307263044</v>
      </c>
      <c r="K912">
        <v>84</v>
      </c>
      <c r="L912"/>
      <c r="M912"/>
      <c r="N912">
        <v>1.3599999999999999</v>
      </c>
      <c r="O912" s="83">
        <v>14860.32</v>
      </c>
      <c r="P912">
        <v>14022.329999999998</v>
      </c>
      <c r="Q912">
        <v>1.3281670000000001</v>
      </c>
      <c r="R912">
        <v>14730.96</v>
      </c>
      <c r="S912">
        <v>1.3281670000000001</v>
      </c>
      <c r="T912" s="84">
        <v>14860.32</v>
      </c>
      <c r="U912" s="57">
        <v>44166</v>
      </c>
      <c r="V912" s="81" t="str">
        <f t="shared" si="42"/>
        <v>82020</v>
      </c>
      <c r="W912" s="80" t="str">
        <f t="shared" si="43"/>
        <v>Acima de 120 dias</v>
      </c>
      <c r="X912" s="81" t="str">
        <f t="shared" si="44"/>
        <v>122020</v>
      </c>
    </row>
    <row r="913" spans="1:24" x14ac:dyDescent="0.3">
      <c r="A913" s="57">
        <v>44316</v>
      </c>
      <c r="B913">
        <v>29894663000189</v>
      </c>
      <c r="C913" t="s">
        <v>96</v>
      </c>
      <c r="D913" s="57">
        <v>44074</v>
      </c>
      <c r="E913">
        <v>120</v>
      </c>
      <c r="F913" s="57">
        <v>44203</v>
      </c>
      <c r="G913">
        <v>-113</v>
      </c>
      <c r="H913" s="57">
        <v>46575</v>
      </c>
      <c r="I913">
        <v>2259</v>
      </c>
      <c r="J913">
        <v>307263313</v>
      </c>
      <c r="K913">
        <v>84</v>
      </c>
      <c r="L913"/>
      <c r="M913"/>
      <c r="N913">
        <v>1.432979604433797</v>
      </c>
      <c r="O913" s="83">
        <v>5484.21</v>
      </c>
      <c r="P913">
        <v>5827.63</v>
      </c>
      <c r="Q913">
        <v>1.7808139999999999</v>
      </c>
      <c r="R913">
        <v>6025.7</v>
      </c>
      <c r="S913">
        <v>1.7808139999999999</v>
      </c>
      <c r="T913" s="84">
        <v>5484.21</v>
      </c>
      <c r="U913" s="57">
        <v>44197</v>
      </c>
      <c r="V913" s="81" t="str">
        <f t="shared" si="42"/>
        <v>82020</v>
      </c>
      <c r="W913" s="80" t="str">
        <f t="shared" si="43"/>
        <v>91 a 120 dias</v>
      </c>
      <c r="X913" s="81" t="str">
        <f t="shared" si="44"/>
        <v>12021</v>
      </c>
    </row>
    <row r="914" spans="1:24" x14ac:dyDescent="0.3">
      <c r="A914" s="57">
        <v>44316</v>
      </c>
      <c r="B914">
        <v>29894663000189</v>
      </c>
      <c r="C914" t="s">
        <v>96</v>
      </c>
      <c r="D914" s="57">
        <v>44099</v>
      </c>
      <c r="E914">
        <v>205.27</v>
      </c>
      <c r="F914" s="57">
        <v>44323</v>
      </c>
      <c r="G914">
        <v>7</v>
      </c>
      <c r="H914" s="57">
        <v>46638</v>
      </c>
      <c r="I914">
        <v>2322</v>
      </c>
      <c r="J914">
        <v>307284972</v>
      </c>
      <c r="K914">
        <v>84</v>
      </c>
      <c r="L914"/>
      <c r="M914"/>
      <c r="N914">
        <v>1.3599999999999999</v>
      </c>
      <c r="O914" s="83">
        <v>9415.4700000000012</v>
      </c>
      <c r="P914">
        <v>10254.819999999996</v>
      </c>
      <c r="Q914">
        <v>1.5036339999999999</v>
      </c>
      <c r="R914">
        <v>9845.6200000000008</v>
      </c>
      <c r="S914">
        <v>1.5036339999999999</v>
      </c>
      <c r="T914" s="84">
        <v>9415.4700000000012</v>
      </c>
      <c r="U914" s="57">
        <v>44317</v>
      </c>
      <c r="V914" s="81" t="str">
        <f t="shared" si="42"/>
        <v>92020</v>
      </c>
      <c r="W914" s="80" t="str">
        <f t="shared" si="43"/>
        <v>1 a 30 dias</v>
      </c>
      <c r="X914" s="81" t="str">
        <f t="shared" si="44"/>
        <v>52021</v>
      </c>
    </row>
    <row r="915" spans="1:24" x14ac:dyDescent="0.3">
      <c r="A915" s="57">
        <v>44316</v>
      </c>
      <c r="B915">
        <v>29894663000189</v>
      </c>
      <c r="C915" t="s">
        <v>96</v>
      </c>
      <c r="D915" s="57">
        <v>43978</v>
      </c>
      <c r="E915">
        <v>42.6</v>
      </c>
      <c r="F915" s="57">
        <v>44050</v>
      </c>
      <c r="G915">
        <v>-266</v>
      </c>
      <c r="H915" s="57">
        <v>46119</v>
      </c>
      <c r="I915">
        <v>1803</v>
      </c>
      <c r="J915">
        <v>307321831</v>
      </c>
      <c r="K915">
        <v>72</v>
      </c>
      <c r="L915"/>
      <c r="M915"/>
      <c r="N915">
        <v>1.3931813031161482</v>
      </c>
      <c r="O915" s="83">
        <v>1962.61</v>
      </c>
      <c r="P915">
        <v>1917.8599999999994</v>
      </c>
      <c r="Q915">
        <v>1.790923</v>
      </c>
      <c r="R915">
        <v>2125.73</v>
      </c>
      <c r="S915">
        <v>1.790923</v>
      </c>
      <c r="T915" s="84">
        <v>1962.61</v>
      </c>
      <c r="U915" s="57">
        <v>44075</v>
      </c>
      <c r="V915" s="81" t="str">
        <f t="shared" si="42"/>
        <v>52020</v>
      </c>
      <c r="W915" s="80" t="str">
        <f t="shared" si="43"/>
        <v>Acima de 120 dias</v>
      </c>
      <c r="X915" s="81" t="str">
        <f t="shared" si="44"/>
        <v>92020</v>
      </c>
    </row>
    <row r="916" spans="1:24" x14ac:dyDescent="0.3">
      <c r="A916" s="57">
        <v>44316</v>
      </c>
      <c r="B916">
        <v>29894663000189</v>
      </c>
      <c r="C916" t="s">
        <v>96</v>
      </c>
      <c r="D916" s="57">
        <v>44134</v>
      </c>
      <c r="E916">
        <v>282.35000000000002</v>
      </c>
      <c r="F916" s="57">
        <v>44323</v>
      </c>
      <c r="G916">
        <v>7</v>
      </c>
      <c r="H916" s="57">
        <v>46699</v>
      </c>
      <c r="I916">
        <v>2383</v>
      </c>
      <c r="J916">
        <v>307326803</v>
      </c>
      <c r="K916">
        <v>84</v>
      </c>
      <c r="L916"/>
      <c r="M916"/>
      <c r="N916">
        <v>1.4071</v>
      </c>
      <c r="O916" s="83">
        <v>12197.83</v>
      </c>
      <c r="P916">
        <v>13716.050000000008</v>
      </c>
      <c r="Q916">
        <v>1.7433510000000001</v>
      </c>
      <c r="R916">
        <v>13533.84</v>
      </c>
      <c r="S916">
        <v>1.7433510000000001</v>
      </c>
      <c r="T916" s="84">
        <v>12197.83</v>
      </c>
      <c r="U916" s="57">
        <v>44317</v>
      </c>
      <c r="V916" s="81" t="str">
        <f t="shared" si="42"/>
        <v>102020</v>
      </c>
      <c r="W916" s="80" t="str">
        <f t="shared" si="43"/>
        <v>1 a 30 dias</v>
      </c>
      <c r="X916" s="81" t="str">
        <f t="shared" si="44"/>
        <v>52021</v>
      </c>
    </row>
    <row r="917" spans="1:24" x14ac:dyDescent="0.3">
      <c r="A917" s="57">
        <v>44316</v>
      </c>
      <c r="B917">
        <v>29894663000189</v>
      </c>
      <c r="C917" t="s">
        <v>96</v>
      </c>
      <c r="D917" s="57">
        <v>44134</v>
      </c>
      <c r="E917">
        <v>70</v>
      </c>
      <c r="F917" s="57">
        <v>44323</v>
      </c>
      <c r="G917">
        <v>7</v>
      </c>
      <c r="H917" s="57">
        <v>46699</v>
      </c>
      <c r="I917">
        <v>2383</v>
      </c>
      <c r="J917">
        <v>307327155</v>
      </c>
      <c r="K917">
        <v>84</v>
      </c>
      <c r="L917"/>
      <c r="M917"/>
      <c r="N917">
        <v>1.411753</v>
      </c>
      <c r="O917" s="83">
        <v>3019.67</v>
      </c>
      <c r="P917">
        <v>3394.9900000000016</v>
      </c>
      <c r="Q917">
        <v>1.7482899999999999</v>
      </c>
      <c r="R917">
        <v>3350.38</v>
      </c>
      <c r="S917">
        <v>1.7482899999999999</v>
      </c>
      <c r="T917" s="84">
        <v>3019.67</v>
      </c>
      <c r="U917" s="57">
        <v>44317</v>
      </c>
      <c r="V917" s="81" t="str">
        <f t="shared" si="42"/>
        <v>102020</v>
      </c>
      <c r="W917" s="80" t="str">
        <f t="shared" si="43"/>
        <v>1 a 30 dias</v>
      </c>
      <c r="X917" s="81" t="str">
        <f t="shared" si="44"/>
        <v>52021</v>
      </c>
    </row>
    <row r="918" spans="1:24" x14ac:dyDescent="0.3">
      <c r="A918" s="57">
        <v>44316</v>
      </c>
      <c r="B918">
        <v>29894663000189</v>
      </c>
      <c r="C918" t="s">
        <v>96</v>
      </c>
      <c r="D918" s="57">
        <v>44040</v>
      </c>
      <c r="E918">
        <v>119</v>
      </c>
      <c r="F918" s="57">
        <v>44234</v>
      </c>
      <c r="G918">
        <v>-82</v>
      </c>
      <c r="H918" s="57">
        <v>46545</v>
      </c>
      <c r="I918">
        <v>2229</v>
      </c>
      <c r="J918">
        <v>307346878</v>
      </c>
      <c r="K918">
        <v>84</v>
      </c>
      <c r="L918"/>
      <c r="M918"/>
      <c r="N918">
        <v>1.4391711767014626</v>
      </c>
      <c r="O918" s="83">
        <v>5278.93</v>
      </c>
      <c r="P918">
        <v>5757.5000000000018</v>
      </c>
      <c r="Q918">
        <v>1.7872170000000001</v>
      </c>
      <c r="R918">
        <v>5805.38</v>
      </c>
      <c r="S918">
        <v>1.7872170000000001</v>
      </c>
      <c r="T918" s="84">
        <v>5278.93</v>
      </c>
      <c r="U918" s="57">
        <v>44228</v>
      </c>
      <c r="V918" s="81" t="str">
        <f t="shared" si="42"/>
        <v>72020</v>
      </c>
      <c r="W918" s="80" t="str">
        <f t="shared" si="43"/>
        <v>61 a 90 dias</v>
      </c>
      <c r="X918" s="81" t="str">
        <f t="shared" si="44"/>
        <v>22021</v>
      </c>
    </row>
    <row r="919" spans="1:24" x14ac:dyDescent="0.3">
      <c r="A919" s="57">
        <v>44316</v>
      </c>
      <c r="B919">
        <v>29894663000189</v>
      </c>
      <c r="C919" t="s">
        <v>96</v>
      </c>
      <c r="D919" s="57">
        <v>44099</v>
      </c>
      <c r="E919">
        <v>1265.74</v>
      </c>
      <c r="F919" s="57">
        <v>44234</v>
      </c>
      <c r="G919">
        <v>-82</v>
      </c>
      <c r="H919" s="57">
        <v>46699</v>
      </c>
      <c r="I919">
        <v>2383</v>
      </c>
      <c r="J919">
        <v>307389149</v>
      </c>
      <c r="K919">
        <v>84</v>
      </c>
      <c r="L919"/>
      <c r="M919"/>
      <c r="N919">
        <v>1.436418</v>
      </c>
      <c r="O919" s="83">
        <v>57837.38</v>
      </c>
      <c r="P919">
        <v>59863.520000000019</v>
      </c>
      <c r="Q919">
        <v>1.7828200000000001</v>
      </c>
      <c r="R919">
        <v>63908.4</v>
      </c>
      <c r="S919">
        <v>1.7828200000000001</v>
      </c>
      <c r="T919" s="84">
        <v>57837.38</v>
      </c>
      <c r="U919" s="57">
        <v>44228</v>
      </c>
      <c r="V919" s="81" t="str">
        <f t="shared" si="42"/>
        <v>92020</v>
      </c>
      <c r="W919" s="80" t="str">
        <f t="shared" si="43"/>
        <v>61 a 90 dias</v>
      </c>
      <c r="X919" s="81" t="str">
        <f t="shared" si="44"/>
        <v>22021</v>
      </c>
    </row>
    <row r="920" spans="1:24" x14ac:dyDescent="0.3">
      <c r="A920" s="57">
        <v>44316</v>
      </c>
      <c r="B920">
        <v>29894663000189</v>
      </c>
      <c r="C920" t="s">
        <v>96</v>
      </c>
      <c r="D920" s="57">
        <v>44134</v>
      </c>
      <c r="E920">
        <v>167.75</v>
      </c>
      <c r="F920" s="57">
        <v>44323</v>
      </c>
      <c r="G920">
        <v>7</v>
      </c>
      <c r="H920" s="57">
        <v>46699</v>
      </c>
      <c r="I920">
        <v>2383</v>
      </c>
      <c r="J920">
        <v>307396669</v>
      </c>
      <c r="K920">
        <v>84</v>
      </c>
      <c r="L920"/>
      <c r="M920"/>
      <c r="N920">
        <v>1.414914</v>
      </c>
      <c r="O920" s="83">
        <v>7228.87</v>
      </c>
      <c r="P920">
        <v>8127.0300000000034</v>
      </c>
      <c r="Q920">
        <v>1.751703</v>
      </c>
      <c r="R920">
        <v>8020.87</v>
      </c>
      <c r="S920">
        <v>1.751703</v>
      </c>
      <c r="T920" s="84">
        <v>7228.87</v>
      </c>
      <c r="U920" s="57">
        <v>44317</v>
      </c>
      <c r="V920" s="81" t="str">
        <f t="shared" si="42"/>
        <v>102020</v>
      </c>
      <c r="W920" s="80" t="str">
        <f t="shared" si="43"/>
        <v>1 a 30 dias</v>
      </c>
      <c r="X920" s="81" t="str">
        <f t="shared" si="44"/>
        <v>52021</v>
      </c>
    </row>
    <row r="921" spans="1:24" x14ac:dyDescent="0.3">
      <c r="A921" s="57">
        <v>44316</v>
      </c>
      <c r="B921">
        <v>29894663000189</v>
      </c>
      <c r="C921" t="s">
        <v>96</v>
      </c>
      <c r="D921" s="57">
        <v>43978</v>
      </c>
      <c r="E921">
        <v>226.48</v>
      </c>
      <c r="F921" s="57">
        <v>44262</v>
      </c>
      <c r="G921">
        <v>-54</v>
      </c>
      <c r="H921" s="57">
        <v>46090</v>
      </c>
      <c r="I921">
        <v>1774</v>
      </c>
      <c r="J921">
        <v>307411662</v>
      </c>
      <c r="K921">
        <v>72</v>
      </c>
      <c r="L921"/>
      <c r="M921"/>
      <c r="N921">
        <v>1.5130000000000001</v>
      </c>
      <c r="O921" s="83">
        <v>8251.01</v>
      </c>
      <c r="P921">
        <v>9766.4999999999982</v>
      </c>
      <c r="Q921">
        <v>2.0676640000000002</v>
      </c>
      <c r="R921">
        <v>9349.43</v>
      </c>
      <c r="S921">
        <v>2.0676640000000002</v>
      </c>
      <c r="T921" s="84">
        <v>8251.01</v>
      </c>
      <c r="U921" s="57">
        <v>44287</v>
      </c>
      <c r="V921" s="81" t="str">
        <f t="shared" si="42"/>
        <v>52020</v>
      </c>
      <c r="W921" s="80" t="str">
        <f t="shared" si="43"/>
        <v>31 a 60 dias</v>
      </c>
      <c r="X921" s="81" t="str">
        <f t="shared" si="44"/>
        <v>42021</v>
      </c>
    </row>
    <row r="922" spans="1:24" x14ac:dyDescent="0.3">
      <c r="A922" s="57">
        <v>44316</v>
      </c>
      <c r="B922">
        <v>29894663000189</v>
      </c>
      <c r="C922" t="s">
        <v>96</v>
      </c>
      <c r="D922" s="57">
        <v>43978</v>
      </c>
      <c r="E922">
        <v>43.3</v>
      </c>
      <c r="F922" s="57">
        <v>44323</v>
      </c>
      <c r="G922">
        <v>7</v>
      </c>
      <c r="H922" s="57">
        <v>46119</v>
      </c>
      <c r="I922">
        <v>1803</v>
      </c>
      <c r="J922">
        <v>307421745</v>
      </c>
      <c r="K922">
        <v>72</v>
      </c>
      <c r="L922"/>
      <c r="M922"/>
      <c r="N922">
        <v>1.3913034221380005</v>
      </c>
      <c r="O922" s="83">
        <v>1605.8999999999999</v>
      </c>
      <c r="P922">
        <v>1950.4899999999996</v>
      </c>
      <c r="Q922">
        <v>1.7891680000000001</v>
      </c>
      <c r="R922">
        <v>1771.76</v>
      </c>
      <c r="S922">
        <v>1.7891680000000001</v>
      </c>
      <c r="T922" s="84">
        <v>1605.8999999999999</v>
      </c>
      <c r="U922" s="57">
        <v>44317</v>
      </c>
      <c r="V922" s="81" t="str">
        <f t="shared" si="42"/>
        <v>52020</v>
      </c>
      <c r="W922" s="80" t="str">
        <f t="shared" si="43"/>
        <v>1 a 30 dias</v>
      </c>
      <c r="X922" s="81" t="str">
        <f t="shared" si="44"/>
        <v>52021</v>
      </c>
    </row>
    <row r="923" spans="1:24" x14ac:dyDescent="0.3">
      <c r="A923" s="57">
        <v>44316</v>
      </c>
      <c r="B923">
        <v>29894663000189</v>
      </c>
      <c r="C923" t="s">
        <v>96</v>
      </c>
      <c r="D923" s="57">
        <v>43978</v>
      </c>
      <c r="E923">
        <v>278.37</v>
      </c>
      <c r="F923" s="57">
        <v>44050</v>
      </c>
      <c r="G923">
        <v>-266</v>
      </c>
      <c r="H923" s="57">
        <v>46514</v>
      </c>
      <c r="I923">
        <v>2198</v>
      </c>
      <c r="J923">
        <v>307429852</v>
      </c>
      <c r="K923">
        <v>84</v>
      </c>
      <c r="L923"/>
      <c r="M923"/>
      <c r="N923">
        <v>1.4477679999999999</v>
      </c>
      <c r="O923" s="83">
        <v>13915.79</v>
      </c>
      <c r="P923">
        <v>13505.030000000004</v>
      </c>
      <c r="Q923">
        <v>1.7958970000000001</v>
      </c>
      <c r="R923">
        <v>15121.669999999998</v>
      </c>
      <c r="S923">
        <v>1.7958970000000001</v>
      </c>
      <c r="T923" s="84">
        <v>13915.79</v>
      </c>
      <c r="U923" s="57">
        <v>44044</v>
      </c>
      <c r="V923" s="81" t="str">
        <f t="shared" si="42"/>
        <v>52020</v>
      </c>
      <c r="W923" s="80" t="str">
        <f t="shared" si="43"/>
        <v>Acima de 120 dias</v>
      </c>
      <c r="X923" s="81" t="str">
        <f t="shared" si="44"/>
        <v>82020</v>
      </c>
    </row>
    <row r="924" spans="1:24" x14ac:dyDescent="0.3">
      <c r="A924" s="57">
        <v>44316</v>
      </c>
      <c r="B924">
        <v>29894663000189</v>
      </c>
      <c r="C924" t="s">
        <v>96</v>
      </c>
      <c r="D924" s="57">
        <v>44001</v>
      </c>
      <c r="E924">
        <v>130.36000000000001</v>
      </c>
      <c r="F924" s="57">
        <v>44019</v>
      </c>
      <c r="G924">
        <v>-297</v>
      </c>
      <c r="H924" s="57">
        <v>46514</v>
      </c>
      <c r="I924">
        <v>2198</v>
      </c>
      <c r="J924">
        <v>307430704</v>
      </c>
      <c r="K924">
        <v>84</v>
      </c>
      <c r="L924"/>
      <c r="M924"/>
      <c r="N924">
        <v>1.3599999999999999</v>
      </c>
      <c r="O924" s="83">
        <v>6883.61</v>
      </c>
      <c r="P924">
        <v>6451.5</v>
      </c>
      <c r="Q924">
        <v>1.643216</v>
      </c>
      <c r="R924">
        <v>7368.04</v>
      </c>
      <c r="S924">
        <v>1.643216</v>
      </c>
      <c r="T924" s="84">
        <v>6883.61</v>
      </c>
      <c r="U924" s="57">
        <v>44013</v>
      </c>
      <c r="V924" s="81" t="str">
        <f t="shared" si="42"/>
        <v>62020</v>
      </c>
      <c r="W924" s="80" t="str">
        <f t="shared" si="43"/>
        <v>Acima de 120 dias</v>
      </c>
      <c r="X924" s="81" t="str">
        <f t="shared" si="44"/>
        <v>72020</v>
      </c>
    </row>
    <row r="925" spans="1:24" x14ac:dyDescent="0.3">
      <c r="A925" s="57">
        <v>44316</v>
      </c>
      <c r="B925">
        <v>29894663000189</v>
      </c>
      <c r="C925" t="s">
        <v>96</v>
      </c>
      <c r="D925" s="57">
        <v>43978</v>
      </c>
      <c r="E925">
        <v>227.16</v>
      </c>
      <c r="F925" s="57">
        <v>44081</v>
      </c>
      <c r="G925">
        <v>-235</v>
      </c>
      <c r="H925" s="57">
        <v>46514</v>
      </c>
      <c r="I925">
        <v>2198</v>
      </c>
      <c r="J925">
        <v>307436162</v>
      </c>
      <c r="K925">
        <v>84</v>
      </c>
      <c r="L925"/>
      <c r="M925"/>
      <c r="N925">
        <v>1.4400410000000001</v>
      </c>
      <c r="O925" s="83">
        <v>11150.1</v>
      </c>
      <c r="P925">
        <v>11049.209999999994</v>
      </c>
      <c r="Q925">
        <v>1.7876989999999999</v>
      </c>
      <c r="R925">
        <v>12136.24</v>
      </c>
      <c r="S925">
        <v>1.7876989999999999</v>
      </c>
      <c r="T925" s="84">
        <v>11150.1</v>
      </c>
      <c r="U925" s="57">
        <v>44105</v>
      </c>
      <c r="V925" s="81" t="str">
        <f t="shared" si="42"/>
        <v>52020</v>
      </c>
      <c r="W925" s="80" t="str">
        <f t="shared" si="43"/>
        <v>Acima de 120 dias</v>
      </c>
      <c r="X925" s="81" t="str">
        <f t="shared" si="44"/>
        <v>102020</v>
      </c>
    </row>
    <row r="926" spans="1:24" x14ac:dyDescent="0.3">
      <c r="A926" s="57">
        <v>44316</v>
      </c>
      <c r="B926">
        <v>29894663000189</v>
      </c>
      <c r="C926" t="s">
        <v>96</v>
      </c>
      <c r="D926" s="57">
        <v>44001</v>
      </c>
      <c r="E926">
        <v>471.22</v>
      </c>
      <c r="F926" s="57">
        <v>44293</v>
      </c>
      <c r="G926">
        <v>-23</v>
      </c>
      <c r="H926" s="57">
        <v>46514</v>
      </c>
      <c r="I926">
        <v>2198</v>
      </c>
      <c r="J926">
        <v>307436812</v>
      </c>
      <c r="K926">
        <v>84</v>
      </c>
      <c r="L926"/>
      <c r="M926"/>
      <c r="N926">
        <v>1.4412918841556508</v>
      </c>
      <c r="O926" s="83">
        <v>19838.32</v>
      </c>
      <c r="P926">
        <v>22689.890000000003</v>
      </c>
      <c r="Q926">
        <v>1.786384</v>
      </c>
      <c r="R926">
        <v>21868.809999999998</v>
      </c>
      <c r="S926">
        <v>1.786384</v>
      </c>
      <c r="T926" s="84">
        <v>19838.32</v>
      </c>
      <c r="U926" s="57">
        <v>44287</v>
      </c>
      <c r="V926" s="81" t="str">
        <f t="shared" si="42"/>
        <v>62020</v>
      </c>
      <c r="W926" s="80" t="str">
        <f t="shared" si="43"/>
        <v>1 a 30 dias</v>
      </c>
      <c r="X926" s="81" t="str">
        <f t="shared" si="44"/>
        <v>42021</v>
      </c>
    </row>
    <row r="927" spans="1:24" x14ac:dyDescent="0.3">
      <c r="A927" s="57">
        <v>44316</v>
      </c>
      <c r="B927">
        <v>29894663000189</v>
      </c>
      <c r="C927" t="s">
        <v>96</v>
      </c>
      <c r="D927" s="57">
        <v>43978</v>
      </c>
      <c r="E927">
        <v>179.68</v>
      </c>
      <c r="F927" s="57">
        <v>44142</v>
      </c>
      <c r="G927">
        <v>-174</v>
      </c>
      <c r="H927" s="57">
        <v>46514</v>
      </c>
      <c r="I927">
        <v>2198</v>
      </c>
      <c r="J927">
        <v>307437969</v>
      </c>
      <c r="K927">
        <v>84</v>
      </c>
      <c r="L927"/>
      <c r="M927"/>
      <c r="N927">
        <v>1.4416709999999999</v>
      </c>
      <c r="O927" s="83">
        <v>8456.68</v>
      </c>
      <c r="P927">
        <v>8734.94</v>
      </c>
      <c r="Q927">
        <v>1.7893950000000001</v>
      </c>
      <c r="R927">
        <v>9236.2800000000007</v>
      </c>
      <c r="S927">
        <v>1.7893950000000001</v>
      </c>
      <c r="T927" s="84">
        <v>8456.68</v>
      </c>
      <c r="U927" s="57">
        <v>44136</v>
      </c>
      <c r="V927" s="81" t="str">
        <f t="shared" si="42"/>
        <v>52020</v>
      </c>
      <c r="W927" s="80" t="str">
        <f t="shared" si="43"/>
        <v>Acima de 120 dias</v>
      </c>
      <c r="X927" s="81" t="str">
        <f t="shared" si="44"/>
        <v>112020</v>
      </c>
    </row>
    <row r="928" spans="1:24" x14ac:dyDescent="0.3">
      <c r="A928" s="57">
        <v>44316</v>
      </c>
      <c r="B928">
        <v>29894663000189</v>
      </c>
      <c r="C928" t="s">
        <v>96</v>
      </c>
      <c r="D928" s="57">
        <v>44040</v>
      </c>
      <c r="E928">
        <v>69</v>
      </c>
      <c r="F928" s="57">
        <v>44172</v>
      </c>
      <c r="G928">
        <v>-144</v>
      </c>
      <c r="H928" s="57">
        <v>46545</v>
      </c>
      <c r="I928">
        <v>2229</v>
      </c>
      <c r="J928">
        <v>307451692</v>
      </c>
      <c r="K928">
        <v>84</v>
      </c>
      <c r="L928"/>
      <c r="M928"/>
      <c r="N928">
        <v>1.438603699882453</v>
      </c>
      <c r="O928" s="83">
        <v>3199.39</v>
      </c>
      <c r="P928">
        <v>3339.0200000000009</v>
      </c>
      <c r="Q928">
        <v>1.786602</v>
      </c>
      <c r="R928">
        <v>3504.69</v>
      </c>
      <c r="S928">
        <v>1.786602</v>
      </c>
      <c r="T928" s="84">
        <v>3199.39</v>
      </c>
      <c r="U928" s="57">
        <v>44197</v>
      </c>
      <c r="V928" s="81" t="str">
        <f t="shared" si="42"/>
        <v>72020</v>
      </c>
      <c r="W928" s="80" t="str">
        <f t="shared" si="43"/>
        <v>Acima de 120 dias</v>
      </c>
      <c r="X928" s="81" t="str">
        <f t="shared" si="44"/>
        <v>12021</v>
      </c>
    </row>
    <row r="929" spans="1:24" x14ac:dyDescent="0.3">
      <c r="A929" s="57">
        <v>44316</v>
      </c>
      <c r="B929">
        <v>29894663000189</v>
      </c>
      <c r="C929" t="s">
        <v>96</v>
      </c>
      <c r="D929" s="57">
        <v>44074</v>
      </c>
      <c r="E929">
        <v>302.39</v>
      </c>
      <c r="F929" s="57">
        <v>44234</v>
      </c>
      <c r="G929">
        <v>-82</v>
      </c>
      <c r="H929" s="57">
        <v>45817</v>
      </c>
      <c r="I929">
        <v>1501</v>
      </c>
      <c r="J929">
        <v>307451774</v>
      </c>
      <c r="K929">
        <v>60</v>
      </c>
      <c r="L929"/>
      <c r="M929"/>
      <c r="N929">
        <v>1.3599999999999999</v>
      </c>
      <c r="O929" s="83">
        <v>10981.51</v>
      </c>
      <c r="P929">
        <v>12145.110000000002</v>
      </c>
      <c r="Q929">
        <v>1.7905850000000001</v>
      </c>
      <c r="R929">
        <v>11943</v>
      </c>
      <c r="S929">
        <v>1.7905850000000001</v>
      </c>
      <c r="T929" s="84">
        <v>10981.51</v>
      </c>
      <c r="U929" s="57">
        <v>44228</v>
      </c>
      <c r="V929" s="81" t="str">
        <f t="shared" si="42"/>
        <v>82020</v>
      </c>
      <c r="W929" s="80" t="str">
        <f t="shared" si="43"/>
        <v>61 a 90 dias</v>
      </c>
      <c r="X929" s="81" t="str">
        <f t="shared" si="44"/>
        <v>22021</v>
      </c>
    </row>
    <row r="930" spans="1:24" x14ac:dyDescent="0.3">
      <c r="A930" s="57">
        <v>44316</v>
      </c>
      <c r="B930">
        <v>29894663000189</v>
      </c>
      <c r="C930" t="s">
        <v>96</v>
      </c>
      <c r="D930" s="57">
        <v>44074</v>
      </c>
      <c r="E930">
        <v>118</v>
      </c>
      <c r="F930" s="57">
        <v>44234</v>
      </c>
      <c r="G930">
        <v>-82</v>
      </c>
      <c r="H930" s="57">
        <v>46575</v>
      </c>
      <c r="I930">
        <v>2259</v>
      </c>
      <c r="J930">
        <v>307457598</v>
      </c>
      <c r="K930">
        <v>84</v>
      </c>
      <c r="L930"/>
      <c r="M930"/>
      <c r="N930">
        <v>1.4313143077536843</v>
      </c>
      <c r="O930" s="83">
        <v>5277.31</v>
      </c>
      <c r="P930">
        <v>5733.7799999999988</v>
      </c>
      <c r="Q930">
        <v>1.779037</v>
      </c>
      <c r="R930">
        <v>5810.02</v>
      </c>
      <c r="S930">
        <v>1.779037</v>
      </c>
      <c r="T930" s="84">
        <v>5277.31</v>
      </c>
      <c r="U930" s="57">
        <v>44228</v>
      </c>
      <c r="V930" s="81" t="str">
        <f t="shared" si="42"/>
        <v>82020</v>
      </c>
      <c r="W930" s="80" t="str">
        <f t="shared" si="43"/>
        <v>61 a 90 dias</v>
      </c>
      <c r="X930" s="81" t="str">
        <f t="shared" si="44"/>
        <v>22021</v>
      </c>
    </row>
    <row r="931" spans="1:24" x14ac:dyDescent="0.3">
      <c r="A931" s="57">
        <v>44316</v>
      </c>
      <c r="B931">
        <v>29894663000189</v>
      </c>
      <c r="C931" t="s">
        <v>96</v>
      </c>
      <c r="D931" s="57">
        <v>44074</v>
      </c>
      <c r="E931">
        <v>406.95</v>
      </c>
      <c r="F931" s="57">
        <v>44203</v>
      </c>
      <c r="G931">
        <v>-113</v>
      </c>
      <c r="H931" s="57">
        <v>46638</v>
      </c>
      <c r="I931">
        <v>2322</v>
      </c>
      <c r="J931">
        <v>307466403</v>
      </c>
      <c r="K931">
        <v>84</v>
      </c>
      <c r="L931"/>
      <c r="M931"/>
      <c r="N931">
        <v>1.3599999999999999</v>
      </c>
      <c r="O931" s="83">
        <v>20707.78</v>
      </c>
      <c r="P931">
        <v>20102.769999999997</v>
      </c>
      <c r="Q931">
        <v>1.432369</v>
      </c>
      <c r="R931">
        <v>21146.84</v>
      </c>
      <c r="S931">
        <v>1.432369</v>
      </c>
      <c r="T931" s="84">
        <v>20707.78</v>
      </c>
      <c r="U931" s="57">
        <v>44197</v>
      </c>
      <c r="V931" s="81" t="str">
        <f t="shared" si="42"/>
        <v>82020</v>
      </c>
      <c r="W931" s="80" t="str">
        <f t="shared" si="43"/>
        <v>91 a 120 dias</v>
      </c>
      <c r="X931" s="81" t="str">
        <f t="shared" si="44"/>
        <v>12021</v>
      </c>
    </row>
    <row r="932" spans="1:24" x14ac:dyDescent="0.3">
      <c r="A932" s="57">
        <v>44316</v>
      </c>
      <c r="B932">
        <v>29894663000189</v>
      </c>
      <c r="C932" t="s">
        <v>96</v>
      </c>
      <c r="D932" s="57">
        <v>44074</v>
      </c>
      <c r="E932">
        <v>173.6</v>
      </c>
      <c r="F932" s="57">
        <v>44172</v>
      </c>
      <c r="G932">
        <v>-144</v>
      </c>
      <c r="H932" s="57">
        <v>46667</v>
      </c>
      <c r="I932">
        <v>2351</v>
      </c>
      <c r="J932">
        <v>307474794</v>
      </c>
      <c r="K932">
        <v>84</v>
      </c>
      <c r="L932"/>
      <c r="M932"/>
      <c r="N932">
        <v>1.440863</v>
      </c>
      <c r="O932" s="83">
        <v>8224.9</v>
      </c>
      <c r="P932">
        <v>8218.57</v>
      </c>
      <c r="Q932">
        <v>1.788327</v>
      </c>
      <c r="R932">
        <v>9044.85</v>
      </c>
      <c r="S932">
        <v>1.788327</v>
      </c>
      <c r="T932" s="84">
        <v>8224.9</v>
      </c>
      <c r="U932" s="57">
        <v>44166</v>
      </c>
      <c r="V932" s="81" t="str">
        <f t="shared" si="42"/>
        <v>82020</v>
      </c>
      <c r="W932" s="80" t="str">
        <f t="shared" si="43"/>
        <v>Acima de 120 dias</v>
      </c>
      <c r="X932" s="81" t="str">
        <f t="shared" si="44"/>
        <v>122020</v>
      </c>
    </row>
    <row r="933" spans="1:24" x14ac:dyDescent="0.3">
      <c r="A933" s="57">
        <v>44316</v>
      </c>
      <c r="B933">
        <v>29894663000189</v>
      </c>
      <c r="C933" t="s">
        <v>96</v>
      </c>
      <c r="D933" s="57">
        <v>44074</v>
      </c>
      <c r="E933">
        <v>136.80000000000001</v>
      </c>
      <c r="F933" s="57">
        <v>44142</v>
      </c>
      <c r="G933">
        <v>-174</v>
      </c>
      <c r="H933" s="57">
        <v>46638</v>
      </c>
      <c r="I933">
        <v>2322</v>
      </c>
      <c r="J933">
        <v>307483672</v>
      </c>
      <c r="K933">
        <v>84</v>
      </c>
      <c r="L933"/>
      <c r="M933"/>
      <c r="N933">
        <v>1.4482170000000001</v>
      </c>
      <c r="O933" s="83">
        <v>6587.1900000000005</v>
      </c>
      <c r="P933">
        <v>6554.5400000000009</v>
      </c>
      <c r="Q933">
        <v>1.786287</v>
      </c>
      <c r="R933">
        <v>7204.97</v>
      </c>
      <c r="S933">
        <v>1.786287</v>
      </c>
      <c r="T933" s="84">
        <v>6587.1900000000005</v>
      </c>
      <c r="U933" s="57">
        <v>44136</v>
      </c>
      <c r="V933" s="81" t="str">
        <f t="shared" si="42"/>
        <v>82020</v>
      </c>
      <c r="W933" s="80" t="str">
        <f t="shared" si="43"/>
        <v>Acima de 120 dias</v>
      </c>
      <c r="X933" s="81" t="str">
        <f t="shared" si="44"/>
        <v>112020</v>
      </c>
    </row>
    <row r="934" spans="1:24" x14ac:dyDescent="0.3">
      <c r="A934" s="57">
        <v>44316</v>
      </c>
      <c r="B934">
        <v>29894663000189</v>
      </c>
      <c r="C934" t="s">
        <v>96</v>
      </c>
      <c r="D934" s="57">
        <v>44099</v>
      </c>
      <c r="E934">
        <v>181.4</v>
      </c>
      <c r="F934" s="57">
        <v>44262</v>
      </c>
      <c r="G934">
        <v>-54</v>
      </c>
      <c r="H934" s="57">
        <v>46667</v>
      </c>
      <c r="I934">
        <v>2351</v>
      </c>
      <c r="J934">
        <v>307487235</v>
      </c>
      <c r="K934">
        <v>84</v>
      </c>
      <c r="L934"/>
      <c r="M934"/>
      <c r="N934">
        <v>1.4180979999999999</v>
      </c>
      <c r="O934" s="83">
        <v>8129.87</v>
      </c>
      <c r="P934">
        <v>8759.6899999999987</v>
      </c>
      <c r="Q934">
        <v>1.753447</v>
      </c>
      <c r="R934">
        <v>8968.0500000000011</v>
      </c>
      <c r="S934">
        <v>1.753447</v>
      </c>
      <c r="T934" s="84">
        <v>8129.87</v>
      </c>
      <c r="U934" s="57">
        <v>44287</v>
      </c>
      <c r="V934" s="81" t="str">
        <f t="shared" si="42"/>
        <v>92020</v>
      </c>
      <c r="W934" s="80" t="str">
        <f t="shared" si="43"/>
        <v>31 a 60 dias</v>
      </c>
      <c r="X934" s="81" t="str">
        <f t="shared" si="44"/>
        <v>42021</v>
      </c>
    </row>
    <row r="935" spans="1:24" x14ac:dyDescent="0.3">
      <c r="A935" s="57">
        <v>44316</v>
      </c>
      <c r="B935">
        <v>29894663000189</v>
      </c>
      <c r="C935" t="s">
        <v>96</v>
      </c>
      <c r="D935" s="57">
        <v>43978</v>
      </c>
      <c r="E935">
        <v>93.42</v>
      </c>
      <c r="F935" s="57">
        <v>44262</v>
      </c>
      <c r="G935">
        <v>-54</v>
      </c>
      <c r="H935" s="57">
        <v>46119</v>
      </c>
      <c r="I935">
        <v>1803</v>
      </c>
      <c r="J935">
        <v>307508503</v>
      </c>
      <c r="K935">
        <v>72</v>
      </c>
      <c r="L935"/>
      <c r="M935"/>
      <c r="N935">
        <v>1.3599999999999999</v>
      </c>
      <c r="O935" s="83">
        <v>3802.3199999999997</v>
      </c>
      <c r="P935">
        <v>4247.4500000000016</v>
      </c>
      <c r="Q935">
        <v>1.613877</v>
      </c>
      <c r="R935">
        <v>4039.8500000000004</v>
      </c>
      <c r="S935">
        <v>1.613877</v>
      </c>
      <c r="T935" s="84">
        <v>3802.3199999999997</v>
      </c>
      <c r="U935" s="57">
        <v>44287</v>
      </c>
      <c r="V935" s="81" t="str">
        <f t="shared" si="42"/>
        <v>52020</v>
      </c>
      <c r="W935" s="80" t="str">
        <f t="shared" si="43"/>
        <v>31 a 60 dias</v>
      </c>
      <c r="X935" s="81" t="str">
        <f t="shared" si="44"/>
        <v>42021</v>
      </c>
    </row>
    <row r="936" spans="1:24" x14ac:dyDescent="0.3">
      <c r="A936" s="57">
        <v>44316</v>
      </c>
      <c r="B936">
        <v>29894663000189</v>
      </c>
      <c r="C936" t="s">
        <v>96</v>
      </c>
      <c r="D936" s="57">
        <v>44134</v>
      </c>
      <c r="E936">
        <v>52</v>
      </c>
      <c r="F936" s="57">
        <v>44234</v>
      </c>
      <c r="G936">
        <v>-82</v>
      </c>
      <c r="H936" s="57">
        <v>46699</v>
      </c>
      <c r="I936">
        <v>2383</v>
      </c>
      <c r="J936">
        <v>307556512</v>
      </c>
      <c r="K936">
        <v>84</v>
      </c>
      <c r="L936"/>
      <c r="M936"/>
      <c r="N936">
        <v>1.4117950000000001</v>
      </c>
      <c r="O936" s="83">
        <v>2399.1</v>
      </c>
      <c r="P936">
        <v>2521.9400000000005</v>
      </c>
      <c r="Q936">
        <v>1.748407</v>
      </c>
      <c r="R936">
        <v>2644.8</v>
      </c>
      <c r="S936">
        <v>1.748407</v>
      </c>
      <c r="T936" s="84">
        <v>2399.1</v>
      </c>
      <c r="U936" s="57">
        <v>44228</v>
      </c>
      <c r="V936" s="81" t="str">
        <f t="shared" si="42"/>
        <v>102020</v>
      </c>
      <c r="W936" s="80" t="str">
        <f t="shared" si="43"/>
        <v>61 a 90 dias</v>
      </c>
      <c r="X936" s="81" t="str">
        <f t="shared" si="44"/>
        <v>22021</v>
      </c>
    </row>
    <row r="937" spans="1:24" x14ac:dyDescent="0.3">
      <c r="A937" s="57">
        <v>44316</v>
      </c>
      <c r="B937">
        <v>29894663000189</v>
      </c>
      <c r="C937" t="s">
        <v>96</v>
      </c>
      <c r="D937" s="57">
        <v>44074</v>
      </c>
      <c r="E937">
        <v>54</v>
      </c>
      <c r="F937" s="57">
        <v>44234</v>
      </c>
      <c r="G937">
        <v>-82</v>
      </c>
      <c r="H937" s="57">
        <v>46608</v>
      </c>
      <c r="I937">
        <v>2292</v>
      </c>
      <c r="J937">
        <v>307566036</v>
      </c>
      <c r="K937">
        <v>84</v>
      </c>
      <c r="L937"/>
      <c r="M937"/>
      <c r="N937">
        <v>1.4330970000000001</v>
      </c>
      <c r="O937" s="83">
        <v>2424.5500000000002</v>
      </c>
      <c r="P937">
        <v>2638.59</v>
      </c>
      <c r="Q937">
        <v>1.7860879999999999</v>
      </c>
      <c r="R937">
        <v>2675.79</v>
      </c>
      <c r="S937">
        <v>1.7860879999999999</v>
      </c>
      <c r="T937" s="84">
        <v>2424.5500000000002</v>
      </c>
      <c r="U937" s="57">
        <v>44228</v>
      </c>
      <c r="V937" s="81" t="str">
        <f t="shared" si="42"/>
        <v>82020</v>
      </c>
      <c r="W937" s="80" t="str">
        <f t="shared" si="43"/>
        <v>61 a 90 dias</v>
      </c>
      <c r="X937" s="81" t="str">
        <f t="shared" si="44"/>
        <v>22021</v>
      </c>
    </row>
    <row r="938" spans="1:24" x14ac:dyDescent="0.3">
      <c r="A938" s="57">
        <v>44316</v>
      </c>
      <c r="B938">
        <v>29894663000189</v>
      </c>
      <c r="C938" t="s">
        <v>96</v>
      </c>
      <c r="D938" s="57">
        <v>44074</v>
      </c>
      <c r="E938">
        <v>60</v>
      </c>
      <c r="F938" s="57">
        <v>44262</v>
      </c>
      <c r="G938">
        <v>-54</v>
      </c>
      <c r="H938" s="57">
        <v>46638</v>
      </c>
      <c r="I938">
        <v>2322</v>
      </c>
      <c r="J938">
        <v>307568675</v>
      </c>
      <c r="K938">
        <v>84</v>
      </c>
      <c r="L938"/>
      <c r="M938"/>
      <c r="N938">
        <v>1.3599999999999999</v>
      </c>
      <c r="O938" s="83">
        <v>2857.31</v>
      </c>
      <c r="P938">
        <v>2963.8999999999996</v>
      </c>
      <c r="Q938">
        <v>1.5212939999999999</v>
      </c>
      <c r="R938">
        <v>2997.85</v>
      </c>
      <c r="S938">
        <v>1.5212939999999999</v>
      </c>
      <c r="T938" s="84">
        <v>2857.31</v>
      </c>
      <c r="U938" s="57">
        <v>44287</v>
      </c>
      <c r="V938" s="81" t="str">
        <f t="shared" si="42"/>
        <v>82020</v>
      </c>
      <c r="W938" s="80" t="str">
        <f t="shared" si="43"/>
        <v>31 a 60 dias</v>
      </c>
      <c r="X938" s="81" t="str">
        <f t="shared" si="44"/>
        <v>42021</v>
      </c>
    </row>
    <row r="939" spans="1:24" x14ac:dyDescent="0.3">
      <c r="A939" s="57">
        <v>44316</v>
      </c>
      <c r="B939">
        <v>29894663000189</v>
      </c>
      <c r="C939" t="s">
        <v>96</v>
      </c>
      <c r="D939" s="57">
        <v>44134</v>
      </c>
      <c r="E939">
        <v>308.89</v>
      </c>
      <c r="F939" s="57">
        <v>44323</v>
      </c>
      <c r="G939">
        <v>7</v>
      </c>
      <c r="H939" s="57">
        <v>46667</v>
      </c>
      <c r="I939">
        <v>2351</v>
      </c>
      <c r="J939">
        <v>307591274</v>
      </c>
      <c r="K939">
        <v>84</v>
      </c>
      <c r="L939"/>
      <c r="M939"/>
      <c r="N939">
        <v>1.4131899999999999</v>
      </c>
      <c r="O939" s="83">
        <v>13198.609999999999</v>
      </c>
      <c r="P939">
        <v>15188.139999999992</v>
      </c>
      <c r="Q939">
        <v>1.7604569999999999</v>
      </c>
      <c r="R939">
        <v>14675.66</v>
      </c>
      <c r="S939">
        <v>1.7604569999999999</v>
      </c>
      <c r="T939" s="84">
        <v>13198.609999999999</v>
      </c>
      <c r="U939" s="57">
        <v>44317</v>
      </c>
      <c r="V939" s="81" t="str">
        <f t="shared" si="42"/>
        <v>102020</v>
      </c>
      <c r="W939" s="80" t="str">
        <f t="shared" si="43"/>
        <v>1 a 30 dias</v>
      </c>
      <c r="X939" s="81" t="str">
        <f t="shared" si="44"/>
        <v>52021</v>
      </c>
    </row>
    <row r="940" spans="1:24" x14ac:dyDescent="0.3">
      <c r="A940" s="57">
        <v>44316</v>
      </c>
      <c r="B940">
        <v>29894663000189</v>
      </c>
      <c r="C940" t="s">
        <v>96</v>
      </c>
      <c r="D940" s="57">
        <v>44074</v>
      </c>
      <c r="E940">
        <v>240.9</v>
      </c>
      <c r="F940" s="57">
        <v>44111</v>
      </c>
      <c r="G940">
        <v>-205</v>
      </c>
      <c r="H940" s="57">
        <v>46484</v>
      </c>
      <c r="I940">
        <v>2168</v>
      </c>
      <c r="J940">
        <v>307627424</v>
      </c>
      <c r="K940">
        <v>84</v>
      </c>
      <c r="L940"/>
      <c r="M940"/>
      <c r="N940">
        <v>1.4447895895845442</v>
      </c>
      <c r="O940" s="83">
        <v>11502.66</v>
      </c>
      <c r="P940">
        <v>11431.61</v>
      </c>
      <c r="Q940">
        <v>1.793104</v>
      </c>
      <c r="R940">
        <v>12529.390000000001</v>
      </c>
      <c r="S940">
        <v>1.793104</v>
      </c>
      <c r="T940" s="84">
        <v>11502.66</v>
      </c>
      <c r="U940" s="57">
        <v>44105</v>
      </c>
      <c r="V940" s="81" t="str">
        <f t="shared" si="42"/>
        <v>82020</v>
      </c>
      <c r="W940" s="80" t="str">
        <f t="shared" si="43"/>
        <v>Acima de 120 dias</v>
      </c>
      <c r="X940" s="81" t="str">
        <f t="shared" si="44"/>
        <v>102020</v>
      </c>
    </row>
    <row r="941" spans="1:24" x14ac:dyDescent="0.3">
      <c r="A941" s="57">
        <v>44316</v>
      </c>
      <c r="B941">
        <v>29894663000189</v>
      </c>
      <c r="C941" t="s">
        <v>96</v>
      </c>
      <c r="D941" s="57">
        <v>43978</v>
      </c>
      <c r="E941">
        <v>139.94</v>
      </c>
      <c r="F941" s="57">
        <v>43989</v>
      </c>
      <c r="G941">
        <v>-327</v>
      </c>
      <c r="H941" s="57">
        <v>46514</v>
      </c>
      <c r="I941">
        <v>2198</v>
      </c>
      <c r="J941">
        <v>307637410</v>
      </c>
      <c r="K941">
        <v>84</v>
      </c>
      <c r="L941"/>
      <c r="M941"/>
      <c r="N941">
        <v>1.4473740000000002</v>
      </c>
      <c r="O941" s="83">
        <v>7276.21</v>
      </c>
      <c r="P941">
        <v>6790</v>
      </c>
      <c r="Q941">
        <v>1.795517</v>
      </c>
      <c r="R941">
        <v>7882.46</v>
      </c>
      <c r="S941">
        <v>1.795517</v>
      </c>
      <c r="T941" s="84">
        <v>7276.21</v>
      </c>
      <c r="U941" s="57">
        <v>44013</v>
      </c>
      <c r="V941" s="81" t="str">
        <f t="shared" si="42"/>
        <v>52020</v>
      </c>
      <c r="W941" s="80" t="str">
        <f t="shared" si="43"/>
        <v>Acima de 120 dias</v>
      </c>
      <c r="X941" s="81" t="str">
        <f t="shared" si="44"/>
        <v>72020</v>
      </c>
    </row>
    <row r="942" spans="1:24" x14ac:dyDescent="0.3">
      <c r="A942" s="57">
        <v>44316</v>
      </c>
      <c r="B942">
        <v>29894663000189</v>
      </c>
      <c r="C942" t="s">
        <v>96</v>
      </c>
      <c r="D942" s="57">
        <v>44040</v>
      </c>
      <c r="E942">
        <v>313.5</v>
      </c>
      <c r="F942" s="57">
        <v>44234</v>
      </c>
      <c r="G942">
        <v>-82</v>
      </c>
      <c r="H942" s="57">
        <v>46545</v>
      </c>
      <c r="I942">
        <v>2229</v>
      </c>
      <c r="J942">
        <v>307649248</v>
      </c>
      <c r="K942">
        <v>84</v>
      </c>
      <c r="L942"/>
      <c r="M942"/>
      <c r="N942">
        <v>1.4378106233222967</v>
      </c>
      <c r="O942" s="83">
        <v>13912.27</v>
      </c>
      <c r="P942">
        <v>15174.670000000002</v>
      </c>
      <c r="Q942">
        <v>1.7857799999999999</v>
      </c>
      <c r="R942">
        <v>15300</v>
      </c>
      <c r="S942">
        <v>1.7857799999999999</v>
      </c>
      <c r="T942" s="84">
        <v>13912.27</v>
      </c>
      <c r="U942" s="57">
        <v>44256</v>
      </c>
      <c r="V942" s="81" t="str">
        <f t="shared" si="42"/>
        <v>72020</v>
      </c>
      <c r="W942" s="80" t="str">
        <f t="shared" si="43"/>
        <v>61 a 90 dias</v>
      </c>
      <c r="X942" s="81" t="str">
        <f t="shared" si="44"/>
        <v>32021</v>
      </c>
    </row>
    <row r="943" spans="1:24" x14ac:dyDescent="0.3">
      <c r="A943" s="57">
        <v>44316</v>
      </c>
      <c r="B943">
        <v>29894663000189</v>
      </c>
      <c r="C943" t="s">
        <v>96</v>
      </c>
      <c r="D943" s="57">
        <v>44074</v>
      </c>
      <c r="E943">
        <v>117.94</v>
      </c>
      <c r="F943" s="57">
        <v>44234</v>
      </c>
      <c r="G943">
        <v>-82</v>
      </c>
      <c r="H943" s="57">
        <v>46608</v>
      </c>
      <c r="I943">
        <v>2292</v>
      </c>
      <c r="J943">
        <v>307672135</v>
      </c>
      <c r="K943">
        <v>84</v>
      </c>
      <c r="L943"/>
      <c r="M943"/>
      <c r="N943">
        <v>1.4355929999999999</v>
      </c>
      <c r="O943" s="83">
        <v>5299.08</v>
      </c>
      <c r="P943">
        <v>5758.0600000000013</v>
      </c>
      <c r="Q943">
        <v>1.7835209999999999</v>
      </c>
      <c r="R943">
        <v>5839.9800000000005</v>
      </c>
      <c r="S943">
        <v>1.7835209999999999</v>
      </c>
      <c r="T943" s="84">
        <v>5299.08</v>
      </c>
      <c r="U943" s="57">
        <v>44256</v>
      </c>
      <c r="V943" s="81" t="str">
        <f t="shared" si="42"/>
        <v>82020</v>
      </c>
      <c r="W943" s="80" t="str">
        <f t="shared" si="43"/>
        <v>61 a 90 dias</v>
      </c>
      <c r="X943" s="81" t="str">
        <f t="shared" si="44"/>
        <v>32021</v>
      </c>
    </row>
    <row r="944" spans="1:24" x14ac:dyDescent="0.3">
      <c r="A944" s="57">
        <v>44316</v>
      </c>
      <c r="B944">
        <v>29894663000189</v>
      </c>
      <c r="C944" t="s">
        <v>96</v>
      </c>
      <c r="D944" s="57">
        <v>44001</v>
      </c>
      <c r="E944">
        <v>49.86</v>
      </c>
      <c r="F944" s="57">
        <v>44323</v>
      </c>
      <c r="G944">
        <v>7</v>
      </c>
      <c r="H944" s="57">
        <v>46514</v>
      </c>
      <c r="I944">
        <v>2198</v>
      </c>
      <c r="J944">
        <v>307733270</v>
      </c>
      <c r="K944">
        <v>84</v>
      </c>
      <c r="L944"/>
      <c r="M944"/>
      <c r="N944">
        <v>1.436155105592027</v>
      </c>
      <c r="O944" s="83">
        <v>2049.63</v>
      </c>
      <c r="P944">
        <v>2404.9399999999991</v>
      </c>
      <c r="Q944">
        <v>1.7857799999999999</v>
      </c>
      <c r="R944">
        <v>2267.5</v>
      </c>
      <c r="S944">
        <v>1.7857799999999999</v>
      </c>
      <c r="T944" s="84">
        <v>2049.63</v>
      </c>
      <c r="U944" s="57">
        <v>44317</v>
      </c>
      <c r="V944" s="81" t="str">
        <f t="shared" si="42"/>
        <v>62020</v>
      </c>
      <c r="W944" s="80" t="str">
        <f t="shared" si="43"/>
        <v>1 a 30 dias</v>
      </c>
      <c r="X944" s="81" t="str">
        <f t="shared" si="44"/>
        <v>52021</v>
      </c>
    </row>
    <row r="945" spans="1:24" x14ac:dyDescent="0.3">
      <c r="A945" s="57">
        <v>44316</v>
      </c>
      <c r="B945">
        <v>29894663000189</v>
      </c>
      <c r="C945" t="s">
        <v>96</v>
      </c>
      <c r="D945" s="57">
        <v>43978</v>
      </c>
      <c r="E945">
        <v>282.8</v>
      </c>
      <c r="F945" s="57">
        <v>44019</v>
      </c>
      <c r="G945">
        <v>-297</v>
      </c>
      <c r="H945" s="57">
        <v>46514</v>
      </c>
      <c r="I945">
        <v>2198</v>
      </c>
      <c r="J945">
        <v>307734909</v>
      </c>
      <c r="K945">
        <v>84</v>
      </c>
      <c r="L945"/>
      <c r="M945"/>
      <c r="N945">
        <v>1.4367460000000001</v>
      </c>
      <c r="O945" s="83">
        <v>14458.220000000001</v>
      </c>
      <c r="P945">
        <v>13770.799999999996</v>
      </c>
      <c r="Q945">
        <v>1.784195</v>
      </c>
      <c r="R945">
        <v>15686.939999999999</v>
      </c>
      <c r="S945">
        <v>1.784195</v>
      </c>
      <c r="T945" s="84">
        <v>14458.220000000001</v>
      </c>
      <c r="U945" s="57">
        <v>44013</v>
      </c>
      <c r="V945" s="81" t="str">
        <f t="shared" si="42"/>
        <v>52020</v>
      </c>
      <c r="W945" s="80" t="str">
        <f t="shared" si="43"/>
        <v>Acima de 120 dias</v>
      </c>
      <c r="X945" s="81" t="str">
        <f t="shared" si="44"/>
        <v>72020</v>
      </c>
    </row>
    <row r="946" spans="1:24" x14ac:dyDescent="0.3">
      <c r="A946" s="57">
        <v>44316</v>
      </c>
      <c r="B946">
        <v>29894663000189</v>
      </c>
      <c r="C946" t="s">
        <v>96</v>
      </c>
      <c r="D946" s="57">
        <v>44074</v>
      </c>
      <c r="E946">
        <v>704</v>
      </c>
      <c r="F946" s="57">
        <v>44262</v>
      </c>
      <c r="G946">
        <v>-54</v>
      </c>
      <c r="H946" s="57">
        <v>46575</v>
      </c>
      <c r="I946">
        <v>2259</v>
      </c>
      <c r="J946">
        <v>307747860</v>
      </c>
      <c r="K946">
        <v>84</v>
      </c>
      <c r="L946"/>
      <c r="M946"/>
      <c r="N946">
        <v>1.4063014108337997</v>
      </c>
      <c r="O946" s="83">
        <v>31007.040000000001</v>
      </c>
      <c r="P946">
        <v>34493.289999999986</v>
      </c>
      <c r="Q946">
        <v>1.7523850000000001</v>
      </c>
      <c r="R946">
        <v>34207.19</v>
      </c>
      <c r="S946">
        <v>1.7523850000000001</v>
      </c>
      <c r="T946" s="84">
        <v>31007.040000000001</v>
      </c>
      <c r="U946" s="57">
        <v>44287</v>
      </c>
      <c r="V946" s="81" t="str">
        <f t="shared" si="42"/>
        <v>82020</v>
      </c>
      <c r="W946" s="80" t="str">
        <f t="shared" si="43"/>
        <v>31 a 60 dias</v>
      </c>
      <c r="X946" s="81" t="str">
        <f t="shared" si="44"/>
        <v>42021</v>
      </c>
    </row>
    <row r="947" spans="1:24" x14ac:dyDescent="0.3">
      <c r="A947" s="57">
        <v>44316</v>
      </c>
      <c r="B947">
        <v>29894663000189</v>
      </c>
      <c r="C947" t="s">
        <v>96</v>
      </c>
      <c r="D947" s="57">
        <v>43936</v>
      </c>
      <c r="E947">
        <v>480.11</v>
      </c>
      <c r="F947" s="57">
        <v>43989</v>
      </c>
      <c r="G947">
        <v>-327</v>
      </c>
      <c r="H947" s="57">
        <v>46090</v>
      </c>
      <c r="I947">
        <v>1774</v>
      </c>
      <c r="J947">
        <v>307812757</v>
      </c>
      <c r="K947">
        <v>72</v>
      </c>
      <c r="L947"/>
      <c r="M947"/>
      <c r="N947">
        <v>1.5139607684550016</v>
      </c>
      <c r="O947" s="83">
        <v>21831.08</v>
      </c>
      <c r="P947">
        <v>20742.069999999989</v>
      </c>
      <c r="Q947">
        <v>2.0626890000000002</v>
      </c>
      <c r="R947">
        <v>24136.18</v>
      </c>
      <c r="S947">
        <v>2.0626890000000002</v>
      </c>
      <c r="T947" s="84">
        <v>21831.08</v>
      </c>
      <c r="U947" s="57">
        <v>43983</v>
      </c>
      <c r="V947" s="81" t="str">
        <f t="shared" si="42"/>
        <v>42020</v>
      </c>
      <c r="W947" s="80" t="str">
        <f t="shared" si="43"/>
        <v>Acima de 120 dias</v>
      </c>
      <c r="X947" s="81" t="str">
        <f t="shared" si="44"/>
        <v>62020</v>
      </c>
    </row>
    <row r="948" spans="1:24" x14ac:dyDescent="0.3">
      <c r="A948" s="57">
        <v>44316</v>
      </c>
      <c r="B948">
        <v>29894663000189</v>
      </c>
      <c r="C948" t="s">
        <v>96</v>
      </c>
      <c r="D948" s="57">
        <v>43936</v>
      </c>
      <c r="E948">
        <v>119</v>
      </c>
      <c r="F948" s="57">
        <v>44323</v>
      </c>
      <c r="G948">
        <v>7</v>
      </c>
      <c r="H948" s="57">
        <v>46090</v>
      </c>
      <c r="I948">
        <v>1774</v>
      </c>
      <c r="J948">
        <v>307813922</v>
      </c>
      <c r="K948">
        <v>72</v>
      </c>
      <c r="L948"/>
      <c r="M948"/>
      <c r="N948">
        <v>1.5079391717692543</v>
      </c>
      <c r="O948" s="83">
        <v>4107.95</v>
      </c>
      <c r="P948">
        <v>5150.2300000000005</v>
      </c>
      <c r="Q948">
        <v>2.0564170000000002</v>
      </c>
      <c r="R948">
        <v>4680.29</v>
      </c>
      <c r="S948">
        <v>2.0564170000000002</v>
      </c>
      <c r="T948" s="84">
        <v>4107.95</v>
      </c>
      <c r="U948" s="57">
        <v>44317</v>
      </c>
      <c r="V948" s="81" t="str">
        <f t="shared" si="42"/>
        <v>42020</v>
      </c>
      <c r="W948" s="80" t="str">
        <f t="shared" si="43"/>
        <v>1 a 30 dias</v>
      </c>
      <c r="X948" s="81" t="str">
        <f t="shared" si="44"/>
        <v>52021</v>
      </c>
    </row>
    <row r="949" spans="1:24" x14ac:dyDescent="0.3">
      <c r="A949" s="57">
        <v>44316</v>
      </c>
      <c r="B949">
        <v>29894663000189</v>
      </c>
      <c r="C949" t="s">
        <v>96</v>
      </c>
      <c r="D949" s="57">
        <v>44040</v>
      </c>
      <c r="E949">
        <v>236</v>
      </c>
      <c r="F949" s="57">
        <v>44323</v>
      </c>
      <c r="G949">
        <v>7</v>
      </c>
      <c r="H949" s="57">
        <v>46119</v>
      </c>
      <c r="I949">
        <v>1803</v>
      </c>
      <c r="J949">
        <v>307819401</v>
      </c>
      <c r="K949">
        <v>72</v>
      </c>
      <c r="L949"/>
      <c r="M949"/>
      <c r="N949">
        <v>1.3599999999999999</v>
      </c>
      <c r="O949" s="83">
        <v>9017.52</v>
      </c>
      <c r="P949">
        <v>10554.090000000004</v>
      </c>
      <c r="Q949">
        <v>1.666029</v>
      </c>
      <c r="R949">
        <v>9733.5499999999993</v>
      </c>
      <c r="S949">
        <v>1.666029</v>
      </c>
      <c r="T949" s="84">
        <v>9017.52</v>
      </c>
      <c r="U949" s="57">
        <v>44317</v>
      </c>
      <c r="V949" s="81" t="str">
        <f t="shared" si="42"/>
        <v>72020</v>
      </c>
      <c r="W949" s="80" t="str">
        <f t="shared" si="43"/>
        <v>1 a 30 dias</v>
      </c>
      <c r="X949" s="81" t="str">
        <f t="shared" si="44"/>
        <v>52021</v>
      </c>
    </row>
    <row r="950" spans="1:24" x14ac:dyDescent="0.3">
      <c r="A950" s="57">
        <v>44316</v>
      </c>
      <c r="B950">
        <v>29894663000189</v>
      </c>
      <c r="C950" t="s">
        <v>96</v>
      </c>
      <c r="D950" s="57">
        <v>43978</v>
      </c>
      <c r="E950">
        <v>299.39999999999998</v>
      </c>
      <c r="F950" s="57">
        <v>43989</v>
      </c>
      <c r="G950">
        <v>-327</v>
      </c>
      <c r="H950" s="57">
        <v>46514</v>
      </c>
      <c r="I950">
        <v>2198</v>
      </c>
      <c r="J950">
        <v>307831162</v>
      </c>
      <c r="K950">
        <v>84</v>
      </c>
      <c r="L950"/>
      <c r="M950"/>
      <c r="N950">
        <v>1.444113</v>
      </c>
      <c r="O950" s="83">
        <v>2095.8000000000002</v>
      </c>
      <c r="P950">
        <v>14543.130000000001</v>
      </c>
      <c r="Q950">
        <v>1.7920290000000001</v>
      </c>
      <c r="R950">
        <v>2095.8000000000002</v>
      </c>
      <c r="S950">
        <v>1.7920290000000001</v>
      </c>
      <c r="T950" s="84">
        <v>2095.8000000000002</v>
      </c>
      <c r="U950" s="57">
        <v>44228</v>
      </c>
      <c r="V950" s="81" t="str">
        <f t="shared" si="42"/>
        <v>52020</v>
      </c>
      <c r="W950" s="80" t="str">
        <f t="shared" si="43"/>
        <v>Acima de 120 dias</v>
      </c>
      <c r="X950" s="81" t="str">
        <f t="shared" si="44"/>
        <v>22021</v>
      </c>
    </row>
    <row r="951" spans="1:24" x14ac:dyDescent="0.3">
      <c r="A951" s="57">
        <v>44316</v>
      </c>
      <c r="B951">
        <v>29894663000189</v>
      </c>
      <c r="C951" t="s">
        <v>96</v>
      </c>
      <c r="D951" s="57">
        <v>44040</v>
      </c>
      <c r="E951">
        <v>313.39999999999998</v>
      </c>
      <c r="F951" s="57">
        <v>44234</v>
      </c>
      <c r="G951">
        <v>-82</v>
      </c>
      <c r="H951" s="57">
        <v>46514</v>
      </c>
      <c r="I951">
        <v>2198</v>
      </c>
      <c r="J951">
        <v>307833277</v>
      </c>
      <c r="K951">
        <v>84</v>
      </c>
      <c r="L951"/>
      <c r="M951"/>
      <c r="N951">
        <v>1.4448390244155946</v>
      </c>
      <c r="O951" s="83">
        <v>13796.9</v>
      </c>
      <c r="P951">
        <v>15039.860000000002</v>
      </c>
      <c r="Q951">
        <v>1.7930200000000001</v>
      </c>
      <c r="R951">
        <v>15156.48</v>
      </c>
      <c r="S951">
        <v>1.7930200000000001</v>
      </c>
      <c r="T951" s="84">
        <v>13796.9</v>
      </c>
      <c r="U951" s="57">
        <v>44228</v>
      </c>
      <c r="V951" s="81" t="str">
        <f t="shared" si="42"/>
        <v>72020</v>
      </c>
      <c r="W951" s="80" t="str">
        <f t="shared" si="43"/>
        <v>61 a 90 dias</v>
      </c>
      <c r="X951" s="81" t="str">
        <f t="shared" si="44"/>
        <v>22021</v>
      </c>
    </row>
    <row r="952" spans="1:24" x14ac:dyDescent="0.3">
      <c r="A952" s="57">
        <v>44316</v>
      </c>
      <c r="B952">
        <v>29894663000189</v>
      </c>
      <c r="C952" t="s">
        <v>96</v>
      </c>
      <c r="D952" s="57">
        <v>43978</v>
      </c>
      <c r="E952">
        <v>161.30000000000001</v>
      </c>
      <c r="F952" s="57">
        <v>43989</v>
      </c>
      <c r="G952">
        <v>-327</v>
      </c>
      <c r="H952" s="57">
        <v>46514</v>
      </c>
      <c r="I952">
        <v>2198</v>
      </c>
      <c r="J952">
        <v>307834888</v>
      </c>
      <c r="K952">
        <v>84</v>
      </c>
      <c r="L952"/>
      <c r="M952"/>
      <c r="N952">
        <v>1.3983840000000001</v>
      </c>
      <c r="O952" s="83">
        <v>8484.68</v>
      </c>
      <c r="P952">
        <v>7956.5600000000031</v>
      </c>
      <c r="Q952">
        <v>1.743268</v>
      </c>
      <c r="R952">
        <v>9192.6</v>
      </c>
      <c r="S952">
        <v>1.743268</v>
      </c>
      <c r="T952" s="84">
        <v>8484.68</v>
      </c>
      <c r="U952" s="57">
        <v>43983</v>
      </c>
      <c r="V952" s="81" t="str">
        <f t="shared" si="42"/>
        <v>52020</v>
      </c>
      <c r="W952" s="80" t="str">
        <f t="shared" si="43"/>
        <v>Acima de 120 dias</v>
      </c>
      <c r="X952" s="81" t="str">
        <f t="shared" si="44"/>
        <v>62020</v>
      </c>
    </row>
    <row r="953" spans="1:24" x14ac:dyDescent="0.3">
      <c r="A953" s="57">
        <v>44316</v>
      </c>
      <c r="B953">
        <v>29894663000189</v>
      </c>
      <c r="C953" t="s">
        <v>96</v>
      </c>
      <c r="D953" s="57">
        <v>44074</v>
      </c>
      <c r="E953">
        <v>78</v>
      </c>
      <c r="F953" s="57">
        <v>44262</v>
      </c>
      <c r="G953">
        <v>-54</v>
      </c>
      <c r="H953" s="57">
        <v>46545</v>
      </c>
      <c r="I953">
        <v>2229</v>
      </c>
      <c r="J953">
        <v>307840076</v>
      </c>
      <c r="K953">
        <v>84</v>
      </c>
      <c r="L953"/>
      <c r="M953"/>
      <c r="N953">
        <v>1.3935577276057531</v>
      </c>
      <c r="O953" s="83">
        <v>3427.08</v>
      </c>
      <c r="P953">
        <v>3813.4099999999989</v>
      </c>
      <c r="Q953">
        <v>1.7385969999999999</v>
      </c>
      <c r="R953">
        <v>3776.44</v>
      </c>
      <c r="S953">
        <v>1.7385969999999999</v>
      </c>
      <c r="T953" s="84">
        <v>3427.08</v>
      </c>
      <c r="U953" s="57">
        <v>44256</v>
      </c>
      <c r="V953" s="81" t="str">
        <f t="shared" si="42"/>
        <v>82020</v>
      </c>
      <c r="W953" s="80" t="str">
        <f t="shared" si="43"/>
        <v>31 a 60 dias</v>
      </c>
      <c r="X953" s="81" t="str">
        <f t="shared" si="44"/>
        <v>32021</v>
      </c>
    </row>
    <row r="954" spans="1:24" x14ac:dyDescent="0.3">
      <c r="A954" s="57">
        <v>44316</v>
      </c>
      <c r="B954">
        <v>29894663000189</v>
      </c>
      <c r="C954" t="s">
        <v>96</v>
      </c>
      <c r="D954" s="57">
        <v>44074</v>
      </c>
      <c r="E954">
        <v>1175.6400000000001</v>
      </c>
      <c r="F954" s="57">
        <v>44234</v>
      </c>
      <c r="G954">
        <v>-82</v>
      </c>
      <c r="H954" s="57">
        <v>46608</v>
      </c>
      <c r="I954">
        <v>2292</v>
      </c>
      <c r="J954">
        <v>307856377</v>
      </c>
      <c r="K954">
        <v>84</v>
      </c>
      <c r="L954"/>
      <c r="M954"/>
      <c r="N954">
        <v>1.3599999999999999</v>
      </c>
      <c r="O954" s="83">
        <v>59758.85</v>
      </c>
      <c r="P954">
        <v>58875.709999999985</v>
      </c>
      <c r="Q954">
        <v>1.3443830000000001</v>
      </c>
      <c r="R954">
        <v>59500.11</v>
      </c>
      <c r="S954">
        <v>1.3443830000000001</v>
      </c>
      <c r="T954" s="84">
        <v>59758.85</v>
      </c>
      <c r="U954" s="57">
        <v>44228</v>
      </c>
      <c r="V954" s="81" t="str">
        <f t="shared" si="42"/>
        <v>82020</v>
      </c>
      <c r="W954" s="80" t="str">
        <f t="shared" si="43"/>
        <v>61 a 90 dias</v>
      </c>
      <c r="X954" s="81" t="str">
        <f t="shared" si="44"/>
        <v>22021</v>
      </c>
    </row>
    <row r="955" spans="1:24" x14ac:dyDescent="0.3">
      <c r="A955" s="57">
        <v>44316</v>
      </c>
      <c r="B955">
        <v>29894663000189</v>
      </c>
      <c r="C955" t="s">
        <v>96</v>
      </c>
      <c r="D955" s="57">
        <v>44099</v>
      </c>
      <c r="E955">
        <v>1168.5</v>
      </c>
      <c r="F955" s="57">
        <v>44172</v>
      </c>
      <c r="G955">
        <v>-144</v>
      </c>
      <c r="H955" s="57">
        <v>46638</v>
      </c>
      <c r="I955">
        <v>2322</v>
      </c>
      <c r="J955">
        <v>307889151</v>
      </c>
      <c r="K955">
        <v>84</v>
      </c>
      <c r="L955"/>
      <c r="M955"/>
      <c r="N955">
        <v>1.4421919999999999</v>
      </c>
      <c r="O955" s="83">
        <v>55048.87</v>
      </c>
      <c r="P955">
        <v>56775.80999999999</v>
      </c>
      <c r="Q955">
        <v>1.789717</v>
      </c>
      <c r="R955">
        <v>60475.55</v>
      </c>
      <c r="S955">
        <v>1.789717</v>
      </c>
      <c r="T955" s="84">
        <v>55048.87</v>
      </c>
      <c r="U955" s="57">
        <v>44197</v>
      </c>
      <c r="V955" s="81" t="str">
        <f t="shared" si="42"/>
        <v>92020</v>
      </c>
      <c r="W955" s="80" t="str">
        <f t="shared" si="43"/>
        <v>Acima de 120 dias</v>
      </c>
      <c r="X955" s="81" t="str">
        <f t="shared" si="44"/>
        <v>12021</v>
      </c>
    </row>
    <row r="956" spans="1:24" x14ac:dyDescent="0.3">
      <c r="A956" s="57">
        <v>44316</v>
      </c>
      <c r="B956">
        <v>29894663000189</v>
      </c>
      <c r="C956" t="s">
        <v>96</v>
      </c>
      <c r="D956" s="57">
        <v>43936</v>
      </c>
      <c r="E956">
        <v>36.450000000000003</v>
      </c>
      <c r="F956" s="57">
        <v>44050</v>
      </c>
      <c r="G956">
        <v>-266</v>
      </c>
      <c r="H956" s="57">
        <v>46090</v>
      </c>
      <c r="I956">
        <v>1774</v>
      </c>
      <c r="J956">
        <v>307908425</v>
      </c>
      <c r="K956">
        <v>72</v>
      </c>
      <c r="L956"/>
      <c r="M956"/>
      <c r="N956">
        <v>1.4949999999999999</v>
      </c>
      <c r="O956" s="83">
        <v>1607.41</v>
      </c>
      <c r="P956">
        <v>1583.58</v>
      </c>
      <c r="Q956">
        <v>1.9843280000000001</v>
      </c>
      <c r="R956">
        <v>1766.2</v>
      </c>
      <c r="S956">
        <v>1.9843280000000001</v>
      </c>
      <c r="T956" s="84">
        <v>1607.41</v>
      </c>
      <c r="U956" s="57">
        <v>44044</v>
      </c>
      <c r="V956" s="81" t="str">
        <f t="shared" si="42"/>
        <v>42020</v>
      </c>
      <c r="W956" s="80" t="str">
        <f t="shared" si="43"/>
        <v>Acima de 120 dias</v>
      </c>
      <c r="X956" s="81" t="str">
        <f t="shared" si="44"/>
        <v>82020</v>
      </c>
    </row>
    <row r="957" spans="1:24" x14ac:dyDescent="0.3">
      <c r="A957" s="57">
        <v>44316</v>
      </c>
      <c r="B957">
        <v>29894663000189</v>
      </c>
      <c r="C957" t="s">
        <v>96</v>
      </c>
      <c r="D957" s="57">
        <v>44074</v>
      </c>
      <c r="E957">
        <v>948</v>
      </c>
      <c r="F957" s="57">
        <v>44172</v>
      </c>
      <c r="G957">
        <v>-144</v>
      </c>
      <c r="H957" s="57">
        <v>46484</v>
      </c>
      <c r="I957">
        <v>2168</v>
      </c>
      <c r="J957">
        <v>307925590</v>
      </c>
      <c r="K957">
        <v>84</v>
      </c>
      <c r="L957"/>
      <c r="M957"/>
      <c r="N957">
        <v>1.4406021456917555</v>
      </c>
      <c r="O957" s="83">
        <v>43417.64</v>
      </c>
      <c r="P957">
        <v>45046.739999999983</v>
      </c>
      <c r="Q957">
        <v>1.7886310000000001</v>
      </c>
      <c r="R957">
        <v>47462.34</v>
      </c>
      <c r="S957">
        <v>1.7886310000000001</v>
      </c>
      <c r="T957" s="84">
        <v>43417.64</v>
      </c>
      <c r="U957" s="57">
        <v>44166</v>
      </c>
      <c r="V957" s="81" t="str">
        <f t="shared" si="42"/>
        <v>82020</v>
      </c>
      <c r="W957" s="80" t="str">
        <f t="shared" si="43"/>
        <v>Acima de 120 dias</v>
      </c>
      <c r="X957" s="81" t="str">
        <f t="shared" si="44"/>
        <v>122020</v>
      </c>
    </row>
    <row r="958" spans="1:24" x14ac:dyDescent="0.3">
      <c r="A958" s="57">
        <v>44316</v>
      </c>
      <c r="B958">
        <v>29894663000189</v>
      </c>
      <c r="C958" t="s">
        <v>96</v>
      </c>
      <c r="D958" s="57">
        <v>44074</v>
      </c>
      <c r="E958">
        <v>146.5</v>
      </c>
      <c r="F958" s="57">
        <v>44262</v>
      </c>
      <c r="G958">
        <v>-54</v>
      </c>
      <c r="H958" s="57">
        <v>46638</v>
      </c>
      <c r="I958">
        <v>2322</v>
      </c>
      <c r="J958">
        <v>307969210</v>
      </c>
      <c r="K958">
        <v>84</v>
      </c>
      <c r="L958"/>
      <c r="M958"/>
      <c r="N958">
        <v>1.3599999999999999</v>
      </c>
      <c r="O958" s="83">
        <v>7209.39</v>
      </c>
      <c r="P958">
        <v>7236.9000000000015</v>
      </c>
      <c r="Q958">
        <v>1.410042</v>
      </c>
      <c r="R958">
        <v>7319.72</v>
      </c>
      <c r="S958">
        <v>1.410042</v>
      </c>
      <c r="T958" s="84">
        <v>7209.39</v>
      </c>
      <c r="U958" s="57">
        <v>44287</v>
      </c>
      <c r="V958" s="81" t="str">
        <f t="shared" si="42"/>
        <v>82020</v>
      </c>
      <c r="W958" s="80" t="str">
        <f t="shared" si="43"/>
        <v>31 a 60 dias</v>
      </c>
      <c r="X958" s="81" t="str">
        <f t="shared" si="44"/>
        <v>42021</v>
      </c>
    </row>
    <row r="959" spans="1:24" x14ac:dyDescent="0.3">
      <c r="A959" s="57">
        <v>44316</v>
      </c>
      <c r="B959">
        <v>29894663000189</v>
      </c>
      <c r="C959" t="s">
        <v>96</v>
      </c>
      <c r="D959" s="57">
        <v>44001</v>
      </c>
      <c r="E959">
        <v>313</v>
      </c>
      <c r="F959" s="57">
        <v>44019</v>
      </c>
      <c r="G959">
        <v>-297</v>
      </c>
      <c r="H959" s="57">
        <v>46514</v>
      </c>
      <c r="I959">
        <v>2198</v>
      </c>
      <c r="J959">
        <v>308031042</v>
      </c>
      <c r="K959">
        <v>84</v>
      </c>
      <c r="L959"/>
      <c r="M959"/>
      <c r="N959">
        <v>1.4478244769141047</v>
      </c>
      <c r="O959" s="83">
        <v>15969.32</v>
      </c>
      <c r="P959">
        <v>15038.430000000006</v>
      </c>
      <c r="Q959">
        <v>1.79332</v>
      </c>
      <c r="R959">
        <v>17315.64</v>
      </c>
      <c r="S959">
        <v>1.79332</v>
      </c>
      <c r="T959" s="84">
        <v>15969.32</v>
      </c>
      <c r="U959" s="57">
        <v>44044</v>
      </c>
      <c r="V959" s="81" t="str">
        <f t="shared" si="42"/>
        <v>62020</v>
      </c>
      <c r="W959" s="80" t="str">
        <f t="shared" si="43"/>
        <v>Acima de 120 dias</v>
      </c>
      <c r="X959" s="81" t="str">
        <f t="shared" si="44"/>
        <v>82020</v>
      </c>
    </row>
    <row r="960" spans="1:24" x14ac:dyDescent="0.3">
      <c r="A960" s="57">
        <v>44316</v>
      </c>
      <c r="B960">
        <v>29894663000189</v>
      </c>
      <c r="C960" t="s">
        <v>96</v>
      </c>
      <c r="D960" s="57">
        <v>44040</v>
      </c>
      <c r="E960">
        <v>57</v>
      </c>
      <c r="F960" s="57">
        <v>44172</v>
      </c>
      <c r="G960">
        <v>-144</v>
      </c>
      <c r="H960" s="57">
        <v>46514</v>
      </c>
      <c r="I960">
        <v>2198</v>
      </c>
      <c r="J960">
        <v>308033712</v>
      </c>
      <c r="K960">
        <v>84</v>
      </c>
      <c r="L960"/>
      <c r="M960"/>
      <c r="N960">
        <v>1.4319802538787028</v>
      </c>
      <c r="O960" s="83">
        <v>2628.96</v>
      </c>
      <c r="P960">
        <v>2747.0100000000016</v>
      </c>
      <c r="Q960">
        <v>1.784492</v>
      </c>
      <c r="R960">
        <v>2880.48</v>
      </c>
      <c r="S960">
        <v>1.784492</v>
      </c>
      <c r="T960" s="84">
        <v>2628.96</v>
      </c>
      <c r="U960" s="57">
        <v>44197</v>
      </c>
      <c r="V960" s="81" t="str">
        <f t="shared" si="42"/>
        <v>72020</v>
      </c>
      <c r="W960" s="80" t="str">
        <f t="shared" si="43"/>
        <v>Acima de 120 dias</v>
      </c>
      <c r="X960" s="81" t="str">
        <f t="shared" si="44"/>
        <v>12021</v>
      </c>
    </row>
    <row r="961" spans="1:24" x14ac:dyDescent="0.3">
      <c r="A961" s="57">
        <v>44316</v>
      </c>
      <c r="B961">
        <v>29894663000189</v>
      </c>
      <c r="C961" t="s">
        <v>96</v>
      </c>
      <c r="D961" s="57">
        <v>44074</v>
      </c>
      <c r="E961">
        <v>286</v>
      </c>
      <c r="F961" s="57">
        <v>44262</v>
      </c>
      <c r="G961">
        <v>-54</v>
      </c>
      <c r="H961" s="57">
        <v>46575</v>
      </c>
      <c r="I961">
        <v>2259</v>
      </c>
      <c r="J961">
        <v>308043697</v>
      </c>
      <c r="K961">
        <v>84</v>
      </c>
      <c r="L961"/>
      <c r="M961"/>
      <c r="N961">
        <v>1.4074218739738424</v>
      </c>
      <c r="O961" s="83">
        <v>12592.34</v>
      </c>
      <c r="P961">
        <v>14007.670000000002</v>
      </c>
      <c r="Q961">
        <v>1.7535780000000001</v>
      </c>
      <c r="R961">
        <v>13892.18</v>
      </c>
      <c r="S961">
        <v>1.7535780000000001</v>
      </c>
      <c r="T961" s="84">
        <v>12592.34</v>
      </c>
      <c r="U961" s="57">
        <v>44287</v>
      </c>
      <c r="V961" s="81" t="str">
        <f t="shared" si="42"/>
        <v>82020</v>
      </c>
      <c r="W961" s="80" t="str">
        <f t="shared" si="43"/>
        <v>31 a 60 dias</v>
      </c>
      <c r="X961" s="81" t="str">
        <f t="shared" si="44"/>
        <v>42021</v>
      </c>
    </row>
    <row r="962" spans="1:24" x14ac:dyDescent="0.3">
      <c r="A962" s="57">
        <v>44316</v>
      </c>
      <c r="B962">
        <v>29894663000189</v>
      </c>
      <c r="C962" t="s">
        <v>96</v>
      </c>
      <c r="D962" s="57">
        <v>44040</v>
      </c>
      <c r="E962">
        <v>168.59</v>
      </c>
      <c r="F962" s="57">
        <v>44081</v>
      </c>
      <c r="G962">
        <v>-235</v>
      </c>
      <c r="H962" s="57">
        <v>46575</v>
      </c>
      <c r="I962">
        <v>2259</v>
      </c>
      <c r="J962">
        <v>308048606</v>
      </c>
      <c r="K962">
        <v>84</v>
      </c>
      <c r="L962"/>
      <c r="M962"/>
      <c r="N962">
        <v>1.4016960000000001</v>
      </c>
      <c r="O962" s="83">
        <v>8447.43</v>
      </c>
      <c r="P962">
        <v>8311.24</v>
      </c>
      <c r="Q962">
        <v>1.7472529999999999</v>
      </c>
      <c r="R962">
        <v>9214.31</v>
      </c>
      <c r="S962">
        <v>1.7472529999999999</v>
      </c>
      <c r="T962" s="84">
        <v>8447.43</v>
      </c>
      <c r="U962" s="57">
        <v>44105</v>
      </c>
      <c r="V962" s="81" t="str">
        <f t="shared" ref="V962:V1025" si="45">MONTH(D962)&amp;YEAR(D962)</f>
        <v>72020</v>
      </c>
      <c r="W962" s="80" t="str">
        <f t="shared" ref="W962:W1025" si="46">_xlfn.IFS(G962&lt;-120,"Acima de 120 dias",G962&lt;=-90,"91 a 120 dias",G962&lt;=-61,"61 a 90 dias",G962&lt;=-31,"31 a 60 dias",G962&gt;=-30,"1 a 30 dias")</f>
        <v>Acima de 120 dias</v>
      </c>
      <c r="X962" s="81" t="str">
        <f t="shared" si="44"/>
        <v>102020</v>
      </c>
    </row>
    <row r="963" spans="1:24" x14ac:dyDescent="0.3">
      <c r="A963" s="57">
        <v>44316</v>
      </c>
      <c r="B963">
        <v>29894663000189</v>
      </c>
      <c r="C963" t="s">
        <v>96</v>
      </c>
      <c r="D963" s="57">
        <v>44074</v>
      </c>
      <c r="E963">
        <v>250</v>
      </c>
      <c r="F963" s="57">
        <v>44142</v>
      </c>
      <c r="G963">
        <v>-174</v>
      </c>
      <c r="H963" s="57">
        <v>46575</v>
      </c>
      <c r="I963">
        <v>2259</v>
      </c>
      <c r="J963">
        <v>308056932</v>
      </c>
      <c r="K963">
        <v>84</v>
      </c>
      <c r="L963"/>
      <c r="M963"/>
      <c r="N963">
        <v>1.4315782954949272</v>
      </c>
      <c r="O963" s="83">
        <v>11929.96</v>
      </c>
      <c r="P963">
        <v>12146.61000000001</v>
      </c>
      <c r="Q963">
        <v>1.7793460000000001</v>
      </c>
      <c r="R963">
        <v>13058.51</v>
      </c>
      <c r="S963">
        <v>1.7793460000000001</v>
      </c>
      <c r="T963" s="84">
        <v>11929.96</v>
      </c>
      <c r="U963" s="57">
        <v>44166</v>
      </c>
      <c r="V963" s="81" t="str">
        <f t="shared" si="45"/>
        <v>82020</v>
      </c>
      <c r="W963" s="80" t="str">
        <f t="shared" si="46"/>
        <v>Acima de 120 dias</v>
      </c>
      <c r="X963" s="81" t="str">
        <f t="shared" ref="X963:X1026" si="47">MONTH(U963)&amp;YEAR(U963)</f>
        <v>122020</v>
      </c>
    </row>
    <row r="964" spans="1:24" x14ac:dyDescent="0.3">
      <c r="A964" s="57">
        <v>44316</v>
      </c>
      <c r="B964">
        <v>29894663000189</v>
      </c>
      <c r="C964" t="s">
        <v>96</v>
      </c>
      <c r="D964" s="57">
        <v>44134</v>
      </c>
      <c r="E964">
        <v>283.02</v>
      </c>
      <c r="F964" s="57">
        <v>44323</v>
      </c>
      <c r="G964">
        <v>7</v>
      </c>
      <c r="H964" s="57">
        <v>46667</v>
      </c>
      <c r="I964">
        <v>2351</v>
      </c>
      <c r="J964">
        <v>308087450</v>
      </c>
      <c r="K964">
        <v>84</v>
      </c>
      <c r="L964"/>
      <c r="M964"/>
      <c r="N964">
        <v>1.4120680000000001</v>
      </c>
      <c r="O964" s="83">
        <v>12097.41</v>
      </c>
      <c r="P964">
        <v>13921.329999999996</v>
      </c>
      <c r="Q964">
        <v>1.759234</v>
      </c>
      <c r="R964">
        <v>13451.25</v>
      </c>
      <c r="S964">
        <v>1.759234</v>
      </c>
      <c r="T964" s="84">
        <v>12097.41</v>
      </c>
      <c r="U964" s="57">
        <v>44317</v>
      </c>
      <c r="V964" s="81" t="str">
        <f t="shared" si="45"/>
        <v>102020</v>
      </c>
      <c r="W964" s="80" t="str">
        <f t="shared" si="46"/>
        <v>1 a 30 dias</v>
      </c>
      <c r="X964" s="81" t="str">
        <f t="shared" si="47"/>
        <v>52021</v>
      </c>
    </row>
    <row r="965" spans="1:24" x14ac:dyDescent="0.3">
      <c r="A965" s="57">
        <v>44316</v>
      </c>
      <c r="B965">
        <v>29894663000189</v>
      </c>
      <c r="C965" t="s">
        <v>96</v>
      </c>
      <c r="D965" s="57">
        <v>43936</v>
      </c>
      <c r="E965">
        <v>124.26</v>
      </c>
      <c r="F965" s="57">
        <v>44081</v>
      </c>
      <c r="G965">
        <v>-235</v>
      </c>
      <c r="H965" s="57">
        <v>46090</v>
      </c>
      <c r="I965">
        <v>1774</v>
      </c>
      <c r="J965">
        <v>308108062</v>
      </c>
      <c r="K965">
        <v>72</v>
      </c>
      <c r="L965"/>
      <c r="M965"/>
      <c r="N965">
        <v>1.3599999999999999</v>
      </c>
      <c r="O965" s="83">
        <v>5731.13</v>
      </c>
      <c r="P965">
        <v>5620.2699999999995</v>
      </c>
      <c r="Q965">
        <v>1.6349389999999999</v>
      </c>
      <c r="R965">
        <v>6063.59</v>
      </c>
      <c r="S965">
        <v>1.6349389999999999</v>
      </c>
      <c r="T965" s="84">
        <v>5731.13</v>
      </c>
      <c r="U965" s="57">
        <v>44105</v>
      </c>
      <c r="V965" s="81" t="str">
        <f t="shared" si="45"/>
        <v>42020</v>
      </c>
      <c r="W965" s="80" t="str">
        <f t="shared" si="46"/>
        <v>Acima de 120 dias</v>
      </c>
      <c r="X965" s="81" t="str">
        <f t="shared" si="47"/>
        <v>102020</v>
      </c>
    </row>
    <row r="966" spans="1:24" x14ac:dyDescent="0.3">
      <c r="A966" s="57">
        <v>44316</v>
      </c>
      <c r="B966">
        <v>29894663000189</v>
      </c>
      <c r="C966" t="s">
        <v>96</v>
      </c>
      <c r="D966" s="57">
        <v>44001</v>
      </c>
      <c r="E966">
        <v>87.73</v>
      </c>
      <c r="F966" s="57">
        <v>44142</v>
      </c>
      <c r="G966">
        <v>-174</v>
      </c>
      <c r="H966" s="57">
        <v>46119</v>
      </c>
      <c r="I966">
        <v>1803</v>
      </c>
      <c r="J966">
        <v>308121990</v>
      </c>
      <c r="K966">
        <v>72</v>
      </c>
      <c r="L966"/>
      <c r="M966"/>
      <c r="N966">
        <v>1.3599999999999999</v>
      </c>
      <c r="O966" s="83">
        <v>3851.9700000000003</v>
      </c>
      <c r="P966">
        <v>3942.0699999999993</v>
      </c>
      <c r="Q966">
        <v>1.6986829999999999</v>
      </c>
      <c r="R966">
        <v>4144.7</v>
      </c>
      <c r="S966">
        <v>1.6986829999999999</v>
      </c>
      <c r="T966" s="84">
        <v>3851.9700000000003</v>
      </c>
      <c r="U966" s="57">
        <v>44136</v>
      </c>
      <c r="V966" s="81" t="str">
        <f t="shared" si="45"/>
        <v>62020</v>
      </c>
      <c r="W966" s="80" t="str">
        <f t="shared" si="46"/>
        <v>Acima de 120 dias</v>
      </c>
      <c r="X966" s="81" t="str">
        <f t="shared" si="47"/>
        <v>112020</v>
      </c>
    </row>
    <row r="967" spans="1:24" x14ac:dyDescent="0.3">
      <c r="A967" s="57">
        <v>44316</v>
      </c>
      <c r="B967">
        <v>29894663000189</v>
      </c>
      <c r="C967" t="s">
        <v>96</v>
      </c>
      <c r="D967" s="57">
        <v>44134</v>
      </c>
      <c r="E967">
        <v>50.15</v>
      </c>
      <c r="F967" s="57">
        <v>44234</v>
      </c>
      <c r="G967">
        <v>-82</v>
      </c>
      <c r="H967" s="57">
        <v>46699</v>
      </c>
      <c r="I967">
        <v>2383</v>
      </c>
      <c r="J967">
        <v>308125539</v>
      </c>
      <c r="K967">
        <v>84</v>
      </c>
      <c r="L967"/>
      <c r="M967"/>
      <c r="N967">
        <v>1.4103700000000001</v>
      </c>
      <c r="O967" s="83">
        <v>2314.6999999999998</v>
      </c>
      <c r="P967">
        <v>2433.4599999999996</v>
      </c>
      <c r="Q967">
        <v>1.7468570000000001</v>
      </c>
      <c r="R967">
        <v>2551.7999999999997</v>
      </c>
      <c r="S967">
        <v>1.7468570000000001</v>
      </c>
      <c r="T967" s="84">
        <v>2314.6999999999998</v>
      </c>
      <c r="U967" s="57">
        <v>44256</v>
      </c>
      <c r="V967" s="81" t="str">
        <f t="shared" si="45"/>
        <v>102020</v>
      </c>
      <c r="W967" s="80" t="str">
        <f t="shared" si="46"/>
        <v>61 a 90 dias</v>
      </c>
      <c r="X967" s="81" t="str">
        <f t="shared" si="47"/>
        <v>32021</v>
      </c>
    </row>
    <row r="968" spans="1:24" x14ac:dyDescent="0.3">
      <c r="A968" s="57">
        <v>44316</v>
      </c>
      <c r="B968">
        <v>29894663000189</v>
      </c>
      <c r="C968" t="s">
        <v>96</v>
      </c>
      <c r="D968" s="57">
        <v>44099</v>
      </c>
      <c r="E968">
        <v>52</v>
      </c>
      <c r="F968" s="57">
        <v>44234</v>
      </c>
      <c r="G968">
        <v>-82</v>
      </c>
      <c r="H968" s="57">
        <v>46638</v>
      </c>
      <c r="I968">
        <v>2322</v>
      </c>
      <c r="J968">
        <v>308125815</v>
      </c>
      <c r="K968">
        <v>84</v>
      </c>
      <c r="L968"/>
      <c r="M968"/>
      <c r="N968">
        <v>1.4145160000000001</v>
      </c>
      <c r="O968" s="83">
        <v>2364.69</v>
      </c>
      <c r="P968">
        <v>2550.2499999999995</v>
      </c>
      <c r="Q968">
        <v>1.7602409999999999</v>
      </c>
      <c r="R968">
        <v>2608.21</v>
      </c>
      <c r="S968">
        <v>1.7602409999999999</v>
      </c>
      <c r="T968" s="84">
        <v>2364.69</v>
      </c>
      <c r="U968" s="57">
        <v>44228</v>
      </c>
      <c r="V968" s="81" t="str">
        <f t="shared" si="45"/>
        <v>92020</v>
      </c>
      <c r="W968" s="80" t="str">
        <f t="shared" si="46"/>
        <v>61 a 90 dias</v>
      </c>
      <c r="X968" s="81" t="str">
        <f t="shared" si="47"/>
        <v>22021</v>
      </c>
    </row>
    <row r="969" spans="1:24" x14ac:dyDescent="0.3">
      <c r="A969" s="57">
        <v>44316</v>
      </c>
      <c r="B969">
        <v>29894663000189</v>
      </c>
      <c r="C969" t="s">
        <v>96</v>
      </c>
      <c r="D969" s="57">
        <v>43978</v>
      </c>
      <c r="E969">
        <v>62.98</v>
      </c>
      <c r="F969" s="57">
        <v>44234</v>
      </c>
      <c r="G969">
        <v>-82</v>
      </c>
      <c r="H969" s="57">
        <v>46484</v>
      </c>
      <c r="I969">
        <v>2168</v>
      </c>
      <c r="J969">
        <v>308125833</v>
      </c>
      <c r="K969">
        <v>84</v>
      </c>
      <c r="L969"/>
      <c r="M969"/>
      <c r="N969">
        <v>1.4299866800703693</v>
      </c>
      <c r="O969" s="83">
        <v>2762.9700000000003</v>
      </c>
      <c r="P969">
        <v>3054.7900000000009</v>
      </c>
      <c r="Q969">
        <v>1.782324</v>
      </c>
      <c r="R969">
        <v>3036.02</v>
      </c>
      <c r="S969">
        <v>1.782324</v>
      </c>
      <c r="T969" s="84">
        <v>2762.9700000000003</v>
      </c>
      <c r="U969" s="57">
        <v>44228</v>
      </c>
      <c r="V969" s="81" t="str">
        <f t="shared" si="45"/>
        <v>52020</v>
      </c>
      <c r="W969" s="80" t="str">
        <f t="shared" si="46"/>
        <v>61 a 90 dias</v>
      </c>
      <c r="X969" s="81" t="str">
        <f t="shared" si="47"/>
        <v>22021</v>
      </c>
    </row>
    <row r="970" spans="1:24" x14ac:dyDescent="0.3">
      <c r="A970" s="57">
        <v>44316</v>
      </c>
      <c r="B970">
        <v>29894663000189</v>
      </c>
      <c r="C970" t="s">
        <v>96</v>
      </c>
      <c r="D970" s="57">
        <v>44134</v>
      </c>
      <c r="E970">
        <v>52.15</v>
      </c>
      <c r="F970" s="57">
        <v>44234</v>
      </c>
      <c r="G970">
        <v>-82</v>
      </c>
      <c r="H970" s="57">
        <v>46699</v>
      </c>
      <c r="I970">
        <v>2383</v>
      </c>
      <c r="J970">
        <v>308126465</v>
      </c>
      <c r="K970">
        <v>84</v>
      </c>
      <c r="L970"/>
      <c r="M970"/>
      <c r="N970">
        <v>1.4158330000000001</v>
      </c>
      <c r="O970" s="83">
        <v>2403.06</v>
      </c>
      <c r="P970">
        <v>2525.7500000000009</v>
      </c>
      <c r="Q970">
        <v>1.7527250000000001</v>
      </c>
      <c r="R970">
        <v>2649.27</v>
      </c>
      <c r="S970">
        <v>1.7527250000000001</v>
      </c>
      <c r="T970" s="84">
        <v>2403.06</v>
      </c>
      <c r="U970" s="57">
        <v>44228</v>
      </c>
      <c r="V970" s="81" t="str">
        <f t="shared" si="45"/>
        <v>102020</v>
      </c>
      <c r="W970" s="80" t="str">
        <f t="shared" si="46"/>
        <v>61 a 90 dias</v>
      </c>
      <c r="X970" s="81" t="str">
        <f t="shared" si="47"/>
        <v>22021</v>
      </c>
    </row>
    <row r="971" spans="1:24" x14ac:dyDescent="0.3">
      <c r="A971" s="57">
        <v>44316</v>
      </c>
      <c r="B971">
        <v>29894663000189</v>
      </c>
      <c r="C971" t="s">
        <v>96</v>
      </c>
      <c r="D971" s="57">
        <v>44134</v>
      </c>
      <c r="E971">
        <v>58.88</v>
      </c>
      <c r="F971" s="57">
        <v>44323</v>
      </c>
      <c r="G971">
        <v>7</v>
      </c>
      <c r="H971" s="57">
        <v>46335</v>
      </c>
      <c r="I971">
        <v>2019</v>
      </c>
      <c r="J971">
        <v>308133819</v>
      </c>
      <c r="K971">
        <v>72</v>
      </c>
      <c r="L971"/>
      <c r="M971"/>
      <c r="N971">
        <v>1.3781949999999998</v>
      </c>
      <c r="O971" s="83">
        <v>2337.8200000000002</v>
      </c>
      <c r="P971">
        <v>2652.1300000000006</v>
      </c>
      <c r="Q971">
        <v>1.7546679999999999</v>
      </c>
      <c r="R971">
        <v>2589.4500000000003</v>
      </c>
      <c r="S971">
        <v>1.7546679999999999</v>
      </c>
      <c r="T971" s="84">
        <v>2337.8200000000002</v>
      </c>
      <c r="U971" s="57">
        <v>44317</v>
      </c>
      <c r="V971" s="81" t="str">
        <f t="shared" si="45"/>
        <v>102020</v>
      </c>
      <c r="W971" s="80" t="str">
        <f t="shared" si="46"/>
        <v>1 a 30 dias</v>
      </c>
      <c r="X971" s="81" t="str">
        <f t="shared" si="47"/>
        <v>52021</v>
      </c>
    </row>
    <row r="972" spans="1:24" x14ac:dyDescent="0.3">
      <c r="A972" s="57">
        <v>44316</v>
      </c>
      <c r="B972">
        <v>29894663000189</v>
      </c>
      <c r="C972" t="s">
        <v>96</v>
      </c>
      <c r="D972" s="57">
        <v>44040</v>
      </c>
      <c r="E972">
        <v>340.47</v>
      </c>
      <c r="F972" s="57">
        <v>44234</v>
      </c>
      <c r="G972">
        <v>-82</v>
      </c>
      <c r="H972" s="57">
        <v>46545</v>
      </c>
      <c r="I972">
        <v>2229</v>
      </c>
      <c r="J972">
        <v>308138579</v>
      </c>
      <c r="K972">
        <v>84</v>
      </c>
      <c r="L972"/>
      <c r="M972"/>
      <c r="N972">
        <v>1.4040510086211433</v>
      </c>
      <c r="O972" s="83">
        <v>15253.869999999999</v>
      </c>
      <c r="P972">
        <v>16666.529999999995</v>
      </c>
      <c r="Q972">
        <v>1.749814</v>
      </c>
      <c r="R972">
        <v>16774.91</v>
      </c>
      <c r="S972">
        <v>1.749814</v>
      </c>
      <c r="T972" s="84">
        <v>15253.869999999999</v>
      </c>
      <c r="U972" s="57">
        <v>44228</v>
      </c>
      <c r="V972" s="81" t="str">
        <f t="shared" si="45"/>
        <v>72020</v>
      </c>
      <c r="W972" s="80" t="str">
        <f t="shared" si="46"/>
        <v>61 a 90 dias</v>
      </c>
      <c r="X972" s="81" t="str">
        <f t="shared" si="47"/>
        <v>22021</v>
      </c>
    </row>
    <row r="973" spans="1:24" x14ac:dyDescent="0.3">
      <c r="A973" s="57">
        <v>44316</v>
      </c>
      <c r="B973">
        <v>29894663000189</v>
      </c>
      <c r="C973" t="s">
        <v>96</v>
      </c>
      <c r="D973" s="57">
        <v>44040</v>
      </c>
      <c r="E973">
        <v>313.5</v>
      </c>
      <c r="F973" s="57">
        <v>44293</v>
      </c>
      <c r="G973">
        <v>-23</v>
      </c>
      <c r="H973" s="57">
        <v>46545</v>
      </c>
      <c r="I973">
        <v>2229</v>
      </c>
      <c r="J973">
        <v>308144238</v>
      </c>
      <c r="K973">
        <v>84</v>
      </c>
      <c r="L973"/>
      <c r="M973"/>
      <c r="N973">
        <v>1.4311445046477993</v>
      </c>
      <c r="O973" s="83">
        <v>13311.56</v>
      </c>
      <c r="P973">
        <v>15208.290000000003</v>
      </c>
      <c r="Q973">
        <v>1.778651</v>
      </c>
      <c r="R973">
        <v>14701.71</v>
      </c>
      <c r="S973">
        <v>1.778651</v>
      </c>
      <c r="T973" s="84">
        <v>13311.56</v>
      </c>
      <c r="U973" s="57">
        <v>44287</v>
      </c>
      <c r="V973" s="81" t="str">
        <f t="shared" si="45"/>
        <v>72020</v>
      </c>
      <c r="W973" s="80" t="str">
        <f t="shared" si="46"/>
        <v>1 a 30 dias</v>
      </c>
      <c r="X973" s="81" t="str">
        <f t="shared" si="47"/>
        <v>42021</v>
      </c>
    </row>
    <row r="974" spans="1:24" x14ac:dyDescent="0.3">
      <c r="A974" s="57">
        <v>44316</v>
      </c>
      <c r="B974">
        <v>29894663000189</v>
      </c>
      <c r="C974" t="s">
        <v>96</v>
      </c>
      <c r="D974" s="57">
        <v>44074</v>
      </c>
      <c r="E974">
        <v>243.51</v>
      </c>
      <c r="F974" s="57">
        <v>44323</v>
      </c>
      <c r="G974">
        <v>7</v>
      </c>
      <c r="H974" s="57">
        <v>46575</v>
      </c>
      <c r="I974">
        <v>2259</v>
      </c>
      <c r="J974">
        <v>308147999</v>
      </c>
      <c r="K974">
        <v>84</v>
      </c>
      <c r="L974"/>
      <c r="M974"/>
      <c r="N974">
        <v>1.3599999999999999</v>
      </c>
      <c r="O974" s="83">
        <v>10428.89</v>
      </c>
      <c r="P974">
        <v>12117.12</v>
      </c>
      <c r="Q974">
        <v>1.688647</v>
      </c>
      <c r="R974">
        <v>11506.48</v>
      </c>
      <c r="S974">
        <v>1.688647</v>
      </c>
      <c r="T974" s="84">
        <v>10428.89</v>
      </c>
      <c r="U974" s="57">
        <v>44317</v>
      </c>
      <c r="V974" s="81" t="str">
        <f t="shared" si="45"/>
        <v>82020</v>
      </c>
      <c r="W974" s="80" t="str">
        <f t="shared" si="46"/>
        <v>1 a 30 dias</v>
      </c>
      <c r="X974" s="81" t="str">
        <f t="shared" si="47"/>
        <v>52021</v>
      </c>
    </row>
    <row r="975" spans="1:24" x14ac:dyDescent="0.3">
      <c r="A975" s="57">
        <v>44316</v>
      </c>
      <c r="B975">
        <v>29894663000189</v>
      </c>
      <c r="C975" t="s">
        <v>96</v>
      </c>
      <c r="D975" s="57">
        <v>44134</v>
      </c>
      <c r="E975">
        <v>52</v>
      </c>
      <c r="F975" s="57">
        <v>44172</v>
      </c>
      <c r="G975">
        <v>-144</v>
      </c>
      <c r="H975" s="57">
        <v>46699</v>
      </c>
      <c r="I975">
        <v>2383</v>
      </c>
      <c r="J975">
        <v>308152508</v>
      </c>
      <c r="K975">
        <v>84</v>
      </c>
      <c r="L975"/>
      <c r="M975"/>
      <c r="N975">
        <v>1.416973</v>
      </c>
      <c r="O975" s="83">
        <v>2499.4</v>
      </c>
      <c r="P975">
        <v>2517.4300000000007</v>
      </c>
      <c r="Q975">
        <v>1.7538149999999999</v>
      </c>
      <c r="R975">
        <v>2744.75</v>
      </c>
      <c r="S975">
        <v>1.7538149999999999</v>
      </c>
      <c r="T975" s="84">
        <v>2499.4</v>
      </c>
      <c r="U975" s="57">
        <v>44197</v>
      </c>
      <c r="V975" s="81" t="str">
        <f t="shared" si="45"/>
        <v>102020</v>
      </c>
      <c r="W975" s="80" t="str">
        <f t="shared" si="46"/>
        <v>Acima de 120 dias</v>
      </c>
      <c r="X975" s="81" t="str">
        <f t="shared" si="47"/>
        <v>12021</v>
      </c>
    </row>
    <row r="976" spans="1:24" x14ac:dyDescent="0.3">
      <c r="A976" s="57">
        <v>44316</v>
      </c>
      <c r="B976">
        <v>29894663000189</v>
      </c>
      <c r="C976" t="s">
        <v>96</v>
      </c>
      <c r="D976" s="57">
        <v>44099</v>
      </c>
      <c r="E976">
        <v>45.2</v>
      </c>
      <c r="F976" s="57">
        <v>44172</v>
      </c>
      <c r="G976">
        <v>-144</v>
      </c>
      <c r="H976" s="57">
        <v>46575</v>
      </c>
      <c r="I976">
        <v>2259</v>
      </c>
      <c r="J976">
        <v>308157101</v>
      </c>
      <c r="K976">
        <v>84</v>
      </c>
      <c r="L976"/>
      <c r="M976"/>
      <c r="N976">
        <v>1.427721</v>
      </c>
      <c r="O976" s="83">
        <v>2111.4699999999998</v>
      </c>
      <c r="P976">
        <v>2179.5000000000014</v>
      </c>
      <c r="Q976">
        <v>1.779836</v>
      </c>
      <c r="R976">
        <v>2318.23</v>
      </c>
      <c r="S976">
        <v>1.779836</v>
      </c>
      <c r="T976" s="84">
        <v>2111.4699999999998</v>
      </c>
      <c r="U976" s="57">
        <v>44166</v>
      </c>
      <c r="V976" s="81" t="str">
        <f t="shared" si="45"/>
        <v>92020</v>
      </c>
      <c r="W976" s="80" t="str">
        <f t="shared" si="46"/>
        <v>Acima de 120 dias</v>
      </c>
      <c r="X976" s="81" t="str">
        <f t="shared" si="47"/>
        <v>122020</v>
      </c>
    </row>
    <row r="977" spans="1:24" x14ac:dyDescent="0.3">
      <c r="A977" s="57">
        <v>44316</v>
      </c>
      <c r="B977">
        <v>29894663000189</v>
      </c>
      <c r="C977" t="s">
        <v>96</v>
      </c>
      <c r="D977" s="57">
        <v>44074</v>
      </c>
      <c r="E977">
        <v>227.45</v>
      </c>
      <c r="F977" s="57">
        <v>44172</v>
      </c>
      <c r="G977">
        <v>-144</v>
      </c>
      <c r="H977" s="57">
        <v>46608</v>
      </c>
      <c r="I977">
        <v>2292</v>
      </c>
      <c r="J977">
        <v>308173682</v>
      </c>
      <c r="K977">
        <v>84</v>
      </c>
      <c r="L977"/>
      <c r="M977"/>
      <c r="N977">
        <v>1.4440140000000001</v>
      </c>
      <c r="O977" s="83">
        <v>10649.630000000001</v>
      </c>
      <c r="P977">
        <v>11073.36</v>
      </c>
      <c r="Q977">
        <v>1.7925089999999999</v>
      </c>
      <c r="R977">
        <v>11690.25</v>
      </c>
      <c r="S977">
        <v>1.7925089999999999</v>
      </c>
      <c r="T977" s="84">
        <v>10649.630000000001</v>
      </c>
      <c r="U977" s="57">
        <v>44166</v>
      </c>
      <c r="V977" s="81" t="str">
        <f t="shared" si="45"/>
        <v>82020</v>
      </c>
      <c r="W977" s="80" t="str">
        <f t="shared" si="46"/>
        <v>Acima de 120 dias</v>
      </c>
      <c r="X977" s="81" t="str">
        <f t="shared" si="47"/>
        <v>122020</v>
      </c>
    </row>
    <row r="978" spans="1:24" x14ac:dyDescent="0.3">
      <c r="A978" s="57">
        <v>44316</v>
      </c>
      <c r="B978">
        <v>29894663000189</v>
      </c>
      <c r="C978" t="s">
        <v>96</v>
      </c>
      <c r="D978" s="57">
        <v>44074</v>
      </c>
      <c r="E978">
        <v>133</v>
      </c>
      <c r="F978" s="57">
        <v>44323</v>
      </c>
      <c r="G978">
        <v>7</v>
      </c>
      <c r="H978" s="57">
        <v>46699</v>
      </c>
      <c r="I978">
        <v>2383</v>
      </c>
      <c r="J978">
        <v>308179325</v>
      </c>
      <c r="K978">
        <v>84</v>
      </c>
      <c r="L978"/>
      <c r="M978"/>
      <c r="N978">
        <v>1.40917</v>
      </c>
      <c r="O978" s="83">
        <v>5727.13</v>
      </c>
      <c r="P978">
        <v>6278.1499999999969</v>
      </c>
      <c r="Q978">
        <v>1.7541690000000001</v>
      </c>
      <c r="R978">
        <v>6370.94</v>
      </c>
      <c r="S978">
        <v>1.7541690000000001</v>
      </c>
      <c r="T978" s="84">
        <v>5727.13</v>
      </c>
      <c r="U978" s="57">
        <v>44317</v>
      </c>
      <c r="V978" s="81" t="str">
        <f t="shared" si="45"/>
        <v>82020</v>
      </c>
      <c r="W978" s="80" t="str">
        <f t="shared" si="46"/>
        <v>1 a 30 dias</v>
      </c>
      <c r="X978" s="81" t="str">
        <f t="shared" si="47"/>
        <v>52021</v>
      </c>
    </row>
    <row r="979" spans="1:24" x14ac:dyDescent="0.3">
      <c r="A979" s="57">
        <v>44316</v>
      </c>
      <c r="B979">
        <v>29894663000189</v>
      </c>
      <c r="C979" t="s">
        <v>96</v>
      </c>
      <c r="D979" s="57">
        <v>44074</v>
      </c>
      <c r="E979">
        <v>128.19999999999999</v>
      </c>
      <c r="F979" s="57">
        <v>44262</v>
      </c>
      <c r="G979">
        <v>-54</v>
      </c>
      <c r="H979" s="57">
        <v>46514</v>
      </c>
      <c r="I979">
        <v>2198</v>
      </c>
      <c r="J979">
        <v>308228246</v>
      </c>
      <c r="K979">
        <v>84</v>
      </c>
      <c r="L979"/>
      <c r="M979"/>
      <c r="N979">
        <v>1.3599999999999999</v>
      </c>
      <c r="O979" s="83">
        <v>5707.14</v>
      </c>
      <c r="P979">
        <v>6295.5599999999995</v>
      </c>
      <c r="Q979">
        <v>1.666685</v>
      </c>
      <c r="R979">
        <v>6220.35</v>
      </c>
      <c r="S979">
        <v>1.666685</v>
      </c>
      <c r="T979" s="84">
        <v>5707.14</v>
      </c>
      <c r="U979" s="57">
        <v>44256</v>
      </c>
      <c r="V979" s="81" t="str">
        <f t="shared" si="45"/>
        <v>82020</v>
      </c>
      <c r="W979" s="80" t="str">
        <f t="shared" si="46"/>
        <v>31 a 60 dias</v>
      </c>
      <c r="X979" s="81" t="str">
        <f t="shared" si="47"/>
        <v>32021</v>
      </c>
    </row>
    <row r="980" spans="1:24" x14ac:dyDescent="0.3">
      <c r="A980" s="57">
        <v>44316</v>
      </c>
      <c r="B980">
        <v>29894663000189</v>
      </c>
      <c r="C980" t="s">
        <v>96</v>
      </c>
      <c r="D980" s="57">
        <v>44134</v>
      </c>
      <c r="E980">
        <v>52.25</v>
      </c>
      <c r="F980" s="57">
        <v>44262</v>
      </c>
      <c r="G980">
        <v>-54</v>
      </c>
      <c r="H980" s="57">
        <v>46699</v>
      </c>
      <c r="I980">
        <v>2383</v>
      </c>
      <c r="J980">
        <v>308233117</v>
      </c>
      <c r="K980">
        <v>84</v>
      </c>
      <c r="L980"/>
      <c r="M980"/>
      <c r="N980">
        <v>1.421991</v>
      </c>
      <c r="O980" s="83">
        <v>2351.08</v>
      </c>
      <c r="P980">
        <v>2525.1600000000012</v>
      </c>
      <c r="Q980">
        <v>1.75919</v>
      </c>
      <c r="R980">
        <v>2597.2600000000002</v>
      </c>
      <c r="S980">
        <v>1.75919</v>
      </c>
      <c r="T980" s="84">
        <v>2351.08</v>
      </c>
      <c r="U980" s="57">
        <v>44256</v>
      </c>
      <c r="V980" s="81" t="str">
        <f t="shared" si="45"/>
        <v>102020</v>
      </c>
      <c r="W980" s="80" t="str">
        <f t="shared" si="46"/>
        <v>31 a 60 dias</v>
      </c>
      <c r="X980" s="81" t="str">
        <f t="shared" si="47"/>
        <v>32021</v>
      </c>
    </row>
    <row r="981" spans="1:24" x14ac:dyDescent="0.3">
      <c r="A981" s="57">
        <v>44316</v>
      </c>
      <c r="B981">
        <v>29894663000189</v>
      </c>
      <c r="C981" t="s">
        <v>96</v>
      </c>
      <c r="D981" s="57">
        <v>44001</v>
      </c>
      <c r="E981">
        <v>285.76</v>
      </c>
      <c r="F981" s="57">
        <v>44262</v>
      </c>
      <c r="G981">
        <v>-54</v>
      </c>
      <c r="H981" s="57">
        <v>46545</v>
      </c>
      <c r="I981">
        <v>2229</v>
      </c>
      <c r="J981">
        <v>308244276</v>
      </c>
      <c r="K981">
        <v>84</v>
      </c>
      <c r="L981"/>
      <c r="M981"/>
      <c r="N981">
        <v>1.4531590000000001</v>
      </c>
      <c r="O981" s="83">
        <v>12351.320000000002</v>
      </c>
      <c r="P981">
        <v>13789.259999999995</v>
      </c>
      <c r="Q981">
        <v>1.798999</v>
      </c>
      <c r="R981">
        <v>13600.53</v>
      </c>
      <c r="S981">
        <v>1.798999</v>
      </c>
      <c r="T981" s="84">
        <v>12351.320000000002</v>
      </c>
      <c r="U981" s="57">
        <v>44287</v>
      </c>
      <c r="V981" s="81" t="str">
        <f t="shared" si="45"/>
        <v>62020</v>
      </c>
      <c r="W981" s="80" t="str">
        <f t="shared" si="46"/>
        <v>31 a 60 dias</v>
      </c>
      <c r="X981" s="81" t="str">
        <f t="shared" si="47"/>
        <v>42021</v>
      </c>
    </row>
    <row r="982" spans="1:24" x14ac:dyDescent="0.3">
      <c r="A982" s="57">
        <v>44316</v>
      </c>
      <c r="B982">
        <v>29894663000189</v>
      </c>
      <c r="C982" t="s">
        <v>96</v>
      </c>
      <c r="D982" s="57">
        <v>44074</v>
      </c>
      <c r="E982">
        <v>561.29999999999995</v>
      </c>
      <c r="F982" s="57">
        <v>44142</v>
      </c>
      <c r="G982">
        <v>-174</v>
      </c>
      <c r="H982" s="57">
        <v>45845</v>
      </c>
      <c r="I982">
        <v>1529</v>
      </c>
      <c r="J982">
        <v>308253169</v>
      </c>
      <c r="K982">
        <v>60</v>
      </c>
      <c r="L982"/>
      <c r="M982"/>
      <c r="N982">
        <v>1.3599999999999999</v>
      </c>
      <c r="O982" s="83">
        <v>22589.57</v>
      </c>
      <c r="P982">
        <v>22796.780000000006</v>
      </c>
      <c r="Q982">
        <v>1.7176689999999999</v>
      </c>
      <c r="R982">
        <v>24136.059999999998</v>
      </c>
      <c r="S982">
        <v>1.7176689999999999</v>
      </c>
      <c r="T982" s="84">
        <v>22589.57</v>
      </c>
      <c r="U982" s="57">
        <v>44136</v>
      </c>
      <c r="V982" s="81" t="str">
        <f t="shared" si="45"/>
        <v>82020</v>
      </c>
      <c r="W982" s="80" t="str">
        <f t="shared" si="46"/>
        <v>Acima de 120 dias</v>
      </c>
      <c r="X982" s="81" t="str">
        <f t="shared" si="47"/>
        <v>112020</v>
      </c>
    </row>
    <row r="983" spans="1:24" x14ac:dyDescent="0.3">
      <c r="A983" s="57">
        <v>44316</v>
      </c>
      <c r="B983">
        <v>29894663000189</v>
      </c>
      <c r="C983" t="s">
        <v>96</v>
      </c>
      <c r="D983" s="57">
        <v>44040</v>
      </c>
      <c r="E983">
        <v>197.8</v>
      </c>
      <c r="F983" s="57">
        <v>44234</v>
      </c>
      <c r="G983">
        <v>-82</v>
      </c>
      <c r="H983" s="57">
        <v>46608</v>
      </c>
      <c r="I983">
        <v>2292</v>
      </c>
      <c r="J983">
        <v>308263805</v>
      </c>
      <c r="K983">
        <v>84</v>
      </c>
      <c r="L983"/>
      <c r="M983"/>
      <c r="N983">
        <v>1.3989069999999999</v>
      </c>
      <c r="O983" s="83">
        <v>9008.3200000000015</v>
      </c>
      <c r="P983">
        <v>9623.7699999999932</v>
      </c>
      <c r="Q983">
        <v>1.733673</v>
      </c>
      <c r="R983">
        <v>9898.44</v>
      </c>
      <c r="S983">
        <v>1.733673</v>
      </c>
      <c r="T983" s="84">
        <v>9008.3200000000015</v>
      </c>
      <c r="U983" s="57">
        <v>44228</v>
      </c>
      <c r="V983" s="81" t="str">
        <f t="shared" si="45"/>
        <v>72020</v>
      </c>
      <c r="W983" s="80" t="str">
        <f t="shared" si="46"/>
        <v>61 a 90 dias</v>
      </c>
      <c r="X983" s="81" t="str">
        <f t="shared" si="47"/>
        <v>22021</v>
      </c>
    </row>
    <row r="984" spans="1:24" x14ac:dyDescent="0.3">
      <c r="A984" s="57">
        <v>44316</v>
      </c>
      <c r="B984">
        <v>29894663000189</v>
      </c>
      <c r="C984" t="s">
        <v>96</v>
      </c>
      <c r="D984" s="57">
        <v>44074</v>
      </c>
      <c r="E984">
        <v>155.16999999999999</v>
      </c>
      <c r="F984" s="57">
        <v>44323</v>
      </c>
      <c r="G984">
        <v>7</v>
      </c>
      <c r="H984" s="57">
        <v>46608</v>
      </c>
      <c r="I984">
        <v>2292</v>
      </c>
      <c r="J984">
        <v>308266763</v>
      </c>
      <c r="K984">
        <v>84</v>
      </c>
      <c r="L984"/>
      <c r="M984"/>
      <c r="N984">
        <v>1.4491179999999999</v>
      </c>
      <c r="O984" s="83">
        <v>6479.2</v>
      </c>
      <c r="P984">
        <v>7541.5400000000018</v>
      </c>
      <c r="Q984">
        <v>1.7979400000000001</v>
      </c>
      <c r="R984">
        <v>7188.1900000000005</v>
      </c>
      <c r="S984">
        <v>1.7979400000000001</v>
      </c>
      <c r="T984" s="84">
        <v>6479.2</v>
      </c>
      <c r="U984" s="57">
        <v>44317</v>
      </c>
      <c r="V984" s="81" t="str">
        <f t="shared" si="45"/>
        <v>82020</v>
      </c>
      <c r="W984" s="80" t="str">
        <f t="shared" si="46"/>
        <v>1 a 30 dias</v>
      </c>
      <c r="X984" s="81" t="str">
        <f t="shared" si="47"/>
        <v>52021</v>
      </c>
    </row>
    <row r="985" spans="1:24" x14ac:dyDescent="0.3">
      <c r="A985" s="57">
        <v>44316</v>
      </c>
      <c r="B985">
        <v>29894663000189</v>
      </c>
      <c r="C985" t="s">
        <v>96</v>
      </c>
      <c r="D985" s="57">
        <v>44099</v>
      </c>
      <c r="E985">
        <v>232.76</v>
      </c>
      <c r="F985" s="57">
        <v>44323</v>
      </c>
      <c r="G985">
        <v>7</v>
      </c>
      <c r="H985" s="57">
        <v>46638</v>
      </c>
      <c r="I985">
        <v>2322</v>
      </c>
      <c r="J985">
        <v>308274430</v>
      </c>
      <c r="K985">
        <v>84</v>
      </c>
      <c r="L985"/>
      <c r="M985"/>
      <c r="N985">
        <v>1.3599999999999999</v>
      </c>
      <c r="O985" s="83">
        <v>10955.53</v>
      </c>
      <c r="P985">
        <v>11628.159999999998</v>
      </c>
      <c r="Q985">
        <v>1.419834</v>
      </c>
      <c r="R985">
        <v>11164.19</v>
      </c>
      <c r="S985">
        <v>1.419834</v>
      </c>
      <c r="T985" s="84">
        <v>10955.53</v>
      </c>
      <c r="U985" s="57">
        <v>44317</v>
      </c>
      <c r="V985" s="81" t="str">
        <f t="shared" si="45"/>
        <v>92020</v>
      </c>
      <c r="W985" s="80" t="str">
        <f t="shared" si="46"/>
        <v>1 a 30 dias</v>
      </c>
      <c r="X985" s="81" t="str">
        <f t="shared" si="47"/>
        <v>52021</v>
      </c>
    </row>
    <row r="986" spans="1:24" x14ac:dyDescent="0.3">
      <c r="A986" s="57">
        <v>44316</v>
      </c>
      <c r="B986">
        <v>29894663000189</v>
      </c>
      <c r="C986" t="s">
        <v>96</v>
      </c>
      <c r="D986" s="57">
        <v>43903</v>
      </c>
      <c r="E986">
        <v>41.81</v>
      </c>
      <c r="F986" s="57">
        <v>43989</v>
      </c>
      <c r="G986">
        <v>-327</v>
      </c>
      <c r="H986" s="57">
        <v>46062</v>
      </c>
      <c r="I986">
        <v>1746</v>
      </c>
      <c r="J986">
        <v>308305993</v>
      </c>
      <c r="K986">
        <v>72</v>
      </c>
      <c r="L986"/>
      <c r="M986"/>
      <c r="N986">
        <v>1.4950000000000001</v>
      </c>
      <c r="O986" s="83">
        <v>1896.52</v>
      </c>
      <c r="P986">
        <v>1814.1499999999996</v>
      </c>
      <c r="Q986">
        <v>2.0380859999999998</v>
      </c>
      <c r="R986">
        <v>2092.0500000000002</v>
      </c>
      <c r="S986">
        <v>2.0380859999999998</v>
      </c>
      <c r="T986" s="84">
        <v>1896.52</v>
      </c>
      <c r="U986" s="57">
        <v>43983</v>
      </c>
      <c r="V986" s="81" t="str">
        <f t="shared" si="45"/>
        <v>32020</v>
      </c>
      <c r="W986" s="80" t="str">
        <f t="shared" si="46"/>
        <v>Acima de 120 dias</v>
      </c>
      <c r="X986" s="81" t="str">
        <f t="shared" si="47"/>
        <v>62020</v>
      </c>
    </row>
    <row r="987" spans="1:24" x14ac:dyDescent="0.3">
      <c r="A987" s="57">
        <v>44316</v>
      </c>
      <c r="B987">
        <v>29894663000189</v>
      </c>
      <c r="C987" t="s">
        <v>96</v>
      </c>
      <c r="D987" s="57">
        <v>43978</v>
      </c>
      <c r="E987">
        <v>86.36</v>
      </c>
      <c r="F987" s="57">
        <v>44142</v>
      </c>
      <c r="G987">
        <v>-174</v>
      </c>
      <c r="H987" s="57">
        <v>46119</v>
      </c>
      <c r="I987">
        <v>1803</v>
      </c>
      <c r="J987">
        <v>308318517</v>
      </c>
      <c r="K987">
        <v>72</v>
      </c>
      <c r="L987"/>
      <c r="M987"/>
      <c r="N987">
        <v>1.4949999999999999</v>
      </c>
      <c r="O987" s="83">
        <v>3571.61</v>
      </c>
      <c r="P987">
        <v>3773.4099999999985</v>
      </c>
      <c r="Q987">
        <v>1.9904390000000001</v>
      </c>
      <c r="R987">
        <v>3961.1</v>
      </c>
      <c r="S987">
        <v>1.9904390000000001</v>
      </c>
      <c r="T987" s="84">
        <v>3571.61</v>
      </c>
      <c r="U987" s="57">
        <v>44136</v>
      </c>
      <c r="V987" s="81" t="str">
        <f t="shared" si="45"/>
        <v>52020</v>
      </c>
      <c r="W987" s="80" t="str">
        <f t="shared" si="46"/>
        <v>Acima de 120 dias</v>
      </c>
      <c r="X987" s="81" t="str">
        <f t="shared" si="47"/>
        <v>112020</v>
      </c>
    </row>
    <row r="988" spans="1:24" x14ac:dyDescent="0.3">
      <c r="A988" s="57">
        <v>44316</v>
      </c>
      <c r="B988">
        <v>29894663000189</v>
      </c>
      <c r="C988" t="s">
        <v>96</v>
      </c>
      <c r="D988" s="57">
        <v>43978</v>
      </c>
      <c r="E988">
        <v>51.65</v>
      </c>
      <c r="F988" s="57">
        <v>44172</v>
      </c>
      <c r="G988">
        <v>-144</v>
      </c>
      <c r="H988" s="57">
        <v>46484</v>
      </c>
      <c r="I988">
        <v>2168</v>
      </c>
      <c r="J988">
        <v>308324013</v>
      </c>
      <c r="K988">
        <v>84</v>
      </c>
      <c r="L988"/>
      <c r="M988"/>
      <c r="N988">
        <v>1.4337874559116688</v>
      </c>
      <c r="O988" s="83">
        <v>2366.92</v>
      </c>
      <c r="P988">
        <v>2502.1299999999992</v>
      </c>
      <c r="Q988">
        <v>1.786181</v>
      </c>
      <c r="R988">
        <v>2590.5300000000002</v>
      </c>
      <c r="S988">
        <v>1.786181</v>
      </c>
      <c r="T988" s="84">
        <v>2366.92</v>
      </c>
      <c r="U988" s="57">
        <v>44166</v>
      </c>
      <c r="V988" s="81" t="str">
        <f t="shared" si="45"/>
        <v>52020</v>
      </c>
      <c r="W988" s="80" t="str">
        <f t="shared" si="46"/>
        <v>Acima de 120 dias</v>
      </c>
      <c r="X988" s="81" t="str">
        <f t="shared" si="47"/>
        <v>122020</v>
      </c>
    </row>
    <row r="989" spans="1:24" x14ac:dyDescent="0.3">
      <c r="A989" s="57">
        <v>44316</v>
      </c>
      <c r="B989">
        <v>29894663000189</v>
      </c>
      <c r="C989" t="s">
        <v>96</v>
      </c>
      <c r="D989" s="57">
        <v>44001</v>
      </c>
      <c r="E989">
        <v>52</v>
      </c>
      <c r="F989" s="57">
        <v>44050</v>
      </c>
      <c r="G989">
        <v>-266</v>
      </c>
      <c r="H989" s="57">
        <v>46514</v>
      </c>
      <c r="I989">
        <v>2198</v>
      </c>
      <c r="J989">
        <v>308325780</v>
      </c>
      <c r="K989">
        <v>84</v>
      </c>
      <c r="L989"/>
      <c r="M989"/>
      <c r="N989">
        <v>1.4216636076439459</v>
      </c>
      <c r="O989" s="83">
        <v>2617.7399999999998</v>
      </c>
      <c r="P989">
        <v>2520.4099999999994</v>
      </c>
      <c r="Q989">
        <v>1.7655620000000001</v>
      </c>
      <c r="R989">
        <v>2843.09</v>
      </c>
      <c r="S989">
        <v>1.7655620000000001</v>
      </c>
      <c r="T989" s="84">
        <v>2617.7399999999998</v>
      </c>
      <c r="U989" s="57">
        <v>44075</v>
      </c>
      <c r="V989" s="81" t="str">
        <f t="shared" si="45"/>
        <v>62020</v>
      </c>
      <c r="W989" s="80" t="str">
        <f t="shared" si="46"/>
        <v>Acima de 120 dias</v>
      </c>
      <c r="X989" s="81" t="str">
        <f t="shared" si="47"/>
        <v>92020</v>
      </c>
    </row>
    <row r="990" spans="1:24" x14ac:dyDescent="0.3">
      <c r="A990" s="57">
        <v>44316</v>
      </c>
      <c r="B990">
        <v>29894663000189</v>
      </c>
      <c r="C990" t="s">
        <v>96</v>
      </c>
      <c r="D990" s="57">
        <v>44134</v>
      </c>
      <c r="E990">
        <v>165.5</v>
      </c>
      <c r="F990" s="57">
        <v>44323</v>
      </c>
      <c r="G990">
        <v>7</v>
      </c>
      <c r="H990" s="57">
        <v>46699</v>
      </c>
      <c r="I990">
        <v>2383</v>
      </c>
      <c r="J990">
        <v>308330030</v>
      </c>
      <c r="K990">
        <v>84</v>
      </c>
      <c r="L990"/>
      <c r="M990"/>
      <c r="N990">
        <v>1.415724</v>
      </c>
      <c r="O990" s="83">
        <v>7130.21</v>
      </c>
      <c r="P990">
        <v>8015.7100000000019</v>
      </c>
      <c r="Q990">
        <v>1.7525409999999999</v>
      </c>
      <c r="R990">
        <v>7911.39</v>
      </c>
      <c r="S990">
        <v>1.7525409999999999</v>
      </c>
      <c r="T990" s="84">
        <v>7130.21</v>
      </c>
      <c r="U990" s="57">
        <v>44317</v>
      </c>
      <c r="V990" s="81" t="str">
        <f t="shared" si="45"/>
        <v>102020</v>
      </c>
      <c r="W990" s="80" t="str">
        <f t="shared" si="46"/>
        <v>1 a 30 dias</v>
      </c>
      <c r="X990" s="81" t="str">
        <f t="shared" si="47"/>
        <v>52021</v>
      </c>
    </row>
    <row r="991" spans="1:24" x14ac:dyDescent="0.3">
      <c r="A991" s="57">
        <v>44316</v>
      </c>
      <c r="B991">
        <v>29894663000189</v>
      </c>
      <c r="C991" t="s">
        <v>96</v>
      </c>
      <c r="D991" s="57">
        <v>44040</v>
      </c>
      <c r="E991">
        <v>303.77</v>
      </c>
      <c r="F991" s="57">
        <v>44111</v>
      </c>
      <c r="G991">
        <v>-205</v>
      </c>
      <c r="H991" s="57">
        <v>46545</v>
      </c>
      <c r="I991">
        <v>2229</v>
      </c>
      <c r="J991">
        <v>308342852</v>
      </c>
      <c r="K991">
        <v>84</v>
      </c>
      <c r="L991"/>
      <c r="M991"/>
      <c r="N991">
        <v>1.450257221031457</v>
      </c>
      <c r="O991" s="83">
        <v>14648.52</v>
      </c>
      <c r="P991">
        <v>14643.109999999999</v>
      </c>
      <c r="Q991">
        <v>1.7990010000000001</v>
      </c>
      <c r="R991">
        <v>15988.619999999999</v>
      </c>
      <c r="S991">
        <v>1.7990010000000001</v>
      </c>
      <c r="T991" s="84">
        <v>14648.52</v>
      </c>
      <c r="U991" s="57">
        <v>44105</v>
      </c>
      <c r="V991" s="81" t="str">
        <f t="shared" si="45"/>
        <v>72020</v>
      </c>
      <c r="W991" s="80" t="str">
        <f t="shared" si="46"/>
        <v>Acima de 120 dias</v>
      </c>
      <c r="X991" s="81" t="str">
        <f t="shared" si="47"/>
        <v>102020</v>
      </c>
    </row>
    <row r="992" spans="1:24" x14ac:dyDescent="0.3">
      <c r="A992" s="57">
        <v>44316</v>
      </c>
      <c r="B992">
        <v>29894663000189</v>
      </c>
      <c r="C992" t="s">
        <v>96</v>
      </c>
      <c r="D992" s="57">
        <v>44074</v>
      </c>
      <c r="E992">
        <v>46.25</v>
      </c>
      <c r="F992" s="57">
        <v>44262</v>
      </c>
      <c r="G992">
        <v>-54</v>
      </c>
      <c r="H992" s="57">
        <v>46575</v>
      </c>
      <c r="I992">
        <v>2259</v>
      </c>
      <c r="J992">
        <v>308355348</v>
      </c>
      <c r="K992">
        <v>84</v>
      </c>
      <c r="L992"/>
      <c r="M992"/>
      <c r="N992">
        <v>1.4354558848723644</v>
      </c>
      <c r="O992" s="83">
        <v>2016.98</v>
      </c>
      <c r="P992">
        <v>2244.2800000000007</v>
      </c>
      <c r="Q992">
        <v>1.7883880000000001</v>
      </c>
      <c r="R992">
        <v>2228.3200000000002</v>
      </c>
      <c r="S992">
        <v>1.7883880000000001</v>
      </c>
      <c r="T992" s="84">
        <v>2016.98</v>
      </c>
      <c r="U992" s="57">
        <v>44287</v>
      </c>
      <c r="V992" s="81" t="str">
        <f t="shared" si="45"/>
        <v>82020</v>
      </c>
      <c r="W992" s="80" t="str">
        <f t="shared" si="46"/>
        <v>31 a 60 dias</v>
      </c>
      <c r="X992" s="81" t="str">
        <f t="shared" si="47"/>
        <v>42021</v>
      </c>
    </row>
    <row r="993" spans="1:24" x14ac:dyDescent="0.3">
      <c r="A993" s="57">
        <v>44316</v>
      </c>
      <c r="B993">
        <v>29894663000189</v>
      </c>
      <c r="C993" t="s">
        <v>96</v>
      </c>
      <c r="D993" s="57">
        <v>44074</v>
      </c>
      <c r="E993">
        <v>208.64</v>
      </c>
      <c r="F993" s="57">
        <v>44142</v>
      </c>
      <c r="G993">
        <v>-174</v>
      </c>
      <c r="H993" s="57">
        <v>46575</v>
      </c>
      <c r="I993">
        <v>2259</v>
      </c>
      <c r="J993">
        <v>308361652</v>
      </c>
      <c r="K993">
        <v>84</v>
      </c>
      <c r="L993"/>
      <c r="M993"/>
      <c r="N993">
        <v>1.4403087800311796</v>
      </c>
      <c r="O993" s="83">
        <v>9933.2199999999993</v>
      </c>
      <c r="P993">
        <v>10107.850000000002</v>
      </c>
      <c r="Q993">
        <v>1.7886219999999999</v>
      </c>
      <c r="R993">
        <v>10872.63</v>
      </c>
      <c r="S993">
        <v>1.7886219999999999</v>
      </c>
      <c r="T993" s="84">
        <v>9933.2199999999993</v>
      </c>
      <c r="U993" s="57">
        <v>44136</v>
      </c>
      <c r="V993" s="81" t="str">
        <f t="shared" si="45"/>
        <v>82020</v>
      </c>
      <c r="W993" s="80" t="str">
        <f t="shared" si="46"/>
        <v>Acima de 120 dias</v>
      </c>
      <c r="X993" s="81" t="str">
        <f t="shared" si="47"/>
        <v>112020</v>
      </c>
    </row>
    <row r="994" spans="1:24" x14ac:dyDescent="0.3">
      <c r="A994" s="57">
        <v>44316</v>
      </c>
      <c r="B994">
        <v>29894663000189</v>
      </c>
      <c r="C994" t="s">
        <v>96</v>
      </c>
      <c r="D994" s="57">
        <v>44074</v>
      </c>
      <c r="E994">
        <v>53.62</v>
      </c>
      <c r="F994" s="57">
        <v>44262</v>
      </c>
      <c r="G994">
        <v>-54</v>
      </c>
      <c r="H994" s="57">
        <v>46608</v>
      </c>
      <c r="I994">
        <v>2292</v>
      </c>
      <c r="J994">
        <v>308363793</v>
      </c>
      <c r="K994">
        <v>84</v>
      </c>
      <c r="L994"/>
      <c r="M994"/>
      <c r="N994">
        <v>1.4246079999999999</v>
      </c>
      <c r="O994" s="83">
        <v>2359.31</v>
      </c>
      <c r="P994">
        <v>2627.4399999999996</v>
      </c>
      <c r="Q994">
        <v>1.777722</v>
      </c>
      <c r="R994">
        <v>2609.88</v>
      </c>
      <c r="S994">
        <v>1.777722</v>
      </c>
      <c r="T994" s="84">
        <v>2359.31</v>
      </c>
      <c r="U994" s="57">
        <v>44287</v>
      </c>
      <c r="V994" s="81" t="str">
        <f t="shared" si="45"/>
        <v>82020</v>
      </c>
      <c r="W994" s="80" t="str">
        <f t="shared" si="46"/>
        <v>31 a 60 dias</v>
      </c>
      <c r="X994" s="81" t="str">
        <f t="shared" si="47"/>
        <v>42021</v>
      </c>
    </row>
    <row r="995" spans="1:24" x14ac:dyDescent="0.3">
      <c r="A995" s="57">
        <v>44316</v>
      </c>
      <c r="B995">
        <v>29894663000189</v>
      </c>
      <c r="C995" t="s">
        <v>96</v>
      </c>
      <c r="D995" s="57">
        <v>44074</v>
      </c>
      <c r="E995">
        <v>296.82</v>
      </c>
      <c r="F995" s="57">
        <v>44234</v>
      </c>
      <c r="G995">
        <v>-82</v>
      </c>
      <c r="H995" s="57">
        <v>46608</v>
      </c>
      <c r="I995">
        <v>2292</v>
      </c>
      <c r="J995">
        <v>308365488</v>
      </c>
      <c r="K995">
        <v>84</v>
      </c>
      <c r="L995"/>
      <c r="M995"/>
      <c r="N995">
        <v>1.3599999999999999</v>
      </c>
      <c r="O995" s="83">
        <v>14894.810000000001</v>
      </c>
      <c r="P995">
        <v>14864.61</v>
      </c>
      <c r="Q995">
        <v>1.388606</v>
      </c>
      <c r="R995">
        <v>15022.29</v>
      </c>
      <c r="S995">
        <v>1.388606</v>
      </c>
      <c r="T995" s="84">
        <v>14894.810000000001</v>
      </c>
      <c r="U995" s="57">
        <v>44228</v>
      </c>
      <c r="V995" s="81" t="str">
        <f t="shared" si="45"/>
        <v>82020</v>
      </c>
      <c r="W995" s="80" t="str">
        <f t="shared" si="46"/>
        <v>61 a 90 dias</v>
      </c>
      <c r="X995" s="81" t="str">
        <f t="shared" si="47"/>
        <v>22021</v>
      </c>
    </row>
    <row r="996" spans="1:24" x14ac:dyDescent="0.3">
      <c r="A996" s="57">
        <v>44316</v>
      </c>
      <c r="B996">
        <v>29894663000189</v>
      </c>
      <c r="C996" t="s">
        <v>96</v>
      </c>
      <c r="D996" s="57">
        <v>44099</v>
      </c>
      <c r="E996">
        <v>351.9</v>
      </c>
      <c r="F996" s="57">
        <v>44172</v>
      </c>
      <c r="G996">
        <v>-144</v>
      </c>
      <c r="H996" s="57">
        <v>46638</v>
      </c>
      <c r="I996">
        <v>2322</v>
      </c>
      <c r="J996">
        <v>308383419</v>
      </c>
      <c r="K996">
        <v>84</v>
      </c>
      <c r="L996"/>
      <c r="M996"/>
      <c r="N996">
        <v>1.3599999999999999</v>
      </c>
      <c r="O996" s="83">
        <v>17011.37</v>
      </c>
      <c r="P996">
        <v>17580.149999999994</v>
      </c>
      <c r="Q996">
        <v>1.691805</v>
      </c>
      <c r="R996">
        <v>18638.11</v>
      </c>
      <c r="S996">
        <v>1.691805</v>
      </c>
      <c r="T996" s="84">
        <v>17011.37</v>
      </c>
      <c r="U996" s="57">
        <v>44166</v>
      </c>
      <c r="V996" s="81" t="str">
        <f t="shared" si="45"/>
        <v>92020</v>
      </c>
      <c r="W996" s="80" t="str">
        <f t="shared" si="46"/>
        <v>Acima de 120 dias</v>
      </c>
      <c r="X996" s="81" t="str">
        <f t="shared" si="47"/>
        <v>122020</v>
      </c>
    </row>
    <row r="997" spans="1:24" x14ac:dyDescent="0.3">
      <c r="A997" s="57">
        <v>44316</v>
      </c>
      <c r="B997">
        <v>29894663000189</v>
      </c>
      <c r="C997" t="s">
        <v>96</v>
      </c>
      <c r="D997" s="57">
        <v>44001</v>
      </c>
      <c r="E997">
        <v>63</v>
      </c>
      <c r="F997" s="57">
        <v>44019</v>
      </c>
      <c r="G997">
        <v>-297</v>
      </c>
      <c r="H997" s="57">
        <v>46514</v>
      </c>
      <c r="I997">
        <v>2198</v>
      </c>
      <c r="J997">
        <v>308430019</v>
      </c>
      <c r="K997">
        <v>84</v>
      </c>
      <c r="L997"/>
      <c r="M997"/>
      <c r="N997">
        <v>1.4495773324984342</v>
      </c>
      <c r="O997" s="83">
        <v>3210.11</v>
      </c>
      <c r="P997">
        <v>3025.1499999999996</v>
      </c>
      <c r="Q997">
        <v>1.7989919999999999</v>
      </c>
      <c r="R997">
        <v>3483.73</v>
      </c>
      <c r="S997">
        <v>1.7989919999999999</v>
      </c>
      <c r="T997" s="84">
        <v>3210.11</v>
      </c>
      <c r="U997" s="57">
        <v>44044</v>
      </c>
      <c r="V997" s="81" t="str">
        <f t="shared" si="45"/>
        <v>62020</v>
      </c>
      <c r="W997" s="80" t="str">
        <f t="shared" si="46"/>
        <v>Acima de 120 dias</v>
      </c>
      <c r="X997" s="81" t="str">
        <f t="shared" si="47"/>
        <v>82020</v>
      </c>
    </row>
    <row r="998" spans="1:24" x14ac:dyDescent="0.3">
      <c r="A998" s="57">
        <v>44316</v>
      </c>
      <c r="B998">
        <v>29894663000189</v>
      </c>
      <c r="C998" t="s">
        <v>96</v>
      </c>
      <c r="D998" s="57">
        <v>43978</v>
      </c>
      <c r="E998">
        <v>142.53</v>
      </c>
      <c r="F998" s="57">
        <v>44050</v>
      </c>
      <c r="G998">
        <v>-266</v>
      </c>
      <c r="H998" s="57">
        <v>46514</v>
      </c>
      <c r="I998">
        <v>2198</v>
      </c>
      <c r="J998">
        <v>308430330</v>
      </c>
      <c r="K998">
        <v>84</v>
      </c>
      <c r="L998"/>
      <c r="M998"/>
      <c r="N998">
        <v>1.4477469999999999</v>
      </c>
      <c r="O998" s="83">
        <v>7125.0700000000006</v>
      </c>
      <c r="P998">
        <v>6914.8300000000017</v>
      </c>
      <c r="Q998">
        <v>1.795895</v>
      </c>
      <c r="R998">
        <v>7742.5700000000006</v>
      </c>
      <c r="S998">
        <v>1.795895</v>
      </c>
      <c r="T998" s="84">
        <v>7125.0700000000006</v>
      </c>
      <c r="U998" s="57">
        <v>44075</v>
      </c>
      <c r="V998" s="81" t="str">
        <f t="shared" si="45"/>
        <v>52020</v>
      </c>
      <c r="W998" s="80" t="str">
        <f t="shared" si="46"/>
        <v>Acima de 120 dias</v>
      </c>
      <c r="X998" s="81" t="str">
        <f t="shared" si="47"/>
        <v>92020</v>
      </c>
    </row>
    <row r="999" spans="1:24" x14ac:dyDescent="0.3">
      <c r="A999" s="57">
        <v>44316</v>
      </c>
      <c r="B999">
        <v>29894663000189</v>
      </c>
      <c r="C999" t="s">
        <v>96</v>
      </c>
      <c r="D999" s="57">
        <v>43978</v>
      </c>
      <c r="E999">
        <v>279.83</v>
      </c>
      <c r="F999" s="57">
        <v>44019</v>
      </c>
      <c r="G999">
        <v>-297</v>
      </c>
      <c r="H999" s="57">
        <v>46514</v>
      </c>
      <c r="I999">
        <v>2198</v>
      </c>
      <c r="J999">
        <v>308434620</v>
      </c>
      <c r="K999">
        <v>84</v>
      </c>
      <c r="L999"/>
      <c r="M999"/>
      <c r="N999">
        <v>1.4477359999999999</v>
      </c>
      <c r="O999" s="83">
        <v>14268.830000000002</v>
      </c>
      <c r="P999">
        <v>13575.999999999993</v>
      </c>
      <c r="Q999">
        <v>1.795868</v>
      </c>
      <c r="R999">
        <v>15480.920000000002</v>
      </c>
      <c r="S999">
        <v>1.795868</v>
      </c>
      <c r="T999" s="84">
        <v>14268.830000000002</v>
      </c>
      <c r="U999" s="57">
        <v>44044</v>
      </c>
      <c r="V999" s="81" t="str">
        <f t="shared" si="45"/>
        <v>52020</v>
      </c>
      <c r="W999" s="80" t="str">
        <f t="shared" si="46"/>
        <v>Acima de 120 dias</v>
      </c>
      <c r="X999" s="81" t="str">
        <f t="shared" si="47"/>
        <v>82020</v>
      </c>
    </row>
    <row r="1000" spans="1:24" x14ac:dyDescent="0.3">
      <c r="A1000" s="57">
        <v>44316</v>
      </c>
      <c r="B1000">
        <v>29894663000189</v>
      </c>
      <c r="C1000" t="s">
        <v>96</v>
      </c>
      <c r="D1000" s="57">
        <v>44074</v>
      </c>
      <c r="E1000">
        <v>570</v>
      </c>
      <c r="F1000" s="57">
        <v>44081</v>
      </c>
      <c r="G1000">
        <v>-235</v>
      </c>
      <c r="H1000" s="57">
        <v>45419</v>
      </c>
      <c r="I1000">
        <v>1103</v>
      </c>
      <c r="J1000">
        <v>308439845</v>
      </c>
      <c r="K1000">
        <v>48</v>
      </c>
      <c r="L1000"/>
      <c r="M1000"/>
      <c r="N1000">
        <v>1.3599999999999999</v>
      </c>
      <c r="O1000" s="83">
        <v>20099.98</v>
      </c>
      <c r="P1000">
        <v>19216.63</v>
      </c>
      <c r="Q1000">
        <v>1.798999</v>
      </c>
      <c r="R1000">
        <v>21240.98</v>
      </c>
      <c r="S1000">
        <v>1.798999</v>
      </c>
      <c r="T1000" s="84">
        <v>20099.98</v>
      </c>
      <c r="U1000" s="57">
        <v>44105</v>
      </c>
      <c r="V1000" s="81" t="str">
        <f t="shared" si="45"/>
        <v>82020</v>
      </c>
      <c r="W1000" s="80" t="str">
        <f t="shared" si="46"/>
        <v>Acima de 120 dias</v>
      </c>
      <c r="X1000" s="81" t="str">
        <f t="shared" si="47"/>
        <v>102020</v>
      </c>
    </row>
    <row r="1001" spans="1:24" x14ac:dyDescent="0.3">
      <c r="A1001" s="57">
        <v>44316</v>
      </c>
      <c r="B1001">
        <v>29894663000189</v>
      </c>
      <c r="C1001" t="s">
        <v>96</v>
      </c>
      <c r="D1001" s="57">
        <v>44040</v>
      </c>
      <c r="E1001">
        <v>81.64</v>
      </c>
      <c r="F1001" s="57">
        <v>44172</v>
      </c>
      <c r="G1001">
        <v>-144</v>
      </c>
      <c r="H1001" s="57">
        <v>46545</v>
      </c>
      <c r="I1001">
        <v>2229</v>
      </c>
      <c r="J1001">
        <v>308442515</v>
      </c>
      <c r="K1001">
        <v>84</v>
      </c>
      <c r="L1001"/>
      <c r="M1001"/>
      <c r="N1001">
        <v>1.3599999999999999</v>
      </c>
      <c r="O1001" s="83">
        <v>3962.1400000000003</v>
      </c>
      <c r="P1001">
        <v>4055.94</v>
      </c>
      <c r="Q1001">
        <v>1.609186</v>
      </c>
      <c r="R1001">
        <v>4236.16</v>
      </c>
      <c r="S1001">
        <v>1.609186</v>
      </c>
      <c r="T1001" s="84">
        <v>3962.1400000000003</v>
      </c>
      <c r="U1001" s="57">
        <v>44166</v>
      </c>
      <c r="V1001" s="81" t="str">
        <f t="shared" si="45"/>
        <v>72020</v>
      </c>
      <c r="W1001" s="80" t="str">
        <f t="shared" si="46"/>
        <v>Acima de 120 dias</v>
      </c>
      <c r="X1001" s="81" t="str">
        <f t="shared" si="47"/>
        <v>122020</v>
      </c>
    </row>
    <row r="1002" spans="1:24" x14ac:dyDescent="0.3">
      <c r="A1002" s="57">
        <v>44316</v>
      </c>
      <c r="B1002">
        <v>29894663000189</v>
      </c>
      <c r="C1002" t="s">
        <v>96</v>
      </c>
      <c r="D1002" s="57">
        <v>44040</v>
      </c>
      <c r="E1002">
        <v>128.21</v>
      </c>
      <c r="F1002" s="57">
        <v>44293</v>
      </c>
      <c r="G1002">
        <v>-23</v>
      </c>
      <c r="H1002" s="57">
        <v>46575</v>
      </c>
      <c r="I1002">
        <v>2259</v>
      </c>
      <c r="J1002">
        <v>308457395</v>
      </c>
      <c r="K1002">
        <v>84</v>
      </c>
      <c r="L1002"/>
      <c r="M1002"/>
      <c r="N1002">
        <v>1.4407589999999999</v>
      </c>
      <c r="O1002" s="83">
        <v>5462.45</v>
      </c>
      <c r="P1002">
        <v>6238.08</v>
      </c>
      <c r="Q1002">
        <v>1.7888310000000001</v>
      </c>
      <c r="R1002">
        <v>6039.42</v>
      </c>
      <c r="S1002">
        <v>1.7888310000000001</v>
      </c>
      <c r="T1002" s="84">
        <v>5462.45</v>
      </c>
      <c r="U1002" s="57">
        <v>44287</v>
      </c>
      <c r="V1002" s="81" t="str">
        <f t="shared" si="45"/>
        <v>72020</v>
      </c>
      <c r="W1002" s="80" t="str">
        <f t="shared" si="46"/>
        <v>1 a 30 dias</v>
      </c>
      <c r="X1002" s="81" t="str">
        <f t="shared" si="47"/>
        <v>42021</v>
      </c>
    </row>
    <row r="1003" spans="1:24" x14ac:dyDescent="0.3">
      <c r="A1003" s="57">
        <v>44316</v>
      </c>
      <c r="B1003">
        <v>29894663000189</v>
      </c>
      <c r="C1003" t="s">
        <v>96</v>
      </c>
      <c r="D1003" s="57">
        <v>44074</v>
      </c>
      <c r="E1003">
        <v>186.5</v>
      </c>
      <c r="F1003" s="57">
        <v>44234</v>
      </c>
      <c r="G1003">
        <v>-82</v>
      </c>
      <c r="H1003" s="57">
        <v>46608</v>
      </c>
      <c r="I1003">
        <v>2292</v>
      </c>
      <c r="J1003">
        <v>308462875</v>
      </c>
      <c r="K1003">
        <v>84</v>
      </c>
      <c r="L1003"/>
      <c r="M1003"/>
      <c r="N1003">
        <v>1.3762909999999999</v>
      </c>
      <c r="O1003" s="83">
        <v>8524.82</v>
      </c>
      <c r="P1003">
        <v>9288.5599999999922</v>
      </c>
      <c r="Q1003">
        <v>1.720261</v>
      </c>
      <c r="R1003">
        <v>9394.32</v>
      </c>
      <c r="S1003">
        <v>1.720261</v>
      </c>
      <c r="T1003" s="84">
        <v>8524.82</v>
      </c>
      <c r="U1003" s="57">
        <v>44228</v>
      </c>
      <c r="V1003" s="81" t="str">
        <f t="shared" si="45"/>
        <v>82020</v>
      </c>
      <c r="W1003" s="80" t="str">
        <f t="shared" si="46"/>
        <v>61 a 90 dias</v>
      </c>
      <c r="X1003" s="81" t="str">
        <f t="shared" si="47"/>
        <v>22021</v>
      </c>
    </row>
    <row r="1004" spans="1:24" x14ac:dyDescent="0.3">
      <c r="A1004" s="57">
        <v>44316</v>
      </c>
      <c r="B1004">
        <v>29894663000189</v>
      </c>
      <c r="C1004" t="s">
        <v>96</v>
      </c>
      <c r="D1004" s="57">
        <v>44074</v>
      </c>
      <c r="E1004">
        <v>70</v>
      </c>
      <c r="F1004" s="57">
        <v>44234</v>
      </c>
      <c r="G1004">
        <v>-82</v>
      </c>
      <c r="H1004" s="57">
        <v>46608</v>
      </c>
      <c r="I1004">
        <v>2292</v>
      </c>
      <c r="J1004">
        <v>308470951</v>
      </c>
      <c r="K1004">
        <v>84</v>
      </c>
      <c r="L1004"/>
      <c r="M1004"/>
      <c r="N1004">
        <v>1.432426</v>
      </c>
      <c r="O1004" s="83">
        <v>3147.95</v>
      </c>
      <c r="P1004">
        <v>3421.1500000000005</v>
      </c>
      <c r="Q1004">
        <v>1.7802359999999999</v>
      </c>
      <c r="R1004">
        <v>3469.3</v>
      </c>
      <c r="S1004">
        <v>1.7802359999999999</v>
      </c>
      <c r="T1004" s="84">
        <v>3147.95</v>
      </c>
      <c r="U1004" s="57">
        <v>44228</v>
      </c>
      <c r="V1004" s="81" t="str">
        <f t="shared" si="45"/>
        <v>82020</v>
      </c>
      <c r="W1004" s="80" t="str">
        <f t="shared" si="46"/>
        <v>61 a 90 dias</v>
      </c>
      <c r="X1004" s="81" t="str">
        <f t="shared" si="47"/>
        <v>22021</v>
      </c>
    </row>
    <row r="1005" spans="1:24" x14ac:dyDescent="0.3">
      <c r="A1005" s="57">
        <v>44316</v>
      </c>
      <c r="B1005">
        <v>29894663000189</v>
      </c>
      <c r="C1005" t="s">
        <v>96</v>
      </c>
      <c r="D1005" s="57">
        <v>44074</v>
      </c>
      <c r="E1005">
        <v>47.75</v>
      </c>
      <c r="F1005" s="57">
        <v>44172</v>
      </c>
      <c r="G1005">
        <v>-144</v>
      </c>
      <c r="H1005" s="57">
        <v>46638</v>
      </c>
      <c r="I1005">
        <v>2322</v>
      </c>
      <c r="J1005">
        <v>308476460</v>
      </c>
      <c r="K1005">
        <v>84</v>
      </c>
      <c r="L1005"/>
      <c r="M1005"/>
      <c r="N1005">
        <v>1.4080969999999999</v>
      </c>
      <c r="O1005" s="83">
        <v>2276.8000000000002</v>
      </c>
      <c r="P1005">
        <v>2319.7100000000009</v>
      </c>
      <c r="Q1005">
        <v>1.743695</v>
      </c>
      <c r="R1005">
        <v>2494.96</v>
      </c>
      <c r="S1005">
        <v>1.743695</v>
      </c>
      <c r="T1005" s="84">
        <v>2276.8000000000002</v>
      </c>
      <c r="U1005" s="57">
        <v>44166</v>
      </c>
      <c r="V1005" s="81" t="str">
        <f t="shared" si="45"/>
        <v>82020</v>
      </c>
      <c r="W1005" s="80" t="str">
        <f t="shared" si="46"/>
        <v>Acima de 120 dias</v>
      </c>
      <c r="X1005" s="81" t="str">
        <f t="shared" si="47"/>
        <v>122020</v>
      </c>
    </row>
    <row r="1006" spans="1:24" x14ac:dyDescent="0.3">
      <c r="A1006" s="57">
        <v>44316</v>
      </c>
      <c r="B1006">
        <v>29894663000189</v>
      </c>
      <c r="C1006" t="s">
        <v>96</v>
      </c>
      <c r="D1006" s="57">
        <v>44099</v>
      </c>
      <c r="E1006">
        <v>197.44</v>
      </c>
      <c r="F1006" s="57">
        <v>44172</v>
      </c>
      <c r="G1006">
        <v>-144</v>
      </c>
      <c r="H1006" s="57">
        <v>46638</v>
      </c>
      <c r="I1006">
        <v>2322</v>
      </c>
      <c r="J1006">
        <v>308487825</v>
      </c>
      <c r="K1006">
        <v>84</v>
      </c>
      <c r="L1006"/>
      <c r="M1006"/>
      <c r="N1006">
        <v>1.4483889999999999</v>
      </c>
      <c r="O1006" s="83">
        <v>9285.44</v>
      </c>
      <c r="P1006">
        <v>9573.4500000000025</v>
      </c>
      <c r="Q1006">
        <v>1.7963229999999999</v>
      </c>
      <c r="R1006">
        <v>10200.83</v>
      </c>
      <c r="S1006">
        <v>1.7963229999999999</v>
      </c>
      <c r="T1006" s="84">
        <v>9285.44</v>
      </c>
      <c r="U1006" s="57">
        <v>44197</v>
      </c>
      <c r="V1006" s="81" t="str">
        <f t="shared" si="45"/>
        <v>92020</v>
      </c>
      <c r="W1006" s="80" t="str">
        <f t="shared" si="46"/>
        <v>Acima de 120 dias</v>
      </c>
      <c r="X1006" s="81" t="str">
        <f t="shared" si="47"/>
        <v>12021</v>
      </c>
    </row>
    <row r="1007" spans="1:24" x14ac:dyDescent="0.3">
      <c r="A1007" s="57">
        <v>44316</v>
      </c>
      <c r="B1007">
        <v>29894663000189</v>
      </c>
      <c r="C1007" t="s">
        <v>96</v>
      </c>
      <c r="D1007" s="57">
        <v>44074</v>
      </c>
      <c r="E1007">
        <v>227.6</v>
      </c>
      <c r="F1007" s="57">
        <v>44323</v>
      </c>
      <c r="G1007">
        <v>7</v>
      </c>
      <c r="H1007" s="57">
        <v>46575</v>
      </c>
      <c r="I1007">
        <v>2259</v>
      </c>
      <c r="J1007">
        <v>308529092</v>
      </c>
      <c r="K1007">
        <v>84</v>
      </c>
      <c r="L1007"/>
      <c r="M1007"/>
      <c r="N1007">
        <v>1.4045421322551357</v>
      </c>
      <c r="O1007" s="83">
        <v>9574.31</v>
      </c>
      <c r="P1007">
        <v>11158.029999999997</v>
      </c>
      <c r="Q1007">
        <v>1.750494</v>
      </c>
      <c r="R1007">
        <v>10609.52</v>
      </c>
      <c r="S1007">
        <v>1.750494</v>
      </c>
      <c r="T1007" s="84">
        <v>9574.31</v>
      </c>
      <c r="U1007" s="57">
        <v>44317</v>
      </c>
      <c r="V1007" s="81" t="str">
        <f t="shared" si="45"/>
        <v>82020</v>
      </c>
      <c r="W1007" s="80" t="str">
        <f t="shared" si="46"/>
        <v>1 a 30 dias</v>
      </c>
      <c r="X1007" s="81" t="str">
        <f t="shared" si="47"/>
        <v>52021</v>
      </c>
    </row>
    <row r="1008" spans="1:24" x14ac:dyDescent="0.3">
      <c r="A1008" s="57">
        <v>44316</v>
      </c>
      <c r="B1008">
        <v>29894663000189</v>
      </c>
      <c r="C1008" t="s">
        <v>96</v>
      </c>
      <c r="D1008" s="57">
        <v>43978</v>
      </c>
      <c r="E1008">
        <v>116.89</v>
      </c>
      <c r="F1008" s="57">
        <v>44234</v>
      </c>
      <c r="G1008">
        <v>-82</v>
      </c>
      <c r="H1008" s="57">
        <v>46545</v>
      </c>
      <c r="I1008">
        <v>2229</v>
      </c>
      <c r="J1008">
        <v>308539787</v>
      </c>
      <c r="K1008">
        <v>84</v>
      </c>
      <c r="L1008"/>
      <c r="M1008"/>
      <c r="N1008">
        <v>1.3599999999999999</v>
      </c>
      <c r="O1008" s="83">
        <v>5384.52</v>
      </c>
      <c r="P1008">
        <v>5761.9799999999987</v>
      </c>
      <c r="Q1008">
        <v>1.6463140000000001</v>
      </c>
      <c r="R1008">
        <v>5831.5300000000007</v>
      </c>
      <c r="S1008">
        <v>1.6463140000000001</v>
      </c>
      <c r="T1008" s="84">
        <v>5384.52</v>
      </c>
      <c r="U1008" s="57">
        <v>44228</v>
      </c>
      <c r="V1008" s="81" t="str">
        <f t="shared" si="45"/>
        <v>52020</v>
      </c>
      <c r="W1008" s="80" t="str">
        <f t="shared" si="46"/>
        <v>61 a 90 dias</v>
      </c>
      <c r="X1008" s="81" t="str">
        <f t="shared" si="47"/>
        <v>22021</v>
      </c>
    </row>
    <row r="1009" spans="1:24" x14ac:dyDescent="0.3">
      <c r="A1009" s="57">
        <v>44316</v>
      </c>
      <c r="B1009">
        <v>29894663000189</v>
      </c>
      <c r="C1009" t="s">
        <v>96</v>
      </c>
      <c r="D1009" s="57">
        <v>44134</v>
      </c>
      <c r="E1009">
        <v>72</v>
      </c>
      <c r="F1009" s="57">
        <v>44262</v>
      </c>
      <c r="G1009">
        <v>-54</v>
      </c>
      <c r="H1009" s="57">
        <v>46699</v>
      </c>
      <c r="I1009">
        <v>2383</v>
      </c>
      <c r="J1009">
        <v>308541440</v>
      </c>
      <c r="K1009">
        <v>84</v>
      </c>
      <c r="L1009"/>
      <c r="M1009"/>
      <c r="N1009">
        <v>1.406871</v>
      </c>
      <c r="O1009" s="83">
        <v>3254.75</v>
      </c>
      <c r="P1009">
        <v>3497.8999999999992</v>
      </c>
      <c r="Q1009">
        <v>1.743055</v>
      </c>
      <c r="R1009">
        <v>3595.43</v>
      </c>
      <c r="S1009">
        <v>1.743055</v>
      </c>
      <c r="T1009" s="84">
        <v>3254.75</v>
      </c>
      <c r="U1009" s="57">
        <v>44256</v>
      </c>
      <c r="V1009" s="81" t="str">
        <f t="shared" si="45"/>
        <v>102020</v>
      </c>
      <c r="W1009" s="80" t="str">
        <f t="shared" si="46"/>
        <v>31 a 60 dias</v>
      </c>
      <c r="X1009" s="81" t="str">
        <f t="shared" si="47"/>
        <v>32021</v>
      </c>
    </row>
    <row r="1010" spans="1:24" x14ac:dyDescent="0.3">
      <c r="A1010" s="57">
        <v>44316</v>
      </c>
      <c r="B1010">
        <v>29894663000189</v>
      </c>
      <c r="C1010" t="s">
        <v>96</v>
      </c>
      <c r="D1010" s="57">
        <v>44099</v>
      </c>
      <c r="E1010">
        <v>180</v>
      </c>
      <c r="F1010" s="57">
        <v>44234</v>
      </c>
      <c r="G1010">
        <v>-82</v>
      </c>
      <c r="H1010" s="57">
        <v>46638</v>
      </c>
      <c r="I1010">
        <v>2322</v>
      </c>
      <c r="J1010">
        <v>308570962</v>
      </c>
      <c r="K1010">
        <v>84</v>
      </c>
      <c r="L1010"/>
      <c r="M1010"/>
      <c r="N1010">
        <v>1.3599999999999999</v>
      </c>
      <c r="O1010" s="83">
        <v>8983.24</v>
      </c>
      <c r="P1010">
        <v>8992.3900000000012</v>
      </c>
      <c r="Q1010">
        <v>1.430871</v>
      </c>
      <c r="R1010">
        <v>9173.58</v>
      </c>
      <c r="S1010">
        <v>1.430871</v>
      </c>
      <c r="T1010" s="84">
        <v>8983.24</v>
      </c>
      <c r="U1010" s="57">
        <v>44228</v>
      </c>
      <c r="V1010" s="81" t="str">
        <f t="shared" si="45"/>
        <v>92020</v>
      </c>
      <c r="W1010" s="80" t="str">
        <f t="shared" si="46"/>
        <v>61 a 90 dias</v>
      </c>
      <c r="X1010" s="81" t="str">
        <f t="shared" si="47"/>
        <v>22021</v>
      </c>
    </row>
    <row r="1011" spans="1:24" x14ac:dyDescent="0.3">
      <c r="A1011" s="57">
        <v>44316</v>
      </c>
      <c r="B1011">
        <v>29894663000189</v>
      </c>
      <c r="C1011" t="s">
        <v>96</v>
      </c>
      <c r="D1011" s="57">
        <v>44099</v>
      </c>
      <c r="E1011">
        <v>142.28</v>
      </c>
      <c r="F1011" s="57">
        <v>44234</v>
      </c>
      <c r="G1011">
        <v>-82</v>
      </c>
      <c r="H1011" s="57">
        <v>46638</v>
      </c>
      <c r="I1011">
        <v>2322</v>
      </c>
      <c r="J1011">
        <v>308578278</v>
      </c>
      <c r="K1011">
        <v>84</v>
      </c>
      <c r="L1011"/>
      <c r="M1011"/>
      <c r="N1011">
        <v>1.414323</v>
      </c>
      <c r="O1011" s="83">
        <v>6470.55</v>
      </c>
      <c r="P1011">
        <v>6978.3300000000027</v>
      </c>
      <c r="Q1011">
        <v>1.759981</v>
      </c>
      <c r="R1011">
        <v>7136.7</v>
      </c>
      <c r="S1011">
        <v>1.759981</v>
      </c>
      <c r="T1011" s="84">
        <v>6470.55</v>
      </c>
      <c r="U1011" s="57">
        <v>44228</v>
      </c>
      <c r="V1011" s="81" t="str">
        <f t="shared" si="45"/>
        <v>92020</v>
      </c>
      <c r="W1011" s="80" t="str">
        <f t="shared" si="46"/>
        <v>61 a 90 dias</v>
      </c>
      <c r="X1011" s="81" t="str">
        <f t="shared" si="47"/>
        <v>22021</v>
      </c>
    </row>
    <row r="1012" spans="1:24" x14ac:dyDescent="0.3">
      <c r="A1012" s="57">
        <v>44316</v>
      </c>
      <c r="B1012">
        <v>29894663000189</v>
      </c>
      <c r="C1012" t="s">
        <v>96</v>
      </c>
      <c r="D1012" s="57">
        <v>43903</v>
      </c>
      <c r="E1012">
        <v>40.46</v>
      </c>
      <c r="F1012" s="57">
        <v>44081</v>
      </c>
      <c r="G1012">
        <v>-235</v>
      </c>
      <c r="H1012" s="57">
        <v>46062</v>
      </c>
      <c r="I1012">
        <v>1746</v>
      </c>
      <c r="J1012">
        <v>308606451</v>
      </c>
      <c r="K1012">
        <v>72</v>
      </c>
      <c r="L1012"/>
      <c r="M1012"/>
      <c r="N1012">
        <v>1.4950000000000001</v>
      </c>
      <c r="O1012" s="83">
        <v>1711.5300000000002</v>
      </c>
      <c r="P1012">
        <v>1755.5500000000004</v>
      </c>
      <c r="Q1012">
        <v>2.0454780000000001</v>
      </c>
      <c r="R1012">
        <v>1903.1399999999999</v>
      </c>
      <c r="S1012">
        <v>2.0454780000000001</v>
      </c>
      <c r="T1012" s="84">
        <v>1711.5300000000002</v>
      </c>
      <c r="U1012" s="57">
        <v>44075</v>
      </c>
      <c r="V1012" s="81" t="str">
        <f t="shared" si="45"/>
        <v>32020</v>
      </c>
      <c r="W1012" s="80" t="str">
        <f t="shared" si="46"/>
        <v>Acima de 120 dias</v>
      </c>
      <c r="X1012" s="81" t="str">
        <f t="shared" si="47"/>
        <v>92020</v>
      </c>
    </row>
    <row r="1013" spans="1:24" x14ac:dyDescent="0.3">
      <c r="A1013" s="57">
        <v>44316</v>
      </c>
      <c r="B1013">
        <v>29894663000189</v>
      </c>
      <c r="C1013" t="s">
        <v>96</v>
      </c>
      <c r="D1013" s="57">
        <v>43936</v>
      </c>
      <c r="E1013">
        <v>236</v>
      </c>
      <c r="F1013" s="57">
        <v>44323</v>
      </c>
      <c r="G1013">
        <v>7</v>
      </c>
      <c r="H1013" s="57">
        <v>46090</v>
      </c>
      <c r="I1013">
        <v>1774</v>
      </c>
      <c r="J1013">
        <v>308609007</v>
      </c>
      <c r="K1013">
        <v>72</v>
      </c>
      <c r="L1013"/>
      <c r="M1013"/>
      <c r="N1013">
        <v>1.3599999999999999</v>
      </c>
      <c r="O1013" s="83">
        <v>9003.94</v>
      </c>
      <c r="P1013">
        <v>10674.300000000003</v>
      </c>
      <c r="Q1013">
        <v>1.63164</v>
      </c>
      <c r="R1013">
        <v>9628.24</v>
      </c>
      <c r="S1013">
        <v>1.63164</v>
      </c>
      <c r="T1013" s="84">
        <v>9003.94</v>
      </c>
      <c r="U1013" s="57">
        <v>44317</v>
      </c>
      <c r="V1013" s="81" t="str">
        <f t="shared" si="45"/>
        <v>42020</v>
      </c>
      <c r="W1013" s="80" t="str">
        <f t="shared" si="46"/>
        <v>1 a 30 dias</v>
      </c>
      <c r="X1013" s="81" t="str">
        <f t="shared" si="47"/>
        <v>52021</v>
      </c>
    </row>
    <row r="1014" spans="1:24" x14ac:dyDescent="0.3">
      <c r="A1014" s="57">
        <v>44316</v>
      </c>
      <c r="B1014">
        <v>29894663000189</v>
      </c>
      <c r="C1014" t="s">
        <v>96</v>
      </c>
      <c r="D1014" s="57">
        <v>44040</v>
      </c>
      <c r="E1014">
        <v>473.21</v>
      </c>
      <c r="F1014" s="57">
        <v>44142</v>
      </c>
      <c r="G1014">
        <v>-174</v>
      </c>
      <c r="H1014" s="57">
        <v>46119</v>
      </c>
      <c r="I1014">
        <v>1803</v>
      </c>
      <c r="J1014">
        <v>308613268</v>
      </c>
      <c r="K1014">
        <v>72</v>
      </c>
      <c r="L1014"/>
      <c r="M1014"/>
      <c r="N1014">
        <v>1.3599999999999999</v>
      </c>
      <c r="O1014" s="83">
        <v>21184.07</v>
      </c>
      <c r="P1014">
        <v>21162.339999999989</v>
      </c>
      <c r="Q1014">
        <v>1.607032</v>
      </c>
      <c r="R1014">
        <v>22356.300000000003</v>
      </c>
      <c r="S1014">
        <v>1.607032</v>
      </c>
      <c r="T1014" s="84">
        <v>21184.07</v>
      </c>
      <c r="U1014" s="57">
        <v>44166</v>
      </c>
      <c r="V1014" s="81" t="str">
        <f t="shared" si="45"/>
        <v>72020</v>
      </c>
      <c r="W1014" s="80" t="str">
        <f t="shared" si="46"/>
        <v>Acima de 120 dias</v>
      </c>
      <c r="X1014" s="81" t="str">
        <f t="shared" si="47"/>
        <v>122020</v>
      </c>
    </row>
    <row r="1015" spans="1:24" x14ac:dyDescent="0.3">
      <c r="A1015" s="57">
        <v>44316</v>
      </c>
      <c r="B1015">
        <v>29894663000189</v>
      </c>
      <c r="C1015" t="s">
        <v>96</v>
      </c>
      <c r="D1015" s="57">
        <v>43978</v>
      </c>
      <c r="E1015">
        <v>435.26</v>
      </c>
      <c r="F1015" s="57">
        <v>44019</v>
      </c>
      <c r="G1015">
        <v>-297</v>
      </c>
      <c r="H1015" s="57">
        <v>46514</v>
      </c>
      <c r="I1015">
        <v>2198</v>
      </c>
      <c r="J1015">
        <v>308636383</v>
      </c>
      <c r="K1015">
        <v>84</v>
      </c>
      <c r="L1015"/>
      <c r="M1015"/>
      <c r="N1015">
        <v>1.4400440000000001</v>
      </c>
      <c r="O1015" s="83">
        <v>22235.24</v>
      </c>
      <c r="P1015">
        <v>21171.319999999996</v>
      </c>
      <c r="Q1015">
        <v>1.7877000000000001</v>
      </c>
      <c r="R1015">
        <v>24124.55</v>
      </c>
      <c r="S1015">
        <v>1.7877000000000001</v>
      </c>
      <c r="T1015" s="84">
        <v>22235.24</v>
      </c>
      <c r="U1015" s="57">
        <v>44013</v>
      </c>
      <c r="V1015" s="81" t="str">
        <f t="shared" si="45"/>
        <v>52020</v>
      </c>
      <c r="W1015" s="80" t="str">
        <f t="shared" si="46"/>
        <v>Acima de 120 dias</v>
      </c>
      <c r="X1015" s="81" t="str">
        <f t="shared" si="47"/>
        <v>72020</v>
      </c>
    </row>
    <row r="1016" spans="1:24" x14ac:dyDescent="0.3">
      <c r="A1016" s="57">
        <v>44316</v>
      </c>
      <c r="B1016">
        <v>29894663000189</v>
      </c>
      <c r="C1016" t="s">
        <v>96</v>
      </c>
      <c r="D1016" s="57">
        <v>44040</v>
      </c>
      <c r="E1016">
        <v>189</v>
      </c>
      <c r="F1016" s="57">
        <v>44262</v>
      </c>
      <c r="G1016">
        <v>-54</v>
      </c>
      <c r="H1016" s="57">
        <v>46545</v>
      </c>
      <c r="I1016">
        <v>2229</v>
      </c>
      <c r="J1016">
        <v>308637591</v>
      </c>
      <c r="K1016">
        <v>84</v>
      </c>
      <c r="L1016"/>
      <c r="M1016"/>
      <c r="N1016">
        <v>1.4305654703592152</v>
      </c>
      <c r="O1016" s="83">
        <v>8215.380000000001</v>
      </c>
      <c r="P1016">
        <v>9170.4099999999962</v>
      </c>
      <c r="Q1016">
        <v>1.778043</v>
      </c>
      <c r="R1016">
        <v>9053.7000000000007</v>
      </c>
      <c r="S1016">
        <v>1.778043</v>
      </c>
      <c r="T1016" s="84">
        <v>8215.380000000001</v>
      </c>
      <c r="U1016" s="57">
        <v>44287</v>
      </c>
      <c r="V1016" s="81" t="str">
        <f t="shared" si="45"/>
        <v>72020</v>
      </c>
      <c r="W1016" s="80" t="str">
        <f t="shared" si="46"/>
        <v>31 a 60 dias</v>
      </c>
      <c r="X1016" s="81" t="str">
        <f t="shared" si="47"/>
        <v>42021</v>
      </c>
    </row>
    <row r="1017" spans="1:24" x14ac:dyDescent="0.3">
      <c r="A1017" s="57">
        <v>44316</v>
      </c>
      <c r="B1017">
        <v>29894663000189</v>
      </c>
      <c r="C1017" t="s">
        <v>96</v>
      </c>
      <c r="D1017" s="57">
        <v>44134</v>
      </c>
      <c r="E1017">
        <v>52.15</v>
      </c>
      <c r="F1017" s="57">
        <v>44323</v>
      </c>
      <c r="G1017">
        <v>7</v>
      </c>
      <c r="H1017" s="57">
        <v>46699</v>
      </c>
      <c r="I1017">
        <v>2383</v>
      </c>
      <c r="J1017">
        <v>308651787</v>
      </c>
      <c r="K1017">
        <v>84</v>
      </c>
      <c r="L1017"/>
      <c r="M1017"/>
      <c r="N1017">
        <v>1.4169529999999999</v>
      </c>
      <c r="O1017" s="83">
        <v>2245.9</v>
      </c>
      <c r="P1017">
        <v>2524.7199999999998</v>
      </c>
      <c r="Q1017">
        <v>1.7537970000000001</v>
      </c>
      <c r="R1017">
        <v>2491.88</v>
      </c>
      <c r="S1017">
        <v>1.7537970000000001</v>
      </c>
      <c r="T1017" s="84">
        <v>2245.9</v>
      </c>
      <c r="U1017" s="57">
        <v>44317</v>
      </c>
      <c r="V1017" s="81" t="str">
        <f t="shared" si="45"/>
        <v>102020</v>
      </c>
      <c r="W1017" s="80" t="str">
        <f t="shared" si="46"/>
        <v>1 a 30 dias</v>
      </c>
      <c r="X1017" s="81" t="str">
        <f t="shared" si="47"/>
        <v>52021</v>
      </c>
    </row>
    <row r="1018" spans="1:24" x14ac:dyDescent="0.3">
      <c r="A1018" s="57">
        <v>44316</v>
      </c>
      <c r="B1018">
        <v>29894663000189</v>
      </c>
      <c r="C1018" t="s">
        <v>96</v>
      </c>
      <c r="D1018" s="57">
        <v>44074</v>
      </c>
      <c r="E1018">
        <v>139.96</v>
      </c>
      <c r="F1018" s="57">
        <v>44262</v>
      </c>
      <c r="G1018">
        <v>-54</v>
      </c>
      <c r="H1018" s="57">
        <v>46608</v>
      </c>
      <c r="I1018">
        <v>2292</v>
      </c>
      <c r="J1018">
        <v>308659946</v>
      </c>
      <c r="K1018">
        <v>84</v>
      </c>
      <c r="L1018"/>
      <c r="M1018"/>
      <c r="N1018">
        <v>1.3599999999999999</v>
      </c>
      <c r="O1018" s="83">
        <v>6843</v>
      </c>
      <c r="P1018">
        <v>7009.1699999999983</v>
      </c>
      <c r="Q1018">
        <v>1.408544</v>
      </c>
      <c r="R1018">
        <v>6943.53</v>
      </c>
      <c r="S1018">
        <v>1.408544</v>
      </c>
      <c r="T1018" s="84">
        <v>6843</v>
      </c>
      <c r="U1018" s="57">
        <v>44287</v>
      </c>
      <c r="V1018" s="81" t="str">
        <f t="shared" si="45"/>
        <v>82020</v>
      </c>
      <c r="W1018" s="80" t="str">
        <f t="shared" si="46"/>
        <v>31 a 60 dias</v>
      </c>
      <c r="X1018" s="81" t="str">
        <f t="shared" si="47"/>
        <v>42021</v>
      </c>
    </row>
    <row r="1019" spans="1:24" x14ac:dyDescent="0.3">
      <c r="A1019" s="57">
        <v>44316</v>
      </c>
      <c r="B1019">
        <v>29894663000189</v>
      </c>
      <c r="C1019" t="s">
        <v>96</v>
      </c>
      <c r="D1019" s="57">
        <v>43978</v>
      </c>
      <c r="E1019">
        <v>173.1</v>
      </c>
      <c r="F1019" s="57">
        <v>44142</v>
      </c>
      <c r="G1019">
        <v>-174</v>
      </c>
      <c r="H1019" s="57">
        <v>46514</v>
      </c>
      <c r="I1019">
        <v>2198</v>
      </c>
      <c r="J1019">
        <v>308729987</v>
      </c>
      <c r="K1019">
        <v>84</v>
      </c>
      <c r="L1019"/>
      <c r="M1019"/>
      <c r="N1019">
        <v>1.4477679999999999</v>
      </c>
      <c r="O1019" s="83">
        <v>8134.01</v>
      </c>
      <c r="P1019">
        <v>8397.9600000000009</v>
      </c>
      <c r="Q1019">
        <v>1.7958959999999999</v>
      </c>
      <c r="R1019">
        <v>8883.84</v>
      </c>
      <c r="S1019">
        <v>1.7958959999999999</v>
      </c>
      <c r="T1019" s="84">
        <v>8134.01</v>
      </c>
      <c r="U1019" s="57">
        <v>44136</v>
      </c>
      <c r="V1019" s="81" t="str">
        <f t="shared" si="45"/>
        <v>52020</v>
      </c>
      <c r="W1019" s="80" t="str">
        <f t="shared" si="46"/>
        <v>Acima de 120 dias</v>
      </c>
      <c r="X1019" s="81" t="str">
        <f t="shared" si="47"/>
        <v>112020</v>
      </c>
    </row>
    <row r="1020" spans="1:24" x14ac:dyDescent="0.3">
      <c r="A1020" s="57">
        <v>44316</v>
      </c>
      <c r="B1020">
        <v>29894663000189</v>
      </c>
      <c r="C1020" t="s">
        <v>96</v>
      </c>
      <c r="D1020" s="57">
        <v>44001</v>
      </c>
      <c r="E1020">
        <v>199.8</v>
      </c>
      <c r="F1020" s="57">
        <v>44262</v>
      </c>
      <c r="G1020">
        <v>-54</v>
      </c>
      <c r="H1020" s="57">
        <v>46514</v>
      </c>
      <c r="I1020">
        <v>2198</v>
      </c>
      <c r="J1020">
        <v>308732822</v>
      </c>
      <c r="K1020">
        <v>84</v>
      </c>
      <c r="L1020"/>
      <c r="M1020"/>
      <c r="N1020">
        <v>1.4407370410259861</v>
      </c>
      <c r="O1020" s="83">
        <v>8612.66</v>
      </c>
      <c r="P1020">
        <v>9622.3799999999974</v>
      </c>
      <c r="Q1020">
        <v>1.7857909999999999</v>
      </c>
      <c r="R1020">
        <v>9473.82</v>
      </c>
      <c r="S1020">
        <v>1.7857909999999999</v>
      </c>
      <c r="T1020" s="84">
        <v>8612.66</v>
      </c>
      <c r="U1020" s="57">
        <v>44256</v>
      </c>
      <c r="V1020" s="81" t="str">
        <f t="shared" si="45"/>
        <v>62020</v>
      </c>
      <c r="W1020" s="80" t="str">
        <f t="shared" si="46"/>
        <v>31 a 60 dias</v>
      </c>
      <c r="X1020" s="81" t="str">
        <f t="shared" si="47"/>
        <v>32021</v>
      </c>
    </row>
    <row r="1021" spans="1:24" x14ac:dyDescent="0.3">
      <c r="A1021" s="57">
        <v>44316</v>
      </c>
      <c r="B1021">
        <v>29894663000189</v>
      </c>
      <c r="C1021" t="s">
        <v>96</v>
      </c>
      <c r="D1021" s="57">
        <v>44040</v>
      </c>
      <c r="E1021">
        <v>58.46</v>
      </c>
      <c r="F1021" s="57">
        <v>44050</v>
      </c>
      <c r="G1021">
        <v>-266</v>
      </c>
      <c r="H1021" s="57">
        <v>46545</v>
      </c>
      <c r="I1021">
        <v>2229</v>
      </c>
      <c r="J1021">
        <v>308734034</v>
      </c>
      <c r="K1021">
        <v>84</v>
      </c>
      <c r="L1021"/>
      <c r="M1021"/>
      <c r="N1021">
        <v>1.3599999999999999</v>
      </c>
      <c r="O1021" s="83">
        <v>3129.0699999999997</v>
      </c>
      <c r="P1021">
        <v>2904.2699999999991</v>
      </c>
      <c r="Q1021">
        <v>1.532305</v>
      </c>
      <c r="R1021">
        <v>3267.25</v>
      </c>
      <c r="S1021">
        <v>1.532305</v>
      </c>
      <c r="T1021" s="84">
        <v>3129.0699999999997</v>
      </c>
      <c r="U1021" s="57">
        <v>44075</v>
      </c>
      <c r="V1021" s="81" t="str">
        <f t="shared" si="45"/>
        <v>72020</v>
      </c>
      <c r="W1021" s="80" t="str">
        <f t="shared" si="46"/>
        <v>Acima de 120 dias</v>
      </c>
      <c r="X1021" s="81" t="str">
        <f t="shared" si="47"/>
        <v>92020</v>
      </c>
    </row>
    <row r="1022" spans="1:24" x14ac:dyDescent="0.3">
      <c r="A1022" s="57">
        <v>44316</v>
      </c>
      <c r="B1022">
        <v>29894663000189</v>
      </c>
      <c r="C1022" t="s">
        <v>96</v>
      </c>
      <c r="D1022" s="57">
        <v>44074</v>
      </c>
      <c r="E1022">
        <v>249.5</v>
      </c>
      <c r="F1022" s="57">
        <v>44234</v>
      </c>
      <c r="G1022">
        <v>-82</v>
      </c>
      <c r="H1022" s="57">
        <v>46545</v>
      </c>
      <c r="I1022">
        <v>2229</v>
      </c>
      <c r="J1022">
        <v>308738355</v>
      </c>
      <c r="K1022">
        <v>84</v>
      </c>
      <c r="L1022"/>
      <c r="M1022"/>
      <c r="N1022">
        <v>1.3599999999999999</v>
      </c>
      <c r="O1022" s="83">
        <v>11593.44</v>
      </c>
      <c r="P1022">
        <v>12334.260000000006</v>
      </c>
      <c r="Q1022">
        <v>1.614382</v>
      </c>
      <c r="R1022">
        <v>12447.32</v>
      </c>
      <c r="S1022">
        <v>1.614382</v>
      </c>
      <c r="T1022" s="84">
        <v>11593.44</v>
      </c>
      <c r="U1022" s="57">
        <v>44228</v>
      </c>
      <c r="V1022" s="81" t="str">
        <f t="shared" si="45"/>
        <v>82020</v>
      </c>
      <c r="W1022" s="80" t="str">
        <f t="shared" si="46"/>
        <v>61 a 90 dias</v>
      </c>
      <c r="X1022" s="81" t="str">
        <f t="shared" si="47"/>
        <v>22021</v>
      </c>
    </row>
    <row r="1023" spans="1:24" x14ac:dyDescent="0.3">
      <c r="A1023" s="57">
        <v>44316</v>
      </c>
      <c r="B1023">
        <v>29894663000189</v>
      </c>
      <c r="C1023" t="s">
        <v>96</v>
      </c>
      <c r="D1023" s="57">
        <v>44099</v>
      </c>
      <c r="E1023">
        <v>104.45</v>
      </c>
      <c r="F1023" s="57">
        <v>44262</v>
      </c>
      <c r="G1023">
        <v>-54</v>
      </c>
      <c r="H1023" s="57">
        <v>46575</v>
      </c>
      <c r="I1023">
        <v>2259</v>
      </c>
      <c r="J1023">
        <v>308751394</v>
      </c>
      <c r="K1023">
        <v>84</v>
      </c>
      <c r="L1023"/>
      <c r="M1023"/>
      <c r="N1023">
        <v>1.3599999999999999</v>
      </c>
      <c r="O1023" s="83">
        <v>4667.9800000000005</v>
      </c>
      <c r="P1023">
        <v>5151.0099999999993</v>
      </c>
      <c r="Q1023">
        <v>1.699613</v>
      </c>
      <c r="R1023">
        <v>5144.4400000000005</v>
      </c>
      <c r="S1023">
        <v>1.699613</v>
      </c>
      <c r="T1023" s="84">
        <v>4667.9800000000005</v>
      </c>
      <c r="U1023" s="57">
        <v>44287</v>
      </c>
      <c r="V1023" s="81" t="str">
        <f t="shared" si="45"/>
        <v>92020</v>
      </c>
      <c r="W1023" s="80" t="str">
        <f t="shared" si="46"/>
        <v>31 a 60 dias</v>
      </c>
      <c r="X1023" s="81" t="str">
        <f t="shared" si="47"/>
        <v>42021</v>
      </c>
    </row>
    <row r="1024" spans="1:24" x14ac:dyDescent="0.3">
      <c r="A1024" s="57">
        <v>44316</v>
      </c>
      <c r="B1024">
        <v>29894663000189</v>
      </c>
      <c r="C1024" t="s">
        <v>96</v>
      </c>
      <c r="D1024" s="57">
        <v>44074</v>
      </c>
      <c r="E1024">
        <v>147</v>
      </c>
      <c r="F1024" s="57">
        <v>44142</v>
      </c>
      <c r="G1024">
        <v>-174</v>
      </c>
      <c r="H1024" s="57">
        <v>46608</v>
      </c>
      <c r="I1024">
        <v>2292</v>
      </c>
      <c r="J1024">
        <v>308754449</v>
      </c>
      <c r="K1024">
        <v>84</v>
      </c>
      <c r="L1024"/>
      <c r="M1024"/>
      <c r="N1024">
        <v>1.4058170000000001</v>
      </c>
      <c r="O1024" s="83">
        <v>7102.65</v>
      </c>
      <c r="P1024">
        <v>7248.8099999999995</v>
      </c>
      <c r="Q1024">
        <v>1.7518069999999999</v>
      </c>
      <c r="R1024">
        <v>7782.62</v>
      </c>
      <c r="S1024">
        <v>1.7518069999999999</v>
      </c>
      <c r="T1024" s="84">
        <v>7102.65</v>
      </c>
      <c r="U1024" s="57">
        <v>44136</v>
      </c>
      <c r="V1024" s="81" t="str">
        <f t="shared" si="45"/>
        <v>82020</v>
      </c>
      <c r="W1024" s="80" t="str">
        <f t="shared" si="46"/>
        <v>Acima de 120 dias</v>
      </c>
      <c r="X1024" s="81" t="str">
        <f t="shared" si="47"/>
        <v>112020</v>
      </c>
    </row>
    <row r="1025" spans="1:24" x14ac:dyDescent="0.3">
      <c r="A1025" s="57">
        <v>44316</v>
      </c>
      <c r="B1025">
        <v>29894663000189</v>
      </c>
      <c r="C1025" t="s">
        <v>96</v>
      </c>
      <c r="D1025" s="57">
        <v>44001</v>
      </c>
      <c r="E1025">
        <v>723.3</v>
      </c>
      <c r="F1025" s="57">
        <v>44142</v>
      </c>
      <c r="G1025">
        <v>-174</v>
      </c>
      <c r="H1025" s="57">
        <v>46484</v>
      </c>
      <c r="I1025">
        <v>2168</v>
      </c>
      <c r="J1025">
        <v>308826766</v>
      </c>
      <c r="K1025">
        <v>84</v>
      </c>
      <c r="L1025"/>
      <c r="M1025"/>
      <c r="N1025">
        <v>1.4399195058269338</v>
      </c>
      <c r="O1025" s="83">
        <v>33882.519999999997</v>
      </c>
      <c r="P1025">
        <v>34625.469999999979</v>
      </c>
      <c r="Q1025">
        <v>1.784672</v>
      </c>
      <c r="R1025">
        <v>36942.33</v>
      </c>
      <c r="S1025">
        <v>1.784672</v>
      </c>
      <c r="T1025" s="84">
        <v>33882.519999999997</v>
      </c>
      <c r="U1025" s="57">
        <v>44136</v>
      </c>
      <c r="V1025" s="81" t="str">
        <f t="shared" si="45"/>
        <v>62020</v>
      </c>
      <c r="W1025" s="80" t="str">
        <f t="shared" si="46"/>
        <v>Acima de 120 dias</v>
      </c>
      <c r="X1025" s="81" t="str">
        <f t="shared" si="47"/>
        <v>112020</v>
      </c>
    </row>
    <row r="1026" spans="1:24" x14ac:dyDescent="0.3">
      <c r="A1026" s="57">
        <v>44316</v>
      </c>
      <c r="B1026">
        <v>29894663000189</v>
      </c>
      <c r="C1026" t="s">
        <v>96</v>
      </c>
      <c r="D1026" s="57">
        <v>43978</v>
      </c>
      <c r="E1026">
        <v>88.38</v>
      </c>
      <c r="F1026" s="57">
        <v>44019</v>
      </c>
      <c r="G1026">
        <v>-297</v>
      </c>
      <c r="H1026" s="57">
        <v>46514</v>
      </c>
      <c r="I1026">
        <v>2198</v>
      </c>
      <c r="J1026">
        <v>308830960</v>
      </c>
      <c r="K1026">
        <v>84</v>
      </c>
      <c r="L1026"/>
      <c r="M1026"/>
      <c r="N1026">
        <v>1.3599999999999999</v>
      </c>
      <c r="O1026" s="83">
        <v>4666.8999999999996</v>
      </c>
      <c r="P1026">
        <v>4416.68</v>
      </c>
      <c r="Q1026">
        <v>1.6432119999999999</v>
      </c>
      <c r="R1026">
        <v>4995.3100000000004</v>
      </c>
      <c r="S1026">
        <v>1.6432119999999999</v>
      </c>
      <c r="T1026" s="84">
        <v>4666.8999999999996</v>
      </c>
      <c r="U1026" s="57">
        <v>44013</v>
      </c>
      <c r="V1026" s="81" t="str">
        <f t="shared" ref="V1026:V1089" si="48">MONTH(D1026)&amp;YEAR(D1026)</f>
        <v>52020</v>
      </c>
      <c r="W1026" s="80" t="str">
        <f t="shared" ref="W1026:W1089" si="49">_xlfn.IFS(G1026&lt;-120,"Acima de 120 dias",G1026&lt;=-90,"91 a 120 dias",G1026&lt;=-61,"61 a 90 dias",G1026&lt;=-31,"31 a 60 dias",G1026&gt;=-30,"1 a 30 dias")</f>
        <v>Acima de 120 dias</v>
      </c>
      <c r="X1026" s="81" t="str">
        <f t="shared" si="47"/>
        <v>72020</v>
      </c>
    </row>
    <row r="1027" spans="1:24" x14ac:dyDescent="0.3">
      <c r="A1027" s="57">
        <v>44316</v>
      </c>
      <c r="B1027">
        <v>29894663000189</v>
      </c>
      <c r="C1027" t="s">
        <v>96</v>
      </c>
      <c r="D1027" s="57">
        <v>44001</v>
      </c>
      <c r="E1027">
        <v>249.44</v>
      </c>
      <c r="F1027" s="57">
        <v>44172</v>
      </c>
      <c r="G1027">
        <v>-144</v>
      </c>
      <c r="H1027" s="57">
        <v>46514</v>
      </c>
      <c r="I1027">
        <v>2198</v>
      </c>
      <c r="J1027">
        <v>308835592</v>
      </c>
      <c r="K1027">
        <v>84</v>
      </c>
      <c r="L1027"/>
      <c r="M1027"/>
      <c r="N1027">
        <v>1.4377081028510348</v>
      </c>
      <c r="O1027" s="83">
        <v>11510.25</v>
      </c>
      <c r="P1027">
        <v>12025.270000000002</v>
      </c>
      <c r="Q1027">
        <v>1.7825789999999999</v>
      </c>
      <c r="R1027">
        <v>12586.039999999999</v>
      </c>
      <c r="S1027">
        <v>1.7825789999999999</v>
      </c>
      <c r="T1027" s="84">
        <v>11510.25</v>
      </c>
      <c r="U1027" s="57">
        <v>44166</v>
      </c>
      <c r="V1027" s="81" t="str">
        <f t="shared" si="48"/>
        <v>62020</v>
      </c>
      <c r="W1027" s="80" t="str">
        <f t="shared" si="49"/>
        <v>Acima de 120 dias</v>
      </c>
      <c r="X1027" s="81" t="str">
        <f t="shared" ref="X1027:X1090" si="50">MONTH(U1027)&amp;YEAR(U1027)</f>
        <v>122020</v>
      </c>
    </row>
    <row r="1028" spans="1:24" x14ac:dyDescent="0.3">
      <c r="A1028" s="57">
        <v>44316</v>
      </c>
      <c r="B1028">
        <v>29894663000189</v>
      </c>
      <c r="C1028" t="s">
        <v>96</v>
      </c>
      <c r="D1028" s="57">
        <v>44134</v>
      </c>
      <c r="E1028">
        <v>156.87</v>
      </c>
      <c r="F1028" s="57">
        <v>44323</v>
      </c>
      <c r="G1028">
        <v>7</v>
      </c>
      <c r="H1028" s="57">
        <v>46699</v>
      </c>
      <c r="I1028">
        <v>2383</v>
      </c>
      <c r="J1028">
        <v>308837143</v>
      </c>
      <c r="K1028">
        <v>84</v>
      </c>
      <c r="L1028"/>
      <c r="M1028"/>
      <c r="N1028">
        <v>1.4214610000000001</v>
      </c>
      <c r="O1028" s="83">
        <v>6745.99</v>
      </c>
      <c r="P1028">
        <v>7582.6899999999987</v>
      </c>
      <c r="Q1028">
        <v>1.7586109999999999</v>
      </c>
      <c r="R1028">
        <v>7485.2</v>
      </c>
      <c r="S1028">
        <v>1.7586109999999999</v>
      </c>
      <c r="T1028" s="84">
        <v>6745.99</v>
      </c>
      <c r="U1028" s="57">
        <v>44317</v>
      </c>
      <c r="V1028" s="81" t="str">
        <f t="shared" si="48"/>
        <v>102020</v>
      </c>
      <c r="W1028" s="80" t="str">
        <f t="shared" si="49"/>
        <v>1 a 30 dias</v>
      </c>
      <c r="X1028" s="81" t="str">
        <f t="shared" si="50"/>
        <v>52021</v>
      </c>
    </row>
    <row r="1029" spans="1:24" x14ac:dyDescent="0.3">
      <c r="A1029" s="57">
        <v>44316</v>
      </c>
      <c r="B1029">
        <v>29894663000189</v>
      </c>
      <c r="C1029" t="s">
        <v>96</v>
      </c>
      <c r="D1029" s="57">
        <v>44074</v>
      </c>
      <c r="E1029">
        <v>186.56</v>
      </c>
      <c r="F1029" s="57">
        <v>44172</v>
      </c>
      <c r="G1029">
        <v>-144</v>
      </c>
      <c r="H1029" s="57">
        <v>46545</v>
      </c>
      <c r="I1029">
        <v>2229</v>
      </c>
      <c r="J1029">
        <v>308838692</v>
      </c>
      <c r="K1029">
        <v>84</v>
      </c>
      <c r="L1029"/>
      <c r="M1029"/>
      <c r="N1029">
        <v>1.4007918706803861</v>
      </c>
      <c r="O1029" s="83">
        <v>8739.2999999999993</v>
      </c>
      <c r="P1029">
        <v>9099.029999999997</v>
      </c>
      <c r="Q1029">
        <v>1.746337</v>
      </c>
      <c r="R1029">
        <v>9573.36</v>
      </c>
      <c r="S1029">
        <v>1.746337</v>
      </c>
      <c r="T1029" s="84">
        <v>8739.2999999999993</v>
      </c>
      <c r="U1029" s="57">
        <v>44166</v>
      </c>
      <c r="V1029" s="81" t="str">
        <f t="shared" si="48"/>
        <v>82020</v>
      </c>
      <c r="W1029" s="80" t="str">
        <f t="shared" si="49"/>
        <v>Acima de 120 dias</v>
      </c>
      <c r="X1029" s="81" t="str">
        <f t="shared" si="50"/>
        <v>122020</v>
      </c>
    </row>
    <row r="1030" spans="1:24" x14ac:dyDescent="0.3">
      <c r="A1030" s="57">
        <v>44316</v>
      </c>
      <c r="B1030">
        <v>29894663000189</v>
      </c>
      <c r="C1030" t="s">
        <v>96</v>
      </c>
      <c r="D1030" s="57">
        <v>44074</v>
      </c>
      <c r="E1030">
        <v>87.13</v>
      </c>
      <c r="F1030" s="57">
        <v>44323</v>
      </c>
      <c r="G1030">
        <v>7</v>
      </c>
      <c r="H1030" s="57">
        <v>46545</v>
      </c>
      <c r="I1030">
        <v>2229</v>
      </c>
      <c r="J1030">
        <v>308843115</v>
      </c>
      <c r="K1030">
        <v>84</v>
      </c>
      <c r="L1030"/>
      <c r="M1030"/>
      <c r="N1030">
        <v>1.4331059182860895</v>
      </c>
      <c r="O1030" s="83">
        <v>3610.34</v>
      </c>
      <c r="P1030">
        <v>4204.579999999999</v>
      </c>
      <c r="Q1030">
        <v>1.780729</v>
      </c>
      <c r="R1030">
        <v>3996.54</v>
      </c>
      <c r="S1030">
        <v>1.780729</v>
      </c>
      <c r="T1030" s="84">
        <v>3610.34</v>
      </c>
      <c r="U1030" s="57">
        <v>44317</v>
      </c>
      <c r="V1030" s="81" t="str">
        <f t="shared" si="48"/>
        <v>82020</v>
      </c>
      <c r="W1030" s="80" t="str">
        <f t="shared" si="49"/>
        <v>1 a 30 dias</v>
      </c>
      <c r="X1030" s="81" t="str">
        <f t="shared" si="50"/>
        <v>52021</v>
      </c>
    </row>
    <row r="1031" spans="1:24" x14ac:dyDescent="0.3">
      <c r="A1031" s="57">
        <v>44316</v>
      </c>
      <c r="B1031">
        <v>29894663000189</v>
      </c>
      <c r="C1031" t="s">
        <v>96</v>
      </c>
      <c r="D1031" s="57">
        <v>44138</v>
      </c>
      <c r="E1031">
        <v>203.4</v>
      </c>
      <c r="F1031" s="57">
        <v>44262</v>
      </c>
      <c r="G1031">
        <v>-54</v>
      </c>
      <c r="H1031" s="57">
        <v>46575</v>
      </c>
      <c r="I1031">
        <v>2259</v>
      </c>
      <c r="J1031">
        <v>308854843</v>
      </c>
      <c r="K1031">
        <v>84</v>
      </c>
      <c r="L1031"/>
      <c r="M1031"/>
      <c r="N1031">
        <v>1.4389799999999999</v>
      </c>
      <c r="O1031" s="83">
        <v>8871.8000000000011</v>
      </c>
      <c r="P1031">
        <v>9748.48</v>
      </c>
      <c r="Q1031">
        <v>1.7878810000000001</v>
      </c>
      <c r="R1031">
        <v>9789.7800000000007</v>
      </c>
      <c r="S1031">
        <v>1.7878810000000001</v>
      </c>
      <c r="T1031" s="84">
        <v>8871.8000000000011</v>
      </c>
      <c r="U1031" s="57">
        <v>44256</v>
      </c>
      <c r="V1031" s="81" t="str">
        <f t="shared" si="48"/>
        <v>112020</v>
      </c>
      <c r="W1031" s="80" t="str">
        <f t="shared" si="49"/>
        <v>31 a 60 dias</v>
      </c>
      <c r="X1031" s="81" t="str">
        <f t="shared" si="50"/>
        <v>32021</v>
      </c>
    </row>
    <row r="1032" spans="1:24" x14ac:dyDescent="0.3">
      <c r="A1032" s="57">
        <v>44316</v>
      </c>
      <c r="B1032">
        <v>29894663000189</v>
      </c>
      <c r="C1032" t="s">
        <v>96</v>
      </c>
      <c r="D1032" s="57">
        <v>44074</v>
      </c>
      <c r="E1032">
        <v>250.21</v>
      </c>
      <c r="F1032" s="57">
        <v>44081</v>
      </c>
      <c r="G1032">
        <v>-235</v>
      </c>
      <c r="H1032" s="57">
        <v>46575</v>
      </c>
      <c r="I1032">
        <v>2259</v>
      </c>
      <c r="J1032">
        <v>308856643</v>
      </c>
      <c r="K1032">
        <v>84</v>
      </c>
      <c r="L1032"/>
      <c r="M1032"/>
      <c r="N1032">
        <v>1.4299119573295442</v>
      </c>
      <c r="O1032" s="83">
        <v>12445.75</v>
      </c>
      <c r="P1032">
        <v>12163.53</v>
      </c>
      <c r="Q1032">
        <v>1.777563</v>
      </c>
      <c r="R1032">
        <v>13575.71</v>
      </c>
      <c r="S1032">
        <v>1.777563</v>
      </c>
      <c r="T1032" s="84">
        <v>12445.75</v>
      </c>
      <c r="U1032" s="57">
        <v>44105</v>
      </c>
      <c r="V1032" s="81" t="str">
        <f t="shared" si="48"/>
        <v>82020</v>
      </c>
      <c r="W1032" s="80" t="str">
        <f t="shared" si="49"/>
        <v>Acima de 120 dias</v>
      </c>
      <c r="X1032" s="81" t="str">
        <f t="shared" si="50"/>
        <v>102020</v>
      </c>
    </row>
    <row r="1033" spans="1:24" x14ac:dyDescent="0.3">
      <c r="A1033" s="57">
        <v>44316</v>
      </c>
      <c r="B1033">
        <v>29894663000189</v>
      </c>
      <c r="C1033" t="s">
        <v>96</v>
      </c>
      <c r="D1033" s="57">
        <v>44040</v>
      </c>
      <c r="E1033">
        <v>236.3</v>
      </c>
      <c r="F1033" s="57">
        <v>44203</v>
      </c>
      <c r="G1033">
        <v>-113</v>
      </c>
      <c r="H1033" s="57">
        <v>46575</v>
      </c>
      <c r="I1033">
        <v>2259</v>
      </c>
      <c r="J1033">
        <v>308857953</v>
      </c>
      <c r="K1033">
        <v>84</v>
      </c>
      <c r="L1033"/>
      <c r="M1033"/>
      <c r="N1033">
        <v>1.443395</v>
      </c>
      <c r="O1033" s="83">
        <v>10768.77</v>
      </c>
      <c r="P1033">
        <v>11487.080000000004</v>
      </c>
      <c r="Q1033">
        <v>1.7916609999999999</v>
      </c>
      <c r="R1033">
        <v>11831.34</v>
      </c>
      <c r="S1033">
        <v>1.7916609999999999</v>
      </c>
      <c r="T1033" s="84">
        <v>10768.77</v>
      </c>
      <c r="U1033" s="57">
        <v>44197</v>
      </c>
      <c r="V1033" s="81" t="str">
        <f t="shared" si="48"/>
        <v>72020</v>
      </c>
      <c r="W1033" s="80" t="str">
        <f t="shared" si="49"/>
        <v>91 a 120 dias</v>
      </c>
      <c r="X1033" s="81" t="str">
        <f t="shared" si="50"/>
        <v>12021</v>
      </c>
    </row>
    <row r="1034" spans="1:24" x14ac:dyDescent="0.3">
      <c r="A1034" s="57">
        <v>44316</v>
      </c>
      <c r="B1034">
        <v>29894663000189</v>
      </c>
      <c r="C1034" t="s">
        <v>96</v>
      </c>
      <c r="D1034" s="57">
        <v>43936</v>
      </c>
      <c r="E1034">
        <v>423</v>
      </c>
      <c r="F1034" s="57">
        <v>44050</v>
      </c>
      <c r="G1034">
        <v>-266</v>
      </c>
      <c r="H1034" s="57">
        <v>46090</v>
      </c>
      <c r="I1034">
        <v>1774</v>
      </c>
      <c r="J1034">
        <v>308915575</v>
      </c>
      <c r="K1034">
        <v>72</v>
      </c>
      <c r="L1034"/>
      <c r="M1034"/>
      <c r="N1034">
        <v>1.4949999999999999</v>
      </c>
      <c r="O1034" s="83">
        <v>18962.599999999999</v>
      </c>
      <c r="P1034">
        <v>18377.229999999996</v>
      </c>
      <c r="Q1034">
        <v>1.8958189999999999</v>
      </c>
      <c r="R1034">
        <v>20496.620000000003</v>
      </c>
      <c r="S1034">
        <v>1.8958189999999999</v>
      </c>
      <c r="T1034" s="84">
        <v>18962.599999999999</v>
      </c>
      <c r="U1034" s="57">
        <v>44044</v>
      </c>
      <c r="V1034" s="81" t="str">
        <f t="shared" si="48"/>
        <v>42020</v>
      </c>
      <c r="W1034" s="80" t="str">
        <f t="shared" si="49"/>
        <v>Acima de 120 dias</v>
      </c>
      <c r="X1034" s="81" t="str">
        <f t="shared" si="50"/>
        <v>82020</v>
      </c>
    </row>
    <row r="1035" spans="1:24" x14ac:dyDescent="0.3">
      <c r="A1035" s="57">
        <v>44316</v>
      </c>
      <c r="B1035">
        <v>29894663000189</v>
      </c>
      <c r="C1035" t="s">
        <v>96</v>
      </c>
      <c r="D1035" s="57">
        <v>43978</v>
      </c>
      <c r="E1035">
        <v>42.78</v>
      </c>
      <c r="F1035" s="57">
        <v>44203</v>
      </c>
      <c r="G1035">
        <v>-113</v>
      </c>
      <c r="H1035" s="57">
        <v>46119</v>
      </c>
      <c r="I1035">
        <v>1803</v>
      </c>
      <c r="J1035">
        <v>308920906</v>
      </c>
      <c r="K1035">
        <v>72</v>
      </c>
      <c r="L1035"/>
      <c r="M1035"/>
      <c r="N1035">
        <v>1.4949999999999999</v>
      </c>
      <c r="O1035" s="83">
        <v>1667.89</v>
      </c>
      <c r="P1035">
        <v>1869.2499999999998</v>
      </c>
      <c r="Q1035">
        <v>2.0354939999999999</v>
      </c>
      <c r="R1035">
        <v>1876.64</v>
      </c>
      <c r="S1035">
        <v>2.0354939999999999</v>
      </c>
      <c r="T1035" s="84">
        <v>1667.89</v>
      </c>
      <c r="U1035" s="57">
        <v>44197</v>
      </c>
      <c r="V1035" s="81" t="str">
        <f t="shared" si="48"/>
        <v>52020</v>
      </c>
      <c r="W1035" s="80" t="str">
        <f t="shared" si="49"/>
        <v>91 a 120 dias</v>
      </c>
      <c r="X1035" s="81" t="str">
        <f t="shared" si="50"/>
        <v>12021</v>
      </c>
    </row>
    <row r="1036" spans="1:24" x14ac:dyDescent="0.3">
      <c r="A1036" s="57">
        <v>44316</v>
      </c>
      <c r="B1036">
        <v>29894663000189</v>
      </c>
      <c r="C1036" t="s">
        <v>96</v>
      </c>
      <c r="D1036" s="57">
        <v>43978</v>
      </c>
      <c r="E1036">
        <v>32.11</v>
      </c>
      <c r="F1036" s="57">
        <v>44203</v>
      </c>
      <c r="G1036">
        <v>-113</v>
      </c>
      <c r="H1036" s="57">
        <v>46119</v>
      </c>
      <c r="I1036">
        <v>1803</v>
      </c>
      <c r="J1036">
        <v>308922293</v>
      </c>
      <c r="K1036">
        <v>72</v>
      </c>
      <c r="L1036"/>
      <c r="M1036"/>
      <c r="N1036">
        <v>1.3939948902915535</v>
      </c>
      <c r="O1036" s="83">
        <v>1318.6299999999999</v>
      </c>
      <c r="P1036">
        <v>1445.2599999999998</v>
      </c>
      <c r="Q1036">
        <v>1.791617</v>
      </c>
      <c r="R1036">
        <v>1441.4099999999999</v>
      </c>
      <c r="S1036">
        <v>1.791617</v>
      </c>
      <c r="T1036" s="84">
        <v>1318.6299999999999</v>
      </c>
      <c r="U1036" s="57">
        <v>44197</v>
      </c>
      <c r="V1036" s="81" t="str">
        <f t="shared" si="48"/>
        <v>52020</v>
      </c>
      <c r="W1036" s="80" t="str">
        <f t="shared" si="49"/>
        <v>91 a 120 dias</v>
      </c>
      <c r="X1036" s="81" t="str">
        <f t="shared" si="50"/>
        <v>12021</v>
      </c>
    </row>
    <row r="1037" spans="1:24" x14ac:dyDescent="0.3">
      <c r="A1037" s="57">
        <v>44316</v>
      </c>
      <c r="B1037">
        <v>29894663000189</v>
      </c>
      <c r="C1037" t="s">
        <v>96</v>
      </c>
      <c r="D1037" s="57">
        <v>43978</v>
      </c>
      <c r="E1037">
        <v>307.27999999999997</v>
      </c>
      <c r="F1037" s="57">
        <v>44081</v>
      </c>
      <c r="G1037">
        <v>-235</v>
      </c>
      <c r="H1037" s="57">
        <v>45754</v>
      </c>
      <c r="I1037">
        <v>1438</v>
      </c>
      <c r="J1037">
        <v>308922715</v>
      </c>
      <c r="K1037">
        <v>60</v>
      </c>
      <c r="L1037"/>
      <c r="M1037"/>
      <c r="N1037">
        <v>1.3599999999999999</v>
      </c>
      <c r="O1037" s="83">
        <v>12598.390000000001</v>
      </c>
      <c r="P1037">
        <v>12453.639999999998</v>
      </c>
      <c r="Q1037">
        <v>1.7110799999999999</v>
      </c>
      <c r="R1037">
        <v>13355.85</v>
      </c>
      <c r="S1037">
        <v>1.7110799999999999</v>
      </c>
      <c r="T1037" s="84">
        <v>12598.390000000001</v>
      </c>
      <c r="U1037" s="57">
        <v>44105</v>
      </c>
      <c r="V1037" s="81" t="str">
        <f t="shared" si="48"/>
        <v>52020</v>
      </c>
      <c r="W1037" s="80" t="str">
        <f t="shared" si="49"/>
        <v>Acima de 120 dias</v>
      </c>
      <c r="X1037" s="81" t="str">
        <f t="shared" si="50"/>
        <v>102020</v>
      </c>
    </row>
    <row r="1038" spans="1:24" x14ac:dyDescent="0.3">
      <c r="A1038" s="57">
        <v>44316</v>
      </c>
      <c r="B1038">
        <v>29894663000189</v>
      </c>
      <c r="C1038" t="s">
        <v>96</v>
      </c>
      <c r="D1038" s="57">
        <v>43978</v>
      </c>
      <c r="E1038">
        <v>279.67</v>
      </c>
      <c r="F1038" s="57">
        <v>44142</v>
      </c>
      <c r="G1038">
        <v>-174</v>
      </c>
      <c r="H1038" s="57">
        <v>46514</v>
      </c>
      <c r="I1038">
        <v>2198</v>
      </c>
      <c r="J1038">
        <v>308933443</v>
      </c>
      <c r="K1038">
        <v>84</v>
      </c>
      <c r="L1038"/>
      <c r="M1038"/>
      <c r="N1038">
        <v>1.4416359999999999</v>
      </c>
      <c r="O1038" s="83">
        <v>13162.710000000001</v>
      </c>
      <c r="P1038">
        <v>13595.97</v>
      </c>
      <c r="Q1038">
        <v>1.7893969999999999</v>
      </c>
      <c r="R1038">
        <v>14376.28</v>
      </c>
      <c r="S1038">
        <v>1.7893969999999999</v>
      </c>
      <c r="T1038" s="84">
        <v>13162.710000000001</v>
      </c>
      <c r="U1038" s="57">
        <v>44136</v>
      </c>
      <c r="V1038" s="81" t="str">
        <f t="shared" si="48"/>
        <v>52020</v>
      </c>
      <c r="W1038" s="80" t="str">
        <f t="shared" si="49"/>
        <v>Acima de 120 dias</v>
      </c>
      <c r="X1038" s="81" t="str">
        <f t="shared" si="50"/>
        <v>112020</v>
      </c>
    </row>
    <row r="1039" spans="1:24" x14ac:dyDescent="0.3">
      <c r="A1039" s="57">
        <v>44316</v>
      </c>
      <c r="B1039">
        <v>29894663000189</v>
      </c>
      <c r="C1039" t="s">
        <v>96</v>
      </c>
      <c r="D1039" s="57">
        <v>44001</v>
      </c>
      <c r="E1039">
        <v>313.5</v>
      </c>
      <c r="F1039" s="57">
        <v>44262</v>
      </c>
      <c r="G1039">
        <v>-54</v>
      </c>
      <c r="H1039" s="57">
        <v>45419</v>
      </c>
      <c r="I1039">
        <v>1103</v>
      </c>
      <c r="J1039">
        <v>308933993</v>
      </c>
      <c r="K1039">
        <v>48</v>
      </c>
      <c r="L1039"/>
      <c r="M1039"/>
      <c r="N1039">
        <v>1.3599999999999999</v>
      </c>
      <c r="O1039" s="83">
        <v>9173.98</v>
      </c>
      <c r="P1039">
        <v>10845.02</v>
      </c>
      <c r="Q1039">
        <v>1.798996</v>
      </c>
      <c r="R1039">
        <v>9801.56</v>
      </c>
      <c r="S1039">
        <v>1.798996</v>
      </c>
      <c r="T1039" s="84">
        <v>9173.98</v>
      </c>
      <c r="U1039" s="57">
        <v>44287</v>
      </c>
      <c r="V1039" s="81" t="str">
        <f t="shared" si="48"/>
        <v>62020</v>
      </c>
      <c r="W1039" s="80" t="str">
        <f t="shared" si="49"/>
        <v>31 a 60 dias</v>
      </c>
      <c r="X1039" s="81" t="str">
        <f t="shared" si="50"/>
        <v>42021</v>
      </c>
    </row>
    <row r="1040" spans="1:24" x14ac:dyDescent="0.3">
      <c r="A1040" s="57">
        <v>44316</v>
      </c>
      <c r="B1040">
        <v>29894663000189</v>
      </c>
      <c r="C1040" t="s">
        <v>96</v>
      </c>
      <c r="D1040" s="57">
        <v>44040</v>
      </c>
      <c r="E1040">
        <v>160</v>
      </c>
      <c r="F1040" s="57">
        <v>44323</v>
      </c>
      <c r="G1040">
        <v>7</v>
      </c>
      <c r="H1040" s="57">
        <v>46545</v>
      </c>
      <c r="I1040">
        <v>2229</v>
      </c>
      <c r="J1040">
        <v>308945776</v>
      </c>
      <c r="K1040">
        <v>84</v>
      </c>
      <c r="L1040"/>
      <c r="M1040"/>
      <c r="N1040">
        <v>1.4502303188931742</v>
      </c>
      <c r="O1040" s="83">
        <v>6595.61</v>
      </c>
      <c r="P1040">
        <v>7712.819999999997</v>
      </c>
      <c r="Q1040">
        <v>1.7989999999999999</v>
      </c>
      <c r="R1040">
        <v>7301.43</v>
      </c>
      <c r="S1040">
        <v>1.7989999999999999</v>
      </c>
      <c r="T1040" s="84">
        <v>6595.61</v>
      </c>
      <c r="U1040" s="57">
        <v>44317</v>
      </c>
      <c r="V1040" s="81" t="str">
        <f t="shared" si="48"/>
        <v>72020</v>
      </c>
      <c r="W1040" s="80" t="str">
        <f t="shared" si="49"/>
        <v>1 a 30 dias</v>
      </c>
      <c r="X1040" s="81" t="str">
        <f t="shared" si="50"/>
        <v>52021</v>
      </c>
    </row>
    <row r="1041" spans="1:24" x14ac:dyDescent="0.3">
      <c r="A1041" s="57">
        <v>44316</v>
      </c>
      <c r="B1041">
        <v>29894663000189</v>
      </c>
      <c r="C1041" t="s">
        <v>96</v>
      </c>
      <c r="D1041" s="57">
        <v>43978</v>
      </c>
      <c r="E1041">
        <v>936</v>
      </c>
      <c r="F1041" s="57">
        <v>44234</v>
      </c>
      <c r="G1041">
        <v>-82</v>
      </c>
      <c r="H1041" s="57">
        <v>45026</v>
      </c>
      <c r="I1041">
        <v>710</v>
      </c>
      <c r="J1041">
        <v>309018624</v>
      </c>
      <c r="K1041">
        <v>36</v>
      </c>
      <c r="L1041"/>
      <c r="M1041"/>
      <c r="N1041">
        <v>1.3599999999999999</v>
      </c>
      <c r="O1041" s="83">
        <v>21462.3</v>
      </c>
      <c r="P1041">
        <v>26064.99</v>
      </c>
      <c r="Q1041">
        <v>1.6776470000000001</v>
      </c>
      <c r="R1041">
        <v>22110.31</v>
      </c>
      <c r="S1041">
        <v>1.6776470000000001</v>
      </c>
      <c r="T1041" s="84">
        <v>21462.3</v>
      </c>
      <c r="U1041" s="57">
        <v>44228</v>
      </c>
      <c r="V1041" s="81" t="str">
        <f t="shared" si="48"/>
        <v>52020</v>
      </c>
      <c r="W1041" s="80" t="str">
        <f t="shared" si="49"/>
        <v>61 a 90 dias</v>
      </c>
      <c r="X1041" s="81" t="str">
        <f t="shared" si="50"/>
        <v>22021</v>
      </c>
    </row>
    <row r="1042" spans="1:24" x14ac:dyDescent="0.3">
      <c r="A1042" s="57">
        <v>44316</v>
      </c>
      <c r="B1042">
        <v>29894663000189</v>
      </c>
      <c r="C1042" t="s">
        <v>96</v>
      </c>
      <c r="D1042" s="57">
        <v>43978</v>
      </c>
      <c r="E1042">
        <v>41.65</v>
      </c>
      <c r="F1042" s="57">
        <v>44172</v>
      </c>
      <c r="G1042">
        <v>-144</v>
      </c>
      <c r="H1042" s="57">
        <v>46119</v>
      </c>
      <c r="I1042">
        <v>1803</v>
      </c>
      <c r="J1042">
        <v>309020639</v>
      </c>
      <c r="K1042">
        <v>72</v>
      </c>
      <c r="L1042"/>
      <c r="M1042"/>
      <c r="N1042">
        <v>1.4949999999999999</v>
      </c>
      <c r="O1042" s="83">
        <v>1666.26</v>
      </c>
      <c r="P1042">
        <v>1819.8099999999993</v>
      </c>
      <c r="Q1042">
        <v>2.033121</v>
      </c>
      <c r="R1042">
        <v>1868.73</v>
      </c>
      <c r="S1042">
        <v>2.033121</v>
      </c>
      <c r="T1042" s="84">
        <v>1666.26</v>
      </c>
      <c r="U1042" s="57">
        <v>44166</v>
      </c>
      <c r="V1042" s="81" t="str">
        <f t="shared" si="48"/>
        <v>52020</v>
      </c>
      <c r="W1042" s="80" t="str">
        <f t="shared" si="49"/>
        <v>Acima de 120 dias</v>
      </c>
      <c r="X1042" s="81" t="str">
        <f t="shared" si="50"/>
        <v>122020</v>
      </c>
    </row>
    <row r="1043" spans="1:24" x14ac:dyDescent="0.3">
      <c r="A1043" s="57">
        <v>44316</v>
      </c>
      <c r="B1043">
        <v>29894663000189</v>
      </c>
      <c r="C1043" t="s">
        <v>96</v>
      </c>
      <c r="D1043" s="57">
        <v>44001</v>
      </c>
      <c r="E1043">
        <v>153.1</v>
      </c>
      <c r="F1043" s="57">
        <v>44019</v>
      </c>
      <c r="G1043">
        <v>-297</v>
      </c>
      <c r="H1043" s="57">
        <v>46514</v>
      </c>
      <c r="I1043">
        <v>2198</v>
      </c>
      <c r="J1043">
        <v>309029966</v>
      </c>
      <c r="K1043">
        <v>84</v>
      </c>
      <c r="L1043"/>
      <c r="M1043"/>
      <c r="N1043">
        <v>1.3599999999999999</v>
      </c>
      <c r="O1043" s="83">
        <v>8653.89</v>
      </c>
      <c r="P1043">
        <v>7576.8</v>
      </c>
      <c r="Q1043">
        <v>1.3589279999999999</v>
      </c>
      <c r="R1043">
        <v>8653.33</v>
      </c>
      <c r="S1043">
        <v>1.3589279999999999</v>
      </c>
      <c r="T1043" s="84">
        <v>8653.89</v>
      </c>
      <c r="U1043" s="57">
        <v>44044</v>
      </c>
      <c r="V1043" s="81" t="str">
        <f t="shared" si="48"/>
        <v>62020</v>
      </c>
      <c r="W1043" s="80" t="str">
        <f t="shared" si="49"/>
        <v>Acima de 120 dias</v>
      </c>
      <c r="X1043" s="81" t="str">
        <f t="shared" si="50"/>
        <v>82020</v>
      </c>
    </row>
    <row r="1044" spans="1:24" x14ac:dyDescent="0.3">
      <c r="A1044" s="57">
        <v>44316</v>
      </c>
      <c r="B1044">
        <v>29894663000189</v>
      </c>
      <c r="C1044" t="s">
        <v>96</v>
      </c>
      <c r="D1044" s="57">
        <v>44001</v>
      </c>
      <c r="E1044">
        <v>212.73</v>
      </c>
      <c r="F1044" s="57">
        <v>44234</v>
      </c>
      <c r="G1044">
        <v>-82</v>
      </c>
      <c r="H1044" s="57">
        <v>46514</v>
      </c>
      <c r="I1044">
        <v>2198</v>
      </c>
      <c r="J1044">
        <v>309032826</v>
      </c>
      <c r="K1044">
        <v>84</v>
      </c>
      <c r="L1044"/>
      <c r="M1044"/>
      <c r="N1044">
        <v>1.4407203270624582</v>
      </c>
      <c r="O1044" s="83">
        <v>9382.86</v>
      </c>
      <c r="P1044">
        <v>10245.17</v>
      </c>
      <c r="Q1044">
        <v>1.7857879999999999</v>
      </c>
      <c r="R1044">
        <v>10299.700000000001</v>
      </c>
      <c r="S1044">
        <v>1.7857879999999999</v>
      </c>
      <c r="T1044" s="84">
        <v>9382.86</v>
      </c>
      <c r="U1044" s="57">
        <v>44228</v>
      </c>
      <c r="V1044" s="81" t="str">
        <f t="shared" si="48"/>
        <v>62020</v>
      </c>
      <c r="W1044" s="80" t="str">
        <f t="shared" si="49"/>
        <v>61 a 90 dias</v>
      </c>
      <c r="X1044" s="81" t="str">
        <f t="shared" si="50"/>
        <v>22021</v>
      </c>
    </row>
    <row r="1045" spans="1:24" x14ac:dyDescent="0.3">
      <c r="A1045" s="57">
        <v>44316</v>
      </c>
      <c r="B1045">
        <v>29894663000189</v>
      </c>
      <c r="C1045" t="s">
        <v>96</v>
      </c>
      <c r="D1045" s="57">
        <v>44001</v>
      </c>
      <c r="E1045">
        <v>116.95</v>
      </c>
      <c r="F1045" s="57">
        <v>44323</v>
      </c>
      <c r="G1045">
        <v>7</v>
      </c>
      <c r="H1045" s="57">
        <v>46514</v>
      </c>
      <c r="I1045">
        <v>2198</v>
      </c>
      <c r="J1045">
        <v>309036773</v>
      </c>
      <c r="K1045">
        <v>84</v>
      </c>
      <c r="L1045"/>
      <c r="M1045"/>
      <c r="N1045">
        <v>1.4378866684487921</v>
      </c>
      <c r="O1045" s="83">
        <v>4811.5599999999995</v>
      </c>
      <c r="P1045">
        <v>5637.7699999999986</v>
      </c>
      <c r="Q1045">
        <v>1.782756</v>
      </c>
      <c r="R1045">
        <v>5315.9299999999994</v>
      </c>
      <c r="S1045">
        <v>1.782756</v>
      </c>
      <c r="T1045" s="84">
        <v>4811.5599999999995</v>
      </c>
      <c r="U1045" s="57">
        <v>44317</v>
      </c>
      <c r="V1045" s="81" t="str">
        <f t="shared" si="48"/>
        <v>62020</v>
      </c>
      <c r="W1045" s="80" t="str">
        <f t="shared" si="49"/>
        <v>1 a 30 dias</v>
      </c>
      <c r="X1045" s="81" t="str">
        <f t="shared" si="50"/>
        <v>52021</v>
      </c>
    </row>
    <row r="1046" spans="1:24" x14ac:dyDescent="0.3">
      <c r="A1046" s="57">
        <v>44316</v>
      </c>
      <c r="B1046">
        <v>29894663000189</v>
      </c>
      <c r="C1046" t="s">
        <v>96</v>
      </c>
      <c r="D1046" s="57">
        <v>44074</v>
      </c>
      <c r="E1046">
        <v>81.88</v>
      </c>
      <c r="F1046" s="57">
        <v>44203</v>
      </c>
      <c r="G1046">
        <v>-113</v>
      </c>
      <c r="H1046" s="57">
        <v>46575</v>
      </c>
      <c r="I1046">
        <v>2259</v>
      </c>
      <c r="J1046">
        <v>309053584</v>
      </c>
      <c r="K1046">
        <v>84</v>
      </c>
      <c r="L1046"/>
      <c r="M1046"/>
      <c r="N1046">
        <v>1.4350720135613493</v>
      </c>
      <c r="O1046" s="83">
        <v>3739.92</v>
      </c>
      <c r="P1046">
        <v>3973.6800000000007</v>
      </c>
      <c r="Q1046">
        <v>1.7830710000000001</v>
      </c>
      <c r="R1046">
        <v>4109.1499999999996</v>
      </c>
      <c r="S1046">
        <v>1.7830710000000001</v>
      </c>
      <c r="T1046" s="84">
        <v>3739.92</v>
      </c>
      <c r="U1046" s="57">
        <v>44197</v>
      </c>
      <c r="V1046" s="81" t="str">
        <f t="shared" si="48"/>
        <v>82020</v>
      </c>
      <c r="W1046" s="80" t="str">
        <f t="shared" si="49"/>
        <v>91 a 120 dias</v>
      </c>
      <c r="X1046" s="81" t="str">
        <f t="shared" si="50"/>
        <v>12021</v>
      </c>
    </row>
    <row r="1047" spans="1:24" x14ac:dyDescent="0.3">
      <c r="A1047" s="57">
        <v>44316</v>
      </c>
      <c r="B1047">
        <v>29894663000189</v>
      </c>
      <c r="C1047" t="s">
        <v>96</v>
      </c>
      <c r="D1047" s="57">
        <v>44074</v>
      </c>
      <c r="E1047">
        <v>100</v>
      </c>
      <c r="F1047" s="57">
        <v>44172</v>
      </c>
      <c r="G1047">
        <v>-144</v>
      </c>
      <c r="H1047" s="57">
        <v>46638</v>
      </c>
      <c r="I1047">
        <v>2322</v>
      </c>
      <c r="J1047">
        <v>309078116</v>
      </c>
      <c r="K1047">
        <v>84</v>
      </c>
      <c r="L1047"/>
      <c r="M1047"/>
      <c r="N1047">
        <v>1.4021189999999999</v>
      </c>
      <c r="O1047" s="83">
        <v>4776.32</v>
      </c>
      <c r="P1047">
        <v>4868.09</v>
      </c>
      <c r="Q1047">
        <v>1.7372399999999999</v>
      </c>
      <c r="R1047">
        <v>5233.87</v>
      </c>
      <c r="S1047">
        <v>1.7372399999999999</v>
      </c>
      <c r="T1047" s="84">
        <v>4776.32</v>
      </c>
      <c r="U1047" s="57">
        <v>44197</v>
      </c>
      <c r="V1047" s="81" t="str">
        <f t="shared" si="48"/>
        <v>82020</v>
      </c>
      <c r="W1047" s="80" t="str">
        <f t="shared" si="49"/>
        <v>Acima de 120 dias</v>
      </c>
      <c r="X1047" s="81" t="str">
        <f t="shared" si="50"/>
        <v>12021</v>
      </c>
    </row>
    <row r="1048" spans="1:24" x14ac:dyDescent="0.3">
      <c r="A1048" s="57">
        <v>44316</v>
      </c>
      <c r="B1048">
        <v>29894663000189</v>
      </c>
      <c r="C1048" t="s">
        <v>96</v>
      </c>
      <c r="D1048" s="57">
        <v>43936</v>
      </c>
      <c r="E1048">
        <v>85.56</v>
      </c>
      <c r="F1048" s="57">
        <v>44081</v>
      </c>
      <c r="G1048">
        <v>-235</v>
      </c>
      <c r="H1048" s="57">
        <v>46090</v>
      </c>
      <c r="I1048">
        <v>1774</v>
      </c>
      <c r="J1048">
        <v>309115611</v>
      </c>
      <c r="K1048">
        <v>72</v>
      </c>
      <c r="L1048"/>
      <c r="M1048"/>
      <c r="N1048">
        <v>1.3599999999999999</v>
      </c>
      <c r="O1048" s="83">
        <v>3980.87</v>
      </c>
      <c r="P1048">
        <v>3869.8599999999992</v>
      </c>
      <c r="Q1048">
        <v>1.591378</v>
      </c>
      <c r="R1048">
        <v>4175.13</v>
      </c>
      <c r="S1048">
        <v>1.591378</v>
      </c>
      <c r="T1048" s="84">
        <v>3980.87</v>
      </c>
      <c r="U1048" s="57">
        <v>44075</v>
      </c>
      <c r="V1048" s="81" t="str">
        <f t="shared" si="48"/>
        <v>42020</v>
      </c>
      <c r="W1048" s="80" t="str">
        <f t="shared" si="49"/>
        <v>Acima de 120 dias</v>
      </c>
      <c r="X1048" s="81" t="str">
        <f t="shared" si="50"/>
        <v>92020</v>
      </c>
    </row>
    <row r="1049" spans="1:24" x14ac:dyDescent="0.3">
      <c r="A1049" s="57">
        <v>44316</v>
      </c>
      <c r="B1049">
        <v>29894663000189</v>
      </c>
      <c r="C1049" t="s">
        <v>96</v>
      </c>
      <c r="D1049" s="57">
        <v>43978</v>
      </c>
      <c r="E1049">
        <v>54.4</v>
      </c>
      <c r="F1049" s="57">
        <v>44262</v>
      </c>
      <c r="G1049">
        <v>-54</v>
      </c>
      <c r="H1049" s="57">
        <v>46119</v>
      </c>
      <c r="I1049">
        <v>1803</v>
      </c>
      <c r="J1049">
        <v>309117537</v>
      </c>
      <c r="K1049">
        <v>72</v>
      </c>
      <c r="L1049"/>
      <c r="M1049"/>
      <c r="N1049">
        <v>1.3599999999999999</v>
      </c>
      <c r="O1049" s="83">
        <v>2251.71</v>
      </c>
      <c r="P1049">
        <v>2473.35</v>
      </c>
      <c r="Q1049">
        <v>1.5422149999999999</v>
      </c>
      <c r="R1049">
        <v>2352.48</v>
      </c>
      <c r="S1049">
        <v>1.5422149999999999</v>
      </c>
      <c r="T1049" s="84">
        <v>2251.71</v>
      </c>
      <c r="U1049" s="57">
        <v>44287</v>
      </c>
      <c r="V1049" s="81" t="str">
        <f t="shared" si="48"/>
        <v>52020</v>
      </c>
      <c r="W1049" s="80" t="str">
        <f t="shared" si="49"/>
        <v>31 a 60 dias</v>
      </c>
      <c r="X1049" s="81" t="str">
        <f t="shared" si="50"/>
        <v>42021</v>
      </c>
    </row>
    <row r="1050" spans="1:24" x14ac:dyDescent="0.3">
      <c r="A1050" s="57">
        <v>44316</v>
      </c>
      <c r="B1050">
        <v>29894663000189</v>
      </c>
      <c r="C1050" t="s">
        <v>96</v>
      </c>
      <c r="D1050" s="57">
        <v>43978</v>
      </c>
      <c r="E1050">
        <v>206.45</v>
      </c>
      <c r="F1050" s="57">
        <v>43989</v>
      </c>
      <c r="G1050">
        <v>-327</v>
      </c>
      <c r="H1050" s="57">
        <v>46119</v>
      </c>
      <c r="I1050">
        <v>1803</v>
      </c>
      <c r="J1050">
        <v>309119370</v>
      </c>
      <c r="K1050">
        <v>72</v>
      </c>
      <c r="L1050"/>
      <c r="M1050"/>
      <c r="N1050">
        <v>1.5008591305567902</v>
      </c>
      <c r="O1050" s="83">
        <v>9458.31</v>
      </c>
      <c r="P1050">
        <v>9005.2299999999977</v>
      </c>
      <c r="Q1050">
        <v>2.0567600000000001</v>
      </c>
      <c r="R1050">
        <v>10489.59</v>
      </c>
      <c r="S1050">
        <v>2.0567600000000001</v>
      </c>
      <c r="T1050" s="84">
        <v>9458.31</v>
      </c>
      <c r="U1050" s="57">
        <v>44013</v>
      </c>
      <c r="V1050" s="81" t="str">
        <f t="shared" si="48"/>
        <v>52020</v>
      </c>
      <c r="W1050" s="80" t="str">
        <f t="shared" si="49"/>
        <v>Acima de 120 dias</v>
      </c>
      <c r="X1050" s="81" t="str">
        <f t="shared" si="50"/>
        <v>72020</v>
      </c>
    </row>
    <row r="1051" spans="1:24" x14ac:dyDescent="0.3">
      <c r="A1051" s="57">
        <v>44316</v>
      </c>
      <c r="B1051">
        <v>29894663000189</v>
      </c>
      <c r="C1051" t="s">
        <v>96</v>
      </c>
      <c r="D1051" s="57">
        <v>44074</v>
      </c>
      <c r="E1051">
        <v>121</v>
      </c>
      <c r="F1051" s="57">
        <v>44234</v>
      </c>
      <c r="G1051">
        <v>-82</v>
      </c>
      <c r="H1051" s="57">
        <v>46638</v>
      </c>
      <c r="I1051">
        <v>2322</v>
      </c>
      <c r="J1051">
        <v>309127272</v>
      </c>
      <c r="K1051">
        <v>84</v>
      </c>
      <c r="L1051"/>
      <c r="M1051"/>
      <c r="N1051">
        <v>1.4056259999999998</v>
      </c>
      <c r="O1051" s="83">
        <v>5531.49</v>
      </c>
      <c r="P1051">
        <v>5883.1999999999971</v>
      </c>
      <c r="Q1051">
        <v>1.7410509999999999</v>
      </c>
      <c r="R1051">
        <v>6084.77</v>
      </c>
      <c r="S1051">
        <v>1.7410509999999999</v>
      </c>
      <c r="T1051" s="84">
        <v>5531.49</v>
      </c>
      <c r="U1051" s="57">
        <v>44287</v>
      </c>
      <c r="V1051" s="81" t="str">
        <f t="shared" si="48"/>
        <v>82020</v>
      </c>
      <c r="W1051" s="80" t="str">
        <f t="shared" si="49"/>
        <v>61 a 90 dias</v>
      </c>
      <c r="X1051" s="81" t="str">
        <f t="shared" si="50"/>
        <v>42021</v>
      </c>
    </row>
    <row r="1052" spans="1:24" x14ac:dyDescent="0.3">
      <c r="A1052" s="57">
        <v>44316</v>
      </c>
      <c r="B1052">
        <v>29894663000189</v>
      </c>
      <c r="C1052" t="s">
        <v>96</v>
      </c>
      <c r="D1052" s="57">
        <v>44040</v>
      </c>
      <c r="E1052">
        <v>78.930000000000007</v>
      </c>
      <c r="F1052" s="57">
        <v>44262</v>
      </c>
      <c r="G1052">
        <v>-54</v>
      </c>
      <c r="H1052" s="57">
        <v>46545</v>
      </c>
      <c r="I1052">
        <v>2229</v>
      </c>
      <c r="J1052">
        <v>309143296</v>
      </c>
      <c r="K1052">
        <v>84</v>
      </c>
      <c r="L1052"/>
      <c r="M1052"/>
      <c r="N1052">
        <v>1.4297727457722911</v>
      </c>
      <c r="O1052" s="83">
        <v>3431.71</v>
      </c>
      <c r="P1052">
        <v>3830.7599999999993</v>
      </c>
      <c r="Q1052">
        <v>1.777172</v>
      </c>
      <c r="R1052">
        <v>3781.88</v>
      </c>
      <c r="S1052">
        <v>1.777172</v>
      </c>
      <c r="T1052" s="84">
        <v>3431.71</v>
      </c>
      <c r="U1052" s="57">
        <v>44256</v>
      </c>
      <c r="V1052" s="81" t="str">
        <f t="shared" si="48"/>
        <v>72020</v>
      </c>
      <c r="W1052" s="80" t="str">
        <f t="shared" si="49"/>
        <v>31 a 60 dias</v>
      </c>
      <c r="X1052" s="81" t="str">
        <f t="shared" si="50"/>
        <v>32021</v>
      </c>
    </row>
    <row r="1053" spans="1:24" x14ac:dyDescent="0.3">
      <c r="A1053" s="57">
        <v>44316</v>
      </c>
      <c r="B1053">
        <v>29894663000189</v>
      </c>
      <c r="C1053" t="s">
        <v>96</v>
      </c>
      <c r="D1053" s="57">
        <v>44099</v>
      </c>
      <c r="E1053">
        <v>226.5</v>
      </c>
      <c r="F1053" s="57">
        <v>44323</v>
      </c>
      <c r="G1053">
        <v>7</v>
      </c>
      <c r="H1053" s="57">
        <v>46667</v>
      </c>
      <c r="I1053">
        <v>2351</v>
      </c>
      <c r="J1053">
        <v>309151404</v>
      </c>
      <c r="K1053">
        <v>84</v>
      </c>
      <c r="L1053"/>
      <c r="M1053"/>
      <c r="N1053">
        <v>1.3997249999999999</v>
      </c>
      <c r="O1053" s="83">
        <v>9754.67</v>
      </c>
      <c r="P1053">
        <v>11007.58</v>
      </c>
      <c r="Q1053">
        <v>1.733932</v>
      </c>
      <c r="R1053">
        <v>10806.77</v>
      </c>
      <c r="S1053">
        <v>1.733932</v>
      </c>
      <c r="T1053" s="84">
        <v>9754.67</v>
      </c>
      <c r="U1053" s="57">
        <v>44287</v>
      </c>
      <c r="V1053" s="81" t="str">
        <f t="shared" si="48"/>
        <v>92020</v>
      </c>
      <c r="W1053" s="80" t="str">
        <f t="shared" si="49"/>
        <v>1 a 30 dias</v>
      </c>
      <c r="X1053" s="81" t="str">
        <f t="shared" si="50"/>
        <v>42021</v>
      </c>
    </row>
    <row r="1054" spans="1:24" x14ac:dyDescent="0.3">
      <c r="A1054" s="57">
        <v>44316</v>
      </c>
      <c r="B1054">
        <v>29894663000189</v>
      </c>
      <c r="C1054" t="s">
        <v>96</v>
      </c>
      <c r="D1054" s="57">
        <v>44074</v>
      </c>
      <c r="E1054">
        <v>114.83</v>
      </c>
      <c r="F1054" s="57">
        <v>44323</v>
      </c>
      <c r="G1054">
        <v>7</v>
      </c>
      <c r="H1054" s="57">
        <v>46575</v>
      </c>
      <c r="I1054">
        <v>2259</v>
      </c>
      <c r="J1054">
        <v>309156601</v>
      </c>
      <c r="K1054">
        <v>84</v>
      </c>
      <c r="L1054"/>
      <c r="M1054"/>
      <c r="N1054">
        <v>1.4397991265672376</v>
      </c>
      <c r="O1054" s="83">
        <v>4778.62</v>
      </c>
      <c r="P1054">
        <v>5564.0299999999988</v>
      </c>
      <c r="Q1054">
        <v>1.7881039999999999</v>
      </c>
      <c r="R1054">
        <v>5295.88</v>
      </c>
      <c r="S1054">
        <v>1.7881039999999999</v>
      </c>
      <c r="T1054" s="84">
        <v>4778.62</v>
      </c>
      <c r="U1054" s="57">
        <v>44317</v>
      </c>
      <c r="V1054" s="81" t="str">
        <f t="shared" si="48"/>
        <v>82020</v>
      </c>
      <c r="W1054" s="80" t="str">
        <f t="shared" si="49"/>
        <v>1 a 30 dias</v>
      </c>
      <c r="X1054" s="81" t="str">
        <f t="shared" si="50"/>
        <v>52021</v>
      </c>
    </row>
    <row r="1055" spans="1:24" x14ac:dyDescent="0.3">
      <c r="A1055" s="57">
        <v>44316</v>
      </c>
      <c r="B1055">
        <v>29894663000189</v>
      </c>
      <c r="C1055" t="s">
        <v>96</v>
      </c>
      <c r="D1055" s="57">
        <v>44099</v>
      </c>
      <c r="E1055">
        <v>69.42</v>
      </c>
      <c r="F1055" s="57">
        <v>44262</v>
      </c>
      <c r="G1055">
        <v>-54</v>
      </c>
      <c r="H1055" s="57">
        <v>46608</v>
      </c>
      <c r="I1055">
        <v>2292</v>
      </c>
      <c r="J1055">
        <v>309159224</v>
      </c>
      <c r="K1055">
        <v>84</v>
      </c>
      <c r="L1055"/>
      <c r="M1055"/>
      <c r="N1055">
        <v>1.3663480000000001</v>
      </c>
      <c r="O1055" s="83">
        <v>3113.58</v>
      </c>
      <c r="P1055">
        <v>3438.6000000000013</v>
      </c>
      <c r="Q1055">
        <v>1.708944</v>
      </c>
      <c r="R1055">
        <v>3437.51</v>
      </c>
      <c r="S1055">
        <v>1.708944</v>
      </c>
      <c r="T1055" s="84">
        <v>3113.58</v>
      </c>
      <c r="U1055" s="57">
        <v>44287</v>
      </c>
      <c r="V1055" s="81" t="str">
        <f t="shared" si="48"/>
        <v>92020</v>
      </c>
      <c r="W1055" s="80" t="str">
        <f t="shared" si="49"/>
        <v>31 a 60 dias</v>
      </c>
      <c r="X1055" s="81" t="str">
        <f t="shared" si="50"/>
        <v>42021</v>
      </c>
    </row>
    <row r="1056" spans="1:24" x14ac:dyDescent="0.3">
      <c r="A1056" s="57">
        <v>44316</v>
      </c>
      <c r="B1056">
        <v>29894663000189</v>
      </c>
      <c r="C1056" t="s">
        <v>96</v>
      </c>
      <c r="D1056" s="57">
        <v>44074</v>
      </c>
      <c r="E1056">
        <v>276.39999999999998</v>
      </c>
      <c r="F1056" s="57">
        <v>44234</v>
      </c>
      <c r="G1056">
        <v>-82</v>
      </c>
      <c r="H1056" s="57">
        <v>46575</v>
      </c>
      <c r="I1056">
        <v>2259</v>
      </c>
      <c r="J1056">
        <v>309160639</v>
      </c>
      <c r="K1056">
        <v>84</v>
      </c>
      <c r="L1056"/>
      <c r="M1056"/>
      <c r="N1056">
        <v>1.4428085689970702</v>
      </c>
      <c r="O1056" s="83">
        <v>12321.18</v>
      </c>
      <c r="P1056">
        <v>13379.469999999996</v>
      </c>
      <c r="Q1056">
        <v>1.7912699999999999</v>
      </c>
      <c r="R1056">
        <v>13564.98</v>
      </c>
      <c r="S1056">
        <v>1.7912699999999999</v>
      </c>
      <c r="T1056" s="84">
        <v>12321.18</v>
      </c>
      <c r="U1056" s="57">
        <v>44228</v>
      </c>
      <c r="V1056" s="81" t="str">
        <f t="shared" si="48"/>
        <v>82020</v>
      </c>
      <c r="W1056" s="80" t="str">
        <f t="shared" si="49"/>
        <v>61 a 90 dias</v>
      </c>
      <c r="X1056" s="81" t="str">
        <f t="shared" si="50"/>
        <v>22021</v>
      </c>
    </row>
    <row r="1057" spans="1:24" x14ac:dyDescent="0.3">
      <c r="A1057" s="57">
        <v>44316</v>
      </c>
      <c r="B1057">
        <v>29894663000189</v>
      </c>
      <c r="C1057" t="s">
        <v>96</v>
      </c>
      <c r="D1057" s="57">
        <v>44074</v>
      </c>
      <c r="E1057">
        <v>148</v>
      </c>
      <c r="F1057" s="57">
        <v>44262</v>
      </c>
      <c r="G1057">
        <v>-54</v>
      </c>
      <c r="H1057" s="57">
        <v>46608</v>
      </c>
      <c r="I1057">
        <v>2292</v>
      </c>
      <c r="J1057">
        <v>309165784</v>
      </c>
      <c r="K1057">
        <v>84</v>
      </c>
      <c r="L1057"/>
      <c r="M1057"/>
      <c r="N1057">
        <v>1.3599999999999999</v>
      </c>
      <c r="O1057" s="83">
        <v>7287.3</v>
      </c>
      <c r="P1057">
        <v>7411.83</v>
      </c>
      <c r="Q1057">
        <v>1.38462</v>
      </c>
      <c r="R1057">
        <v>7342.38</v>
      </c>
      <c r="S1057">
        <v>1.38462</v>
      </c>
      <c r="T1057" s="84">
        <v>7287.3</v>
      </c>
      <c r="U1057" s="57">
        <v>44256</v>
      </c>
      <c r="V1057" s="81" t="str">
        <f t="shared" si="48"/>
        <v>82020</v>
      </c>
      <c r="W1057" s="80" t="str">
        <f t="shared" si="49"/>
        <v>31 a 60 dias</v>
      </c>
      <c r="X1057" s="81" t="str">
        <f t="shared" si="50"/>
        <v>32021</v>
      </c>
    </row>
    <row r="1058" spans="1:24" x14ac:dyDescent="0.3">
      <c r="A1058" s="57">
        <v>44316</v>
      </c>
      <c r="B1058">
        <v>29894663000189</v>
      </c>
      <c r="C1058" t="s">
        <v>96</v>
      </c>
      <c r="D1058" s="57">
        <v>44074</v>
      </c>
      <c r="E1058">
        <v>460.29</v>
      </c>
      <c r="F1058" s="57">
        <v>44172</v>
      </c>
      <c r="G1058">
        <v>-144</v>
      </c>
      <c r="H1058" s="57">
        <v>46273</v>
      </c>
      <c r="I1058">
        <v>1957</v>
      </c>
      <c r="J1058">
        <v>309168665</v>
      </c>
      <c r="K1058">
        <v>72</v>
      </c>
      <c r="L1058"/>
      <c r="M1058"/>
      <c r="N1058">
        <v>1.3599999999999999</v>
      </c>
      <c r="O1058" s="83">
        <v>22004.940000000002</v>
      </c>
      <c r="P1058">
        <v>20857.66</v>
      </c>
      <c r="Q1058">
        <v>1.4087229999999999</v>
      </c>
      <c r="R1058">
        <v>22271.379999999997</v>
      </c>
      <c r="S1058">
        <v>1.4087229999999999</v>
      </c>
      <c r="T1058" s="84">
        <v>22004.940000000002</v>
      </c>
      <c r="U1058" s="57">
        <v>44166</v>
      </c>
      <c r="V1058" s="81" t="str">
        <f t="shared" si="48"/>
        <v>82020</v>
      </c>
      <c r="W1058" s="80" t="str">
        <f t="shared" si="49"/>
        <v>Acima de 120 dias</v>
      </c>
      <c r="X1058" s="81" t="str">
        <f t="shared" si="50"/>
        <v>122020</v>
      </c>
    </row>
    <row r="1059" spans="1:24" x14ac:dyDescent="0.3">
      <c r="A1059" s="57">
        <v>44316</v>
      </c>
      <c r="B1059">
        <v>29894663000189</v>
      </c>
      <c r="C1059" t="s">
        <v>96</v>
      </c>
      <c r="D1059" s="57">
        <v>44001</v>
      </c>
      <c r="E1059">
        <v>128.04</v>
      </c>
      <c r="F1059" s="57">
        <v>44142</v>
      </c>
      <c r="G1059">
        <v>-174</v>
      </c>
      <c r="H1059" s="57">
        <v>46514</v>
      </c>
      <c r="I1059">
        <v>2198</v>
      </c>
      <c r="J1059">
        <v>309231750</v>
      </c>
      <c r="K1059">
        <v>84</v>
      </c>
      <c r="L1059"/>
      <c r="M1059"/>
      <c r="N1059">
        <v>1.4493195928754088</v>
      </c>
      <c r="O1059" s="83">
        <v>6018.16</v>
      </c>
      <c r="P1059">
        <v>6148.7899999999981</v>
      </c>
      <c r="Q1059">
        <v>1.7948599999999999</v>
      </c>
      <c r="R1059">
        <v>6568.5999999999995</v>
      </c>
      <c r="S1059">
        <v>1.7948599999999999</v>
      </c>
      <c r="T1059" s="84">
        <v>6018.16</v>
      </c>
      <c r="U1059" s="57">
        <v>44136</v>
      </c>
      <c r="V1059" s="81" t="str">
        <f t="shared" si="48"/>
        <v>62020</v>
      </c>
      <c r="W1059" s="80" t="str">
        <f t="shared" si="49"/>
        <v>Acima de 120 dias</v>
      </c>
      <c r="X1059" s="81" t="str">
        <f t="shared" si="50"/>
        <v>112020</v>
      </c>
    </row>
    <row r="1060" spans="1:24" x14ac:dyDescent="0.3">
      <c r="A1060" s="57">
        <v>44316</v>
      </c>
      <c r="B1060">
        <v>29894663000189</v>
      </c>
      <c r="C1060" t="s">
        <v>96</v>
      </c>
      <c r="D1060" s="57">
        <v>44074</v>
      </c>
      <c r="E1060">
        <v>71.209999999999994</v>
      </c>
      <c r="F1060" s="57">
        <v>44172</v>
      </c>
      <c r="G1060">
        <v>-144</v>
      </c>
      <c r="H1060" s="57">
        <v>46575</v>
      </c>
      <c r="I1060">
        <v>2259</v>
      </c>
      <c r="J1060">
        <v>309235529</v>
      </c>
      <c r="K1060">
        <v>84</v>
      </c>
      <c r="L1060"/>
      <c r="M1060"/>
      <c r="N1060">
        <v>1.4115135622151551</v>
      </c>
      <c r="O1060" s="83">
        <v>3345.1800000000003</v>
      </c>
      <c r="P1060">
        <v>3482.9600000000014</v>
      </c>
      <c r="Q1060">
        <v>1.757965</v>
      </c>
      <c r="R1060">
        <v>3668.4799999999996</v>
      </c>
      <c r="S1060">
        <v>1.757965</v>
      </c>
      <c r="T1060" s="84">
        <v>3345.1800000000003</v>
      </c>
      <c r="U1060" s="57">
        <v>44197</v>
      </c>
      <c r="V1060" s="81" t="str">
        <f t="shared" si="48"/>
        <v>82020</v>
      </c>
      <c r="W1060" s="80" t="str">
        <f t="shared" si="49"/>
        <v>Acima de 120 dias</v>
      </c>
      <c r="X1060" s="81" t="str">
        <f t="shared" si="50"/>
        <v>12021</v>
      </c>
    </row>
    <row r="1061" spans="1:24" x14ac:dyDescent="0.3">
      <c r="A1061" s="57">
        <v>44316</v>
      </c>
      <c r="B1061">
        <v>29894663000189</v>
      </c>
      <c r="C1061" t="s">
        <v>96</v>
      </c>
      <c r="D1061" s="57">
        <v>43978</v>
      </c>
      <c r="E1061">
        <v>130.49</v>
      </c>
      <c r="F1061" s="57">
        <v>44019</v>
      </c>
      <c r="G1061">
        <v>-297</v>
      </c>
      <c r="H1061" s="57">
        <v>46514</v>
      </c>
      <c r="I1061">
        <v>2198</v>
      </c>
      <c r="J1061">
        <v>309237460</v>
      </c>
      <c r="K1061">
        <v>84</v>
      </c>
      <c r="L1061"/>
      <c r="M1061"/>
      <c r="N1061">
        <v>1.3987829999999999</v>
      </c>
      <c r="O1061" s="83">
        <v>6732.88</v>
      </c>
      <c r="P1061">
        <v>6435.9600000000037</v>
      </c>
      <c r="Q1061">
        <v>1.7436579999999999</v>
      </c>
      <c r="R1061">
        <v>7305.51</v>
      </c>
      <c r="S1061">
        <v>1.7436579999999999</v>
      </c>
      <c r="T1061" s="84">
        <v>6732.88</v>
      </c>
      <c r="U1061" s="57">
        <v>44044</v>
      </c>
      <c r="V1061" s="81" t="str">
        <f t="shared" si="48"/>
        <v>52020</v>
      </c>
      <c r="W1061" s="80" t="str">
        <f t="shared" si="49"/>
        <v>Acima de 120 dias</v>
      </c>
      <c r="X1061" s="81" t="str">
        <f t="shared" si="50"/>
        <v>82020</v>
      </c>
    </row>
    <row r="1062" spans="1:24" x14ac:dyDescent="0.3">
      <c r="A1062" s="57">
        <v>44316</v>
      </c>
      <c r="B1062">
        <v>29894663000189</v>
      </c>
      <c r="C1062" t="s">
        <v>96</v>
      </c>
      <c r="D1062" s="57">
        <v>44040</v>
      </c>
      <c r="E1062">
        <v>41.55</v>
      </c>
      <c r="F1062" s="57">
        <v>44172</v>
      </c>
      <c r="G1062">
        <v>-144</v>
      </c>
      <c r="H1062" s="57">
        <v>46545</v>
      </c>
      <c r="I1062">
        <v>2229</v>
      </c>
      <c r="J1062">
        <v>309239276</v>
      </c>
      <c r="K1062">
        <v>84</v>
      </c>
      <c r="L1062"/>
      <c r="M1062"/>
      <c r="N1062">
        <v>1.39840278393441</v>
      </c>
      <c r="O1062" s="83">
        <v>1947.6</v>
      </c>
      <c r="P1062">
        <v>2037.7799999999997</v>
      </c>
      <c r="Q1062">
        <v>1.743749</v>
      </c>
      <c r="R1062">
        <v>2133.5700000000002</v>
      </c>
      <c r="S1062">
        <v>1.743749</v>
      </c>
      <c r="T1062" s="84">
        <v>1947.6</v>
      </c>
      <c r="U1062" s="57">
        <v>44197</v>
      </c>
      <c r="V1062" s="81" t="str">
        <f t="shared" si="48"/>
        <v>72020</v>
      </c>
      <c r="W1062" s="80" t="str">
        <f t="shared" si="49"/>
        <v>Acima de 120 dias</v>
      </c>
      <c r="X1062" s="81" t="str">
        <f t="shared" si="50"/>
        <v>12021</v>
      </c>
    </row>
    <row r="1063" spans="1:24" x14ac:dyDescent="0.3">
      <c r="A1063" s="57">
        <v>44316</v>
      </c>
      <c r="B1063">
        <v>29894663000189</v>
      </c>
      <c r="C1063" t="s">
        <v>96</v>
      </c>
      <c r="D1063" s="57">
        <v>44074</v>
      </c>
      <c r="E1063">
        <v>780.85</v>
      </c>
      <c r="F1063" s="57">
        <v>44293</v>
      </c>
      <c r="G1063">
        <v>-23</v>
      </c>
      <c r="H1063" s="57">
        <v>46575</v>
      </c>
      <c r="I1063">
        <v>2259</v>
      </c>
      <c r="J1063">
        <v>309259714</v>
      </c>
      <c r="K1063">
        <v>84</v>
      </c>
      <c r="L1063"/>
      <c r="M1063"/>
      <c r="N1063">
        <v>1.4396680086291549</v>
      </c>
      <c r="O1063" s="83">
        <v>33277.17</v>
      </c>
      <c r="P1063">
        <v>37837.240000000005</v>
      </c>
      <c r="Q1063">
        <v>1.7879309999999999</v>
      </c>
      <c r="R1063">
        <v>36794.42</v>
      </c>
      <c r="S1063">
        <v>1.7879309999999999</v>
      </c>
      <c r="T1063" s="84">
        <v>33277.17</v>
      </c>
      <c r="U1063" s="57">
        <v>44287</v>
      </c>
      <c r="V1063" s="81" t="str">
        <f t="shared" si="48"/>
        <v>82020</v>
      </c>
      <c r="W1063" s="80" t="str">
        <f t="shared" si="49"/>
        <v>1 a 30 dias</v>
      </c>
      <c r="X1063" s="81" t="str">
        <f t="shared" si="50"/>
        <v>42021</v>
      </c>
    </row>
    <row r="1064" spans="1:24" x14ac:dyDescent="0.3">
      <c r="A1064" s="57">
        <v>44316</v>
      </c>
      <c r="B1064">
        <v>29894663000189</v>
      </c>
      <c r="C1064" t="s">
        <v>96</v>
      </c>
      <c r="D1064" s="57">
        <v>44074</v>
      </c>
      <c r="E1064">
        <v>101.04</v>
      </c>
      <c r="F1064" s="57">
        <v>44172</v>
      </c>
      <c r="G1064">
        <v>-144</v>
      </c>
      <c r="H1064" s="57">
        <v>46149</v>
      </c>
      <c r="I1064">
        <v>1833</v>
      </c>
      <c r="J1064">
        <v>309332815</v>
      </c>
      <c r="K1064">
        <v>72</v>
      </c>
      <c r="L1064"/>
      <c r="M1064"/>
      <c r="N1064">
        <v>1.400382319157925</v>
      </c>
      <c r="O1064" s="83">
        <v>4283.09</v>
      </c>
      <c r="P1064">
        <v>4473.489999999998</v>
      </c>
      <c r="Q1064">
        <v>1.793283</v>
      </c>
      <c r="R1064">
        <v>4673.57</v>
      </c>
      <c r="S1064">
        <v>1.793283</v>
      </c>
      <c r="T1064" s="84">
        <v>4283.09</v>
      </c>
      <c r="U1064" s="57">
        <v>44166</v>
      </c>
      <c r="V1064" s="81" t="str">
        <f t="shared" si="48"/>
        <v>82020</v>
      </c>
      <c r="W1064" s="80" t="str">
        <f t="shared" si="49"/>
        <v>Acima de 120 dias</v>
      </c>
      <c r="X1064" s="81" t="str">
        <f t="shared" si="50"/>
        <v>122020</v>
      </c>
    </row>
    <row r="1065" spans="1:24" x14ac:dyDescent="0.3">
      <c r="A1065" s="57">
        <v>44316</v>
      </c>
      <c r="B1065">
        <v>29894663000189</v>
      </c>
      <c r="C1065" t="s">
        <v>96</v>
      </c>
      <c r="D1065" s="57">
        <v>44040</v>
      </c>
      <c r="E1065">
        <v>560</v>
      </c>
      <c r="F1065" s="57">
        <v>44262</v>
      </c>
      <c r="G1065">
        <v>-54</v>
      </c>
      <c r="H1065" s="57">
        <v>46545</v>
      </c>
      <c r="I1065">
        <v>2229</v>
      </c>
      <c r="J1065">
        <v>309337723</v>
      </c>
      <c r="K1065">
        <v>84</v>
      </c>
      <c r="L1065"/>
      <c r="M1065"/>
      <c r="N1065">
        <v>1.3599999999999999</v>
      </c>
      <c r="O1065" s="83">
        <v>26464.53</v>
      </c>
      <c r="P1065">
        <v>27821.039999999997</v>
      </c>
      <c r="Q1065">
        <v>1.477185</v>
      </c>
      <c r="R1065">
        <v>27377.87</v>
      </c>
      <c r="S1065">
        <v>1.477185</v>
      </c>
      <c r="T1065" s="84">
        <v>26464.53</v>
      </c>
      <c r="U1065" s="57">
        <v>44287</v>
      </c>
      <c r="V1065" s="81" t="str">
        <f t="shared" si="48"/>
        <v>72020</v>
      </c>
      <c r="W1065" s="80" t="str">
        <f t="shared" si="49"/>
        <v>31 a 60 dias</v>
      </c>
      <c r="X1065" s="81" t="str">
        <f t="shared" si="50"/>
        <v>42021</v>
      </c>
    </row>
    <row r="1066" spans="1:24" x14ac:dyDescent="0.3">
      <c r="A1066" s="57">
        <v>44316</v>
      </c>
      <c r="B1066">
        <v>29894663000189</v>
      </c>
      <c r="C1066" t="s">
        <v>96</v>
      </c>
      <c r="D1066" s="57">
        <v>43978</v>
      </c>
      <c r="E1066">
        <v>202.06</v>
      </c>
      <c r="F1066" s="57">
        <v>44142</v>
      </c>
      <c r="G1066">
        <v>-174</v>
      </c>
      <c r="H1066" s="57">
        <v>46545</v>
      </c>
      <c r="I1066">
        <v>2229</v>
      </c>
      <c r="J1066">
        <v>309338753</v>
      </c>
      <c r="K1066">
        <v>84</v>
      </c>
      <c r="L1066"/>
      <c r="M1066"/>
      <c r="N1066">
        <v>1.409508</v>
      </c>
      <c r="O1066" s="83">
        <v>9671.56</v>
      </c>
      <c r="P1066">
        <v>9789.8800000000047</v>
      </c>
      <c r="Q1066">
        <v>1.7446029999999999</v>
      </c>
      <c r="R1066">
        <v>10546.35</v>
      </c>
      <c r="S1066">
        <v>1.7446029999999999</v>
      </c>
      <c r="T1066" s="84">
        <v>9671.56</v>
      </c>
      <c r="U1066" s="57">
        <v>44136</v>
      </c>
      <c r="V1066" s="81" t="str">
        <f t="shared" si="48"/>
        <v>52020</v>
      </c>
      <c r="W1066" s="80" t="str">
        <f t="shared" si="49"/>
        <v>Acima de 120 dias</v>
      </c>
      <c r="X1066" s="81" t="str">
        <f t="shared" si="50"/>
        <v>112020</v>
      </c>
    </row>
    <row r="1067" spans="1:24" x14ac:dyDescent="0.3">
      <c r="A1067" s="57">
        <v>44316</v>
      </c>
      <c r="B1067">
        <v>29894663000189</v>
      </c>
      <c r="C1067" t="s">
        <v>96</v>
      </c>
      <c r="D1067" s="57">
        <v>44099</v>
      </c>
      <c r="E1067">
        <v>135.31</v>
      </c>
      <c r="F1067" s="57">
        <v>44262</v>
      </c>
      <c r="G1067">
        <v>-54</v>
      </c>
      <c r="H1067" s="57">
        <v>45145</v>
      </c>
      <c r="I1067">
        <v>829</v>
      </c>
      <c r="J1067">
        <v>309366674</v>
      </c>
      <c r="K1067">
        <v>36</v>
      </c>
      <c r="L1067"/>
      <c r="M1067"/>
      <c r="N1067">
        <v>1.3599999999999999</v>
      </c>
      <c r="O1067" s="83">
        <v>3277.75</v>
      </c>
      <c r="P1067">
        <v>3766.94</v>
      </c>
      <c r="Q1067">
        <v>1.791806</v>
      </c>
      <c r="R1067">
        <v>3443.3599999999997</v>
      </c>
      <c r="S1067">
        <v>1.791806</v>
      </c>
      <c r="T1067" s="84">
        <v>3277.75</v>
      </c>
      <c r="U1067" s="57">
        <v>44287</v>
      </c>
      <c r="V1067" s="81" t="str">
        <f t="shared" si="48"/>
        <v>92020</v>
      </c>
      <c r="W1067" s="80" t="str">
        <f t="shared" si="49"/>
        <v>31 a 60 dias</v>
      </c>
      <c r="X1067" s="81" t="str">
        <f t="shared" si="50"/>
        <v>42021</v>
      </c>
    </row>
    <row r="1068" spans="1:24" x14ac:dyDescent="0.3">
      <c r="A1068" s="57">
        <v>44316</v>
      </c>
      <c r="B1068">
        <v>29894663000189</v>
      </c>
      <c r="C1068" t="s">
        <v>96</v>
      </c>
      <c r="D1068" s="57">
        <v>44074</v>
      </c>
      <c r="E1068">
        <v>100.9</v>
      </c>
      <c r="F1068" s="57">
        <v>44234</v>
      </c>
      <c r="G1068">
        <v>-82</v>
      </c>
      <c r="H1068" s="57">
        <v>46638</v>
      </c>
      <c r="I1068">
        <v>2322</v>
      </c>
      <c r="J1068">
        <v>309379573</v>
      </c>
      <c r="K1068">
        <v>84</v>
      </c>
      <c r="L1068"/>
      <c r="M1068"/>
      <c r="N1068">
        <v>1.4521809999999999</v>
      </c>
      <c r="O1068" s="83">
        <v>4550.63</v>
      </c>
      <c r="P1068">
        <v>4827.82</v>
      </c>
      <c r="Q1068">
        <v>1.7904770000000001</v>
      </c>
      <c r="R1068">
        <v>5005.7700000000004</v>
      </c>
      <c r="S1068">
        <v>1.7904770000000001</v>
      </c>
      <c r="T1068" s="84">
        <v>4550.63</v>
      </c>
      <c r="U1068" s="57">
        <v>44228</v>
      </c>
      <c r="V1068" s="81" t="str">
        <f t="shared" si="48"/>
        <v>82020</v>
      </c>
      <c r="W1068" s="80" t="str">
        <f t="shared" si="49"/>
        <v>61 a 90 dias</v>
      </c>
      <c r="X1068" s="81" t="str">
        <f t="shared" si="50"/>
        <v>22021</v>
      </c>
    </row>
    <row r="1069" spans="1:24" x14ac:dyDescent="0.3">
      <c r="A1069" s="57">
        <v>44316</v>
      </c>
      <c r="B1069">
        <v>29894663000189</v>
      </c>
      <c r="C1069" t="s">
        <v>96</v>
      </c>
      <c r="D1069" s="57">
        <v>44134</v>
      </c>
      <c r="E1069">
        <v>466.65</v>
      </c>
      <c r="F1069" s="57">
        <v>44172</v>
      </c>
      <c r="G1069">
        <v>-144</v>
      </c>
      <c r="H1069" s="57">
        <v>46638</v>
      </c>
      <c r="I1069">
        <v>2322</v>
      </c>
      <c r="J1069">
        <v>309390898</v>
      </c>
      <c r="K1069">
        <v>84</v>
      </c>
      <c r="L1069"/>
      <c r="M1069"/>
      <c r="N1069">
        <v>1.4395309999999999</v>
      </c>
      <c r="O1069" s="83">
        <v>21990.54</v>
      </c>
      <c r="P1069">
        <v>22603.969999999998</v>
      </c>
      <c r="Q1069">
        <v>1.7885770000000001</v>
      </c>
      <c r="R1069">
        <v>24169.38</v>
      </c>
      <c r="S1069">
        <v>1.7885770000000001</v>
      </c>
      <c r="T1069" s="84">
        <v>21990.54</v>
      </c>
      <c r="U1069" s="57">
        <v>44166</v>
      </c>
      <c r="V1069" s="81" t="str">
        <f t="shared" si="48"/>
        <v>102020</v>
      </c>
      <c r="W1069" s="80" t="str">
        <f t="shared" si="49"/>
        <v>Acima de 120 dias</v>
      </c>
      <c r="X1069" s="81" t="str">
        <f t="shared" si="50"/>
        <v>122020</v>
      </c>
    </row>
    <row r="1070" spans="1:24" x14ac:dyDescent="0.3">
      <c r="A1070" s="57">
        <v>44316</v>
      </c>
      <c r="B1070">
        <v>29894663000189</v>
      </c>
      <c r="C1070" t="s">
        <v>96</v>
      </c>
      <c r="D1070" s="57">
        <v>43978</v>
      </c>
      <c r="E1070">
        <v>115</v>
      </c>
      <c r="F1070" s="57">
        <v>44172</v>
      </c>
      <c r="G1070">
        <v>-144</v>
      </c>
      <c r="H1070" s="57">
        <v>46484</v>
      </c>
      <c r="I1070">
        <v>2168</v>
      </c>
      <c r="J1070">
        <v>309426891</v>
      </c>
      <c r="K1070">
        <v>84</v>
      </c>
      <c r="L1070"/>
      <c r="M1070"/>
      <c r="N1070">
        <v>1.431329756831687</v>
      </c>
      <c r="O1070" s="83">
        <v>5280.18</v>
      </c>
      <c r="P1070">
        <v>5575.5099999999993</v>
      </c>
      <c r="Q1070">
        <v>1.778427</v>
      </c>
      <c r="R1070">
        <v>5771.61</v>
      </c>
      <c r="S1070">
        <v>1.778427</v>
      </c>
      <c r="T1070" s="84">
        <v>5280.18</v>
      </c>
      <c r="U1070" s="57">
        <v>44166</v>
      </c>
      <c r="V1070" s="81" t="str">
        <f t="shared" si="48"/>
        <v>52020</v>
      </c>
      <c r="W1070" s="80" t="str">
        <f t="shared" si="49"/>
        <v>Acima de 120 dias</v>
      </c>
      <c r="X1070" s="81" t="str">
        <f t="shared" si="50"/>
        <v>122020</v>
      </c>
    </row>
    <row r="1071" spans="1:24" x14ac:dyDescent="0.3">
      <c r="A1071" s="57">
        <v>44316</v>
      </c>
      <c r="B1071">
        <v>29894663000189</v>
      </c>
      <c r="C1071" t="s">
        <v>96</v>
      </c>
      <c r="D1071" s="57">
        <v>44099</v>
      </c>
      <c r="E1071">
        <v>102.82</v>
      </c>
      <c r="F1071" s="57">
        <v>44234</v>
      </c>
      <c r="G1071">
        <v>-82</v>
      </c>
      <c r="H1071" s="57">
        <v>46667</v>
      </c>
      <c r="I1071">
        <v>2351</v>
      </c>
      <c r="J1071">
        <v>309427572</v>
      </c>
      <c r="K1071">
        <v>84</v>
      </c>
      <c r="L1071"/>
      <c r="M1071"/>
      <c r="N1071">
        <v>1.404099</v>
      </c>
      <c r="O1071" s="83">
        <v>4730.3999999999996</v>
      </c>
      <c r="P1071">
        <v>4989.3</v>
      </c>
      <c r="Q1071">
        <v>1.7385999999999999</v>
      </c>
      <c r="R1071">
        <v>5207.5099999999993</v>
      </c>
      <c r="S1071">
        <v>1.7385999999999999</v>
      </c>
      <c r="T1071" s="84">
        <v>4730.3999999999996</v>
      </c>
      <c r="U1071" s="57">
        <v>44228</v>
      </c>
      <c r="V1071" s="81" t="str">
        <f t="shared" si="48"/>
        <v>92020</v>
      </c>
      <c r="W1071" s="80" t="str">
        <f t="shared" si="49"/>
        <v>61 a 90 dias</v>
      </c>
      <c r="X1071" s="81" t="str">
        <f t="shared" si="50"/>
        <v>22021</v>
      </c>
    </row>
    <row r="1072" spans="1:24" x14ac:dyDescent="0.3">
      <c r="A1072" s="57">
        <v>44316</v>
      </c>
      <c r="B1072">
        <v>29894663000189</v>
      </c>
      <c r="C1072" t="s">
        <v>96</v>
      </c>
      <c r="D1072" s="57">
        <v>44040</v>
      </c>
      <c r="E1072">
        <v>193.28</v>
      </c>
      <c r="F1072" s="57">
        <v>44234</v>
      </c>
      <c r="G1072">
        <v>-82</v>
      </c>
      <c r="H1072" s="57">
        <v>46514</v>
      </c>
      <c r="I1072">
        <v>2198</v>
      </c>
      <c r="J1072">
        <v>309435934</v>
      </c>
      <c r="K1072">
        <v>84</v>
      </c>
      <c r="L1072"/>
      <c r="M1072"/>
      <c r="N1072">
        <v>1.4484405989348235</v>
      </c>
      <c r="O1072" s="83">
        <v>8500.33</v>
      </c>
      <c r="P1072">
        <v>9264.4199999999983</v>
      </c>
      <c r="Q1072">
        <v>1.7968420000000001</v>
      </c>
      <c r="R1072">
        <v>9337.9100000000017</v>
      </c>
      <c r="S1072">
        <v>1.7968420000000001</v>
      </c>
      <c r="T1072" s="84">
        <v>8500.33</v>
      </c>
      <c r="U1072" s="57">
        <v>44228</v>
      </c>
      <c r="V1072" s="81" t="str">
        <f t="shared" si="48"/>
        <v>72020</v>
      </c>
      <c r="W1072" s="80" t="str">
        <f t="shared" si="49"/>
        <v>61 a 90 dias</v>
      </c>
      <c r="X1072" s="81" t="str">
        <f t="shared" si="50"/>
        <v>22021</v>
      </c>
    </row>
    <row r="1073" spans="1:24" x14ac:dyDescent="0.3">
      <c r="A1073" s="57">
        <v>44316</v>
      </c>
      <c r="B1073">
        <v>29894663000189</v>
      </c>
      <c r="C1073" t="s">
        <v>96</v>
      </c>
      <c r="D1073" s="57">
        <v>44074</v>
      </c>
      <c r="E1073">
        <v>188</v>
      </c>
      <c r="F1073" s="57">
        <v>44111</v>
      </c>
      <c r="G1073">
        <v>-205</v>
      </c>
      <c r="H1073" s="57">
        <v>46575</v>
      </c>
      <c r="I1073">
        <v>2259</v>
      </c>
      <c r="J1073">
        <v>309456614</v>
      </c>
      <c r="K1073">
        <v>84</v>
      </c>
      <c r="L1073"/>
      <c r="M1073"/>
      <c r="N1073">
        <v>1.4332670455753256</v>
      </c>
      <c r="O1073" s="83">
        <v>9155.2900000000009</v>
      </c>
      <c r="P1073">
        <v>9129.149999999996</v>
      </c>
      <c r="Q1073">
        <v>1.781134</v>
      </c>
      <c r="R1073">
        <v>10003.540000000001</v>
      </c>
      <c r="S1073">
        <v>1.781134</v>
      </c>
      <c r="T1073" s="84">
        <v>9155.2900000000009</v>
      </c>
      <c r="U1073" s="57">
        <v>44136</v>
      </c>
      <c r="V1073" s="81" t="str">
        <f t="shared" si="48"/>
        <v>82020</v>
      </c>
      <c r="W1073" s="80" t="str">
        <f t="shared" si="49"/>
        <v>Acima de 120 dias</v>
      </c>
      <c r="X1073" s="81" t="str">
        <f t="shared" si="50"/>
        <v>112020</v>
      </c>
    </row>
    <row r="1074" spans="1:24" x14ac:dyDescent="0.3">
      <c r="A1074" s="57">
        <v>44316</v>
      </c>
      <c r="B1074">
        <v>29894663000189</v>
      </c>
      <c r="C1074" t="s">
        <v>96</v>
      </c>
      <c r="D1074" s="57">
        <v>44074</v>
      </c>
      <c r="E1074">
        <v>113.4</v>
      </c>
      <c r="F1074" s="57">
        <v>44323</v>
      </c>
      <c r="G1074">
        <v>7</v>
      </c>
      <c r="H1074" s="57">
        <v>46575</v>
      </c>
      <c r="I1074">
        <v>2259</v>
      </c>
      <c r="J1074">
        <v>309457846</v>
      </c>
      <c r="K1074">
        <v>84</v>
      </c>
      <c r="L1074"/>
      <c r="M1074"/>
      <c r="N1074">
        <v>1.436819832946002</v>
      </c>
      <c r="O1074" s="83">
        <v>1418.63</v>
      </c>
      <c r="P1074">
        <v>5500.1600000000035</v>
      </c>
      <c r="Q1074">
        <v>1.784921</v>
      </c>
      <c r="R1074">
        <v>1449.5700000000002</v>
      </c>
      <c r="S1074">
        <v>1.784921</v>
      </c>
      <c r="T1074" s="84">
        <v>1418.63</v>
      </c>
      <c r="U1074" s="57">
        <v>44317</v>
      </c>
      <c r="V1074" s="81" t="str">
        <f t="shared" si="48"/>
        <v>82020</v>
      </c>
      <c r="W1074" s="80" t="str">
        <f t="shared" si="49"/>
        <v>1 a 30 dias</v>
      </c>
      <c r="X1074" s="81" t="str">
        <f t="shared" si="50"/>
        <v>52021</v>
      </c>
    </row>
    <row r="1075" spans="1:24" x14ac:dyDescent="0.3">
      <c r="A1075" s="57">
        <v>44316</v>
      </c>
      <c r="B1075">
        <v>29894663000189</v>
      </c>
      <c r="C1075" t="s">
        <v>96</v>
      </c>
      <c r="D1075" s="57">
        <v>44074</v>
      </c>
      <c r="E1075">
        <v>219.14</v>
      </c>
      <c r="F1075" s="57">
        <v>44172</v>
      </c>
      <c r="G1075">
        <v>-144</v>
      </c>
      <c r="H1075" s="57">
        <v>46638</v>
      </c>
      <c r="I1075">
        <v>2322</v>
      </c>
      <c r="J1075">
        <v>309468590</v>
      </c>
      <c r="K1075">
        <v>84</v>
      </c>
      <c r="L1075"/>
      <c r="M1075"/>
      <c r="N1075">
        <v>1.3599999999999999</v>
      </c>
      <c r="O1075" s="83">
        <v>10801.2</v>
      </c>
      <c r="P1075">
        <v>10825.190000000006</v>
      </c>
      <c r="Q1075">
        <v>1.6193390000000001</v>
      </c>
      <c r="R1075">
        <v>11606.55</v>
      </c>
      <c r="S1075">
        <v>1.6193390000000001</v>
      </c>
      <c r="T1075" s="84">
        <v>10801.2</v>
      </c>
      <c r="U1075" s="57">
        <v>44166</v>
      </c>
      <c r="V1075" s="81" t="str">
        <f t="shared" si="48"/>
        <v>82020</v>
      </c>
      <c r="W1075" s="80" t="str">
        <f t="shared" si="49"/>
        <v>Acima de 120 dias</v>
      </c>
      <c r="X1075" s="81" t="str">
        <f t="shared" si="50"/>
        <v>122020</v>
      </c>
    </row>
    <row r="1076" spans="1:24" x14ac:dyDescent="0.3">
      <c r="A1076" s="57">
        <v>44316</v>
      </c>
      <c r="B1076">
        <v>29894663000189</v>
      </c>
      <c r="C1076" t="s">
        <v>96</v>
      </c>
      <c r="D1076" s="57">
        <v>44099</v>
      </c>
      <c r="E1076">
        <v>843.28</v>
      </c>
      <c r="F1076" s="57">
        <v>44234</v>
      </c>
      <c r="G1076">
        <v>-82</v>
      </c>
      <c r="H1076" s="57">
        <v>46699</v>
      </c>
      <c r="I1076">
        <v>2383</v>
      </c>
      <c r="J1076">
        <v>309482645</v>
      </c>
      <c r="K1076">
        <v>84</v>
      </c>
      <c r="L1076"/>
      <c r="M1076"/>
      <c r="N1076">
        <v>1.3599999999999999</v>
      </c>
      <c r="O1076" s="83">
        <v>39962.420000000006</v>
      </c>
      <c r="P1076">
        <v>40990.160000000003</v>
      </c>
      <c r="Q1076">
        <v>1.653554</v>
      </c>
      <c r="R1076">
        <v>43561.100000000006</v>
      </c>
      <c r="S1076">
        <v>1.653554</v>
      </c>
      <c r="T1076" s="84">
        <v>39962.420000000006</v>
      </c>
      <c r="U1076" s="57">
        <v>44228</v>
      </c>
      <c r="V1076" s="81" t="str">
        <f t="shared" si="48"/>
        <v>92020</v>
      </c>
      <c r="W1076" s="80" t="str">
        <f t="shared" si="49"/>
        <v>61 a 90 dias</v>
      </c>
      <c r="X1076" s="81" t="str">
        <f t="shared" si="50"/>
        <v>22021</v>
      </c>
    </row>
    <row r="1077" spans="1:24" x14ac:dyDescent="0.3">
      <c r="A1077" s="57">
        <v>44316</v>
      </c>
      <c r="B1077">
        <v>29894663000189</v>
      </c>
      <c r="C1077" t="s">
        <v>96</v>
      </c>
      <c r="D1077" s="57">
        <v>44099</v>
      </c>
      <c r="E1077">
        <v>74.599999999999994</v>
      </c>
      <c r="F1077" s="57">
        <v>44234</v>
      </c>
      <c r="G1077">
        <v>-82</v>
      </c>
      <c r="H1077" s="57">
        <v>46638</v>
      </c>
      <c r="I1077">
        <v>2322</v>
      </c>
      <c r="J1077">
        <v>309482648</v>
      </c>
      <c r="K1077">
        <v>84</v>
      </c>
      <c r="L1077"/>
      <c r="M1077"/>
      <c r="N1077">
        <v>1.4408920000000001</v>
      </c>
      <c r="O1077" s="83">
        <v>3366.44</v>
      </c>
      <c r="P1077">
        <v>3626.31</v>
      </c>
      <c r="Q1077">
        <v>1.7883819999999999</v>
      </c>
      <c r="R1077">
        <v>3713.13</v>
      </c>
      <c r="S1077">
        <v>1.7883819999999999</v>
      </c>
      <c r="T1077" s="84">
        <v>3366.44</v>
      </c>
      <c r="U1077" s="57">
        <v>44228</v>
      </c>
      <c r="V1077" s="81" t="str">
        <f t="shared" si="48"/>
        <v>92020</v>
      </c>
      <c r="W1077" s="80" t="str">
        <f t="shared" si="49"/>
        <v>61 a 90 dias</v>
      </c>
      <c r="X1077" s="81" t="str">
        <f t="shared" si="50"/>
        <v>22021</v>
      </c>
    </row>
    <row r="1078" spans="1:24" x14ac:dyDescent="0.3">
      <c r="A1078" s="57">
        <v>44316</v>
      </c>
      <c r="B1078">
        <v>29894663000189</v>
      </c>
      <c r="C1078" t="s">
        <v>96</v>
      </c>
      <c r="D1078" s="57">
        <v>44040</v>
      </c>
      <c r="E1078">
        <v>160</v>
      </c>
      <c r="F1078" s="57">
        <v>44142</v>
      </c>
      <c r="G1078">
        <v>-174</v>
      </c>
      <c r="H1078" s="57">
        <v>46545</v>
      </c>
      <c r="I1078">
        <v>2229</v>
      </c>
      <c r="J1078">
        <v>309541503</v>
      </c>
      <c r="K1078">
        <v>84</v>
      </c>
      <c r="L1078"/>
      <c r="M1078"/>
      <c r="N1078">
        <v>1.4357394844275029</v>
      </c>
      <c r="O1078" s="83">
        <v>7584.49</v>
      </c>
      <c r="P1078">
        <v>7749.9600000000009</v>
      </c>
      <c r="Q1078">
        <v>1.783579</v>
      </c>
      <c r="R1078">
        <v>8293.130000000001</v>
      </c>
      <c r="S1078">
        <v>1.783579</v>
      </c>
      <c r="T1078" s="84">
        <v>7584.49</v>
      </c>
      <c r="U1078" s="57">
        <v>44136</v>
      </c>
      <c r="V1078" s="81" t="str">
        <f t="shared" si="48"/>
        <v>72020</v>
      </c>
      <c r="W1078" s="80" t="str">
        <f t="shared" si="49"/>
        <v>Acima de 120 dias</v>
      </c>
      <c r="X1078" s="81" t="str">
        <f t="shared" si="50"/>
        <v>112020</v>
      </c>
    </row>
    <row r="1079" spans="1:24" x14ac:dyDescent="0.3">
      <c r="A1079" s="57">
        <v>44316</v>
      </c>
      <c r="B1079">
        <v>29894663000189</v>
      </c>
      <c r="C1079" t="s">
        <v>96</v>
      </c>
      <c r="D1079" s="57">
        <v>44074</v>
      </c>
      <c r="E1079">
        <v>101</v>
      </c>
      <c r="F1079" s="57">
        <v>44234</v>
      </c>
      <c r="G1079">
        <v>-82</v>
      </c>
      <c r="H1079" s="57">
        <v>46545</v>
      </c>
      <c r="I1079">
        <v>2229</v>
      </c>
      <c r="J1079">
        <v>309543981</v>
      </c>
      <c r="K1079">
        <v>84</v>
      </c>
      <c r="L1079"/>
      <c r="M1079"/>
      <c r="N1079">
        <v>1.4412283921224667</v>
      </c>
      <c r="O1079" s="83">
        <v>4477.82</v>
      </c>
      <c r="P1079">
        <v>4860.949999999998</v>
      </c>
      <c r="Q1079">
        <v>1.7894080000000001</v>
      </c>
      <c r="R1079">
        <v>4924.46</v>
      </c>
      <c r="S1079">
        <v>1.7894080000000001</v>
      </c>
      <c r="T1079" s="84">
        <v>4477.82</v>
      </c>
      <c r="U1079" s="57">
        <v>44228</v>
      </c>
      <c r="V1079" s="81" t="str">
        <f t="shared" si="48"/>
        <v>82020</v>
      </c>
      <c r="W1079" s="80" t="str">
        <f t="shared" si="49"/>
        <v>61 a 90 dias</v>
      </c>
      <c r="X1079" s="81" t="str">
        <f t="shared" si="50"/>
        <v>22021</v>
      </c>
    </row>
    <row r="1080" spans="1:24" x14ac:dyDescent="0.3">
      <c r="A1080" s="57">
        <v>44316</v>
      </c>
      <c r="B1080">
        <v>29894663000189</v>
      </c>
      <c r="C1080" t="s">
        <v>96</v>
      </c>
      <c r="D1080" s="57">
        <v>44099</v>
      </c>
      <c r="E1080">
        <v>72</v>
      </c>
      <c r="F1080" s="57">
        <v>44323</v>
      </c>
      <c r="G1080">
        <v>7</v>
      </c>
      <c r="H1080" s="57">
        <v>46608</v>
      </c>
      <c r="I1080">
        <v>2292</v>
      </c>
      <c r="J1080">
        <v>309550230</v>
      </c>
      <c r="K1080">
        <v>84</v>
      </c>
      <c r="L1080"/>
      <c r="M1080"/>
      <c r="N1080">
        <v>1.3927609999999999</v>
      </c>
      <c r="O1080" s="83">
        <v>3059.95</v>
      </c>
      <c r="P1080">
        <v>3534.81</v>
      </c>
      <c r="Q1080">
        <v>1.73709</v>
      </c>
      <c r="R1080">
        <v>3393.54</v>
      </c>
      <c r="S1080">
        <v>1.73709</v>
      </c>
      <c r="T1080" s="84">
        <v>3059.95</v>
      </c>
      <c r="U1080" s="57">
        <v>44317</v>
      </c>
      <c r="V1080" s="81" t="str">
        <f t="shared" si="48"/>
        <v>92020</v>
      </c>
      <c r="W1080" s="80" t="str">
        <f t="shared" si="49"/>
        <v>1 a 30 dias</v>
      </c>
      <c r="X1080" s="81" t="str">
        <f t="shared" si="50"/>
        <v>52021</v>
      </c>
    </row>
    <row r="1081" spans="1:24" x14ac:dyDescent="0.3">
      <c r="A1081" s="57">
        <v>44316</v>
      </c>
      <c r="B1081">
        <v>29894663000189</v>
      </c>
      <c r="C1081" t="s">
        <v>96</v>
      </c>
      <c r="D1081" s="57">
        <v>44099</v>
      </c>
      <c r="E1081">
        <v>332.42</v>
      </c>
      <c r="F1081" s="57">
        <v>44234</v>
      </c>
      <c r="G1081">
        <v>-82</v>
      </c>
      <c r="H1081" s="57">
        <v>46638</v>
      </c>
      <c r="I1081">
        <v>2322</v>
      </c>
      <c r="J1081">
        <v>309579767</v>
      </c>
      <c r="K1081">
        <v>84</v>
      </c>
      <c r="L1081"/>
      <c r="M1081"/>
      <c r="N1081">
        <v>1.3599999999999999</v>
      </c>
      <c r="O1081" s="83">
        <v>16450.97</v>
      </c>
      <c r="P1081">
        <v>16606.979999999996</v>
      </c>
      <c r="Q1081">
        <v>1.4598869999999999</v>
      </c>
      <c r="R1081">
        <v>16941.54</v>
      </c>
      <c r="S1081">
        <v>1.4598869999999999</v>
      </c>
      <c r="T1081" s="84">
        <v>16450.97</v>
      </c>
      <c r="U1081" s="57">
        <v>44228</v>
      </c>
      <c r="V1081" s="81" t="str">
        <f t="shared" si="48"/>
        <v>92020</v>
      </c>
      <c r="W1081" s="80" t="str">
        <f t="shared" si="49"/>
        <v>61 a 90 dias</v>
      </c>
      <c r="X1081" s="81" t="str">
        <f t="shared" si="50"/>
        <v>22021</v>
      </c>
    </row>
    <row r="1082" spans="1:24" x14ac:dyDescent="0.3">
      <c r="A1082" s="57">
        <v>44316</v>
      </c>
      <c r="B1082">
        <v>29894663000189</v>
      </c>
      <c r="C1082" t="s">
        <v>96</v>
      </c>
      <c r="D1082" s="57">
        <v>44099</v>
      </c>
      <c r="E1082">
        <v>289.85000000000002</v>
      </c>
      <c r="F1082" s="57">
        <v>44142</v>
      </c>
      <c r="G1082">
        <v>-174</v>
      </c>
      <c r="H1082" s="57">
        <v>46638</v>
      </c>
      <c r="I1082">
        <v>2322</v>
      </c>
      <c r="J1082">
        <v>309582787</v>
      </c>
      <c r="K1082">
        <v>84</v>
      </c>
      <c r="L1082"/>
      <c r="M1082"/>
      <c r="N1082">
        <v>1.3599999999999999</v>
      </c>
      <c r="O1082" s="83">
        <v>14420.17</v>
      </c>
      <c r="P1082">
        <v>14480.259999999995</v>
      </c>
      <c r="Q1082">
        <v>1.6601939999999999</v>
      </c>
      <c r="R1082">
        <v>15641.5</v>
      </c>
      <c r="S1082">
        <v>1.6601939999999999</v>
      </c>
      <c r="T1082" s="84">
        <v>14420.17</v>
      </c>
      <c r="U1082" s="57">
        <v>44136</v>
      </c>
      <c r="V1082" s="81" t="str">
        <f t="shared" si="48"/>
        <v>92020</v>
      </c>
      <c r="W1082" s="80" t="str">
        <f t="shared" si="49"/>
        <v>Acima de 120 dias</v>
      </c>
      <c r="X1082" s="81" t="str">
        <f t="shared" si="50"/>
        <v>112020</v>
      </c>
    </row>
    <row r="1083" spans="1:24" x14ac:dyDescent="0.3">
      <c r="A1083" s="57">
        <v>44316</v>
      </c>
      <c r="B1083">
        <v>29894663000189</v>
      </c>
      <c r="C1083" t="s">
        <v>96</v>
      </c>
      <c r="D1083" s="57">
        <v>44138</v>
      </c>
      <c r="E1083">
        <v>299.3</v>
      </c>
      <c r="F1083" s="57">
        <v>44172</v>
      </c>
      <c r="G1083">
        <v>-144</v>
      </c>
      <c r="H1083" s="57">
        <v>46667</v>
      </c>
      <c r="I1083">
        <v>2351</v>
      </c>
      <c r="J1083">
        <v>309594167</v>
      </c>
      <c r="K1083">
        <v>84</v>
      </c>
      <c r="L1083"/>
      <c r="M1083"/>
      <c r="N1083">
        <v>1.3972709999999999</v>
      </c>
      <c r="O1083" s="83">
        <v>14350.009999999998</v>
      </c>
      <c r="P1083">
        <v>14823.02</v>
      </c>
      <c r="Q1083">
        <v>1.743425</v>
      </c>
      <c r="R1083">
        <v>15787.74</v>
      </c>
      <c r="S1083">
        <v>1.743425</v>
      </c>
      <c r="T1083" s="84">
        <v>14350.009999999998</v>
      </c>
      <c r="U1083" s="57">
        <v>44197</v>
      </c>
      <c r="V1083" s="81" t="str">
        <f t="shared" si="48"/>
        <v>112020</v>
      </c>
      <c r="W1083" s="80" t="str">
        <f t="shared" si="49"/>
        <v>Acima de 120 dias</v>
      </c>
      <c r="X1083" s="81" t="str">
        <f t="shared" si="50"/>
        <v>12021</v>
      </c>
    </row>
    <row r="1084" spans="1:24" x14ac:dyDescent="0.3">
      <c r="A1084" s="57">
        <v>44316</v>
      </c>
      <c r="B1084">
        <v>29894663000189</v>
      </c>
      <c r="C1084" t="s">
        <v>96</v>
      </c>
      <c r="D1084" s="57">
        <v>43903</v>
      </c>
      <c r="E1084">
        <v>134</v>
      </c>
      <c r="F1084" s="57">
        <v>43928</v>
      </c>
      <c r="G1084">
        <v>-388</v>
      </c>
      <c r="H1084" s="57">
        <v>44964</v>
      </c>
      <c r="I1084">
        <v>648</v>
      </c>
      <c r="J1084">
        <v>309604442</v>
      </c>
      <c r="K1084">
        <v>36</v>
      </c>
      <c r="L1084"/>
      <c r="M1084"/>
      <c r="N1084">
        <v>1.4949999999999999</v>
      </c>
      <c r="O1084" s="83">
        <v>4138.8999999999996</v>
      </c>
      <c r="P1084">
        <v>3626.8399999999988</v>
      </c>
      <c r="Q1084">
        <v>2.061016</v>
      </c>
      <c r="R1084">
        <v>4274.2700000000004</v>
      </c>
      <c r="S1084">
        <v>2.061016</v>
      </c>
      <c r="T1084" s="84">
        <v>4138.8999999999996</v>
      </c>
      <c r="U1084" s="57">
        <v>43922</v>
      </c>
      <c r="V1084" s="81" t="str">
        <f t="shared" si="48"/>
        <v>32020</v>
      </c>
      <c r="W1084" s="80" t="str">
        <f t="shared" si="49"/>
        <v>Acima de 120 dias</v>
      </c>
      <c r="X1084" s="81" t="str">
        <f t="shared" si="50"/>
        <v>42020</v>
      </c>
    </row>
    <row r="1085" spans="1:24" x14ac:dyDescent="0.3">
      <c r="A1085" s="57">
        <v>44316</v>
      </c>
      <c r="B1085">
        <v>29894663000189</v>
      </c>
      <c r="C1085" t="s">
        <v>96</v>
      </c>
      <c r="D1085" s="57">
        <v>43978</v>
      </c>
      <c r="E1085">
        <v>281</v>
      </c>
      <c r="F1085" s="57">
        <v>44050</v>
      </c>
      <c r="G1085">
        <v>-266</v>
      </c>
      <c r="H1085" s="57">
        <v>46119</v>
      </c>
      <c r="I1085">
        <v>1803</v>
      </c>
      <c r="J1085">
        <v>309614285</v>
      </c>
      <c r="K1085">
        <v>72</v>
      </c>
      <c r="L1085"/>
      <c r="M1085"/>
      <c r="N1085">
        <v>1.3599999999999999</v>
      </c>
      <c r="O1085" s="83">
        <v>13432.21</v>
      </c>
      <c r="P1085">
        <v>12775.980000000007</v>
      </c>
      <c r="Q1085">
        <v>1.6033759999999999</v>
      </c>
      <c r="R1085">
        <v>14118.49</v>
      </c>
      <c r="S1085">
        <v>1.6033759999999999</v>
      </c>
      <c r="T1085" s="84">
        <v>13432.21</v>
      </c>
      <c r="U1085" s="57">
        <v>44044</v>
      </c>
      <c r="V1085" s="81" t="str">
        <f t="shared" si="48"/>
        <v>52020</v>
      </c>
      <c r="W1085" s="80" t="str">
        <f t="shared" si="49"/>
        <v>Acima de 120 dias</v>
      </c>
      <c r="X1085" s="81" t="str">
        <f t="shared" si="50"/>
        <v>82020</v>
      </c>
    </row>
    <row r="1086" spans="1:24" x14ac:dyDescent="0.3">
      <c r="A1086" s="57">
        <v>44316</v>
      </c>
      <c r="B1086">
        <v>29894663000189</v>
      </c>
      <c r="C1086" t="s">
        <v>96</v>
      </c>
      <c r="D1086" s="57">
        <v>43978</v>
      </c>
      <c r="E1086">
        <v>91.05</v>
      </c>
      <c r="F1086" s="57">
        <v>44172</v>
      </c>
      <c r="G1086">
        <v>-144</v>
      </c>
      <c r="H1086" s="57">
        <v>46119</v>
      </c>
      <c r="I1086">
        <v>1803</v>
      </c>
      <c r="J1086">
        <v>309618701</v>
      </c>
      <c r="K1086">
        <v>72</v>
      </c>
      <c r="L1086"/>
      <c r="M1086"/>
      <c r="N1086">
        <v>1.3599999999999999</v>
      </c>
      <c r="O1086" s="83">
        <v>3932.58</v>
      </c>
      <c r="P1086">
        <v>4139.6900000000005</v>
      </c>
      <c r="Q1086">
        <v>1.6680060000000001</v>
      </c>
      <c r="R1086">
        <v>4210.5199999999995</v>
      </c>
      <c r="S1086">
        <v>1.6680060000000001</v>
      </c>
      <c r="T1086" s="84">
        <v>3932.58</v>
      </c>
      <c r="U1086" s="57">
        <v>44197</v>
      </c>
      <c r="V1086" s="81" t="str">
        <f t="shared" si="48"/>
        <v>52020</v>
      </c>
      <c r="W1086" s="80" t="str">
        <f t="shared" si="49"/>
        <v>Acima de 120 dias</v>
      </c>
      <c r="X1086" s="81" t="str">
        <f t="shared" si="50"/>
        <v>12021</v>
      </c>
    </row>
    <row r="1087" spans="1:24" x14ac:dyDescent="0.3">
      <c r="A1087" s="57">
        <v>44316</v>
      </c>
      <c r="B1087">
        <v>29894663000189</v>
      </c>
      <c r="C1087" t="s">
        <v>96</v>
      </c>
      <c r="D1087" s="57">
        <v>43978</v>
      </c>
      <c r="E1087">
        <v>51.4</v>
      </c>
      <c r="F1087" s="57">
        <v>44081</v>
      </c>
      <c r="G1087">
        <v>-235</v>
      </c>
      <c r="H1087" s="57">
        <v>46119</v>
      </c>
      <c r="I1087">
        <v>1803</v>
      </c>
      <c r="J1087">
        <v>309622655</v>
      </c>
      <c r="K1087">
        <v>72</v>
      </c>
      <c r="L1087"/>
      <c r="M1087"/>
      <c r="N1087">
        <v>1.3933295774647885</v>
      </c>
      <c r="O1087" s="83">
        <v>2316.67</v>
      </c>
      <c r="P1087">
        <v>2313.9700000000003</v>
      </c>
      <c r="Q1087">
        <v>1.790997</v>
      </c>
      <c r="R1087">
        <v>2513.3199999999997</v>
      </c>
      <c r="S1087">
        <v>1.790997</v>
      </c>
      <c r="T1087" s="84">
        <v>2316.67</v>
      </c>
      <c r="U1087" s="57">
        <v>44075</v>
      </c>
      <c r="V1087" s="81" t="str">
        <f t="shared" si="48"/>
        <v>52020</v>
      </c>
      <c r="W1087" s="80" t="str">
        <f t="shared" si="49"/>
        <v>Acima de 120 dias</v>
      </c>
      <c r="X1087" s="81" t="str">
        <f t="shared" si="50"/>
        <v>92020</v>
      </c>
    </row>
    <row r="1088" spans="1:24" x14ac:dyDescent="0.3">
      <c r="A1088" s="57">
        <v>44316</v>
      </c>
      <c r="B1088">
        <v>29894663000189</v>
      </c>
      <c r="C1088" t="s">
        <v>96</v>
      </c>
      <c r="D1088" s="57">
        <v>44001</v>
      </c>
      <c r="E1088">
        <v>879.22</v>
      </c>
      <c r="F1088" s="57">
        <v>44234</v>
      </c>
      <c r="G1088">
        <v>-82</v>
      </c>
      <c r="H1088" s="57">
        <v>46119</v>
      </c>
      <c r="I1088">
        <v>1803</v>
      </c>
      <c r="J1088">
        <v>309623319</v>
      </c>
      <c r="K1088">
        <v>72</v>
      </c>
      <c r="L1088"/>
      <c r="M1088"/>
      <c r="N1088">
        <v>1.4053284222915474</v>
      </c>
      <c r="O1088" s="83">
        <v>35212.839999999997</v>
      </c>
      <c r="P1088">
        <v>38981.619999999988</v>
      </c>
      <c r="Q1088">
        <v>1.793269</v>
      </c>
      <c r="R1088">
        <v>38486.909999999996</v>
      </c>
      <c r="S1088">
        <v>1.793269</v>
      </c>
      <c r="T1088" s="84">
        <v>35212.839999999997</v>
      </c>
      <c r="U1088" s="57">
        <v>44228</v>
      </c>
      <c r="V1088" s="81" t="str">
        <f t="shared" si="48"/>
        <v>62020</v>
      </c>
      <c r="W1088" s="80" t="str">
        <f t="shared" si="49"/>
        <v>61 a 90 dias</v>
      </c>
      <c r="X1088" s="81" t="str">
        <f t="shared" si="50"/>
        <v>22021</v>
      </c>
    </row>
    <row r="1089" spans="1:24" x14ac:dyDescent="0.3">
      <c r="A1089" s="57">
        <v>44316</v>
      </c>
      <c r="B1089">
        <v>29894663000189</v>
      </c>
      <c r="C1089" t="s">
        <v>96</v>
      </c>
      <c r="D1089" s="57">
        <v>44134</v>
      </c>
      <c r="E1089">
        <v>52</v>
      </c>
      <c r="F1089" s="57">
        <v>44262</v>
      </c>
      <c r="G1089">
        <v>-54</v>
      </c>
      <c r="H1089" s="57">
        <v>46699</v>
      </c>
      <c r="I1089">
        <v>2383</v>
      </c>
      <c r="J1089">
        <v>309625960</v>
      </c>
      <c r="K1089">
        <v>84</v>
      </c>
      <c r="L1089"/>
      <c r="M1089"/>
      <c r="N1089">
        <v>1.409198</v>
      </c>
      <c r="O1089" s="83">
        <v>2348.9899999999998</v>
      </c>
      <c r="P1089">
        <v>2524.25</v>
      </c>
      <c r="Q1089">
        <v>1.7455959999999999</v>
      </c>
      <c r="R1089">
        <v>2594.87</v>
      </c>
      <c r="S1089">
        <v>1.7455959999999999</v>
      </c>
      <c r="T1089" s="84">
        <v>2348.9899999999998</v>
      </c>
      <c r="U1089" s="57">
        <v>44287</v>
      </c>
      <c r="V1089" s="81" t="str">
        <f t="shared" si="48"/>
        <v>102020</v>
      </c>
      <c r="W1089" s="80" t="str">
        <f t="shared" si="49"/>
        <v>31 a 60 dias</v>
      </c>
      <c r="X1089" s="81" t="str">
        <f t="shared" si="50"/>
        <v>42021</v>
      </c>
    </row>
    <row r="1090" spans="1:24" x14ac:dyDescent="0.3">
      <c r="A1090" s="57">
        <v>44316</v>
      </c>
      <c r="B1090">
        <v>29894663000189</v>
      </c>
      <c r="C1090" t="s">
        <v>96</v>
      </c>
      <c r="D1090" s="57">
        <v>44040</v>
      </c>
      <c r="E1090">
        <v>56.66</v>
      </c>
      <c r="F1090" s="57">
        <v>44050</v>
      </c>
      <c r="G1090">
        <v>-266</v>
      </c>
      <c r="H1090" s="57">
        <v>46119</v>
      </c>
      <c r="I1090">
        <v>1803</v>
      </c>
      <c r="J1090">
        <v>309626514</v>
      </c>
      <c r="K1090">
        <v>72</v>
      </c>
      <c r="L1090"/>
      <c r="M1090"/>
      <c r="N1090">
        <v>1.3963386482416513</v>
      </c>
      <c r="O1090" s="83">
        <v>2607.92</v>
      </c>
      <c r="P1090">
        <v>2507.4100000000003</v>
      </c>
      <c r="Q1090">
        <v>1.7959510000000001</v>
      </c>
      <c r="R1090">
        <v>2825.45</v>
      </c>
      <c r="S1090">
        <v>1.7959510000000001</v>
      </c>
      <c r="T1090" s="84">
        <v>2607.92</v>
      </c>
      <c r="U1090" s="57">
        <v>44075</v>
      </c>
      <c r="V1090" s="81" t="str">
        <f t="shared" ref="V1090:V1117" si="51">MONTH(D1090)&amp;YEAR(D1090)</f>
        <v>72020</v>
      </c>
      <c r="W1090" s="80" t="str">
        <f t="shared" ref="W1090:W1117" si="52">_xlfn.IFS(G1090&lt;-120,"Acima de 120 dias",G1090&lt;=-90,"91 a 120 dias",G1090&lt;=-61,"61 a 90 dias",G1090&lt;=-31,"31 a 60 dias",G1090&gt;=-30,"1 a 30 dias")</f>
        <v>Acima de 120 dias</v>
      </c>
      <c r="X1090" s="81" t="str">
        <f t="shared" si="50"/>
        <v>92020</v>
      </c>
    </row>
    <row r="1091" spans="1:24" x14ac:dyDescent="0.3">
      <c r="A1091" s="57">
        <v>44316</v>
      </c>
      <c r="B1091">
        <v>29894663000189</v>
      </c>
      <c r="C1091" t="s">
        <v>96</v>
      </c>
      <c r="D1091" s="57">
        <v>44099</v>
      </c>
      <c r="E1091">
        <v>142.19</v>
      </c>
      <c r="F1091" s="57">
        <v>44172</v>
      </c>
      <c r="G1091">
        <v>-144</v>
      </c>
      <c r="H1091" s="57">
        <v>46638</v>
      </c>
      <c r="I1091">
        <v>2322</v>
      </c>
      <c r="J1091">
        <v>309628018</v>
      </c>
      <c r="K1091">
        <v>84</v>
      </c>
      <c r="L1091"/>
      <c r="M1091"/>
      <c r="N1091">
        <v>1.4183950000000001</v>
      </c>
      <c r="O1091" s="83">
        <v>6743.21</v>
      </c>
      <c r="P1091">
        <v>6964.3400000000011</v>
      </c>
      <c r="Q1091">
        <v>1.7643660000000001</v>
      </c>
      <c r="R1091">
        <v>7408.13</v>
      </c>
      <c r="S1091">
        <v>1.7643660000000001</v>
      </c>
      <c r="T1091" s="84">
        <v>6743.21</v>
      </c>
      <c r="U1091" s="57">
        <v>44166</v>
      </c>
      <c r="V1091" s="81" t="str">
        <f t="shared" si="51"/>
        <v>92020</v>
      </c>
      <c r="W1091" s="80" t="str">
        <f t="shared" si="52"/>
        <v>Acima de 120 dias</v>
      </c>
      <c r="X1091" s="81" t="str">
        <f t="shared" ref="X1091:X1117" si="53">MONTH(U1091)&amp;YEAR(U1091)</f>
        <v>122020</v>
      </c>
    </row>
    <row r="1092" spans="1:24" x14ac:dyDescent="0.3">
      <c r="A1092" s="57">
        <v>44316</v>
      </c>
      <c r="B1092">
        <v>29894663000189</v>
      </c>
      <c r="C1092" t="s">
        <v>96</v>
      </c>
      <c r="D1092" s="57">
        <v>44074</v>
      </c>
      <c r="E1092">
        <v>55.82</v>
      </c>
      <c r="F1092" s="57">
        <v>44323</v>
      </c>
      <c r="G1092">
        <v>7</v>
      </c>
      <c r="H1092" s="57">
        <v>46608</v>
      </c>
      <c r="I1092">
        <v>2292</v>
      </c>
      <c r="J1092">
        <v>309638148</v>
      </c>
      <c r="K1092">
        <v>84</v>
      </c>
      <c r="L1092"/>
      <c r="M1092"/>
      <c r="N1092">
        <v>1.4053879999999999</v>
      </c>
      <c r="O1092" s="83">
        <v>2362.4900000000002</v>
      </c>
      <c r="P1092">
        <v>2752.9800000000009</v>
      </c>
      <c r="Q1092">
        <v>1.751317</v>
      </c>
      <c r="R1092">
        <v>2620.7000000000003</v>
      </c>
      <c r="S1092">
        <v>1.751317</v>
      </c>
      <c r="T1092" s="84">
        <v>2362.4900000000002</v>
      </c>
      <c r="U1092" s="57">
        <v>44317</v>
      </c>
      <c r="V1092" s="81" t="str">
        <f t="shared" si="51"/>
        <v>82020</v>
      </c>
      <c r="W1092" s="80" t="str">
        <f t="shared" si="52"/>
        <v>1 a 30 dias</v>
      </c>
      <c r="X1092" s="81" t="str">
        <f t="shared" si="53"/>
        <v>52021</v>
      </c>
    </row>
    <row r="1093" spans="1:24" x14ac:dyDescent="0.3">
      <c r="A1093" s="57">
        <v>44316</v>
      </c>
      <c r="B1093">
        <v>29894663000189</v>
      </c>
      <c r="C1093" t="s">
        <v>96</v>
      </c>
      <c r="D1093" s="57">
        <v>44040</v>
      </c>
      <c r="E1093">
        <v>57</v>
      </c>
      <c r="F1093" s="57">
        <v>44323</v>
      </c>
      <c r="G1093">
        <v>7</v>
      </c>
      <c r="H1093" s="57">
        <v>46545</v>
      </c>
      <c r="I1093">
        <v>2229</v>
      </c>
      <c r="J1093">
        <v>309641792</v>
      </c>
      <c r="K1093">
        <v>84</v>
      </c>
      <c r="L1093"/>
      <c r="M1093"/>
      <c r="N1093">
        <v>1.436197609783213</v>
      </c>
      <c r="O1093" s="83">
        <v>2356.41</v>
      </c>
      <c r="P1093">
        <v>2760.5100000000011</v>
      </c>
      <c r="Q1093">
        <v>1.7889429999999999</v>
      </c>
      <c r="R1093">
        <v>2612.0700000000002</v>
      </c>
      <c r="S1093">
        <v>1.7889429999999999</v>
      </c>
      <c r="T1093" s="84">
        <v>2356.41</v>
      </c>
      <c r="U1093" s="57">
        <v>44317</v>
      </c>
      <c r="V1093" s="81" t="str">
        <f t="shared" si="51"/>
        <v>72020</v>
      </c>
      <c r="W1093" s="80" t="str">
        <f t="shared" si="52"/>
        <v>1 a 30 dias</v>
      </c>
      <c r="X1093" s="81" t="str">
        <f t="shared" si="53"/>
        <v>52021</v>
      </c>
    </row>
    <row r="1094" spans="1:24" x14ac:dyDescent="0.3">
      <c r="A1094" s="57">
        <v>44316</v>
      </c>
      <c r="B1094">
        <v>29894663000189</v>
      </c>
      <c r="C1094" t="s">
        <v>96</v>
      </c>
      <c r="D1094" s="57">
        <v>44040</v>
      </c>
      <c r="E1094">
        <v>43.7</v>
      </c>
      <c r="F1094" s="57">
        <v>44262</v>
      </c>
      <c r="G1094">
        <v>-54</v>
      </c>
      <c r="H1094" s="57">
        <v>46545</v>
      </c>
      <c r="I1094">
        <v>2229</v>
      </c>
      <c r="J1094">
        <v>309646242</v>
      </c>
      <c r="K1094">
        <v>84</v>
      </c>
      <c r="L1094"/>
      <c r="M1094"/>
      <c r="N1094">
        <v>1.4320476190476212</v>
      </c>
      <c r="O1094" s="83">
        <v>1895.9599999999998</v>
      </c>
      <c r="P1094">
        <v>2119.25</v>
      </c>
      <c r="Q1094">
        <v>1.7849120000000001</v>
      </c>
      <c r="R1094">
        <v>2092.48</v>
      </c>
      <c r="S1094">
        <v>1.7849120000000001</v>
      </c>
      <c r="T1094" s="84">
        <v>1895.9599999999998</v>
      </c>
      <c r="U1094" s="57">
        <v>44287</v>
      </c>
      <c r="V1094" s="81" t="str">
        <f t="shared" si="51"/>
        <v>72020</v>
      </c>
      <c r="W1094" s="80" t="str">
        <f t="shared" si="52"/>
        <v>31 a 60 dias</v>
      </c>
      <c r="X1094" s="81" t="str">
        <f t="shared" si="53"/>
        <v>42021</v>
      </c>
    </row>
    <row r="1095" spans="1:24" x14ac:dyDescent="0.3">
      <c r="A1095" s="57">
        <v>44316</v>
      </c>
      <c r="B1095">
        <v>29894663000189</v>
      </c>
      <c r="C1095" t="s">
        <v>96</v>
      </c>
      <c r="D1095" s="57">
        <v>44074</v>
      </c>
      <c r="E1095">
        <v>55.4</v>
      </c>
      <c r="F1095" s="57">
        <v>44234</v>
      </c>
      <c r="G1095">
        <v>-82</v>
      </c>
      <c r="H1095" s="57">
        <v>46575</v>
      </c>
      <c r="I1095">
        <v>2259</v>
      </c>
      <c r="J1095">
        <v>309660310</v>
      </c>
      <c r="K1095">
        <v>84</v>
      </c>
      <c r="L1095"/>
      <c r="M1095"/>
      <c r="N1095">
        <v>1.4384115123346406</v>
      </c>
      <c r="O1095" s="83">
        <v>2469.6</v>
      </c>
      <c r="P1095">
        <v>2685.5900000000006</v>
      </c>
      <c r="Q1095">
        <v>1.791266</v>
      </c>
      <c r="R1095">
        <v>2722.3199999999997</v>
      </c>
      <c r="S1095">
        <v>1.791266</v>
      </c>
      <c r="T1095" s="84">
        <v>2469.6</v>
      </c>
      <c r="U1095" s="57">
        <v>44228</v>
      </c>
      <c r="V1095" s="81" t="str">
        <f t="shared" si="51"/>
        <v>82020</v>
      </c>
      <c r="W1095" s="80" t="str">
        <f t="shared" si="52"/>
        <v>61 a 90 dias</v>
      </c>
      <c r="X1095" s="81" t="str">
        <f t="shared" si="53"/>
        <v>22021</v>
      </c>
    </row>
    <row r="1096" spans="1:24" x14ac:dyDescent="0.3">
      <c r="A1096" s="57">
        <v>44316</v>
      </c>
      <c r="B1096">
        <v>29894663000189</v>
      </c>
      <c r="C1096" t="s">
        <v>96</v>
      </c>
      <c r="D1096" s="57">
        <v>44099</v>
      </c>
      <c r="E1096">
        <v>65</v>
      </c>
      <c r="F1096" s="57">
        <v>44234</v>
      </c>
      <c r="G1096">
        <v>-82</v>
      </c>
      <c r="H1096" s="57">
        <v>46608</v>
      </c>
      <c r="I1096">
        <v>2292</v>
      </c>
      <c r="J1096">
        <v>309673681</v>
      </c>
      <c r="K1096">
        <v>84</v>
      </c>
      <c r="L1096"/>
      <c r="M1096"/>
      <c r="N1096">
        <v>1.4348780000000001</v>
      </c>
      <c r="O1096" s="83">
        <v>2917.74</v>
      </c>
      <c r="P1096">
        <v>3146.5499999999988</v>
      </c>
      <c r="Q1096">
        <v>1.7870090000000001</v>
      </c>
      <c r="R1096">
        <v>3219.23</v>
      </c>
      <c r="S1096">
        <v>1.7870090000000001</v>
      </c>
      <c r="T1096" s="84">
        <v>2917.74</v>
      </c>
      <c r="U1096" s="57">
        <v>44228</v>
      </c>
      <c r="V1096" s="81" t="str">
        <f t="shared" si="51"/>
        <v>92020</v>
      </c>
      <c r="W1096" s="80" t="str">
        <f t="shared" si="52"/>
        <v>61 a 90 dias</v>
      </c>
      <c r="X1096" s="81" t="str">
        <f t="shared" si="53"/>
        <v>22021</v>
      </c>
    </row>
    <row r="1097" spans="1:24" x14ac:dyDescent="0.3">
      <c r="A1097" s="57">
        <v>44316</v>
      </c>
      <c r="B1097">
        <v>29894663000189</v>
      </c>
      <c r="C1097" t="s">
        <v>96</v>
      </c>
      <c r="D1097" s="57">
        <v>43903</v>
      </c>
      <c r="E1097">
        <v>39.1</v>
      </c>
      <c r="F1097" s="57">
        <v>44262</v>
      </c>
      <c r="G1097">
        <v>-54</v>
      </c>
      <c r="H1097" s="57">
        <v>46062</v>
      </c>
      <c r="I1097">
        <v>1746</v>
      </c>
      <c r="J1097">
        <v>309704400</v>
      </c>
      <c r="K1097">
        <v>72</v>
      </c>
      <c r="L1097"/>
      <c r="M1097"/>
      <c r="N1097">
        <v>1.5130000000000001</v>
      </c>
      <c r="O1097" s="83">
        <v>1413.99</v>
      </c>
      <c r="P1097">
        <v>1687.5300000000007</v>
      </c>
      <c r="Q1097">
        <v>2.0634139999999999</v>
      </c>
      <c r="R1097">
        <v>1597.93</v>
      </c>
      <c r="S1097">
        <v>2.0634139999999999</v>
      </c>
      <c r="T1097" s="84">
        <v>1413.99</v>
      </c>
      <c r="U1097" s="57">
        <v>44256</v>
      </c>
      <c r="V1097" s="81" t="str">
        <f t="shared" si="51"/>
        <v>32020</v>
      </c>
      <c r="W1097" s="80" t="str">
        <f t="shared" si="52"/>
        <v>31 a 60 dias</v>
      </c>
      <c r="X1097" s="81" t="str">
        <f t="shared" si="53"/>
        <v>32021</v>
      </c>
    </row>
    <row r="1098" spans="1:24" x14ac:dyDescent="0.3">
      <c r="A1098" s="57">
        <v>44316</v>
      </c>
      <c r="B1098">
        <v>29894663000189</v>
      </c>
      <c r="C1098" t="s">
        <v>96</v>
      </c>
      <c r="D1098" s="57">
        <v>44134</v>
      </c>
      <c r="E1098">
        <v>92.61</v>
      </c>
      <c r="F1098" s="57">
        <v>44262</v>
      </c>
      <c r="G1098">
        <v>-54</v>
      </c>
      <c r="H1098" s="57">
        <v>46699</v>
      </c>
      <c r="I1098">
        <v>2383</v>
      </c>
      <c r="J1098">
        <v>309726010</v>
      </c>
      <c r="K1098">
        <v>84</v>
      </c>
      <c r="L1098"/>
      <c r="M1098"/>
      <c r="N1098">
        <v>1.4068670000000001</v>
      </c>
      <c r="O1098" s="83">
        <v>4186.41</v>
      </c>
      <c r="P1098">
        <v>4499.2599999999975</v>
      </c>
      <c r="Q1098">
        <v>1.7430669999999999</v>
      </c>
      <c r="R1098">
        <v>4624.6499999999996</v>
      </c>
      <c r="S1098">
        <v>1.7430669999999999</v>
      </c>
      <c r="T1098" s="84">
        <v>4186.41</v>
      </c>
      <c r="U1098" s="57">
        <v>44256</v>
      </c>
      <c r="V1098" s="81" t="str">
        <f t="shared" si="51"/>
        <v>102020</v>
      </c>
      <c r="W1098" s="80" t="str">
        <f t="shared" si="52"/>
        <v>31 a 60 dias</v>
      </c>
      <c r="X1098" s="81" t="str">
        <f t="shared" si="53"/>
        <v>32021</v>
      </c>
    </row>
    <row r="1099" spans="1:24" x14ac:dyDescent="0.3">
      <c r="A1099" s="57">
        <v>44316</v>
      </c>
      <c r="B1099">
        <v>29894663000189</v>
      </c>
      <c r="C1099" t="s">
        <v>96</v>
      </c>
      <c r="D1099" s="57">
        <v>44134</v>
      </c>
      <c r="E1099">
        <v>52.15</v>
      </c>
      <c r="F1099" s="57">
        <v>44234</v>
      </c>
      <c r="G1099">
        <v>-82</v>
      </c>
      <c r="H1099" s="57">
        <v>46699</v>
      </c>
      <c r="I1099">
        <v>2383</v>
      </c>
      <c r="J1099">
        <v>309727046</v>
      </c>
      <c r="K1099">
        <v>84</v>
      </c>
      <c r="L1099"/>
      <c r="M1099"/>
      <c r="N1099">
        <v>1.4101030000000001</v>
      </c>
      <c r="O1099" s="83">
        <v>2407.2599999999998</v>
      </c>
      <c r="P1099">
        <v>2530.75</v>
      </c>
      <c r="Q1099">
        <v>1.7465440000000001</v>
      </c>
      <c r="R1099">
        <v>2653.7999999999997</v>
      </c>
      <c r="S1099">
        <v>1.7465440000000001</v>
      </c>
      <c r="T1099" s="84">
        <v>2407.2599999999998</v>
      </c>
      <c r="U1099" s="57">
        <v>44228</v>
      </c>
      <c r="V1099" s="81" t="str">
        <f t="shared" si="51"/>
        <v>102020</v>
      </c>
      <c r="W1099" s="80" t="str">
        <f t="shared" si="52"/>
        <v>61 a 90 dias</v>
      </c>
      <c r="X1099" s="81" t="str">
        <f t="shared" si="53"/>
        <v>22021</v>
      </c>
    </row>
    <row r="1100" spans="1:24" x14ac:dyDescent="0.3">
      <c r="A1100" s="57">
        <v>44316</v>
      </c>
      <c r="B1100">
        <v>29894663000189</v>
      </c>
      <c r="C1100" t="s">
        <v>96</v>
      </c>
      <c r="D1100" s="57">
        <v>43978</v>
      </c>
      <c r="E1100">
        <v>236.8</v>
      </c>
      <c r="F1100" s="57">
        <v>44050</v>
      </c>
      <c r="G1100">
        <v>-266</v>
      </c>
      <c r="H1100" s="57">
        <v>46514</v>
      </c>
      <c r="I1100">
        <v>2198</v>
      </c>
      <c r="J1100">
        <v>309732087</v>
      </c>
      <c r="K1100">
        <v>84</v>
      </c>
      <c r="L1100"/>
      <c r="M1100"/>
      <c r="N1100">
        <v>1.44679</v>
      </c>
      <c r="O1100" s="83">
        <v>11840.53</v>
      </c>
      <c r="P1100">
        <v>11492.019999999997</v>
      </c>
      <c r="Q1100">
        <v>1.7948630000000001</v>
      </c>
      <c r="R1100">
        <v>12866.52</v>
      </c>
      <c r="S1100">
        <v>1.7948630000000001</v>
      </c>
      <c r="T1100" s="84">
        <v>11840.53</v>
      </c>
      <c r="U1100" s="57">
        <v>44075</v>
      </c>
      <c r="V1100" s="81" t="str">
        <f t="shared" si="51"/>
        <v>52020</v>
      </c>
      <c r="W1100" s="80" t="str">
        <f t="shared" si="52"/>
        <v>Acima de 120 dias</v>
      </c>
      <c r="X1100" s="81" t="str">
        <f t="shared" si="53"/>
        <v>92020</v>
      </c>
    </row>
    <row r="1101" spans="1:24" x14ac:dyDescent="0.3">
      <c r="A1101" s="57">
        <v>44316</v>
      </c>
      <c r="B1101">
        <v>29894663000189</v>
      </c>
      <c r="C1101" t="s">
        <v>96</v>
      </c>
      <c r="D1101" s="57">
        <v>44074</v>
      </c>
      <c r="E1101">
        <v>107.62</v>
      </c>
      <c r="F1101" s="57">
        <v>44323</v>
      </c>
      <c r="G1101">
        <v>7</v>
      </c>
      <c r="H1101" s="57">
        <v>46575</v>
      </c>
      <c r="I1101">
        <v>2259</v>
      </c>
      <c r="J1101">
        <v>309754801</v>
      </c>
      <c r="K1101">
        <v>84</v>
      </c>
      <c r="L1101"/>
      <c r="M1101"/>
      <c r="N1101">
        <v>1.4353371399759067</v>
      </c>
      <c r="O1101" s="83">
        <v>4484.75</v>
      </c>
      <c r="P1101">
        <v>5222.3600000000015</v>
      </c>
      <c r="Q1101">
        <v>1.7832939999999999</v>
      </c>
      <c r="R1101">
        <v>4970.05</v>
      </c>
      <c r="S1101">
        <v>1.7832939999999999</v>
      </c>
      <c r="T1101" s="84">
        <v>4484.75</v>
      </c>
      <c r="U1101" s="57">
        <v>44317</v>
      </c>
      <c r="V1101" s="81" t="str">
        <f t="shared" si="51"/>
        <v>82020</v>
      </c>
      <c r="W1101" s="80" t="str">
        <f t="shared" si="52"/>
        <v>1 a 30 dias</v>
      </c>
      <c r="X1101" s="81" t="str">
        <f t="shared" si="53"/>
        <v>52021</v>
      </c>
    </row>
    <row r="1102" spans="1:24" x14ac:dyDescent="0.3">
      <c r="A1102" s="57">
        <v>44316</v>
      </c>
      <c r="B1102">
        <v>29894663000189</v>
      </c>
      <c r="C1102" t="s">
        <v>96</v>
      </c>
      <c r="D1102" s="57">
        <v>44074</v>
      </c>
      <c r="E1102">
        <v>122.32</v>
      </c>
      <c r="F1102" s="57">
        <v>44323</v>
      </c>
      <c r="G1102">
        <v>7</v>
      </c>
      <c r="H1102" s="57">
        <v>46638</v>
      </c>
      <c r="I1102">
        <v>2322</v>
      </c>
      <c r="J1102">
        <v>309782642</v>
      </c>
      <c r="K1102">
        <v>84</v>
      </c>
      <c r="L1102"/>
      <c r="M1102"/>
      <c r="N1102">
        <v>1.44686</v>
      </c>
      <c r="O1102" s="83">
        <v>5158.33</v>
      </c>
      <c r="P1102">
        <v>5863.4700000000021</v>
      </c>
      <c r="Q1102">
        <v>1.7847839999999999</v>
      </c>
      <c r="R1102">
        <v>5710.83</v>
      </c>
      <c r="S1102">
        <v>1.7847839999999999</v>
      </c>
      <c r="T1102" s="84">
        <v>5158.33</v>
      </c>
      <c r="U1102" s="57">
        <v>44317</v>
      </c>
      <c r="V1102" s="81" t="str">
        <f t="shared" si="51"/>
        <v>82020</v>
      </c>
      <c r="W1102" s="80" t="str">
        <f t="shared" si="52"/>
        <v>1 a 30 dias</v>
      </c>
      <c r="X1102" s="81" t="str">
        <f t="shared" si="53"/>
        <v>52021</v>
      </c>
    </row>
    <row r="1103" spans="1:24" x14ac:dyDescent="0.3">
      <c r="A1103" s="57">
        <v>44316</v>
      </c>
      <c r="B1103">
        <v>29894663000189</v>
      </c>
      <c r="C1103" t="s">
        <v>96</v>
      </c>
      <c r="D1103" s="57">
        <v>43936</v>
      </c>
      <c r="E1103">
        <v>92.79</v>
      </c>
      <c r="F1103" s="57">
        <v>44050</v>
      </c>
      <c r="G1103">
        <v>-266</v>
      </c>
      <c r="H1103" s="57">
        <v>46090</v>
      </c>
      <c r="I1103">
        <v>1774</v>
      </c>
      <c r="J1103">
        <v>309814335</v>
      </c>
      <c r="K1103">
        <v>72</v>
      </c>
      <c r="L1103"/>
      <c r="M1103"/>
      <c r="N1103">
        <v>1.5079232756393708</v>
      </c>
      <c r="O1103" s="83">
        <v>4038.29</v>
      </c>
      <c r="P1103">
        <v>4015.86</v>
      </c>
      <c r="Q1103">
        <v>2.0564100000000001</v>
      </c>
      <c r="R1103">
        <v>4484.5599999999995</v>
      </c>
      <c r="S1103">
        <v>2.0564100000000001</v>
      </c>
      <c r="T1103" s="84">
        <v>4038.29</v>
      </c>
      <c r="U1103" s="57">
        <v>44075</v>
      </c>
      <c r="V1103" s="81" t="str">
        <f t="shared" si="51"/>
        <v>42020</v>
      </c>
      <c r="W1103" s="80" t="str">
        <f t="shared" si="52"/>
        <v>Acima de 120 dias</v>
      </c>
      <c r="X1103" s="81" t="str">
        <f t="shared" si="53"/>
        <v>92020</v>
      </c>
    </row>
    <row r="1104" spans="1:24" x14ac:dyDescent="0.3">
      <c r="A1104" s="57">
        <v>44316</v>
      </c>
      <c r="B1104">
        <v>29894663000189</v>
      </c>
      <c r="C1104" t="s">
        <v>96</v>
      </c>
      <c r="D1104" s="57">
        <v>44134</v>
      </c>
      <c r="E1104">
        <v>52</v>
      </c>
      <c r="F1104" s="57">
        <v>44262</v>
      </c>
      <c r="G1104">
        <v>-54</v>
      </c>
      <c r="H1104" s="57">
        <v>46699</v>
      </c>
      <c r="I1104">
        <v>2383</v>
      </c>
      <c r="J1104">
        <v>309826805</v>
      </c>
      <c r="K1104">
        <v>84</v>
      </c>
      <c r="L1104"/>
      <c r="M1104"/>
      <c r="N1104">
        <v>1.4100440000000001</v>
      </c>
      <c r="O1104" s="83">
        <v>2348.37</v>
      </c>
      <c r="P1104">
        <v>2523.5000000000005</v>
      </c>
      <c r="Q1104">
        <v>1.7464839999999999</v>
      </c>
      <c r="R1104">
        <v>2594.21</v>
      </c>
      <c r="S1104">
        <v>1.7464839999999999</v>
      </c>
      <c r="T1104" s="84">
        <v>2348.37</v>
      </c>
      <c r="U1104" s="57">
        <v>44287</v>
      </c>
      <c r="V1104" s="81" t="str">
        <f t="shared" si="51"/>
        <v>102020</v>
      </c>
      <c r="W1104" s="80" t="str">
        <f t="shared" si="52"/>
        <v>31 a 60 dias</v>
      </c>
      <c r="X1104" s="81" t="str">
        <f t="shared" si="53"/>
        <v>42021</v>
      </c>
    </row>
    <row r="1105" spans="1:24" x14ac:dyDescent="0.3">
      <c r="A1105" s="57">
        <v>44316</v>
      </c>
      <c r="B1105">
        <v>29894663000189</v>
      </c>
      <c r="C1105" t="s">
        <v>96</v>
      </c>
      <c r="D1105" s="57">
        <v>44001</v>
      </c>
      <c r="E1105">
        <v>178</v>
      </c>
      <c r="F1105" s="57">
        <v>44050</v>
      </c>
      <c r="G1105">
        <v>-266</v>
      </c>
      <c r="H1105" s="57">
        <v>46514</v>
      </c>
      <c r="I1105">
        <v>2198</v>
      </c>
      <c r="J1105">
        <v>309835444</v>
      </c>
      <c r="K1105">
        <v>84</v>
      </c>
      <c r="L1105"/>
      <c r="M1105"/>
      <c r="N1105">
        <v>1.4377236472351445</v>
      </c>
      <c r="O1105" s="83">
        <v>8925.65</v>
      </c>
      <c r="P1105">
        <v>8581.1700000000037</v>
      </c>
      <c r="Q1105">
        <v>1.7825770000000001</v>
      </c>
      <c r="R1105">
        <v>9693.369999999999</v>
      </c>
      <c r="S1105">
        <v>1.7825770000000001</v>
      </c>
      <c r="T1105" s="84">
        <v>8925.65</v>
      </c>
      <c r="U1105" s="57">
        <v>44075</v>
      </c>
      <c r="V1105" s="81" t="str">
        <f t="shared" si="51"/>
        <v>62020</v>
      </c>
      <c r="W1105" s="80" t="str">
        <f t="shared" si="52"/>
        <v>Acima de 120 dias</v>
      </c>
      <c r="X1105" s="81" t="str">
        <f t="shared" si="53"/>
        <v>92020</v>
      </c>
    </row>
    <row r="1106" spans="1:24" x14ac:dyDescent="0.3">
      <c r="A1106" s="57">
        <v>44316</v>
      </c>
      <c r="B1106">
        <v>29894663000189</v>
      </c>
      <c r="C1106" t="s">
        <v>96</v>
      </c>
      <c r="D1106" s="57">
        <v>44074</v>
      </c>
      <c r="E1106">
        <v>225</v>
      </c>
      <c r="F1106" s="57">
        <v>44172</v>
      </c>
      <c r="G1106">
        <v>-144</v>
      </c>
      <c r="H1106" s="57">
        <v>44749</v>
      </c>
      <c r="I1106">
        <v>433</v>
      </c>
      <c r="J1106">
        <v>309854281</v>
      </c>
      <c r="K1106">
        <v>24</v>
      </c>
      <c r="L1106"/>
      <c r="M1106"/>
      <c r="N1106">
        <v>1.3599999999999999</v>
      </c>
      <c r="O1106" s="83">
        <v>450</v>
      </c>
      <c r="P1106">
        <v>4455.4699999999993</v>
      </c>
      <c r="Q1106">
        <v>1.7970539999999999</v>
      </c>
      <c r="R1106">
        <v>450</v>
      </c>
      <c r="S1106">
        <v>1.7970539999999999</v>
      </c>
      <c r="T1106" s="84">
        <v>450</v>
      </c>
      <c r="U1106" s="57">
        <v>44287</v>
      </c>
      <c r="V1106" s="81" t="str">
        <f t="shared" si="51"/>
        <v>82020</v>
      </c>
      <c r="W1106" s="80" t="str">
        <f t="shared" si="52"/>
        <v>Acima de 120 dias</v>
      </c>
      <c r="X1106" s="81" t="str">
        <f t="shared" si="53"/>
        <v>42021</v>
      </c>
    </row>
    <row r="1107" spans="1:24" x14ac:dyDescent="0.3">
      <c r="A1107" s="57">
        <v>44316</v>
      </c>
      <c r="B1107">
        <v>29894663000189</v>
      </c>
      <c r="C1107" t="s">
        <v>96</v>
      </c>
      <c r="D1107" s="57">
        <v>44074</v>
      </c>
      <c r="E1107">
        <v>235</v>
      </c>
      <c r="F1107" s="57">
        <v>44234</v>
      </c>
      <c r="G1107">
        <v>-82</v>
      </c>
      <c r="H1107" s="57">
        <v>46608</v>
      </c>
      <c r="I1107">
        <v>2292</v>
      </c>
      <c r="J1107">
        <v>309868672</v>
      </c>
      <c r="K1107">
        <v>84</v>
      </c>
      <c r="L1107"/>
      <c r="M1107"/>
      <c r="N1107">
        <v>1.430925</v>
      </c>
      <c r="O1107" s="83">
        <v>10572.79</v>
      </c>
      <c r="P1107">
        <v>11491.070000000002</v>
      </c>
      <c r="Q1107">
        <v>1.778578</v>
      </c>
      <c r="R1107">
        <v>11651.98</v>
      </c>
      <c r="S1107">
        <v>1.778578</v>
      </c>
      <c r="T1107" s="84">
        <v>10572.79</v>
      </c>
      <c r="U1107" s="57">
        <v>44228</v>
      </c>
      <c r="V1107" s="81" t="str">
        <f t="shared" si="51"/>
        <v>82020</v>
      </c>
      <c r="W1107" s="80" t="str">
        <f t="shared" si="52"/>
        <v>61 a 90 dias</v>
      </c>
      <c r="X1107" s="81" t="str">
        <f t="shared" si="53"/>
        <v>22021</v>
      </c>
    </row>
    <row r="1108" spans="1:24" x14ac:dyDescent="0.3">
      <c r="A1108" s="57">
        <v>44316</v>
      </c>
      <c r="B1108">
        <v>29894663000189</v>
      </c>
      <c r="C1108" t="s">
        <v>96</v>
      </c>
      <c r="D1108" s="57">
        <v>44074</v>
      </c>
      <c r="E1108">
        <v>286.10000000000002</v>
      </c>
      <c r="F1108" s="57">
        <v>44172</v>
      </c>
      <c r="G1108">
        <v>-144</v>
      </c>
      <c r="H1108" s="57">
        <v>46575</v>
      </c>
      <c r="I1108">
        <v>2259</v>
      </c>
      <c r="J1108">
        <v>309951194</v>
      </c>
      <c r="K1108">
        <v>84</v>
      </c>
      <c r="L1108"/>
      <c r="M1108"/>
      <c r="N1108">
        <v>1.3599999999999999</v>
      </c>
      <c r="O1108" s="83">
        <v>15072.470000000001</v>
      </c>
      <c r="P1108">
        <v>14236.409999999998</v>
      </c>
      <c r="Q1108">
        <v>1.329777</v>
      </c>
      <c r="R1108">
        <v>14949.460000000001</v>
      </c>
      <c r="S1108">
        <v>1.329777</v>
      </c>
      <c r="T1108" s="84">
        <v>15072.470000000001</v>
      </c>
      <c r="U1108" s="57">
        <v>44166</v>
      </c>
      <c r="V1108" s="81" t="str">
        <f t="shared" si="51"/>
        <v>82020</v>
      </c>
      <c r="W1108" s="80" t="str">
        <f t="shared" si="52"/>
        <v>Acima de 120 dias</v>
      </c>
      <c r="X1108" s="81" t="str">
        <f t="shared" si="53"/>
        <v>122020</v>
      </c>
    </row>
    <row r="1109" spans="1:24" x14ac:dyDescent="0.3">
      <c r="A1109" s="57">
        <v>44316</v>
      </c>
      <c r="B1109">
        <v>29894663000189</v>
      </c>
      <c r="C1109" t="s">
        <v>96</v>
      </c>
      <c r="D1109" s="57">
        <v>44074</v>
      </c>
      <c r="E1109">
        <v>260.63</v>
      </c>
      <c r="F1109" s="57">
        <v>44234</v>
      </c>
      <c r="G1109">
        <v>-82</v>
      </c>
      <c r="H1109" s="57">
        <v>46575</v>
      </c>
      <c r="I1109">
        <v>2259</v>
      </c>
      <c r="J1109">
        <v>309955315</v>
      </c>
      <c r="K1109">
        <v>84</v>
      </c>
      <c r="L1109"/>
      <c r="M1109"/>
      <c r="N1109">
        <v>1.3599999999999999</v>
      </c>
      <c r="O1109" s="83">
        <v>12280.08</v>
      </c>
      <c r="P1109">
        <v>12968.970000000001</v>
      </c>
      <c r="Q1109">
        <v>1.587442</v>
      </c>
      <c r="R1109">
        <v>13097.29</v>
      </c>
      <c r="S1109">
        <v>1.587442</v>
      </c>
      <c r="T1109" s="84">
        <v>12280.08</v>
      </c>
      <c r="U1109" s="57">
        <v>44228</v>
      </c>
      <c r="V1109" s="81" t="str">
        <f t="shared" si="51"/>
        <v>82020</v>
      </c>
      <c r="W1109" s="80" t="str">
        <f t="shared" si="52"/>
        <v>61 a 90 dias</v>
      </c>
      <c r="X1109" s="81" t="str">
        <f t="shared" si="53"/>
        <v>22021</v>
      </c>
    </row>
    <row r="1110" spans="1:24" x14ac:dyDescent="0.3">
      <c r="A1110" s="57">
        <v>44316</v>
      </c>
      <c r="B1110">
        <v>29894663000189</v>
      </c>
      <c r="C1110" t="s">
        <v>96</v>
      </c>
      <c r="D1110" s="57">
        <v>44074</v>
      </c>
      <c r="E1110">
        <v>186.45</v>
      </c>
      <c r="F1110" s="57">
        <v>44234</v>
      </c>
      <c r="G1110">
        <v>-82</v>
      </c>
      <c r="H1110" s="57">
        <v>46608</v>
      </c>
      <c r="I1110">
        <v>2292</v>
      </c>
      <c r="J1110">
        <v>309965686</v>
      </c>
      <c r="K1110">
        <v>84</v>
      </c>
      <c r="L1110"/>
      <c r="M1110"/>
      <c r="N1110">
        <v>1.450091</v>
      </c>
      <c r="O1110" s="83">
        <v>8342.369999999999</v>
      </c>
      <c r="P1110">
        <v>9058.8799999999974</v>
      </c>
      <c r="Q1110">
        <v>1.7989999999999999</v>
      </c>
      <c r="R1110">
        <v>9194.06</v>
      </c>
      <c r="S1110">
        <v>1.7989999999999999</v>
      </c>
      <c r="T1110" s="84">
        <v>8342.369999999999</v>
      </c>
      <c r="U1110" s="57">
        <v>44228</v>
      </c>
      <c r="V1110" s="81" t="str">
        <f t="shared" si="51"/>
        <v>82020</v>
      </c>
      <c r="W1110" s="80" t="str">
        <f t="shared" si="52"/>
        <v>61 a 90 dias</v>
      </c>
      <c r="X1110" s="81" t="str">
        <f t="shared" si="53"/>
        <v>22021</v>
      </c>
    </row>
    <row r="1111" spans="1:24" x14ac:dyDescent="0.3">
      <c r="A1111" s="57">
        <v>44316</v>
      </c>
      <c r="B1111">
        <v>29894663000189</v>
      </c>
      <c r="C1111" t="s">
        <v>96</v>
      </c>
      <c r="D1111" s="57">
        <v>44099</v>
      </c>
      <c r="E1111">
        <v>55.29</v>
      </c>
      <c r="F1111" s="57">
        <v>44323</v>
      </c>
      <c r="G1111">
        <v>7</v>
      </c>
      <c r="H1111" s="57">
        <v>46699</v>
      </c>
      <c r="I1111">
        <v>2383</v>
      </c>
      <c r="J1111">
        <v>309988915</v>
      </c>
      <c r="K1111">
        <v>84</v>
      </c>
      <c r="L1111"/>
      <c r="M1111"/>
      <c r="N1111">
        <v>1.428852</v>
      </c>
      <c r="O1111" s="83">
        <v>2362.27</v>
      </c>
      <c r="P1111">
        <v>2622.0199999999995</v>
      </c>
      <c r="Q1111">
        <v>1.7804340000000001</v>
      </c>
      <c r="R1111">
        <v>2632.0299999999997</v>
      </c>
      <c r="S1111">
        <v>1.7804340000000001</v>
      </c>
      <c r="T1111" s="84">
        <v>2362.27</v>
      </c>
      <c r="U1111" s="57">
        <v>44317</v>
      </c>
      <c r="V1111" s="81" t="str">
        <f t="shared" si="51"/>
        <v>92020</v>
      </c>
      <c r="W1111" s="80" t="str">
        <f t="shared" si="52"/>
        <v>1 a 30 dias</v>
      </c>
      <c r="X1111" s="81" t="str">
        <f t="shared" si="53"/>
        <v>52021</v>
      </c>
    </row>
    <row r="1112" spans="1:24" x14ac:dyDescent="0.3">
      <c r="A1112" s="57">
        <v>44316</v>
      </c>
      <c r="B1112">
        <v>29894663000189</v>
      </c>
      <c r="C1112" t="s">
        <v>96</v>
      </c>
      <c r="D1112" s="57">
        <v>44134</v>
      </c>
      <c r="E1112">
        <v>698</v>
      </c>
      <c r="F1112" s="57">
        <v>44323</v>
      </c>
      <c r="G1112">
        <v>7</v>
      </c>
      <c r="H1112" s="57">
        <v>46667</v>
      </c>
      <c r="I1112">
        <v>2351</v>
      </c>
      <c r="J1112">
        <v>312202256</v>
      </c>
      <c r="K1112">
        <v>84</v>
      </c>
      <c r="L1112"/>
      <c r="M1112"/>
      <c r="N1112">
        <v>1.449352</v>
      </c>
      <c r="O1112" s="83">
        <v>29487.21</v>
      </c>
      <c r="P1112">
        <v>33907.679999999993</v>
      </c>
      <c r="Q1112">
        <v>1.7990010000000001</v>
      </c>
      <c r="R1112">
        <v>32790.009999999995</v>
      </c>
      <c r="S1112">
        <v>1.7990010000000001</v>
      </c>
      <c r="T1112" s="84">
        <v>29487.21</v>
      </c>
      <c r="U1112" s="57">
        <v>44317</v>
      </c>
      <c r="V1112" s="81" t="str">
        <f t="shared" si="51"/>
        <v>102020</v>
      </c>
      <c r="W1112" s="80" t="str">
        <f t="shared" si="52"/>
        <v>1 a 30 dias</v>
      </c>
      <c r="X1112" s="81" t="str">
        <f t="shared" si="53"/>
        <v>52021</v>
      </c>
    </row>
    <row r="1113" spans="1:24" x14ac:dyDescent="0.3">
      <c r="A1113" s="57">
        <v>44316</v>
      </c>
      <c r="B1113">
        <v>29894663000189</v>
      </c>
      <c r="C1113" t="s">
        <v>96</v>
      </c>
      <c r="D1113" s="57">
        <v>44134</v>
      </c>
      <c r="E1113">
        <v>530</v>
      </c>
      <c r="F1113" s="57">
        <v>44293</v>
      </c>
      <c r="G1113">
        <v>-23</v>
      </c>
      <c r="H1113" s="57">
        <v>46728</v>
      </c>
      <c r="I1113">
        <v>2412</v>
      </c>
      <c r="J1113">
        <v>312808085</v>
      </c>
      <c r="K1113">
        <v>84</v>
      </c>
      <c r="L1113"/>
      <c r="M1113"/>
      <c r="N1113">
        <v>1.450199</v>
      </c>
      <c r="O1113" s="83">
        <v>23176.66</v>
      </c>
      <c r="P1113">
        <v>24998.73000000001</v>
      </c>
      <c r="Q1113">
        <v>1.7990010000000001</v>
      </c>
      <c r="R1113">
        <v>25758.62</v>
      </c>
      <c r="S1113">
        <v>1.7990010000000001</v>
      </c>
      <c r="T1113" s="84">
        <v>23176.66</v>
      </c>
      <c r="U1113" s="57">
        <v>44287</v>
      </c>
      <c r="V1113" s="81" t="str">
        <f t="shared" si="51"/>
        <v>102020</v>
      </c>
      <c r="W1113" s="80" t="str">
        <f t="shared" si="52"/>
        <v>1 a 30 dias</v>
      </c>
      <c r="X1113" s="81" t="str">
        <f t="shared" si="53"/>
        <v>42021</v>
      </c>
    </row>
    <row r="1114" spans="1:24" x14ac:dyDescent="0.3">
      <c r="A1114" s="57">
        <v>44316</v>
      </c>
      <c r="B1114">
        <v>29894663000189</v>
      </c>
      <c r="C1114" t="s">
        <v>96</v>
      </c>
      <c r="D1114" s="57">
        <v>44134</v>
      </c>
      <c r="E1114">
        <v>155</v>
      </c>
      <c r="F1114" s="57">
        <v>44203</v>
      </c>
      <c r="G1114">
        <v>-113</v>
      </c>
      <c r="H1114" s="57">
        <v>46728</v>
      </c>
      <c r="I1114">
        <v>2412</v>
      </c>
      <c r="J1114">
        <v>313806707</v>
      </c>
      <c r="K1114">
        <v>84</v>
      </c>
      <c r="L1114"/>
      <c r="M1114"/>
      <c r="N1114">
        <v>1.4384330000000001</v>
      </c>
      <c r="O1114" s="83">
        <v>7267.88</v>
      </c>
      <c r="P1114">
        <v>7341.4400000000005</v>
      </c>
      <c r="Q1114">
        <v>1.7865230000000001</v>
      </c>
      <c r="R1114">
        <v>8025.86</v>
      </c>
      <c r="S1114">
        <v>1.7865230000000001</v>
      </c>
      <c r="T1114" s="84">
        <v>7267.88</v>
      </c>
      <c r="U1114" s="57">
        <v>44197</v>
      </c>
      <c r="V1114" s="81" t="str">
        <f t="shared" si="51"/>
        <v>102020</v>
      </c>
      <c r="W1114" s="80" t="str">
        <f t="shared" si="52"/>
        <v>91 a 120 dias</v>
      </c>
      <c r="X1114" s="81" t="str">
        <f t="shared" si="53"/>
        <v>12021</v>
      </c>
    </row>
    <row r="1115" spans="1:24" x14ac:dyDescent="0.3">
      <c r="A1115" s="57">
        <v>44316</v>
      </c>
      <c r="B1115">
        <v>29894663000189</v>
      </c>
      <c r="C1115" t="s">
        <v>96</v>
      </c>
      <c r="D1115" s="57">
        <v>44134</v>
      </c>
      <c r="E1115">
        <v>313.39999999999998</v>
      </c>
      <c r="F1115" s="57">
        <v>44234</v>
      </c>
      <c r="G1115">
        <v>-82</v>
      </c>
      <c r="H1115" s="57">
        <v>46667</v>
      </c>
      <c r="I1115">
        <v>2351</v>
      </c>
      <c r="J1115">
        <v>317702667</v>
      </c>
      <c r="K1115">
        <v>84</v>
      </c>
      <c r="L1115"/>
      <c r="M1115"/>
      <c r="N1115">
        <v>1.4467839999999998</v>
      </c>
      <c r="O1115" s="83">
        <v>14190.56</v>
      </c>
      <c r="P1115">
        <v>15237.520000000002</v>
      </c>
      <c r="Q1115">
        <v>1.796268</v>
      </c>
      <c r="R1115">
        <v>15674.56</v>
      </c>
      <c r="S1115">
        <v>1.796268</v>
      </c>
      <c r="T1115" s="84">
        <v>14190.56</v>
      </c>
      <c r="U1115" s="57">
        <v>44287</v>
      </c>
      <c r="V1115" s="81" t="str">
        <f t="shared" si="51"/>
        <v>102020</v>
      </c>
      <c r="W1115" s="80" t="str">
        <f t="shared" si="52"/>
        <v>61 a 90 dias</v>
      </c>
      <c r="X1115" s="81" t="str">
        <f t="shared" si="53"/>
        <v>42021</v>
      </c>
    </row>
    <row r="1116" spans="1:24" x14ac:dyDescent="0.3">
      <c r="A1116" s="57">
        <v>44316</v>
      </c>
      <c r="B1116">
        <v>29894663000189</v>
      </c>
      <c r="C1116" t="s">
        <v>96</v>
      </c>
      <c r="D1116" s="57">
        <v>44134</v>
      </c>
      <c r="E1116">
        <v>313.5</v>
      </c>
      <c r="F1116" s="57">
        <v>44203</v>
      </c>
      <c r="G1116">
        <v>-113</v>
      </c>
      <c r="H1116" s="57">
        <v>46728</v>
      </c>
      <c r="I1116">
        <v>2412</v>
      </c>
      <c r="J1116">
        <v>318201691</v>
      </c>
      <c r="K1116">
        <v>84</v>
      </c>
      <c r="L1116"/>
      <c r="M1116"/>
      <c r="N1116">
        <v>1.4408719999999999</v>
      </c>
      <c r="O1116" s="83">
        <v>14689.46</v>
      </c>
      <c r="P1116">
        <v>14835.820000000002</v>
      </c>
      <c r="Q1116">
        <v>1.789096</v>
      </c>
      <c r="R1116">
        <v>16221.32</v>
      </c>
      <c r="S1116">
        <v>1.789096</v>
      </c>
      <c r="T1116" s="84">
        <v>14689.46</v>
      </c>
      <c r="U1116" s="57">
        <v>44197</v>
      </c>
      <c r="V1116" s="81" t="str">
        <f t="shared" si="51"/>
        <v>102020</v>
      </c>
      <c r="W1116" s="80" t="str">
        <f t="shared" si="52"/>
        <v>91 a 120 dias</v>
      </c>
      <c r="X1116" s="81" t="str">
        <f t="shared" si="53"/>
        <v>12021</v>
      </c>
    </row>
    <row r="1117" spans="1:24" x14ac:dyDescent="0.3">
      <c r="A1117" s="57">
        <v>44316</v>
      </c>
      <c r="B1117">
        <v>29894663000189</v>
      </c>
      <c r="C1117" t="s">
        <v>96</v>
      </c>
      <c r="D1117" s="57">
        <v>44134</v>
      </c>
      <c r="E1117">
        <v>205</v>
      </c>
      <c r="F1117" s="57">
        <v>44203</v>
      </c>
      <c r="G1117">
        <v>-113</v>
      </c>
      <c r="H1117" s="57">
        <v>46699</v>
      </c>
      <c r="I1117">
        <v>2383</v>
      </c>
      <c r="J1117">
        <v>319501715</v>
      </c>
      <c r="K1117">
        <v>84</v>
      </c>
      <c r="L1117"/>
      <c r="M1117"/>
      <c r="N1117">
        <v>1.3599999999999999</v>
      </c>
      <c r="O1117" s="83">
        <v>10607.34</v>
      </c>
      <c r="P1117">
        <v>10122.950000000001</v>
      </c>
      <c r="Q1117">
        <v>1.4188860000000001</v>
      </c>
      <c r="R1117">
        <v>10794.63</v>
      </c>
      <c r="S1117">
        <v>1.4188860000000001</v>
      </c>
      <c r="T1117" s="84">
        <v>10607.34</v>
      </c>
      <c r="U1117" s="57">
        <v>44197</v>
      </c>
      <c r="V1117" s="81" t="str">
        <f t="shared" si="51"/>
        <v>102020</v>
      </c>
      <c r="W1117" s="80" t="str">
        <f t="shared" si="52"/>
        <v>91 a 120 dias</v>
      </c>
      <c r="X1117" s="81" t="str">
        <f t="shared" si="53"/>
        <v>12021</v>
      </c>
    </row>
  </sheetData>
  <autoFilter ref="A1:X1117" xr:uid="{7A79E946-CF2C-408C-A203-0B69C0F34519}"/>
  <sortState xmlns:xlrd2="http://schemas.microsoft.com/office/spreadsheetml/2017/richdata2" ref="AD3:AD15">
    <sortCondition ref="AD3:AD15"/>
  </sortState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9A507-2188-4F4C-9233-02DEE49A0E55}">
  <dimension ref="A2:N238"/>
  <sheetViews>
    <sheetView showGridLines="0" zoomScale="70" zoomScaleNormal="70" workbookViewId="0">
      <selection activeCell="D4" sqref="D4"/>
    </sheetView>
  </sheetViews>
  <sheetFormatPr defaultRowHeight="14.4" x14ac:dyDescent="0.3"/>
  <cols>
    <col min="1" max="1" width="39.33203125" style="13" customWidth="1"/>
    <col min="2" max="2" width="10.6640625" style="13" bestFit="1" customWidth="1"/>
    <col min="3" max="3" width="13.88671875" style="13" bestFit="1" customWidth="1"/>
    <col min="4" max="4" width="13.44140625" style="13" bestFit="1" customWidth="1"/>
    <col min="5" max="5" width="11.5546875" style="13" bestFit="1" customWidth="1"/>
    <col min="6" max="6" width="13.44140625" style="13" bestFit="1" customWidth="1"/>
    <col min="7" max="7" width="10.6640625" style="13" bestFit="1" customWidth="1"/>
    <col min="8" max="8" width="13.88671875" style="13" bestFit="1" customWidth="1"/>
    <col min="9" max="9" width="12.44140625" style="13" bestFit="1" customWidth="1"/>
    <col min="10" max="10" width="8.6640625" style="13"/>
    <col min="11" max="11" width="10.44140625" style="13" bestFit="1" customWidth="1"/>
    <col min="12" max="12" width="10.6640625" style="13" bestFit="1" customWidth="1"/>
    <col min="13" max="13" width="13.88671875" style="13" bestFit="1" customWidth="1"/>
    <col min="14" max="14" width="9.88671875" style="13" bestFit="1" customWidth="1"/>
  </cols>
  <sheetData>
    <row r="2" spans="1:14" x14ac:dyDescent="0.3">
      <c r="A2" s="2" t="s">
        <v>72</v>
      </c>
      <c r="B2" s="15"/>
    </row>
    <row r="3" spans="1:14" ht="43.2" x14ac:dyDescent="0.3">
      <c r="A3" s="29" t="s">
        <v>73</v>
      </c>
      <c r="B3" s="29" t="s">
        <v>74</v>
      </c>
      <c r="C3" s="29" t="s">
        <v>75</v>
      </c>
      <c r="D3" s="30" t="s">
        <v>76</v>
      </c>
      <c r="E3" s="30" t="s">
        <v>77</v>
      </c>
      <c r="F3" s="31" t="s">
        <v>81</v>
      </c>
    </row>
    <row r="4" spans="1:14" x14ac:dyDescent="0.3">
      <c r="A4" s="32" t="s">
        <v>78</v>
      </c>
      <c r="B4" s="32">
        <v>1</v>
      </c>
      <c r="C4" s="33">
        <v>1260000</v>
      </c>
      <c r="D4" s="33">
        <f>SUM(B13:B25)</f>
        <v>1019649</v>
      </c>
      <c r="E4" s="33">
        <f>C4-D4</f>
        <v>240351</v>
      </c>
      <c r="F4" s="34">
        <f>SUM(D13:D25)</f>
        <v>989257486.67991197</v>
      </c>
    </row>
    <row r="5" spans="1:14" x14ac:dyDescent="0.3">
      <c r="A5" s="32" t="s">
        <v>79</v>
      </c>
      <c r="B5" s="32">
        <v>2</v>
      </c>
      <c r="C5" s="33">
        <v>238800</v>
      </c>
      <c r="D5" s="33">
        <f>SUM(G13:G25)</f>
        <v>187910</v>
      </c>
      <c r="E5" s="33">
        <f>C5-D5</f>
        <v>50890</v>
      </c>
      <c r="F5" s="34">
        <f>SUM(I13:I25)</f>
        <v>187234954.68177146</v>
      </c>
    </row>
    <row r="6" spans="1:14" x14ac:dyDescent="0.3">
      <c r="A6" s="32" t="s">
        <v>80</v>
      </c>
      <c r="B6" s="32">
        <v>3</v>
      </c>
      <c r="C6" s="33">
        <v>1200</v>
      </c>
      <c r="D6" s="33">
        <f>SUM(L13:L14)</f>
        <v>1200</v>
      </c>
      <c r="E6" s="33">
        <f>C6-D6</f>
        <v>0</v>
      </c>
      <c r="F6" s="34">
        <f>SUM(N13:N14)</f>
        <v>1200000</v>
      </c>
    </row>
    <row r="7" spans="1:14" x14ac:dyDescent="0.3">
      <c r="A7" s="27"/>
      <c r="B7" s="15"/>
    </row>
    <row r="10" spans="1:14" ht="15" thickBot="1" x14ac:dyDescent="0.35"/>
    <row r="11" spans="1:14" ht="15" thickBot="1" x14ac:dyDescent="0.35">
      <c r="A11" s="102" t="s">
        <v>89</v>
      </c>
      <c r="B11" s="103"/>
      <c r="C11" s="103"/>
      <c r="D11" s="104"/>
      <c r="E11" s="1"/>
      <c r="F11" s="102" t="s">
        <v>87</v>
      </c>
      <c r="G11" s="103"/>
      <c r="H11" s="103"/>
      <c r="I11" s="104"/>
      <c r="J11" s="1"/>
      <c r="K11" s="102" t="s">
        <v>88</v>
      </c>
      <c r="L11" s="103"/>
      <c r="M11" s="103"/>
      <c r="N11" s="104"/>
    </row>
    <row r="12" spans="1:14" ht="15" thickBot="1" x14ac:dyDescent="0.35">
      <c r="A12" s="23" t="s">
        <v>86</v>
      </c>
      <c r="B12" s="24" t="s">
        <v>82</v>
      </c>
      <c r="C12" s="25" t="s">
        <v>83</v>
      </c>
      <c r="D12" s="26" t="s">
        <v>84</v>
      </c>
      <c r="E12" s="1"/>
      <c r="F12" s="23" t="s">
        <v>86</v>
      </c>
      <c r="G12" s="24" t="s">
        <v>82</v>
      </c>
      <c r="H12" s="25" t="s">
        <v>83</v>
      </c>
      <c r="I12" s="26" t="s">
        <v>84</v>
      </c>
      <c r="J12" s="1"/>
      <c r="K12" s="23" t="s">
        <v>86</v>
      </c>
      <c r="L12" s="24" t="s">
        <v>82</v>
      </c>
      <c r="M12" s="25" t="s">
        <v>83</v>
      </c>
      <c r="N12" s="26" t="s">
        <v>84</v>
      </c>
    </row>
    <row r="13" spans="1:14" x14ac:dyDescent="0.3">
      <c r="A13" s="18">
        <v>43790</v>
      </c>
      <c r="B13" s="19">
        <v>45191</v>
      </c>
      <c r="C13" s="20">
        <v>1000</v>
      </c>
      <c r="D13" s="21">
        <f t="shared" ref="D13:D22" si="0">B13*C13</f>
        <v>45191000</v>
      </c>
      <c r="E13" s="1"/>
      <c r="F13" s="18">
        <v>43790</v>
      </c>
      <c r="G13" s="19">
        <v>8308</v>
      </c>
      <c r="H13" s="20">
        <v>1000</v>
      </c>
      <c r="I13" s="21">
        <f t="shared" ref="I13:I22" si="1">G13*H13</f>
        <v>8308000</v>
      </c>
      <c r="J13" s="1"/>
      <c r="K13" s="18">
        <v>43790</v>
      </c>
      <c r="L13" s="19">
        <v>300</v>
      </c>
      <c r="M13" s="20">
        <v>1000</v>
      </c>
      <c r="N13" s="21">
        <f>L13*M13</f>
        <v>300000</v>
      </c>
    </row>
    <row r="14" spans="1:14" x14ac:dyDescent="0.3">
      <c r="A14" s="18">
        <v>43811</v>
      </c>
      <c r="B14" s="19">
        <v>110408</v>
      </c>
      <c r="C14" s="20">
        <v>1004.034326</v>
      </c>
      <c r="D14" s="21">
        <f t="shared" si="0"/>
        <v>110853421.865008</v>
      </c>
      <c r="E14" s="1"/>
      <c r="F14" s="18">
        <v>43811</v>
      </c>
      <c r="G14" s="19">
        <v>20044</v>
      </c>
      <c r="H14" s="20">
        <v>1008.557111</v>
      </c>
      <c r="I14" s="21">
        <f t="shared" si="1"/>
        <v>20215518.732884001</v>
      </c>
      <c r="J14" s="1"/>
      <c r="K14" s="18">
        <v>43811</v>
      </c>
      <c r="L14" s="19">
        <v>900</v>
      </c>
      <c r="M14" s="20">
        <v>1000</v>
      </c>
      <c r="N14" s="21">
        <f>L14*M14</f>
        <v>900000</v>
      </c>
    </row>
    <row r="15" spans="1:14" x14ac:dyDescent="0.3">
      <c r="A15" s="18">
        <v>43837</v>
      </c>
      <c r="B15" s="1">
        <v>0</v>
      </c>
      <c r="C15" s="20">
        <v>0</v>
      </c>
      <c r="D15" s="21">
        <f t="shared" si="0"/>
        <v>0</v>
      </c>
      <c r="E15" s="1"/>
      <c r="F15" s="18">
        <v>43837</v>
      </c>
      <c r="G15" s="19">
        <v>11000</v>
      </c>
      <c r="H15" s="20">
        <v>1017.476053</v>
      </c>
      <c r="I15" s="21">
        <f t="shared" si="1"/>
        <v>11192236.583000001</v>
      </c>
      <c r="J15" s="1"/>
      <c r="K15" s="105" t="s">
        <v>85</v>
      </c>
      <c r="L15" s="105"/>
      <c r="M15" s="105"/>
      <c r="N15" s="105"/>
    </row>
    <row r="16" spans="1:14" x14ac:dyDescent="0.3">
      <c r="A16" s="18">
        <v>43840</v>
      </c>
      <c r="B16" s="19">
        <v>82301</v>
      </c>
      <c r="C16" s="20">
        <v>1008.82355</v>
      </c>
      <c r="D16" s="21">
        <f t="shared" si="0"/>
        <v>83027186.988549992</v>
      </c>
      <c r="E16" s="1"/>
      <c r="F16" s="18">
        <v>43840</v>
      </c>
      <c r="G16" s="19">
        <v>4536</v>
      </c>
      <c r="H16" s="20">
        <v>1019.153496</v>
      </c>
      <c r="I16" s="21">
        <f t="shared" si="1"/>
        <v>4622880.2578560002</v>
      </c>
      <c r="J16" s="1"/>
      <c r="K16" s="22"/>
      <c r="L16" s="1"/>
      <c r="M16" s="1"/>
      <c r="N16" s="1"/>
    </row>
    <row r="17" spans="1:14" x14ac:dyDescent="0.3">
      <c r="A17" s="18">
        <v>43872</v>
      </c>
      <c r="B17" s="19">
        <v>79399</v>
      </c>
      <c r="C17" s="20">
        <v>1014.355942</v>
      </c>
      <c r="D17" s="21">
        <f t="shared" si="0"/>
        <v>80538847.438858002</v>
      </c>
      <c r="E17" s="1"/>
      <c r="F17" s="18">
        <v>43872</v>
      </c>
      <c r="G17" s="19">
        <v>14872</v>
      </c>
      <c r="H17" s="20">
        <v>1031.5198800000001</v>
      </c>
      <c r="I17" s="21">
        <f t="shared" si="1"/>
        <v>15340763.65536</v>
      </c>
      <c r="J17" s="1"/>
      <c r="K17" s="1"/>
      <c r="L17" s="1"/>
      <c r="M17" s="1"/>
      <c r="N17" s="1"/>
    </row>
    <row r="18" spans="1:14" x14ac:dyDescent="0.3">
      <c r="A18" s="18">
        <v>43902</v>
      </c>
      <c r="B18" s="19">
        <v>42883</v>
      </c>
      <c r="C18" s="20">
        <v>1019.235308</v>
      </c>
      <c r="D18" s="21">
        <f t="shared" si="0"/>
        <v>43707867.712963998</v>
      </c>
      <c r="E18" s="1"/>
      <c r="F18" s="18">
        <v>43902</v>
      </c>
      <c r="G18" s="19">
        <v>7985</v>
      </c>
      <c r="H18" s="20">
        <v>1042.7117450000001</v>
      </c>
      <c r="I18" s="21">
        <f t="shared" si="1"/>
        <v>8326053.2838250007</v>
      </c>
      <c r="J18" s="1"/>
      <c r="K18" s="1"/>
      <c r="L18" s="1"/>
      <c r="M18" s="1"/>
      <c r="N18" s="1"/>
    </row>
    <row r="19" spans="1:14" x14ac:dyDescent="0.3">
      <c r="A19" s="18">
        <v>43935</v>
      </c>
      <c r="B19" s="19">
        <v>22014</v>
      </c>
      <c r="C19" s="20">
        <v>1024.316699</v>
      </c>
      <c r="D19" s="21">
        <f t="shared" si="0"/>
        <v>22549307.811786</v>
      </c>
      <c r="E19" s="1"/>
      <c r="F19" s="18">
        <v>43935</v>
      </c>
      <c r="G19" s="19">
        <v>4072</v>
      </c>
      <c r="H19" s="20">
        <v>1054.8407460000001</v>
      </c>
      <c r="I19" s="21">
        <f t="shared" si="1"/>
        <v>4295311.5177120008</v>
      </c>
      <c r="J19" s="1"/>
      <c r="K19" s="1"/>
      <c r="L19" s="1"/>
      <c r="M19" s="1"/>
      <c r="N19" s="1"/>
    </row>
    <row r="20" spans="1:14" x14ac:dyDescent="0.3">
      <c r="A20" s="18">
        <v>43977</v>
      </c>
      <c r="B20" s="19">
        <v>17815</v>
      </c>
      <c r="C20" s="20">
        <v>1030.3475073499999</v>
      </c>
      <c r="D20" s="21">
        <f t="shared" si="0"/>
        <v>18355640.84344025</v>
      </c>
      <c r="E20" s="1"/>
      <c r="F20" s="18">
        <v>43977</v>
      </c>
      <c r="G20" s="19">
        <v>3268</v>
      </c>
      <c r="H20" s="20">
        <v>1069.9557609999999</v>
      </c>
      <c r="I20" s="21">
        <f t="shared" si="1"/>
        <v>3496615.4269479997</v>
      </c>
      <c r="J20" s="1"/>
      <c r="K20" s="1"/>
      <c r="L20" s="1"/>
      <c r="M20" s="1"/>
      <c r="N20" s="1"/>
    </row>
    <row r="21" spans="1:14" x14ac:dyDescent="0.3">
      <c r="A21" s="18">
        <v>44000</v>
      </c>
      <c r="B21" s="19">
        <v>33599</v>
      </c>
      <c r="C21" s="20">
        <v>1033.78770635</v>
      </c>
      <c r="D21" s="21">
        <f t="shared" si="0"/>
        <v>34734233.14565365</v>
      </c>
      <c r="E21" s="1"/>
      <c r="F21" s="18">
        <v>44000</v>
      </c>
      <c r="G21" s="19">
        <v>6136</v>
      </c>
      <c r="H21" s="20">
        <v>1078.4057929999999</v>
      </c>
      <c r="I21" s="21">
        <f t="shared" si="1"/>
        <v>6617097.9458479993</v>
      </c>
      <c r="J21" s="1"/>
      <c r="K21" s="1"/>
      <c r="L21" s="1"/>
      <c r="M21" s="1"/>
      <c r="N21" s="1"/>
    </row>
    <row r="22" spans="1:14" x14ac:dyDescent="0.3">
      <c r="A22" s="18">
        <v>44039</v>
      </c>
      <c r="B22" s="19">
        <v>62790</v>
      </c>
      <c r="C22" s="20">
        <v>1038.8347921</v>
      </c>
      <c r="D22" s="21">
        <f t="shared" si="0"/>
        <v>65228436.595959</v>
      </c>
      <c r="E22" s="1"/>
      <c r="F22" s="18">
        <v>44039</v>
      </c>
      <c r="G22" s="19">
        <v>11378</v>
      </c>
      <c r="H22" s="20">
        <v>1091.992397</v>
      </c>
      <c r="I22" s="21">
        <f t="shared" si="1"/>
        <v>12424689.493066</v>
      </c>
      <c r="J22" s="1"/>
      <c r="K22" s="1"/>
      <c r="L22" s="1"/>
      <c r="M22" s="1"/>
      <c r="N22" s="1"/>
    </row>
    <row r="23" spans="1:14" x14ac:dyDescent="0.3">
      <c r="A23" s="18">
        <v>44071</v>
      </c>
      <c r="B23" s="19">
        <v>264867</v>
      </c>
      <c r="C23" s="20">
        <v>968.04406328000005</v>
      </c>
      <c r="D23" s="21">
        <v>256402926.90878376</v>
      </c>
      <c r="E23" s="1"/>
      <c r="F23" s="18">
        <v>44071</v>
      </c>
      <c r="G23" s="19">
        <v>50586</v>
      </c>
      <c r="H23" s="20">
        <v>965.47488111999996</v>
      </c>
      <c r="I23" s="21">
        <v>48839512.336336315</v>
      </c>
      <c r="J23" s="1"/>
      <c r="K23" s="1"/>
      <c r="L23" s="1"/>
      <c r="M23" s="1"/>
      <c r="N23" s="1"/>
    </row>
    <row r="24" spans="1:14" x14ac:dyDescent="0.3">
      <c r="A24" s="18">
        <v>44098</v>
      </c>
      <c r="B24" s="19">
        <v>109965</v>
      </c>
      <c r="C24" s="20">
        <v>921.84210943000005</v>
      </c>
      <c r="D24" s="21">
        <v>101370367.56346996</v>
      </c>
      <c r="E24" s="1"/>
      <c r="F24" s="18">
        <v>44098</v>
      </c>
      <c r="G24" s="19">
        <v>20393</v>
      </c>
      <c r="H24" s="20">
        <v>946.83743686000003</v>
      </c>
      <c r="I24" s="21">
        <v>19308855.849885982</v>
      </c>
      <c r="J24" s="1"/>
      <c r="K24" s="1"/>
      <c r="L24" s="1"/>
      <c r="M24" s="1"/>
      <c r="N24" s="1"/>
    </row>
    <row r="25" spans="1:14" x14ac:dyDescent="0.3">
      <c r="A25" s="18">
        <v>44133</v>
      </c>
      <c r="B25" s="19">
        <v>148417</v>
      </c>
      <c r="C25" s="20">
        <v>857.70666301999995</v>
      </c>
      <c r="D25" s="21">
        <v>127298249.80543934</v>
      </c>
      <c r="E25" s="1"/>
      <c r="F25" s="18">
        <v>44133</v>
      </c>
      <c r="G25" s="19">
        <v>25332</v>
      </c>
      <c r="H25" s="20">
        <v>957.18536234999999</v>
      </c>
      <c r="I25" s="21">
        <v>24247419.599050201</v>
      </c>
      <c r="J25" s="1"/>
      <c r="K25" s="1"/>
      <c r="L25" s="1"/>
      <c r="M25" s="1"/>
      <c r="N25" s="1"/>
    </row>
    <row r="26" spans="1:14" x14ac:dyDescent="0.3">
      <c r="A26" s="18">
        <v>44000</v>
      </c>
      <c r="B26" s="19">
        <v>33599</v>
      </c>
      <c r="C26" s="20">
        <v>1033.78770635</v>
      </c>
      <c r="D26" s="21">
        <f>B26*C26</f>
        <v>34734233.14565365</v>
      </c>
      <c r="E26" s="1"/>
      <c r="F26" s="18">
        <v>44000</v>
      </c>
      <c r="G26" s="19">
        <v>6136</v>
      </c>
      <c r="H26" s="20">
        <v>1078.4057929999999</v>
      </c>
      <c r="I26" s="21">
        <f>G26*H26</f>
        <v>6617097.9458479993</v>
      </c>
      <c r="J26" s="1"/>
      <c r="K26" s="1"/>
      <c r="L26" s="1"/>
      <c r="M26" s="1"/>
      <c r="N26" s="1"/>
    </row>
    <row r="27" spans="1:14" x14ac:dyDescent="0.3">
      <c r="A27" s="18">
        <v>44039</v>
      </c>
      <c r="B27" s="19">
        <v>62790</v>
      </c>
      <c r="C27" s="20">
        <v>1038.8347921</v>
      </c>
      <c r="D27" s="21">
        <f>B27*C27</f>
        <v>65228436.595959</v>
      </c>
      <c r="E27" s="1"/>
      <c r="F27" s="18">
        <v>44039</v>
      </c>
      <c r="G27" s="19">
        <v>11378</v>
      </c>
      <c r="H27" s="20">
        <v>1091.992397</v>
      </c>
      <c r="I27" s="21">
        <f>G27*H27</f>
        <v>12424689.493066</v>
      </c>
      <c r="J27" s="1"/>
      <c r="K27" s="1"/>
      <c r="L27" s="1"/>
      <c r="M27" s="1"/>
      <c r="N27" s="1"/>
    </row>
    <row r="28" spans="1:14" x14ac:dyDescent="0.3">
      <c r="A28" s="18">
        <v>44071</v>
      </c>
      <c r="B28" s="19">
        <v>264867</v>
      </c>
      <c r="C28" s="20">
        <v>968.04406328000005</v>
      </c>
      <c r="D28" s="21">
        <v>256402926.90878376</v>
      </c>
      <c r="E28" s="1"/>
      <c r="F28" s="18">
        <v>44071</v>
      </c>
      <c r="G28" s="19">
        <v>50586</v>
      </c>
      <c r="H28" s="20">
        <v>965.47488111999996</v>
      </c>
      <c r="I28" s="21">
        <v>48839512.336336315</v>
      </c>
      <c r="J28" s="1"/>
      <c r="K28" s="1"/>
      <c r="L28" s="1"/>
      <c r="M28" s="1"/>
      <c r="N28" s="1"/>
    </row>
    <row r="29" spans="1:14" x14ac:dyDescent="0.3">
      <c r="A29" s="18">
        <v>44098</v>
      </c>
      <c r="B29" s="19">
        <v>109965</v>
      </c>
      <c r="C29" s="20">
        <v>921.84210943000005</v>
      </c>
      <c r="D29" s="21">
        <v>101370367.56346996</v>
      </c>
      <c r="E29" s="1"/>
      <c r="F29" s="18">
        <v>44098</v>
      </c>
      <c r="G29" s="19">
        <v>20393</v>
      </c>
      <c r="H29" s="20">
        <v>946.83743686000003</v>
      </c>
      <c r="I29" s="21">
        <v>19308855.849885982</v>
      </c>
      <c r="J29" s="1"/>
      <c r="K29" s="1"/>
      <c r="L29" s="1"/>
      <c r="M29" s="1"/>
      <c r="N29" s="1"/>
    </row>
    <row r="30" spans="1:14" x14ac:dyDescent="0.3">
      <c r="A30" s="18">
        <v>44133</v>
      </c>
      <c r="B30" s="19">
        <v>148417</v>
      </c>
      <c r="C30" s="20">
        <v>857.70666301999995</v>
      </c>
      <c r="D30" s="21">
        <v>127298249.80543934</v>
      </c>
      <c r="E30" s="1"/>
      <c r="F30" s="18">
        <v>44133</v>
      </c>
      <c r="G30" s="19">
        <v>25332</v>
      </c>
      <c r="H30" s="20">
        <v>957.18536234999999</v>
      </c>
      <c r="I30" s="21">
        <v>24247419.599050201</v>
      </c>
      <c r="J30" s="1"/>
      <c r="K30" s="1"/>
      <c r="L30" s="1"/>
      <c r="M30" s="1"/>
      <c r="N30" s="1"/>
    </row>
    <row r="31" spans="1:14" x14ac:dyDescent="0.3">
      <c r="A31" s="18"/>
      <c r="B31" s="19"/>
      <c r="C31" s="20"/>
      <c r="D31" s="21"/>
      <c r="E31" s="1"/>
      <c r="F31" s="18"/>
      <c r="G31" s="19"/>
      <c r="H31" s="20"/>
      <c r="I31" s="21"/>
      <c r="J31" s="1"/>
      <c r="K31" s="1"/>
      <c r="L31" s="1"/>
      <c r="M31" s="1"/>
      <c r="N31" s="1"/>
    </row>
    <row r="32" spans="1:14" x14ac:dyDescent="0.3">
      <c r="A32" s="18"/>
      <c r="B32" s="19"/>
      <c r="C32" s="20"/>
      <c r="D32" s="21"/>
      <c r="E32" s="1"/>
      <c r="F32" s="18"/>
      <c r="G32" s="19"/>
      <c r="H32" s="20"/>
      <c r="I32" s="21"/>
      <c r="J32" s="1"/>
      <c r="K32" s="1"/>
      <c r="L32" s="1"/>
      <c r="M32" s="1"/>
      <c r="N32" s="1"/>
    </row>
    <row r="33" spans="1:14" x14ac:dyDescent="0.3">
      <c r="A33"/>
    </row>
    <row r="34" spans="1:14" x14ac:dyDescent="0.3">
      <c r="A34"/>
    </row>
    <row r="35" spans="1:14" x14ac:dyDescent="0.3">
      <c r="A35"/>
    </row>
    <row r="36" spans="1:14" x14ac:dyDescent="0.3">
      <c r="J36" s="1"/>
      <c r="K36" s="1"/>
      <c r="L36" s="1"/>
      <c r="M36" s="1"/>
      <c r="N36" s="1"/>
    </row>
    <row r="37" spans="1:14" x14ac:dyDescent="0.3">
      <c r="J37" s="1"/>
      <c r="K37" s="1"/>
      <c r="L37" s="1"/>
      <c r="M37" s="1"/>
      <c r="N37" s="1"/>
    </row>
    <row r="38" spans="1:14" x14ac:dyDescent="0.3">
      <c r="J38" s="1"/>
      <c r="K38" s="1"/>
      <c r="L38" s="1"/>
      <c r="M38" s="1"/>
      <c r="N38" s="1"/>
    </row>
    <row r="39" spans="1:14" x14ac:dyDescent="0.3">
      <c r="J39" s="1"/>
      <c r="K39" s="1"/>
      <c r="L39" s="1"/>
      <c r="M39" s="1"/>
      <c r="N39" s="1"/>
    </row>
    <row r="40" spans="1:14" x14ac:dyDescent="0.3">
      <c r="J40" s="1"/>
      <c r="K40" s="1"/>
      <c r="L40" s="1"/>
      <c r="M40" s="1"/>
      <c r="N40" s="1"/>
    </row>
    <row r="41" spans="1:14" x14ac:dyDescent="0.3">
      <c r="A41" s="18"/>
      <c r="B41" s="19"/>
      <c r="C41" s="20"/>
      <c r="D41" s="21"/>
      <c r="E41" s="1"/>
      <c r="F41" s="18"/>
      <c r="G41" s="19"/>
      <c r="H41" s="20"/>
      <c r="I41" s="21"/>
      <c r="J41" s="1"/>
      <c r="K41" s="1"/>
      <c r="L41" s="1"/>
      <c r="M41" s="1"/>
      <c r="N41" s="1"/>
    </row>
    <row r="42" spans="1:14" x14ac:dyDescent="0.3">
      <c r="A42" s="18"/>
      <c r="B42" s="19"/>
      <c r="C42" s="20"/>
      <c r="D42" s="21"/>
      <c r="E42" s="1"/>
      <c r="F42" s="18"/>
      <c r="G42" s="19"/>
      <c r="H42" s="20"/>
      <c r="I42" s="21"/>
      <c r="J42" s="1"/>
      <c r="K42" s="1"/>
      <c r="L42" s="1"/>
      <c r="M42" s="1"/>
      <c r="N42" s="1"/>
    </row>
    <row r="43" spans="1:14" x14ac:dyDescent="0.3">
      <c r="A43" s="18"/>
      <c r="B43" s="19"/>
      <c r="C43" s="20"/>
      <c r="D43" s="21"/>
      <c r="E43" s="1"/>
      <c r="F43" s="18"/>
      <c r="G43" s="19"/>
      <c r="H43" s="20"/>
      <c r="I43" s="21"/>
      <c r="J43" s="1"/>
      <c r="K43" s="1"/>
      <c r="L43" s="1"/>
      <c r="M43" s="1"/>
      <c r="N43" s="1"/>
    </row>
    <row r="44" spans="1:14" x14ac:dyDescent="0.3">
      <c r="A44" s="18"/>
      <c r="B44" s="19"/>
      <c r="C44" s="20"/>
      <c r="D44" s="21"/>
      <c r="E44" s="1"/>
      <c r="F44" s="18"/>
      <c r="G44" s="19"/>
      <c r="H44" s="20"/>
      <c r="I44" s="21"/>
      <c r="J44" s="1"/>
      <c r="K44" s="1"/>
      <c r="L44" s="1"/>
      <c r="M44" s="1"/>
      <c r="N44" s="1"/>
    </row>
    <row r="45" spans="1:14" x14ac:dyDescent="0.3">
      <c r="A45" s="18"/>
      <c r="B45" s="19"/>
      <c r="C45" s="20"/>
      <c r="D45" s="21"/>
      <c r="E45" s="1"/>
      <c r="F45" s="18"/>
      <c r="G45" s="19"/>
      <c r="H45" s="20"/>
      <c r="I45" s="21"/>
      <c r="J45" s="1"/>
      <c r="K45" s="1"/>
      <c r="L45" s="1"/>
      <c r="M45" s="1"/>
      <c r="N45" s="1"/>
    </row>
    <row r="46" spans="1:14" x14ac:dyDescent="0.3">
      <c r="A46" s="18"/>
      <c r="B46" s="19"/>
      <c r="C46" s="20"/>
      <c r="D46" s="21"/>
      <c r="E46" s="1"/>
      <c r="F46" s="18"/>
      <c r="G46" s="19"/>
      <c r="H46" s="20"/>
      <c r="I46" s="21"/>
      <c r="J46" s="1"/>
      <c r="K46" s="1"/>
      <c r="L46" s="1"/>
      <c r="M46" s="1"/>
      <c r="N46" s="1"/>
    </row>
    <row r="47" spans="1:14" x14ac:dyDescent="0.3">
      <c r="A47" s="18"/>
      <c r="B47" s="19"/>
      <c r="C47" s="20"/>
      <c r="D47" s="21"/>
      <c r="E47" s="1"/>
      <c r="F47" s="18"/>
      <c r="G47" s="19"/>
      <c r="H47" s="20"/>
      <c r="I47" s="21"/>
      <c r="J47" s="1"/>
      <c r="K47" s="1"/>
      <c r="L47" s="1"/>
      <c r="M47" s="1"/>
      <c r="N47" s="1"/>
    </row>
    <row r="48" spans="1:14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  <row r="105" spans="1:1" x14ac:dyDescent="0.3">
      <c r="A105"/>
    </row>
    <row r="106" spans="1:1" x14ac:dyDescent="0.3">
      <c r="A106"/>
    </row>
    <row r="107" spans="1:1" x14ac:dyDescent="0.3">
      <c r="A107"/>
    </row>
    <row r="108" spans="1:1" x14ac:dyDescent="0.3">
      <c r="A108"/>
    </row>
    <row r="109" spans="1:1" x14ac:dyDescent="0.3">
      <c r="A109"/>
    </row>
    <row r="110" spans="1:1" x14ac:dyDescent="0.3">
      <c r="A110"/>
    </row>
    <row r="111" spans="1:1" x14ac:dyDescent="0.3">
      <c r="A111"/>
    </row>
    <row r="112" spans="1:1" x14ac:dyDescent="0.3">
      <c r="A112"/>
    </row>
    <row r="113" spans="1:1" x14ac:dyDescent="0.3">
      <c r="A113"/>
    </row>
    <row r="114" spans="1:1" x14ac:dyDescent="0.3">
      <c r="A114"/>
    </row>
    <row r="115" spans="1:1" x14ac:dyDescent="0.3">
      <c r="A115"/>
    </row>
    <row r="116" spans="1:1" x14ac:dyDescent="0.3">
      <c r="A116"/>
    </row>
    <row r="117" spans="1:1" x14ac:dyDescent="0.3">
      <c r="A117"/>
    </row>
    <row r="121" spans="1:1" x14ac:dyDescent="0.3">
      <c r="A121"/>
    </row>
    <row r="122" spans="1:1" x14ac:dyDescent="0.3">
      <c r="A122"/>
    </row>
    <row r="123" spans="1:1" x14ac:dyDescent="0.3">
      <c r="A123"/>
    </row>
    <row r="124" spans="1:1" x14ac:dyDescent="0.3">
      <c r="A124"/>
    </row>
    <row r="125" spans="1:1" x14ac:dyDescent="0.3">
      <c r="A125"/>
    </row>
    <row r="126" spans="1:1" x14ac:dyDescent="0.3">
      <c r="A126"/>
    </row>
    <row r="127" spans="1:1" x14ac:dyDescent="0.3">
      <c r="A127"/>
    </row>
    <row r="128" spans="1:1" x14ac:dyDescent="0.3">
      <c r="A128"/>
    </row>
    <row r="129" spans="1:1" x14ac:dyDescent="0.3">
      <c r="A129"/>
    </row>
    <row r="130" spans="1:1" x14ac:dyDescent="0.3">
      <c r="A130"/>
    </row>
    <row r="131" spans="1:1" x14ac:dyDescent="0.3">
      <c r="A131"/>
    </row>
    <row r="132" spans="1:1" x14ac:dyDescent="0.3">
      <c r="A132"/>
    </row>
    <row r="133" spans="1:1" x14ac:dyDescent="0.3">
      <c r="A133"/>
    </row>
    <row r="134" spans="1:1" x14ac:dyDescent="0.3">
      <c r="A134"/>
    </row>
    <row r="135" spans="1:1" x14ac:dyDescent="0.3">
      <c r="A135"/>
    </row>
    <row r="136" spans="1:1" x14ac:dyDescent="0.3">
      <c r="A136"/>
    </row>
    <row r="137" spans="1:1" x14ac:dyDescent="0.3">
      <c r="A137"/>
    </row>
    <row r="138" spans="1:1" x14ac:dyDescent="0.3">
      <c r="A138"/>
    </row>
    <row r="160" spans="1:1" x14ac:dyDescent="0.3">
      <c r="A160"/>
    </row>
    <row r="161" spans="1:1" x14ac:dyDescent="0.3">
      <c r="A161"/>
    </row>
    <row r="162" spans="1:1" x14ac:dyDescent="0.3">
      <c r="A162"/>
    </row>
    <row r="163" spans="1:1" x14ac:dyDescent="0.3">
      <c r="A163"/>
    </row>
    <row r="164" spans="1:1" x14ac:dyDescent="0.3">
      <c r="A164"/>
    </row>
    <row r="165" spans="1:1" x14ac:dyDescent="0.3">
      <c r="A165"/>
    </row>
    <row r="166" spans="1:1" x14ac:dyDescent="0.3">
      <c r="A166"/>
    </row>
    <row r="167" spans="1:1" x14ac:dyDescent="0.3">
      <c r="A167"/>
    </row>
    <row r="168" spans="1:1" x14ac:dyDescent="0.3">
      <c r="A168"/>
    </row>
    <row r="169" spans="1:1" x14ac:dyDescent="0.3">
      <c r="A169"/>
    </row>
    <row r="170" spans="1:1" x14ac:dyDescent="0.3">
      <c r="A170"/>
    </row>
    <row r="171" spans="1:1" x14ac:dyDescent="0.3">
      <c r="A171"/>
    </row>
    <row r="212" spans="1:1" x14ac:dyDescent="0.3">
      <c r="A212" s="6"/>
    </row>
    <row r="213" spans="1:1" x14ac:dyDescent="0.3">
      <c r="A213" s="6"/>
    </row>
    <row r="214" spans="1:1" x14ac:dyDescent="0.3">
      <c r="A214" s="6"/>
    </row>
    <row r="215" spans="1:1" x14ac:dyDescent="0.3">
      <c r="A215" s="6"/>
    </row>
    <row r="216" spans="1:1" x14ac:dyDescent="0.3">
      <c r="A216" s="6"/>
    </row>
    <row r="217" spans="1:1" x14ac:dyDescent="0.3">
      <c r="A217" s="6"/>
    </row>
    <row r="218" spans="1:1" x14ac:dyDescent="0.3">
      <c r="A218" s="6"/>
    </row>
    <row r="219" spans="1:1" x14ac:dyDescent="0.3">
      <c r="A219" s="6"/>
    </row>
    <row r="220" spans="1:1" x14ac:dyDescent="0.3">
      <c r="A220" s="6"/>
    </row>
    <row r="221" spans="1:1" x14ac:dyDescent="0.3">
      <c r="A221" s="6"/>
    </row>
    <row r="222" spans="1:1" x14ac:dyDescent="0.3">
      <c r="A222" s="6"/>
    </row>
    <row r="223" spans="1:1" x14ac:dyDescent="0.3">
      <c r="A223" s="6"/>
    </row>
    <row r="224" spans="1:1" x14ac:dyDescent="0.3">
      <c r="A224" s="6"/>
    </row>
    <row r="225" spans="1:1" x14ac:dyDescent="0.3">
      <c r="A225" s="6"/>
    </row>
    <row r="226" spans="1:1" x14ac:dyDescent="0.3">
      <c r="A226" s="6"/>
    </row>
    <row r="227" spans="1:1" x14ac:dyDescent="0.3">
      <c r="A227" s="6"/>
    </row>
    <row r="228" spans="1:1" x14ac:dyDescent="0.3">
      <c r="A228" s="6"/>
    </row>
    <row r="229" spans="1:1" x14ac:dyDescent="0.3">
      <c r="A229" s="6"/>
    </row>
    <row r="230" spans="1:1" x14ac:dyDescent="0.3">
      <c r="A230" s="6"/>
    </row>
    <row r="231" spans="1:1" x14ac:dyDescent="0.3">
      <c r="A231" s="6"/>
    </row>
    <row r="232" spans="1:1" x14ac:dyDescent="0.3">
      <c r="A232" s="6"/>
    </row>
    <row r="233" spans="1:1" x14ac:dyDescent="0.3">
      <c r="A233" s="6"/>
    </row>
    <row r="234" spans="1:1" x14ac:dyDescent="0.3">
      <c r="A234" s="6"/>
    </row>
    <row r="235" spans="1:1" x14ac:dyDescent="0.3">
      <c r="A235" s="6"/>
    </row>
    <row r="236" spans="1:1" x14ac:dyDescent="0.3">
      <c r="A236" s="6"/>
    </row>
    <row r="237" spans="1:1" x14ac:dyDescent="0.3">
      <c r="A237" s="6"/>
    </row>
    <row r="238" spans="1:1" x14ac:dyDescent="0.3">
      <c r="A238" s="6"/>
    </row>
  </sheetData>
  <mergeCells count="4">
    <mergeCell ref="A11:D11"/>
    <mergeCell ref="F11:I11"/>
    <mergeCell ref="K11:N11"/>
    <mergeCell ref="K15:N15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DB13D-3AE2-41CD-9FAE-2A187C51D6C1}">
  <dimension ref="A1:V1117"/>
  <sheetViews>
    <sheetView showGridLines="0" zoomScale="70" zoomScaleNormal="70" workbookViewId="0"/>
  </sheetViews>
  <sheetFormatPr defaultColWidth="8.6640625" defaultRowHeight="14.4" x14ac:dyDescent="0.3"/>
  <cols>
    <col min="1" max="1" width="13.5546875" style="8" bestFit="1" customWidth="1"/>
    <col min="2" max="2" width="11.88671875" style="8" bestFit="1" customWidth="1"/>
    <col min="3" max="3" width="20.33203125" style="8" bestFit="1" customWidth="1"/>
    <col min="4" max="4" width="11.33203125" style="8" bestFit="1" customWidth="1"/>
    <col min="5" max="5" width="8.88671875" style="8" bestFit="1" customWidth="1"/>
    <col min="6" max="6" width="21.6640625" style="8" bestFit="1" customWidth="1"/>
    <col min="7" max="7" width="21.44140625" style="8" bestFit="1" customWidth="1"/>
    <col min="8" max="8" width="21.109375" style="8" bestFit="1" customWidth="1"/>
    <col min="9" max="9" width="20.5546875" style="8" bestFit="1" customWidth="1"/>
    <col min="10" max="10" width="9.88671875" style="8" bestFit="1" customWidth="1"/>
    <col min="11" max="11" width="17.5546875" style="8" bestFit="1" customWidth="1"/>
    <col min="12" max="12" width="11.5546875" style="8" bestFit="1" customWidth="1"/>
    <col min="13" max="13" width="9.6640625" style="8" bestFit="1" customWidth="1"/>
    <col min="14" max="14" width="11.88671875" style="8" bestFit="1" customWidth="1"/>
    <col min="15" max="15" width="12.5546875" style="8" bestFit="1" customWidth="1"/>
    <col min="16" max="16" width="13.33203125" style="8" bestFit="1" customWidth="1"/>
    <col min="17" max="17" width="18.109375" style="8" bestFit="1" customWidth="1"/>
    <col min="18" max="18" width="12.5546875" style="8" bestFit="1" customWidth="1"/>
    <col min="19" max="19" width="13.6640625" style="8" bestFit="1" customWidth="1"/>
    <col min="20" max="20" width="15.88671875" style="3" bestFit="1" customWidth="1"/>
    <col min="21" max="21" width="11.44140625" style="42" bestFit="1" customWidth="1"/>
    <col min="22" max="22" width="20.33203125" style="80" bestFit="1" customWidth="1"/>
    <col min="23" max="16384" width="8.6640625" style="8"/>
  </cols>
  <sheetData>
    <row r="1" spans="1:22" x14ac:dyDescent="0.3">
      <c r="A1" s="8" t="s">
        <v>97</v>
      </c>
      <c r="B1" s="8" t="s">
        <v>98</v>
      </c>
      <c r="C1" s="8" t="s">
        <v>99</v>
      </c>
      <c r="D1" s="4" t="s">
        <v>100</v>
      </c>
      <c r="E1" s="8" t="s">
        <v>101</v>
      </c>
      <c r="F1" s="8" t="s">
        <v>102</v>
      </c>
      <c r="G1" s="8" t="s">
        <v>103</v>
      </c>
      <c r="H1" s="8" t="s">
        <v>104</v>
      </c>
      <c r="I1" s="8" t="s">
        <v>105</v>
      </c>
      <c r="J1" s="8" t="s">
        <v>0</v>
      </c>
      <c r="K1" s="8" t="s">
        <v>106</v>
      </c>
      <c r="L1" s="8" t="s">
        <v>107</v>
      </c>
      <c r="M1" s="8" t="s">
        <v>108</v>
      </c>
      <c r="N1" s="8" t="s">
        <v>109</v>
      </c>
      <c r="O1" s="8" t="s">
        <v>110</v>
      </c>
      <c r="P1" s="8" t="s">
        <v>111</v>
      </c>
      <c r="Q1" s="8" t="s">
        <v>112</v>
      </c>
      <c r="R1" s="8" t="s">
        <v>113</v>
      </c>
      <c r="S1" s="8" t="s">
        <v>114</v>
      </c>
      <c r="T1" s="3" t="s">
        <v>115</v>
      </c>
      <c r="U1" s="80" t="s">
        <v>180</v>
      </c>
      <c r="V1" s="80" t="s">
        <v>71</v>
      </c>
    </row>
    <row r="2" spans="1:22" x14ac:dyDescent="0.3">
      <c r="A2" s="4">
        <v>44316</v>
      </c>
      <c r="B2" s="8">
        <v>29894663000189</v>
      </c>
      <c r="C2" s="8" t="s">
        <v>96</v>
      </c>
      <c r="D2" s="4">
        <v>43873</v>
      </c>
      <c r="E2" s="8">
        <v>163.37</v>
      </c>
      <c r="F2" s="4">
        <v>44111</v>
      </c>
      <c r="G2" s="8">
        <v>-205</v>
      </c>
      <c r="H2" s="4">
        <v>46029</v>
      </c>
      <c r="I2" s="8">
        <v>1713</v>
      </c>
      <c r="J2" s="8">
        <v>290075187</v>
      </c>
      <c r="K2" s="8">
        <v>72</v>
      </c>
      <c r="M2" s="3"/>
      <c r="N2" s="8">
        <v>1.36</v>
      </c>
      <c r="O2" s="71">
        <v>7243.05</v>
      </c>
      <c r="P2" s="8">
        <v>7382.2700000000013</v>
      </c>
      <c r="Q2" s="8">
        <v>1.636026</v>
      </c>
      <c r="R2" s="8">
        <v>7659.94</v>
      </c>
      <c r="S2" s="8">
        <v>1.636026</v>
      </c>
      <c r="T2" s="82">
        <v>7243.05</v>
      </c>
      <c r="U2" s="81" t="str">
        <f t="shared" ref="U2:U65" si="0">MONTH(D2)&amp;YEAR(D2)</f>
        <v>22020</v>
      </c>
      <c r="V2" s="80" t="str">
        <f>_xlfn.IFS(G2&lt;-120,"Acima de 120 dias",G2&lt;=-90,"91 a 120 dias",G2&lt;=-61,"61 a 90 dias",G2&lt;=-31,"31 a 60 dias",G2&gt;=-30,"1 a 30 dias")</f>
        <v>Acima de 120 dias</v>
      </c>
    </row>
    <row r="3" spans="1:22" x14ac:dyDescent="0.3">
      <c r="A3" s="4">
        <v>44316</v>
      </c>
      <c r="B3" s="8">
        <v>29894663000189</v>
      </c>
      <c r="C3" s="8" t="s">
        <v>96</v>
      </c>
      <c r="D3" s="4">
        <v>43843</v>
      </c>
      <c r="E3" s="8">
        <v>89.12</v>
      </c>
      <c r="F3" s="4">
        <v>43928</v>
      </c>
      <c r="G3" s="8">
        <v>-388</v>
      </c>
      <c r="H3" s="4">
        <v>45999</v>
      </c>
      <c r="I3" s="8">
        <v>1683</v>
      </c>
      <c r="J3" s="8">
        <v>290078965</v>
      </c>
      <c r="K3" s="8">
        <v>72</v>
      </c>
      <c r="N3" s="8">
        <v>1.503034</v>
      </c>
      <c r="O3" s="71">
        <v>4156.6499999999996</v>
      </c>
      <c r="P3" s="8">
        <v>3859.4399999999978</v>
      </c>
      <c r="Q3" s="8">
        <v>2.050192</v>
      </c>
      <c r="R3" s="8">
        <v>4554.8999999999996</v>
      </c>
      <c r="S3" s="8">
        <v>2.050192</v>
      </c>
      <c r="T3" s="82">
        <v>4156.6499999999996</v>
      </c>
      <c r="U3" s="81" t="str">
        <f t="shared" si="0"/>
        <v>12020</v>
      </c>
      <c r="V3" s="80" t="str">
        <f t="shared" ref="V3:V66" si="1">_xlfn.IFS(G3&lt;-120,"Acima de 120 dias",G3&lt;=-90,"91 a 120 dias",G3&lt;=-61,"61 a 90 dias",G3&lt;=-31,"31 a 60 dias",G3&gt;=-30,"1 a 30 dias")</f>
        <v>Acima de 120 dias</v>
      </c>
    </row>
    <row r="4" spans="1:22" x14ac:dyDescent="0.3">
      <c r="A4" s="4">
        <v>44316</v>
      </c>
      <c r="B4" s="8">
        <v>29894663000189</v>
      </c>
      <c r="C4" s="8" t="s">
        <v>96</v>
      </c>
      <c r="D4" s="4">
        <v>43903</v>
      </c>
      <c r="E4" s="8">
        <v>198.42</v>
      </c>
      <c r="F4" s="4">
        <v>44142</v>
      </c>
      <c r="G4" s="8">
        <v>-174</v>
      </c>
      <c r="H4" s="4">
        <v>46062</v>
      </c>
      <c r="I4" s="8">
        <v>1746</v>
      </c>
      <c r="J4" s="8">
        <v>290080619</v>
      </c>
      <c r="K4" s="8">
        <v>72</v>
      </c>
      <c r="N4" s="8">
        <v>1.36</v>
      </c>
      <c r="O4" s="71">
        <v>8612.83</v>
      </c>
      <c r="P4" s="8">
        <v>8964.260000000002</v>
      </c>
      <c r="Q4" s="8">
        <v>1.671853</v>
      </c>
      <c r="R4" s="8">
        <v>9195.7900000000009</v>
      </c>
      <c r="S4" s="8">
        <v>1.671853</v>
      </c>
      <c r="T4" s="82">
        <v>8612.83</v>
      </c>
      <c r="U4" s="81" t="str">
        <f t="shared" si="0"/>
        <v>32020</v>
      </c>
      <c r="V4" s="80" t="str">
        <f t="shared" si="1"/>
        <v>Acima de 120 dias</v>
      </c>
    </row>
    <row r="5" spans="1:22" x14ac:dyDescent="0.3">
      <c r="A5" s="4">
        <v>44316</v>
      </c>
      <c r="B5" s="8">
        <v>29894663000189</v>
      </c>
      <c r="C5" s="8" t="s">
        <v>96</v>
      </c>
      <c r="D5" s="4">
        <v>43873</v>
      </c>
      <c r="E5" s="8">
        <v>299.3</v>
      </c>
      <c r="F5" s="4">
        <v>44019</v>
      </c>
      <c r="G5" s="8">
        <v>-297</v>
      </c>
      <c r="H5" s="4">
        <v>46029</v>
      </c>
      <c r="I5" s="8">
        <v>1713</v>
      </c>
      <c r="J5" s="8">
        <v>290081730</v>
      </c>
      <c r="K5" s="8">
        <v>72</v>
      </c>
      <c r="N5" s="8">
        <v>1.3623771553621595</v>
      </c>
      <c r="O5" s="71">
        <v>14001.5</v>
      </c>
      <c r="P5" s="8">
        <v>13514.770000000002</v>
      </c>
      <c r="Q5" s="8">
        <v>1.7000310000000001</v>
      </c>
      <c r="R5" s="8">
        <v>14924.259999999998</v>
      </c>
      <c r="S5" s="8">
        <v>1.7000310000000001</v>
      </c>
      <c r="T5" s="82">
        <v>14001.5</v>
      </c>
      <c r="U5" s="81" t="str">
        <f t="shared" si="0"/>
        <v>22020</v>
      </c>
      <c r="V5" s="80" t="str">
        <f t="shared" si="1"/>
        <v>Acima de 120 dias</v>
      </c>
    </row>
    <row r="6" spans="1:22" x14ac:dyDescent="0.3">
      <c r="A6" s="4">
        <v>44316</v>
      </c>
      <c r="B6" s="8">
        <v>29894663000189</v>
      </c>
      <c r="C6" s="8" t="s">
        <v>96</v>
      </c>
      <c r="D6" s="4">
        <v>43791</v>
      </c>
      <c r="E6" s="8">
        <v>83</v>
      </c>
      <c r="F6" s="4">
        <v>44019</v>
      </c>
      <c r="G6" s="8">
        <v>-297</v>
      </c>
      <c r="H6" s="4">
        <v>45937</v>
      </c>
      <c r="I6" s="8">
        <v>1621</v>
      </c>
      <c r="J6" s="8">
        <v>290153637</v>
      </c>
      <c r="K6" s="8">
        <v>72</v>
      </c>
      <c r="N6" s="8">
        <v>1.3460000000000001</v>
      </c>
      <c r="O6" s="71">
        <v>3778.75</v>
      </c>
      <c r="P6" s="8">
        <v>3782.08</v>
      </c>
      <c r="Q6" s="8">
        <v>1.7102029999999999</v>
      </c>
      <c r="R6" s="8">
        <v>4033.68</v>
      </c>
      <c r="S6" s="8">
        <v>1.7102029999999999</v>
      </c>
      <c r="T6" s="82">
        <v>3778.75</v>
      </c>
      <c r="U6" s="81" t="str">
        <f t="shared" si="0"/>
        <v>112019</v>
      </c>
      <c r="V6" s="80" t="str">
        <f t="shared" si="1"/>
        <v>Acima de 120 dias</v>
      </c>
    </row>
    <row r="7" spans="1:22" x14ac:dyDescent="0.3">
      <c r="A7" s="4">
        <v>44316</v>
      </c>
      <c r="B7" s="8">
        <v>29894663000189</v>
      </c>
      <c r="C7" s="8" t="s">
        <v>96</v>
      </c>
      <c r="D7" s="4">
        <v>43791</v>
      </c>
      <c r="E7" s="8">
        <v>212.65</v>
      </c>
      <c r="F7" s="4">
        <v>43928</v>
      </c>
      <c r="G7" s="8">
        <v>-388</v>
      </c>
      <c r="H7" s="4">
        <v>45937</v>
      </c>
      <c r="I7" s="8">
        <v>1621</v>
      </c>
      <c r="J7" s="8">
        <v>290154868</v>
      </c>
      <c r="K7" s="8">
        <v>72</v>
      </c>
      <c r="N7" s="8">
        <v>1.3460000000000001</v>
      </c>
      <c r="O7" s="71">
        <v>10342.200000000001</v>
      </c>
      <c r="P7" s="8">
        <v>9689.8499999999985</v>
      </c>
      <c r="Q7" s="8">
        <v>1.6966669999999999</v>
      </c>
      <c r="R7" s="8">
        <v>10972.36</v>
      </c>
      <c r="S7" s="8">
        <v>1.6966669999999999</v>
      </c>
      <c r="T7" s="82">
        <v>10342.200000000001</v>
      </c>
      <c r="U7" s="81" t="str">
        <f t="shared" si="0"/>
        <v>112019</v>
      </c>
      <c r="V7" s="80" t="str">
        <f t="shared" si="1"/>
        <v>Acima de 120 dias</v>
      </c>
    </row>
    <row r="8" spans="1:22" x14ac:dyDescent="0.3">
      <c r="A8" s="4">
        <v>44316</v>
      </c>
      <c r="B8" s="8">
        <v>29894663000189</v>
      </c>
      <c r="C8" s="8" t="s">
        <v>96</v>
      </c>
      <c r="D8" s="4">
        <v>43815</v>
      </c>
      <c r="E8" s="8">
        <v>194.33</v>
      </c>
      <c r="F8" s="4">
        <v>43868</v>
      </c>
      <c r="G8" s="8">
        <v>-448</v>
      </c>
      <c r="H8" s="4">
        <v>45968</v>
      </c>
      <c r="I8" s="8">
        <v>1652</v>
      </c>
      <c r="J8" s="8">
        <v>290157712</v>
      </c>
      <c r="K8" s="8">
        <v>72</v>
      </c>
      <c r="N8" s="8">
        <v>1.3599999999999999</v>
      </c>
      <c r="O8" s="71">
        <v>10002.94</v>
      </c>
      <c r="P8" s="8">
        <v>8792.6299999999974</v>
      </c>
      <c r="Q8" s="8">
        <v>1.643081</v>
      </c>
      <c r="R8" s="8">
        <v>10484.31</v>
      </c>
      <c r="S8" s="8">
        <v>1.643081</v>
      </c>
      <c r="T8" s="82">
        <v>10002.94</v>
      </c>
      <c r="U8" s="81" t="str">
        <f t="shared" si="0"/>
        <v>122019</v>
      </c>
      <c r="V8" s="80" t="str">
        <f t="shared" si="1"/>
        <v>Acima de 120 dias</v>
      </c>
    </row>
    <row r="9" spans="1:22" x14ac:dyDescent="0.3">
      <c r="A9" s="4">
        <v>44316</v>
      </c>
      <c r="B9" s="8">
        <v>29894663000189</v>
      </c>
      <c r="C9" s="8" t="s">
        <v>96</v>
      </c>
      <c r="D9" s="4">
        <v>43815</v>
      </c>
      <c r="E9" s="8">
        <v>203.4</v>
      </c>
      <c r="F9" s="4">
        <v>43837</v>
      </c>
      <c r="G9" s="8">
        <v>-479</v>
      </c>
      <c r="H9" s="4">
        <v>45937</v>
      </c>
      <c r="I9" s="8">
        <v>1621</v>
      </c>
      <c r="J9" s="8">
        <v>290255439</v>
      </c>
      <c r="K9" s="8">
        <v>72</v>
      </c>
      <c r="N9" s="8">
        <v>1.3599999999999999</v>
      </c>
      <c r="O9" s="71">
        <v>10508.39</v>
      </c>
      <c r="P9" s="8">
        <v>9125.909999999998</v>
      </c>
      <c r="Q9" s="8">
        <v>1.693082</v>
      </c>
      <c r="R9" s="8">
        <v>11079.89</v>
      </c>
      <c r="S9" s="8">
        <v>1.693082</v>
      </c>
      <c r="T9" s="82">
        <v>10508.39</v>
      </c>
      <c r="U9" s="81" t="str">
        <f t="shared" si="0"/>
        <v>122019</v>
      </c>
      <c r="V9" s="80" t="str">
        <f t="shared" si="1"/>
        <v>Acima de 120 dias</v>
      </c>
    </row>
    <row r="10" spans="1:22" x14ac:dyDescent="0.3">
      <c r="A10" s="4">
        <v>44316</v>
      </c>
      <c r="B10" s="8">
        <v>29894663000189</v>
      </c>
      <c r="C10" s="8" t="s">
        <v>96</v>
      </c>
      <c r="D10" s="4">
        <v>43815</v>
      </c>
      <c r="E10" s="8">
        <v>281</v>
      </c>
      <c r="F10" s="4">
        <v>44050</v>
      </c>
      <c r="G10" s="8">
        <v>-266</v>
      </c>
      <c r="H10" s="4">
        <v>45968</v>
      </c>
      <c r="I10" s="8">
        <v>1652</v>
      </c>
      <c r="J10" s="8">
        <v>290257243</v>
      </c>
      <c r="K10" s="8">
        <v>72</v>
      </c>
      <c r="N10" s="8">
        <v>1.3599999999999999</v>
      </c>
      <c r="O10" s="71">
        <v>12755.94</v>
      </c>
      <c r="P10" s="8">
        <v>12714.139999999996</v>
      </c>
      <c r="Q10" s="8">
        <v>1.6526270000000001</v>
      </c>
      <c r="R10" s="8">
        <v>13474.18</v>
      </c>
      <c r="S10" s="8">
        <v>1.6526270000000001</v>
      </c>
      <c r="T10" s="82">
        <v>12755.94</v>
      </c>
      <c r="U10" s="81" t="str">
        <f t="shared" si="0"/>
        <v>122019</v>
      </c>
      <c r="V10" s="80" t="str">
        <f t="shared" si="1"/>
        <v>Acima de 120 dias</v>
      </c>
    </row>
    <row r="11" spans="1:22" x14ac:dyDescent="0.3">
      <c r="A11" s="4">
        <v>44316</v>
      </c>
      <c r="B11" s="8">
        <v>29894663000189</v>
      </c>
      <c r="C11" s="8" t="s">
        <v>96</v>
      </c>
      <c r="D11" s="4">
        <v>43815</v>
      </c>
      <c r="E11" s="8">
        <v>299.3</v>
      </c>
      <c r="F11" s="4">
        <v>43958</v>
      </c>
      <c r="G11" s="8">
        <v>-358</v>
      </c>
      <c r="H11" s="4">
        <v>45968</v>
      </c>
      <c r="I11" s="8">
        <v>1652</v>
      </c>
      <c r="J11" s="8">
        <v>290263144</v>
      </c>
      <c r="K11" s="8">
        <v>72</v>
      </c>
      <c r="N11" s="8">
        <v>1.4949999999999999</v>
      </c>
      <c r="O11" s="71">
        <v>13567.32</v>
      </c>
      <c r="P11" s="8">
        <v>13008.080000000005</v>
      </c>
      <c r="Q11" s="8">
        <v>2.0485530000000001</v>
      </c>
      <c r="R11" s="8">
        <v>14888.42</v>
      </c>
      <c r="S11" s="8">
        <v>2.0485530000000001</v>
      </c>
      <c r="T11" s="82">
        <v>13567.32</v>
      </c>
      <c r="U11" s="81" t="str">
        <f t="shared" si="0"/>
        <v>122019</v>
      </c>
      <c r="V11" s="80" t="str">
        <f t="shared" si="1"/>
        <v>Acima de 120 dias</v>
      </c>
    </row>
    <row r="12" spans="1:22" x14ac:dyDescent="0.3">
      <c r="A12" s="4">
        <v>44316</v>
      </c>
      <c r="B12" s="8">
        <v>29894663000189</v>
      </c>
      <c r="C12" s="8" t="s">
        <v>96</v>
      </c>
      <c r="D12" s="4">
        <v>43815</v>
      </c>
      <c r="E12" s="8">
        <v>281.5</v>
      </c>
      <c r="F12" s="4">
        <v>43837</v>
      </c>
      <c r="G12" s="8">
        <v>-479</v>
      </c>
      <c r="H12" s="4">
        <v>45968</v>
      </c>
      <c r="I12" s="8">
        <v>1652</v>
      </c>
      <c r="J12" s="8">
        <v>290363565</v>
      </c>
      <c r="K12" s="8">
        <v>72</v>
      </c>
      <c r="N12" s="8">
        <v>1.3599999999999999</v>
      </c>
      <c r="O12" s="71">
        <v>14688.71</v>
      </c>
      <c r="P12" s="8">
        <v>12736.710000000003</v>
      </c>
      <c r="Q12" s="8">
        <v>1.6786890000000001</v>
      </c>
      <c r="R12" s="8">
        <v>15468.69</v>
      </c>
      <c r="S12" s="8">
        <v>1.6786890000000001</v>
      </c>
      <c r="T12" s="82">
        <v>14688.71</v>
      </c>
      <c r="U12" s="81" t="str">
        <f t="shared" si="0"/>
        <v>122019</v>
      </c>
      <c r="V12" s="80" t="str">
        <f t="shared" si="1"/>
        <v>Acima de 120 dias</v>
      </c>
    </row>
    <row r="13" spans="1:22" x14ac:dyDescent="0.3">
      <c r="A13" s="4">
        <v>44316</v>
      </c>
      <c r="B13" s="8">
        <v>29894663000189</v>
      </c>
      <c r="C13" s="8" t="s">
        <v>96</v>
      </c>
      <c r="D13" s="4">
        <v>43843</v>
      </c>
      <c r="E13" s="8">
        <v>286.94</v>
      </c>
      <c r="F13" s="4">
        <v>43958</v>
      </c>
      <c r="G13" s="8">
        <v>-358</v>
      </c>
      <c r="H13" s="4">
        <v>45968</v>
      </c>
      <c r="I13" s="8">
        <v>1652</v>
      </c>
      <c r="J13" s="8">
        <v>290364102</v>
      </c>
      <c r="K13" s="8">
        <v>72</v>
      </c>
      <c r="N13" s="8">
        <v>1.36</v>
      </c>
      <c r="O13" s="71">
        <v>13828.359999999999</v>
      </c>
      <c r="P13" s="8">
        <v>12859.859999999993</v>
      </c>
      <c r="Q13" s="8">
        <v>1.6771430000000001</v>
      </c>
      <c r="R13" s="8">
        <v>14619.849999999999</v>
      </c>
      <c r="S13" s="8">
        <v>1.6771430000000001</v>
      </c>
      <c r="T13" s="82">
        <v>13828.359999999999</v>
      </c>
      <c r="U13" s="81" t="str">
        <f t="shared" si="0"/>
        <v>12020</v>
      </c>
      <c r="V13" s="80" t="str">
        <f t="shared" si="1"/>
        <v>Acima de 120 dias</v>
      </c>
    </row>
    <row r="14" spans="1:22" x14ac:dyDescent="0.3">
      <c r="A14" s="4">
        <v>44316</v>
      </c>
      <c r="B14" s="8">
        <v>29894663000189</v>
      </c>
      <c r="C14" s="8" t="s">
        <v>96</v>
      </c>
      <c r="D14" s="4">
        <v>43791</v>
      </c>
      <c r="E14" s="8">
        <v>155.12</v>
      </c>
      <c r="F14" s="4">
        <v>44111</v>
      </c>
      <c r="G14" s="8">
        <v>-205</v>
      </c>
      <c r="H14" s="4">
        <v>45937</v>
      </c>
      <c r="I14" s="8">
        <v>1621</v>
      </c>
      <c r="J14" s="8">
        <v>290453854</v>
      </c>
      <c r="K14" s="8">
        <v>72</v>
      </c>
      <c r="N14" s="8">
        <v>1.3460000000000001</v>
      </c>
      <c r="O14" s="71">
        <v>6634.71</v>
      </c>
      <c r="P14" s="8">
        <v>7068.3800000000019</v>
      </c>
      <c r="Q14" s="8">
        <v>1.6794750000000001</v>
      </c>
      <c r="R14" s="8">
        <v>7073.15</v>
      </c>
      <c r="S14" s="8">
        <v>1.6794750000000001</v>
      </c>
      <c r="T14" s="82">
        <v>6634.71</v>
      </c>
      <c r="U14" s="81" t="str">
        <f t="shared" si="0"/>
        <v>112019</v>
      </c>
      <c r="V14" s="80" t="str">
        <f t="shared" si="1"/>
        <v>Acima de 120 dias</v>
      </c>
    </row>
    <row r="15" spans="1:22" x14ac:dyDescent="0.3">
      <c r="A15" s="4">
        <v>44316</v>
      </c>
      <c r="B15" s="8">
        <v>29894663000189</v>
      </c>
      <c r="C15" s="8" t="s">
        <v>96</v>
      </c>
      <c r="D15" s="4">
        <v>43843</v>
      </c>
      <c r="E15" s="8">
        <v>130</v>
      </c>
      <c r="F15" s="4">
        <v>44203</v>
      </c>
      <c r="G15" s="8">
        <v>-113</v>
      </c>
      <c r="H15" s="4">
        <v>45968</v>
      </c>
      <c r="I15" s="8">
        <v>1652</v>
      </c>
      <c r="J15" s="8">
        <v>290457748</v>
      </c>
      <c r="K15" s="8">
        <v>72</v>
      </c>
      <c r="N15" s="8">
        <v>1.36</v>
      </c>
      <c r="O15" s="71">
        <v>5280.45</v>
      </c>
      <c r="P15" s="8">
        <v>5826.2500000000018</v>
      </c>
      <c r="Q15" s="8">
        <v>1.6256729999999999</v>
      </c>
      <c r="R15" s="8">
        <v>5583.61</v>
      </c>
      <c r="S15" s="8">
        <v>1.6256729999999999</v>
      </c>
      <c r="T15" s="82">
        <v>5280.45</v>
      </c>
      <c r="U15" s="81" t="str">
        <f t="shared" si="0"/>
        <v>12020</v>
      </c>
      <c r="V15" s="80" t="str">
        <f t="shared" si="1"/>
        <v>91 a 120 dias</v>
      </c>
    </row>
    <row r="16" spans="1:22" x14ac:dyDescent="0.3">
      <c r="A16" s="4">
        <v>44316</v>
      </c>
      <c r="B16" s="8">
        <v>29894663000189</v>
      </c>
      <c r="C16" s="8" t="s">
        <v>96</v>
      </c>
      <c r="D16" s="4">
        <v>43843</v>
      </c>
      <c r="E16" s="8">
        <v>124</v>
      </c>
      <c r="F16" s="4">
        <v>43897</v>
      </c>
      <c r="G16" s="8">
        <v>-419</v>
      </c>
      <c r="H16" s="4">
        <v>45968</v>
      </c>
      <c r="I16" s="8">
        <v>1652</v>
      </c>
      <c r="J16" s="8">
        <v>290457851</v>
      </c>
      <c r="K16" s="8">
        <v>72</v>
      </c>
      <c r="N16" s="8">
        <v>1.36</v>
      </c>
      <c r="O16" s="71">
        <v>6251.73</v>
      </c>
      <c r="P16" s="8">
        <v>5557.3100000000013</v>
      </c>
      <c r="Q16" s="8">
        <v>1.6499520000000001</v>
      </c>
      <c r="R16" s="8">
        <v>6565.93</v>
      </c>
      <c r="S16" s="8">
        <v>1.6499520000000001</v>
      </c>
      <c r="T16" s="82">
        <v>6251.73</v>
      </c>
      <c r="U16" s="81" t="str">
        <f t="shared" si="0"/>
        <v>12020</v>
      </c>
      <c r="V16" s="80" t="str">
        <f t="shared" si="1"/>
        <v>Acima de 120 dias</v>
      </c>
    </row>
    <row r="17" spans="1:22" x14ac:dyDescent="0.3">
      <c r="A17" s="4">
        <v>44316</v>
      </c>
      <c r="B17" s="8">
        <v>29894663000189</v>
      </c>
      <c r="C17" s="8" t="s">
        <v>96</v>
      </c>
      <c r="D17" s="4">
        <v>43843</v>
      </c>
      <c r="E17" s="8">
        <v>80</v>
      </c>
      <c r="F17" s="4">
        <v>43928</v>
      </c>
      <c r="G17" s="8">
        <v>-388</v>
      </c>
      <c r="H17" s="4">
        <v>45999</v>
      </c>
      <c r="I17" s="8">
        <v>1683</v>
      </c>
      <c r="J17" s="8">
        <v>290468789</v>
      </c>
      <c r="K17" s="8">
        <v>72</v>
      </c>
      <c r="N17" s="8">
        <v>1.36</v>
      </c>
      <c r="O17" s="71">
        <v>3979.9</v>
      </c>
      <c r="P17" s="8">
        <v>3615.7100000000009</v>
      </c>
      <c r="Q17" s="8">
        <v>1.6582269999999999</v>
      </c>
      <c r="R17" s="8">
        <v>4193.79</v>
      </c>
      <c r="S17" s="8">
        <v>1.6582269999999999</v>
      </c>
      <c r="T17" s="82">
        <v>3979.9</v>
      </c>
      <c r="U17" s="81" t="str">
        <f t="shared" si="0"/>
        <v>12020</v>
      </c>
      <c r="V17" s="80" t="str">
        <f t="shared" si="1"/>
        <v>Acima de 120 dias</v>
      </c>
    </row>
    <row r="18" spans="1:22" x14ac:dyDescent="0.3">
      <c r="A18" s="4">
        <v>44316</v>
      </c>
      <c r="B18" s="8">
        <v>29894663000189</v>
      </c>
      <c r="C18" s="8" t="s">
        <v>96</v>
      </c>
      <c r="D18" s="4">
        <v>43873</v>
      </c>
      <c r="E18" s="8">
        <v>250</v>
      </c>
      <c r="F18" s="4">
        <v>43897</v>
      </c>
      <c r="G18" s="8">
        <v>-419</v>
      </c>
      <c r="H18" s="4">
        <v>46029</v>
      </c>
      <c r="I18" s="8">
        <v>1713</v>
      </c>
      <c r="J18" s="8">
        <v>290478783</v>
      </c>
      <c r="K18" s="8">
        <v>72</v>
      </c>
      <c r="N18" s="8">
        <v>1.36</v>
      </c>
      <c r="O18" s="71">
        <v>12831.07</v>
      </c>
      <c r="P18" s="8">
        <v>11296.840000000004</v>
      </c>
      <c r="Q18" s="8">
        <v>1.6372960000000001</v>
      </c>
      <c r="R18" s="8">
        <v>13471.75</v>
      </c>
      <c r="S18" s="8">
        <v>1.6372960000000001</v>
      </c>
      <c r="T18" s="82">
        <v>12831.07</v>
      </c>
      <c r="U18" s="81" t="str">
        <f t="shared" si="0"/>
        <v>22020</v>
      </c>
      <c r="V18" s="80" t="str">
        <f t="shared" si="1"/>
        <v>Acima de 120 dias</v>
      </c>
    </row>
    <row r="19" spans="1:22" x14ac:dyDescent="0.3">
      <c r="A19" s="4">
        <v>44316</v>
      </c>
      <c r="B19" s="8">
        <v>29894663000189</v>
      </c>
      <c r="C19" s="8" t="s">
        <v>96</v>
      </c>
      <c r="D19" s="4">
        <v>43815</v>
      </c>
      <c r="E19" s="8">
        <v>153.72</v>
      </c>
      <c r="F19" s="4">
        <v>43868</v>
      </c>
      <c r="G19" s="8">
        <v>-448</v>
      </c>
      <c r="H19" s="4">
        <v>45968</v>
      </c>
      <c r="I19" s="8">
        <v>1652</v>
      </c>
      <c r="J19" s="8">
        <v>290563425</v>
      </c>
      <c r="K19" s="8">
        <v>72</v>
      </c>
      <c r="N19" s="8">
        <v>1.3758329999999999</v>
      </c>
      <c r="O19" s="71">
        <v>7821.4599999999991</v>
      </c>
      <c r="P19" s="8">
        <v>6922.1900000000005</v>
      </c>
      <c r="Q19" s="8">
        <v>1.71539</v>
      </c>
      <c r="R19" s="8">
        <v>8269.56</v>
      </c>
      <c r="S19" s="8">
        <v>1.71539</v>
      </c>
      <c r="T19" s="82">
        <v>7821.4599999999991</v>
      </c>
      <c r="U19" s="81" t="str">
        <f t="shared" si="0"/>
        <v>122019</v>
      </c>
      <c r="V19" s="80" t="str">
        <f t="shared" si="1"/>
        <v>Acima de 120 dias</v>
      </c>
    </row>
    <row r="20" spans="1:22" x14ac:dyDescent="0.3">
      <c r="A20" s="4">
        <v>44316</v>
      </c>
      <c r="B20" s="8">
        <v>29894663000189</v>
      </c>
      <c r="C20" s="8" t="s">
        <v>96</v>
      </c>
      <c r="D20" s="4">
        <v>43815</v>
      </c>
      <c r="E20" s="8">
        <v>145.6</v>
      </c>
      <c r="F20" s="4">
        <v>44323</v>
      </c>
      <c r="G20" s="8">
        <v>7</v>
      </c>
      <c r="H20" s="4">
        <v>44872</v>
      </c>
      <c r="I20" s="8">
        <v>556</v>
      </c>
      <c r="J20" s="8">
        <v>290564196</v>
      </c>
      <c r="K20" s="8">
        <v>36</v>
      </c>
      <c r="N20" s="8">
        <v>1.4949999999999999</v>
      </c>
      <c r="O20" s="71">
        <v>2317.3399999999997</v>
      </c>
      <c r="P20" s="8">
        <v>3947.26</v>
      </c>
      <c r="Q20" s="8">
        <v>2.0499139999999998</v>
      </c>
      <c r="R20" s="8">
        <v>2427.79</v>
      </c>
      <c r="S20" s="8">
        <v>2.0499139999999998</v>
      </c>
      <c r="T20" s="82">
        <v>2317.3399999999997</v>
      </c>
      <c r="U20" s="81" t="str">
        <f t="shared" si="0"/>
        <v>122019</v>
      </c>
      <c r="V20" s="80" t="str">
        <f t="shared" si="1"/>
        <v>1 a 30 dias</v>
      </c>
    </row>
    <row r="21" spans="1:22" x14ac:dyDescent="0.3">
      <c r="A21" s="4">
        <v>44316</v>
      </c>
      <c r="B21" s="8">
        <v>29894663000189</v>
      </c>
      <c r="C21" s="8" t="s">
        <v>96</v>
      </c>
      <c r="D21" s="4">
        <v>43843</v>
      </c>
      <c r="E21" s="8">
        <v>347.01</v>
      </c>
      <c r="F21" s="4">
        <v>44081</v>
      </c>
      <c r="G21" s="8">
        <v>-235</v>
      </c>
      <c r="H21" s="4">
        <v>45999</v>
      </c>
      <c r="I21" s="8">
        <v>1683</v>
      </c>
      <c r="J21" s="8">
        <v>290568617</v>
      </c>
      <c r="K21" s="8">
        <v>72</v>
      </c>
      <c r="N21" s="8">
        <v>1.36</v>
      </c>
      <c r="O21" s="71">
        <v>15630.11</v>
      </c>
      <c r="P21" s="8">
        <v>15683.549999999996</v>
      </c>
      <c r="Q21" s="8">
        <v>1.6237649999999999</v>
      </c>
      <c r="R21" s="8">
        <v>16455.96</v>
      </c>
      <c r="S21" s="8">
        <v>1.6237649999999999</v>
      </c>
      <c r="T21" s="82">
        <v>15630.11</v>
      </c>
      <c r="U21" s="81" t="str">
        <f t="shared" si="0"/>
        <v>12020</v>
      </c>
      <c r="V21" s="80" t="str">
        <f t="shared" si="1"/>
        <v>Acima de 120 dias</v>
      </c>
    </row>
    <row r="22" spans="1:22" x14ac:dyDescent="0.3">
      <c r="A22" s="4">
        <v>44316</v>
      </c>
      <c r="B22" s="8">
        <v>29894663000189</v>
      </c>
      <c r="C22" s="8" t="s">
        <v>96</v>
      </c>
      <c r="D22" s="4">
        <v>43873</v>
      </c>
      <c r="E22" s="8">
        <v>288.69</v>
      </c>
      <c r="F22" s="4">
        <v>44323</v>
      </c>
      <c r="G22" s="8">
        <v>7</v>
      </c>
      <c r="H22" s="4">
        <v>46029</v>
      </c>
      <c r="I22" s="8">
        <v>1713</v>
      </c>
      <c r="J22" s="8">
        <v>290573638</v>
      </c>
      <c r="K22" s="8">
        <v>72</v>
      </c>
      <c r="N22" s="8">
        <v>1.36</v>
      </c>
      <c r="O22" s="71">
        <v>10742.28</v>
      </c>
      <c r="P22" s="8">
        <v>13045.129999999997</v>
      </c>
      <c r="Q22" s="8">
        <v>1.6503699999999999</v>
      </c>
      <c r="R22" s="8">
        <v>11514.92</v>
      </c>
      <c r="S22" s="8">
        <v>1.6503699999999999</v>
      </c>
      <c r="T22" s="82">
        <v>10742.28</v>
      </c>
      <c r="U22" s="81" t="str">
        <f t="shared" si="0"/>
        <v>22020</v>
      </c>
      <c r="V22" s="80" t="str">
        <f t="shared" si="1"/>
        <v>1 a 30 dias</v>
      </c>
    </row>
    <row r="23" spans="1:22" x14ac:dyDescent="0.3">
      <c r="A23" s="4">
        <v>44316</v>
      </c>
      <c r="B23" s="8">
        <v>29894663000189</v>
      </c>
      <c r="C23" s="8" t="s">
        <v>96</v>
      </c>
      <c r="D23" s="4">
        <v>43873</v>
      </c>
      <c r="E23" s="8">
        <v>223.03</v>
      </c>
      <c r="F23" s="4">
        <v>43897</v>
      </c>
      <c r="G23" s="8">
        <v>-419</v>
      </c>
      <c r="H23" s="4">
        <v>46029</v>
      </c>
      <c r="I23" s="8">
        <v>1713</v>
      </c>
      <c r="J23" s="8">
        <v>290584743</v>
      </c>
      <c r="K23" s="8">
        <v>72</v>
      </c>
      <c r="N23" s="8">
        <v>1.36</v>
      </c>
      <c r="O23" s="71">
        <v>11342.75</v>
      </c>
      <c r="P23" s="8">
        <v>10078.07</v>
      </c>
      <c r="Q23" s="8">
        <v>1.691098</v>
      </c>
      <c r="R23" s="8">
        <v>12018.39</v>
      </c>
      <c r="S23" s="8">
        <v>1.691098</v>
      </c>
      <c r="T23" s="82">
        <v>11342.75</v>
      </c>
      <c r="U23" s="81" t="str">
        <f t="shared" si="0"/>
        <v>22020</v>
      </c>
      <c r="V23" s="80" t="str">
        <f t="shared" si="1"/>
        <v>Acima de 120 dias</v>
      </c>
    </row>
    <row r="24" spans="1:22" x14ac:dyDescent="0.3">
      <c r="A24" s="4">
        <v>44316</v>
      </c>
      <c r="B24" s="8">
        <v>29894663000189</v>
      </c>
      <c r="C24" s="8" t="s">
        <v>96</v>
      </c>
      <c r="D24" s="4">
        <v>43815</v>
      </c>
      <c r="E24" s="8">
        <v>159.29</v>
      </c>
      <c r="F24" s="4">
        <v>44323</v>
      </c>
      <c r="G24" s="8">
        <v>7</v>
      </c>
      <c r="H24" s="4">
        <v>45937</v>
      </c>
      <c r="I24" s="8">
        <v>1621</v>
      </c>
      <c r="J24" s="8">
        <v>290652159</v>
      </c>
      <c r="K24" s="8">
        <v>72</v>
      </c>
      <c r="N24" s="8">
        <v>1.368671</v>
      </c>
      <c r="O24" s="71">
        <v>5662.24</v>
      </c>
      <c r="P24" s="8">
        <v>7128.4100000000035</v>
      </c>
      <c r="Q24" s="8">
        <v>1.707822</v>
      </c>
      <c r="R24" s="8">
        <v>6114.68</v>
      </c>
      <c r="S24" s="8">
        <v>1.707822</v>
      </c>
      <c r="T24" s="82">
        <v>5662.24</v>
      </c>
      <c r="U24" s="81" t="str">
        <f t="shared" si="0"/>
        <v>122019</v>
      </c>
      <c r="V24" s="80" t="str">
        <f t="shared" si="1"/>
        <v>1 a 30 dias</v>
      </c>
    </row>
    <row r="25" spans="1:22" x14ac:dyDescent="0.3">
      <c r="A25" s="4">
        <v>44316</v>
      </c>
      <c r="B25" s="8">
        <v>29894663000189</v>
      </c>
      <c r="C25" s="8" t="s">
        <v>96</v>
      </c>
      <c r="D25" s="4">
        <v>43815</v>
      </c>
      <c r="E25" s="8">
        <v>226</v>
      </c>
      <c r="F25" s="4">
        <v>44172</v>
      </c>
      <c r="G25" s="8">
        <v>-144</v>
      </c>
      <c r="H25" s="4">
        <v>45968</v>
      </c>
      <c r="I25" s="8">
        <v>1652</v>
      </c>
      <c r="J25" s="8">
        <v>290664282</v>
      </c>
      <c r="K25" s="8">
        <v>72</v>
      </c>
      <c r="N25" s="8">
        <v>1.4949999999999999</v>
      </c>
      <c r="O25" s="71">
        <v>8662.82</v>
      </c>
      <c r="P25" s="8">
        <v>9822.3300000000054</v>
      </c>
      <c r="Q25" s="8">
        <v>2.0484059999999999</v>
      </c>
      <c r="R25" s="8">
        <v>9660.14</v>
      </c>
      <c r="S25" s="8">
        <v>2.0484059999999999</v>
      </c>
      <c r="T25" s="82">
        <v>8662.82</v>
      </c>
      <c r="U25" s="81" t="str">
        <f t="shared" si="0"/>
        <v>122019</v>
      </c>
      <c r="V25" s="80" t="str">
        <f t="shared" si="1"/>
        <v>Acima de 120 dias</v>
      </c>
    </row>
    <row r="26" spans="1:22" x14ac:dyDescent="0.3">
      <c r="A26" s="4">
        <v>44316</v>
      </c>
      <c r="B26" s="8">
        <v>29894663000189</v>
      </c>
      <c r="C26" s="8" t="s">
        <v>96</v>
      </c>
      <c r="D26" s="4">
        <v>43843</v>
      </c>
      <c r="E26" s="8">
        <v>109.23</v>
      </c>
      <c r="F26" s="4">
        <v>44323</v>
      </c>
      <c r="G26" s="8">
        <v>7</v>
      </c>
      <c r="H26" s="4">
        <v>45999</v>
      </c>
      <c r="I26" s="8">
        <v>1683</v>
      </c>
      <c r="J26" s="8">
        <v>290664718</v>
      </c>
      <c r="K26" s="8">
        <v>72</v>
      </c>
      <c r="N26" s="8">
        <v>1.36</v>
      </c>
      <c r="O26" s="71">
        <v>4010.9</v>
      </c>
      <c r="P26" s="8">
        <v>4936.7899999999972</v>
      </c>
      <c r="Q26" s="8">
        <v>1.6616420000000001</v>
      </c>
      <c r="R26" s="8">
        <v>4306.12</v>
      </c>
      <c r="S26" s="8">
        <v>1.6616420000000001</v>
      </c>
      <c r="T26" s="82">
        <v>4010.9</v>
      </c>
      <c r="U26" s="81" t="str">
        <f t="shared" si="0"/>
        <v>12020</v>
      </c>
      <c r="V26" s="80" t="str">
        <f t="shared" si="1"/>
        <v>1 a 30 dias</v>
      </c>
    </row>
    <row r="27" spans="1:22" x14ac:dyDescent="0.3">
      <c r="A27" s="4">
        <v>44316</v>
      </c>
      <c r="B27" s="8">
        <v>29894663000189</v>
      </c>
      <c r="C27" s="8" t="s">
        <v>96</v>
      </c>
      <c r="D27" s="4">
        <v>43815</v>
      </c>
      <c r="E27" s="8">
        <v>234.35</v>
      </c>
      <c r="F27" s="4">
        <v>44142</v>
      </c>
      <c r="G27" s="8">
        <v>-174</v>
      </c>
      <c r="H27" s="4">
        <v>45937</v>
      </c>
      <c r="I27" s="8">
        <v>1621</v>
      </c>
      <c r="J27" s="8">
        <v>290750119</v>
      </c>
      <c r="K27" s="8">
        <v>72</v>
      </c>
      <c r="N27" s="8">
        <v>1.3599999999999999</v>
      </c>
      <c r="O27" s="71">
        <v>9956.6400000000012</v>
      </c>
      <c r="P27" s="8">
        <v>10514.509999999997</v>
      </c>
      <c r="Q27" s="8">
        <v>1.5912679999999999</v>
      </c>
      <c r="R27" s="8">
        <v>10422.320000000002</v>
      </c>
      <c r="S27" s="8">
        <v>1.5912679999999999</v>
      </c>
      <c r="T27" s="82">
        <v>9956.6400000000012</v>
      </c>
      <c r="U27" s="81" t="str">
        <f t="shared" si="0"/>
        <v>122019</v>
      </c>
      <c r="V27" s="80" t="str">
        <f t="shared" si="1"/>
        <v>Acima de 120 dias</v>
      </c>
    </row>
    <row r="28" spans="1:22" x14ac:dyDescent="0.3">
      <c r="A28" s="4">
        <v>44316</v>
      </c>
      <c r="B28" s="8">
        <v>29894663000189</v>
      </c>
      <c r="C28" s="8" t="s">
        <v>96</v>
      </c>
      <c r="D28" s="4">
        <v>43815</v>
      </c>
      <c r="E28" s="8">
        <v>187.79</v>
      </c>
      <c r="F28" s="4">
        <v>43958</v>
      </c>
      <c r="G28" s="8">
        <v>-358</v>
      </c>
      <c r="H28" s="4">
        <v>45937</v>
      </c>
      <c r="I28" s="8">
        <v>1621</v>
      </c>
      <c r="J28" s="8">
        <v>290751223</v>
      </c>
      <c r="K28" s="8">
        <v>72</v>
      </c>
      <c r="N28" s="8">
        <v>1.3599999999999999</v>
      </c>
      <c r="O28" s="71">
        <v>9050.7999999999993</v>
      </c>
      <c r="P28" s="8">
        <v>8425.4799999999959</v>
      </c>
      <c r="Q28" s="8">
        <v>1.6267290000000001</v>
      </c>
      <c r="R28" s="8">
        <v>9478.4</v>
      </c>
      <c r="S28" s="8">
        <v>1.6267290000000001</v>
      </c>
      <c r="T28" s="82">
        <v>9050.7999999999993</v>
      </c>
      <c r="U28" s="81" t="str">
        <f t="shared" si="0"/>
        <v>122019</v>
      </c>
      <c r="V28" s="80" t="str">
        <f t="shared" si="1"/>
        <v>Acima de 120 dias</v>
      </c>
    </row>
    <row r="29" spans="1:22" x14ac:dyDescent="0.3">
      <c r="A29" s="4">
        <v>44316</v>
      </c>
      <c r="B29" s="8">
        <v>29894663000189</v>
      </c>
      <c r="C29" s="8" t="s">
        <v>96</v>
      </c>
      <c r="D29" s="4">
        <v>43843</v>
      </c>
      <c r="E29" s="8">
        <v>88</v>
      </c>
      <c r="F29" s="4">
        <v>43958</v>
      </c>
      <c r="G29" s="8">
        <v>-358</v>
      </c>
      <c r="H29" s="4">
        <v>45968</v>
      </c>
      <c r="I29" s="8">
        <v>1652</v>
      </c>
      <c r="J29" s="8">
        <v>290859872</v>
      </c>
      <c r="K29" s="8">
        <v>72</v>
      </c>
      <c r="N29" s="8">
        <v>1.36</v>
      </c>
      <c r="O29" s="71">
        <v>4281.3500000000004</v>
      </c>
      <c r="P29" s="8">
        <v>3943.96</v>
      </c>
      <c r="Q29" s="8">
        <v>1.6217550000000001</v>
      </c>
      <c r="R29" s="8">
        <v>4483.6900000000005</v>
      </c>
      <c r="S29" s="8">
        <v>1.6217550000000001</v>
      </c>
      <c r="T29" s="82">
        <v>4281.3500000000004</v>
      </c>
      <c r="U29" s="81" t="str">
        <f t="shared" si="0"/>
        <v>12020</v>
      </c>
      <c r="V29" s="80" t="str">
        <f t="shared" si="1"/>
        <v>Acima de 120 dias</v>
      </c>
    </row>
    <row r="30" spans="1:22" x14ac:dyDescent="0.3">
      <c r="A30" s="4">
        <v>44316</v>
      </c>
      <c r="B30" s="8">
        <v>29894663000189</v>
      </c>
      <c r="C30" s="8" t="s">
        <v>96</v>
      </c>
      <c r="D30" s="4">
        <v>43843</v>
      </c>
      <c r="E30" s="8">
        <v>146.66999999999999</v>
      </c>
      <c r="F30" s="4">
        <v>44323</v>
      </c>
      <c r="G30" s="8">
        <v>7</v>
      </c>
      <c r="H30" s="4">
        <v>45999</v>
      </c>
      <c r="I30" s="8">
        <v>1683</v>
      </c>
      <c r="J30" s="8">
        <v>290868993</v>
      </c>
      <c r="K30" s="8">
        <v>72</v>
      </c>
      <c r="N30" s="8">
        <v>1.36</v>
      </c>
      <c r="O30" s="71">
        <v>5422.86</v>
      </c>
      <c r="P30" s="8">
        <v>6628.9600000000019</v>
      </c>
      <c r="Q30" s="8">
        <v>1.6317950000000001</v>
      </c>
      <c r="R30" s="8">
        <v>5782.07</v>
      </c>
      <c r="S30" s="8">
        <v>1.6317950000000001</v>
      </c>
      <c r="T30" s="82">
        <v>5422.86</v>
      </c>
      <c r="U30" s="81" t="str">
        <f t="shared" si="0"/>
        <v>12020</v>
      </c>
      <c r="V30" s="80" t="str">
        <f t="shared" si="1"/>
        <v>1 a 30 dias</v>
      </c>
    </row>
    <row r="31" spans="1:22" x14ac:dyDescent="0.3">
      <c r="A31" s="4">
        <v>44316</v>
      </c>
      <c r="B31" s="8">
        <v>29894663000189</v>
      </c>
      <c r="C31" s="8" t="s">
        <v>96</v>
      </c>
      <c r="D31" s="4">
        <v>43903</v>
      </c>
      <c r="E31" s="8">
        <v>251.12</v>
      </c>
      <c r="F31" s="4">
        <v>44323</v>
      </c>
      <c r="G31" s="8">
        <v>7</v>
      </c>
      <c r="H31" s="4">
        <v>46062</v>
      </c>
      <c r="I31" s="8">
        <v>1746</v>
      </c>
      <c r="J31" s="8">
        <v>290883674</v>
      </c>
      <c r="K31" s="8">
        <v>72</v>
      </c>
      <c r="N31" s="8">
        <v>1.36</v>
      </c>
      <c r="O31" s="71">
        <v>9463.0500000000011</v>
      </c>
      <c r="P31" s="8">
        <v>11345.219999999992</v>
      </c>
      <c r="Q31" s="8">
        <v>1.6408510000000001</v>
      </c>
      <c r="R31" s="8">
        <v>10131.480000000001</v>
      </c>
      <c r="S31" s="8">
        <v>1.6408510000000001</v>
      </c>
      <c r="T31" s="82">
        <v>9463.0500000000011</v>
      </c>
      <c r="U31" s="81" t="str">
        <f t="shared" si="0"/>
        <v>32020</v>
      </c>
      <c r="V31" s="80" t="str">
        <f t="shared" si="1"/>
        <v>1 a 30 dias</v>
      </c>
    </row>
    <row r="32" spans="1:22" x14ac:dyDescent="0.3">
      <c r="A32" s="4">
        <v>44316</v>
      </c>
      <c r="B32" s="8">
        <v>29894663000189</v>
      </c>
      <c r="C32" s="8" t="s">
        <v>96</v>
      </c>
      <c r="D32" s="4">
        <v>43791</v>
      </c>
      <c r="E32" s="8">
        <v>88.49</v>
      </c>
      <c r="F32" s="4">
        <v>44081</v>
      </c>
      <c r="G32" s="8">
        <v>-235</v>
      </c>
      <c r="H32" s="4">
        <v>45937</v>
      </c>
      <c r="I32" s="8">
        <v>1621</v>
      </c>
      <c r="J32" s="8">
        <v>290954168</v>
      </c>
      <c r="K32" s="8">
        <v>72</v>
      </c>
      <c r="N32" s="8">
        <v>1.3460000000000001</v>
      </c>
      <c r="O32" s="71">
        <v>3863.3399999999997</v>
      </c>
      <c r="P32" s="8">
        <v>4032.2300000000009</v>
      </c>
      <c r="Q32" s="8">
        <v>1.693648</v>
      </c>
      <c r="R32" s="8">
        <v>4123.5</v>
      </c>
      <c r="S32" s="8">
        <v>1.693648</v>
      </c>
      <c r="T32" s="82">
        <v>3863.3399999999997</v>
      </c>
      <c r="U32" s="81" t="str">
        <f t="shared" si="0"/>
        <v>112019</v>
      </c>
      <c r="V32" s="80" t="str">
        <f t="shared" si="1"/>
        <v>Acima de 120 dias</v>
      </c>
    </row>
    <row r="33" spans="1:22" x14ac:dyDescent="0.3">
      <c r="A33" s="4">
        <v>44316</v>
      </c>
      <c r="B33" s="8">
        <v>29894663000189</v>
      </c>
      <c r="C33" s="8" t="s">
        <v>96</v>
      </c>
      <c r="D33" s="4">
        <v>43791</v>
      </c>
      <c r="E33" s="8">
        <v>257</v>
      </c>
      <c r="F33" s="4">
        <v>44081</v>
      </c>
      <c r="G33" s="8">
        <v>-235</v>
      </c>
      <c r="H33" s="4">
        <v>45937</v>
      </c>
      <c r="I33" s="8">
        <v>1621</v>
      </c>
      <c r="J33" s="8">
        <v>290955519</v>
      </c>
      <c r="K33" s="8">
        <v>72</v>
      </c>
      <c r="N33" s="8">
        <v>1.3460000000000001</v>
      </c>
      <c r="O33" s="71">
        <v>11173.29</v>
      </c>
      <c r="P33" s="8">
        <v>11710.780000000002</v>
      </c>
      <c r="Q33" s="8">
        <v>1.7167859999999999</v>
      </c>
      <c r="R33" s="8">
        <v>11975.72</v>
      </c>
      <c r="S33" s="8">
        <v>1.7167859999999999</v>
      </c>
      <c r="T33" s="82">
        <v>11173.29</v>
      </c>
      <c r="U33" s="81" t="str">
        <f t="shared" si="0"/>
        <v>112019</v>
      </c>
      <c r="V33" s="80" t="str">
        <f t="shared" si="1"/>
        <v>Acima de 120 dias</v>
      </c>
    </row>
    <row r="34" spans="1:22" x14ac:dyDescent="0.3">
      <c r="A34" s="4">
        <v>44316</v>
      </c>
      <c r="B34" s="8">
        <v>29894663000189</v>
      </c>
      <c r="C34" s="8" t="s">
        <v>96</v>
      </c>
      <c r="D34" s="4">
        <v>43815</v>
      </c>
      <c r="E34" s="8">
        <v>240</v>
      </c>
      <c r="F34" s="4">
        <v>43989</v>
      </c>
      <c r="G34" s="8">
        <v>-327</v>
      </c>
      <c r="H34" s="4">
        <v>45968</v>
      </c>
      <c r="I34" s="8">
        <v>1652</v>
      </c>
      <c r="J34" s="8">
        <v>290955650</v>
      </c>
      <c r="K34" s="8">
        <v>72</v>
      </c>
      <c r="N34" s="8">
        <v>1.3599999999999999</v>
      </c>
      <c r="O34" s="71">
        <v>11409.13</v>
      </c>
      <c r="P34" s="8">
        <v>10859.029999999999</v>
      </c>
      <c r="Q34" s="8">
        <v>1.635372</v>
      </c>
      <c r="R34" s="8">
        <v>11988.24</v>
      </c>
      <c r="S34" s="8">
        <v>1.635372</v>
      </c>
      <c r="T34" s="82">
        <v>11409.13</v>
      </c>
      <c r="U34" s="81" t="str">
        <f t="shared" si="0"/>
        <v>122019</v>
      </c>
      <c r="V34" s="80" t="str">
        <f t="shared" si="1"/>
        <v>Acima de 120 dias</v>
      </c>
    </row>
    <row r="35" spans="1:22" x14ac:dyDescent="0.3">
      <c r="A35" s="4">
        <v>44316</v>
      </c>
      <c r="B35" s="8">
        <v>29894663000189</v>
      </c>
      <c r="C35" s="8" t="s">
        <v>96</v>
      </c>
      <c r="D35" s="4">
        <v>43843</v>
      </c>
      <c r="E35" s="8">
        <v>236.4</v>
      </c>
      <c r="F35" s="4">
        <v>44081</v>
      </c>
      <c r="G35" s="8">
        <v>-235</v>
      </c>
      <c r="H35" s="4">
        <v>45999</v>
      </c>
      <c r="I35" s="8">
        <v>1683</v>
      </c>
      <c r="J35" s="8">
        <v>290960753</v>
      </c>
      <c r="K35" s="8">
        <v>72</v>
      </c>
      <c r="N35" s="8">
        <v>1.36</v>
      </c>
      <c r="O35" s="71">
        <v>10586.7</v>
      </c>
      <c r="P35" s="8">
        <v>10684.35</v>
      </c>
      <c r="Q35" s="8">
        <v>1.654148</v>
      </c>
      <c r="R35" s="8">
        <v>11210.62</v>
      </c>
      <c r="S35" s="8">
        <v>1.654148</v>
      </c>
      <c r="T35" s="82">
        <v>10586.7</v>
      </c>
      <c r="U35" s="81" t="str">
        <f t="shared" si="0"/>
        <v>12020</v>
      </c>
      <c r="V35" s="80" t="str">
        <f t="shared" si="1"/>
        <v>Acima de 120 dias</v>
      </c>
    </row>
    <row r="36" spans="1:22" x14ac:dyDescent="0.3">
      <c r="A36" s="4">
        <v>44316</v>
      </c>
      <c r="B36" s="8">
        <v>29894663000189</v>
      </c>
      <c r="C36" s="8" t="s">
        <v>96</v>
      </c>
      <c r="D36" s="4">
        <v>43815</v>
      </c>
      <c r="E36" s="8">
        <v>424</v>
      </c>
      <c r="F36" s="4">
        <v>44172</v>
      </c>
      <c r="G36" s="8">
        <v>-144</v>
      </c>
      <c r="H36" s="4">
        <v>45968</v>
      </c>
      <c r="I36" s="8">
        <v>1652</v>
      </c>
      <c r="J36" s="8">
        <v>291068691</v>
      </c>
      <c r="K36" s="8">
        <v>72</v>
      </c>
      <c r="N36" s="8">
        <v>1.507609</v>
      </c>
      <c r="O36" s="71">
        <v>16227.48</v>
      </c>
      <c r="P36" s="8">
        <v>18359.34</v>
      </c>
      <c r="Q36" s="8">
        <v>2.05654</v>
      </c>
      <c r="R36" s="8">
        <v>18070</v>
      </c>
      <c r="S36" s="8">
        <v>2.05654</v>
      </c>
      <c r="T36" s="82">
        <v>16227.48</v>
      </c>
      <c r="U36" s="81" t="str">
        <f t="shared" si="0"/>
        <v>122019</v>
      </c>
      <c r="V36" s="80" t="str">
        <f t="shared" si="1"/>
        <v>Acima de 120 dias</v>
      </c>
    </row>
    <row r="37" spans="1:22" x14ac:dyDescent="0.3">
      <c r="A37" s="4">
        <v>44316</v>
      </c>
      <c r="B37" s="8">
        <v>29894663000189</v>
      </c>
      <c r="C37" s="8" t="s">
        <v>96</v>
      </c>
      <c r="D37" s="4">
        <v>43843</v>
      </c>
      <c r="E37" s="8">
        <v>246.01</v>
      </c>
      <c r="F37" s="4">
        <v>43928</v>
      </c>
      <c r="G37" s="8">
        <v>-388</v>
      </c>
      <c r="H37" s="4">
        <v>45999</v>
      </c>
      <c r="I37" s="8">
        <v>1683</v>
      </c>
      <c r="J37" s="8">
        <v>291070909</v>
      </c>
      <c r="K37" s="8">
        <v>72</v>
      </c>
      <c r="N37" s="8">
        <v>1.3688800000000001</v>
      </c>
      <c r="O37" s="71">
        <v>12137.72</v>
      </c>
      <c r="P37" s="8">
        <v>11088.970000000001</v>
      </c>
      <c r="Q37" s="8">
        <v>1.7070240000000001</v>
      </c>
      <c r="R37" s="8">
        <v>12875.9</v>
      </c>
      <c r="S37" s="8">
        <v>1.7070240000000001</v>
      </c>
      <c r="T37" s="82">
        <v>12137.72</v>
      </c>
      <c r="U37" s="81" t="str">
        <f t="shared" si="0"/>
        <v>12020</v>
      </c>
      <c r="V37" s="80" t="str">
        <f t="shared" si="1"/>
        <v>Acima de 120 dias</v>
      </c>
    </row>
    <row r="38" spans="1:22" x14ac:dyDescent="0.3">
      <c r="A38" s="4">
        <v>44316</v>
      </c>
      <c r="B38" s="8">
        <v>29894663000189</v>
      </c>
      <c r="C38" s="8" t="s">
        <v>96</v>
      </c>
      <c r="D38" s="4">
        <v>43873</v>
      </c>
      <c r="E38" s="8">
        <v>1150.7</v>
      </c>
      <c r="F38" s="4">
        <v>44323</v>
      </c>
      <c r="G38" s="8">
        <v>7</v>
      </c>
      <c r="H38" s="4">
        <v>45999</v>
      </c>
      <c r="I38" s="8">
        <v>1683</v>
      </c>
      <c r="J38" s="8">
        <v>291075458</v>
      </c>
      <c r="K38" s="8">
        <v>72</v>
      </c>
      <c r="N38" s="8">
        <v>1.3811393294638727</v>
      </c>
      <c r="O38" s="71">
        <v>41691.35</v>
      </c>
      <c r="P38" s="8">
        <v>51237.55000000001</v>
      </c>
      <c r="Q38" s="8">
        <v>1.7198709999999999</v>
      </c>
      <c r="R38" s="8">
        <v>45135.009999999995</v>
      </c>
      <c r="S38" s="8">
        <v>1.7198709999999999</v>
      </c>
      <c r="T38" s="82">
        <v>41691.35</v>
      </c>
      <c r="U38" s="81" t="str">
        <f t="shared" si="0"/>
        <v>22020</v>
      </c>
      <c r="V38" s="80" t="str">
        <f t="shared" si="1"/>
        <v>1 a 30 dias</v>
      </c>
    </row>
    <row r="39" spans="1:22" x14ac:dyDescent="0.3">
      <c r="A39" s="4">
        <v>44316</v>
      </c>
      <c r="B39" s="8">
        <v>29894663000189</v>
      </c>
      <c r="C39" s="8" t="s">
        <v>96</v>
      </c>
      <c r="D39" s="4">
        <v>43843</v>
      </c>
      <c r="E39" s="8">
        <v>126.84</v>
      </c>
      <c r="F39" s="4">
        <v>44323</v>
      </c>
      <c r="G39" s="8">
        <v>7</v>
      </c>
      <c r="H39" s="4">
        <v>45999</v>
      </c>
      <c r="I39" s="8">
        <v>1683</v>
      </c>
      <c r="J39" s="8">
        <v>291264665</v>
      </c>
      <c r="K39" s="8">
        <v>72</v>
      </c>
      <c r="N39" s="8">
        <v>1.36</v>
      </c>
      <c r="O39" s="71">
        <v>4675.78</v>
      </c>
      <c r="P39" s="8">
        <v>5732.6800000000012</v>
      </c>
      <c r="Q39" s="8">
        <v>1.6446780000000001</v>
      </c>
      <c r="R39" s="8">
        <v>5000.33</v>
      </c>
      <c r="S39" s="8">
        <v>1.6446780000000001</v>
      </c>
      <c r="T39" s="82">
        <v>4675.78</v>
      </c>
      <c r="U39" s="81" t="str">
        <f t="shared" si="0"/>
        <v>12020</v>
      </c>
      <c r="V39" s="80" t="str">
        <f t="shared" si="1"/>
        <v>1 a 30 dias</v>
      </c>
    </row>
    <row r="40" spans="1:22" x14ac:dyDescent="0.3">
      <c r="A40" s="4">
        <v>44316</v>
      </c>
      <c r="B40" s="8">
        <v>29894663000189</v>
      </c>
      <c r="C40" s="8" t="s">
        <v>96</v>
      </c>
      <c r="D40" s="4">
        <v>43843</v>
      </c>
      <c r="E40" s="8">
        <v>160.96</v>
      </c>
      <c r="F40" s="4">
        <v>43958</v>
      </c>
      <c r="G40" s="8">
        <v>-358</v>
      </c>
      <c r="H40" s="4">
        <v>45999</v>
      </c>
      <c r="I40" s="8">
        <v>1683</v>
      </c>
      <c r="J40" s="8">
        <v>291268474</v>
      </c>
      <c r="K40" s="8">
        <v>72</v>
      </c>
      <c r="N40" s="8">
        <v>1.36</v>
      </c>
      <c r="O40" s="71">
        <v>7899.0499999999993</v>
      </c>
      <c r="P40" s="8">
        <v>7274.78</v>
      </c>
      <c r="Q40" s="8">
        <v>1.62</v>
      </c>
      <c r="R40" s="8">
        <v>8276.93</v>
      </c>
      <c r="S40" s="8">
        <v>1.62</v>
      </c>
      <c r="T40" s="82">
        <v>7899.0499999999993</v>
      </c>
      <c r="U40" s="81" t="str">
        <f t="shared" si="0"/>
        <v>12020</v>
      </c>
      <c r="V40" s="80" t="str">
        <f t="shared" si="1"/>
        <v>Acima de 120 dias</v>
      </c>
    </row>
    <row r="41" spans="1:22" x14ac:dyDescent="0.3">
      <c r="A41" s="4">
        <v>44316</v>
      </c>
      <c r="B41" s="8">
        <v>29894663000189</v>
      </c>
      <c r="C41" s="8" t="s">
        <v>96</v>
      </c>
      <c r="D41" s="4">
        <v>43843</v>
      </c>
      <c r="E41" s="8">
        <v>139.91999999999999</v>
      </c>
      <c r="F41" s="4">
        <v>44111</v>
      </c>
      <c r="G41" s="8">
        <v>-205</v>
      </c>
      <c r="H41" s="4">
        <v>45999</v>
      </c>
      <c r="I41" s="8">
        <v>1683</v>
      </c>
      <c r="J41" s="8">
        <v>291268484</v>
      </c>
      <c r="K41" s="8">
        <v>72</v>
      </c>
      <c r="N41" s="8">
        <v>1.36</v>
      </c>
      <c r="O41" s="71">
        <v>6004.83</v>
      </c>
      <c r="P41" s="8">
        <v>6323.8100000000013</v>
      </c>
      <c r="Q41" s="8">
        <v>1.638514</v>
      </c>
      <c r="R41" s="8">
        <v>6355.4699999999993</v>
      </c>
      <c r="S41" s="8">
        <v>1.638514</v>
      </c>
      <c r="T41" s="82">
        <v>6004.83</v>
      </c>
      <c r="U41" s="81" t="str">
        <f t="shared" si="0"/>
        <v>12020</v>
      </c>
      <c r="V41" s="80" t="str">
        <f t="shared" si="1"/>
        <v>Acima de 120 dias</v>
      </c>
    </row>
    <row r="42" spans="1:22" x14ac:dyDescent="0.3">
      <c r="A42" s="4">
        <v>44316</v>
      </c>
      <c r="B42" s="8">
        <v>29894663000189</v>
      </c>
      <c r="C42" s="8" t="s">
        <v>96</v>
      </c>
      <c r="D42" s="4">
        <v>43873</v>
      </c>
      <c r="E42" s="8">
        <v>297.86</v>
      </c>
      <c r="F42" s="4">
        <v>44081</v>
      </c>
      <c r="G42" s="8">
        <v>-235</v>
      </c>
      <c r="H42" s="4">
        <v>46029</v>
      </c>
      <c r="I42" s="8">
        <v>1713</v>
      </c>
      <c r="J42" s="8">
        <v>291282612</v>
      </c>
      <c r="K42" s="8">
        <v>72</v>
      </c>
      <c r="N42" s="8">
        <v>1.36</v>
      </c>
      <c r="O42" s="71">
        <v>13362.19</v>
      </c>
      <c r="P42" s="8">
        <v>13459.489999999998</v>
      </c>
      <c r="Q42" s="8">
        <v>1.690752</v>
      </c>
      <c r="R42" s="8">
        <v>14263.57</v>
      </c>
      <c r="S42" s="8">
        <v>1.690752</v>
      </c>
      <c r="T42" s="82">
        <v>13362.19</v>
      </c>
      <c r="U42" s="81" t="str">
        <f t="shared" si="0"/>
        <v>22020</v>
      </c>
      <c r="V42" s="80" t="str">
        <f t="shared" si="1"/>
        <v>Acima de 120 dias</v>
      </c>
    </row>
    <row r="43" spans="1:22" x14ac:dyDescent="0.3">
      <c r="A43" s="4">
        <v>44316</v>
      </c>
      <c r="B43" s="8">
        <v>29894663000189</v>
      </c>
      <c r="C43" s="8" t="s">
        <v>96</v>
      </c>
      <c r="D43" s="4">
        <v>43815</v>
      </c>
      <c r="E43" s="8">
        <v>232.81</v>
      </c>
      <c r="F43" s="4">
        <v>43958</v>
      </c>
      <c r="G43" s="8">
        <v>-358</v>
      </c>
      <c r="H43" s="4">
        <v>45968</v>
      </c>
      <c r="I43" s="8">
        <v>1652</v>
      </c>
      <c r="J43" s="8">
        <v>291358766</v>
      </c>
      <c r="K43" s="8">
        <v>72</v>
      </c>
      <c r="N43" s="8">
        <v>1.3599999999999999</v>
      </c>
      <c r="O43" s="71">
        <v>11304.49</v>
      </c>
      <c r="P43" s="8">
        <v>10533.7</v>
      </c>
      <c r="Q43" s="8">
        <v>1.633159</v>
      </c>
      <c r="R43" s="8">
        <v>11861.87</v>
      </c>
      <c r="S43" s="8">
        <v>1.633159</v>
      </c>
      <c r="T43" s="82">
        <v>11304.49</v>
      </c>
      <c r="U43" s="81" t="str">
        <f t="shared" si="0"/>
        <v>122019</v>
      </c>
      <c r="V43" s="80" t="str">
        <f t="shared" si="1"/>
        <v>Acima de 120 dias</v>
      </c>
    </row>
    <row r="44" spans="1:22" x14ac:dyDescent="0.3">
      <c r="A44" s="4">
        <v>44316</v>
      </c>
      <c r="B44" s="8">
        <v>29894663000189</v>
      </c>
      <c r="C44" s="8" t="s">
        <v>96</v>
      </c>
      <c r="D44" s="4">
        <v>43873</v>
      </c>
      <c r="E44" s="8">
        <v>282</v>
      </c>
      <c r="F44" s="4">
        <v>43897</v>
      </c>
      <c r="G44" s="8">
        <v>-419</v>
      </c>
      <c r="H44" s="4">
        <v>46029</v>
      </c>
      <c r="I44" s="8">
        <v>1713</v>
      </c>
      <c r="J44" s="8">
        <v>291377739</v>
      </c>
      <c r="K44" s="8">
        <v>72</v>
      </c>
      <c r="N44" s="8">
        <v>1.36</v>
      </c>
      <c r="O44" s="71">
        <v>14486.53</v>
      </c>
      <c r="P44" s="8">
        <v>12742.8</v>
      </c>
      <c r="Q44" s="8">
        <v>1.6320520000000001</v>
      </c>
      <c r="R44" s="8">
        <v>15196.09</v>
      </c>
      <c r="S44" s="8">
        <v>1.6320520000000001</v>
      </c>
      <c r="T44" s="82">
        <v>14486.53</v>
      </c>
      <c r="U44" s="81" t="str">
        <f t="shared" si="0"/>
        <v>22020</v>
      </c>
      <c r="V44" s="80" t="str">
        <f t="shared" si="1"/>
        <v>Acima de 120 dias</v>
      </c>
    </row>
    <row r="45" spans="1:22" x14ac:dyDescent="0.3">
      <c r="A45" s="4">
        <v>44316</v>
      </c>
      <c r="B45" s="8">
        <v>29894663000189</v>
      </c>
      <c r="C45" s="8" t="s">
        <v>96</v>
      </c>
      <c r="D45" s="4">
        <v>43791</v>
      </c>
      <c r="E45" s="8">
        <v>87.73</v>
      </c>
      <c r="F45" s="4">
        <v>43897</v>
      </c>
      <c r="G45" s="8">
        <v>-419</v>
      </c>
      <c r="H45" s="4">
        <v>45937</v>
      </c>
      <c r="I45" s="8">
        <v>1621</v>
      </c>
      <c r="J45" s="8">
        <v>291452997</v>
      </c>
      <c r="K45" s="8">
        <v>72</v>
      </c>
      <c r="N45" s="8">
        <v>1.3460000000000001</v>
      </c>
      <c r="O45" s="71">
        <v>4353.25</v>
      </c>
      <c r="P45" s="8">
        <v>3997.5900000000006</v>
      </c>
      <c r="Q45" s="8">
        <v>1.6984570000000001</v>
      </c>
      <c r="R45" s="8">
        <v>4614.4399999999996</v>
      </c>
      <c r="S45" s="8">
        <v>1.6984570000000001</v>
      </c>
      <c r="T45" s="82">
        <v>4353.25</v>
      </c>
      <c r="U45" s="81" t="str">
        <f t="shared" si="0"/>
        <v>112019</v>
      </c>
      <c r="V45" s="80" t="str">
        <f t="shared" si="1"/>
        <v>Acima de 120 dias</v>
      </c>
    </row>
    <row r="46" spans="1:22" x14ac:dyDescent="0.3">
      <c r="A46" s="4">
        <v>44316</v>
      </c>
      <c r="B46" s="8">
        <v>29894663000189</v>
      </c>
      <c r="C46" s="8" t="s">
        <v>96</v>
      </c>
      <c r="D46" s="4">
        <v>43815</v>
      </c>
      <c r="E46" s="8">
        <v>81.7</v>
      </c>
      <c r="F46" s="4">
        <v>44050</v>
      </c>
      <c r="G46" s="8">
        <v>-266</v>
      </c>
      <c r="H46" s="4">
        <v>45968</v>
      </c>
      <c r="I46" s="8">
        <v>1652</v>
      </c>
      <c r="J46" s="8">
        <v>291464630</v>
      </c>
      <c r="K46" s="8">
        <v>72</v>
      </c>
      <c r="N46" s="8">
        <v>1.368692</v>
      </c>
      <c r="O46" s="71">
        <v>3671.88</v>
      </c>
      <c r="P46" s="8">
        <v>3686.8999999999992</v>
      </c>
      <c r="Q46" s="8">
        <v>1.7077340000000001</v>
      </c>
      <c r="R46" s="8">
        <v>3910.33</v>
      </c>
      <c r="S46" s="8">
        <v>1.7077340000000001</v>
      </c>
      <c r="T46" s="82">
        <v>3671.88</v>
      </c>
      <c r="U46" s="81" t="str">
        <f t="shared" si="0"/>
        <v>122019</v>
      </c>
      <c r="V46" s="80" t="str">
        <f t="shared" si="1"/>
        <v>Acima de 120 dias</v>
      </c>
    </row>
    <row r="47" spans="1:22" x14ac:dyDescent="0.3">
      <c r="A47" s="4">
        <v>44316</v>
      </c>
      <c r="B47" s="8">
        <v>29894663000189</v>
      </c>
      <c r="C47" s="8" t="s">
        <v>96</v>
      </c>
      <c r="D47" s="4">
        <v>43873</v>
      </c>
      <c r="E47" s="8">
        <v>439.68</v>
      </c>
      <c r="F47" s="4">
        <v>44081</v>
      </c>
      <c r="G47" s="8">
        <v>-235</v>
      </c>
      <c r="H47" s="4">
        <v>46029</v>
      </c>
      <c r="I47" s="8">
        <v>1713</v>
      </c>
      <c r="J47" s="8">
        <v>291475860</v>
      </c>
      <c r="K47" s="8">
        <v>72</v>
      </c>
      <c r="N47" s="8">
        <v>1.36</v>
      </c>
      <c r="O47" s="71">
        <v>19962.349999999999</v>
      </c>
      <c r="P47" s="8">
        <v>19867.970000000005</v>
      </c>
      <c r="Q47" s="8">
        <v>1.6284670000000001</v>
      </c>
      <c r="R47" s="8">
        <v>21054.94</v>
      </c>
      <c r="S47" s="8">
        <v>1.6284670000000001</v>
      </c>
      <c r="T47" s="82">
        <v>19962.349999999999</v>
      </c>
      <c r="U47" s="81" t="str">
        <f t="shared" si="0"/>
        <v>22020</v>
      </c>
      <c r="V47" s="80" t="str">
        <f t="shared" si="1"/>
        <v>Acima de 120 dias</v>
      </c>
    </row>
    <row r="48" spans="1:22" x14ac:dyDescent="0.3">
      <c r="A48" s="4">
        <v>44316</v>
      </c>
      <c r="B48" s="8">
        <v>29894663000189</v>
      </c>
      <c r="C48" s="8" t="s">
        <v>96</v>
      </c>
      <c r="D48" s="4">
        <v>43791</v>
      </c>
      <c r="E48" s="8">
        <v>119.46</v>
      </c>
      <c r="F48" s="4">
        <v>44142</v>
      </c>
      <c r="G48" s="8">
        <v>-174</v>
      </c>
      <c r="H48" s="4">
        <v>45937</v>
      </c>
      <c r="I48" s="8">
        <v>1621</v>
      </c>
      <c r="J48" s="8">
        <v>291550147</v>
      </c>
      <c r="K48" s="8">
        <v>72</v>
      </c>
      <c r="N48" s="8">
        <v>1.3460000000000001</v>
      </c>
      <c r="O48" s="71">
        <v>5073.67</v>
      </c>
      <c r="P48" s="8">
        <v>5443.4700000000012</v>
      </c>
      <c r="Q48" s="8">
        <v>1.593037</v>
      </c>
      <c r="R48" s="8">
        <v>5327.7</v>
      </c>
      <c r="S48" s="8">
        <v>1.593037</v>
      </c>
      <c r="T48" s="82">
        <v>5073.67</v>
      </c>
      <c r="U48" s="81" t="str">
        <f t="shared" si="0"/>
        <v>112019</v>
      </c>
      <c r="V48" s="80" t="str">
        <f t="shared" si="1"/>
        <v>Acima de 120 dias</v>
      </c>
    </row>
    <row r="49" spans="1:22" x14ac:dyDescent="0.3">
      <c r="A49" s="4">
        <v>44316</v>
      </c>
      <c r="B49" s="8">
        <v>29894663000189</v>
      </c>
      <c r="C49" s="8" t="s">
        <v>96</v>
      </c>
      <c r="D49" s="4">
        <v>43815</v>
      </c>
      <c r="E49" s="8">
        <v>137.22999999999999</v>
      </c>
      <c r="F49" s="4">
        <v>44172</v>
      </c>
      <c r="G49" s="8">
        <v>-144</v>
      </c>
      <c r="H49" s="4">
        <v>45968</v>
      </c>
      <c r="I49" s="8">
        <v>1652</v>
      </c>
      <c r="J49" s="8">
        <v>291554455</v>
      </c>
      <c r="K49" s="8">
        <v>72</v>
      </c>
      <c r="N49" s="8">
        <v>1.3599999999999999</v>
      </c>
      <c r="O49" s="71">
        <v>5685.59</v>
      </c>
      <c r="P49" s="8">
        <v>6209.1099999999988</v>
      </c>
      <c r="Q49" s="8">
        <v>1.648228</v>
      </c>
      <c r="R49" s="8">
        <v>6031.41</v>
      </c>
      <c r="S49" s="8">
        <v>1.648228</v>
      </c>
      <c r="T49" s="82">
        <v>5685.59</v>
      </c>
      <c r="U49" s="81" t="str">
        <f t="shared" si="0"/>
        <v>122019</v>
      </c>
      <c r="V49" s="80" t="str">
        <f t="shared" si="1"/>
        <v>Acima de 120 dias</v>
      </c>
    </row>
    <row r="50" spans="1:22" x14ac:dyDescent="0.3">
      <c r="A50" s="4">
        <v>44316</v>
      </c>
      <c r="B50" s="8">
        <v>29894663000189</v>
      </c>
      <c r="C50" s="8" t="s">
        <v>96</v>
      </c>
      <c r="D50" s="4">
        <v>43843</v>
      </c>
      <c r="E50" s="8">
        <v>215.25</v>
      </c>
      <c r="F50" s="4">
        <v>44142</v>
      </c>
      <c r="G50" s="8">
        <v>-174</v>
      </c>
      <c r="H50" s="4">
        <v>45999</v>
      </c>
      <c r="I50" s="8">
        <v>1683</v>
      </c>
      <c r="J50" s="8">
        <v>291567300</v>
      </c>
      <c r="K50" s="8">
        <v>72</v>
      </c>
      <c r="N50" s="8">
        <v>1.36</v>
      </c>
      <c r="O50" s="71">
        <v>9227.4399999999987</v>
      </c>
      <c r="P50" s="8">
        <v>9728.4699999999993</v>
      </c>
      <c r="Q50" s="8">
        <v>1.64408</v>
      </c>
      <c r="R50" s="8">
        <v>9777.1299999999992</v>
      </c>
      <c r="S50" s="8">
        <v>1.64408</v>
      </c>
      <c r="T50" s="82">
        <v>9227.4399999999987</v>
      </c>
      <c r="U50" s="81" t="str">
        <f t="shared" si="0"/>
        <v>12020</v>
      </c>
      <c r="V50" s="80" t="str">
        <f t="shared" si="1"/>
        <v>Acima de 120 dias</v>
      </c>
    </row>
    <row r="51" spans="1:22" x14ac:dyDescent="0.3">
      <c r="A51" s="4">
        <v>44316</v>
      </c>
      <c r="B51" s="8">
        <v>29894663000189</v>
      </c>
      <c r="C51" s="8" t="s">
        <v>96</v>
      </c>
      <c r="D51" s="4">
        <v>43815</v>
      </c>
      <c r="E51" s="8">
        <v>138.02000000000001</v>
      </c>
      <c r="F51" s="4">
        <v>44142</v>
      </c>
      <c r="G51" s="8">
        <v>-174</v>
      </c>
      <c r="H51" s="4">
        <v>45937</v>
      </c>
      <c r="I51" s="8">
        <v>1621</v>
      </c>
      <c r="J51" s="8">
        <v>291650557</v>
      </c>
      <c r="K51" s="8">
        <v>72</v>
      </c>
      <c r="N51" s="8">
        <v>1.3599999999999999</v>
      </c>
      <c r="O51" s="71">
        <v>5837.88</v>
      </c>
      <c r="P51" s="8">
        <v>6192.4999999999973</v>
      </c>
      <c r="Q51" s="8">
        <v>1.6143559999999999</v>
      </c>
      <c r="R51" s="8">
        <v>6138.2000000000007</v>
      </c>
      <c r="S51" s="8">
        <v>1.6143559999999999</v>
      </c>
      <c r="T51" s="82">
        <v>5837.88</v>
      </c>
      <c r="U51" s="81" t="str">
        <f t="shared" si="0"/>
        <v>122019</v>
      </c>
      <c r="V51" s="80" t="str">
        <f t="shared" si="1"/>
        <v>Acima de 120 dias</v>
      </c>
    </row>
    <row r="52" spans="1:22" x14ac:dyDescent="0.3">
      <c r="A52" s="4">
        <v>44316</v>
      </c>
      <c r="B52" s="8">
        <v>29894663000189</v>
      </c>
      <c r="C52" s="8" t="s">
        <v>96</v>
      </c>
      <c r="D52" s="4">
        <v>43815</v>
      </c>
      <c r="E52" s="8">
        <v>217.1</v>
      </c>
      <c r="F52" s="4">
        <v>44019</v>
      </c>
      <c r="G52" s="8">
        <v>-297</v>
      </c>
      <c r="H52" s="4">
        <v>45937</v>
      </c>
      <c r="I52" s="8">
        <v>1621</v>
      </c>
      <c r="J52" s="8">
        <v>291652873</v>
      </c>
      <c r="K52" s="8">
        <v>72</v>
      </c>
      <c r="N52" s="8">
        <v>1.3599999999999999</v>
      </c>
      <c r="O52" s="71">
        <v>9922.52</v>
      </c>
      <c r="P52" s="8">
        <v>9740.5599999999977</v>
      </c>
      <c r="Q52" s="8">
        <v>1.6878500000000001</v>
      </c>
      <c r="R52" s="8">
        <v>10523.539999999999</v>
      </c>
      <c r="S52" s="8">
        <v>1.6878500000000001</v>
      </c>
      <c r="T52" s="82">
        <v>9922.52</v>
      </c>
      <c r="U52" s="81" t="str">
        <f t="shared" si="0"/>
        <v>122019</v>
      </c>
      <c r="V52" s="80" t="str">
        <f t="shared" si="1"/>
        <v>Acima de 120 dias</v>
      </c>
    </row>
    <row r="53" spans="1:22" x14ac:dyDescent="0.3">
      <c r="A53" s="4">
        <v>44316</v>
      </c>
      <c r="B53" s="8">
        <v>29894663000189</v>
      </c>
      <c r="C53" s="8" t="s">
        <v>96</v>
      </c>
      <c r="D53" s="4">
        <v>43873</v>
      </c>
      <c r="E53" s="8">
        <v>120</v>
      </c>
      <c r="F53" s="4">
        <v>44050</v>
      </c>
      <c r="G53" s="8">
        <v>-266</v>
      </c>
      <c r="H53" s="4">
        <v>46029</v>
      </c>
      <c r="I53" s="8">
        <v>1713</v>
      </c>
      <c r="J53" s="8">
        <v>291672788</v>
      </c>
      <c r="K53" s="8">
        <v>72</v>
      </c>
      <c r="N53" s="8">
        <v>1.36</v>
      </c>
      <c r="O53" s="71">
        <v>5515.32</v>
      </c>
      <c r="P53" s="8">
        <v>5422.4599999999991</v>
      </c>
      <c r="Q53" s="8">
        <v>1.67913</v>
      </c>
      <c r="R53" s="8">
        <v>5866.43</v>
      </c>
      <c r="S53" s="8">
        <v>1.67913</v>
      </c>
      <c r="T53" s="82">
        <v>5515.32</v>
      </c>
      <c r="U53" s="81" t="str">
        <f t="shared" si="0"/>
        <v>22020</v>
      </c>
      <c r="V53" s="80" t="str">
        <f t="shared" si="1"/>
        <v>Acima de 120 dias</v>
      </c>
    </row>
    <row r="54" spans="1:22" x14ac:dyDescent="0.3">
      <c r="A54" s="4">
        <v>44316</v>
      </c>
      <c r="B54" s="8">
        <v>29894663000189</v>
      </c>
      <c r="C54" s="8" t="s">
        <v>96</v>
      </c>
      <c r="D54" s="4">
        <v>43873</v>
      </c>
      <c r="E54" s="8">
        <v>217.2</v>
      </c>
      <c r="F54" s="4">
        <v>44111</v>
      </c>
      <c r="G54" s="8">
        <v>-205</v>
      </c>
      <c r="H54" s="4">
        <v>46029</v>
      </c>
      <c r="I54" s="8">
        <v>1713</v>
      </c>
      <c r="J54" s="8">
        <v>291672928</v>
      </c>
      <c r="K54" s="8">
        <v>72</v>
      </c>
      <c r="N54" s="8">
        <v>1.36</v>
      </c>
      <c r="O54" s="71">
        <v>9584.14</v>
      </c>
      <c r="P54" s="8">
        <v>9814.6899999999969</v>
      </c>
      <c r="Q54" s="8">
        <v>1.660085</v>
      </c>
      <c r="R54" s="8">
        <v>10183.82</v>
      </c>
      <c r="S54" s="8">
        <v>1.660085</v>
      </c>
      <c r="T54" s="82">
        <v>9584.14</v>
      </c>
      <c r="U54" s="81" t="str">
        <f t="shared" si="0"/>
        <v>22020</v>
      </c>
      <c r="V54" s="80" t="str">
        <f t="shared" si="1"/>
        <v>Acima de 120 dias</v>
      </c>
    </row>
    <row r="55" spans="1:22" x14ac:dyDescent="0.3">
      <c r="A55" s="4">
        <v>44316</v>
      </c>
      <c r="B55" s="8">
        <v>29894663000189</v>
      </c>
      <c r="C55" s="8" t="s">
        <v>96</v>
      </c>
      <c r="D55" s="4">
        <v>43873</v>
      </c>
      <c r="E55" s="8">
        <v>183.96</v>
      </c>
      <c r="F55" s="4">
        <v>44172</v>
      </c>
      <c r="G55" s="8">
        <v>-144</v>
      </c>
      <c r="H55" s="4">
        <v>46029</v>
      </c>
      <c r="I55" s="8">
        <v>1713</v>
      </c>
      <c r="J55" s="8">
        <v>291674685</v>
      </c>
      <c r="K55" s="8">
        <v>72</v>
      </c>
      <c r="N55" s="8">
        <v>1.36</v>
      </c>
      <c r="O55" s="71">
        <v>7785.5300000000007</v>
      </c>
      <c r="P55" s="8">
        <v>8312.7099999999991</v>
      </c>
      <c r="Q55" s="8">
        <v>1.6375980000000001</v>
      </c>
      <c r="R55" s="8">
        <v>8257.42</v>
      </c>
      <c r="S55" s="8">
        <v>1.6375980000000001</v>
      </c>
      <c r="T55" s="82">
        <v>7785.5300000000007</v>
      </c>
      <c r="U55" s="81" t="str">
        <f t="shared" si="0"/>
        <v>22020</v>
      </c>
      <c r="V55" s="80" t="str">
        <f t="shared" si="1"/>
        <v>Acima de 120 dias</v>
      </c>
    </row>
    <row r="56" spans="1:22" x14ac:dyDescent="0.3">
      <c r="A56" s="4">
        <v>44316</v>
      </c>
      <c r="B56" s="8">
        <v>29894663000189</v>
      </c>
      <c r="C56" s="8" t="s">
        <v>96</v>
      </c>
      <c r="D56" s="4">
        <v>43791</v>
      </c>
      <c r="E56" s="8">
        <v>160.05000000000001</v>
      </c>
      <c r="F56" s="4">
        <v>44050</v>
      </c>
      <c r="G56" s="8">
        <v>-266</v>
      </c>
      <c r="H56" s="4">
        <v>45908</v>
      </c>
      <c r="I56" s="8">
        <v>1592</v>
      </c>
      <c r="J56" s="8">
        <v>291749067</v>
      </c>
      <c r="K56" s="8">
        <v>72</v>
      </c>
      <c r="N56" s="8">
        <v>1.3460000000000001</v>
      </c>
      <c r="O56" s="71">
        <v>7091.32</v>
      </c>
      <c r="P56" s="8">
        <v>7231.5499999999975</v>
      </c>
      <c r="Q56" s="8">
        <v>1.6866699999999999</v>
      </c>
      <c r="R56" s="8">
        <v>7539.99</v>
      </c>
      <c r="S56" s="8">
        <v>1.6866699999999999</v>
      </c>
      <c r="T56" s="82">
        <v>7091.32</v>
      </c>
      <c r="U56" s="81" t="str">
        <f t="shared" si="0"/>
        <v>112019</v>
      </c>
      <c r="V56" s="80" t="str">
        <f t="shared" si="1"/>
        <v>Acima de 120 dias</v>
      </c>
    </row>
    <row r="57" spans="1:22" x14ac:dyDescent="0.3">
      <c r="A57" s="4">
        <v>44316</v>
      </c>
      <c r="B57" s="8">
        <v>29894663000189</v>
      </c>
      <c r="C57" s="8" t="s">
        <v>96</v>
      </c>
      <c r="D57" s="4">
        <v>43815</v>
      </c>
      <c r="E57" s="8">
        <v>343.5</v>
      </c>
      <c r="F57" s="4">
        <v>43928</v>
      </c>
      <c r="G57" s="8">
        <v>-388</v>
      </c>
      <c r="H57" s="4">
        <v>45937</v>
      </c>
      <c r="I57" s="8">
        <v>1621</v>
      </c>
      <c r="J57" s="8">
        <v>291751682</v>
      </c>
      <c r="K57" s="8">
        <v>72</v>
      </c>
      <c r="N57" s="8">
        <v>1.3599999999999999</v>
      </c>
      <c r="O57" s="71">
        <v>16704.379999999997</v>
      </c>
      <c r="P57" s="8">
        <v>15411.679999999998</v>
      </c>
      <c r="Q57" s="8">
        <v>1.697236</v>
      </c>
      <c r="R57" s="8">
        <v>17681.150000000001</v>
      </c>
      <c r="S57" s="8">
        <v>1.697236</v>
      </c>
      <c r="T57" s="82">
        <v>16704.379999999997</v>
      </c>
      <c r="U57" s="81" t="str">
        <f t="shared" si="0"/>
        <v>122019</v>
      </c>
      <c r="V57" s="80" t="str">
        <f t="shared" si="1"/>
        <v>Acima de 120 dias</v>
      </c>
    </row>
    <row r="58" spans="1:22" x14ac:dyDescent="0.3">
      <c r="A58" s="4">
        <v>44316</v>
      </c>
      <c r="B58" s="8">
        <v>29894663000189</v>
      </c>
      <c r="C58" s="8" t="s">
        <v>96</v>
      </c>
      <c r="D58" s="4">
        <v>43843</v>
      </c>
      <c r="E58" s="8">
        <v>227.61</v>
      </c>
      <c r="F58" s="4">
        <v>44323</v>
      </c>
      <c r="G58" s="8">
        <v>7</v>
      </c>
      <c r="H58" s="4">
        <v>45968</v>
      </c>
      <c r="I58" s="8">
        <v>1652</v>
      </c>
      <c r="J58" s="8">
        <v>291762404</v>
      </c>
      <c r="K58" s="8">
        <v>72</v>
      </c>
      <c r="N58" s="8">
        <v>1.36</v>
      </c>
      <c r="O58" s="71">
        <v>8216.92</v>
      </c>
      <c r="P58" s="8">
        <v>10200.82</v>
      </c>
      <c r="Q58" s="8">
        <v>1.688372</v>
      </c>
      <c r="R58" s="8">
        <v>8865.57</v>
      </c>
      <c r="S58" s="8">
        <v>1.688372</v>
      </c>
      <c r="T58" s="82">
        <v>8216.92</v>
      </c>
      <c r="U58" s="81" t="str">
        <f t="shared" si="0"/>
        <v>12020</v>
      </c>
      <c r="V58" s="80" t="str">
        <f t="shared" si="1"/>
        <v>1 a 30 dias</v>
      </c>
    </row>
    <row r="59" spans="1:22" x14ac:dyDescent="0.3">
      <c r="A59" s="4">
        <v>44316</v>
      </c>
      <c r="B59" s="8">
        <v>29894663000189</v>
      </c>
      <c r="C59" s="8" t="s">
        <v>96</v>
      </c>
      <c r="D59" s="4">
        <v>43843</v>
      </c>
      <c r="E59" s="8">
        <v>99.3</v>
      </c>
      <c r="F59" s="4">
        <v>44323</v>
      </c>
      <c r="G59" s="8">
        <v>7</v>
      </c>
      <c r="H59" s="4">
        <v>45968</v>
      </c>
      <c r="I59" s="8">
        <v>1652</v>
      </c>
      <c r="J59" s="8">
        <v>291859498</v>
      </c>
      <c r="K59" s="8">
        <v>72</v>
      </c>
      <c r="N59" s="8">
        <v>1.36</v>
      </c>
      <c r="O59" s="71">
        <v>3627.26</v>
      </c>
      <c r="P59" s="8">
        <v>4450.3600000000015</v>
      </c>
      <c r="Q59" s="8">
        <v>1.636544</v>
      </c>
      <c r="R59" s="8">
        <v>3867.82</v>
      </c>
      <c r="S59" s="8">
        <v>1.636544</v>
      </c>
      <c r="T59" s="82">
        <v>3627.26</v>
      </c>
      <c r="U59" s="81" t="str">
        <f t="shared" si="0"/>
        <v>12020</v>
      </c>
      <c r="V59" s="80" t="str">
        <f t="shared" si="1"/>
        <v>1 a 30 dias</v>
      </c>
    </row>
    <row r="60" spans="1:22" x14ac:dyDescent="0.3">
      <c r="A60" s="4">
        <v>44316</v>
      </c>
      <c r="B60" s="8">
        <v>29894663000189</v>
      </c>
      <c r="C60" s="8" t="s">
        <v>96</v>
      </c>
      <c r="D60" s="4">
        <v>43843</v>
      </c>
      <c r="E60" s="8">
        <v>140.35</v>
      </c>
      <c r="F60" s="4">
        <v>44234</v>
      </c>
      <c r="G60" s="8">
        <v>-82</v>
      </c>
      <c r="H60" s="4">
        <v>45999</v>
      </c>
      <c r="I60" s="8">
        <v>1683</v>
      </c>
      <c r="J60" s="8">
        <v>291862255</v>
      </c>
      <c r="K60" s="8">
        <v>72</v>
      </c>
      <c r="N60" s="8">
        <v>1.36</v>
      </c>
      <c r="O60" s="71">
        <v>5587.58</v>
      </c>
      <c r="P60" s="8">
        <v>6343.3199999999979</v>
      </c>
      <c r="Q60" s="8">
        <v>1.650798</v>
      </c>
      <c r="R60" s="8">
        <v>5953.96</v>
      </c>
      <c r="S60" s="8">
        <v>1.650798</v>
      </c>
      <c r="T60" s="82">
        <v>5587.58</v>
      </c>
      <c r="U60" s="81" t="str">
        <f t="shared" si="0"/>
        <v>12020</v>
      </c>
      <c r="V60" s="80" t="str">
        <f t="shared" si="1"/>
        <v>61 a 90 dias</v>
      </c>
    </row>
    <row r="61" spans="1:22" x14ac:dyDescent="0.3">
      <c r="A61" s="4">
        <v>44316</v>
      </c>
      <c r="B61" s="8">
        <v>29894663000189</v>
      </c>
      <c r="C61" s="8" t="s">
        <v>96</v>
      </c>
      <c r="D61" s="4">
        <v>43815</v>
      </c>
      <c r="E61" s="8">
        <v>186.62</v>
      </c>
      <c r="F61" s="4">
        <v>44142</v>
      </c>
      <c r="G61" s="8">
        <v>-174</v>
      </c>
      <c r="H61" s="4">
        <v>45968</v>
      </c>
      <c r="I61" s="8">
        <v>1652</v>
      </c>
      <c r="J61" s="8">
        <v>291863537</v>
      </c>
      <c r="K61" s="8">
        <v>72</v>
      </c>
      <c r="N61" s="8">
        <v>1.3599999999999999</v>
      </c>
      <c r="O61" s="71">
        <v>7851.14</v>
      </c>
      <c r="P61" s="8">
        <v>8443.8000000000029</v>
      </c>
      <c r="Q61" s="8">
        <v>1.692159</v>
      </c>
      <c r="R61" s="8">
        <v>8388.7199999999993</v>
      </c>
      <c r="S61" s="8">
        <v>1.692159</v>
      </c>
      <c r="T61" s="82">
        <v>7851.14</v>
      </c>
      <c r="U61" s="81" t="str">
        <f t="shared" si="0"/>
        <v>122019</v>
      </c>
      <c r="V61" s="80" t="str">
        <f t="shared" si="1"/>
        <v>Acima de 120 dias</v>
      </c>
    </row>
    <row r="62" spans="1:22" x14ac:dyDescent="0.3">
      <c r="A62" s="4">
        <v>44316</v>
      </c>
      <c r="B62" s="8">
        <v>29894663000189</v>
      </c>
      <c r="C62" s="8" t="s">
        <v>96</v>
      </c>
      <c r="D62" s="4">
        <v>43873</v>
      </c>
      <c r="E62" s="8">
        <v>152</v>
      </c>
      <c r="F62" s="4">
        <v>44019</v>
      </c>
      <c r="G62" s="8">
        <v>-297</v>
      </c>
      <c r="H62" s="4">
        <v>45999</v>
      </c>
      <c r="I62" s="8">
        <v>1683</v>
      </c>
      <c r="J62" s="8">
        <v>291866512</v>
      </c>
      <c r="K62" s="8">
        <v>72</v>
      </c>
      <c r="N62" s="8">
        <v>1.36</v>
      </c>
      <c r="O62" s="71">
        <v>7140.08</v>
      </c>
      <c r="P62" s="8">
        <v>6810.9100000000008</v>
      </c>
      <c r="Q62" s="8">
        <v>1.631732</v>
      </c>
      <c r="R62" s="8">
        <v>7512.21</v>
      </c>
      <c r="S62" s="8">
        <v>1.631732</v>
      </c>
      <c r="T62" s="82">
        <v>7140.08</v>
      </c>
      <c r="U62" s="81" t="str">
        <f t="shared" si="0"/>
        <v>22020</v>
      </c>
      <c r="V62" s="80" t="str">
        <f t="shared" si="1"/>
        <v>Acima de 120 dias</v>
      </c>
    </row>
    <row r="63" spans="1:22" x14ac:dyDescent="0.3">
      <c r="A63" s="4">
        <v>44316</v>
      </c>
      <c r="B63" s="8">
        <v>29894663000189</v>
      </c>
      <c r="C63" s="8" t="s">
        <v>96</v>
      </c>
      <c r="D63" s="4">
        <v>43903</v>
      </c>
      <c r="E63" s="8">
        <v>281</v>
      </c>
      <c r="F63" s="4">
        <v>44323</v>
      </c>
      <c r="G63" s="8">
        <v>7</v>
      </c>
      <c r="H63" s="4">
        <v>46029</v>
      </c>
      <c r="I63" s="8">
        <v>1713</v>
      </c>
      <c r="J63" s="8">
        <v>291880845</v>
      </c>
      <c r="K63" s="8">
        <v>72</v>
      </c>
      <c r="N63" s="8">
        <v>1.3664130928050502</v>
      </c>
      <c r="O63" s="71">
        <v>10325.4</v>
      </c>
      <c r="P63" s="8">
        <v>12564.710000000001</v>
      </c>
      <c r="Q63" s="8">
        <v>1.704178</v>
      </c>
      <c r="R63" s="8">
        <v>11190.79</v>
      </c>
      <c r="S63" s="8">
        <v>1.704178</v>
      </c>
      <c r="T63" s="82">
        <v>10325.4</v>
      </c>
      <c r="U63" s="81" t="str">
        <f t="shared" si="0"/>
        <v>32020</v>
      </c>
      <c r="V63" s="80" t="str">
        <f t="shared" si="1"/>
        <v>1 a 30 dias</v>
      </c>
    </row>
    <row r="64" spans="1:22" x14ac:dyDescent="0.3">
      <c r="A64" s="4">
        <v>44316</v>
      </c>
      <c r="B64" s="8">
        <v>29894663000189</v>
      </c>
      <c r="C64" s="8" t="s">
        <v>96</v>
      </c>
      <c r="D64" s="4">
        <v>43873</v>
      </c>
      <c r="E64" s="8">
        <v>517.12</v>
      </c>
      <c r="F64" s="4">
        <v>44323</v>
      </c>
      <c r="G64" s="8">
        <v>7</v>
      </c>
      <c r="H64" s="4">
        <v>45968</v>
      </c>
      <c r="I64" s="8">
        <v>1652</v>
      </c>
      <c r="J64" s="8">
        <v>291959533</v>
      </c>
      <c r="K64" s="8">
        <v>72</v>
      </c>
      <c r="N64" s="8">
        <v>1.36</v>
      </c>
      <c r="O64" s="71">
        <v>18870.629999999997</v>
      </c>
      <c r="P64" s="8">
        <v>22972.810000000016</v>
      </c>
      <c r="Q64" s="8">
        <v>1.6409229999999999</v>
      </c>
      <c r="R64" s="8">
        <v>20142.329999999998</v>
      </c>
      <c r="S64" s="8">
        <v>1.6409229999999999</v>
      </c>
      <c r="T64" s="82">
        <v>18870.629999999997</v>
      </c>
      <c r="U64" s="81" t="str">
        <f t="shared" si="0"/>
        <v>22020</v>
      </c>
      <c r="V64" s="80" t="str">
        <f t="shared" si="1"/>
        <v>1 a 30 dias</v>
      </c>
    </row>
    <row r="65" spans="1:22" x14ac:dyDescent="0.3">
      <c r="A65" s="4">
        <v>44316</v>
      </c>
      <c r="B65" s="8">
        <v>29894663000189</v>
      </c>
      <c r="C65" s="8" t="s">
        <v>96</v>
      </c>
      <c r="D65" s="4">
        <v>43843</v>
      </c>
      <c r="E65" s="8">
        <v>323.64</v>
      </c>
      <c r="F65" s="4">
        <v>43868</v>
      </c>
      <c r="G65" s="8">
        <v>-448</v>
      </c>
      <c r="H65" s="4">
        <v>45968</v>
      </c>
      <c r="I65" s="8">
        <v>1652</v>
      </c>
      <c r="J65" s="8">
        <v>291963052</v>
      </c>
      <c r="K65" s="8">
        <v>72</v>
      </c>
      <c r="N65" s="8">
        <v>1.36</v>
      </c>
      <c r="O65" s="71">
        <v>16542.43</v>
      </c>
      <c r="P65" s="8">
        <v>14504.729999999998</v>
      </c>
      <c r="Q65" s="8">
        <v>1.6867799999999999</v>
      </c>
      <c r="R65" s="8">
        <v>17460.669999999998</v>
      </c>
      <c r="S65" s="8">
        <v>1.6867799999999999</v>
      </c>
      <c r="T65" s="82">
        <v>16542.43</v>
      </c>
      <c r="U65" s="81" t="str">
        <f t="shared" si="0"/>
        <v>12020</v>
      </c>
      <c r="V65" s="80" t="str">
        <f t="shared" si="1"/>
        <v>Acima de 120 dias</v>
      </c>
    </row>
    <row r="66" spans="1:22" x14ac:dyDescent="0.3">
      <c r="A66" s="4">
        <v>44316</v>
      </c>
      <c r="B66" s="8">
        <v>29894663000189</v>
      </c>
      <c r="C66" s="8" t="s">
        <v>96</v>
      </c>
      <c r="D66" s="4">
        <v>43873</v>
      </c>
      <c r="E66" s="8">
        <v>329.74</v>
      </c>
      <c r="F66" s="4">
        <v>44111</v>
      </c>
      <c r="G66" s="8">
        <v>-205</v>
      </c>
      <c r="H66" s="4">
        <v>46029</v>
      </c>
      <c r="I66" s="8">
        <v>1713</v>
      </c>
      <c r="J66" s="8">
        <v>291975907</v>
      </c>
      <c r="K66" s="8">
        <v>72</v>
      </c>
      <c r="N66" s="8">
        <v>1.36</v>
      </c>
      <c r="O66" s="71">
        <v>14560.57</v>
      </c>
      <c r="P66" s="8">
        <v>14900.059999999996</v>
      </c>
      <c r="Q66" s="8">
        <v>1.656369</v>
      </c>
      <c r="R66" s="8">
        <v>15460.52</v>
      </c>
      <c r="S66" s="8">
        <v>1.656369</v>
      </c>
      <c r="T66" s="82">
        <v>14560.57</v>
      </c>
      <c r="U66" s="81" t="str">
        <f t="shared" ref="U66:U129" si="2">MONTH(D66)&amp;YEAR(D66)</f>
        <v>22020</v>
      </c>
      <c r="V66" s="80" t="str">
        <f t="shared" si="1"/>
        <v>Acima de 120 dias</v>
      </c>
    </row>
    <row r="67" spans="1:22" x14ac:dyDescent="0.3">
      <c r="A67" s="4">
        <v>44316</v>
      </c>
      <c r="B67" s="8">
        <v>29894663000189</v>
      </c>
      <c r="C67" s="8" t="s">
        <v>96</v>
      </c>
      <c r="D67" s="4">
        <v>43903</v>
      </c>
      <c r="E67" s="8">
        <v>389.05</v>
      </c>
      <c r="F67" s="4">
        <v>44050</v>
      </c>
      <c r="G67" s="8">
        <v>-266</v>
      </c>
      <c r="H67" s="4">
        <v>46062</v>
      </c>
      <c r="I67" s="8">
        <v>1746</v>
      </c>
      <c r="J67" s="8">
        <v>291981716</v>
      </c>
      <c r="K67" s="8">
        <v>72</v>
      </c>
      <c r="N67" s="8">
        <v>1.36</v>
      </c>
      <c r="O67" s="71">
        <v>18114.629999999997</v>
      </c>
      <c r="P67" s="8">
        <v>17576.64</v>
      </c>
      <c r="Q67" s="8">
        <v>1.654498</v>
      </c>
      <c r="R67" s="8">
        <v>19197.739999999998</v>
      </c>
      <c r="S67" s="8">
        <v>1.654498</v>
      </c>
      <c r="T67" s="82">
        <v>18114.629999999997</v>
      </c>
      <c r="U67" s="81" t="str">
        <f t="shared" si="2"/>
        <v>32020</v>
      </c>
      <c r="V67" s="80" t="str">
        <f t="shared" ref="V67:V130" si="3">_xlfn.IFS(G67&lt;-120,"Acima de 120 dias",G67&lt;=-90,"91 a 120 dias",G67&lt;=-61,"61 a 90 dias",G67&lt;=-31,"31 a 60 dias",G67&gt;=-30,"1 a 30 dias")</f>
        <v>Acima de 120 dias</v>
      </c>
    </row>
    <row r="68" spans="1:22" x14ac:dyDescent="0.3">
      <c r="A68" s="4">
        <v>44316</v>
      </c>
      <c r="B68" s="8">
        <v>29894663000189</v>
      </c>
      <c r="C68" s="8" t="s">
        <v>96</v>
      </c>
      <c r="D68" s="4">
        <v>43791</v>
      </c>
      <c r="E68" s="8">
        <v>375.34</v>
      </c>
      <c r="F68" s="4">
        <v>43928</v>
      </c>
      <c r="G68" s="8">
        <v>-388</v>
      </c>
      <c r="H68" s="4">
        <v>45937</v>
      </c>
      <c r="I68" s="8">
        <v>1621</v>
      </c>
      <c r="J68" s="8">
        <v>292051434</v>
      </c>
      <c r="K68" s="8">
        <v>72</v>
      </c>
      <c r="N68" s="8">
        <v>1.3460000000000001</v>
      </c>
      <c r="O68" s="71">
        <v>18388.63</v>
      </c>
      <c r="P68" s="8">
        <v>17103.200000000004</v>
      </c>
      <c r="Q68" s="8">
        <v>1.6520220000000001</v>
      </c>
      <c r="R68" s="8">
        <v>19366.82</v>
      </c>
      <c r="S68" s="8">
        <v>1.6520220000000001</v>
      </c>
      <c r="T68" s="82">
        <v>18388.63</v>
      </c>
      <c r="U68" s="81" t="str">
        <f t="shared" si="2"/>
        <v>112019</v>
      </c>
      <c r="V68" s="80" t="str">
        <f t="shared" si="3"/>
        <v>Acima de 120 dias</v>
      </c>
    </row>
    <row r="69" spans="1:22" x14ac:dyDescent="0.3">
      <c r="A69" s="4">
        <v>44316</v>
      </c>
      <c r="B69" s="8">
        <v>29894663000189</v>
      </c>
      <c r="C69" s="8" t="s">
        <v>96</v>
      </c>
      <c r="D69" s="4">
        <v>43815</v>
      </c>
      <c r="E69" s="8">
        <v>90.96</v>
      </c>
      <c r="F69" s="4">
        <v>43897</v>
      </c>
      <c r="G69" s="8">
        <v>-419</v>
      </c>
      <c r="H69" s="4">
        <v>45968</v>
      </c>
      <c r="I69" s="8">
        <v>1652</v>
      </c>
      <c r="J69" s="8">
        <v>292062247</v>
      </c>
      <c r="K69" s="8">
        <v>72</v>
      </c>
      <c r="N69" s="8">
        <v>1.4949999999999999</v>
      </c>
      <c r="O69" s="71">
        <v>4307.47</v>
      </c>
      <c r="P69" s="8">
        <v>3953.3100000000004</v>
      </c>
      <c r="Q69" s="8">
        <v>2.0450050000000002</v>
      </c>
      <c r="R69" s="8">
        <v>4706.67</v>
      </c>
      <c r="S69" s="8">
        <v>2.0450050000000002</v>
      </c>
      <c r="T69" s="82">
        <v>4307.47</v>
      </c>
      <c r="U69" s="81" t="str">
        <f t="shared" si="2"/>
        <v>122019</v>
      </c>
      <c r="V69" s="80" t="str">
        <f t="shared" si="3"/>
        <v>Acima de 120 dias</v>
      </c>
    </row>
    <row r="70" spans="1:22" x14ac:dyDescent="0.3">
      <c r="A70" s="4">
        <v>44316</v>
      </c>
      <c r="B70" s="8">
        <v>29894663000189</v>
      </c>
      <c r="C70" s="8" t="s">
        <v>96</v>
      </c>
      <c r="D70" s="4">
        <v>43791</v>
      </c>
      <c r="E70" s="8">
        <v>125.9</v>
      </c>
      <c r="F70" s="4">
        <v>44111</v>
      </c>
      <c r="G70" s="8">
        <v>-205</v>
      </c>
      <c r="H70" s="4">
        <v>45937</v>
      </c>
      <c r="I70" s="8">
        <v>1621</v>
      </c>
      <c r="J70" s="8">
        <v>292154396</v>
      </c>
      <c r="K70" s="8">
        <v>72</v>
      </c>
      <c r="N70" s="8">
        <v>1.3460000000000001</v>
      </c>
      <c r="O70" s="71">
        <v>5372.9299999999994</v>
      </c>
      <c r="P70" s="8">
        <v>5736.9099999999989</v>
      </c>
      <c r="Q70" s="8">
        <v>1.691443</v>
      </c>
      <c r="R70" s="8">
        <v>5740.78</v>
      </c>
      <c r="S70" s="8">
        <v>1.691443</v>
      </c>
      <c r="T70" s="82">
        <v>5372.9299999999994</v>
      </c>
      <c r="U70" s="81" t="str">
        <f t="shared" si="2"/>
        <v>112019</v>
      </c>
      <c r="V70" s="80" t="str">
        <f t="shared" si="3"/>
        <v>Acima de 120 dias</v>
      </c>
    </row>
    <row r="71" spans="1:22" x14ac:dyDescent="0.3">
      <c r="A71" s="4">
        <v>44316</v>
      </c>
      <c r="B71" s="8">
        <v>29894663000189</v>
      </c>
      <c r="C71" s="8" t="s">
        <v>96</v>
      </c>
      <c r="D71" s="4">
        <v>43815</v>
      </c>
      <c r="E71" s="8">
        <v>285.89999999999998</v>
      </c>
      <c r="F71" s="4">
        <v>44262</v>
      </c>
      <c r="G71" s="8">
        <v>-54</v>
      </c>
      <c r="H71" s="4">
        <v>45968</v>
      </c>
      <c r="I71" s="8">
        <v>1652</v>
      </c>
      <c r="J71" s="8">
        <v>292158138</v>
      </c>
      <c r="K71" s="8">
        <v>72</v>
      </c>
      <c r="N71" s="8">
        <v>1.3599999999999999</v>
      </c>
      <c r="O71" s="71">
        <v>11016.550000000001</v>
      </c>
      <c r="P71" s="8">
        <v>12935.860000000002</v>
      </c>
      <c r="Q71" s="8">
        <v>1.6359870000000001</v>
      </c>
      <c r="R71" s="8">
        <v>11707.87</v>
      </c>
      <c r="S71" s="8">
        <v>1.6359870000000001</v>
      </c>
      <c r="T71" s="82">
        <v>11016.550000000001</v>
      </c>
      <c r="U71" s="81" t="str">
        <f t="shared" si="2"/>
        <v>122019</v>
      </c>
      <c r="V71" s="80" t="str">
        <f t="shared" si="3"/>
        <v>31 a 60 dias</v>
      </c>
    </row>
    <row r="72" spans="1:22" x14ac:dyDescent="0.3">
      <c r="A72" s="4">
        <v>44316</v>
      </c>
      <c r="B72" s="8">
        <v>29894663000189</v>
      </c>
      <c r="C72" s="8" t="s">
        <v>96</v>
      </c>
      <c r="D72" s="4">
        <v>43815</v>
      </c>
      <c r="E72" s="8">
        <v>235.87</v>
      </c>
      <c r="F72" s="4">
        <v>43837</v>
      </c>
      <c r="G72" s="8">
        <v>-479</v>
      </c>
      <c r="H72" s="4">
        <v>45968</v>
      </c>
      <c r="I72" s="8">
        <v>1652</v>
      </c>
      <c r="J72" s="8">
        <v>292159736</v>
      </c>
      <c r="K72" s="8">
        <v>72</v>
      </c>
      <c r="N72" s="8">
        <v>1.3599999999999999</v>
      </c>
      <c r="O72" s="71">
        <v>12417.04</v>
      </c>
      <c r="P72" s="8">
        <v>10672.189999999999</v>
      </c>
      <c r="Q72" s="8">
        <v>1.6227290000000001</v>
      </c>
      <c r="R72" s="8">
        <v>12961.27</v>
      </c>
      <c r="S72" s="8">
        <v>1.6227290000000001</v>
      </c>
      <c r="T72" s="82">
        <v>12417.04</v>
      </c>
      <c r="U72" s="81" t="str">
        <f t="shared" si="2"/>
        <v>122019</v>
      </c>
      <c r="V72" s="80" t="str">
        <f t="shared" si="3"/>
        <v>Acima de 120 dias</v>
      </c>
    </row>
    <row r="73" spans="1:22" x14ac:dyDescent="0.3">
      <c r="A73" s="4">
        <v>44316</v>
      </c>
      <c r="B73" s="8">
        <v>29894663000189</v>
      </c>
      <c r="C73" s="8" t="s">
        <v>96</v>
      </c>
      <c r="D73" s="4">
        <v>43815</v>
      </c>
      <c r="E73" s="8">
        <v>125.07</v>
      </c>
      <c r="F73" s="4">
        <v>43868</v>
      </c>
      <c r="G73" s="8">
        <v>-448</v>
      </c>
      <c r="H73" s="4">
        <v>45968</v>
      </c>
      <c r="I73" s="8">
        <v>1652</v>
      </c>
      <c r="J73" s="8">
        <v>292258665</v>
      </c>
      <c r="K73" s="8">
        <v>72</v>
      </c>
      <c r="N73" s="8">
        <v>1.3599999999999999</v>
      </c>
      <c r="O73" s="71">
        <v>6436.44</v>
      </c>
      <c r="P73" s="8">
        <v>5658.8999999999987</v>
      </c>
      <c r="Q73" s="8">
        <v>1.6444559999999999</v>
      </c>
      <c r="R73" s="8">
        <v>6747.62</v>
      </c>
      <c r="S73" s="8">
        <v>1.6444559999999999</v>
      </c>
      <c r="T73" s="82">
        <v>6436.44</v>
      </c>
      <c r="U73" s="81" t="str">
        <f t="shared" si="2"/>
        <v>122019</v>
      </c>
      <c r="V73" s="80" t="str">
        <f t="shared" si="3"/>
        <v>Acima de 120 dias</v>
      </c>
    </row>
    <row r="74" spans="1:22" x14ac:dyDescent="0.3">
      <c r="A74" s="4">
        <v>44316</v>
      </c>
      <c r="B74" s="8">
        <v>29894663000189</v>
      </c>
      <c r="C74" s="8" t="s">
        <v>96</v>
      </c>
      <c r="D74" s="4">
        <v>43815</v>
      </c>
      <c r="E74" s="8">
        <v>200</v>
      </c>
      <c r="F74" s="4">
        <v>43897</v>
      </c>
      <c r="G74" s="8">
        <v>-419</v>
      </c>
      <c r="H74" s="4">
        <v>44872</v>
      </c>
      <c r="I74" s="8">
        <v>556</v>
      </c>
      <c r="J74" s="8">
        <v>292263667</v>
      </c>
      <c r="K74" s="8">
        <v>36</v>
      </c>
      <c r="N74" s="8">
        <v>1.4949999999999999</v>
      </c>
      <c r="O74" s="71">
        <v>5983.2</v>
      </c>
      <c r="P74" s="8">
        <v>5422.1</v>
      </c>
      <c r="Q74" s="8">
        <v>2.0499559999999999</v>
      </c>
      <c r="R74" s="8">
        <v>6134.88</v>
      </c>
      <c r="S74" s="8">
        <v>2.0499559999999999</v>
      </c>
      <c r="T74" s="82">
        <v>5983.2</v>
      </c>
      <c r="U74" s="81" t="str">
        <f t="shared" si="2"/>
        <v>122019</v>
      </c>
      <c r="V74" s="80" t="str">
        <f t="shared" si="3"/>
        <v>Acima de 120 dias</v>
      </c>
    </row>
    <row r="75" spans="1:22" x14ac:dyDescent="0.3">
      <c r="A75" s="4">
        <v>44316</v>
      </c>
      <c r="B75" s="8">
        <v>29894663000189</v>
      </c>
      <c r="C75" s="8" t="s">
        <v>96</v>
      </c>
      <c r="D75" s="4">
        <v>43843</v>
      </c>
      <c r="E75" s="8">
        <v>285.20999999999998</v>
      </c>
      <c r="F75" s="4">
        <v>44234</v>
      </c>
      <c r="G75" s="8">
        <v>-82</v>
      </c>
      <c r="H75" s="4">
        <v>45999</v>
      </c>
      <c r="I75" s="8">
        <v>1683</v>
      </c>
      <c r="J75" s="8">
        <v>292268580</v>
      </c>
      <c r="K75" s="8">
        <v>72</v>
      </c>
      <c r="N75" s="8">
        <v>1.36</v>
      </c>
      <c r="O75" s="71">
        <v>11360.630000000001</v>
      </c>
      <c r="P75" s="8">
        <v>12890.390000000005</v>
      </c>
      <c r="Q75" s="8">
        <v>1.648325</v>
      </c>
      <c r="R75" s="8">
        <v>12099.24</v>
      </c>
      <c r="S75" s="8">
        <v>1.648325</v>
      </c>
      <c r="T75" s="82">
        <v>11360.630000000001</v>
      </c>
      <c r="U75" s="81" t="str">
        <f t="shared" si="2"/>
        <v>12020</v>
      </c>
      <c r="V75" s="80" t="str">
        <f t="shared" si="3"/>
        <v>61 a 90 dias</v>
      </c>
    </row>
    <row r="76" spans="1:22" x14ac:dyDescent="0.3">
      <c r="A76" s="4">
        <v>44316</v>
      </c>
      <c r="B76" s="8">
        <v>29894663000189</v>
      </c>
      <c r="C76" s="8" t="s">
        <v>96</v>
      </c>
      <c r="D76" s="4">
        <v>43791</v>
      </c>
      <c r="E76" s="8">
        <v>388.4</v>
      </c>
      <c r="F76" s="4">
        <v>43958</v>
      </c>
      <c r="G76" s="8">
        <v>-358</v>
      </c>
      <c r="H76" s="4">
        <v>45937</v>
      </c>
      <c r="I76" s="8">
        <v>1621</v>
      </c>
      <c r="J76" s="8">
        <v>292351855</v>
      </c>
      <c r="K76" s="8">
        <v>72</v>
      </c>
      <c r="N76" s="8">
        <v>1.3460000000000001</v>
      </c>
      <c r="O76" s="71">
        <v>18542.759999999998</v>
      </c>
      <c r="P76" s="8">
        <v>17698.320000000003</v>
      </c>
      <c r="Q76" s="8">
        <v>1.6832609999999999</v>
      </c>
      <c r="R76" s="8">
        <v>19652.32</v>
      </c>
      <c r="S76" s="8">
        <v>1.6832609999999999</v>
      </c>
      <c r="T76" s="82">
        <v>18542.759999999998</v>
      </c>
      <c r="U76" s="81" t="str">
        <f t="shared" si="2"/>
        <v>112019</v>
      </c>
      <c r="V76" s="80" t="str">
        <f t="shared" si="3"/>
        <v>Acima de 120 dias</v>
      </c>
    </row>
    <row r="77" spans="1:22" x14ac:dyDescent="0.3">
      <c r="A77" s="4">
        <v>44316</v>
      </c>
      <c r="B77" s="8">
        <v>29894663000189</v>
      </c>
      <c r="C77" s="8" t="s">
        <v>96</v>
      </c>
      <c r="D77" s="4">
        <v>43791</v>
      </c>
      <c r="E77" s="8">
        <v>321.75</v>
      </c>
      <c r="F77" s="4">
        <v>44323</v>
      </c>
      <c r="G77" s="8">
        <v>7</v>
      </c>
      <c r="H77" s="4">
        <v>45937</v>
      </c>
      <c r="I77" s="8">
        <v>1621</v>
      </c>
      <c r="J77" s="8">
        <v>292352625</v>
      </c>
      <c r="K77" s="8">
        <v>72</v>
      </c>
      <c r="N77" s="8">
        <v>1.3460000000000001</v>
      </c>
      <c r="O77" s="71">
        <v>11496.71</v>
      </c>
      <c r="P77" s="8">
        <v>14661.249999999995</v>
      </c>
      <c r="Q77" s="8">
        <v>1.6844889999999999</v>
      </c>
      <c r="R77" s="8">
        <v>12418.95</v>
      </c>
      <c r="S77" s="8">
        <v>1.6844889999999999</v>
      </c>
      <c r="T77" s="82">
        <v>11496.71</v>
      </c>
      <c r="U77" s="81" t="str">
        <f t="shared" si="2"/>
        <v>112019</v>
      </c>
      <c r="V77" s="80" t="str">
        <f t="shared" si="3"/>
        <v>1 a 30 dias</v>
      </c>
    </row>
    <row r="78" spans="1:22" x14ac:dyDescent="0.3">
      <c r="A78" s="4">
        <v>44316</v>
      </c>
      <c r="B78" s="8">
        <v>29894663000189</v>
      </c>
      <c r="C78" s="8" t="s">
        <v>96</v>
      </c>
      <c r="D78" s="4">
        <v>43815</v>
      </c>
      <c r="E78" s="8">
        <v>184.34</v>
      </c>
      <c r="F78" s="4">
        <v>44323</v>
      </c>
      <c r="G78" s="8">
        <v>7</v>
      </c>
      <c r="H78" s="4">
        <v>45968</v>
      </c>
      <c r="I78" s="8">
        <v>1652</v>
      </c>
      <c r="J78" s="8">
        <v>292362242</v>
      </c>
      <c r="K78" s="8">
        <v>72</v>
      </c>
      <c r="N78" s="8">
        <v>1.3599999999999999</v>
      </c>
      <c r="O78" s="71">
        <v>6671.16</v>
      </c>
      <c r="P78" s="8">
        <v>8340.68</v>
      </c>
      <c r="Q78" s="8">
        <v>1.6776150000000001</v>
      </c>
      <c r="R78" s="8">
        <v>7180.22</v>
      </c>
      <c r="S78" s="8">
        <v>1.6776150000000001</v>
      </c>
      <c r="T78" s="82">
        <v>6671.16</v>
      </c>
      <c r="U78" s="81" t="str">
        <f t="shared" si="2"/>
        <v>122019</v>
      </c>
      <c r="V78" s="80" t="str">
        <f t="shared" si="3"/>
        <v>1 a 30 dias</v>
      </c>
    </row>
    <row r="79" spans="1:22" x14ac:dyDescent="0.3">
      <c r="A79" s="4">
        <v>44316</v>
      </c>
      <c r="B79" s="8">
        <v>29894663000189</v>
      </c>
      <c r="C79" s="8" t="s">
        <v>96</v>
      </c>
      <c r="D79" s="4">
        <v>43815</v>
      </c>
      <c r="E79" s="8">
        <v>557.9</v>
      </c>
      <c r="F79" s="4">
        <v>44050</v>
      </c>
      <c r="G79" s="8">
        <v>-266</v>
      </c>
      <c r="H79" s="4">
        <v>44508</v>
      </c>
      <c r="I79" s="8">
        <v>192</v>
      </c>
      <c r="J79" s="8">
        <v>292363281</v>
      </c>
      <c r="K79" s="8">
        <v>24</v>
      </c>
      <c r="N79" s="8">
        <v>1.4949999999999999</v>
      </c>
      <c r="O79" s="71">
        <v>8700.68</v>
      </c>
      <c r="P79" s="8">
        <v>10807.130000000001</v>
      </c>
      <c r="Q79" s="8">
        <v>2.0529359999999999</v>
      </c>
      <c r="R79" s="8">
        <v>8760.67</v>
      </c>
      <c r="S79" s="8">
        <v>2.0529359999999999</v>
      </c>
      <c r="T79" s="82">
        <v>8700.68</v>
      </c>
      <c r="U79" s="81" t="str">
        <f t="shared" si="2"/>
        <v>122019</v>
      </c>
      <c r="V79" s="80" t="str">
        <f t="shared" si="3"/>
        <v>Acima de 120 dias</v>
      </c>
    </row>
    <row r="80" spans="1:22" x14ac:dyDescent="0.3">
      <c r="A80" s="4">
        <v>44316</v>
      </c>
      <c r="B80" s="8">
        <v>29894663000189</v>
      </c>
      <c r="C80" s="8" t="s">
        <v>96</v>
      </c>
      <c r="D80" s="4">
        <v>43843</v>
      </c>
      <c r="E80" s="8">
        <v>366.83</v>
      </c>
      <c r="F80" s="4">
        <v>43868</v>
      </c>
      <c r="G80" s="8">
        <v>-448</v>
      </c>
      <c r="H80" s="4">
        <v>45267</v>
      </c>
      <c r="I80" s="8">
        <v>951</v>
      </c>
      <c r="J80" s="8">
        <v>292371388</v>
      </c>
      <c r="K80" s="8">
        <v>48</v>
      </c>
      <c r="N80" s="8">
        <v>1.4949999999999999</v>
      </c>
      <c r="O80" s="71">
        <v>14195.970000000001</v>
      </c>
      <c r="P80" s="8">
        <v>12299.63</v>
      </c>
      <c r="Q80" s="8">
        <v>2.05775</v>
      </c>
      <c r="R80" s="8">
        <v>15074.91</v>
      </c>
      <c r="S80" s="8">
        <v>2.05775</v>
      </c>
      <c r="T80" s="82">
        <v>14195.970000000001</v>
      </c>
      <c r="U80" s="81" t="str">
        <f t="shared" si="2"/>
        <v>12020</v>
      </c>
      <c r="V80" s="80" t="str">
        <f t="shared" si="3"/>
        <v>Acima de 120 dias</v>
      </c>
    </row>
    <row r="81" spans="1:22" x14ac:dyDescent="0.3">
      <c r="A81" s="4">
        <v>44316</v>
      </c>
      <c r="B81" s="8">
        <v>29894663000189</v>
      </c>
      <c r="C81" s="8" t="s">
        <v>96</v>
      </c>
      <c r="D81" s="4">
        <v>43873</v>
      </c>
      <c r="E81" s="8">
        <v>149.58000000000001</v>
      </c>
      <c r="F81" s="4">
        <v>43928</v>
      </c>
      <c r="G81" s="8">
        <v>-388</v>
      </c>
      <c r="H81" s="4">
        <v>46029</v>
      </c>
      <c r="I81" s="8">
        <v>1713</v>
      </c>
      <c r="J81" s="8">
        <v>292379752</v>
      </c>
      <c r="K81" s="8">
        <v>72</v>
      </c>
      <c r="N81" s="8">
        <v>1.3650788885958691</v>
      </c>
      <c r="O81" s="71">
        <v>7442.61</v>
      </c>
      <c r="P81" s="8">
        <v>6748.78</v>
      </c>
      <c r="Q81" s="8">
        <v>1.7028840000000001</v>
      </c>
      <c r="R81" s="8">
        <v>7903.46</v>
      </c>
      <c r="S81" s="8">
        <v>1.7028840000000001</v>
      </c>
      <c r="T81" s="82">
        <v>7442.61</v>
      </c>
      <c r="U81" s="81" t="str">
        <f t="shared" si="2"/>
        <v>22020</v>
      </c>
      <c r="V81" s="80" t="str">
        <f t="shared" si="3"/>
        <v>Acima de 120 dias</v>
      </c>
    </row>
    <row r="82" spans="1:22" x14ac:dyDescent="0.3">
      <c r="A82" s="4">
        <v>44316</v>
      </c>
      <c r="B82" s="8">
        <v>29894663000189</v>
      </c>
      <c r="C82" s="8" t="s">
        <v>96</v>
      </c>
      <c r="D82" s="4">
        <v>43843</v>
      </c>
      <c r="E82" s="8">
        <v>286.81</v>
      </c>
      <c r="F82" s="4">
        <v>44293</v>
      </c>
      <c r="G82" s="8">
        <v>-23</v>
      </c>
      <c r="H82" s="4">
        <v>45999</v>
      </c>
      <c r="I82" s="8">
        <v>1683</v>
      </c>
      <c r="J82" s="8">
        <v>292463905</v>
      </c>
      <c r="K82" s="8">
        <v>72</v>
      </c>
      <c r="N82" s="8">
        <v>1.36</v>
      </c>
      <c r="O82" s="71">
        <v>10875.970000000001</v>
      </c>
      <c r="P82" s="8">
        <v>12962.719999999998</v>
      </c>
      <c r="Q82" s="8">
        <v>1.638058</v>
      </c>
      <c r="R82" s="8">
        <v>11593.490000000002</v>
      </c>
      <c r="S82" s="8">
        <v>1.638058</v>
      </c>
      <c r="T82" s="82">
        <v>10875.970000000001</v>
      </c>
      <c r="U82" s="81" t="str">
        <f t="shared" si="2"/>
        <v>12020</v>
      </c>
      <c r="V82" s="80" t="str">
        <f t="shared" si="3"/>
        <v>1 a 30 dias</v>
      </c>
    </row>
    <row r="83" spans="1:22" x14ac:dyDescent="0.3">
      <c r="A83" s="4">
        <v>44316</v>
      </c>
      <c r="B83" s="8">
        <v>29894663000189</v>
      </c>
      <c r="C83" s="8" t="s">
        <v>96</v>
      </c>
      <c r="D83" s="4">
        <v>43815</v>
      </c>
      <c r="E83" s="8">
        <v>281</v>
      </c>
      <c r="F83" s="4">
        <v>43868</v>
      </c>
      <c r="G83" s="8">
        <v>-448</v>
      </c>
      <c r="H83" s="4">
        <v>45968</v>
      </c>
      <c r="I83" s="8">
        <v>1652</v>
      </c>
      <c r="J83" s="8">
        <v>292563124</v>
      </c>
      <c r="K83" s="8">
        <v>72</v>
      </c>
      <c r="N83" s="8">
        <v>1.3599999999999999</v>
      </c>
      <c r="O83" s="71">
        <v>14362.8</v>
      </c>
      <c r="P83" s="8">
        <v>12714.139999999996</v>
      </c>
      <c r="Q83" s="8">
        <v>1.6869160000000001</v>
      </c>
      <c r="R83" s="8">
        <v>15160.18</v>
      </c>
      <c r="S83" s="8">
        <v>1.6869160000000001</v>
      </c>
      <c r="T83" s="82">
        <v>14362.8</v>
      </c>
      <c r="U83" s="81" t="str">
        <f t="shared" si="2"/>
        <v>122019</v>
      </c>
      <c r="V83" s="80" t="str">
        <f t="shared" si="3"/>
        <v>Acima de 120 dias</v>
      </c>
    </row>
    <row r="84" spans="1:22" x14ac:dyDescent="0.3">
      <c r="A84" s="4">
        <v>44316</v>
      </c>
      <c r="B84" s="8">
        <v>29894663000189</v>
      </c>
      <c r="C84" s="8" t="s">
        <v>96</v>
      </c>
      <c r="D84" s="4">
        <v>43873</v>
      </c>
      <c r="E84" s="8">
        <v>91.99</v>
      </c>
      <c r="F84" s="4">
        <v>44081</v>
      </c>
      <c r="G84" s="8">
        <v>-235</v>
      </c>
      <c r="H84" s="4">
        <v>45937</v>
      </c>
      <c r="I84" s="8">
        <v>1621</v>
      </c>
      <c r="J84" s="8">
        <v>292652305</v>
      </c>
      <c r="K84" s="8">
        <v>72</v>
      </c>
      <c r="N84" s="8">
        <v>1.36</v>
      </c>
      <c r="O84" s="71">
        <v>4022.83</v>
      </c>
      <c r="P84" s="8">
        <v>4050.8299999999995</v>
      </c>
      <c r="Q84" s="8">
        <v>1.6844950000000001</v>
      </c>
      <c r="R84" s="8">
        <v>4275.09</v>
      </c>
      <c r="S84" s="8">
        <v>1.6844950000000001</v>
      </c>
      <c r="T84" s="82">
        <v>4022.83</v>
      </c>
      <c r="U84" s="81" t="str">
        <f t="shared" si="2"/>
        <v>22020</v>
      </c>
      <c r="V84" s="80" t="str">
        <f t="shared" si="3"/>
        <v>Acima de 120 dias</v>
      </c>
    </row>
    <row r="85" spans="1:22" x14ac:dyDescent="0.3">
      <c r="A85" s="4">
        <v>44316</v>
      </c>
      <c r="B85" s="8">
        <v>29894663000189</v>
      </c>
      <c r="C85" s="8" t="s">
        <v>96</v>
      </c>
      <c r="D85" s="4">
        <v>43843</v>
      </c>
      <c r="E85" s="8">
        <v>330.37</v>
      </c>
      <c r="F85" s="4">
        <v>44050</v>
      </c>
      <c r="G85" s="8">
        <v>-266</v>
      </c>
      <c r="H85" s="4">
        <v>45968</v>
      </c>
      <c r="I85" s="8">
        <v>1652</v>
      </c>
      <c r="J85" s="8">
        <v>292659950</v>
      </c>
      <c r="K85" s="8">
        <v>72</v>
      </c>
      <c r="N85" s="8">
        <v>1.369693</v>
      </c>
      <c r="O85" s="71">
        <v>14847.369999999999</v>
      </c>
      <c r="P85" s="8">
        <v>14763.609999999995</v>
      </c>
      <c r="Q85" s="8">
        <v>1.707946</v>
      </c>
      <c r="R85" s="8">
        <v>15812.279999999999</v>
      </c>
      <c r="S85" s="8">
        <v>1.707946</v>
      </c>
      <c r="T85" s="82">
        <v>14847.369999999999</v>
      </c>
      <c r="U85" s="81" t="str">
        <f t="shared" si="2"/>
        <v>12020</v>
      </c>
      <c r="V85" s="80" t="str">
        <f t="shared" si="3"/>
        <v>Acima de 120 dias</v>
      </c>
    </row>
    <row r="86" spans="1:22" x14ac:dyDescent="0.3">
      <c r="A86" s="4">
        <v>44316</v>
      </c>
      <c r="B86" s="8">
        <v>29894663000189</v>
      </c>
      <c r="C86" s="8" t="s">
        <v>96</v>
      </c>
      <c r="D86" s="4">
        <v>43843</v>
      </c>
      <c r="E86" s="8">
        <v>138.1</v>
      </c>
      <c r="F86" s="4">
        <v>44234</v>
      </c>
      <c r="G86" s="8">
        <v>-82</v>
      </c>
      <c r="H86" s="4">
        <v>45999</v>
      </c>
      <c r="I86" s="8">
        <v>1683</v>
      </c>
      <c r="J86" s="8">
        <v>292663909</v>
      </c>
      <c r="K86" s="8">
        <v>72</v>
      </c>
      <c r="N86" s="8">
        <v>1.36</v>
      </c>
      <c r="O86" s="71">
        <v>5514.15</v>
      </c>
      <c r="P86" s="8">
        <v>6241.5499999999975</v>
      </c>
      <c r="Q86" s="8">
        <v>1.637068</v>
      </c>
      <c r="R86" s="8">
        <v>5858.49</v>
      </c>
      <c r="S86" s="8">
        <v>1.637068</v>
      </c>
      <c r="T86" s="82">
        <v>5514.15</v>
      </c>
      <c r="U86" s="81" t="str">
        <f t="shared" si="2"/>
        <v>12020</v>
      </c>
      <c r="V86" s="80" t="str">
        <f t="shared" si="3"/>
        <v>61 a 90 dias</v>
      </c>
    </row>
    <row r="87" spans="1:22" x14ac:dyDescent="0.3">
      <c r="A87" s="4">
        <v>44316</v>
      </c>
      <c r="B87" s="8">
        <v>29894663000189</v>
      </c>
      <c r="C87" s="8" t="s">
        <v>96</v>
      </c>
      <c r="D87" s="4">
        <v>43873</v>
      </c>
      <c r="E87" s="8">
        <v>299.39999999999998</v>
      </c>
      <c r="F87" s="4">
        <v>43897</v>
      </c>
      <c r="G87" s="8">
        <v>-419</v>
      </c>
      <c r="H87" s="4">
        <v>46029</v>
      </c>
      <c r="I87" s="8">
        <v>1713</v>
      </c>
      <c r="J87" s="8">
        <v>292668694</v>
      </c>
      <c r="K87" s="8">
        <v>72</v>
      </c>
      <c r="N87" s="8">
        <v>1.36</v>
      </c>
      <c r="O87" s="71">
        <v>898.2</v>
      </c>
      <c r="P87" s="8">
        <v>13529.119999999999</v>
      </c>
      <c r="Q87" s="8">
        <v>1.65063</v>
      </c>
      <c r="R87" s="8">
        <v>898.2</v>
      </c>
      <c r="S87" s="8">
        <v>1.65063</v>
      </c>
      <c r="T87" s="82">
        <v>898.2</v>
      </c>
      <c r="U87" s="81" t="str">
        <f t="shared" si="2"/>
        <v>22020</v>
      </c>
      <c r="V87" s="80" t="str">
        <f t="shared" si="3"/>
        <v>Acima de 120 dias</v>
      </c>
    </row>
    <row r="88" spans="1:22" x14ac:dyDescent="0.3">
      <c r="A88" s="4">
        <v>44316</v>
      </c>
      <c r="B88" s="8">
        <v>29894663000189</v>
      </c>
      <c r="C88" s="8" t="s">
        <v>96</v>
      </c>
      <c r="D88" s="4">
        <v>43843</v>
      </c>
      <c r="E88" s="8">
        <v>411.09</v>
      </c>
      <c r="F88" s="4">
        <v>44172</v>
      </c>
      <c r="G88" s="8">
        <v>-144</v>
      </c>
      <c r="H88" s="4">
        <v>45968</v>
      </c>
      <c r="I88" s="8">
        <v>1652</v>
      </c>
      <c r="J88" s="8">
        <v>292757507</v>
      </c>
      <c r="K88" s="8">
        <v>72</v>
      </c>
      <c r="N88" s="8">
        <v>1.36</v>
      </c>
      <c r="O88" s="71">
        <v>17094.78</v>
      </c>
      <c r="P88" s="8">
        <v>18423.929999999997</v>
      </c>
      <c r="Q88" s="8">
        <v>1.6298630000000001</v>
      </c>
      <c r="R88" s="8">
        <v>18067.810000000001</v>
      </c>
      <c r="S88" s="8">
        <v>1.6298630000000001</v>
      </c>
      <c r="T88" s="82">
        <v>17094.78</v>
      </c>
      <c r="U88" s="81" t="str">
        <f t="shared" si="2"/>
        <v>12020</v>
      </c>
      <c r="V88" s="80" t="str">
        <f t="shared" si="3"/>
        <v>Acima de 120 dias</v>
      </c>
    </row>
    <row r="89" spans="1:22" x14ac:dyDescent="0.3">
      <c r="A89" s="4">
        <v>44316</v>
      </c>
      <c r="B89" s="8">
        <v>29894663000189</v>
      </c>
      <c r="C89" s="8" t="s">
        <v>96</v>
      </c>
      <c r="D89" s="4">
        <v>43873</v>
      </c>
      <c r="E89" s="8">
        <v>99.39</v>
      </c>
      <c r="F89" s="4">
        <v>44050</v>
      </c>
      <c r="G89" s="8">
        <v>-266</v>
      </c>
      <c r="H89" s="4">
        <v>45968</v>
      </c>
      <c r="I89" s="8">
        <v>1652</v>
      </c>
      <c r="J89" s="8">
        <v>292760750</v>
      </c>
      <c r="K89" s="8">
        <v>72</v>
      </c>
      <c r="N89" s="8">
        <v>1.36</v>
      </c>
      <c r="O89" s="71">
        <v>4490.72</v>
      </c>
      <c r="P89" s="8">
        <v>4415.3900000000003</v>
      </c>
      <c r="Q89" s="8">
        <v>1.678374</v>
      </c>
      <c r="R89" s="8">
        <v>4765.83</v>
      </c>
      <c r="S89" s="8">
        <v>1.678374</v>
      </c>
      <c r="T89" s="82">
        <v>4490.72</v>
      </c>
      <c r="U89" s="81" t="str">
        <f t="shared" si="2"/>
        <v>22020</v>
      </c>
      <c r="V89" s="80" t="str">
        <f t="shared" si="3"/>
        <v>Acima de 120 dias</v>
      </c>
    </row>
    <row r="90" spans="1:22" x14ac:dyDescent="0.3">
      <c r="A90" s="4">
        <v>44316</v>
      </c>
      <c r="B90" s="8">
        <v>29894663000189</v>
      </c>
      <c r="C90" s="8" t="s">
        <v>96</v>
      </c>
      <c r="D90" s="4">
        <v>43843</v>
      </c>
      <c r="E90" s="8">
        <v>215.87</v>
      </c>
      <c r="F90" s="4">
        <v>44323</v>
      </c>
      <c r="G90" s="8">
        <v>7</v>
      </c>
      <c r="H90" s="4">
        <v>45999</v>
      </c>
      <c r="I90" s="8">
        <v>1683</v>
      </c>
      <c r="J90" s="8">
        <v>292766805</v>
      </c>
      <c r="K90" s="8">
        <v>72</v>
      </c>
      <c r="N90" s="8">
        <v>1.36</v>
      </c>
      <c r="O90" s="71">
        <v>7998.51</v>
      </c>
      <c r="P90" s="8">
        <v>9756.4900000000034</v>
      </c>
      <c r="Q90" s="8">
        <v>1.622617</v>
      </c>
      <c r="R90" s="8">
        <v>8510.0600000000013</v>
      </c>
      <c r="S90" s="8">
        <v>1.622617</v>
      </c>
      <c r="T90" s="82">
        <v>7998.51</v>
      </c>
      <c r="U90" s="81" t="str">
        <f t="shared" si="2"/>
        <v>12020</v>
      </c>
      <c r="V90" s="80" t="str">
        <f t="shared" si="3"/>
        <v>1 a 30 dias</v>
      </c>
    </row>
    <row r="91" spans="1:22" x14ac:dyDescent="0.3">
      <c r="A91" s="4">
        <v>44316</v>
      </c>
      <c r="B91" s="8">
        <v>29894663000189</v>
      </c>
      <c r="C91" s="8" t="s">
        <v>96</v>
      </c>
      <c r="D91" s="4">
        <v>43843</v>
      </c>
      <c r="E91" s="8">
        <v>209</v>
      </c>
      <c r="F91" s="4">
        <v>44323</v>
      </c>
      <c r="G91" s="8">
        <v>7</v>
      </c>
      <c r="H91" s="4">
        <v>45999</v>
      </c>
      <c r="I91" s="8">
        <v>1683</v>
      </c>
      <c r="J91" s="8">
        <v>292771908</v>
      </c>
      <c r="K91" s="8">
        <v>72</v>
      </c>
      <c r="N91" s="8">
        <v>1.3670180000000001</v>
      </c>
      <c r="O91" s="71">
        <v>7598.06</v>
      </c>
      <c r="P91" s="8">
        <v>9425.9999999999982</v>
      </c>
      <c r="Q91" s="8">
        <v>1.705077</v>
      </c>
      <c r="R91" s="8">
        <v>8225.4399999999987</v>
      </c>
      <c r="S91" s="8">
        <v>1.705077</v>
      </c>
      <c r="T91" s="82">
        <v>7598.06</v>
      </c>
      <c r="U91" s="81" t="str">
        <f t="shared" si="2"/>
        <v>12020</v>
      </c>
      <c r="V91" s="80" t="str">
        <f t="shared" si="3"/>
        <v>1 a 30 dias</v>
      </c>
    </row>
    <row r="92" spans="1:22" x14ac:dyDescent="0.3">
      <c r="A92" s="4">
        <v>44316</v>
      </c>
      <c r="B92" s="8">
        <v>29894663000189</v>
      </c>
      <c r="C92" s="8" t="s">
        <v>96</v>
      </c>
      <c r="D92" s="4">
        <v>43815</v>
      </c>
      <c r="E92" s="8">
        <v>176.21</v>
      </c>
      <c r="F92" s="4">
        <v>43897</v>
      </c>
      <c r="G92" s="8">
        <v>-419</v>
      </c>
      <c r="H92" s="4">
        <v>45968</v>
      </c>
      <c r="I92" s="8">
        <v>1652</v>
      </c>
      <c r="J92" s="8">
        <v>292856338</v>
      </c>
      <c r="K92" s="8">
        <v>72</v>
      </c>
      <c r="N92" s="8">
        <v>1.3599999999999999</v>
      </c>
      <c r="O92" s="71">
        <v>8907.99</v>
      </c>
      <c r="P92" s="8">
        <v>7972.8200000000033</v>
      </c>
      <c r="Q92" s="8">
        <v>1.63354</v>
      </c>
      <c r="R92" s="8">
        <v>9330.4500000000007</v>
      </c>
      <c r="S92" s="8">
        <v>1.63354</v>
      </c>
      <c r="T92" s="82">
        <v>8907.99</v>
      </c>
      <c r="U92" s="81" t="str">
        <f t="shared" si="2"/>
        <v>122019</v>
      </c>
      <c r="V92" s="80" t="str">
        <f t="shared" si="3"/>
        <v>Acima de 120 dias</v>
      </c>
    </row>
    <row r="93" spans="1:22" x14ac:dyDescent="0.3">
      <c r="A93" s="4">
        <v>44316</v>
      </c>
      <c r="B93" s="8">
        <v>29894663000189</v>
      </c>
      <c r="C93" s="8" t="s">
        <v>96</v>
      </c>
      <c r="D93" s="4">
        <v>43843</v>
      </c>
      <c r="E93" s="8">
        <v>80</v>
      </c>
      <c r="F93" s="4">
        <v>43958</v>
      </c>
      <c r="G93" s="8">
        <v>-358</v>
      </c>
      <c r="H93" s="4">
        <v>45968</v>
      </c>
      <c r="I93" s="8">
        <v>1652</v>
      </c>
      <c r="J93" s="8">
        <v>292859541</v>
      </c>
      <c r="K93" s="8">
        <v>72</v>
      </c>
      <c r="N93" s="8">
        <v>1.36</v>
      </c>
      <c r="O93" s="71">
        <v>3885.24</v>
      </c>
      <c r="P93" s="8">
        <v>3585.4100000000008</v>
      </c>
      <c r="Q93" s="8">
        <v>1.6320889999999999</v>
      </c>
      <c r="R93" s="8">
        <v>4076.09</v>
      </c>
      <c r="S93" s="8">
        <v>1.6320889999999999</v>
      </c>
      <c r="T93" s="82">
        <v>3885.24</v>
      </c>
      <c r="U93" s="81" t="str">
        <f t="shared" si="2"/>
        <v>12020</v>
      </c>
      <c r="V93" s="80" t="str">
        <f t="shared" si="3"/>
        <v>Acima de 120 dias</v>
      </c>
    </row>
    <row r="94" spans="1:22" x14ac:dyDescent="0.3">
      <c r="A94" s="4">
        <v>44316</v>
      </c>
      <c r="B94" s="8">
        <v>29894663000189</v>
      </c>
      <c r="C94" s="8" t="s">
        <v>96</v>
      </c>
      <c r="D94" s="4">
        <v>43815</v>
      </c>
      <c r="E94" s="8">
        <v>312.67</v>
      </c>
      <c r="F94" s="4">
        <v>43868</v>
      </c>
      <c r="G94" s="8">
        <v>-448</v>
      </c>
      <c r="H94" s="4">
        <v>45968</v>
      </c>
      <c r="I94" s="8">
        <v>1652</v>
      </c>
      <c r="J94" s="8">
        <v>292867317</v>
      </c>
      <c r="K94" s="8">
        <v>72</v>
      </c>
      <c r="N94" s="8">
        <v>1.4949999999999999</v>
      </c>
      <c r="O94" s="71">
        <v>15115.16</v>
      </c>
      <c r="P94" s="8">
        <v>13589.170000000002</v>
      </c>
      <c r="Q94" s="8">
        <v>2.0468820000000001</v>
      </c>
      <c r="R94" s="8">
        <v>16491.5</v>
      </c>
      <c r="S94" s="8">
        <v>2.0468820000000001</v>
      </c>
      <c r="T94" s="82">
        <v>15115.16</v>
      </c>
      <c r="U94" s="81" t="str">
        <f t="shared" si="2"/>
        <v>122019</v>
      </c>
      <c r="V94" s="80" t="str">
        <f t="shared" si="3"/>
        <v>Acima de 120 dias</v>
      </c>
    </row>
    <row r="95" spans="1:22" x14ac:dyDescent="0.3">
      <c r="A95" s="4">
        <v>44316</v>
      </c>
      <c r="B95" s="8">
        <v>29894663000189</v>
      </c>
      <c r="C95" s="8" t="s">
        <v>96</v>
      </c>
      <c r="D95" s="4">
        <v>43843</v>
      </c>
      <c r="E95" s="8">
        <v>625.28</v>
      </c>
      <c r="F95" s="4">
        <v>44323</v>
      </c>
      <c r="G95" s="8">
        <v>7</v>
      </c>
      <c r="H95" s="4">
        <v>45999</v>
      </c>
      <c r="I95" s="8">
        <v>1683</v>
      </c>
      <c r="J95" s="8">
        <v>292868854</v>
      </c>
      <c r="K95" s="8">
        <v>72</v>
      </c>
      <c r="N95" s="8">
        <v>1.36</v>
      </c>
      <c r="O95" s="71">
        <v>23172.219999999998</v>
      </c>
      <c r="P95" s="8">
        <v>28260.199999999997</v>
      </c>
      <c r="Q95" s="8">
        <v>1.6218630000000001</v>
      </c>
      <c r="R95" s="8">
        <v>24649.89</v>
      </c>
      <c r="S95" s="8">
        <v>1.6218630000000001</v>
      </c>
      <c r="T95" s="82">
        <v>23172.219999999998</v>
      </c>
      <c r="U95" s="81" t="str">
        <f t="shared" si="2"/>
        <v>12020</v>
      </c>
      <c r="V95" s="80" t="str">
        <f t="shared" si="3"/>
        <v>1 a 30 dias</v>
      </c>
    </row>
    <row r="96" spans="1:22" x14ac:dyDescent="0.3">
      <c r="A96" s="4">
        <v>44316</v>
      </c>
      <c r="B96" s="8">
        <v>29894663000189</v>
      </c>
      <c r="C96" s="8" t="s">
        <v>96</v>
      </c>
      <c r="D96" s="4">
        <v>43873</v>
      </c>
      <c r="E96" s="8">
        <v>326.58999999999997</v>
      </c>
      <c r="F96" s="4">
        <v>44293</v>
      </c>
      <c r="G96" s="8">
        <v>-23</v>
      </c>
      <c r="H96" s="4">
        <v>46029</v>
      </c>
      <c r="I96" s="8">
        <v>1713</v>
      </c>
      <c r="J96" s="8">
        <v>292877629</v>
      </c>
      <c r="K96" s="8">
        <v>72</v>
      </c>
      <c r="N96" s="8">
        <v>1.36</v>
      </c>
      <c r="O96" s="71">
        <v>12465.53</v>
      </c>
      <c r="P96" s="8">
        <v>14757.719999999996</v>
      </c>
      <c r="Q96" s="8">
        <v>1.6551709999999999</v>
      </c>
      <c r="R96" s="8">
        <v>13353.210000000001</v>
      </c>
      <c r="S96" s="8">
        <v>1.6551709999999999</v>
      </c>
      <c r="T96" s="82">
        <v>12465.53</v>
      </c>
      <c r="U96" s="81" t="str">
        <f t="shared" si="2"/>
        <v>22020</v>
      </c>
      <c r="V96" s="80" t="str">
        <f t="shared" si="3"/>
        <v>1 a 30 dias</v>
      </c>
    </row>
    <row r="97" spans="1:22" x14ac:dyDescent="0.3">
      <c r="A97" s="4">
        <v>44316</v>
      </c>
      <c r="B97" s="8">
        <v>29894663000189</v>
      </c>
      <c r="C97" s="8" t="s">
        <v>96</v>
      </c>
      <c r="D97" s="4">
        <v>43843</v>
      </c>
      <c r="E97" s="8">
        <v>125</v>
      </c>
      <c r="F97" s="4">
        <v>44323</v>
      </c>
      <c r="G97" s="8">
        <v>7</v>
      </c>
      <c r="H97" s="4">
        <v>45968</v>
      </c>
      <c r="I97" s="8">
        <v>1652</v>
      </c>
      <c r="J97" s="8">
        <v>292959546</v>
      </c>
      <c r="K97" s="8">
        <v>72</v>
      </c>
      <c r="N97" s="8">
        <v>1.36</v>
      </c>
      <c r="O97" s="71">
        <v>4566.12</v>
      </c>
      <c r="P97" s="8">
        <v>5602.1699999999992</v>
      </c>
      <c r="Q97" s="8">
        <v>1.636474</v>
      </c>
      <c r="R97" s="8">
        <v>4868.87</v>
      </c>
      <c r="S97" s="8">
        <v>1.636474</v>
      </c>
      <c r="T97" s="82">
        <v>4566.12</v>
      </c>
      <c r="U97" s="81" t="str">
        <f t="shared" si="2"/>
        <v>12020</v>
      </c>
      <c r="V97" s="80" t="str">
        <f t="shared" si="3"/>
        <v>1 a 30 dias</v>
      </c>
    </row>
    <row r="98" spans="1:22" x14ac:dyDescent="0.3">
      <c r="A98" s="4">
        <v>44316</v>
      </c>
      <c r="B98" s="8">
        <v>29894663000189</v>
      </c>
      <c r="C98" s="8" t="s">
        <v>96</v>
      </c>
      <c r="D98" s="4">
        <v>43936</v>
      </c>
      <c r="E98" s="8">
        <v>160.99</v>
      </c>
      <c r="F98" s="4">
        <v>44172</v>
      </c>
      <c r="G98" s="8">
        <v>-144</v>
      </c>
      <c r="H98" s="4">
        <v>46062</v>
      </c>
      <c r="I98" s="8">
        <v>1746</v>
      </c>
      <c r="J98" s="8">
        <v>292960093</v>
      </c>
      <c r="K98" s="8">
        <v>72</v>
      </c>
      <c r="N98" s="8">
        <v>1.3599999999999999</v>
      </c>
      <c r="O98" s="71">
        <v>6879.8899999999994</v>
      </c>
      <c r="P98" s="8">
        <v>7220.5499999999975</v>
      </c>
      <c r="Q98" s="8">
        <v>1.635154</v>
      </c>
      <c r="R98" s="8">
        <v>7300.07</v>
      </c>
      <c r="S98" s="8">
        <v>1.635154</v>
      </c>
      <c r="T98" s="82">
        <v>6879.8899999999994</v>
      </c>
      <c r="U98" s="81" t="str">
        <f t="shared" si="2"/>
        <v>42020</v>
      </c>
      <c r="V98" s="80" t="str">
        <f t="shared" si="3"/>
        <v>Acima de 120 dias</v>
      </c>
    </row>
    <row r="99" spans="1:22" x14ac:dyDescent="0.3">
      <c r="A99" s="4">
        <v>44316</v>
      </c>
      <c r="B99" s="8">
        <v>29894663000189</v>
      </c>
      <c r="C99" s="8" t="s">
        <v>96</v>
      </c>
      <c r="D99" s="4">
        <v>43843</v>
      </c>
      <c r="E99" s="8">
        <v>216.89</v>
      </c>
      <c r="F99" s="4">
        <v>43928</v>
      </c>
      <c r="G99" s="8">
        <v>-388</v>
      </c>
      <c r="H99" s="4">
        <v>45999</v>
      </c>
      <c r="I99" s="8">
        <v>1683</v>
      </c>
      <c r="J99" s="8">
        <v>292966786</v>
      </c>
      <c r="K99" s="8">
        <v>72</v>
      </c>
      <c r="N99" s="8">
        <v>1.36</v>
      </c>
      <c r="O99" s="71">
        <v>10836.79</v>
      </c>
      <c r="P99" s="8">
        <v>9802.5599999999977</v>
      </c>
      <c r="Q99" s="8">
        <v>1.63287</v>
      </c>
      <c r="R99" s="8">
        <v>11369.82</v>
      </c>
      <c r="S99" s="8">
        <v>1.63287</v>
      </c>
      <c r="T99" s="82">
        <v>10836.79</v>
      </c>
      <c r="U99" s="81" t="str">
        <f t="shared" si="2"/>
        <v>12020</v>
      </c>
      <c r="V99" s="80" t="str">
        <f t="shared" si="3"/>
        <v>Acima de 120 dias</v>
      </c>
    </row>
    <row r="100" spans="1:22" x14ac:dyDescent="0.3">
      <c r="A100" s="4">
        <v>44316</v>
      </c>
      <c r="B100" s="8">
        <v>29894663000189</v>
      </c>
      <c r="C100" s="8" t="s">
        <v>96</v>
      </c>
      <c r="D100" s="4">
        <v>43873</v>
      </c>
      <c r="E100" s="8">
        <v>273.83</v>
      </c>
      <c r="F100" s="4">
        <v>44323</v>
      </c>
      <c r="G100" s="8">
        <v>7</v>
      </c>
      <c r="H100" s="4">
        <v>44537</v>
      </c>
      <c r="I100" s="8">
        <v>221</v>
      </c>
      <c r="J100" s="8">
        <v>292974087</v>
      </c>
      <c r="K100" s="8">
        <v>24</v>
      </c>
      <c r="N100" s="8">
        <v>1.4949999999999999</v>
      </c>
      <c r="O100" s="71">
        <v>2042.79</v>
      </c>
      <c r="P100" s="8">
        <v>5102.72</v>
      </c>
      <c r="Q100" s="8">
        <v>2.0639590000000001</v>
      </c>
      <c r="R100" s="8">
        <v>2082.2800000000002</v>
      </c>
      <c r="S100" s="8">
        <v>2.0639590000000001</v>
      </c>
      <c r="T100" s="82">
        <v>2042.79</v>
      </c>
      <c r="U100" s="81" t="str">
        <f t="shared" si="2"/>
        <v>22020</v>
      </c>
      <c r="V100" s="80" t="str">
        <f t="shared" si="3"/>
        <v>1 a 30 dias</v>
      </c>
    </row>
    <row r="101" spans="1:22" x14ac:dyDescent="0.3">
      <c r="A101" s="4">
        <v>44316</v>
      </c>
      <c r="B101" s="8">
        <v>29894663000189</v>
      </c>
      <c r="C101" s="8" t="s">
        <v>96</v>
      </c>
      <c r="D101" s="4">
        <v>43873</v>
      </c>
      <c r="E101" s="8">
        <v>109</v>
      </c>
      <c r="F101" s="4">
        <v>44234</v>
      </c>
      <c r="G101" s="8">
        <v>-82</v>
      </c>
      <c r="H101" s="4">
        <v>46029</v>
      </c>
      <c r="I101" s="8">
        <v>1713</v>
      </c>
      <c r="J101" s="8">
        <v>292980961</v>
      </c>
      <c r="K101" s="8">
        <v>72</v>
      </c>
      <c r="N101" s="8">
        <v>1.363810970964489</v>
      </c>
      <c r="O101" s="71">
        <v>4334.75</v>
      </c>
      <c r="P101" s="8">
        <v>4919.7199999999984</v>
      </c>
      <c r="Q101" s="8">
        <v>1.7014879999999999</v>
      </c>
      <c r="R101" s="8">
        <v>4670.6499999999996</v>
      </c>
      <c r="S101" s="8">
        <v>1.7014879999999999</v>
      </c>
      <c r="T101" s="82">
        <v>4334.75</v>
      </c>
      <c r="U101" s="81" t="str">
        <f t="shared" si="2"/>
        <v>22020</v>
      </c>
      <c r="V101" s="80" t="str">
        <f t="shared" si="3"/>
        <v>61 a 90 dias</v>
      </c>
    </row>
    <row r="102" spans="1:22" x14ac:dyDescent="0.3">
      <c r="A102" s="4">
        <v>44316</v>
      </c>
      <c r="B102" s="8">
        <v>29894663000189</v>
      </c>
      <c r="C102" s="8" t="s">
        <v>96</v>
      </c>
      <c r="D102" s="4">
        <v>43843</v>
      </c>
      <c r="E102" s="8">
        <v>463.77</v>
      </c>
      <c r="F102" s="4">
        <v>43897</v>
      </c>
      <c r="G102" s="8">
        <v>-419</v>
      </c>
      <c r="H102" s="4">
        <v>45968</v>
      </c>
      <c r="I102" s="8">
        <v>1652</v>
      </c>
      <c r="J102" s="8">
        <v>293058724</v>
      </c>
      <c r="K102" s="8">
        <v>72</v>
      </c>
      <c r="N102" s="8">
        <v>1.36</v>
      </c>
      <c r="O102" s="71">
        <v>23435.649999999998</v>
      </c>
      <c r="P102" s="8">
        <v>20784.979999999989</v>
      </c>
      <c r="Q102" s="8">
        <v>1.635993</v>
      </c>
      <c r="R102" s="8">
        <v>24557.05</v>
      </c>
      <c r="S102" s="8">
        <v>1.635993</v>
      </c>
      <c r="T102" s="82">
        <v>23435.649999999998</v>
      </c>
      <c r="U102" s="81" t="str">
        <f t="shared" si="2"/>
        <v>12020</v>
      </c>
      <c r="V102" s="80" t="str">
        <f t="shared" si="3"/>
        <v>Acima de 120 dias</v>
      </c>
    </row>
    <row r="103" spans="1:22" x14ac:dyDescent="0.3">
      <c r="A103" s="4">
        <v>44316</v>
      </c>
      <c r="B103" s="8">
        <v>29894663000189</v>
      </c>
      <c r="C103" s="8" t="s">
        <v>96</v>
      </c>
      <c r="D103" s="4">
        <v>43815</v>
      </c>
      <c r="E103" s="8">
        <v>299.3</v>
      </c>
      <c r="F103" s="4">
        <v>43958</v>
      </c>
      <c r="G103" s="8">
        <v>-358</v>
      </c>
      <c r="H103" s="4">
        <v>45208</v>
      </c>
      <c r="I103" s="8">
        <v>892</v>
      </c>
      <c r="J103" s="8">
        <v>293060555</v>
      </c>
      <c r="K103" s="8">
        <v>48</v>
      </c>
      <c r="N103" s="8">
        <v>1.4949999999999999</v>
      </c>
      <c r="O103" s="71">
        <v>10361.620000000001</v>
      </c>
      <c r="P103" s="8">
        <v>9899.380000000001</v>
      </c>
      <c r="Q103" s="8">
        <v>2.0619420000000002</v>
      </c>
      <c r="R103" s="8">
        <v>10882.91</v>
      </c>
      <c r="S103" s="8">
        <v>2.0619420000000002</v>
      </c>
      <c r="T103" s="82">
        <v>10361.620000000001</v>
      </c>
      <c r="U103" s="81" t="str">
        <f t="shared" si="2"/>
        <v>122019</v>
      </c>
      <c r="V103" s="80" t="str">
        <f t="shared" si="3"/>
        <v>Acima de 120 dias</v>
      </c>
    </row>
    <row r="104" spans="1:22" x14ac:dyDescent="0.3">
      <c r="A104" s="4">
        <v>44316</v>
      </c>
      <c r="B104" s="8">
        <v>29894663000189</v>
      </c>
      <c r="C104" s="8" t="s">
        <v>96</v>
      </c>
      <c r="D104" s="4">
        <v>43791</v>
      </c>
      <c r="E104" s="8">
        <v>110</v>
      </c>
      <c r="F104" s="4">
        <v>43928</v>
      </c>
      <c r="G104" s="8">
        <v>-388</v>
      </c>
      <c r="H104" s="4">
        <v>45937</v>
      </c>
      <c r="I104" s="8">
        <v>1621</v>
      </c>
      <c r="J104" s="8">
        <v>293154184</v>
      </c>
      <c r="K104" s="8">
        <v>72</v>
      </c>
      <c r="N104" s="8">
        <v>1.3460000000000001</v>
      </c>
      <c r="O104" s="71">
        <v>5349.79</v>
      </c>
      <c r="P104" s="8">
        <v>5012.3799999999974</v>
      </c>
      <c r="Q104" s="8">
        <v>1.6967209999999999</v>
      </c>
      <c r="R104" s="8">
        <v>5675.8</v>
      </c>
      <c r="S104" s="8">
        <v>1.6967209999999999</v>
      </c>
      <c r="T104" s="82">
        <v>5349.79</v>
      </c>
      <c r="U104" s="81" t="str">
        <f t="shared" si="2"/>
        <v>112019</v>
      </c>
      <c r="V104" s="80" t="str">
        <f t="shared" si="3"/>
        <v>Acima de 120 dias</v>
      </c>
    </row>
    <row r="105" spans="1:22" x14ac:dyDescent="0.3">
      <c r="A105" s="4">
        <v>44316</v>
      </c>
      <c r="B105" s="8">
        <v>29894663000189</v>
      </c>
      <c r="C105" s="8" t="s">
        <v>96</v>
      </c>
      <c r="D105" s="4">
        <v>43815</v>
      </c>
      <c r="E105" s="8">
        <v>247.16</v>
      </c>
      <c r="F105" s="4">
        <v>43989</v>
      </c>
      <c r="G105" s="8">
        <v>-327</v>
      </c>
      <c r="H105" s="4">
        <v>45968</v>
      </c>
      <c r="I105" s="8">
        <v>1652</v>
      </c>
      <c r="J105" s="8">
        <v>293155718</v>
      </c>
      <c r="K105" s="8">
        <v>72</v>
      </c>
      <c r="N105" s="8">
        <v>1.3599999999999999</v>
      </c>
      <c r="O105" s="71">
        <v>11753.11</v>
      </c>
      <c r="P105" s="8">
        <v>11182.990000000003</v>
      </c>
      <c r="Q105" s="8">
        <v>1.6336189999999999</v>
      </c>
      <c r="R105" s="8">
        <v>12345.86</v>
      </c>
      <c r="S105" s="8">
        <v>1.6336189999999999</v>
      </c>
      <c r="T105" s="82">
        <v>11753.11</v>
      </c>
      <c r="U105" s="81" t="str">
        <f t="shared" si="2"/>
        <v>122019</v>
      </c>
      <c r="V105" s="80" t="str">
        <f t="shared" si="3"/>
        <v>Acima de 120 dias</v>
      </c>
    </row>
    <row r="106" spans="1:22" x14ac:dyDescent="0.3">
      <c r="A106" s="4">
        <v>44316</v>
      </c>
      <c r="B106" s="8">
        <v>29894663000189</v>
      </c>
      <c r="C106" s="8" t="s">
        <v>96</v>
      </c>
      <c r="D106" s="4">
        <v>43791</v>
      </c>
      <c r="E106" s="8">
        <v>190.44</v>
      </c>
      <c r="F106" s="4">
        <v>43837</v>
      </c>
      <c r="G106" s="8">
        <v>-479</v>
      </c>
      <c r="H106" s="4">
        <v>45937</v>
      </c>
      <c r="I106" s="8">
        <v>1621</v>
      </c>
      <c r="J106" s="8">
        <v>293250938</v>
      </c>
      <c r="K106" s="8">
        <v>72</v>
      </c>
      <c r="N106" s="8">
        <v>1.3460000000000001</v>
      </c>
      <c r="O106" s="71">
        <v>9921.77</v>
      </c>
      <c r="P106" s="8">
        <v>8677.8200000000015</v>
      </c>
      <c r="Q106" s="8">
        <v>1.6387529999999999</v>
      </c>
      <c r="R106" s="8">
        <v>10397.68</v>
      </c>
      <c r="S106" s="8">
        <v>1.6387529999999999</v>
      </c>
      <c r="T106" s="82">
        <v>9921.77</v>
      </c>
      <c r="U106" s="81" t="str">
        <f t="shared" si="2"/>
        <v>112019</v>
      </c>
      <c r="V106" s="80" t="str">
        <f t="shared" si="3"/>
        <v>Acima de 120 dias</v>
      </c>
    </row>
    <row r="107" spans="1:22" x14ac:dyDescent="0.3">
      <c r="A107" s="4">
        <v>44316</v>
      </c>
      <c r="B107" s="8">
        <v>29894663000189</v>
      </c>
      <c r="C107" s="8" t="s">
        <v>96</v>
      </c>
      <c r="D107" s="4">
        <v>43873</v>
      </c>
      <c r="E107" s="8">
        <v>175.89</v>
      </c>
      <c r="F107" s="4">
        <v>44019</v>
      </c>
      <c r="G107" s="8">
        <v>-297</v>
      </c>
      <c r="H107" s="4">
        <v>46029</v>
      </c>
      <c r="I107" s="8">
        <v>1713</v>
      </c>
      <c r="J107" s="8">
        <v>293276724</v>
      </c>
      <c r="K107" s="8">
        <v>72</v>
      </c>
      <c r="N107" s="8">
        <v>1.36</v>
      </c>
      <c r="O107" s="71">
        <v>8318.57</v>
      </c>
      <c r="P107" s="8">
        <v>7947.9800000000023</v>
      </c>
      <c r="Q107" s="8">
        <v>1.6407659999999999</v>
      </c>
      <c r="R107" s="8">
        <v>8774.630000000001</v>
      </c>
      <c r="S107" s="8">
        <v>1.6407659999999999</v>
      </c>
      <c r="T107" s="82">
        <v>8318.57</v>
      </c>
      <c r="U107" s="81" t="str">
        <f t="shared" si="2"/>
        <v>22020</v>
      </c>
      <c r="V107" s="80" t="str">
        <f t="shared" si="3"/>
        <v>Acima de 120 dias</v>
      </c>
    </row>
    <row r="108" spans="1:22" x14ac:dyDescent="0.3">
      <c r="A108" s="4">
        <v>44316</v>
      </c>
      <c r="B108" s="8">
        <v>29894663000189</v>
      </c>
      <c r="C108" s="8" t="s">
        <v>96</v>
      </c>
      <c r="D108" s="4">
        <v>43843</v>
      </c>
      <c r="E108" s="8">
        <v>323</v>
      </c>
      <c r="F108" s="4">
        <v>43989</v>
      </c>
      <c r="G108" s="8">
        <v>-327</v>
      </c>
      <c r="H108" s="4">
        <v>45999</v>
      </c>
      <c r="I108" s="8">
        <v>1683</v>
      </c>
      <c r="J108" s="8">
        <v>293370068</v>
      </c>
      <c r="K108" s="8">
        <v>72</v>
      </c>
      <c r="N108" s="8">
        <v>1.36</v>
      </c>
      <c r="O108" s="71">
        <v>15331.93</v>
      </c>
      <c r="P108" s="8">
        <v>14598.350000000006</v>
      </c>
      <c r="Q108" s="8">
        <v>1.6915960000000001</v>
      </c>
      <c r="R108" s="8">
        <v>16286.36</v>
      </c>
      <c r="S108" s="8">
        <v>1.6915960000000001</v>
      </c>
      <c r="T108" s="82">
        <v>15331.93</v>
      </c>
      <c r="U108" s="81" t="str">
        <f t="shared" si="2"/>
        <v>12020</v>
      </c>
      <c r="V108" s="80" t="str">
        <f t="shared" si="3"/>
        <v>Acima de 120 dias</v>
      </c>
    </row>
    <row r="109" spans="1:22" x14ac:dyDescent="0.3">
      <c r="A109" s="4">
        <v>44316</v>
      </c>
      <c r="B109" s="8">
        <v>29894663000189</v>
      </c>
      <c r="C109" s="8" t="s">
        <v>96</v>
      </c>
      <c r="D109" s="4">
        <v>43873</v>
      </c>
      <c r="E109" s="8">
        <v>103.44</v>
      </c>
      <c r="F109" s="4">
        <v>44019</v>
      </c>
      <c r="G109" s="8">
        <v>-297</v>
      </c>
      <c r="H109" s="4">
        <v>46029</v>
      </c>
      <c r="I109" s="8">
        <v>1713</v>
      </c>
      <c r="J109" s="8">
        <v>293380061</v>
      </c>
      <c r="K109" s="8">
        <v>72</v>
      </c>
      <c r="N109" s="8">
        <v>1.36</v>
      </c>
      <c r="O109" s="71">
        <v>4844.75</v>
      </c>
      <c r="P109" s="8">
        <v>4674.2099999999991</v>
      </c>
      <c r="Q109" s="8">
        <v>1.6936199999999999</v>
      </c>
      <c r="R109" s="8">
        <v>5160.28</v>
      </c>
      <c r="S109" s="8">
        <v>1.6936199999999999</v>
      </c>
      <c r="T109" s="82">
        <v>4844.75</v>
      </c>
      <c r="U109" s="81" t="str">
        <f t="shared" si="2"/>
        <v>22020</v>
      </c>
      <c r="V109" s="80" t="str">
        <f t="shared" si="3"/>
        <v>Acima de 120 dias</v>
      </c>
    </row>
    <row r="110" spans="1:22" x14ac:dyDescent="0.3">
      <c r="A110" s="4">
        <v>44316</v>
      </c>
      <c r="B110" s="8">
        <v>29894663000189</v>
      </c>
      <c r="C110" s="8" t="s">
        <v>96</v>
      </c>
      <c r="D110" s="4">
        <v>43873</v>
      </c>
      <c r="E110" s="8">
        <v>133.76</v>
      </c>
      <c r="F110" s="4">
        <v>44293</v>
      </c>
      <c r="G110" s="8">
        <v>-23</v>
      </c>
      <c r="H110" s="4">
        <v>44935</v>
      </c>
      <c r="I110" s="8">
        <v>619</v>
      </c>
      <c r="J110" s="8">
        <v>293380547</v>
      </c>
      <c r="K110" s="8">
        <v>36</v>
      </c>
      <c r="N110" s="8">
        <v>1.4949999999999999</v>
      </c>
      <c r="O110" s="71">
        <v>2441.27</v>
      </c>
      <c r="P110" s="8">
        <v>3621.0499999999993</v>
      </c>
      <c r="Q110" s="8">
        <v>2.0533969999999999</v>
      </c>
      <c r="R110" s="8">
        <v>2563.9</v>
      </c>
      <c r="S110" s="8">
        <v>2.0533969999999999</v>
      </c>
      <c r="T110" s="82">
        <v>2441.27</v>
      </c>
      <c r="U110" s="81" t="str">
        <f t="shared" si="2"/>
        <v>22020</v>
      </c>
      <c r="V110" s="80" t="str">
        <f t="shared" si="3"/>
        <v>1 a 30 dias</v>
      </c>
    </row>
    <row r="111" spans="1:22" x14ac:dyDescent="0.3">
      <c r="A111" s="4">
        <v>44316</v>
      </c>
      <c r="B111" s="8">
        <v>29894663000189</v>
      </c>
      <c r="C111" s="8" t="s">
        <v>96</v>
      </c>
      <c r="D111" s="4">
        <v>43815</v>
      </c>
      <c r="E111" s="8">
        <v>92.54</v>
      </c>
      <c r="F111" s="4">
        <v>43897</v>
      </c>
      <c r="G111" s="8">
        <v>-419</v>
      </c>
      <c r="H111" s="4">
        <v>45968</v>
      </c>
      <c r="I111" s="8">
        <v>1652</v>
      </c>
      <c r="J111" s="8">
        <v>293456063</v>
      </c>
      <c r="K111" s="8">
        <v>72</v>
      </c>
      <c r="N111" s="8">
        <v>1.3599999999999999</v>
      </c>
      <c r="O111" s="71">
        <v>4647.87</v>
      </c>
      <c r="P111" s="8">
        <v>4187.0600000000004</v>
      </c>
      <c r="Q111" s="8">
        <v>1.673187</v>
      </c>
      <c r="R111" s="8">
        <v>4900.1100000000006</v>
      </c>
      <c r="S111" s="8">
        <v>1.673187</v>
      </c>
      <c r="T111" s="82">
        <v>4647.87</v>
      </c>
      <c r="U111" s="81" t="str">
        <f t="shared" si="2"/>
        <v>122019</v>
      </c>
      <c r="V111" s="80" t="str">
        <f t="shared" si="3"/>
        <v>Acima de 120 dias</v>
      </c>
    </row>
    <row r="112" spans="1:22" x14ac:dyDescent="0.3">
      <c r="A112" s="4">
        <v>44316</v>
      </c>
      <c r="B112" s="8">
        <v>29894663000189</v>
      </c>
      <c r="C112" s="8" t="s">
        <v>96</v>
      </c>
      <c r="D112" s="4">
        <v>43815</v>
      </c>
      <c r="E112" s="8">
        <v>94.9</v>
      </c>
      <c r="F112" s="4">
        <v>44019</v>
      </c>
      <c r="G112" s="8">
        <v>-297</v>
      </c>
      <c r="H112" s="4">
        <v>45968</v>
      </c>
      <c r="I112" s="8">
        <v>1652</v>
      </c>
      <c r="J112" s="8">
        <v>293458528</v>
      </c>
      <c r="K112" s="8">
        <v>72</v>
      </c>
      <c r="N112" s="8">
        <v>1.3599999999999999</v>
      </c>
      <c r="O112" s="71">
        <v>4416.0200000000004</v>
      </c>
      <c r="P112" s="8">
        <v>4293.8400000000011</v>
      </c>
      <c r="Q112" s="8">
        <v>1.6359429999999999</v>
      </c>
      <c r="R112" s="8">
        <v>4645.4400000000005</v>
      </c>
      <c r="S112" s="8">
        <v>1.6359429999999999</v>
      </c>
      <c r="T112" s="82">
        <v>4416.0200000000004</v>
      </c>
      <c r="U112" s="81" t="str">
        <f t="shared" si="2"/>
        <v>122019</v>
      </c>
      <c r="V112" s="80" t="str">
        <f t="shared" si="3"/>
        <v>Acima de 120 dias</v>
      </c>
    </row>
    <row r="113" spans="1:22" x14ac:dyDescent="0.3">
      <c r="A113" s="4">
        <v>44316</v>
      </c>
      <c r="B113" s="8">
        <v>29894663000189</v>
      </c>
      <c r="C113" s="8" t="s">
        <v>96</v>
      </c>
      <c r="D113" s="4">
        <v>43815</v>
      </c>
      <c r="E113" s="8">
        <v>225.47</v>
      </c>
      <c r="F113" s="4">
        <v>43868</v>
      </c>
      <c r="G113" s="8">
        <v>-448</v>
      </c>
      <c r="H113" s="4">
        <v>45968</v>
      </c>
      <c r="I113" s="8">
        <v>1652</v>
      </c>
      <c r="J113" s="8">
        <v>293561244</v>
      </c>
      <c r="K113" s="8">
        <v>72</v>
      </c>
      <c r="N113" s="8">
        <v>1.3599999999999999</v>
      </c>
      <c r="O113" s="71">
        <v>11526.52</v>
      </c>
      <c r="P113" s="8">
        <v>10201.599999999999</v>
      </c>
      <c r="Q113" s="8">
        <v>1.6857819999999999</v>
      </c>
      <c r="R113" s="8">
        <v>12164.36</v>
      </c>
      <c r="S113" s="8">
        <v>1.6857819999999999</v>
      </c>
      <c r="T113" s="82">
        <v>11526.52</v>
      </c>
      <c r="U113" s="81" t="str">
        <f t="shared" si="2"/>
        <v>122019</v>
      </c>
      <c r="V113" s="80" t="str">
        <f t="shared" si="3"/>
        <v>Acima de 120 dias</v>
      </c>
    </row>
    <row r="114" spans="1:22" x14ac:dyDescent="0.3">
      <c r="A114" s="4">
        <v>44316</v>
      </c>
      <c r="B114" s="8">
        <v>29894663000189</v>
      </c>
      <c r="C114" s="8" t="s">
        <v>96</v>
      </c>
      <c r="D114" s="4">
        <v>43843</v>
      </c>
      <c r="E114" s="8">
        <v>241.1</v>
      </c>
      <c r="F114" s="4">
        <v>43958</v>
      </c>
      <c r="G114" s="8">
        <v>-358</v>
      </c>
      <c r="H114" s="4">
        <v>45968</v>
      </c>
      <c r="I114" s="8">
        <v>1652</v>
      </c>
      <c r="J114" s="8">
        <v>293562905</v>
      </c>
      <c r="K114" s="8">
        <v>72</v>
      </c>
      <c r="N114" s="8">
        <v>1.36</v>
      </c>
      <c r="O114" s="71">
        <v>11611.849999999999</v>
      </c>
      <c r="P114" s="8">
        <v>10805.449999999997</v>
      </c>
      <c r="Q114" s="8">
        <v>1.680909</v>
      </c>
      <c r="R114" s="8">
        <v>12284.310000000001</v>
      </c>
      <c r="S114" s="8">
        <v>1.680909</v>
      </c>
      <c r="T114" s="82">
        <v>11611.849999999999</v>
      </c>
      <c r="U114" s="81" t="str">
        <f t="shared" si="2"/>
        <v>12020</v>
      </c>
      <c r="V114" s="80" t="str">
        <f t="shared" si="3"/>
        <v>Acima de 120 dias</v>
      </c>
    </row>
    <row r="115" spans="1:22" x14ac:dyDescent="0.3">
      <c r="A115" s="4">
        <v>44316</v>
      </c>
      <c r="B115" s="8">
        <v>29894663000189</v>
      </c>
      <c r="C115" s="8" t="s">
        <v>96</v>
      </c>
      <c r="D115" s="4">
        <v>43903</v>
      </c>
      <c r="E115" s="8">
        <v>218.66</v>
      </c>
      <c r="F115" s="4">
        <v>44019</v>
      </c>
      <c r="G115" s="8">
        <v>-297</v>
      </c>
      <c r="H115" s="4">
        <v>46029</v>
      </c>
      <c r="I115" s="8">
        <v>1713</v>
      </c>
      <c r="J115" s="8">
        <v>293579405</v>
      </c>
      <c r="K115" s="8">
        <v>72</v>
      </c>
      <c r="N115" s="8">
        <v>1.36</v>
      </c>
      <c r="O115" s="71">
        <v>10233.369999999999</v>
      </c>
      <c r="P115" s="8">
        <v>9795.9600000000064</v>
      </c>
      <c r="Q115" s="8">
        <v>1.6977610000000001</v>
      </c>
      <c r="R115" s="8">
        <v>10908.28</v>
      </c>
      <c r="S115" s="8">
        <v>1.6977610000000001</v>
      </c>
      <c r="T115" s="82">
        <v>10233.369999999999</v>
      </c>
      <c r="U115" s="81" t="str">
        <f t="shared" si="2"/>
        <v>32020</v>
      </c>
      <c r="V115" s="80" t="str">
        <f t="shared" si="3"/>
        <v>Acima de 120 dias</v>
      </c>
    </row>
    <row r="116" spans="1:22" x14ac:dyDescent="0.3">
      <c r="A116" s="4">
        <v>44316</v>
      </c>
      <c r="B116" s="8">
        <v>29894663000189</v>
      </c>
      <c r="C116" s="8" t="s">
        <v>96</v>
      </c>
      <c r="D116" s="4">
        <v>43903</v>
      </c>
      <c r="E116" s="8">
        <v>87.55</v>
      </c>
      <c r="F116" s="4">
        <v>43989</v>
      </c>
      <c r="G116" s="8">
        <v>-327</v>
      </c>
      <c r="H116" s="4">
        <v>46029</v>
      </c>
      <c r="I116" s="8">
        <v>1713</v>
      </c>
      <c r="J116" s="8">
        <v>293581023</v>
      </c>
      <c r="K116" s="8">
        <v>72</v>
      </c>
      <c r="N116" s="8">
        <v>1.364681653253824</v>
      </c>
      <c r="O116" s="71">
        <v>4181.4699999999993</v>
      </c>
      <c r="P116" s="8">
        <v>3916.81</v>
      </c>
      <c r="Q116" s="8">
        <v>1.7023299999999999</v>
      </c>
      <c r="R116" s="8">
        <v>4451.2</v>
      </c>
      <c r="S116" s="8">
        <v>1.7023299999999999</v>
      </c>
      <c r="T116" s="82">
        <v>4181.4699999999993</v>
      </c>
      <c r="U116" s="81" t="str">
        <f t="shared" si="2"/>
        <v>32020</v>
      </c>
      <c r="V116" s="80" t="str">
        <f t="shared" si="3"/>
        <v>Acima de 120 dias</v>
      </c>
    </row>
    <row r="117" spans="1:22" x14ac:dyDescent="0.3">
      <c r="A117" s="4">
        <v>44316</v>
      </c>
      <c r="B117" s="8">
        <v>29894663000189</v>
      </c>
      <c r="C117" s="8" t="s">
        <v>96</v>
      </c>
      <c r="D117" s="4">
        <v>43903</v>
      </c>
      <c r="E117" s="8">
        <v>510</v>
      </c>
      <c r="F117" s="4">
        <v>43958</v>
      </c>
      <c r="G117" s="8">
        <v>-358</v>
      </c>
      <c r="H117" s="4">
        <v>46062</v>
      </c>
      <c r="I117" s="8">
        <v>1746</v>
      </c>
      <c r="J117" s="8">
        <v>293581803</v>
      </c>
      <c r="K117" s="8">
        <v>72</v>
      </c>
      <c r="N117" s="8">
        <v>1.36</v>
      </c>
      <c r="O117" s="71">
        <v>25292.09</v>
      </c>
      <c r="P117" s="8">
        <v>23040.940000000002</v>
      </c>
      <c r="Q117" s="8">
        <v>1.65103</v>
      </c>
      <c r="R117" s="8">
        <v>26696.06</v>
      </c>
      <c r="S117" s="8">
        <v>1.65103</v>
      </c>
      <c r="T117" s="82">
        <v>25292.09</v>
      </c>
      <c r="U117" s="81" t="str">
        <f t="shared" si="2"/>
        <v>32020</v>
      </c>
      <c r="V117" s="80" t="str">
        <f t="shared" si="3"/>
        <v>Acima de 120 dias</v>
      </c>
    </row>
    <row r="118" spans="1:22" x14ac:dyDescent="0.3">
      <c r="A118" s="4">
        <v>44316</v>
      </c>
      <c r="B118" s="8">
        <v>29894663000189</v>
      </c>
      <c r="C118" s="8" t="s">
        <v>96</v>
      </c>
      <c r="D118" s="4">
        <v>43815</v>
      </c>
      <c r="E118" s="8">
        <v>95</v>
      </c>
      <c r="F118" s="4">
        <v>44050</v>
      </c>
      <c r="G118" s="8">
        <v>-266</v>
      </c>
      <c r="H118" s="4">
        <v>45937</v>
      </c>
      <c r="I118" s="8">
        <v>1621</v>
      </c>
      <c r="J118" s="8">
        <v>293650144</v>
      </c>
      <c r="K118" s="8">
        <v>72</v>
      </c>
      <c r="N118" s="8">
        <v>1.3599999999999999</v>
      </c>
      <c r="O118" s="71">
        <v>4314.1900000000005</v>
      </c>
      <c r="P118" s="8">
        <v>4262.3499999999985</v>
      </c>
      <c r="Q118" s="8">
        <v>1.6002289999999999</v>
      </c>
      <c r="R118" s="8">
        <v>4509.96</v>
      </c>
      <c r="S118" s="8">
        <v>1.6002289999999999</v>
      </c>
      <c r="T118" s="82">
        <v>4314.1900000000005</v>
      </c>
      <c r="U118" s="81" t="str">
        <f t="shared" si="2"/>
        <v>122019</v>
      </c>
      <c r="V118" s="80" t="str">
        <f t="shared" si="3"/>
        <v>Acima de 120 dias</v>
      </c>
    </row>
    <row r="119" spans="1:22" x14ac:dyDescent="0.3">
      <c r="A119" s="4">
        <v>44316</v>
      </c>
      <c r="B119" s="8">
        <v>29894663000189</v>
      </c>
      <c r="C119" s="8" t="s">
        <v>96</v>
      </c>
      <c r="D119" s="4">
        <v>43815</v>
      </c>
      <c r="E119" s="8">
        <v>206.33</v>
      </c>
      <c r="F119" s="4">
        <v>43958</v>
      </c>
      <c r="G119" s="8">
        <v>-358</v>
      </c>
      <c r="H119" s="4">
        <v>45937</v>
      </c>
      <c r="I119" s="8">
        <v>1621</v>
      </c>
      <c r="J119" s="8">
        <v>293655195</v>
      </c>
      <c r="K119" s="8">
        <v>72</v>
      </c>
      <c r="N119" s="8">
        <v>1.3599999999999999</v>
      </c>
      <c r="O119" s="71">
        <v>9829.76</v>
      </c>
      <c r="P119" s="8">
        <v>9257.34</v>
      </c>
      <c r="Q119" s="8">
        <v>1.695924</v>
      </c>
      <c r="R119" s="8">
        <v>10414.16</v>
      </c>
      <c r="S119" s="8">
        <v>1.695924</v>
      </c>
      <c r="T119" s="82">
        <v>9829.76</v>
      </c>
      <c r="U119" s="81" t="str">
        <f t="shared" si="2"/>
        <v>122019</v>
      </c>
      <c r="V119" s="80" t="str">
        <f t="shared" si="3"/>
        <v>Acima de 120 dias</v>
      </c>
    </row>
    <row r="120" spans="1:22" x14ac:dyDescent="0.3">
      <c r="A120" s="4">
        <v>44316</v>
      </c>
      <c r="B120" s="8">
        <v>29894663000189</v>
      </c>
      <c r="C120" s="8" t="s">
        <v>96</v>
      </c>
      <c r="D120" s="4">
        <v>43815</v>
      </c>
      <c r="E120" s="8">
        <v>212</v>
      </c>
      <c r="F120" s="4">
        <v>43958</v>
      </c>
      <c r="G120" s="8">
        <v>-358</v>
      </c>
      <c r="H120" s="4">
        <v>45968</v>
      </c>
      <c r="I120" s="8">
        <v>1652</v>
      </c>
      <c r="J120" s="8">
        <v>293657505</v>
      </c>
      <c r="K120" s="8">
        <v>72</v>
      </c>
      <c r="N120" s="8">
        <v>1.3599999999999999</v>
      </c>
      <c r="O120" s="71">
        <v>10306.24</v>
      </c>
      <c r="P120" s="8">
        <v>9592.1400000000031</v>
      </c>
      <c r="Q120" s="8">
        <v>1.6262730000000001</v>
      </c>
      <c r="R120" s="8">
        <v>10801.61</v>
      </c>
      <c r="S120" s="8">
        <v>1.6262730000000001</v>
      </c>
      <c r="T120" s="82">
        <v>10306.24</v>
      </c>
      <c r="U120" s="81" t="str">
        <f t="shared" si="2"/>
        <v>122019</v>
      </c>
      <c r="V120" s="80" t="str">
        <f t="shared" si="3"/>
        <v>Acima de 120 dias</v>
      </c>
    </row>
    <row r="121" spans="1:22" x14ac:dyDescent="0.3">
      <c r="A121" s="4">
        <v>44316</v>
      </c>
      <c r="B121" s="8">
        <v>29894663000189</v>
      </c>
      <c r="C121" s="8" t="s">
        <v>96</v>
      </c>
      <c r="D121" s="4">
        <v>43815</v>
      </c>
      <c r="E121" s="8">
        <v>146.5</v>
      </c>
      <c r="F121" s="4">
        <v>43897</v>
      </c>
      <c r="G121" s="8">
        <v>-419</v>
      </c>
      <c r="H121" s="4">
        <v>45968</v>
      </c>
      <c r="I121" s="8">
        <v>1652</v>
      </c>
      <c r="J121" s="8">
        <v>293657883</v>
      </c>
      <c r="K121" s="8">
        <v>72</v>
      </c>
      <c r="N121" s="8">
        <v>1.3599999999999999</v>
      </c>
      <c r="O121" s="71">
        <v>7413.6</v>
      </c>
      <c r="P121" s="8">
        <v>6628.569999999997</v>
      </c>
      <c r="Q121" s="8">
        <v>1.627343</v>
      </c>
      <c r="R121" s="8">
        <v>7757.3</v>
      </c>
      <c r="S121" s="8">
        <v>1.627343</v>
      </c>
      <c r="T121" s="82">
        <v>7413.6</v>
      </c>
      <c r="U121" s="81" t="str">
        <f t="shared" si="2"/>
        <v>122019</v>
      </c>
      <c r="V121" s="80" t="str">
        <f t="shared" si="3"/>
        <v>Acima de 120 dias</v>
      </c>
    </row>
    <row r="122" spans="1:22" x14ac:dyDescent="0.3">
      <c r="A122" s="4">
        <v>44316</v>
      </c>
      <c r="B122" s="8">
        <v>29894663000189</v>
      </c>
      <c r="C122" s="8" t="s">
        <v>96</v>
      </c>
      <c r="D122" s="4">
        <v>43843</v>
      </c>
      <c r="E122" s="8">
        <v>95</v>
      </c>
      <c r="F122" s="4">
        <v>43868</v>
      </c>
      <c r="G122" s="8">
        <v>-448</v>
      </c>
      <c r="H122" s="4">
        <v>45999</v>
      </c>
      <c r="I122" s="8">
        <v>1683</v>
      </c>
      <c r="J122" s="8">
        <v>293669124</v>
      </c>
      <c r="K122" s="8">
        <v>72</v>
      </c>
      <c r="N122" s="8">
        <v>1.36</v>
      </c>
      <c r="O122" s="71">
        <v>4937.8600000000006</v>
      </c>
      <c r="P122" s="8">
        <v>4293.6399999999994</v>
      </c>
      <c r="Q122" s="8">
        <v>1.63141</v>
      </c>
      <c r="R122" s="8">
        <v>5170.1100000000006</v>
      </c>
      <c r="S122" s="8">
        <v>1.63141</v>
      </c>
      <c r="T122" s="82">
        <v>4937.8600000000006</v>
      </c>
      <c r="U122" s="81" t="str">
        <f t="shared" si="2"/>
        <v>12020</v>
      </c>
      <c r="V122" s="80" t="str">
        <f t="shared" si="3"/>
        <v>Acima de 120 dias</v>
      </c>
    </row>
    <row r="123" spans="1:22" x14ac:dyDescent="0.3">
      <c r="A123" s="4">
        <v>44316</v>
      </c>
      <c r="B123" s="8">
        <v>29894663000189</v>
      </c>
      <c r="C123" s="8" t="s">
        <v>96</v>
      </c>
      <c r="D123" s="4">
        <v>43791</v>
      </c>
      <c r="E123" s="8">
        <v>485.4</v>
      </c>
      <c r="F123" s="4">
        <v>43806</v>
      </c>
      <c r="G123" s="8">
        <v>-510</v>
      </c>
      <c r="H123" s="4">
        <v>45937</v>
      </c>
      <c r="I123" s="8">
        <v>1621</v>
      </c>
      <c r="J123" s="8">
        <v>293754178</v>
      </c>
      <c r="K123" s="8">
        <v>72</v>
      </c>
      <c r="N123" s="8">
        <v>1.3460000000000001</v>
      </c>
      <c r="O123" s="71">
        <v>25078.03</v>
      </c>
      <c r="P123" s="8">
        <v>22118.370000000006</v>
      </c>
      <c r="Q123" s="8">
        <v>1.692909</v>
      </c>
      <c r="R123" s="8">
        <v>26501.93</v>
      </c>
      <c r="S123" s="8">
        <v>1.692909</v>
      </c>
      <c r="T123" s="82">
        <v>25078.03</v>
      </c>
      <c r="U123" s="81" t="str">
        <f t="shared" si="2"/>
        <v>112019</v>
      </c>
      <c r="V123" s="80" t="str">
        <f t="shared" si="3"/>
        <v>Acima de 120 dias</v>
      </c>
    </row>
    <row r="124" spans="1:22" x14ac:dyDescent="0.3">
      <c r="A124" s="4">
        <v>44316</v>
      </c>
      <c r="B124" s="8">
        <v>29894663000189</v>
      </c>
      <c r="C124" s="8" t="s">
        <v>96</v>
      </c>
      <c r="D124" s="4">
        <v>43843</v>
      </c>
      <c r="E124" s="8">
        <v>222.27</v>
      </c>
      <c r="F124" s="4">
        <v>43928</v>
      </c>
      <c r="G124" s="8">
        <v>-388</v>
      </c>
      <c r="H124" s="4">
        <v>45968</v>
      </c>
      <c r="I124" s="8">
        <v>1652</v>
      </c>
      <c r="J124" s="8">
        <v>293756653</v>
      </c>
      <c r="K124" s="8">
        <v>72</v>
      </c>
      <c r="N124" s="8">
        <v>1.36</v>
      </c>
      <c r="O124" s="71">
        <v>11021.41</v>
      </c>
      <c r="P124" s="8">
        <v>9961.5199999999968</v>
      </c>
      <c r="Q124" s="8">
        <v>1.6296710000000001</v>
      </c>
      <c r="R124" s="8">
        <v>11547.140000000001</v>
      </c>
      <c r="S124" s="8">
        <v>1.6296710000000001</v>
      </c>
      <c r="T124" s="82">
        <v>11021.41</v>
      </c>
      <c r="U124" s="81" t="str">
        <f t="shared" si="2"/>
        <v>12020</v>
      </c>
      <c r="V124" s="80" t="str">
        <f t="shared" si="3"/>
        <v>Acima de 120 dias</v>
      </c>
    </row>
    <row r="125" spans="1:22" x14ac:dyDescent="0.3">
      <c r="A125" s="4">
        <v>44316</v>
      </c>
      <c r="B125" s="8">
        <v>29894663000189</v>
      </c>
      <c r="C125" s="8" t="s">
        <v>96</v>
      </c>
      <c r="D125" s="4">
        <v>43843</v>
      </c>
      <c r="E125" s="8">
        <v>102.95</v>
      </c>
      <c r="F125" s="4">
        <v>44234</v>
      </c>
      <c r="G125" s="8">
        <v>-82</v>
      </c>
      <c r="H125" s="4">
        <v>45999</v>
      </c>
      <c r="I125" s="8">
        <v>1683</v>
      </c>
      <c r="J125" s="8">
        <v>293766957</v>
      </c>
      <c r="K125" s="8">
        <v>72</v>
      </c>
      <c r="N125" s="8">
        <v>1.36</v>
      </c>
      <c r="O125" s="71">
        <v>4104.4799999999996</v>
      </c>
      <c r="P125" s="8">
        <v>4652.97</v>
      </c>
      <c r="Q125" s="8">
        <v>1.6440509999999999</v>
      </c>
      <c r="R125" s="8">
        <v>4367.34</v>
      </c>
      <c r="S125" s="8">
        <v>1.6440509999999999</v>
      </c>
      <c r="T125" s="82">
        <v>4104.4799999999996</v>
      </c>
      <c r="U125" s="81" t="str">
        <f t="shared" si="2"/>
        <v>12020</v>
      </c>
      <c r="V125" s="80" t="str">
        <f t="shared" si="3"/>
        <v>61 a 90 dias</v>
      </c>
    </row>
    <row r="126" spans="1:22" x14ac:dyDescent="0.3">
      <c r="A126" s="4">
        <v>44316</v>
      </c>
      <c r="B126" s="8">
        <v>29894663000189</v>
      </c>
      <c r="C126" s="8" t="s">
        <v>96</v>
      </c>
      <c r="D126" s="4">
        <v>43843</v>
      </c>
      <c r="E126" s="8">
        <v>90.23</v>
      </c>
      <c r="F126" s="4">
        <v>43989</v>
      </c>
      <c r="G126" s="8">
        <v>-327</v>
      </c>
      <c r="H126" s="4">
        <v>45999</v>
      </c>
      <c r="I126" s="8">
        <v>1683</v>
      </c>
      <c r="J126" s="8">
        <v>293768278</v>
      </c>
      <c r="K126" s="8">
        <v>72</v>
      </c>
      <c r="N126" s="8">
        <v>1.36</v>
      </c>
      <c r="O126" s="71">
        <v>4326.4799999999996</v>
      </c>
      <c r="P126" s="8">
        <v>4078.0099999999998</v>
      </c>
      <c r="Q126" s="8">
        <v>1.634592</v>
      </c>
      <c r="R126" s="8">
        <v>4549.59</v>
      </c>
      <c r="S126" s="8">
        <v>1.634592</v>
      </c>
      <c r="T126" s="82">
        <v>4326.4799999999996</v>
      </c>
      <c r="U126" s="81" t="str">
        <f t="shared" si="2"/>
        <v>12020</v>
      </c>
      <c r="V126" s="80" t="str">
        <f t="shared" si="3"/>
        <v>Acima de 120 dias</v>
      </c>
    </row>
    <row r="127" spans="1:22" x14ac:dyDescent="0.3">
      <c r="A127" s="4">
        <v>44316</v>
      </c>
      <c r="B127" s="8">
        <v>29894663000189</v>
      </c>
      <c r="C127" s="8" t="s">
        <v>96</v>
      </c>
      <c r="D127" s="4">
        <v>43936</v>
      </c>
      <c r="E127" s="8">
        <v>201.9</v>
      </c>
      <c r="F127" s="4">
        <v>44019</v>
      </c>
      <c r="G127" s="8">
        <v>-297</v>
      </c>
      <c r="H127" s="4">
        <v>46062</v>
      </c>
      <c r="I127" s="8">
        <v>1746</v>
      </c>
      <c r="J127" s="8">
        <v>293785270</v>
      </c>
      <c r="K127" s="8">
        <v>72</v>
      </c>
      <c r="N127" s="8">
        <v>1.3599999999999999</v>
      </c>
      <c r="O127" s="71">
        <v>9639.06</v>
      </c>
      <c r="P127" s="8">
        <v>9055.44</v>
      </c>
      <c r="Q127" s="8">
        <v>1.634385</v>
      </c>
      <c r="R127" s="8">
        <v>10164.69</v>
      </c>
      <c r="S127" s="8">
        <v>1.634385</v>
      </c>
      <c r="T127" s="82">
        <v>9639.06</v>
      </c>
      <c r="U127" s="81" t="str">
        <f t="shared" si="2"/>
        <v>42020</v>
      </c>
      <c r="V127" s="80" t="str">
        <f t="shared" si="3"/>
        <v>Acima de 120 dias</v>
      </c>
    </row>
    <row r="128" spans="1:22" x14ac:dyDescent="0.3">
      <c r="A128" s="4">
        <v>44316</v>
      </c>
      <c r="B128" s="8">
        <v>29894663000189</v>
      </c>
      <c r="C128" s="8" t="s">
        <v>96</v>
      </c>
      <c r="D128" s="4">
        <v>43843</v>
      </c>
      <c r="E128" s="8">
        <v>159.16999999999999</v>
      </c>
      <c r="F128" s="4">
        <v>44019</v>
      </c>
      <c r="G128" s="8">
        <v>-297</v>
      </c>
      <c r="H128" s="4">
        <v>45999</v>
      </c>
      <c r="I128" s="8">
        <v>1683</v>
      </c>
      <c r="J128" s="8">
        <v>293868019</v>
      </c>
      <c r="K128" s="8">
        <v>72</v>
      </c>
      <c r="N128" s="8">
        <v>1.36</v>
      </c>
      <c r="O128" s="71">
        <v>7464.14</v>
      </c>
      <c r="P128" s="8">
        <v>7193.8900000000021</v>
      </c>
      <c r="Q128" s="8">
        <v>1.641114</v>
      </c>
      <c r="R128" s="8">
        <v>7866.5599999999995</v>
      </c>
      <c r="S128" s="8">
        <v>1.641114</v>
      </c>
      <c r="T128" s="82">
        <v>7464.14</v>
      </c>
      <c r="U128" s="81" t="str">
        <f t="shared" si="2"/>
        <v>12020</v>
      </c>
      <c r="V128" s="80" t="str">
        <f t="shared" si="3"/>
        <v>Acima de 120 dias</v>
      </c>
    </row>
    <row r="129" spans="1:22" x14ac:dyDescent="0.3">
      <c r="A129" s="4">
        <v>44316</v>
      </c>
      <c r="B129" s="8">
        <v>29894663000189</v>
      </c>
      <c r="C129" s="8" t="s">
        <v>96</v>
      </c>
      <c r="D129" s="4">
        <v>43903</v>
      </c>
      <c r="E129" s="8">
        <v>186</v>
      </c>
      <c r="F129" s="4">
        <v>44293</v>
      </c>
      <c r="G129" s="8">
        <v>-23</v>
      </c>
      <c r="H129" s="4">
        <v>46062</v>
      </c>
      <c r="I129" s="8">
        <v>1746</v>
      </c>
      <c r="J129" s="8">
        <v>293885763</v>
      </c>
      <c r="K129" s="8">
        <v>72</v>
      </c>
      <c r="N129" s="8">
        <v>1.36</v>
      </c>
      <c r="O129" s="71">
        <v>7198.48</v>
      </c>
      <c r="P129" s="8">
        <v>8403.1500000000015</v>
      </c>
      <c r="Q129" s="8">
        <v>1.6388320000000001</v>
      </c>
      <c r="R129" s="8">
        <v>7690.18</v>
      </c>
      <c r="S129" s="8">
        <v>1.6388320000000001</v>
      </c>
      <c r="T129" s="82">
        <v>7198.48</v>
      </c>
      <c r="U129" s="81" t="str">
        <f t="shared" si="2"/>
        <v>32020</v>
      </c>
      <c r="V129" s="80" t="str">
        <f t="shared" si="3"/>
        <v>1 a 30 dias</v>
      </c>
    </row>
    <row r="130" spans="1:22" x14ac:dyDescent="0.3">
      <c r="A130" s="4">
        <v>44316</v>
      </c>
      <c r="B130" s="8">
        <v>29894663000189</v>
      </c>
      <c r="C130" s="8" t="s">
        <v>96</v>
      </c>
      <c r="D130" s="4">
        <v>43815</v>
      </c>
      <c r="E130" s="8">
        <v>167.45</v>
      </c>
      <c r="F130" s="4">
        <v>44172</v>
      </c>
      <c r="G130" s="8">
        <v>-144</v>
      </c>
      <c r="H130" s="4">
        <v>45968</v>
      </c>
      <c r="I130" s="8">
        <v>1652</v>
      </c>
      <c r="J130" s="8">
        <v>294057144</v>
      </c>
      <c r="K130" s="8">
        <v>72</v>
      </c>
      <c r="N130" s="8">
        <v>1.3599999999999999</v>
      </c>
      <c r="O130" s="71">
        <v>6936.88</v>
      </c>
      <c r="P130" s="8">
        <v>7576.4300000000012</v>
      </c>
      <c r="Q130" s="8">
        <v>1.6487989999999999</v>
      </c>
      <c r="R130" s="8">
        <v>7359.55</v>
      </c>
      <c r="S130" s="8">
        <v>1.6487989999999999</v>
      </c>
      <c r="T130" s="82">
        <v>6936.88</v>
      </c>
      <c r="U130" s="81" t="str">
        <f t="shared" ref="U130:U193" si="4">MONTH(D130)&amp;YEAR(D130)</f>
        <v>122019</v>
      </c>
      <c r="V130" s="80" t="str">
        <f t="shared" si="3"/>
        <v>Acima de 120 dias</v>
      </c>
    </row>
    <row r="131" spans="1:22" x14ac:dyDescent="0.3">
      <c r="A131" s="4">
        <v>44316</v>
      </c>
      <c r="B131" s="8">
        <v>29894663000189</v>
      </c>
      <c r="C131" s="8" t="s">
        <v>96</v>
      </c>
      <c r="D131" s="4">
        <v>43815</v>
      </c>
      <c r="E131" s="8">
        <v>100</v>
      </c>
      <c r="F131" s="4">
        <v>43928</v>
      </c>
      <c r="G131" s="8">
        <v>-388</v>
      </c>
      <c r="H131" s="4">
        <v>45968</v>
      </c>
      <c r="I131" s="8">
        <v>1652</v>
      </c>
      <c r="J131" s="8">
        <v>294061273</v>
      </c>
      <c r="K131" s="8">
        <v>72</v>
      </c>
      <c r="N131" s="8">
        <v>1.3599999999999999</v>
      </c>
      <c r="O131" s="71">
        <v>4920.3099999999995</v>
      </c>
      <c r="P131" s="8">
        <v>4524.590000000002</v>
      </c>
      <c r="Q131" s="8">
        <v>1.675902</v>
      </c>
      <c r="R131" s="8">
        <v>5195.08</v>
      </c>
      <c r="S131" s="8">
        <v>1.675902</v>
      </c>
      <c r="T131" s="82">
        <v>4920.3099999999995</v>
      </c>
      <c r="U131" s="81" t="str">
        <f t="shared" si="4"/>
        <v>122019</v>
      </c>
      <c r="V131" s="80" t="str">
        <f t="shared" ref="V131:V194" si="5">_xlfn.IFS(G131&lt;-120,"Acima de 120 dias",G131&lt;=-90,"91 a 120 dias",G131&lt;=-61,"61 a 90 dias",G131&lt;=-31,"31 a 60 dias",G131&gt;=-30,"1 a 30 dias")</f>
        <v>Acima de 120 dias</v>
      </c>
    </row>
    <row r="132" spans="1:22" x14ac:dyDescent="0.3">
      <c r="A132" s="4">
        <v>44316</v>
      </c>
      <c r="B132" s="8">
        <v>29894663000189</v>
      </c>
      <c r="C132" s="8" t="s">
        <v>96</v>
      </c>
      <c r="D132" s="4">
        <v>43843</v>
      </c>
      <c r="E132" s="8">
        <v>243.6</v>
      </c>
      <c r="F132" s="4">
        <v>44050</v>
      </c>
      <c r="G132" s="8">
        <v>-266</v>
      </c>
      <c r="H132" s="4">
        <v>45999</v>
      </c>
      <c r="I132" s="8">
        <v>1683</v>
      </c>
      <c r="J132" s="8">
        <v>294072601</v>
      </c>
      <c r="K132" s="8">
        <v>72</v>
      </c>
      <c r="N132" s="8">
        <v>1.4950000000000001</v>
      </c>
      <c r="O132" s="71">
        <v>10392.35</v>
      </c>
      <c r="P132" s="8">
        <v>10574.439999999993</v>
      </c>
      <c r="Q132" s="8">
        <v>2.0474220000000001</v>
      </c>
      <c r="R132" s="8">
        <v>11493.48</v>
      </c>
      <c r="S132" s="8">
        <v>2.0474220000000001</v>
      </c>
      <c r="T132" s="82">
        <v>10392.35</v>
      </c>
      <c r="U132" s="81" t="str">
        <f t="shared" si="4"/>
        <v>12020</v>
      </c>
      <c r="V132" s="80" t="str">
        <f t="shared" si="5"/>
        <v>Acima de 120 dias</v>
      </c>
    </row>
    <row r="133" spans="1:22" x14ac:dyDescent="0.3">
      <c r="A133" s="4">
        <v>44316</v>
      </c>
      <c r="B133" s="8">
        <v>29894663000189</v>
      </c>
      <c r="C133" s="8" t="s">
        <v>96</v>
      </c>
      <c r="D133" s="4">
        <v>43873</v>
      </c>
      <c r="E133" s="8">
        <v>333</v>
      </c>
      <c r="F133" s="4">
        <v>44323</v>
      </c>
      <c r="G133" s="8">
        <v>7</v>
      </c>
      <c r="H133" s="4">
        <v>46029</v>
      </c>
      <c r="I133" s="8">
        <v>1713</v>
      </c>
      <c r="J133" s="8">
        <v>294080479</v>
      </c>
      <c r="K133" s="8">
        <v>72</v>
      </c>
      <c r="N133" s="8">
        <v>1.36</v>
      </c>
      <c r="O133" s="71">
        <v>12262.46</v>
      </c>
      <c r="P133" s="8">
        <v>15047.360000000006</v>
      </c>
      <c r="Q133" s="8">
        <v>1.6949920000000001</v>
      </c>
      <c r="R133" s="8">
        <v>13282.33</v>
      </c>
      <c r="S133" s="8">
        <v>1.6949920000000001</v>
      </c>
      <c r="T133" s="82">
        <v>12262.46</v>
      </c>
      <c r="U133" s="81" t="str">
        <f t="shared" si="4"/>
        <v>22020</v>
      </c>
      <c r="V133" s="80" t="str">
        <f t="shared" si="5"/>
        <v>1 a 30 dias</v>
      </c>
    </row>
    <row r="134" spans="1:22" x14ac:dyDescent="0.3">
      <c r="A134" s="4">
        <v>44316</v>
      </c>
      <c r="B134" s="8">
        <v>29894663000189</v>
      </c>
      <c r="C134" s="8" t="s">
        <v>96</v>
      </c>
      <c r="D134" s="4">
        <v>43873</v>
      </c>
      <c r="E134" s="8">
        <v>207.85</v>
      </c>
      <c r="F134" s="4">
        <v>44323</v>
      </c>
      <c r="G134" s="8">
        <v>7</v>
      </c>
      <c r="H134" s="4">
        <v>44935</v>
      </c>
      <c r="I134" s="8">
        <v>619</v>
      </c>
      <c r="J134" s="8">
        <v>294083795</v>
      </c>
      <c r="K134" s="8">
        <v>36</v>
      </c>
      <c r="N134" s="8">
        <v>1.4949999999999999</v>
      </c>
      <c r="O134" s="71">
        <v>3579.69</v>
      </c>
      <c r="P134" s="8">
        <v>5626.8100000000013</v>
      </c>
      <c r="Q134" s="8">
        <v>2.0715859999999999</v>
      </c>
      <c r="R134" s="8">
        <v>3776.19</v>
      </c>
      <c r="S134" s="8">
        <v>2.0715859999999999</v>
      </c>
      <c r="T134" s="82">
        <v>3579.69</v>
      </c>
      <c r="U134" s="81" t="str">
        <f t="shared" si="4"/>
        <v>22020</v>
      </c>
      <c r="V134" s="80" t="str">
        <f t="shared" si="5"/>
        <v>1 a 30 dias</v>
      </c>
    </row>
    <row r="135" spans="1:22" x14ac:dyDescent="0.3">
      <c r="A135" s="4">
        <v>44316</v>
      </c>
      <c r="B135" s="8">
        <v>29894663000189</v>
      </c>
      <c r="C135" s="8" t="s">
        <v>96</v>
      </c>
      <c r="D135" s="4">
        <v>43791</v>
      </c>
      <c r="E135" s="8">
        <v>80.45</v>
      </c>
      <c r="F135" s="4">
        <v>44050</v>
      </c>
      <c r="G135" s="8">
        <v>-266</v>
      </c>
      <c r="H135" s="4">
        <v>45908</v>
      </c>
      <c r="I135" s="8">
        <v>1592</v>
      </c>
      <c r="J135" s="8">
        <v>294249821</v>
      </c>
      <c r="K135" s="8">
        <v>72</v>
      </c>
      <c r="N135" s="8">
        <v>1.3460000000000001</v>
      </c>
      <c r="O135" s="71">
        <v>3570.56</v>
      </c>
      <c r="P135" s="8">
        <v>3634.9900000000011</v>
      </c>
      <c r="Q135" s="8">
        <v>1.676957</v>
      </c>
      <c r="R135" s="8">
        <v>3790</v>
      </c>
      <c r="S135" s="8">
        <v>1.676957</v>
      </c>
      <c r="T135" s="82">
        <v>3570.56</v>
      </c>
      <c r="U135" s="81" t="str">
        <f t="shared" si="4"/>
        <v>112019</v>
      </c>
      <c r="V135" s="80" t="str">
        <f t="shared" si="5"/>
        <v>Acima de 120 dias</v>
      </c>
    </row>
    <row r="136" spans="1:22" x14ac:dyDescent="0.3">
      <c r="A136" s="4">
        <v>44316</v>
      </c>
      <c r="B136" s="8">
        <v>29894663000189</v>
      </c>
      <c r="C136" s="8" t="s">
        <v>96</v>
      </c>
      <c r="D136" s="4">
        <v>43815</v>
      </c>
      <c r="E136" s="8">
        <v>97.66</v>
      </c>
      <c r="F136" s="4">
        <v>43897</v>
      </c>
      <c r="G136" s="8">
        <v>-419</v>
      </c>
      <c r="H136" s="4">
        <v>45968</v>
      </c>
      <c r="I136" s="8">
        <v>1652</v>
      </c>
      <c r="J136" s="8">
        <v>294257620</v>
      </c>
      <c r="K136" s="8">
        <v>72</v>
      </c>
      <c r="N136" s="8">
        <v>1.3599999999999999</v>
      </c>
      <c r="O136" s="71">
        <v>4942.6000000000004</v>
      </c>
      <c r="P136" s="8">
        <v>4418.6899999999996</v>
      </c>
      <c r="Q136" s="8">
        <v>1.626744</v>
      </c>
      <c r="R136" s="8">
        <v>5171.22</v>
      </c>
      <c r="S136" s="8">
        <v>1.626744</v>
      </c>
      <c r="T136" s="82">
        <v>4942.6000000000004</v>
      </c>
      <c r="U136" s="81" t="str">
        <f t="shared" si="4"/>
        <v>122019</v>
      </c>
      <c r="V136" s="80" t="str">
        <f t="shared" si="5"/>
        <v>Acima de 120 dias</v>
      </c>
    </row>
    <row r="137" spans="1:22" x14ac:dyDescent="0.3">
      <c r="A137" s="4">
        <v>44316</v>
      </c>
      <c r="B137" s="8">
        <v>29894663000189</v>
      </c>
      <c r="C137" s="8" t="s">
        <v>96</v>
      </c>
      <c r="D137" s="4">
        <v>43873</v>
      </c>
      <c r="E137" s="8">
        <v>141.72</v>
      </c>
      <c r="F137" s="4">
        <v>43958</v>
      </c>
      <c r="G137" s="8">
        <v>-358</v>
      </c>
      <c r="H137" s="4">
        <v>46029</v>
      </c>
      <c r="I137" s="8">
        <v>1713</v>
      </c>
      <c r="J137" s="8">
        <v>294277327</v>
      </c>
      <c r="K137" s="8">
        <v>72</v>
      </c>
      <c r="N137" s="8">
        <v>1.36</v>
      </c>
      <c r="O137" s="71">
        <v>6991.8399999999992</v>
      </c>
      <c r="P137" s="8">
        <v>6403.9599999999991</v>
      </c>
      <c r="Q137" s="8">
        <v>1.636104</v>
      </c>
      <c r="R137" s="8">
        <v>7353.42</v>
      </c>
      <c r="S137" s="8">
        <v>1.636104</v>
      </c>
      <c r="T137" s="82">
        <v>6991.8399999999992</v>
      </c>
      <c r="U137" s="81" t="str">
        <f t="shared" si="4"/>
        <v>22020</v>
      </c>
      <c r="V137" s="80" t="str">
        <f t="shared" si="5"/>
        <v>Acima de 120 dias</v>
      </c>
    </row>
    <row r="138" spans="1:22" x14ac:dyDescent="0.3">
      <c r="A138" s="4">
        <v>44316</v>
      </c>
      <c r="B138" s="8">
        <v>29894663000189</v>
      </c>
      <c r="C138" s="8" t="s">
        <v>96</v>
      </c>
      <c r="D138" s="4">
        <v>43873</v>
      </c>
      <c r="E138" s="8">
        <v>106.9</v>
      </c>
      <c r="F138" s="4">
        <v>43928</v>
      </c>
      <c r="G138" s="8">
        <v>-388</v>
      </c>
      <c r="H138" s="4">
        <v>46029</v>
      </c>
      <c r="I138" s="8">
        <v>1713</v>
      </c>
      <c r="J138" s="8">
        <v>294279636</v>
      </c>
      <c r="K138" s="8">
        <v>72</v>
      </c>
      <c r="N138" s="8">
        <v>1.36</v>
      </c>
      <c r="O138" s="71">
        <v>5380.6900000000005</v>
      </c>
      <c r="P138" s="8">
        <v>4830.5200000000013</v>
      </c>
      <c r="Q138" s="8">
        <v>1.636206</v>
      </c>
      <c r="R138" s="8">
        <v>5653.6200000000008</v>
      </c>
      <c r="S138" s="8">
        <v>1.636206</v>
      </c>
      <c r="T138" s="82">
        <v>5380.6900000000005</v>
      </c>
      <c r="U138" s="81" t="str">
        <f t="shared" si="4"/>
        <v>22020</v>
      </c>
      <c r="V138" s="80" t="str">
        <f t="shared" si="5"/>
        <v>Acima de 120 dias</v>
      </c>
    </row>
    <row r="139" spans="1:22" x14ac:dyDescent="0.3">
      <c r="A139" s="4">
        <v>44316</v>
      </c>
      <c r="B139" s="8">
        <v>29894663000189</v>
      </c>
      <c r="C139" s="8" t="s">
        <v>96</v>
      </c>
      <c r="D139" s="4">
        <v>43815</v>
      </c>
      <c r="E139" s="8">
        <v>182.55</v>
      </c>
      <c r="F139" s="4">
        <v>43989</v>
      </c>
      <c r="G139" s="8">
        <v>-327</v>
      </c>
      <c r="H139" s="4">
        <v>45968</v>
      </c>
      <c r="I139" s="8">
        <v>1652</v>
      </c>
      <c r="J139" s="8">
        <v>294359076</v>
      </c>
      <c r="K139" s="8">
        <v>72</v>
      </c>
      <c r="N139" s="8">
        <v>1.3599999999999999</v>
      </c>
      <c r="O139" s="71">
        <v>8677.36</v>
      </c>
      <c r="P139" s="8">
        <v>8259.67</v>
      </c>
      <c r="Q139" s="8">
        <v>1.635837</v>
      </c>
      <c r="R139" s="8">
        <v>9118.52</v>
      </c>
      <c r="S139" s="8">
        <v>1.635837</v>
      </c>
      <c r="T139" s="82">
        <v>8677.36</v>
      </c>
      <c r="U139" s="81" t="str">
        <f t="shared" si="4"/>
        <v>122019</v>
      </c>
      <c r="V139" s="80" t="str">
        <f t="shared" si="5"/>
        <v>Acima de 120 dias</v>
      </c>
    </row>
    <row r="140" spans="1:22" x14ac:dyDescent="0.3">
      <c r="A140" s="4">
        <v>44316</v>
      </c>
      <c r="B140" s="8">
        <v>29894663000189</v>
      </c>
      <c r="C140" s="8" t="s">
        <v>96</v>
      </c>
      <c r="D140" s="4">
        <v>43815</v>
      </c>
      <c r="E140" s="8">
        <v>321.73</v>
      </c>
      <c r="F140" s="4">
        <v>44111</v>
      </c>
      <c r="G140" s="8">
        <v>-205</v>
      </c>
      <c r="H140" s="4">
        <v>45937</v>
      </c>
      <c r="I140" s="8">
        <v>1621</v>
      </c>
      <c r="J140" s="8">
        <v>294452265</v>
      </c>
      <c r="K140" s="8">
        <v>72</v>
      </c>
      <c r="N140" s="8">
        <v>1.371135</v>
      </c>
      <c r="O140" s="71">
        <v>13681.89</v>
      </c>
      <c r="P140" s="8">
        <v>14387.200000000004</v>
      </c>
      <c r="Q140" s="8">
        <v>1.7104269999999999</v>
      </c>
      <c r="R140" s="8">
        <v>14595.24</v>
      </c>
      <c r="S140" s="8">
        <v>1.7104269999999999</v>
      </c>
      <c r="T140" s="82">
        <v>13681.89</v>
      </c>
      <c r="U140" s="81" t="str">
        <f t="shared" si="4"/>
        <v>122019</v>
      </c>
      <c r="V140" s="80" t="str">
        <f t="shared" si="5"/>
        <v>Acima de 120 dias</v>
      </c>
    </row>
    <row r="141" spans="1:22" x14ac:dyDescent="0.3">
      <c r="A141" s="4">
        <v>44316</v>
      </c>
      <c r="B141" s="8">
        <v>29894663000189</v>
      </c>
      <c r="C141" s="8" t="s">
        <v>96</v>
      </c>
      <c r="D141" s="4">
        <v>43815</v>
      </c>
      <c r="E141" s="8">
        <v>256.54000000000002</v>
      </c>
      <c r="F141" s="4">
        <v>44019</v>
      </c>
      <c r="G141" s="8">
        <v>-297</v>
      </c>
      <c r="H141" s="4">
        <v>45937</v>
      </c>
      <c r="I141" s="8">
        <v>1621</v>
      </c>
      <c r="J141" s="8">
        <v>294455479</v>
      </c>
      <c r="K141" s="8">
        <v>72</v>
      </c>
      <c r="N141" s="8">
        <v>1.3599999999999999</v>
      </c>
      <c r="O141" s="71">
        <v>11710.61</v>
      </c>
      <c r="P141" s="8">
        <v>11510.100000000002</v>
      </c>
      <c r="Q141" s="8">
        <v>1.6949590000000001</v>
      </c>
      <c r="R141" s="8">
        <v>12435.32</v>
      </c>
      <c r="S141" s="8">
        <v>1.6949590000000001</v>
      </c>
      <c r="T141" s="82">
        <v>11710.61</v>
      </c>
      <c r="U141" s="81" t="str">
        <f t="shared" si="4"/>
        <v>122019</v>
      </c>
      <c r="V141" s="80" t="str">
        <f t="shared" si="5"/>
        <v>Acima de 120 dias</v>
      </c>
    </row>
    <row r="142" spans="1:22" x14ac:dyDescent="0.3">
      <c r="A142" s="4">
        <v>44316</v>
      </c>
      <c r="B142" s="8">
        <v>29894663000189</v>
      </c>
      <c r="C142" s="8" t="s">
        <v>96</v>
      </c>
      <c r="D142" s="4">
        <v>43843</v>
      </c>
      <c r="E142" s="8">
        <v>163.38999999999999</v>
      </c>
      <c r="F142" s="4">
        <v>44019</v>
      </c>
      <c r="G142" s="8">
        <v>-297</v>
      </c>
      <c r="H142" s="4">
        <v>45999</v>
      </c>
      <c r="I142" s="8">
        <v>1683</v>
      </c>
      <c r="J142" s="8">
        <v>294466793</v>
      </c>
      <c r="K142" s="8">
        <v>72</v>
      </c>
      <c r="N142" s="8">
        <v>1.36</v>
      </c>
      <c r="O142" s="71">
        <v>7690.33</v>
      </c>
      <c r="P142" s="8">
        <v>7384.5800000000008</v>
      </c>
      <c r="Q142" s="8">
        <v>1.6208210000000001</v>
      </c>
      <c r="R142" s="8">
        <v>8075.11</v>
      </c>
      <c r="S142" s="8">
        <v>1.6208210000000001</v>
      </c>
      <c r="T142" s="82">
        <v>7690.33</v>
      </c>
      <c r="U142" s="81" t="str">
        <f t="shared" si="4"/>
        <v>12020</v>
      </c>
      <c r="V142" s="80" t="str">
        <f t="shared" si="5"/>
        <v>Acima de 120 dias</v>
      </c>
    </row>
    <row r="143" spans="1:22" x14ac:dyDescent="0.3">
      <c r="A143" s="4">
        <v>44316</v>
      </c>
      <c r="B143" s="8">
        <v>29894663000189</v>
      </c>
      <c r="C143" s="8" t="s">
        <v>96</v>
      </c>
      <c r="D143" s="4">
        <v>43815</v>
      </c>
      <c r="E143" s="8">
        <v>203.04</v>
      </c>
      <c r="F143" s="4">
        <v>44172</v>
      </c>
      <c r="G143" s="8">
        <v>-144</v>
      </c>
      <c r="H143" s="4">
        <v>45968</v>
      </c>
      <c r="I143" s="8">
        <v>1652</v>
      </c>
      <c r="J143" s="8">
        <v>294562717</v>
      </c>
      <c r="K143" s="8">
        <v>72</v>
      </c>
      <c r="N143" s="8">
        <v>1.3599999999999999</v>
      </c>
      <c r="O143" s="71">
        <v>8359.4600000000009</v>
      </c>
      <c r="P143" s="8">
        <v>9186.6899999999969</v>
      </c>
      <c r="Q143" s="8">
        <v>1.679732</v>
      </c>
      <c r="R143" s="8">
        <v>8923.81</v>
      </c>
      <c r="S143" s="8">
        <v>1.679732</v>
      </c>
      <c r="T143" s="82">
        <v>8359.4600000000009</v>
      </c>
      <c r="U143" s="81" t="str">
        <f t="shared" si="4"/>
        <v>122019</v>
      </c>
      <c r="V143" s="80" t="str">
        <f t="shared" si="5"/>
        <v>Acima de 120 dias</v>
      </c>
    </row>
    <row r="144" spans="1:22" x14ac:dyDescent="0.3">
      <c r="A144" s="4">
        <v>44316</v>
      </c>
      <c r="B144" s="8">
        <v>29894663000189</v>
      </c>
      <c r="C144" s="8" t="s">
        <v>96</v>
      </c>
      <c r="D144" s="4">
        <v>43903</v>
      </c>
      <c r="E144" s="8">
        <v>156.63999999999999</v>
      </c>
      <c r="F144" s="4">
        <v>43958</v>
      </c>
      <c r="G144" s="8">
        <v>-358</v>
      </c>
      <c r="H144" s="4">
        <v>45968</v>
      </c>
      <c r="I144" s="8">
        <v>1652</v>
      </c>
      <c r="J144" s="8">
        <v>294562954</v>
      </c>
      <c r="K144" s="8">
        <v>72</v>
      </c>
      <c r="N144" s="8">
        <v>1.36</v>
      </c>
      <c r="O144" s="71">
        <v>7541.94</v>
      </c>
      <c r="P144" s="8">
        <v>6896.43</v>
      </c>
      <c r="Q144" s="8">
        <v>1.682615</v>
      </c>
      <c r="R144" s="8">
        <v>7980.96</v>
      </c>
      <c r="S144" s="8">
        <v>1.682615</v>
      </c>
      <c r="T144" s="82">
        <v>7541.94</v>
      </c>
      <c r="U144" s="81" t="str">
        <f t="shared" si="4"/>
        <v>32020</v>
      </c>
      <c r="V144" s="80" t="str">
        <f t="shared" si="5"/>
        <v>Acima de 120 dias</v>
      </c>
    </row>
    <row r="145" spans="1:22" x14ac:dyDescent="0.3">
      <c r="A145" s="4">
        <v>44316</v>
      </c>
      <c r="B145" s="8">
        <v>29894663000189</v>
      </c>
      <c r="C145" s="8" t="s">
        <v>96</v>
      </c>
      <c r="D145" s="4">
        <v>43843</v>
      </c>
      <c r="E145" s="8">
        <v>107.87</v>
      </c>
      <c r="F145" s="4">
        <v>44019</v>
      </c>
      <c r="G145" s="8">
        <v>-297</v>
      </c>
      <c r="H145" s="4">
        <v>45999</v>
      </c>
      <c r="I145" s="8">
        <v>1683</v>
      </c>
      <c r="J145" s="8">
        <v>294568523</v>
      </c>
      <c r="K145" s="8">
        <v>72</v>
      </c>
      <c r="N145" s="8">
        <v>1.36</v>
      </c>
      <c r="O145" s="71">
        <v>5073.9799999999996</v>
      </c>
      <c r="P145" s="8">
        <v>4875.3100000000022</v>
      </c>
      <c r="Q145" s="8">
        <v>1.6243050000000001</v>
      </c>
      <c r="R145" s="8">
        <v>5331.1799999999994</v>
      </c>
      <c r="S145" s="8">
        <v>1.6243050000000001</v>
      </c>
      <c r="T145" s="82">
        <v>5073.9799999999996</v>
      </c>
      <c r="U145" s="81" t="str">
        <f t="shared" si="4"/>
        <v>12020</v>
      </c>
      <c r="V145" s="80" t="str">
        <f t="shared" si="5"/>
        <v>Acima de 120 dias</v>
      </c>
    </row>
    <row r="146" spans="1:22" x14ac:dyDescent="0.3">
      <c r="A146" s="4">
        <v>44316</v>
      </c>
      <c r="B146" s="8">
        <v>29894663000189</v>
      </c>
      <c r="C146" s="8" t="s">
        <v>96</v>
      </c>
      <c r="D146" s="4">
        <v>43873</v>
      </c>
      <c r="E146" s="8">
        <v>197.41</v>
      </c>
      <c r="F146" s="4">
        <v>43989</v>
      </c>
      <c r="G146" s="8">
        <v>-327</v>
      </c>
      <c r="H146" s="4">
        <v>46029</v>
      </c>
      <c r="I146" s="8">
        <v>1713</v>
      </c>
      <c r="J146" s="8">
        <v>294578293</v>
      </c>
      <c r="K146" s="8">
        <v>72</v>
      </c>
      <c r="N146" s="8">
        <v>1.36</v>
      </c>
      <c r="O146" s="71">
        <v>9516.619999999999</v>
      </c>
      <c r="P146" s="8">
        <v>8920.39</v>
      </c>
      <c r="Q146" s="8">
        <v>1.6507069999999999</v>
      </c>
      <c r="R146" s="8">
        <v>10045.57</v>
      </c>
      <c r="S146" s="8">
        <v>1.6507069999999999</v>
      </c>
      <c r="T146" s="82">
        <v>9516.619999999999</v>
      </c>
      <c r="U146" s="81" t="str">
        <f t="shared" si="4"/>
        <v>22020</v>
      </c>
      <c r="V146" s="80" t="str">
        <f t="shared" si="5"/>
        <v>Acima de 120 dias</v>
      </c>
    </row>
    <row r="147" spans="1:22" x14ac:dyDescent="0.3">
      <c r="A147" s="4">
        <v>44316</v>
      </c>
      <c r="B147" s="8">
        <v>29894663000189</v>
      </c>
      <c r="C147" s="8" t="s">
        <v>96</v>
      </c>
      <c r="D147" s="4">
        <v>43873</v>
      </c>
      <c r="E147" s="8">
        <v>127.6</v>
      </c>
      <c r="F147" s="4">
        <v>44081</v>
      </c>
      <c r="G147" s="8">
        <v>-235</v>
      </c>
      <c r="H147" s="4">
        <v>45937</v>
      </c>
      <c r="I147" s="8">
        <v>1621</v>
      </c>
      <c r="J147" s="8">
        <v>294653052</v>
      </c>
      <c r="K147" s="8">
        <v>72</v>
      </c>
      <c r="N147" s="8">
        <v>1.36</v>
      </c>
      <c r="O147" s="71">
        <v>5580.1900000000005</v>
      </c>
      <c r="P147" s="8">
        <v>5618.9</v>
      </c>
      <c r="Q147" s="8">
        <v>1.68449</v>
      </c>
      <c r="R147" s="8">
        <v>5929.99</v>
      </c>
      <c r="S147" s="8">
        <v>1.68449</v>
      </c>
      <c r="T147" s="82">
        <v>5580.1900000000005</v>
      </c>
      <c r="U147" s="81" t="str">
        <f t="shared" si="4"/>
        <v>22020</v>
      </c>
      <c r="V147" s="80" t="str">
        <f t="shared" si="5"/>
        <v>Acima de 120 dias</v>
      </c>
    </row>
    <row r="148" spans="1:22" x14ac:dyDescent="0.3">
      <c r="A148" s="4">
        <v>44316</v>
      </c>
      <c r="B148" s="8">
        <v>29894663000189</v>
      </c>
      <c r="C148" s="8" t="s">
        <v>96</v>
      </c>
      <c r="D148" s="4">
        <v>43815</v>
      </c>
      <c r="E148" s="8">
        <v>280.85000000000002</v>
      </c>
      <c r="F148" s="4">
        <v>43928</v>
      </c>
      <c r="G148" s="8">
        <v>-388</v>
      </c>
      <c r="H148" s="4">
        <v>45968</v>
      </c>
      <c r="I148" s="8">
        <v>1652</v>
      </c>
      <c r="J148" s="8">
        <v>294659512</v>
      </c>
      <c r="K148" s="8">
        <v>72</v>
      </c>
      <c r="N148" s="8">
        <v>1.3599999999999999</v>
      </c>
      <c r="O148" s="71">
        <v>13956.31</v>
      </c>
      <c r="P148" s="8">
        <v>12707.349999999999</v>
      </c>
      <c r="Q148" s="8">
        <v>1.616768</v>
      </c>
      <c r="R148" s="8">
        <v>14590.43</v>
      </c>
      <c r="S148" s="8">
        <v>1.616768</v>
      </c>
      <c r="T148" s="82">
        <v>13956.31</v>
      </c>
      <c r="U148" s="81" t="str">
        <f t="shared" si="4"/>
        <v>122019</v>
      </c>
      <c r="V148" s="80" t="str">
        <f t="shared" si="5"/>
        <v>Acima de 120 dias</v>
      </c>
    </row>
    <row r="149" spans="1:22" x14ac:dyDescent="0.3">
      <c r="A149" s="4">
        <v>44316</v>
      </c>
      <c r="B149" s="8">
        <v>29894663000189</v>
      </c>
      <c r="C149" s="8" t="s">
        <v>96</v>
      </c>
      <c r="D149" s="4">
        <v>43873</v>
      </c>
      <c r="E149" s="8">
        <v>155.28</v>
      </c>
      <c r="F149" s="4">
        <v>44323</v>
      </c>
      <c r="G149" s="8">
        <v>7</v>
      </c>
      <c r="H149" s="4">
        <v>46029</v>
      </c>
      <c r="I149" s="8">
        <v>1713</v>
      </c>
      <c r="J149" s="8">
        <v>294673240</v>
      </c>
      <c r="K149" s="8">
        <v>72</v>
      </c>
      <c r="N149" s="8">
        <v>1.36</v>
      </c>
      <c r="O149" s="71">
        <v>5765.62</v>
      </c>
      <c r="P149" s="8">
        <v>7016.65</v>
      </c>
      <c r="Q149" s="8">
        <v>1.659502</v>
      </c>
      <c r="R149" s="8">
        <v>6193.63</v>
      </c>
      <c r="S149" s="8">
        <v>1.659502</v>
      </c>
      <c r="T149" s="82">
        <v>5765.62</v>
      </c>
      <c r="U149" s="81" t="str">
        <f t="shared" si="4"/>
        <v>22020</v>
      </c>
      <c r="V149" s="80" t="str">
        <f t="shared" si="5"/>
        <v>1 a 30 dias</v>
      </c>
    </row>
    <row r="150" spans="1:22" x14ac:dyDescent="0.3">
      <c r="A150" s="4">
        <v>44316</v>
      </c>
      <c r="B150" s="8">
        <v>29894663000189</v>
      </c>
      <c r="C150" s="8" t="s">
        <v>96</v>
      </c>
      <c r="D150" s="4">
        <v>43903</v>
      </c>
      <c r="E150" s="8">
        <v>217.4</v>
      </c>
      <c r="F150" s="4">
        <v>44142</v>
      </c>
      <c r="G150" s="8">
        <v>-174</v>
      </c>
      <c r="H150" s="4">
        <v>46029</v>
      </c>
      <c r="I150" s="8">
        <v>1713</v>
      </c>
      <c r="J150" s="8">
        <v>294683963</v>
      </c>
      <c r="K150" s="8">
        <v>72</v>
      </c>
      <c r="N150" s="8">
        <v>1.36</v>
      </c>
      <c r="O150" s="71">
        <v>9309.81</v>
      </c>
      <c r="P150" s="8">
        <v>9739.5700000000015</v>
      </c>
      <c r="Q150" s="8">
        <v>1.6950700000000001</v>
      </c>
      <c r="R150" s="8">
        <v>9975.7799999999988</v>
      </c>
      <c r="S150" s="8">
        <v>1.6950700000000001</v>
      </c>
      <c r="T150" s="82">
        <v>9309.81</v>
      </c>
      <c r="U150" s="81" t="str">
        <f t="shared" si="4"/>
        <v>32020</v>
      </c>
      <c r="V150" s="80" t="str">
        <f t="shared" si="5"/>
        <v>Acima de 120 dias</v>
      </c>
    </row>
    <row r="151" spans="1:22" x14ac:dyDescent="0.3">
      <c r="A151" s="4">
        <v>44316</v>
      </c>
      <c r="B151" s="8">
        <v>29894663000189</v>
      </c>
      <c r="C151" s="8" t="s">
        <v>96</v>
      </c>
      <c r="D151" s="4">
        <v>43815</v>
      </c>
      <c r="E151" s="8">
        <v>141.65</v>
      </c>
      <c r="F151" s="4">
        <v>44111</v>
      </c>
      <c r="G151" s="8">
        <v>-205</v>
      </c>
      <c r="H151" s="4">
        <v>45937</v>
      </c>
      <c r="I151" s="8">
        <v>1621</v>
      </c>
      <c r="J151" s="8">
        <v>294754922</v>
      </c>
      <c r="K151" s="8">
        <v>72</v>
      </c>
      <c r="N151" s="8">
        <v>1.362506</v>
      </c>
      <c r="O151" s="71">
        <v>6033.95</v>
      </c>
      <c r="P151" s="8">
        <v>6350.5899999999983</v>
      </c>
      <c r="Q151" s="8">
        <v>1.701376</v>
      </c>
      <c r="R151" s="8">
        <v>6436.66</v>
      </c>
      <c r="S151" s="8">
        <v>1.701376</v>
      </c>
      <c r="T151" s="82">
        <v>6033.95</v>
      </c>
      <c r="U151" s="81" t="str">
        <f t="shared" si="4"/>
        <v>122019</v>
      </c>
      <c r="V151" s="80" t="str">
        <f t="shared" si="5"/>
        <v>Acima de 120 dias</v>
      </c>
    </row>
    <row r="152" spans="1:22" x14ac:dyDescent="0.3">
      <c r="A152" s="4">
        <v>44316</v>
      </c>
      <c r="B152" s="8">
        <v>29894663000189</v>
      </c>
      <c r="C152" s="8" t="s">
        <v>96</v>
      </c>
      <c r="D152" s="4">
        <v>43843</v>
      </c>
      <c r="E152" s="8">
        <v>217</v>
      </c>
      <c r="F152" s="4">
        <v>44050</v>
      </c>
      <c r="G152" s="8">
        <v>-266</v>
      </c>
      <c r="H152" s="4">
        <v>45999</v>
      </c>
      <c r="I152" s="8">
        <v>1683</v>
      </c>
      <c r="J152" s="8">
        <v>294772149</v>
      </c>
      <c r="K152" s="8">
        <v>72</v>
      </c>
      <c r="N152" s="8">
        <v>1.3690659999999999</v>
      </c>
      <c r="O152" s="71">
        <v>9837.9</v>
      </c>
      <c r="P152" s="8">
        <v>9780.7900000000009</v>
      </c>
      <c r="Q152" s="8">
        <v>1.7072959999999999</v>
      </c>
      <c r="R152" s="8">
        <v>10489.1</v>
      </c>
      <c r="S152" s="8">
        <v>1.7072959999999999</v>
      </c>
      <c r="T152" s="82">
        <v>9837.9</v>
      </c>
      <c r="U152" s="81" t="str">
        <f t="shared" si="4"/>
        <v>12020</v>
      </c>
      <c r="V152" s="80" t="str">
        <f t="shared" si="5"/>
        <v>Acima de 120 dias</v>
      </c>
    </row>
    <row r="153" spans="1:22" x14ac:dyDescent="0.3">
      <c r="A153" s="4">
        <v>44316</v>
      </c>
      <c r="B153" s="8">
        <v>29894663000189</v>
      </c>
      <c r="C153" s="8" t="s">
        <v>96</v>
      </c>
      <c r="D153" s="4">
        <v>43873</v>
      </c>
      <c r="E153" s="8">
        <v>263.5</v>
      </c>
      <c r="F153" s="4">
        <v>43989</v>
      </c>
      <c r="G153" s="8">
        <v>-327</v>
      </c>
      <c r="H153" s="4">
        <v>46029</v>
      </c>
      <c r="I153" s="8">
        <v>1713</v>
      </c>
      <c r="J153" s="8">
        <v>294779082</v>
      </c>
      <c r="K153" s="8">
        <v>72</v>
      </c>
      <c r="N153" s="8">
        <v>1.36</v>
      </c>
      <c r="O153" s="71">
        <v>12720.15</v>
      </c>
      <c r="P153" s="8">
        <v>11906.87</v>
      </c>
      <c r="Q153" s="8">
        <v>1.6431370000000001</v>
      </c>
      <c r="R153" s="8">
        <v>13408.7</v>
      </c>
      <c r="S153" s="8">
        <v>1.6431370000000001</v>
      </c>
      <c r="T153" s="82">
        <v>12720.15</v>
      </c>
      <c r="U153" s="81" t="str">
        <f t="shared" si="4"/>
        <v>22020</v>
      </c>
      <c r="V153" s="80" t="str">
        <f t="shared" si="5"/>
        <v>Acima de 120 dias</v>
      </c>
    </row>
    <row r="154" spans="1:22" x14ac:dyDescent="0.3">
      <c r="A154" s="4">
        <v>44316</v>
      </c>
      <c r="B154" s="8">
        <v>29894663000189</v>
      </c>
      <c r="C154" s="8" t="s">
        <v>96</v>
      </c>
      <c r="D154" s="4">
        <v>43791</v>
      </c>
      <c r="E154" s="8">
        <v>103.69</v>
      </c>
      <c r="F154" s="4">
        <v>43989</v>
      </c>
      <c r="G154" s="8">
        <v>-327</v>
      </c>
      <c r="H154" s="4">
        <v>45937</v>
      </c>
      <c r="I154" s="8">
        <v>1621</v>
      </c>
      <c r="J154" s="8">
        <v>294853177</v>
      </c>
      <c r="K154" s="8">
        <v>72</v>
      </c>
      <c r="N154" s="8">
        <v>1.3460000000000001</v>
      </c>
      <c r="O154" s="71">
        <v>4846.83</v>
      </c>
      <c r="P154" s="8">
        <v>4724.8499999999995</v>
      </c>
      <c r="Q154" s="8">
        <v>1.6829689999999999</v>
      </c>
      <c r="R154" s="8">
        <v>5142.8100000000004</v>
      </c>
      <c r="S154" s="8">
        <v>1.6829689999999999</v>
      </c>
      <c r="T154" s="82">
        <v>4846.83</v>
      </c>
      <c r="U154" s="81" t="str">
        <f t="shared" si="4"/>
        <v>112019</v>
      </c>
      <c r="V154" s="80" t="str">
        <f t="shared" si="5"/>
        <v>Acima de 120 dias</v>
      </c>
    </row>
    <row r="155" spans="1:22" x14ac:dyDescent="0.3">
      <c r="A155" s="4">
        <v>44316</v>
      </c>
      <c r="B155" s="8">
        <v>29894663000189</v>
      </c>
      <c r="C155" s="8" t="s">
        <v>96</v>
      </c>
      <c r="D155" s="4">
        <v>43791</v>
      </c>
      <c r="E155" s="8">
        <v>94.1</v>
      </c>
      <c r="F155" s="4">
        <v>43928</v>
      </c>
      <c r="G155" s="8">
        <v>-388</v>
      </c>
      <c r="H155" s="4">
        <v>45937</v>
      </c>
      <c r="I155" s="8">
        <v>1621</v>
      </c>
      <c r="J155" s="8">
        <v>294853647</v>
      </c>
      <c r="K155" s="8">
        <v>72</v>
      </c>
      <c r="N155" s="8">
        <v>1.3460000000000001</v>
      </c>
      <c r="O155" s="71">
        <v>4576.37</v>
      </c>
      <c r="P155" s="8">
        <v>4287.8899999999985</v>
      </c>
      <c r="Q155" s="8">
        <v>1.6969339999999999</v>
      </c>
      <c r="R155" s="8">
        <v>4855.3899999999994</v>
      </c>
      <c r="S155" s="8">
        <v>1.6969339999999999</v>
      </c>
      <c r="T155" s="82">
        <v>4576.37</v>
      </c>
      <c r="U155" s="81" t="str">
        <f t="shared" si="4"/>
        <v>112019</v>
      </c>
      <c r="V155" s="80" t="str">
        <f t="shared" si="5"/>
        <v>Acima de 120 dias</v>
      </c>
    </row>
    <row r="156" spans="1:22" x14ac:dyDescent="0.3">
      <c r="A156" s="4">
        <v>44316</v>
      </c>
      <c r="B156" s="8">
        <v>29894663000189</v>
      </c>
      <c r="C156" s="8" t="s">
        <v>96</v>
      </c>
      <c r="D156" s="4">
        <v>43843</v>
      </c>
      <c r="E156" s="8">
        <v>107</v>
      </c>
      <c r="F156" s="4">
        <v>44323</v>
      </c>
      <c r="G156" s="8">
        <v>7</v>
      </c>
      <c r="H156" s="4">
        <v>45999</v>
      </c>
      <c r="I156" s="8">
        <v>1683</v>
      </c>
      <c r="J156" s="8">
        <v>294864919</v>
      </c>
      <c r="K156" s="8">
        <v>72</v>
      </c>
      <c r="N156" s="8">
        <v>1.36</v>
      </c>
      <c r="O156" s="71">
        <v>3946.97</v>
      </c>
      <c r="P156" s="8">
        <v>4835.9900000000007</v>
      </c>
      <c r="Q156" s="8">
        <v>1.6418159999999999</v>
      </c>
      <c r="R156" s="8">
        <v>4218.2</v>
      </c>
      <c r="S156" s="8">
        <v>1.6418159999999999</v>
      </c>
      <c r="T156" s="82">
        <v>3946.97</v>
      </c>
      <c r="U156" s="81" t="str">
        <f t="shared" si="4"/>
        <v>12020</v>
      </c>
      <c r="V156" s="80" t="str">
        <f t="shared" si="5"/>
        <v>1 a 30 dias</v>
      </c>
    </row>
    <row r="157" spans="1:22" x14ac:dyDescent="0.3">
      <c r="A157" s="4">
        <v>44316</v>
      </c>
      <c r="B157" s="8">
        <v>29894663000189</v>
      </c>
      <c r="C157" s="8" t="s">
        <v>96</v>
      </c>
      <c r="D157" s="4">
        <v>43815</v>
      </c>
      <c r="E157" s="8">
        <v>89.76</v>
      </c>
      <c r="F157" s="4">
        <v>43928</v>
      </c>
      <c r="G157" s="8">
        <v>-388</v>
      </c>
      <c r="H157" s="4">
        <v>45968</v>
      </c>
      <c r="I157" s="8">
        <v>1652</v>
      </c>
      <c r="J157" s="8">
        <v>295062298</v>
      </c>
      <c r="K157" s="8">
        <v>72</v>
      </c>
      <c r="N157" s="8">
        <v>1.3599999999999999</v>
      </c>
      <c r="O157" s="71">
        <v>4412.66</v>
      </c>
      <c r="P157" s="8">
        <v>4061.2900000000013</v>
      </c>
      <c r="Q157" s="8">
        <v>1.681068</v>
      </c>
      <c r="R157" s="8">
        <v>4663.1099999999997</v>
      </c>
      <c r="S157" s="8">
        <v>1.681068</v>
      </c>
      <c r="T157" s="82">
        <v>4412.66</v>
      </c>
      <c r="U157" s="81" t="str">
        <f t="shared" si="4"/>
        <v>122019</v>
      </c>
      <c r="V157" s="80" t="str">
        <f t="shared" si="5"/>
        <v>Acima de 120 dias</v>
      </c>
    </row>
    <row r="158" spans="1:22" x14ac:dyDescent="0.3">
      <c r="A158" s="4">
        <v>44316</v>
      </c>
      <c r="B158" s="8">
        <v>29894663000189</v>
      </c>
      <c r="C158" s="8" t="s">
        <v>96</v>
      </c>
      <c r="D158" s="4">
        <v>43843</v>
      </c>
      <c r="E158" s="8">
        <v>135.19999999999999</v>
      </c>
      <c r="F158" s="4">
        <v>44234</v>
      </c>
      <c r="G158" s="8">
        <v>-82</v>
      </c>
      <c r="H158" s="4">
        <v>45999</v>
      </c>
      <c r="I158" s="8">
        <v>1683</v>
      </c>
      <c r="J158" s="8">
        <v>295068068</v>
      </c>
      <c r="K158" s="8">
        <v>72</v>
      </c>
      <c r="N158" s="8">
        <v>1.36</v>
      </c>
      <c r="O158" s="71">
        <v>5415.34</v>
      </c>
      <c r="P158" s="8">
        <v>6110.4999999999991</v>
      </c>
      <c r="Q158" s="8">
        <v>1.622433</v>
      </c>
      <c r="R158" s="8">
        <v>5735.5</v>
      </c>
      <c r="S158" s="8">
        <v>1.622433</v>
      </c>
      <c r="T158" s="82">
        <v>5415.34</v>
      </c>
      <c r="U158" s="81" t="str">
        <f t="shared" si="4"/>
        <v>12020</v>
      </c>
      <c r="V158" s="80" t="str">
        <f t="shared" si="5"/>
        <v>61 a 90 dias</v>
      </c>
    </row>
    <row r="159" spans="1:22" x14ac:dyDescent="0.3">
      <c r="A159" s="4">
        <v>44316</v>
      </c>
      <c r="B159" s="8">
        <v>29894663000189</v>
      </c>
      <c r="C159" s="8" t="s">
        <v>96</v>
      </c>
      <c r="D159" s="4">
        <v>43843</v>
      </c>
      <c r="E159" s="8">
        <v>124.64</v>
      </c>
      <c r="F159" s="4">
        <v>43989</v>
      </c>
      <c r="G159" s="8">
        <v>-327</v>
      </c>
      <c r="H159" s="4">
        <v>45999</v>
      </c>
      <c r="I159" s="8">
        <v>1683</v>
      </c>
      <c r="J159" s="8">
        <v>295071449</v>
      </c>
      <c r="K159" s="8">
        <v>72</v>
      </c>
      <c r="N159" s="8">
        <v>1.5039929999999999</v>
      </c>
      <c r="O159" s="71">
        <v>5563.1</v>
      </c>
      <c r="P159" s="8">
        <v>5396.12</v>
      </c>
      <c r="Q159" s="8">
        <v>2.0511849999999998</v>
      </c>
      <c r="R159" s="8">
        <v>6119.92</v>
      </c>
      <c r="S159" s="8">
        <v>2.0511849999999998</v>
      </c>
      <c r="T159" s="82">
        <v>5563.1</v>
      </c>
      <c r="U159" s="81" t="str">
        <f t="shared" si="4"/>
        <v>12020</v>
      </c>
      <c r="V159" s="80" t="str">
        <f t="shared" si="5"/>
        <v>Acima de 120 dias</v>
      </c>
    </row>
    <row r="160" spans="1:22" x14ac:dyDescent="0.3">
      <c r="A160" s="4">
        <v>44316</v>
      </c>
      <c r="B160" s="8">
        <v>29894663000189</v>
      </c>
      <c r="C160" s="8" t="s">
        <v>96</v>
      </c>
      <c r="D160" s="4">
        <v>43903</v>
      </c>
      <c r="E160" s="8">
        <v>260.36</v>
      </c>
      <c r="F160" s="4">
        <v>44019</v>
      </c>
      <c r="G160" s="8">
        <v>-297</v>
      </c>
      <c r="H160" s="4">
        <v>46029</v>
      </c>
      <c r="I160" s="8">
        <v>1713</v>
      </c>
      <c r="J160" s="8">
        <v>295082180</v>
      </c>
      <c r="K160" s="8">
        <v>72</v>
      </c>
      <c r="N160" s="8">
        <v>1.36</v>
      </c>
      <c r="O160" s="71">
        <v>12192.84</v>
      </c>
      <c r="P160" s="8">
        <v>11664.140000000001</v>
      </c>
      <c r="Q160" s="8">
        <v>1.694272</v>
      </c>
      <c r="R160" s="8">
        <v>12988.57</v>
      </c>
      <c r="S160" s="8">
        <v>1.694272</v>
      </c>
      <c r="T160" s="82">
        <v>12192.84</v>
      </c>
      <c r="U160" s="81" t="str">
        <f t="shared" si="4"/>
        <v>32020</v>
      </c>
      <c r="V160" s="80" t="str">
        <f t="shared" si="5"/>
        <v>Acima de 120 dias</v>
      </c>
    </row>
    <row r="161" spans="1:22" x14ac:dyDescent="0.3">
      <c r="A161" s="4">
        <v>44316</v>
      </c>
      <c r="B161" s="8">
        <v>29894663000189</v>
      </c>
      <c r="C161" s="8" t="s">
        <v>96</v>
      </c>
      <c r="D161" s="4">
        <v>43843</v>
      </c>
      <c r="E161" s="8">
        <v>89.38</v>
      </c>
      <c r="F161" s="4">
        <v>44050</v>
      </c>
      <c r="G161" s="8">
        <v>-266</v>
      </c>
      <c r="H161" s="4">
        <v>45999</v>
      </c>
      <c r="I161" s="8">
        <v>1683</v>
      </c>
      <c r="J161" s="8">
        <v>295178371</v>
      </c>
      <c r="K161" s="8">
        <v>72</v>
      </c>
      <c r="N161" s="8">
        <v>1.5129999999999999</v>
      </c>
      <c r="O161" s="71">
        <v>3806.05</v>
      </c>
      <c r="P161" s="8">
        <v>3859.2899999999991</v>
      </c>
      <c r="Q161" s="8">
        <v>2.0580959999999999</v>
      </c>
      <c r="R161" s="8">
        <v>4202.71</v>
      </c>
      <c r="S161" s="8">
        <v>2.0580959999999999</v>
      </c>
      <c r="T161" s="82">
        <v>3806.05</v>
      </c>
      <c r="U161" s="81" t="str">
        <f t="shared" si="4"/>
        <v>12020</v>
      </c>
      <c r="V161" s="80" t="str">
        <f t="shared" si="5"/>
        <v>Acima de 120 dias</v>
      </c>
    </row>
    <row r="162" spans="1:22" x14ac:dyDescent="0.3">
      <c r="A162" s="4">
        <v>44316</v>
      </c>
      <c r="B162" s="8">
        <v>29894663000189</v>
      </c>
      <c r="C162" s="8" t="s">
        <v>96</v>
      </c>
      <c r="D162" s="4">
        <v>43903</v>
      </c>
      <c r="E162" s="8">
        <v>216.9</v>
      </c>
      <c r="F162" s="4">
        <v>44142</v>
      </c>
      <c r="G162" s="8">
        <v>-174</v>
      </c>
      <c r="H162" s="4">
        <v>46062</v>
      </c>
      <c r="I162" s="8">
        <v>1746</v>
      </c>
      <c r="J162" s="8">
        <v>295185706</v>
      </c>
      <c r="K162" s="8">
        <v>72</v>
      </c>
      <c r="N162" s="8">
        <v>1.36</v>
      </c>
      <c r="O162" s="71">
        <v>9469.08</v>
      </c>
      <c r="P162" s="8">
        <v>9799.1999999999989</v>
      </c>
      <c r="Q162" s="8">
        <v>1.643848</v>
      </c>
      <c r="R162" s="8">
        <v>10052.269999999999</v>
      </c>
      <c r="S162" s="8">
        <v>1.643848</v>
      </c>
      <c r="T162" s="82">
        <v>9469.08</v>
      </c>
      <c r="U162" s="81" t="str">
        <f t="shared" si="4"/>
        <v>32020</v>
      </c>
      <c r="V162" s="80" t="str">
        <f t="shared" si="5"/>
        <v>Acima de 120 dias</v>
      </c>
    </row>
    <row r="163" spans="1:22" x14ac:dyDescent="0.3">
      <c r="A163" s="4">
        <v>44316</v>
      </c>
      <c r="B163" s="8">
        <v>29894663000189</v>
      </c>
      <c r="C163" s="8" t="s">
        <v>96</v>
      </c>
      <c r="D163" s="4">
        <v>43791</v>
      </c>
      <c r="E163" s="8">
        <v>264.33999999999997</v>
      </c>
      <c r="F163" s="4">
        <v>44111</v>
      </c>
      <c r="G163" s="8">
        <v>-205</v>
      </c>
      <c r="H163" s="4">
        <v>45937</v>
      </c>
      <c r="I163" s="8">
        <v>1621</v>
      </c>
      <c r="J163" s="8">
        <v>295254621</v>
      </c>
      <c r="K163" s="8">
        <v>72</v>
      </c>
      <c r="N163" s="8">
        <v>1.3460000000000001</v>
      </c>
      <c r="O163" s="71">
        <v>11281.199999999999</v>
      </c>
      <c r="P163" s="8">
        <v>12045.279999999993</v>
      </c>
      <c r="Q163" s="8">
        <v>1.6913720000000001</v>
      </c>
      <c r="R163" s="8">
        <v>12053.4</v>
      </c>
      <c r="S163" s="8">
        <v>1.6913720000000001</v>
      </c>
      <c r="T163" s="82">
        <v>11281.199999999999</v>
      </c>
      <c r="U163" s="81" t="str">
        <f t="shared" si="4"/>
        <v>112019</v>
      </c>
      <c r="V163" s="80" t="str">
        <f t="shared" si="5"/>
        <v>Acima de 120 dias</v>
      </c>
    </row>
    <row r="164" spans="1:22" x14ac:dyDescent="0.3">
      <c r="A164" s="4">
        <v>44316</v>
      </c>
      <c r="B164" s="8">
        <v>29894663000189</v>
      </c>
      <c r="C164" s="8" t="s">
        <v>96</v>
      </c>
      <c r="D164" s="4">
        <v>43815</v>
      </c>
      <c r="E164" s="8">
        <v>203.44</v>
      </c>
      <c r="F164" s="4">
        <v>44050</v>
      </c>
      <c r="G164" s="8">
        <v>-266</v>
      </c>
      <c r="H164" s="4">
        <v>45937</v>
      </c>
      <c r="I164" s="8">
        <v>1621</v>
      </c>
      <c r="J164" s="8">
        <v>295357209</v>
      </c>
      <c r="K164" s="8">
        <v>72</v>
      </c>
      <c r="N164" s="8">
        <v>1.3811260000000001</v>
      </c>
      <c r="O164" s="71">
        <v>9041.42</v>
      </c>
      <c r="P164" s="8">
        <v>9070.5100000000057</v>
      </c>
      <c r="Q164" s="8">
        <v>1.721012</v>
      </c>
      <c r="R164" s="8">
        <v>9617.82</v>
      </c>
      <c r="S164" s="8">
        <v>1.721012</v>
      </c>
      <c r="T164" s="82">
        <v>9041.42</v>
      </c>
      <c r="U164" s="81" t="str">
        <f t="shared" si="4"/>
        <v>122019</v>
      </c>
      <c r="V164" s="80" t="str">
        <f t="shared" si="5"/>
        <v>Acima de 120 dias</v>
      </c>
    </row>
    <row r="165" spans="1:22" x14ac:dyDescent="0.3">
      <c r="A165" s="4">
        <v>44316</v>
      </c>
      <c r="B165" s="8">
        <v>29894663000189</v>
      </c>
      <c r="C165" s="8" t="s">
        <v>96</v>
      </c>
      <c r="D165" s="4">
        <v>43815</v>
      </c>
      <c r="E165" s="8">
        <v>91</v>
      </c>
      <c r="F165" s="4">
        <v>44323</v>
      </c>
      <c r="G165" s="8">
        <v>7</v>
      </c>
      <c r="H165" s="4">
        <v>45968</v>
      </c>
      <c r="I165" s="8">
        <v>1652</v>
      </c>
      <c r="J165" s="8">
        <v>295362427</v>
      </c>
      <c r="K165" s="8">
        <v>72</v>
      </c>
      <c r="N165" s="8">
        <v>1.3599999999999999</v>
      </c>
      <c r="O165" s="71">
        <v>3284.95</v>
      </c>
      <c r="P165" s="8">
        <v>4117.3700000000008</v>
      </c>
      <c r="Q165" s="8">
        <v>1.688698</v>
      </c>
      <c r="R165" s="8">
        <v>3544.55</v>
      </c>
      <c r="S165" s="8">
        <v>1.688698</v>
      </c>
      <c r="T165" s="82">
        <v>3284.95</v>
      </c>
      <c r="U165" s="81" t="str">
        <f t="shared" si="4"/>
        <v>122019</v>
      </c>
      <c r="V165" s="80" t="str">
        <f t="shared" si="5"/>
        <v>1 a 30 dias</v>
      </c>
    </row>
    <row r="166" spans="1:22" x14ac:dyDescent="0.3">
      <c r="A166" s="4">
        <v>44316</v>
      </c>
      <c r="B166" s="8">
        <v>29894663000189</v>
      </c>
      <c r="C166" s="8" t="s">
        <v>96</v>
      </c>
      <c r="D166" s="4">
        <v>43815</v>
      </c>
      <c r="E166" s="8">
        <v>265.42</v>
      </c>
      <c r="F166" s="4">
        <v>44050</v>
      </c>
      <c r="G166" s="8">
        <v>-266</v>
      </c>
      <c r="H166" s="4">
        <v>45968</v>
      </c>
      <c r="I166" s="8">
        <v>1652</v>
      </c>
      <c r="J166" s="8">
        <v>295364218</v>
      </c>
      <c r="K166" s="8">
        <v>72</v>
      </c>
      <c r="N166" s="8">
        <v>1.3599999999999999</v>
      </c>
      <c r="O166" s="71">
        <v>11967.900000000001</v>
      </c>
      <c r="P166" s="8">
        <v>12009.150000000001</v>
      </c>
      <c r="Q166" s="8">
        <v>1.6897009999999999</v>
      </c>
      <c r="R166" s="8">
        <v>12727.169999999998</v>
      </c>
      <c r="S166" s="8">
        <v>1.6897009999999999</v>
      </c>
      <c r="T166" s="82">
        <v>11967.900000000001</v>
      </c>
      <c r="U166" s="81" t="str">
        <f t="shared" si="4"/>
        <v>122019</v>
      </c>
      <c r="V166" s="80" t="str">
        <f t="shared" si="5"/>
        <v>Acima de 120 dias</v>
      </c>
    </row>
    <row r="167" spans="1:22" x14ac:dyDescent="0.3">
      <c r="A167" s="4">
        <v>44316</v>
      </c>
      <c r="B167" s="8">
        <v>29894663000189</v>
      </c>
      <c r="C167" s="8" t="s">
        <v>96</v>
      </c>
      <c r="D167" s="4">
        <v>43873</v>
      </c>
      <c r="E167" s="8">
        <v>98.9</v>
      </c>
      <c r="F167" s="4">
        <v>44234</v>
      </c>
      <c r="G167" s="8">
        <v>-82</v>
      </c>
      <c r="H167" s="4">
        <v>45999</v>
      </c>
      <c r="I167" s="8">
        <v>1683</v>
      </c>
      <c r="J167" s="8">
        <v>295369839</v>
      </c>
      <c r="K167" s="8">
        <v>72</v>
      </c>
      <c r="N167" s="8">
        <v>1.3701862984911739</v>
      </c>
      <c r="O167" s="71">
        <v>3889.48</v>
      </c>
      <c r="P167" s="8">
        <v>4418.1100000000006</v>
      </c>
      <c r="Q167" s="8">
        <v>1.708321</v>
      </c>
      <c r="R167" s="8">
        <v>4186.12</v>
      </c>
      <c r="S167" s="8">
        <v>1.708321</v>
      </c>
      <c r="T167" s="82">
        <v>3889.48</v>
      </c>
      <c r="U167" s="81" t="str">
        <f t="shared" si="4"/>
        <v>22020</v>
      </c>
      <c r="V167" s="80" t="str">
        <f t="shared" si="5"/>
        <v>61 a 90 dias</v>
      </c>
    </row>
    <row r="168" spans="1:22" x14ac:dyDescent="0.3">
      <c r="A168" s="4">
        <v>44316</v>
      </c>
      <c r="B168" s="8">
        <v>29894663000189</v>
      </c>
      <c r="C168" s="8" t="s">
        <v>96</v>
      </c>
      <c r="D168" s="4">
        <v>43791</v>
      </c>
      <c r="E168" s="8">
        <v>150.5</v>
      </c>
      <c r="F168" s="4">
        <v>43868</v>
      </c>
      <c r="G168" s="8">
        <v>-448</v>
      </c>
      <c r="H168" s="4">
        <v>45937</v>
      </c>
      <c r="I168" s="8">
        <v>1621</v>
      </c>
      <c r="J168" s="8">
        <v>295450026</v>
      </c>
      <c r="K168" s="8">
        <v>72</v>
      </c>
      <c r="N168" s="8">
        <v>1.3460000000000001</v>
      </c>
      <c r="O168" s="71">
        <v>7739.25</v>
      </c>
      <c r="P168" s="8">
        <v>6857.87</v>
      </c>
      <c r="Q168" s="8">
        <v>1.5989059999999999</v>
      </c>
      <c r="R168" s="8">
        <v>8066.54</v>
      </c>
      <c r="S168" s="8">
        <v>1.5989059999999999</v>
      </c>
      <c r="T168" s="82">
        <v>7739.25</v>
      </c>
      <c r="U168" s="81" t="str">
        <f t="shared" si="4"/>
        <v>112019</v>
      </c>
      <c r="V168" s="80" t="str">
        <f t="shared" si="5"/>
        <v>Acima de 120 dias</v>
      </c>
    </row>
    <row r="169" spans="1:22" x14ac:dyDescent="0.3">
      <c r="A169" s="4">
        <v>44316</v>
      </c>
      <c r="B169" s="8">
        <v>29894663000189</v>
      </c>
      <c r="C169" s="8" t="s">
        <v>96</v>
      </c>
      <c r="D169" s="4">
        <v>43843</v>
      </c>
      <c r="E169" s="8">
        <v>279.33</v>
      </c>
      <c r="F169" s="4">
        <v>43897</v>
      </c>
      <c r="G169" s="8">
        <v>-419</v>
      </c>
      <c r="H169" s="4">
        <v>45999</v>
      </c>
      <c r="I169" s="8">
        <v>1683</v>
      </c>
      <c r="J169" s="8">
        <v>295459757</v>
      </c>
      <c r="K169" s="8">
        <v>72</v>
      </c>
      <c r="N169" s="8">
        <v>1.36</v>
      </c>
      <c r="O169" s="71">
        <v>14297.71</v>
      </c>
      <c r="P169" s="8">
        <v>12624.629999999996</v>
      </c>
      <c r="Q169" s="8">
        <v>1.607108</v>
      </c>
      <c r="R169" s="8">
        <v>14922.41</v>
      </c>
      <c r="S169" s="8">
        <v>1.607108</v>
      </c>
      <c r="T169" s="82">
        <v>14297.71</v>
      </c>
      <c r="U169" s="81" t="str">
        <f t="shared" si="4"/>
        <v>12020</v>
      </c>
      <c r="V169" s="80" t="str">
        <f t="shared" si="5"/>
        <v>Acima de 120 dias</v>
      </c>
    </row>
    <row r="170" spans="1:22" x14ac:dyDescent="0.3">
      <c r="A170" s="4">
        <v>44316</v>
      </c>
      <c r="B170" s="8">
        <v>29894663000189</v>
      </c>
      <c r="C170" s="8" t="s">
        <v>96</v>
      </c>
      <c r="D170" s="4">
        <v>43815</v>
      </c>
      <c r="E170" s="8">
        <v>124.23</v>
      </c>
      <c r="F170" s="4">
        <v>43837</v>
      </c>
      <c r="G170" s="8">
        <v>-479</v>
      </c>
      <c r="H170" s="4">
        <v>45968</v>
      </c>
      <c r="I170" s="8">
        <v>1652</v>
      </c>
      <c r="J170" s="8">
        <v>295462664</v>
      </c>
      <c r="K170" s="8">
        <v>72</v>
      </c>
      <c r="N170" s="8">
        <v>1.3599999999999999</v>
      </c>
      <c r="O170" s="71">
        <v>6479.18</v>
      </c>
      <c r="P170" s="8">
        <v>5620.94</v>
      </c>
      <c r="Q170" s="8">
        <v>1.681845</v>
      </c>
      <c r="R170" s="8">
        <v>6826.55</v>
      </c>
      <c r="S170" s="8">
        <v>1.681845</v>
      </c>
      <c r="T170" s="82">
        <v>6479.18</v>
      </c>
      <c r="U170" s="81" t="str">
        <f t="shared" si="4"/>
        <v>122019</v>
      </c>
      <c r="V170" s="80" t="str">
        <f t="shared" si="5"/>
        <v>Acima de 120 dias</v>
      </c>
    </row>
    <row r="171" spans="1:22" x14ac:dyDescent="0.3">
      <c r="A171" s="4">
        <v>44316</v>
      </c>
      <c r="B171" s="8">
        <v>29894663000189</v>
      </c>
      <c r="C171" s="8" t="s">
        <v>96</v>
      </c>
      <c r="D171" s="4">
        <v>43815</v>
      </c>
      <c r="E171" s="8">
        <v>434.07</v>
      </c>
      <c r="F171" s="4">
        <v>43989</v>
      </c>
      <c r="G171" s="8">
        <v>-327</v>
      </c>
      <c r="H171" s="4">
        <v>45968</v>
      </c>
      <c r="I171" s="8">
        <v>1652</v>
      </c>
      <c r="J171" s="8">
        <v>295561209</v>
      </c>
      <c r="K171" s="8">
        <v>72</v>
      </c>
      <c r="N171" s="8">
        <v>1.3599999999999999</v>
      </c>
      <c r="O171" s="71">
        <v>20488.870000000003</v>
      </c>
      <c r="P171" s="8">
        <v>19639.889999999989</v>
      </c>
      <c r="Q171" s="8">
        <v>1.676105</v>
      </c>
      <c r="R171" s="8">
        <v>21682.23</v>
      </c>
      <c r="S171" s="8">
        <v>1.676105</v>
      </c>
      <c r="T171" s="82">
        <v>20488.870000000003</v>
      </c>
      <c r="U171" s="81" t="str">
        <f t="shared" si="4"/>
        <v>122019</v>
      </c>
      <c r="V171" s="80" t="str">
        <f t="shared" si="5"/>
        <v>Acima de 120 dias</v>
      </c>
    </row>
    <row r="172" spans="1:22" x14ac:dyDescent="0.3">
      <c r="A172" s="4">
        <v>44316</v>
      </c>
      <c r="B172" s="8">
        <v>29894663000189</v>
      </c>
      <c r="C172" s="8" t="s">
        <v>96</v>
      </c>
      <c r="D172" s="4">
        <v>43843</v>
      </c>
      <c r="E172" s="8">
        <v>142.88999999999999</v>
      </c>
      <c r="F172" s="4">
        <v>43989</v>
      </c>
      <c r="G172" s="8">
        <v>-327</v>
      </c>
      <c r="H172" s="4">
        <v>45999</v>
      </c>
      <c r="I172" s="8">
        <v>1683</v>
      </c>
      <c r="J172" s="8">
        <v>295567378</v>
      </c>
      <c r="K172" s="8">
        <v>72</v>
      </c>
      <c r="N172" s="8">
        <v>1.36</v>
      </c>
      <c r="O172" s="71">
        <v>6868.68</v>
      </c>
      <c r="P172" s="8">
        <v>6458.08</v>
      </c>
      <c r="Q172" s="8">
        <v>1.6205989999999999</v>
      </c>
      <c r="R172" s="8">
        <v>7204.84</v>
      </c>
      <c r="S172" s="8">
        <v>1.6205989999999999</v>
      </c>
      <c r="T172" s="82">
        <v>6868.68</v>
      </c>
      <c r="U172" s="81" t="str">
        <f t="shared" si="4"/>
        <v>12020</v>
      </c>
      <c r="V172" s="80" t="str">
        <f t="shared" si="5"/>
        <v>Acima de 120 dias</v>
      </c>
    </row>
    <row r="173" spans="1:22" x14ac:dyDescent="0.3">
      <c r="A173" s="4">
        <v>44316</v>
      </c>
      <c r="B173" s="8">
        <v>29894663000189</v>
      </c>
      <c r="C173" s="8" t="s">
        <v>96</v>
      </c>
      <c r="D173" s="4">
        <v>43873</v>
      </c>
      <c r="E173" s="8">
        <v>185.4</v>
      </c>
      <c r="F173" s="4">
        <v>44323</v>
      </c>
      <c r="G173" s="8">
        <v>7</v>
      </c>
      <c r="H173" s="4">
        <v>44935</v>
      </c>
      <c r="I173" s="8">
        <v>619</v>
      </c>
      <c r="J173" s="8">
        <v>295586995</v>
      </c>
      <c r="K173" s="8">
        <v>36</v>
      </c>
      <c r="N173" s="8">
        <v>1.4949999999999999</v>
      </c>
      <c r="O173" s="71">
        <v>3194.86</v>
      </c>
      <c r="P173" s="8">
        <v>5019.03</v>
      </c>
      <c r="Q173" s="8">
        <v>2.0652840000000001</v>
      </c>
      <c r="R173" s="8">
        <v>3368.33</v>
      </c>
      <c r="S173" s="8">
        <v>2.0652840000000001</v>
      </c>
      <c r="T173" s="82">
        <v>3194.86</v>
      </c>
      <c r="U173" s="81" t="str">
        <f t="shared" si="4"/>
        <v>22020</v>
      </c>
      <c r="V173" s="80" t="str">
        <f t="shared" si="5"/>
        <v>1 a 30 dias</v>
      </c>
    </row>
    <row r="174" spans="1:22" x14ac:dyDescent="0.3">
      <c r="A174" s="4">
        <v>44316</v>
      </c>
      <c r="B174" s="8">
        <v>29894663000189</v>
      </c>
      <c r="C174" s="8" t="s">
        <v>96</v>
      </c>
      <c r="D174" s="4">
        <v>43791</v>
      </c>
      <c r="E174" s="8">
        <v>255.78</v>
      </c>
      <c r="F174" s="4">
        <v>44142</v>
      </c>
      <c r="G174" s="8">
        <v>-174</v>
      </c>
      <c r="H174" s="4">
        <v>44841</v>
      </c>
      <c r="I174" s="8">
        <v>525</v>
      </c>
      <c r="J174" s="8">
        <v>295653644</v>
      </c>
      <c r="K174" s="8">
        <v>36</v>
      </c>
      <c r="N174" s="8">
        <v>1.3460000000000001</v>
      </c>
      <c r="O174" s="71">
        <v>5530.04</v>
      </c>
      <c r="P174" s="8">
        <v>7124.8900000000021</v>
      </c>
      <c r="Q174" s="8">
        <v>1.7235510000000001</v>
      </c>
      <c r="R174" s="8">
        <v>5653.23</v>
      </c>
      <c r="S174" s="8">
        <v>1.7235510000000001</v>
      </c>
      <c r="T174" s="82">
        <v>5530.04</v>
      </c>
      <c r="U174" s="81" t="str">
        <f t="shared" si="4"/>
        <v>112019</v>
      </c>
      <c r="V174" s="80" t="str">
        <f t="shared" si="5"/>
        <v>Acima de 120 dias</v>
      </c>
    </row>
    <row r="175" spans="1:22" x14ac:dyDescent="0.3">
      <c r="A175" s="4">
        <v>44316</v>
      </c>
      <c r="B175" s="8">
        <v>29894663000189</v>
      </c>
      <c r="C175" s="8" t="s">
        <v>96</v>
      </c>
      <c r="D175" s="4">
        <v>43815</v>
      </c>
      <c r="E175" s="8">
        <v>189.26</v>
      </c>
      <c r="F175" s="4">
        <v>44172</v>
      </c>
      <c r="G175" s="8">
        <v>-144</v>
      </c>
      <c r="H175" s="4">
        <v>45968</v>
      </c>
      <c r="I175" s="8">
        <v>1652</v>
      </c>
      <c r="J175" s="8">
        <v>295657075</v>
      </c>
      <c r="K175" s="8">
        <v>72</v>
      </c>
      <c r="N175" s="8">
        <v>1.3599999999999999</v>
      </c>
      <c r="O175" s="71">
        <v>7851.93</v>
      </c>
      <c r="P175" s="8">
        <v>8563.3200000000033</v>
      </c>
      <c r="Q175" s="8">
        <v>1.641459</v>
      </c>
      <c r="R175" s="8">
        <v>8318.18</v>
      </c>
      <c r="S175" s="8">
        <v>1.641459</v>
      </c>
      <c r="T175" s="82">
        <v>7851.93</v>
      </c>
      <c r="U175" s="81" t="str">
        <f t="shared" si="4"/>
        <v>122019</v>
      </c>
      <c r="V175" s="80" t="str">
        <f t="shared" si="5"/>
        <v>Acima de 120 dias</v>
      </c>
    </row>
    <row r="176" spans="1:22" x14ac:dyDescent="0.3">
      <c r="A176" s="4">
        <v>44316</v>
      </c>
      <c r="B176" s="8">
        <v>29894663000189</v>
      </c>
      <c r="C176" s="8" t="s">
        <v>96</v>
      </c>
      <c r="D176" s="4">
        <v>43815</v>
      </c>
      <c r="E176" s="8">
        <v>286.10000000000002</v>
      </c>
      <c r="F176" s="4">
        <v>44172</v>
      </c>
      <c r="G176" s="8">
        <v>-144</v>
      </c>
      <c r="H176" s="4">
        <v>45968</v>
      </c>
      <c r="I176" s="8">
        <v>1652</v>
      </c>
      <c r="J176" s="8">
        <v>295663522</v>
      </c>
      <c r="K176" s="8">
        <v>72</v>
      </c>
      <c r="N176" s="8">
        <v>1.3599999999999999</v>
      </c>
      <c r="O176" s="71">
        <v>11765.07</v>
      </c>
      <c r="P176" s="8">
        <v>12944.860000000002</v>
      </c>
      <c r="Q176" s="8">
        <v>1.6857409999999999</v>
      </c>
      <c r="R176" s="8">
        <v>12574.390000000001</v>
      </c>
      <c r="S176" s="8">
        <v>1.6857409999999999</v>
      </c>
      <c r="T176" s="82">
        <v>11765.07</v>
      </c>
      <c r="U176" s="81" t="str">
        <f t="shared" si="4"/>
        <v>122019</v>
      </c>
      <c r="V176" s="80" t="str">
        <f t="shared" si="5"/>
        <v>Acima de 120 dias</v>
      </c>
    </row>
    <row r="177" spans="1:22" x14ac:dyDescent="0.3">
      <c r="A177" s="4">
        <v>44316</v>
      </c>
      <c r="B177" s="8">
        <v>29894663000189</v>
      </c>
      <c r="C177" s="8" t="s">
        <v>96</v>
      </c>
      <c r="D177" s="4">
        <v>43903</v>
      </c>
      <c r="E177" s="8">
        <v>108.97</v>
      </c>
      <c r="F177" s="4">
        <v>44262</v>
      </c>
      <c r="G177" s="8">
        <v>-54</v>
      </c>
      <c r="H177" s="4">
        <v>46029</v>
      </c>
      <c r="I177" s="8">
        <v>1713</v>
      </c>
      <c r="J177" s="8">
        <v>295674517</v>
      </c>
      <c r="K177" s="8">
        <v>72</v>
      </c>
      <c r="N177" s="8">
        <v>1.36</v>
      </c>
      <c r="O177" s="71">
        <v>4249.3999999999996</v>
      </c>
      <c r="P177" s="8">
        <v>4881.8600000000015</v>
      </c>
      <c r="Q177" s="8">
        <v>1.6750609999999999</v>
      </c>
      <c r="R177" s="8">
        <v>4564.42</v>
      </c>
      <c r="S177" s="8">
        <v>1.6750609999999999</v>
      </c>
      <c r="T177" s="82">
        <v>4249.3999999999996</v>
      </c>
      <c r="U177" s="81" t="str">
        <f t="shared" si="4"/>
        <v>32020</v>
      </c>
      <c r="V177" s="80" t="str">
        <f t="shared" si="5"/>
        <v>31 a 60 dias</v>
      </c>
    </row>
    <row r="178" spans="1:22" x14ac:dyDescent="0.3">
      <c r="A178" s="4">
        <v>44316</v>
      </c>
      <c r="B178" s="8">
        <v>29894663000189</v>
      </c>
      <c r="C178" s="8" t="s">
        <v>96</v>
      </c>
      <c r="D178" s="4">
        <v>43815</v>
      </c>
      <c r="E178" s="8">
        <v>83.04</v>
      </c>
      <c r="F178" s="4">
        <v>43868</v>
      </c>
      <c r="G178" s="8">
        <v>-448</v>
      </c>
      <c r="H178" s="4">
        <v>45968</v>
      </c>
      <c r="I178" s="8">
        <v>1652</v>
      </c>
      <c r="J178" s="8">
        <v>295759436</v>
      </c>
      <c r="K178" s="8">
        <v>72</v>
      </c>
      <c r="N178" s="8">
        <v>1.3599999999999999</v>
      </c>
      <c r="O178" s="71">
        <v>4273.41</v>
      </c>
      <c r="P178" s="8">
        <v>3757.22</v>
      </c>
      <c r="Q178" s="8">
        <v>1.6445050000000001</v>
      </c>
      <c r="R178" s="8">
        <v>4480.08</v>
      </c>
      <c r="S178" s="8">
        <v>1.6445050000000001</v>
      </c>
      <c r="T178" s="82">
        <v>4273.41</v>
      </c>
      <c r="U178" s="81" t="str">
        <f t="shared" si="4"/>
        <v>122019</v>
      </c>
      <c r="V178" s="80" t="str">
        <f t="shared" si="5"/>
        <v>Acima de 120 dias</v>
      </c>
    </row>
    <row r="179" spans="1:22" x14ac:dyDescent="0.3">
      <c r="A179" s="4">
        <v>44316</v>
      </c>
      <c r="B179" s="8">
        <v>29894663000189</v>
      </c>
      <c r="C179" s="8" t="s">
        <v>96</v>
      </c>
      <c r="D179" s="4">
        <v>43815</v>
      </c>
      <c r="E179" s="8">
        <v>139.99</v>
      </c>
      <c r="F179" s="4">
        <v>43897</v>
      </c>
      <c r="G179" s="8">
        <v>-419</v>
      </c>
      <c r="H179" s="4">
        <v>45968</v>
      </c>
      <c r="I179" s="8">
        <v>1652</v>
      </c>
      <c r="J179" s="8">
        <v>295858458</v>
      </c>
      <c r="K179" s="8">
        <v>72</v>
      </c>
      <c r="N179" s="8">
        <v>1.3599999999999999</v>
      </c>
      <c r="O179" s="71">
        <v>7064.5</v>
      </c>
      <c r="P179" s="8">
        <v>6333.9600000000009</v>
      </c>
      <c r="Q179" s="8">
        <v>1.6442829999999999</v>
      </c>
      <c r="R179" s="8">
        <v>7412.6299999999992</v>
      </c>
      <c r="S179" s="8">
        <v>1.6442829999999999</v>
      </c>
      <c r="T179" s="82">
        <v>7064.5</v>
      </c>
      <c r="U179" s="81" t="str">
        <f t="shared" si="4"/>
        <v>122019</v>
      </c>
      <c r="V179" s="80" t="str">
        <f t="shared" si="5"/>
        <v>Acima de 120 dias</v>
      </c>
    </row>
    <row r="180" spans="1:22" x14ac:dyDescent="0.3">
      <c r="A180" s="4">
        <v>44316</v>
      </c>
      <c r="B180" s="8">
        <v>29894663000189</v>
      </c>
      <c r="C180" s="8" t="s">
        <v>96</v>
      </c>
      <c r="D180" s="4">
        <v>43815</v>
      </c>
      <c r="E180" s="8">
        <v>112.62</v>
      </c>
      <c r="F180" s="4">
        <v>44081</v>
      </c>
      <c r="G180" s="8">
        <v>-235</v>
      </c>
      <c r="H180" s="4">
        <v>45968</v>
      </c>
      <c r="I180" s="8">
        <v>1652</v>
      </c>
      <c r="J180" s="8">
        <v>295859346</v>
      </c>
      <c r="K180" s="8">
        <v>72</v>
      </c>
      <c r="N180" s="8">
        <v>1.3599999999999999</v>
      </c>
      <c r="O180" s="71">
        <v>5014.71</v>
      </c>
      <c r="P180" s="8">
        <v>5095.6399999999994</v>
      </c>
      <c r="Q180" s="8">
        <v>1.6366289999999999</v>
      </c>
      <c r="R180" s="8">
        <v>5287.64</v>
      </c>
      <c r="S180" s="8">
        <v>1.6366289999999999</v>
      </c>
      <c r="T180" s="82">
        <v>5014.71</v>
      </c>
      <c r="U180" s="81" t="str">
        <f t="shared" si="4"/>
        <v>122019</v>
      </c>
      <c r="V180" s="80" t="str">
        <f t="shared" si="5"/>
        <v>Acima de 120 dias</v>
      </c>
    </row>
    <row r="181" spans="1:22" x14ac:dyDescent="0.3">
      <c r="A181" s="4">
        <v>44316</v>
      </c>
      <c r="B181" s="8">
        <v>29894663000189</v>
      </c>
      <c r="C181" s="8" t="s">
        <v>96</v>
      </c>
      <c r="D181" s="4">
        <v>43873</v>
      </c>
      <c r="E181" s="8">
        <v>86.59</v>
      </c>
      <c r="F181" s="4">
        <v>43928</v>
      </c>
      <c r="G181" s="8">
        <v>-388</v>
      </c>
      <c r="H181" s="4">
        <v>46029</v>
      </c>
      <c r="I181" s="8">
        <v>1713</v>
      </c>
      <c r="J181" s="8">
        <v>295881175</v>
      </c>
      <c r="K181" s="8">
        <v>72</v>
      </c>
      <c r="N181" s="8">
        <v>1.3691684505666588</v>
      </c>
      <c r="O181" s="71">
        <v>4305.2</v>
      </c>
      <c r="P181" s="8">
        <v>3902.0000000000005</v>
      </c>
      <c r="Q181" s="8">
        <v>1.7072080000000001</v>
      </c>
      <c r="R181" s="8">
        <v>4571.8100000000004</v>
      </c>
      <c r="S181" s="8">
        <v>1.7072080000000001</v>
      </c>
      <c r="T181" s="82">
        <v>4305.2</v>
      </c>
      <c r="U181" s="81" t="str">
        <f t="shared" si="4"/>
        <v>22020</v>
      </c>
      <c r="V181" s="80" t="str">
        <f t="shared" si="5"/>
        <v>Acima de 120 dias</v>
      </c>
    </row>
    <row r="182" spans="1:22" x14ac:dyDescent="0.3">
      <c r="A182" s="4">
        <v>44316</v>
      </c>
      <c r="B182" s="8">
        <v>29894663000189</v>
      </c>
      <c r="C182" s="8" t="s">
        <v>96</v>
      </c>
      <c r="D182" s="4">
        <v>43791</v>
      </c>
      <c r="E182" s="8">
        <v>118.92</v>
      </c>
      <c r="F182" s="4">
        <v>43837</v>
      </c>
      <c r="G182" s="8">
        <v>-479</v>
      </c>
      <c r="H182" s="4">
        <v>45937</v>
      </c>
      <c r="I182" s="8">
        <v>1621</v>
      </c>
      <c r="J182" s="8">
        <v>295950933</v>
      </c>
      <c r="K182" s="8">
        <v>72</v>
      </c>
      <c r="N182" s="8">
        <v>1.3460000000000001</v>
      </c>
      <c r="O182" s="71">
        <v>6196.88</v>
      </c>
      <c r="P182" s="8">
        <v>5418.8499999999985</v>
      </c>
      <c r="Q182" s="8">
        <v>1.6374150000000001</v>
      </c>
      <c r="R182" s="8">
        <v>6492.89</v>
      </c>
      <c r="S182" s="8">
        <v>1.6374150000000001</v>
      </c>
      <c r="T182" s="82">
        <v>6196.88</v>
      </c>
      <c r="U182" s="81" t="str">
        <f t="shared" si="4"/>
        <v>112019</v>
      </c>
      <c r="V182" s="80" t="str">
        <f t="shared" si="5"/>
        <v>Acima de 120 dias</v>
      </c>
    </row>
    <row r="183" spans="1:22" x14ac:dyDescent="0.3">
      <c r="A183" s="4">
        <v>44316</v>
      </c>
      <c r="B183" s="8">
        <v>29894663000189</v>
      </c>
      <c r="C183" s="8" t="s">
        <v>96</v>
      </c>
      <c r="D183" s="4">
        <v>43815</v>
      </c>
      <c r="E183" s="8">
        <v>105.31</v>
      </c>
      <c r="F183" s="4">
        <v>43897</v>
      </c>
      <c r="G183" s="8">
        <v>-419</v>
      </c>
      <c r="H183" s="4">
        <v>45968</v>
      </c>
      <c r="I183" s="8">
        <v>1652</v>
      </c>
      <c r="J183" s="8">
        <v>295955534</v>
      </c>
      <c r="K183" s="8">
        <v>72</v>
      </c>
      <c r="N183" s="8">
        <v>1.3599999999999999</v>
      </c>
      <c r="O183" s="71">
        <v>5323.71</v>
      </c>
      <c r="P183" s="8">
        <v>4764.8600000000006</v>
      </c>
      <c r="Q183" s="8">
        <v>1.6336299999999999</v>
      </c>
      <c r="R183" s="8">
        <v>5576.2800000000007</v>
      </c>
      <c r="S183" s="8">
        <v>1.6336299999999999</v>
      </c>
      <c r="T183" s="82">
        <v>5323.71</v>
      </c>
      <c r="U183" s="81" t="str">
        <f t="shared" si="4"/>
        <v>122019</v>
      </c>
      <c r="V183" s="80" t="str">
        <f t="shared" si="5"/>
        <v>Acima de 120 dias</v>
      </c>
    </row>
    <row r="184" spans="1:22" x14ac:dyDescent="0.3">
      <c r="A184" s="4">
        <v>44316</v>
      </c>
      <c r="B184" s="8">
        <v>29894663000189</v>
      </c>
      <c r="C184" s="8" t="s">
        <v>96</v>
      </c>
      <c r="D184" s="4">
        <v>43873</v>
      </c>
      <c r="E184" s="8">
        <v>138.1</v>
      </c>
      <c r="F184" s="4">
        <v>44172</v>
      </c>
      <c r="G184" s="8">
        <v>-144</v>
      </c>
      <c r="H184" s="4">
        <v>46029</v>
      </c>
      <c r="I184" s="8">
        <v>1713</v>
      </c>
      <c r="J184" s="8">
        <v>295972895</v>
      </c>
      <c r="K184" s="8">
        <v>72</v>
      </c>
      <c r="N184" s="8">
        <v>1.36</v>
      </c>
      <c r="O184" s="71">
        <v>5835.1200000000008</v>
      </c>
      <c r="P184" s="8">
        <v>6240.3400000000029</v>
      </c>
      <c r="Q184" s="8">
        <v>1.6454500000000001</v>
      </c>
      <c r="R184" s="8">
        <v>6198.8600000000006</v>
      </c>
      <c r="S184" s="8">
        <v>1.6454500000000001</v>
      </c>
      <c r="T184" s="82">
        <v>5835.1200000000008</v>
      </c>
      <c r="U184" s="81" t="str">
        <f t="shared" si="4"/>
        <v>22020</v>
      </c>
      <c r="V184" s="80" t="str">
        <f t="shared" si="5"/>
        <v>Acima de 120 dias</v>
      </c>
    </row>
    <row r="185" spans="1:22" x14ac:dyDescent="0.3">
      <c r="A185" s="4">
        <v>44316</v>
      </c>
      <c r="B185" s="8">
        <v>29894663000189</v>
      </c>
      <c r="C185" s="8" t="s">
        <v>96</v>
      </c>
      <c r="D185" s="4">
        <v>43873</v>
      </c>
      <c r="E185" s="8">
        <v>166.85</v>
      </c>
      <c r="F185" s="4">
        <v>43989</v>
      </c>
      <c r="G185" s="8">
        <v>-327</v>
      </c>
      <c r="H185" s="4">
        <v>46029</v>
      </c>
      <c r="I185" s="8">
        <v>1713</v>
      </c>
      <c r="J185" s="8">
        <v>295978168</v>
      </c>
      <c r="K185" s="8">
        <v>72</v>
      </c>
      <c r="N185" s="8">
        <v>1.36</v>
      </c>
      <c r="O185" s="71">
        <v>8054.46</v>
      </c>
      <c r="P185" s="8">
        <v>7539.52</v>
      </c>
      <c r="Q185" s="8">
        <v>1.643138</v>
      </c>
      <c r="R185" s="8">
        <v>8490.44</v>
      </c>
      <c r="S185" s="8">
        <v>1.643138</v>
      </c>
      <c r="T185" s="82">
        <v>8054.46</v>
      </c>
      <c r="U185" s="81" t="str">
        <f t="shared" si="4"/>
        <v>22020</v>
      </c>
      <c r="V185" s="80" t="str">
        <f t="shared" si="5"/>
        <v>Acima de 120 dias</v>
      </c>
    </row>
    <row r="186" spans="1:22" x14ac:dyDescent="0.3">
      <c r="A186" s="4">
        <v>44316</v>
      </c>
      <c r="B186" s="8">
        <v>29894663000189</v>
      </c>
      <c r="C186" s="8" t="s">
        <v>96</v>
      </c>
      <c r="D186" s="4">
        <v>43873</v>
      </c>
      <c r="E186" s="8">
        <v>442.92</v>
      </c>
      <c r="F186" s="4">
        <v>44262</v>
      </c>
      <c r="G186" s="8">
        <v>-54</v>
      </c>
      <c r="H186" s="4">
        <v>46029</v>
      </c>
      <c r="I186" s="8">
        <v>1713</v>
      </c>
      <c r="J186" s="8">
        <v>296073648</v>
      </c>
      <c r="K186" s="8">
        <v>72</v>
      </c>
      <c r="N186" s="8">
        <v>1.36</v>
      </c>
      <c r="O186" s="71">
        <v>17377.579999999998</v>
      </c>
      <c r="P186" s="8">
        <v>20014.330000000002</v>
      </c>
      <c r="Q186" s="8">
        <v>1.647608</v>
      </c>
      <c r="R186" s="8">
        <v>18552.55</v>
      </c>
      <c r="S186" s="8">
        <v>1.647608</v>
      </c>
      <c r="T186" s="82">
        <v>17377.579999999998</v>
      </c>
      <c r="U186" s="81" t="str">
        <f t="shared" si="4"/>
        <v>22020</v>
      </c>
      <c r="V186" s="80" t="str">
        <f t="shared" si="5"/>
        <v>31 a 60 dias</v>
      </c>
    </row>
    <row r="187" spans="1:22" x14ac:dyDescent="0.3">
      <c r="A187" s="4">
        <v>44316</v>
      </c>
      <c r="B187" s="8">
        <v>29894663000189</v>
      </c>
      <c r="C187" s="8" t="s">
        <v>96</v>
      </c>
      <c r="D187" s="4">
        <v>43873</v>
      </c>
      <c r="E187" s="8">
        <v>217.1</v>
      </c>
      <c r="F187" s="4">
        <v>43989</v>
      </c>
      <c r="G187" s="8">
        <v>-327</v>
      </c>
      <c r="H187" s="4">
        <v>46029</v>
      </c>
      <c r="I187" s="8">
        <v>1713</v>
      </c>
      <c r="J187" s="8">
        <v>296077267</v>
      </c>
      <c r="K187" s="8">
        <v>72</v>
      </c>
      <c r="N187" s="8">
        <v>1.36</v>
      </c>
      <c r="O187" s="71">
        <v>10509.04</v>
      </c>
      <c r="P187" s="8">
        <v>9810.15</v>
      </c>
      <c r="Q187" s="8">
        <v>1.6279980000000001</v>
      </c>
      <c r="R187" s="8">
        <v>11047.52</v>
      </c>
      <c r="S187" s="8">
        <v>1.6279980000000001</v>
      </c>
      <c r="T187" s="82">
        <v>10509.04</v>
      </c>
      <c r="U187" s="81" t="str">
        <f t="shared" si="4"/>
        <v>22020</v>
      </c>
      <c r="V187" s="80" t="str">
        <f t="shared" si="5"/>
        <v>Acima de 120 dias</v>
      </c>
    </row>
    <row r="188" spans="1:22" x14ac:dyDescent="0.3">
      <c r="A188" s="4">
        <v>44316</v>
      </c>
      <c r="B188" s="8">
        <v>29894663000189</v>
      </c>
      <c r="C188" s="8" t="s">
        <v>96</v>
      </c>
      <c r="D188" s="4">
        <v>43903</v>
      </c>
      <c r="E188" s="8">
        <v>332.8</v>
      </c>
      <c r="F188" s="4">
        <v>43958</v>
      </c>
      <c r="G188" s="8">
        <v>-358</v>
      </c>
      <c r="H188" s="4">
        <v>46029</v>
      </c>
      <c r="I188" s="8">
        <v>1713</v>
      </c>
      <c r="J188" s="8">
        <v>296083824</v>
      </c>
      <c r="K188" s="8">
        <v>72</v>
      </c>
      <c r="N188" s="8">
        <v>1.36</v>
      </c>
      <c r="O188" s="71">
        <v>16247.72</v>
      </c>
      <c r="P188" s="8">
        <v>14909.510000000004</v>
      </c>
      <c r="Q188" s="8">
        <v>1.6953320000000001</v>
      </c>
      <c r="R188" s="8">
        <v>17267.940000000002</v>
      </c>
      <c r="S188" s="8">
        <v>1.6953320000000001</v>
      </c>
      <c r="T188" s="82">
        <v>16247.72</v>
      </c>
      <c r="U188" s="81" t="str">
        <f t="shared" si="4"/>
        <v>32020</v>
      </c>
      <c r="V188" s="80" t="str">
        <f t="shared" si="5"/>
        <v>Acima de 120 dias</v>
      </c>
    </row>
    <row r="189" spans="1:22" x14ac:dyDescent="0.3">
      <c r="A189" s="4">
        <v>44316</v>
      </c>
      <c r="B189" s="8">
        <v>29894663000189</v>
      </c>
      <c r="C189" s="8" t="s">
        <v>96</v>
      </c>
      <c r="D189" s="4">
        <v>43791</v>
      </c>
      <c r="E189" s="8">
        <v>150.30000000000001</v>
      </c>
      <c r="F189" s="4">
        <v>44111</v>
      </c>
      <c r="G189" s="8">
        <v>-205</v>
      </c>
      <c r="H189" s="4">
        <v>45937</v>
      </c>
      <c r="I189" s="8">
        <v>1621</v>
      </c>
      <c r="J189" s="8">
        <v>296151297</v>
      </c>
      <c r="K189" s="8">
        <v>72</v>
      </c>
      <c r="N189" s="8">
        <v>1.3460000000000001</v>
      </c>
      <c r="O189" s="71">
        <v>6460.1100000000006</v>
      </c>
      <c r="P189" s="8">
        <v>6848.8000000000011</v>
      </c>
      <c r="Q189" s="8">
        <v>1.6533260000000001</v>
      </c>
      <c r="R189" s="8">
        <v>6853.3899999999994</v>
      </c>
      <c r="S189" s="8">
        <v>1.6533260000000001</v>
      </c>
      <c r="T189" s="82">
        <v>6460.1100000000006</v>
      </c>
      <c r="U189" s="81" t="str">
        <f t="shared" si="4"/>
        <v>112019</v>
      </c>
      <c r="V189" s="80" t="str">
        <f t="shared" si="5"/>
        <v>Acima de 120 dias</v>
      </c>
    </row>
    <row r="190" spans="1:22" x14ac:dyDescent="0.3">
      <c r="A190" s="4">
        <v>44316</v>
      </c>
      <c r="B190" s="8">
        <v>29894663000189</v>
      </c>
      <c r="C190" s="8" t="s">
        <v>96</v>
      </c>
      <c r="D190" s="4">
        <v>43791</v>
      </c>
      <c r="E190" s="8">
        <v>159.01</v>
      </c>
      <c r="F190" s="4">
        <v>44050</v>
      </c>
      <c r="G190" s="8">
        <v>-266</v>
      </c>
      <c r="H190" s="4">
        <v>45937</v>
      </c>
      <c r="I190" s="8">
        <v>1621</v>
      </c>
      <c r="J190" s="8">
        <v>296154819</v>
      </c>
      <c r="K190" s="8">
        <v>72</v>
      </c>
      <c r="N190" s="8">
        <v>1.3460000000000001</v>
      </c>
      <c r="O190" s="71">
        <v>7104.25</v>
      </c>
      <c r="P190" s="8">
        <v>7245.6500000000005</v>
      </c>
      <c r="Q190" s="8">
        <v>1.6912670000000001</v>
      </c>
      <c r="R190" s="8">
        <v>7568.59</v>
      </c>
      <c r="S190" s="8">
        <v>1.6912670000000001</v>
      </c>
      <c r="T190" s="82">
        <v>7104.25</v>
      </c>
      <c r="U190" s="81" t="str">
        <f t="shared" si="4"/>
        <v>112019</v>
      </c>
      <c r="V190" s="80" t="str">
        <f t="shared" si="5"/>
        <v>Acima de 120 dias</v>
      </c>
    </row>
    <row r="191" spans="1:22" x14ac:dyDescent="0.3">
      <c r="A191" s="4">
        <v>44316</v>
      </c>
      <c r="B191" s="8">
        <v>29894663000189</v>
      </c>
      <c r="C191" s="8" t="s">
        <v>96</v>
      </c>
      <c r="D191" s="4">
        <v>43843</v>
      </c>
      <c r="E191" s="8">
        <v>87</v>
      </c>
      <c r="F191" s="4">
        <v>43989</v>
      </c>
      <c r="G191" s="8">
        <v>-327</v>
      </c>
      <c r="H191" s="4">
        <v>45968</v>
      </c>
      <c r="I191" s="8">
        <v>1652</v>
      </c>
      <c r="J191" s="8">
        <v>296158421</v>
      </c>
      <c r="K191" s="8">
        <v>72</v>
      </c>
      <c r="N191" s="8">
        <v>1.36</v>
      </c>
      <c r="O191" s="71">
        <v>4127.34</v>
      </c>
      <c r="P191" s="8">
        <v>3899.1000000000013</v>
      </c>
      <c r="Q191" s="8">
        <v>1.6471279999999999</v>
      </c>
      <c r="R191" s="8">
        <v>4345.7199999999993</v>
      </c>
      <c r="S191" s="8">
        <v>1.6471279999999999</v>
      </c>
      <c r="T191" s="82">
        <v>4127.34</v>
      </c>
      <c r="U191" s="81" t="str">
        <f t="shared" si="4"/>
        <v>12020</v>
      </c>
      <c r="V191" s="80" t="str">
        <f t="shared" si="5"/>
        <v>Acima de 120 dias</v>
      </c>
    </row>
    <row r="192" spans="1:22" x14ac:dyDescent="0.3">
      <c r="A192" s="4">
        <v>44316</v>
      </c>
      <c r="B192" s="8">
        <v>29894663000189</v>
      </c>
      <c r="C192" s="8" t="s">
        <v>96</v>
      </c>
      <c r="D192" s="4">
        <v>43843</v>
      </c>
      <c r="E192" s="8">
        <v>244.98</v>
      </c>
      <c r="F192" s="4">
        <v>44111</v>
      </c>
      <c r="G192" s="8">
        <v>-205</v>
      </c>
      <c r="H192" s="4">
        <v>45999</v>
      </c>
      <c r="I192" s="8">
        <v>1683</v>
      </c>
      <c r="J192" s="8">
        <v>296166040</v>
      </c>
      <c r="K192" s="8">
        <v>72</v>
      </c>
      <c r="N192" s="8">
        <v>1.36</v>
      </c>
      <c r="O192" s="71">
        <v>10788.01</v>
      </c>
      <c r="P192" s="8">
        <v>11072.189999999999</v>
      </c>
      <c r="Q192" s="8">
        <v>1.624498</v>
      </c>
      <c r="R192" s="8">
        <v>11372.54</v>
      </c>
      <c r="S192" s="8">
        <v>1.624498</v>
      </c>
      <c r="T192" s="82">
        <v>10788.01</v>
      </c>
      <c r="U192" s="81" t="str">
        <f t="shared" si="4"/>
        <v>12020</v>
      </c>
      <c r="V192" s="80" t="str">
        <f t="shared" si="5"/>
        <v>Acima de 120 dias</v>
      </c>
    </row>
    <row r="193" spans="1:22" x14ac:dyDescent="0.3">
      <c r="A193" s="4">
        <v>44316</v>
      </c>
      <c r="B193" s="8">
        <v>29894663000189</v>
      </c>
      <c r="C193" s="8" t="s">
        <v>96</v>
      </c>
      <c r="D193" s="4">
        <v>43843</v>
      </c>
      <c r="E193" s="8">
        <v>102</v>
      </c>
      <c r="F193" s="4">
        <v>43868</v>
      </c>
      <c r="G193" s="8">
        <v>-448</v>
      </c>
      <c r="H193" s="4">
        <v>45999</v>
      </c>
      <c r="I193" s="8">
        <v>1683</v>
      </c>
      <c r="J193" s="8">
        <v>296168239</v>
      </c>
      <c r="K193" s="8">
        <v>72</v>
      </c>
      <c r="N193" s="8">
        <v>1.36</v>
      </c>
      <c r="O193" s="71">
        <v>5306.2</v>
      </c>
      <c r="P193" s="8">
        <v>4610.0200000000013</v>
      </c>
      <c r="Q193" s="8">
        <v>1.6261410000000001</v>
      </c>
      <c r="R193" s="8">
        <v>5551.09</v>
      </c>
      <c r="S193" s="8">
        <v>1.6261410000000001</v>
      </c>
      <c r="T193" s="82">
        <v>5306.2</v>
      </c>
      <c r="U193" s="81" t="str">
        <f t="shared" si="4"/>
        <v>12020</v>
      </c>
      <c r="V193" s="80" t="str">
        <f t="shared" si="5"/>
        <v>Acima de 120 dias</v>
      </c>
    </row>
    <row r="194" spans="1:22" x14ac:dyDescent="0.3">
      <c r="A194" s="4">
        <v>44316</v>
      </c>
      <c r="B194" s="8">
        <v>29894663000189</v>
      </c>
      <c r="C194" s="8" t="s">
        <v>96</v>
      </c>
      <c r="D194" s="4">
        <v>43873</v>
      </c>
      <c r="E194" s="8">
        <v>166.65</v>
      </c>
      <c r="F194" s="4">
        <v>43989</v>
      </c>
      <c r="G194" s="8">
        <v>-327</v>
      </c>
      <c r="H194" s="4">
        <v>46029</v>
      </c>
      <c r="I194" s="8">
        <v>1713</v>
      </c>
      <c r="J194" s="8">
        <v>296178952</v>
      </c>
      <c r="K194" s="8">
        <v>72</v>
      </c>
      <c r="N194" s="8">
        <v>1.36</v>
      </c>
      <c r="O194" s="71">
        <v>8044.81</v>
      </c>
      <c r="P194" s="8">
        <v>7530.4699999999993</v>
      </c>
      <c r="Q194" s="8">
        <v>1.6430929999999999</v>
      </c>
      <c r="R194" s="8">
        <v>8480.31</v>
      </c>
      <c r="S194" s="8">
        <v>1.6430929999999999</v>
      </c>
      <c r="T194" s="82">
        <v>8044.81</v>
      </c>
      <c r="U194" s="81" t="str">
        <f t="shared" ref="U194:U257" si="6">MONTH(D194)&amp;YEAR(D194)</f>
        <v>22020</v>
      </c>
      <c r="V194" s="80" t="str">
        <f t="shared" si="5"/>
        <v>Acima de 120 dias</v>
      </c>
    </row>
    <row r="195" spans="1:22" x14ac:dyDescent="0.3">
      <c r="A195" s="4">
        <v>44316</v>
      </c>
      <c r="B195" s="8">
        <v>29894663000189</v>
      </c>
      <c r="C195" s="8" t="s">
        <v>96</v>
      </c>
      <c r="D195" s="4">
        <v>43843</v>
      </c>
      <c r="E195" s="8">
        <v>195.37</v>
      </c>
      <c r="F195" s="4">
        <v>43958</v>
      </c>
      <c r="G195" s="8">
        <v>-358</v>
      </c>
      <c r="H195" s="4">
        <v>45999</v>
      </c>
      <c r="I195" s="8">
        <v>1683</v>
      </c>
      <c r="J195" s="8">
        <v>296179111</v>
      </c>
      <c r="K195" s="8">
        <v>72</v>
      </c>
      <c r="N195" s="8">
        <v>1.5054540000000001</v>
      </c>
      <c r="O195" s="71">
        <v>8913.2000000000007</v>
      </c>
      <c r="P195" s="8">
        <v>8454.619999999999</v>
      </c>
      <c r="Q195" s="8">
        <v>2.0527169999999999</v>
      </c>
      <c r="R195" s="8">
        <v>9785.74</v>
      </c>
      <c r="S195" s="8">
        <v>2.0527169999999999</v>
      </c>
      <c r="T195" s="82">
        <v>8913.2000000000007</v>
      </c>
      <c r="U195" s="81" t="str">
        <f t="shared" si="6"/>
        <v>12020</v>
      </c>
      <c r="V195" s="80" t="str">
        <f t="shared" ref="V195:V258" si="7">_xlfn.IFS(G195&lt;-120,"Acima de 120 dias",G195&lt;=-90,"91 a 120 dias",G195&lt;=-61,"61 a 90 dias",G195&lt;=-31,"31 a 60 dias",G195&gt;=-30,"1 a 30 dias")</f>
        <v>Acima de 120 dias</v>
      </c>
    </row>
    <row r="196" spans="1:22" x14ac:dyDescent="0.3">
      <c r="A196" s="4">
        <v>44316</v>
      </c>
      <c r="B196" s="8">
        <v>29894663000189</v>
      </c>
      <c r="C196" s="8" t="s">
        <v>96</v>
      </c>
      <c r="D196" s="4">
        <v>43903</v>
      </c>
      <c r="E196" s="8">
        <v>382.65</v>
      </c>
      <c r="F196" s="4">
        <v>44019</v>
      </c>
      <c r="G196" s="8">
        <v>-297</v>
      </c>
      <c r="H196" s="4">
        <v>46029</v>
      </c>
      <c r="I196" s="8">
        <v>1713</v>
      </c>
      <c r="J196" s="8">
        <v>296185205</v>
      </c>
      <c r="K196" s="8">
        <v>72</v>
      </c>
      <c r="N196" s="8">
        <v>1.3766651261370326</v>
      </c>
      <c r="O196" s="71">
        <v>17851.82</v>
      </c>
      <c r="P196" s="8">
        <v>17057.760000000002</v>
      </c>
      <c r="Q196" s="8">
        <v>1.7149939999999999</v>
      </c>
      <c r="R196" s="8">
        <v>19027.77</v>
      </c>
      <c r="S196" s="8">
        <v>1.7149939999999999</v>
      </c>
      <c r="T196" s="82">
        <v>17851.82</v>
      </c>
      <c r="U196" s="81" t="str">
        <f t="shared" si="6"/>
        <v>32020</v>
      </c>
      <c r="V196" s="80" t="str">
        <f t="shared" si="7"/>
        <v>Acima de 120 dias</v>
      </c>
    </row>
    <row r="197" spans="1:22" x14ac:dyDescent="0.3">
      <c r="A197" s="4">
        <v>44316</v>
      </c>
      <c r="B197" s="8">
        <v>29894663000189</v>
      </c>
      <c r="C197" s="8" t="s">
        <v>96</v>
      </c>
      <c r="D197" s="4">
        <v>43791</v>
      </c>
      <c r="E197" s="8">
        <v>397.75</v>
      </c>
      <c r="F197" s="4">
        <v>43958</v>
      </c>
      <c r="G197" s="8">
        <v>-358</v>
      </c>
      <c r="H197" s="4">
        <v>44172</v>
      </c>
      <c r="I197" s="8">
        <v>-144</v>
      </c>
      <c r="J197" s="8">
        <v>296250155</v>
      </c>
      <c r="K197" s="8">
        <v>15</v>
      </c>
      <c r="N197" s="8">
        <v>1.4950000000000001</v>
      </c>
      <c r="O197" s="71">
        <v>3182</v>
      </c>
      <c r="P197" s="8">
        <v>4694.18</v>
      </c>
      <c r="Q197" s="8">
        <v>1.8993850000000001</v>
      </c>
      <c r="R197" s="8">
        <v>3182</v>
      </c>
      <c r="S197" s="8">
        <v>1.8993850000000001</v>
      </c>
      <c r="T197" s="82">
        <v>3182</v>
      </c>
      <c r="U197" s="81" t="str">
        <f t="shared" si="6"/>
        <v>112019</v>
      </c>
      <c r="V197" s="80" t="str">
        <f t="shared" si="7"/>
        <v>Acima de 120 dias</v>
      </c>
    </row>
    <row r="198" spans="1:22" x14ac:dyDescent="0.3">
      <c r="A198" s="4">
        <v>44316</v>
      </c>
      <c r="B198" s="8">
        <v>29894663000189</v>
      </c>
      <c r="C198" s="8" t="s">
        <v>96</v>
      </c>
      <c r="D198" s="4">
        <v>43815</v>
      </c>
      <c r="E198" s="8">
        <v>167.39</v>
      </c>
      <c r="F198" s="4">
        <v>43958</v>
      </c>
      <c r="G198" s="8">
        <v>-358</v>
      </c>
      <c r="H198" s="4">
        <v>45937</v>
      </c>
      <c r="I198" s="8">
        <v>1621</v>
      </c>
      <c r="J198" s="8">
        <v>296253492</v>
      </c>
      <c r="K198" s="8">
        <v>72</v>
      </c>
      <c r="N198" s="8">
        <v>1.3599999999999999</v>
      </c>
      <c r="O198" s="71">
        <v>7994</v>
      </c>
      <c r="P198" s="8">
        <v>7510.2500000000018</v>
      </c>
      <c r="Q198" s="8">
        <v>1.6813210000000001</v>
      </c>
      <c r="R198" s="8">
        <v>8448.76</v>
      </c>
      <c r="S198" s="8">
        <v>1.6813210000000001</v>
      </c>
      <c r="T198" s="82">
        <v>7994</v>
      </c>
      <c r="U198" s="81" t="str">
        <f t="shared" si="6"/>
        <v>122019</v>
      </c>
      <c r="V198" s="80" t="str">
        <f t="shared" si="7"/>
        <v>Acima de 120 dias</v>
      </c>
    </row>
    <row r="199" spans="1:22" x14ac:dyDescent="0.3">
      <c r="A199" s="4">
        <v>44316</v>
      </c>
      <c r="B199" s="8">
        <v>29894663000189</v>
      </c>
      <c r="C199" s="8" t="s">
        <v>96</v>
      </c>
      <c r="D199" s="4">
        <v>43873</v>
      </c>
      <c r="E199" s="8">
        <v>235.83</v>
      </c>
      <c r="F199" s="4">
        <v>44019</v>
      </c>
      <c r="G199" s="8">
        <v>-297</v>
      </c>
      <c r="H199" s="4">
        <v>46029</v>
      </c>
      <c r="I199" s="8">
        <v>1713</v>
      </c>
      <c r="J199" s="8">
        <v>296282813</v>
      </c>
      <c r="K199" s="8">
        <v>72</v>
      </c>
      <c r="N199" s="8">
        <v>1.36</v>
      </c>
      <c r="O199" s="71">
        <v>11044.970000000001</v>
      </c>
      <c r="P199" s="8">
        <v>10656.500000000004</v>
      </c>
      <c r="Q199" s="8">
        <v>1.69381</v>
      </c>
      <c r="R199" s="8">
        <v>11764.849999999999</v>
      </c>
      <c r="S199" s="8">
        <v>1.69381</v>
      </c>
      <c r="T199" s="82">
        <v>11044.970000000001</v>
      </c>
      <c r="U199" s="81" t="str">
        <f t="shared" si="6"/>
        <v>22020</v>
      </c>
      <c r="V199" s="80" t="str">
        <f t="shared" si="7"/>
        <v>Acima de 120 dias</v>
      </c>
    </row>
    <row r="200" spans="1:22" x14ac:dyDescent="0.3">
      <c r="A200" s="4">
        <v>44316</v>
      </c>
      <c r="B200" s="8">
        <v>29894663000189</v>
      </c>
      <c r="C200" s="8" t="s">
        <v>96</v>
      </c>
      <c r="D200" s="4">
        <v>43873</v>
      </c>
      <c r="E200" s="8">
        <v>286</v>
      </c>
      <c r="F200" s="4">
        <v>43897</v>
      </c>
      <c r="G200" s="8">
        <v>-419</v>
      </c>
      <c r="H200" s="4">
        <v>45937</v>
      </c>
      <c r="I200" s="8">
        <v>1621</v>
      </c>
      <c r="J200" s="8">
        <v>296354518</v>
      </c>
      <c r="K200" s="8">
        <v>72</v>
      </c>
      <c r="N200" s="8">
        <v>1.36</v>
      </c>
      <c r="O200" s="71">
        <v>14207.07</v>
      </c>
      <c r="P200" s="8">
        <v>12594.070000000002</v>
      </c>
      <c r="Q200" s="8">
        <v>1.691586</v>
      </c>
      <c r="R200" s="8">
        <v>15007.34</v>
      </c>
      <c r="S200" s="8">
        <v>1.691586</v>
      </c>
      <c r="T200" s="82">
        <v>14207.07</v>
      </c>
      <c r="U200" s="81" t="str">
        <f t="shared" si="6"/>
        <v>22020</v>
      </c>
      <c r="V200" s="80" t="str">
        <f t="shared" si="7"/>
        <v>Acima de 120 dias</v>
      </c>
    </row>
    <row r="201" spans="1:22" x14ac:dyDescent="0.3">
      <c r="A201" s="4">
        <v>44316</v>
      </c>
      <c r="B201" s="8">
        <v>29894663000189</v>
      </c>
      <c r="C201" s="8" t="s">
        <v>96</v>
      </c>
      <c r="D201" s="4">
        <v>43815</v>
      </c>
      <c r="E201" s="8">
        <v>158.35</v>
      </c>
      <c r="F201" s="4">
        <v>44234</v>
      </c>
      <c r="G201" s="8">
        <v>-82</v>
      </c>
      <c r="H201" s="4">
        <v>45968</v>
      </c>
      <c r="I201" s="8">
        <v>1652</v>
      </c>
      <c r="J201" s="8">
        <v>296362346</v>
      </c>
      <c r="K201" s="8">
        <v>72</v>
      </c>
      <c r="N201" s="8">
        <v>1.5094480000000001</v>
      </c>
      <c r="O201" s="71">
        <v>5741.62</v>
      </c>
      <c r="P201" s="8">
        <v>6852.9000000000024</v>
      </c>
      <c r="Q201" s="8">
        <v>2.058408</v>
      </c>
      <c r="R201" s="8">
        <v>6427</v>
      </c>
      <c r="S201" s="8">
        <v>2.058408</v>
      </c>
      <c r="T201" s="82">
        <v>5741.62</v>
      </c>
      <c r="U201" s="81" t="str">
        <f t="shared" si="6"/>
        <v>122019</v>
      </c>
      <c r="V201" s="80" t="str">
        <f t="shared" si="7"/>
        <v>61 a 90 dias</v>
      </c>
    </row>
    <row r="202" spans="1:22" x14ac:dyDescent="0.3">
      <c r="A202" s="4">
        <v>44316</v>
      </c>
      <c r="B202" s="8">
        <v>29894663000189</v>
      </c>
      <c r="C202" s="8" t="s">
        <v>96</v>
      </c>
      <c r="D202" s="4">
        <v>43873</v>
      </c>
      <c r="E202" s="8">
        <v>104.82</v>
      </c>
      <c r="F202" s="4">
        <v>44081</v>
      </c>
      <c r="G202" s="8">
        <v>-235</v>
      </c>
      <c r="H202" s="4">
        <v>46029</v>
      </c>
      <c r="I202" s="8">
        <v>1713</v>
      </c>
      <c r="J202" s="8">
        <v>296576227</v>
      </c>
      <c r="K202" s="8">
        <v>72</v>
      </c>
      <c r="N202" s="8">
        <v>1.36</v>
      </c>
      <c r="O202" s="71">
        <v>4758.9799999999996</v>
      </c>
      <c r="P202" s="8">
        <v>4736.5699999999988</v>
      </c>
      <c r="Q202" s="8">
        <v>1.6285160000000001</v>
      </c>
      <c r="R202" s="8">
        <v>5019.51</v>
      </c>
      <c r="S202" s="8">
        <v>1.6285160000000001</v>
      </c>
      <c r="T202" s="82">
        <v>4758.9799999999996</v>
      </c>
      <c r="U202" s="81" t="str">
        <f t="shared" si="6"/>
        <v>22020</v>
      </c>
      <c r="V202" s="80" t="str">
        <f t="shared" si="7"/>
        <v>Acima de 120 dias</v>
      </c>
    </row>
    <row r="203" spans="1:22" x14ac:dyDescent="0.3">
      <c r="A203" s="4">
        <v>44316</v>
      </c>
      <c r="B203" s="8">
        <v>29894663000189</v>
      </c>
      <c r="C203" s="8" t="s">
        <v>96</v>
      </c>
      <c r="D203" s="4">
        <v>43903</v>
      </c>
      <c r="E203" s="8">
        <v>399.3</v>
      </c>
      <c r="F203" s="4">
        <v>43989</v>
      </c>
      <c r="G203" s="8">
        <v>-327</v>
      </c>
      <c r="H203" s="4">
        <v>46029</v>
      </c>
      <c r="I203" s="8">
        <v>1713</v>
      </c>
      <c r="J203" s="8">
        <v>296583725</v>
      </c>
      <c r="K203" s="8">
        <v>72</v>
      </c>
      <c r="N203" s="8">
        <v>1.36</v>
      </c>
      <c r="O203" s="71">
        <v>19095.47</v>
      </c>
      <c r="P203" s="8">
        <v>17888.679999999993</v>
      </c>
      <c r="Q203" s="8">
        <v>1.6952130000000001</v>
      </c>
      <c r="R203" s="8">
        <v>20319.14</v>
      </c>
      <c r="S203" s="8">
        <v>1.6952130000000001</v>
      </c>
      <c r="T203" s="82">
        <v>19095.47</v>
      </c>
      <c r="U203" s="81" t="str">
        <f t="shared" si="6"/>
        <v>32020</v>
      </c>
      <c r="V203" s="80" t="str">
        <f t="shared" si="7"/>
        <v>Acima de 120 dias</v>
      </c>
    </row>
    <row r="204" spans="1:22" x14ac:dyDescent="0.3">
      <c r="A204" s="4">
        <v>44316</v>
      </c>
      <c r="B204" s="8">
        <v>29894663000189</v>
      </c>
      <c r="C204" s="8" t="s">
        <v>96</v>
      </c>
      <c r="D204" s="4">
        <v>43873</v>
      </c>
      <c r="E204" s="8">
        <v>133.29</v>
      </c>
      <c r="F204" s="4">
        <v>44323</v>
      </c>
      <c r="G204" s="8">
        <v>7</v>
      </c>
      <c r="H204" s="4">
        <v>46029</v>
      </c>
      <c r="I204" s="8">
        <v>1713</v>
      </c>
      <c r="J204" s="8">
        <v>296665618</v>
      </c>
      <c r="K204" s="8">
        <v>72</v>
      </c>
      <c r="N204" s="8">
        <v>1.36</v>
      </c>
      <c r="O204" s="71">
        <v>4975.78</v>
      </c>
      <c r="P204" s="8">
        <v>6022.9700000000021</v>
      </c>
      <c r="Q204" s="8">
        <v>1.6366419999999999</v>
      </c>
      <c r="R204" s="8">
        <v>5316.5</v>
      </c>
      <c r="S204" s="8">
        <v>1.6366419999999999</v>
      </c>
      <c r="T204" s="82">
        <v>4975.78</v>
      </c>
      <c r="U204" s="81" t="str">
        <f t="shared" si="6"/>
        <v>22020</v>
      </c>
      <c r="V204" s="80" t="str">
        <f t="shared" si="7"/>
        <v>1 a 30 dias</v>
      </c>
    </row>
    <row r="205" spans="1:22" x14ac:dyDescent="0.3">
      <c r="A205" s="4">
        <v>44316</v>
      </c>
      <c r="B205" s="8">
        <v>29894663000189</v>
      </c>
      <c r="C205" s="8" t="s">
        <v>96</v>
      </c>
      <c r="D205" s="4">
        <v>43903</v>
      </c>
      <c r="E205" s="8">
        <v>94.2</v>
      </c>
      <c r="F205" s="4">
        <v>44172</v>
      </c>
      <c r="G205" s="8">
        <v>-144</v>
      </c>
      <c r="H205" s="4">
        <v>46029</v>
      </c>
      <c r="I205" s="8">
        <v>1713</v>
      </c>
      <c r="J205" s="8">
        <v>296682185</v>
      </c>
      <c r="K205" s="8">
        <v>72</v>
      </c>
      <c r="N205" s="8">
        <v>1.36</v>
      </c>
      <c r="O205" s="71">
        <v>3937.3500000000004</v>
      </c>
      <c r="P205" s="8">
        <v>4220.1899999999996</v>
      </c>
      <c r="Q205" s="8">
        <v>1.6980440000000001</v>
      </c>
      <c r="R205" s="8">
        <v>4228.34</v>
      </c>
      <c r="S205" s="8">
        <v>1.6980440000000001</v>
      </c>
      <c r="T205" s="82">
        <v>3937.3500000000004</v>
      </c>
      <c r="U205" s="81" t="str">
        <f t="shared" si="6"/>
        <v>32020</v>
      </c>
      <c r="V205" s="80" t="str">
        <f t="shared" si="7"/>
        <v>Acima de 120 dias</v>
      </c>
    </row>
    <row r="206" spans="1:22" x14ac:dyDescent="0.3">
      <c r="A206" s="4">
        <v>44316</v>
      </c>
      <c r="B206" s="8">
        <v>29894663000189</v>
      </c>
      <c r="C206" s="8" t="s">
        <v>96</v>
      </c>
      <c r="D206" s="4">
        <v>43873</v>
      </c>
      <c r="E206" s="8">
        <v>236.29</v>
      </c>
      <c r="F206" s="4">
        <v>44234</v>
      </c>
      <c r="G206" s="8">
        <v>-82</v>
      </c>
      <c r="H206" s="4">
        <v>45999</v>
      </c>
      <c r="I206" s="8">
        <v>1683</v>
      </c>
      <c r="J206" s="8">
        <v>296768032</v>
      </c>
      <c r="K206" s="8">
        <v>72</v>
      </c>
      <c r="N206" s="8">
        <v>1.36</v>
      </c>
      <c r="O206" s="71">
        <v>9457.0399999999991</v>
      </c>
      <c r="P206" s="8">
        <v>10587.789999999999</v>
      </c>
      <c r="Q206" s="8">
        <v>1.626037</v>
      </c>
      <c r="R206" s="8">
        <v>10023.950000000001</v>
      </c>
      <c r="S206" s="8">
        <v>1.626037</v>
      </c>
      <c r="T206" s="82">
        <v>9457.0399999999991</v>
      </c>
      <c r="U206" s="81" t="str">
        <f t="shared" si="6"/>
        <v>22020</v>
      </c>
      <c r="V206" s="80" t="str">
        <f t="shared" si="7"/>
        <v>61 a 90 dias</v>
      </c>
    </row>
    <row r="207" spans="1:22" x14ac:dyDescent="0.3">
      <c r="A207" s="4">
        <v>44316</v>
      </c>
      <c r="B207" s="8">
        <v>29894663000189</v>
      </c>
      <c r="C207" s="8" t="s">
        <v>96</v>
      </c>
      <c r="D207" s="4">
        <v>43843</v>
      </c>
      <c r="E207" s="8">
        <v>1034.8900000000001</v>
      </c>
      <c r="F207" s="4">
        <v>44172</v>
      </c>
      <c r="G207" s="8">
        <v>-144</v>
      </c>
      <c r="H207" s="4">
        <v>45999</v>
      </c>
      <c r="I207" s="8">
        <v>1683</v>
      </c>
      <c r="J207" s="8">
        <v>296768794</v>
      </c>
      <c r="K207" s="8">
        <v>72</v>
      </c>
      <c r="N207" s="8">
        <v>1.36</v>
      </c>
      <c r="O207" s="71">
        <v>43439.14</v>
      </c>
      <c r="P207" s="8">
        <v>46773.020000000004</v>
      </c>
      <c r="Q207" s="8">
        <v>1.6316839999999999</v>
      </c>
      <c r="R207" s="8">
        <v>45972.119999999995</v>
      </c>
      <c r="S207" s="8">
        <v>1.6316839999999999</v>
      </c>
      <c r="T207" s="82">
        <v>43439.14</v>
      </c>
      <c r="U207" s="81" t="str">
        <f t="shared" si="6"/>
        <v>12020</v>
      </c>
      <c r="V207" s="80" t="str">
        <f t="shared" si="7"/>
        <v>Acima de 120 dias</v>
      </c>
    </row>
    <row r="208" spans="1:22" x14ac:dyDescent="0.3">
      <c r="A208" s="4">
        <v>44316</v>
      </c>
      <c r="B208" s="8">
        <v>29894663000189</v>
      </c>
      <c r="C208" s="8" t="s">
        <v>96</v>
      </c>
      <c r="D208" s="4">
        <v>43903</v>
      </c>
      <c r="E208" s="8">
        <v>194.4</v>
      </c>
      <c r="F208" s="4">
        <v>44142</v>
      </c>
      <c r="G208" s="8">
        <v>-174</v>
      </c>
      <c r="H208" s="4">
        <v>46029</v>
      </c>
      <c r="I208" s="8">
        <v>1713</v>
      </c>
      <c r="J208" s="8">
        <v>296779442</v>
      </c>
      <c r="K208" s="8">
        <v>72</v>
      </c>
      <c r="N208" s="8">
        <v>1.36</v>
      </c>
      <c r="O208" s="71">
        <v>8415.26</v>
      </c>
      <c r="P208" s="8">
        <v>8709.0899999999983</v>
      </c>
      <c r="Q208" s="8">
        <v>1.6414690000000001</v>
      </c>
      <c r="R208" s="8">
        <v>8920.41</v>
      </c>
      <c r="S208" s="8">
        <v>1.6414690000000001</v>
      </c>
      <c r="T208" s="82">
        <v>8415.26</v>
      </c>
      <c r="U208" s="81" t="str">
        <f t="shared" si="6"/>
        <v>32020</v>
      </c>
      <c r="V208" s="80" t="str">
        <f t="shared" si="7"/>
        <v>Acima de 120 dias</v>
      </c>
    </row>
    <row r="209" spans="1:22" x14ac:dyDescent="0.3">
      <c r="A209" s="4">
        <v>44316</v>
      </c>
      <c r="B209" s="8">
        <v>29894663000189</v>
      </c>
      <c r="C209" s="8" t="s">
        <v>96</v>
      </c>
      <c r="D209" s="4">
        <v>43791</v>
      </c>
      <c r="E209" s="8">
        <v>446</v>
      </c>
      <c r="F209" s="4">
        <v>44354</v>
      </c>
      <c r="G209" s="8">
        <v>0</v>
      </c>
      <c r="H209" s="4">
        <v>45937</v>
      </c>
      <c r="I209" s="8">
        <v>1621</v>
      </c>
      <c r="J209" s="8">
        <v>296852531</v>
      </c>
      <c r="K209" s="8">
        <v>72</v>
      </c>
      <c r="N209" s="8">
        <v>1.3460000000000001</v>
      </c>
      <c r="O209" s="71">
        <v>15499.31</v>
      </c>
      <c r="P209" s="8">
        <v>20322.990000000002</v>
      </c>
      <c r="Q209" s="8">
        <v>1.6819470000000001</v>
      </c>
      <c r="R209" s="8">
        <v>16768.78</v>
      </c>
      <c r="S209" s="8">
        <v>1.6819470000000001</v>
      </c>
      <c r="T209" s="71">
        <v>15499.31</v>
      </c>
      <c r="U209" s="81" t="str">
        <f t="shared" si="6"/>
        <v>112019</v>
      </c>
      <c r="V209" s="80" t="str">
        <f t="shared" si="7"/>
        <v>1 a 30 dias</v>
      </c>
    </row>
    <row r="210" spans="1:22" x14ac:dyDescent="0.3">
      <c r="A210" s="4">
        <v>44316</v>
      </c>
      <c r="B210" s="8">
        <v>29894663000189</v>
      </c>
      <c r="C210" s="8" t="s">
        <v>96</v>
      </c>
      <c r="D210" s="4">
        <v>43815</v>
      </c>
      <c r="E210" s="8">
        <v>179</v>
      </c>
      <c r="F210" s="4">
        <v>44081</v>
      </c>
      <c r="G210" s="8">
        <v>-235</v>
      </c>
      <c r="H210" s="4">
        <v>45937</v>
      </c>
      <c r="I210" s="8">
        <v>1621</v>
      </c>
      <c r="J210" s="8">
        <v>296852849</v>
      </c>
      <c r="K210" s="8">
        <v>72</v>
      </c>
      <c r="N210" s="8">
        <v>1.3599999999999999</v>
      </c>
      <c r="O210" s="71">
        <v>7819.74</v>
      </c>
      <c r="P210" s="8">
        <v>8031.1600000000035</v>
      </c>
      <c r="Q210" s="8">
        <v>1.6902710000000001</v>
      </c>
      <c r="R210" s="8">
        <v>8318.73</v>
      </c>
      <c r="S210" s="8">
        <v>1.6902710000000001</v>
      </c>
      <c r="T210" s="82">
        <v>7819.74</v>
      </c>
      <c r="U210" s="81" t="str">
        <f t="shared" si="6"/>
        <v>122019</v>
      </c>
      <c r="V210" s="80" t="str">
        <f t="shared" si="7"/>
        <v>Acima de 120 dias</v>
      </c>
    </row>
    <row r="211" spans="1:22" x14ac:dyDescent="0.3">
      <c r="A211" s="4">
        <v>44316</v>
      </c>
      <c r="B211" s="8">
        <v>29894663000189</v>
      </c>
      <c r="C211" s="8" t="s">
        <v>96</v>
      </c>
      <c r="D211" s="4">
        <v>43815</v>
      </c>
      <c r="E211" s="8">
        <v>283.23</v>
      </c>
      <c r="F211" s="4">
        <v>44081</v>
      </c>
      <c r="G211" s="8">
        <v>-235</v>
      </c>
      <c r="H211" s="4">
        <v>45968</v>
      </c>
      <c r="I211" s="8">
        <v>1652</v>
      </c>
      <c r="J211" s="8">
        <v>296862325</v>
      </c>
      <c r="K211" s="8">
        <v>72</v>
      </c>
      <c r="N211" s="8">
        <v>1.3599999999999999</v>
      </c>
      <c r="O211" s="71">
        <v>12516.85</v>
      </c>
      <c r="P211" s="8">
        <v>12815.029999999997</v>
      </c>
      <c r="Q211" s="8">
        <v>1.6770879999999999</v>
      </c>
      <c r="R211" s="8">
        <v>13297.93</v>
      </c>
      <c r="S211" s="8">
        <v>1.6770879999999999</v>
      </c>
      <c r="T211" s="82">
        <v>12516.85</v>
      </c>
      <c r="U211" s="81" t="str">
        <f t="shared" si="6"/>
        <v>122019</v>
      </c>
      <c r="V211" s="80" t="str">
        <f t="shared" si="7"/>
        <v>Acima de 120 dias</v>
      </c>
    </row>
    <row r="212" spans="1:22" x14ac:dyDescent="0.3">
      <c r="A212" s="4">
        <v>44316</v>
      </c>
      <c r="B212" s="8">
        <v>29894663000189</v>
      </c>
      <c r="C212" s="8" t="s">
        <v>96</v>
      </c>
      <c r="D212" s="4">
        <v>43843</v>
      </c>
      <c r="E212" s="8">
        <v>170.2</v>
      </c>
      <c r="F212" s="4">
        <v>43897</v>
      </c>
      <c r="G212" s="8">
        <v>-419</v>
      </c>
      <c r="H212" s="4">
        <v>45968</v>
      </c>
      <c r="I212" s="8">
        <v>1652</v>
      </c>
      <c r="J212" s="8">
        <v>296865138</v>
      </c>
      <c r="K212" s="8">
        <v>72</v>
      </c>
      <c r="N212" s="8">
        <v>1.36</v>
      </c>
      <c r="O212" s="71">
        <v>8528.75</v>
      </c>
      <c r="P212" s="8">
        <v>7627.8900000000012</v>
      </c>
      <c r="Q212" s="8">
        <v>1.687243</v>
      </c>
      <c r="R212" s="8">
        <v>9012.2999999999993</v>
      </c>
      <c r="S212" s="8">
        <v>1.687243</v>
      </c>
      <c r="T212" s="82">
        <v>8528.75</v>
      </c>
      <c r="U212" s="81" t="str">
        <f t="shared" si="6"/>
        <v>12020</v>
      </c>
      <c r="V212" s="80" t="str">
        <f t="shared" si="7"/>
        <v>Acima de 120 dias</v>
      </c>
    </row>
    <row r="213" spans="1:22" x14ac:dyDescent="0.3">
      <c r="A213" s="4">
        <v>44316</v>
      </c>
      <c r="B213" s="8">
        <v>29894663000189</v>
      </c>
      <c r="C213" s="8" t="s">
        <v>96</v>
      </c>
      <c r="D213" s="4">
        <v>43843</v>
      </c>
      <c r="E213" s="8">
        <v>485</v>
      </c>
      <c r="F213" s="4">
        <v>43868</v>
      </c>
      <c r="G213" s="8">
        <v>-448</v>
      </c>
      <c r="H213" s="4">
        <v>45968</v>
      </c>
      <c r="I213" s="8">
        <v>1652</v>
      </c>
      <c r="J213" s="8">
        <v>296958646</v>
      </c>
      <c r="K213" s="8">
        <v>72</v>
      </c>
      <c r="N213" s="8">
        <v>1.36</v>
      </c>
      <c r="O213" s="71">
        <v>24967.599999999999</v>
      </c>
      <c r="P213" s="8">
        <v>21736.430000000004</v>
      </c>
      <c r="Q213" s="8">
        <v>1.6424399999999999</v>
      </c>
      <c r="R213" s="8">
        <v>26166.240000000002</v>
      </c>
      <c r="S213" s="8">
        <v>1.6424399999999999</v>
      </c>
      <c r="T213" s="82">
        <v>24967.599999999999</v>
      </c>
      <c r="U213" s="81" t="str">
        <f t="shared" si="6"/>
        <v>12020</v>
      </c>
      <c r="V213" s="80" t="str">
        <f t="shared" si="7"/>
        <v>Acima de 120 dias</v>
      </c>
    </row>
    <row r="214" spans="1:22" x14ac:dyDescent="0.3">
      <c r="A214" s="4">
        <v>44316</v>
      </c>
      <c r="B214" s="8">
        <v>29894663000189</v>
      </c>
      <c r="C214" s="8" t="s">
        <v>96</v>
      </c>
      <c r="D214" s="4">
        <v>43843</v>
      </c>
      <c r="E214" s="8">
        <v>205.76</v>
      </c>
      <c r="F214" s="4">
        <v>43989</v>
      </c>
      <c r="G214" s="8">
        <v>-327</v>
      </c>
      <c r="H214" s="4">
        <v>45968</v>
      </c>
      <c r="I214" s="8">
        <v>1652</v>
      </c>
      <c r="J214" s="8">
        <v>296959952</v>
      </c>
      <c r="K214" s="8">
        <v>72</v>
      </c>
      <c r="N214" s="8">
        <v>1.36</v>
      </c>
      <c r="O214" s="71">
        <v>9787.27</v>
      </c>
      <c r="P214" s="8">
        <v>9221.6400000000031</v>
      </c>
      <c r="Q214" s="8">
        <v>1.631999</v>
      </c>
      <c r="R214" s="8">
        <v>10277.9</v>
      </c>
      <c r="S214" s="8">
        <v>1.631999</v>
      </c>
      <c r="T214" s="82">
        <v>9787.27</v>
      </c>
      <c r="U214" s="81" t="str">
        <f t="shared" si="6"/>
        <v>12020</v>
      </c>
      <c r="V214" s="80" t="str">
        <f t="shared" si="7"/>
        <v>Acima de 120 dias</v>
      </c>
    </row>
    <row r="215" spans="1:22" x14ac:dyDescent="0.3">
      <c r="A215" s="4">
        <v>44316</v>
      </c>
      <c r="B215" s="8">
        <v>29894663000189</v>
      </c>
      <c r="C215" s="8" t="s">
        <v>96</v>
      </c>
      <c r="D215" s="4">
        <v>43843</v>
      </c>
      <c r="E215" s="8">
        <v>267.54000000000002</v>
      </c>
      <c r="F215" s="4">
        <v>43958</v>
      </c>
      <c r="G215" s="8">
        <v>-358</v>
      </c>
      <c r="H215" s="4">
        <v>45999</v>
      </c>
      <c r="I215" s="8">
        <v>1683</v>
      </c>
      <c r="J215" s="8">
        <v>296968092</v>
      </c>
      <c r="K215" s="8">
        <v>72</v>
      </c>
      <c r="N215" s="8">
        <v>1.36</v>
      </c>
      <c r="O215" s="71">
        <v>13125.7</v>
      </c>
      <c r="P215" s="8">
        <v>12091.779999999999</v>
      </c>
      <c r="Q215" s="8">
        <v>1.621645</v>
      </c>
      <c r="R215" s="8">
        <v>13757.45</v>
      </c>
      <c r="S215" s="8">
        <v>1.621645</v>
      </c>
      <c r="T215" s="82">
        <v>13125.7</v>
      </c>
      <c r="U215" s="81" t="str">
        <f t="shared" si="6"/>
        <v>12020</v>
      </c>
      <c r="V215" s="80" t="str">
        <f t="shared" si="7"/>
        <v>Acima de 120 dias</v>
      </c>
    </row>
    <row r="216" spans="1:22" x14ac:dyDescent="0.3">
      <c r="A216" s="4">
        <v>44316</v>
      </c>
      <c r="B216" s="8">
        <v>29894663000189</v>
      </c>
      <c r="C216" s="8" t="s">
        <v>96</v>
      </c>
      <c r="D216" s="4">
        <v>43873</v>
      </c>
      <c r="E216" s="8">
        <v>299.3</v>
      </c>
      <c r="F216" s="4">
        <v>44172</v>
      </c>
      <c r="G216" s="8">
        <v>-144</v>
      </c>
      <c r="H216" s="4">
        <v>45999</v>
      </c>
      <c r="I216" s="8">
        <v>1683</v>
      </c>
      <c r="J216" s="8">
        <v>297072740</v>
      </c>
      <c r="K216" s="8">
        <v>72</v>
      </c>
      <c r="N216" s="8">
        <v>1.3729714724949</v>
      </c>
      <c r="O216" s="71">
        <v>12362.029999999999</v>
      </c>
      <c r="P216" s="8">
        <v>13359.4</v>
      </c>
      <c r="Q216" s="8">
        <v>1.711276</v>
      </c>
      <c r="R216" s="8">
        <v>13259.099999999999</v>
      </c>
      <c r="S216" s="8">
        <v>1.711276</v>
      </c>
      <c r="T216" s="82">
        <v>12362.029999999999</v>
      </c>
      <c r="U216" s="81" t="str">
        <f t="shared" si="6"/>
        <v>22020</v>
      </c>
      <c r="V216" s="80" t="str">
        <f t="shared" si="7"/>
        <v>Acima de 120 dias</v>
      </c>
    </row>
    <row r="217" spans="1:22" x14ac:dyDescent="0.3">
      <c r="A217" s="4">
        <v>44316</v>
      </c>
      <c r="B217" s="8">
        <v>29894663000189</v>
      </c>
      <c r="C217" s="8" t="s">
        <v>96</v>
      </c>
      <c r="D217" s="4">
        <v>43873</v>
      </c>
      <c r="E217" s="8">
        <v>222.1</v>
      </c>
      <c r="F217" s="4">
        <v>44142</v>
      </c>
      <c r="G217" s="8">
        <v>-174</v>
      </c>
      <c r="H217" s="4">
        <v>46029</v>
      </c>
      <c r="I217" s="8">
        <v>1713</v>
      </c>
      <c r="J217" s="8">
        <v>297075135</v>
      </c>
      <c r="K217" s="8">
        <v>72</v>
      </c>
      <c r="N217" s="8">
        <v>1.36</v>
      </c>
      <c r="O217" s="71">
        <v>9622.06</v>
      </c>
      <c r="P217" s="8">
        <v>10036.099999999997</v>
      </c>
      <c r="Q217" s="8">
        <v>1.6374660000000001</v>
      </c>
      <c r="R217" s="8">
        <v>10191.480000000001</v>
      </c>
      <c r="S217" s="8">
        <v>1.6374660000000001</v>
      </c>
      <c r="T217" s="82">
        <v>9622.06</v>
      </c>
      <c r="U217" s="81" t="str">
        <f t="shared" si="6"/>
        <v>22020</v>
      </c>
      <c r="V217" s="80" t="str">
        <f t="shared" si="7"/>
        <v>Acima de 120 dias</v>
      </c>
    </row>
    <row r="218" spans="1:22" x14ac:dyDescent="0.3">
      <c r="A218" s="4">
        <v>44316</v>
      </c>
      <c r="B218" s="8">
        <v>29894663000189</v>
      </c>
      <c r="C218" s="8" t="s">
        <v>96</v>
      </c>
      <c r="D218" s="4">
        <v>43903</v>
      </c>
      <c r="E218" s="8">
        <v>168.16</v>
      </c>
      <c r="F218" s="4">
        <v>44293</v>
      </c>
      <c r="G218" s="8">
        <v>-23</v>
      </c>
      <c r="H218" s="4">
        <v>46029</v>
      </c>
      <c r="I218" s="8">
        <v>1713</v>
      </c>
      <c r="J218" s="8">
        <v>297076959</v>
      </c>
      <c r="K218" s="8">
        <v>72</v>
      </c>
      <c r="N218" s="8">
        <v>1.36</v>
      </c>
      <c r="O218" s="71">
        <v>6398.87</v>
      </c>
      <c r="P218" s="8">
        <v>7533.5999999999976</v>
      </c>
      <c r="Q218" s="8">
        <v>1.66858</v>
      </c>
      <c r="R218" s="8">
        <v>6875.5999999999995</v>
      </c>
      <c r="S218" s="8">
        <v>1.66858</v>
      </c>
      <c r="T218" s="82">
        <v>6398.87</v>
      </c>
      <c r="U218" s="81" t="str">
        <f t="shared" si="6"/>
        <v>32020</v>
      </c>
      <c r="V218" s="80" t="str">
        <f t="shared" si="7"/>
        <v>1 a 30 dias</v>
      </c>
    </row>
    <row r="219" spans="1:22" x14ac:dyDescent="0.3">
      <c r="A219" s="4">
        <v>44316</v>
      </c>
      <c r="B219" s="8">
        <v>29894663000189</v>
      </c>
      <c r="C219" s="8" t="s">
        <v>96</v>
      </c>
      <c r="D219" s="4">
        <v>43903</v>
      </c>
      <c r="E219" s="8">
        <v>177</v>
      </c>
      <c r="F219" s="4">
        <v>44019</v>
      </c>
      <c r="G219" s="8">
        <v>-297</v>
      </c>
      <c r="H219" s="4">
        <v>46029</v>
      </c>
      <c r="I219" s="8">
        <v>1713</v>
      </c>
      <c r="J219" s="8">
        <v>297077842</v>
      </c>
      <c r="K219" s="8">
        <v>72</v>
      </c>
      <c r="N219" s="8">
        <v>1.36</v>
      </c>
      <c r="O219" s="71">
        <v>8384.61</v>
      </c>
      <c r="P219" s="8">
        <v>7929.5700000000006</v>
      </c>
      <c r="Q219" s="8">
        <v>1.6320220000000001</v>
      </c>
      <c r="R219" s="8">
        <v>8829.9599999999991</v>
      </c>
      <c r="S219" s="8">
        <v>1.6320220000000001</v>
      </c>
      <c r="T219" s="82">
        <v>8384.61</v>
      </c>
      <c r="U219" s="81" t="str">
        <f t="shared" si="6"/>
        <v>32020</v>
      </c>
      <c r="V219" s="80" t="str">
        <f t="shared" si="7"/>
        <v>Acima de 120 dias</v>
      </c>
    </row>
    <row r="220" spans="1:22" x14ac:dyDescent="0.3">
      <c r="A220" s="4">
        <v>44316</v>
      </c>
      <c r="B220" s="8">
        <v>29894663000189</v>
      </c>
      <c r="C220" s="8" t="s">
        <v>96</v>
      </c>
      <c r="D220" s="4">
        <v>43903</v>
      </c>
      <c r="E220" s="8">
        <v>204.3</v>
      </c>
      <c r="F220" s="4">
        <v>44050</v>
      </c>
      <c r="G220" s="8">
        <v>-266</v>
      </c>
      <c r="H220" s="4">
        <v>44568</v>
      </c>
      <c r="I220" s="8">
        <v>252</v>
      </c>
      <c r="J220" s="8">
        <v>297082324</v>
      </c>
      <c r="K220" s="8">
        <v>24</v>
      </c>
      <c r="N220" s="8">
        <v>1.4949999999999999</v>
      </c>
      <c r="O220" s="71">
        <v>3535.8199999999997</v>
      </c>
      <c r="P220" s="8">
        <v>3806.2799999999997</v>
      </c>
      <c r="Q220" s="8">
        <v>2.069439</v>
      </c>
      <c r="R220" s="8">
        <v>3573.59</v>
      </c>
      <c r="S220" s="8">
        <v>2.069439</v>
      </c>
      <c r="T220" s="82">
        <v>3535.8199999999997</v>
      </c>
      <c r="U220" s="81" t="str">
        <f t="shared" si="6"/>
        <v>32020</v>
      </c>
      <c r="V220" s="80" t="str">
        <f t="shared" si="7"/>
        <v>Acima de 120 dias</v>
      </c>
    </row>
    <row r="221" spans="1:22" x14ac:dyDescent="0.3">
      <c r="A221" s="4">
        <v>44316</v>
      </c>
      <c r="B221" s="8">
        <v>29894663000189</v>
      </c>
      <c r="C221" s="8" t="s">
        <v>96</v>
      </c>
      <c r="D221" s="4">
        <v>43791</v>
      </c>
      <c r="E221" s="8">
        <v>277.89</v>
      </c>
      <c r="F221" s="4">
        <v>43837</v>
      </c>
      <c r="G221" s="8">
        <v>-479</v>
      </c>
      <c r="H221" s="4">
        <v>45937</v>
      </c>
      <c r="I221" s="8">
        <v>1621</v>
      </c>
      <c r="J221" s="8">
        <v>297152336</v>
      </c>
      <c r="K221" s="8">
        <v>72</v>
      </c>
      <c r="N221" s="8">
        <v>1.3460000000000001</v>
      </c>
      <c r="O221" s="71">
        <v>14362.86</v>
      </c>
      <c r="P221" s="8">
        <v>12662.67</v>
      </c>
      <c r="Q221" s="8">
        <v>1.6903109999999999</v>
      </c>
      <c r="R221" s="8">
        <v>15172.279999999999</v>
      </c>
      <c r="S221" s="8">
        <v>1.6903109999999999</v>
      </c>
      <c r="T221" s="82">
        <v>14362.86</v>
      </c>
      <c r="U221" s="81" t="str">
        <f t="shared" si="6"/>
        <v>112019</v>
      </c>
      <c r="V221" s="80" t="str">
        <f t="shared" si="7"/>
        <v>Acima de 120 dias</v>
      </c>
    </row>
    <row r="222" spans="1:22" x14ac:dyDescent="0.3">
      <c r="A222" s="4">
        <v>44316</v>
      </c>
      <c r="B222" s="8">
        <v>29894663000189</v>
      </c>
      <c r="C222" s="8" t="s">
        <v>96</v>
      </c>
      <c r="D222" s="4">
        <v>43815</v>
      </c>
      <c r="E222" s="8">
        <v>132</v>
      </c>
      <c r="F222" s="4">
        <v>44019</v>
      </c>
      <c r="G222" s="8">
        <v>-297</v>
      </c>
      <c r="H222" s="4">
        <v>45968</v>
      </c>
      <c r="I222" s="8">
        <v>1652</v>
      </c>
      <c r="J222" s="8">
        <v>297158274</v>
      </c>
      <c r="K222" s="8">
        <v>72</v>
      </c>
      <c r="N222" s="8">
        <v>1.3599999999999999</v>
      </c>
      <c r="O222" s="71">
        <v>6142.44</v>
      </c>
      <c r="P222" s="8">
        <v>5972.53</v>
      </c>
      <c r="Q222" s="8">
        <v>1.635947</v>
      </c>
      <c r="R222" s="8">
        <v>6461.49</v>
      </c>
      <c r="S222" s="8">
        <v>1.635947</v>
      </c>
      <c r="T222" s="82">
        <v>6142.44</v>
      </c>
      <c r="U222" s="81" t="str">
        <f t="shared" si="6"/>
        <v>122019</v>
      </c>
      <c r="V222" s="80" t="str">
        <f t="shared" si="7"/>
        <v>Acima de 120 dias</v>
      </c>
    </row>
    <row r="223" spans="1:22" x14ac:dyDescent="0.3">
      <c r="A223" s="4">
        <v>44316</v>
      </c>
      <c r="B223" s="8">
        <v>29894663000189</v>
      </c>
      <c r="C223" s="8" t="s">
        <v>96</v>
      </c>
      <c r="D223" s="4">
        <v>43843</v>
      </c>
      <c r="E223" s="8">
        <v>162.5</v>
      </c>
      <c r="F223" s="4">
        <v>44323</v>
      </c>
      <c r="G223" s="8">
        <v>7</v>
      </c>
      <c r="H223" s="4">
        <v>45999</v>
      </c>
      <c r="I223" s="8">
        <v>1683</v>
      </c>
      <c r="J223" s="8">
        <v>297165463</v>
      </c>
      <c r="K223" s="8">
        <v>72</v>
      </c>
      <c r="N223" s="8">
        <v>1.36</v>
      </c>
      <c r="O223" s="71">
        <v>5994.11</v>
      </c>
      <c r="P223" s="8">
        <v>7344.37</v>
      </c>
      <c r="Q223" s="8">
        <v>1.6419189999999999</v>
      </c>
      <c r="R223" s="8">
        <v>6406.13</v>
      </c>
      <c r="S223" s="8">
        <v>1.6419189999999999</v>
      </c>
      <c r="T223" s="82">
        <v>5994.11</v>
      </c>
      <c r="U223" s="81" t="str">
        <f t="shared" si="6"/>
        <v>12020</v>
      </c>
      <c r="V223" s="80" t="str">
        <f t="shared" si="7"/>
        <v>1 a 30 dias</v>
      </c>
    </row>
    <row r="224" spans="1:22" x14ac:dyDescent="0.3">
      <c r="A224" s="4">
        <v>44316</v>
      </c>
      <c r="B224" s="8">
        <v>29894663000189</v>
      </c>
      <c r="C224" s="8" t="s">
        <v>96</v>
      </c>
      <c r="D224" s="4">
        <v>43873</v>
      </c>
      <c r="E224" s="8">
        <v>436.02</v>
      </c>
      <c r="F224" s="4">
        <v>43989</v>
      </c>
      <c r="G224" s="8">
        <v>-327</v>
      </c>
      <c r="H224" s="4">
        <v>45999</v>
      </c>
      <c r="I224" s="8">
        <v>1683</v>
      </c>
      <c r="J224" s="8">
        <v>297166850</v>
      </c>
      <c r="K224" s="8">
        <v>72</v>
      </c>
      <c r="N224" s="8">
        <v>1.36</v>
      </c>
      <c r="O224" s="71">
        <v>20781.419999999998</v>
      </c>
      <c r="P224" s="8">
        <v>19537.410000000003</v>
      </c>
      <c r="Q224" s="8">
        <v>1.6685289999999999</v>
      </c>
      <c r="R224" s="8">
        <v>21985.11</v>
      </c>
      <c r="S224" s="8">
        <v>1.6685289999999999</v>
      </c>
      <c r="T224" s="82">
        <v>20781.419999999998</v>
      </c>
      <c r="U224" s="81" t="str">
        <f t="shared" si="6"/>
        <v>22020</v>
      </c>
      <c r="V224" s="80" t="str">
        <f t="shared" si="7"/>
        <v>Acima de 120 dias</v>
      </c>
    </row>
    <row r="225" spans="1:22" x14ac:dyDescent="0.3">
      <c r="A225" s="4">
        <v>44316</v>
      </c>
      <c r="B225" s="8">
        <v>29894663000189</v>
      </c>
      <c r="C225" s="8" t="s">
        <v>96</v>
      </c>
      <c r="D225" s="4">
        <v>43873</v>
      </c>
      <c r="E225" s="8">
        <v>208.52</v>
      </c>
      <c r="F225" s="4">
        <v>44262</v>
      </c>
      <c r="G225" s="8">
        <v>-54</v>
      </c>
      <c r="H225" s="4">
        <v>46029</v>
      </c>
      <c r="I225" s="8">
        <v>1713</v>
      </c>
      <c r="J225" s="8">
        <v>297175734</v>
      </c>
      <c r="K225" s="8">
        <v>72</v>
      </c>
      <c r="N225" s="8">
        <v>1.36</v>
      </c>
      <c r="O225" s="71">
        <v>8166.4500000000007</v>
      </c>
      <c r="P225" s="8">
        <v>9422.4499999999989</v>
      </c>
      <c r="Q225" s="8">
        <v>1.655702</v>
      </c>
      <c r="R225" s="8">
        <v>8734.26</v>
      </c>
      <c r="S225" s="8">
        <v>1.655702</v>
      </c>
      <c r="T225" s="82">
        <v>8166.4500000000007</v>
      </c>
      <c r="U225" s="81" t="str">
        <f t="shared" si="6"/>
        <v>22020</v>
      </c>
      <c r="V225" s="80" t="str">
        <f t="shared" si="7"/>
        <v>31 a 60 dias</v>
      </c>
    </row>
    <row r="226" spans="1:22" x14ac:dyDescent="0.3">
      <c r="A226" s="4">
        <v>44316</v>
      </c>
      <c r="B226" s="8">
        <v>29894663000189</v>
      </c>
      <c r="C226" s="8" t="s">
        <v>96</v>
      </c>
      <c r="D226" s="4">
        <v>43873</v>
      </c>
      <c r="E226" s="8">
        <v>114</v>
      </c>
      <c r="F226" s="4">
        <v>44203</v>
      </c>
      <c r="G226" s="8">
        <v>-113</v>
      </c>
      <c r="H226" s="4">
        <v>46029</v>
      </c>
      <c r="I226" s="8">
        <v>1713</v>
      </c>
      <c r="J226" s="8">
        <v>297179448</v>
      </c>
      <c r="K226" s="8">
        <v>72</v>
      </c>
      <c r="N226" s="8">
        <v>1.3752711356931449</v>
      </c>
      <c r="O226" s="71">
        <v>4635.8600000000006</v>
      </c>
      <c r="P226" s="8">
        <v>5127.6899999999996</v>
      </c>
      <c r="Q226" s="8">
        <v>1.713573</v>
      </c>
      <c r="R226" s="8">
        <v>4986.26</v>
      </c>
      <c r="S226" s="8">
        <v>1.713573</v>
      </c>
      <c r="T226" s="82">
        <v>4635.8600000000006</v>
      </c>
      <c r="U226" s="81" t="str">
        <f t="shared" si="6"/>
        <v>22020</v>
      </c>
      <c r="V226" s="80" t="str">
        <f t="shared" si="7"/>
        <v>91 a 120 dias</v>
      </c>
    </row>
    <row r="227" spans="1:22" x14ac:dyDescent="0.3">
      <c r="A227" s="4">
        <v>44316</v>
      </c>
      <c r="B227" s="8">
        <v>29894663000189</v>
      </c>
      <c r="C227" s="8" t="s">
        <v>96</v>
      </c>
      <c r="D227" s="4">
        <v>43791</v>
      </c>
      <c r="E227" s="8">
        <v>153</v>
      </c>
      <c r="F227" s="4">
        <v>43868</v>
      </c>
      <c r="G227" s="8">
        <v>-448</v>
      </c>
      <c r="H227" s="4">
        <v>45937</v>
      </c>
      <c r="I227" s="8">
        <v>1621</v>
      </c>
      <c r="J227" s="8">
        <v>297252154</v>
      </c>
      <c r="K227" s="8">
        <v>72</v>
      </c>
      <c r="N227" s="8">
        <v>1.3460000000000001</v>
      </c>
      <c r="O227" s="71">
        <v>7786.11</v>
      </c>
      <c r="P227" s="8">
        <v>6971.77</v>
      </c>
      <c r="Q227" s="8">
        <v>1.664758</v>
      </c>
      <c r="R227" s="8">
        <v>8200.5499999999993</v>
      </c>
      <c r="S227" s="8">
        <v>1.664758</v>
      </c>
      <c r="T227" s="82">
        <v>7786.11</v>
      </c>
      <c r="U227" s="81" t="str">
        <f t="shared" si="6"/>
        <v>112019</v>
      </c>
      <c r="V227" s="80" t="str">
        <f t="shared" si="7"/>
        <v>Acima de 120 dias</v>
      </c>
    </row>
    <row r="228" spans="1:22" x14ac:dyDescent="0.3">
      <c r="A228" s="4">
        <v>44316</v>
      </c>
      <c r="B228" s="8">
        <v>29894663000189</v>
      </c>
      <c r="C228" s="8" t="s">
        <v>96</v>
      </c>
      <c r="D228" s="4">
        <v>43815</v>
      </c>
      <c r="E228" s="8">
        <v>158.66999999999999</v>
      </c>
      <c r="F228" s="4">
        <v>44111</v>
      </c>
      <c r="G228" s="8">
        <v>-205</v>
      </c>
      <c r="H228" s="4">
        <v>45968</v>
      </c>
      <c r="I228" s="8">
        <v>1652</v>
      </c>
      <c r="J228" s="8">
        <v>297252406</v>
      </c>
      <c r="K228" s="8">
        <v>72</v>
      </c>
      <c r="N228" s="8">
        <v>1.3599999999999999</v>
      </c>
      <c r="O228" s="71">
        <v>6876.86</v>
      </c>
      <c r="P228" s="8">
        <v>7179.19</v>
      </c>
      <c r="Q228" s="8">
        <v>1.6591990000000001</v>
      </c>
      <c r="R228" s="8">
        <v>7291.0199999999995</v>
      </c>
      <c r="S228" s="8">
        <v>1.6591990000000001</v>
      </c>
      <c r="T228" s="82">
        <v>6876.86</v>
      </c>
      <c r="U228" s="81" t="str">
        <f t="shared" si="6"/>
        <v>122019</v>
      </c>
      <c r="V228" s="80" t="str">
        <f t="shared" si="7"/>
        <v>Acima de 120 dias</v>
      </c>
    </row>
    <row r="229" spans="1:22" x14ac:dyDescent="0.3">
      <c r="A229" s="4">
        <v>44316</v>
      </c>
      <c r="B229" s="8">
        <v>29894663000189</v>
      </c>
      <c r="C229" s="8" t="s">
        <v>96</v>
      </c>
      <c r="D229" s="4">
        <v>43843</v>
      </c>
      <c r="E229" s="8">
        <v>296.20999999999998</v>
      </c>
      <c r="F229" s="4">
        <v>43958</v>
      </c>
      <c r="G229" s="8">
        <v>-358</v>
      </c>
      <c r="H229" s="4">
        <v>45999</v>
      </c>
      <c r="I229" s="8">
        <v>1683</v>
      </c>
      <c r="J229" s="8">
        <v>297269069</v>
      </c>
      <c r="K229" s="8">
        <v>72</v>
      </c>
      <c r="N229" s="8">
        <v>1.4950000000000001</v>
      </c>
      <c r="O229" s="71">
        <v>13668.789999999999</v>
      </c>
      <c r="P229" s="8">
        <v>12858.160000000002</v>
      </c>
      <c r="Q229" s="8">
        <v>1.982853</v>
      </c>
      <c r="R229" s="8">
        <v>14864.279999999999</v>
      </c>
      <c r="S229" s="8">
        <v>1.982853</v>
      </c>
      <c r="T229" s="82">
        <v>13668.789999999999</v>
      </c>
      <c r="U229" s="81" t="str">
        <f t="shared" si="6"/>
        <v>12020</v>
      </c>
      <c r="V229" s="80" t="str">
        <f t="shared" si="7"/>
        <v>Acima de 120 dias</v>
      </c>
    </row>
    <row r="230" spans="1:22" x14ac:dyDescent="0.3">
      <c r="A230" s="4">
        <v>44316</v>
      </c>
      <c r="B230" s="8">
        <v>29894663000189</v>
      </c>
      <c r="C230" s="8" t="s">
        <v>96</v>
      </c>
      <c r="D230" s="4">
        <v>43873</v>
      </c>
      <c r="E230" s="8">
        <v>176.2</v>
      </c>
      <c r="F230" s="4">
        <v>43958</v>
      </c>
      <c r="G230" s="8">
        <v>-358</v>
      </c>
      <c r="H230" s="4">
        <v>45999</v>
      </c>
      <c r="I230" s="8">
        <v>1683</v>
      </c>
      <c r="J230" s="8">
        <v>297271704</v>
      </c>
      <c r="K230" s="8">
        <v>72</v>
      </c>
      <c r="N230" s="8">
        <v>1.3669489944310123</v>
      </c>
      <c r="O230" s="71">
        <v>8520.3700000000008</v>
      </c>
      <c r="P230" s="8">
        <v>7878.909999999998</v>
      </c>
      <c r="Q230" s="8">
        <v>1.704912</v>
      </c>
      <c r="R230" s="8">
        <v>9049.08</v>
      </c>
      <c r="S230" s="8">
        <v>1.704912</v>
      </c>
      <c r="T230" s="82">
        <v>8520.3700000000008</v>
      </c>
      <c r="U230" s="81" t="str">
        <f t="shared" si="6"/>
        <v>22020</v>
      </c>
      <c r="V230" s="80" t="str">
        <f t="shared" si="7"/>
        <v>Acima de 120 dias</v>
      </c>
    </row>
    <row r="231" spans="1:22" x14ac:dyDescent="0.3">
      <c r="A231" s="4">
        <v>44316</v>
      </c>
      <c r="B231" s="8">
        <v>29894663000189</v>
      </c>
      <c r="C231" s="8" t="s">
        <v>96</v>
      </c>
      <c r="D231" s="4">
        <v>43903</v>
      </c>
      <c r="E231" s="8">
        <v>410.9</v>
      </c>
      <c r="F231" s="4">
        <v>43989</v>
      </c>
      <c r="G231" s="8">
        <v>-327</v>
      </c>
      <c r="H231" s="4">
        <v>44902</v>
      </c>
      <c r="I231" s="8">
        <v>586</v>
      </c>
      <c r="J231" s="8">
        <v>297279091</v>
      </c>
      <c r="K231" s="8">
        <v>36</v>
      </c>
      <c r="N231" s="8">
        <v>1.4949999999999999</v>
      </c>
      <c r="O231" s="71">
        <v>11332.49</v>
      </c>
      <c r="P231" s="8">
        <v>10631.63</v>
      </c>
      <c r="Q231" s="8">
        <v>2.0596130000000001</v>
      </c>
      <c r="R231" s="8">
        <v>11680.58</v>
      </c>
      <c r="S231" s="8">
        <v>2.0596130000000001</v>
      </c>
      <c r="T231" s="82">
        <v>11332.49</v>
      </c>
      <c r="U231" s="81" t="str">
        <f t="shared" si="6"/>
        <v>32020</v>
      </c>
      <c r="V231" s="80" t="str">
        <f t="shared" si="7"/>
        <v>Acima de 120 dias</v>
      </c>
    </row>
    <row r="232" spans="1:22" x14ac:dyDescent="0.3">
      <c r="A232" s="4">
        <v>44316</v>
      </c>
      <c r="B232" s="8">
        <v>29894663000189</v>
      </c>
      <c r="C232" s="8" t="s">
        <v>96</v>
      </c>
      <c r="D232" s="4">
        <v>43873</v>
      </c>
      <c r="E232" s="8">
        <v>394.53</v>
      </c>
      <c r="F232" s="4">
        <v>43989</v>
      </c>
      <c r="G232" s="8">
        <v>-327</v>
      </c>
      <c r="H232" s="4">
        <v>46029</v>
      </c>
      <c r="I232" s="8">
        <v>1713</v>
      </c>
      <c r="J232" s="8">
        <v>297279994</v>
      </c>
      <c r="K232" s="8">
        <v>72</v>
      </c>
      <c r="N232" s="8">
        <v>1.36</v>
      </c>
      <c r="O232" s="71">
        <v>18867.37</v>
      </c>
      <c r="P232" s="8">
        <v>17827.749999999996</v>
      </c>
      <c r="Q232" s="8">
        <v>1.6952069999999999</v>
      </c>
      <c r="R232" s="8">
        <v>20076.38</v>
      </c>
      <c r="S232" s="8">
        <v>1.6952069999999999</v>
      </c>
      <c r="T232" s="82">
        <v>18867.37</v>
      </c>
      <c r="U232" s="81" t="str">
        <f t="shared" si="6"/>
        <v>22020</v>
      </c>
      <c r="V232" s="80" t="str">
        <f t="shared" si="7"/>
        <v>Acima de 120 dias</v>
      </c>
    </row>
    <row r="233" spans="1:22" x14ac:dyDescent="0.3">
      <c r="A233" s="4">
        <v>44316</v>
      </c>
      <c r="B233" s="8">
        <v>29894663000189</v>
      </c>
      <c r="C233" s="8" t="s">
        <v>96</v>
      </c>
      <c r="D233" s="4">
        <v>43791</v>
      </c>
      <c r="E233" s="8">
        <v>376</v>
      </c>
      <c r="F233" s="4">
        <v>44323</v>
      </c>
      <c r="G233" s="8">
        <v>7</v>
      </c>
      <c r="H233" s="4">
        <v>45937</v>
      </c>
      <c r="I233" s="8">
        <v>1621</v>
      </c>
      <c r="J233" s="8">
        <v>297353553</v>
      </c>
      <c r="K233" s="8">
        <v>72</v>
      </c>
      <c r="N233" s="8">
        <v>1.3460000000000001</v>
      </c>
      <c r="O233" s="71">
        <v>13429.17</v>
      </c>
      <c r="P233" s="8">
        <v>17133.240000000002</v>
      </c>
      <c r="Q233" s="8">
        <v>1.6864680000000001</v>
      </c>
      <c r="R233" s="8">
        <v>14512.89</v>
      </c>
      <c r="S233" s="8">
        <v>1.6864680000000001</v>
      </c>
      <c r="T233" s="82">
        <v>13429.17</v>
      </c>
      <c r="U233" s="81" t="str">
        <f t="shared" si="6"/>
        <v>112019</v>
      </c>
      <c r="V233" s="80" t="str">
        <f t="shared" si="7"/>
        <v>1 a 30 dias</v>
      </c>
    </row>
    <row r="234" spans="1:22" x14ac:dyDescent="0.3">
      <c r="A234" s="4">
        <v>44316</v>
      </c>
      <c r="B234" s="8">
        <v>29894663000189</v>
      </c>
      <c r="C234" s="8" t="s">
        <v>96</v>
      </c>
      <c r="D234" s="4">
        <v>43815</v>
      </c>
      <c r="E234" s="8">
        <v>84.48</v>
      </c>
      <c r="F234" s="4">
        <v>43868</v>
      </c>
      <c r="G234" s="8">
        <v>-448</v>
      </c>
      <c r="H234" s="4">
        <v>45968</v>
      </c>
      <c r="I234" s="8">
        <v>1652</v>
      </c>
      <c r="J234" s="8">
        <v>297357295</v>
      </c>
      <c r="K234" s="8">
        <v>72</v>
      </c>
      <c r="N234" s="8">
        <v>1.3599999999999999</v>
      </c>
      <c r="O234" s="71">
        <v>4356.08</v>
      </c>
      <c r="P234" s="8">
        <v>3822.4300000000007</v>
      </c>
      <c r="Q234" s="8">
        <v>1.6322920000000001</v>
      </c>
      <c r="R234" s="8">
        <v>4557.8100000000004</v>
      </c>
      <c r="S234" s="8">
        <v>1.6322920000000001</v>
      </c>
      <c r="T234" s="82">
        <v>4356.08</v>
      </c>
      <c r="U234" s="81" t="str">
        <f t="shared" si="6"/>
        <v>122019</v>
      </c>
      <c r="V234" s="80" t="str">
        <f t="shared" si="7"/>
        <v>Acima de 120 dias</v>
      </c>
    </row>
    <row r="235" spans="1:22" x14ac:dyDescent="0.3">
      <c r="A235" s="4">
        <v>44316</v>
      </c>
      <c r="B235" s="8">
        <v>29894663000189</v>
      </c>
      <c r="C235" s="8" t="s">
        <v>96</v>
      </c>
      <c r="D235" s="4">
        <v>43903</v>
      </c>
      <c r="E235" s="8">
        <v>464.2</v>
      </c>
      <c r="F235" s="4">
        <v>43958</v>
      </c>
      <c r="G235" s="8">
        <v>-358</v>
      </c>
      <c r="H235" s="4">
        <v>46062</v>
      </c>
      <c r="I235" s="8">
        <v>1746</v>
      </c>
      <c r="J235" s="8">
        <v>297386848</v>
      </c>
      <c r="K235" s="8">
        <v>72</v>
      </c>
      <c r="N235" s="8">
        <v>1.36</v>
      </c>
      <c r="O235" s="71">
        <v>23124.71</v>
      </c>
      <c r="P235" s="8">
        <v>20971.769999999997</v>
      </c>
      <c r="Q235" s="8">
        <v>1.626098</v>
      </c>
      <c r="R235" s="8">
        <v>24298.629999999997</v>
      </c>
      <c r="S235" s="8">
        <v>1.626098</v>
      </c>
      <c r="T235" s="82">
        <v>23124.71</v>
      </c>
      <c r="U235" s="81" t="str">
        <f t="shared" si="6"/>
        <v>32020</v>
      </c>
      <c r="V235" s="80" t="str">
        <f t="shared" si="7"/>
        <v>Acima de 120 dias</v>
      </c>
    </row>
    <row r="236" spans="1:22" x14ac:dyDescent="0.3">
      <c r="A236" s="4">
        <v>44316</v>
      </c>
      <c r="B236" s="8">
        <v>29894663000189</v>
      </c>
      <c r="C236" s="8" t="s">
        <v>96</v>
      </c>
      <c r="D236" s="4">
        <v>43791</v>
      </c>
      <c r="E236" s="8">
        <v>159.47</v>
      </c>
      <c r="F236" s="4">
        <v>43868</v>
      </c>
      <c r="G236" s="8">
        <v>-448</v>
      </c>
      <c r="H236" s="4">
        <v>45937</v>
      </c>
      <c r="I236" s="8">
        <v>1621</v>
      </c>
      <c r="J236" s="8">
        <v>297450056</v>
      </c>
      <c r="K236" s="8">
        <v>72</v>
      </c>
      <c r="N236" s="8">
        <v>1.3460000000000001</v>
      </c>
      <c r="O236" s="71">
        <v>8200.5400000000009</v>
      </c>
      <c r="P236" s="8">
        <v>7266.5899999999992</v>
      </c>
      <c r="Q236" s="8">
        <v>1.5988849999999999</v>
      </c>
      <c r="R236" s="8">
        <v>8547.27</v>
      </c>
      <c r="S236" s="8">
        <v>1.5988849999999999</v>
      </c>
      <c r="T236" s="82">
        <v>8200.5400000000009</v>
      </c>
      <c r="U236" s="81" t="str">
        <f t="shared" si="6"/>
        <v>112019</v>
      </c>
      <c r="V236" s="80" t="str">
        <f t="shared" si="7"/>
        <v>Acima de 120 dias</v>
      </c>
    </row>
    <row r="237" spans="1:22" x14ac:dyDescent="0.3">
      <c r="A237" s="4">
        <v>44316</v>
      </c>
      <c r="B237" s="8">
        <v>29894663000189</v>
      </c>
      <c r="C237" s="8" t="s">
        <v>96</v>
      </c>
      <c r="D237" s="4">
        <v>43791</v>
      </c>
      <c r="E237" s="8">
        <v>111.05</v>
      </c>
      <c r="F237" s="4">
        <v>43928</v>
      </c>
      <c r="G237" s="8">
        <v>-388</v>
      </c>
      <c r="H237" s="4">
        <v>45937</v>
      </c>
      <c r="I237" s="8">
        <v>1621</v>
      </c>
      <c r="J237" s="8">
        <v>297451344</v>
      </c>
      <c r="K237" s="8">
        <v>72</v>
      </c>
      <c r="N237" s="8">
        <v>1.3460000000000001</v>
      </c>
      <c r="O237" s="71">
        <v>5459.44</v>
      </c>
      <c r="P237" s="8">
        <v>5060.1899999999996</v>
      </c>
      <c r="Q237" s="8">
        <v>1.6309469999999999</v>
      </c>
      <c r="R237" s="8">
        <v>5729.99</v>
      </c>
      <c r="S237" s="8">
        <v>1.6309469999999999</v>
      </c>
      <c r="T237" s="82">
        <v>5459.44</v>
      </c>
      <c r="U237" s="81" t="str">
        <f t="shared" si="6"/>
        <v>112019</v>
      </c>
      <c r="V237" s="80" t="str">
        <f t="shared" si="7"/>
        <v>Acima de 120 dias</v>
      </c>
    </row>
    <row r="238" spans="1:22" x14ac:dyDescent="0.3">
      <c r="A238" s="4">
        <v>44316</v>
      </c>
      <c r="B238" s="8">
        <v>29894663000189</v>
      </c>
      <c r="C238" s="8" t="s">
        <v>96</v>
      </c>
      <c r="D238" s="4">
        <v>43873</v>
      </c>
      <c r="E238" s="8">
        <v>286.10000000000002</v>
      </c>
      <c r="F238" s="4">
        <v>44142</v>
      </c>
      <c r="G238" s="8">
        <v>-174</v>
      </c>
      <c r="H238" s="4">
        <v>45999</v>
      </c>
      <c r="I238" s="8">
        <v>1683</v>
      </c>
      <c r="J238" s="8">
        <v>297466204</v>
      </c>
      <c r="K238" s="8">
        <v>72</v>
      </c>
      <c r="N238" s="8">
        <v>1.36</v>
      </c>
      <c r="O238" s="71">
        <v>12001.08</v>
      </c>
      <c r="P238" s="8">
        <v>12819.720000000001</v>
      </c>
      <c r="Q238" s="8">
        <v>1.634871</v>
      </c>
      <c r="R238" s="8">
        <v>12709.210000000001</v>
      </c>
      <c r="S238" s="8">
        <v>1.634871</v>
      </c>
      <c r="T238" s="82">
        <v>12001.08</v>
      </c>
      <c r="U238" s="81" t="str">
        <f t="shared" si="6"/>
        <v>22020</v>
      </c>
      <c r="V238" s="80" t="str">
        <f t="shared" si="7"/>
        <v>Acima de 120 dias</v>
      </c>
    </row>
    <row r="239" spans="1:22" x14ac:dyDescent="0.3">
      <c r="A239" s="4">
        <v>44316</v>
      </c>
      <c r="B239" s="8">
        <v>29894663000189</v>
      </c>
      <c r="C239" s="8" t="s">
        <v>96</v>
      </c>
      <c r="D239" s="4">
        <v>43873</v>
      </c>
      <c r="E239" s="8">
        <v>264</v>
      </c>
      <c r="F239" s="4">
        <v>43958</v>
      </c>
      <c r="G239" s="8">
        <v>-358</v>
      </c>
      <c r="H239" s="4">
        <v>46029</v>
      </c>
      <c r="I239" s="8">
        <v>1713</v>
      </c>
      <c r="J239" s="8">
        <v>297472151</v>
      </c>
      <c r="K239" s="8">
        <v>72</v>
      </c>
      <c r="N239" s="8">
        <v>1.36</v>
      </c>
      <c r="O239" s="71">
        <v>12930.76</v>
      </c>
      <c r="P239" s="8">
        <v>11929.43</v>
      </c>
      <c r="Q239" s="8">
        <v>1.676925</v>
      </c>
      <c r="R239" s="8">
        <v>13698.14</v>
      </c>
      <c r="S239" s="8">
        <v>1.676925</v>
      </c>
      <c r="T239" s="82">
        <v>12930.76</v>
      </c>
      <c r="U239" s="81" t="str">
        <f t="shared" si="6"/>
        <v>22020</v>
      </c>
      <c r="V239" s="80" t="str">
        <f t="shared" si="7"/>
        <v>Acima de 120 dias</v>
      </c>
    </row>
    <row r="240" spans="1:22" x14ac:dyDescent="0.3">
      <c r="A240" s="4">
        <v>44316</v>
      </c>
      <c r="B240" s="8">
        <v>29894663000189</v>
      </c>
      <c r="C240" s="8" t="s">
        <v>96</v>
      </c>
      <c r="D240" s="4">
        <v>43791</v>
      </c>
      <c r="E240" s="8">
        <v>324</v>
      </c>
      <c r="F240" s="4">
        <v>43897</v>
      </c>
      <c r="G240" s="8">
        <v>-419</v>
      </c>
      <c r="H240" s="4">
        <v>45937</v>
      </c>
      <c r="I240" s="8">
        <v>1621</v>
      </c>
      <c r="J240" s="8">
        <v>297553510</v>
      </c>
      <c r="K240" s="8">
        <v>72</v>
      </c>
      <c r="N240" s="8">
        <v>1.3460000000000001</v>
      </c>
      <c r="O240" s="71">
        <v>16081.4</v>
      </c>
      <c r="P240" s="8">
        <v>14763.760000000004</v>
      </c>
      <c r="Q240" s="8">
        <v>1.6967719999999999</v>
      </c>
      <c r="R240" s="8">
        <v>17041.75</v>
      </c>
      <c r="S240" s="8">
        <v>1.6967719999999999</v>
      </c>
      <c r="T240" s="82">
        <v>16081.4</v>
      </c>
      <c r="U240" s="81" t="str">
        <f t="shared" si="6"/>
        <v>112019</v>
      </c>
      <c r="V240" s="80" t="str">
        <f t="shared" si="7"/>
        <v>Acima de 120 dias</v>
      </c>
    </row>
    <row r="241" spans="1:22" x14ac:dyDescent="0.3">
      <c r="A241" s="4">
        <v>44316</v>
      </c>
      <c r="B241" s="8">
        <v>29894663000189</v>
      </c>
      <c r="C241" s="8" t="s">
        <v>96</v>
      </c>
      <c r="D241" s="4">
        <v>43791</v>
      </c>
      <c r="E241" s="8">
        <v>100.35</v>
      </c>
      <c r="F241" s="4">
        <v>44172</v>
      </c>
      <c r="G241" s="8">
        <v>-144</v>
      </c>
      <c r="H241" s="4">
        <v>45937</v>
      </c>
      <c r="I241" s="8">
        <v>1621</v>
      </c>
      <c r="J241" s="8">
        <v>297555182</v>
      </c>
      <c r="K241" s="8">
        <v>72</v>
      </c>
      <c r="N241" s="8">
        <v>1.3460000000000001</v>
      </c>
      <c r="O241" s="71">
        <v>4083.3199999999997</v>
      </c>
      <c r="P241" s="8">
        <v>4572.6099999999997</v>
      </c>
      <c r="Q241" s="8">
        <v>1.6896530000000001</v>
      </c>
      <c r="R241" s="8">
        <v>4375.08</v>
      </c>
      <c r="S241" s="8">
        <v>1.6896530000000001</v>
      </c>
      <c r="T241" s="82">
        <v>4083.3199999999997</v>
      </c>
      <c r="U241" s="81" t="str">
        <f t="shared" si="6"/>
        <v>112019</v>
      </c>
      <c r="V241" s="80" t="str">
        <f t="shared" si="7"/>
        <v>Acima de 120 dias</v>
      </c>
    </row>
    <row r="242" spans="1:22" x14ac:dyDescent="0.3">
      <c r="A242" s="4">
        <v>44316</v>
      </c>
      <c r="B242" s="8">
        <v>29894663000189</v>
      </c>
      <c r="C242" s="8" t="s">
        <v>96</v>
      </c>
      <c r="D242" s="4">
        <v>43873</v>
      </c>
      <c r="E242" s="8">
        <v>88.34</v>
      </c>
      <c r="F242" s="4">
        <v>43928</v>
      </c>
      <c r="G242" s="8">
        <v>-388</v>
      </c>
      <c r="H242" s="4">
        <v>46029</v>
      </c>
      <c r="I242" s="8">
        <v>1713</v>
      </c>
      <c r="J242" s="8">
        <v>297576182</v>
      </c>
      <c r="K242" s="8">
        <v>72</v>
      </c>
      <c r="N242" s="8">
        <v>1.36</v>
      </c>
      <c r="O242" s="71">
        <v>4448.74</v>
      </c>
      <c r="P242" s="8">
        <v>3991.8400000000011</v>
      </c>
      <c r="Q242" s="8">
        <v>1.6333420000000001</v>
      </c>
      <c r="R242" s="8">
        <v>4672.01</v>
      </c>
      <c r="S242" s="8">
        <v>1.6333420000000001</v>
      </c>
      <c r="T242" s="82">
        <v>4448.74</v>
      </c>
      <c r="U242" s="81" t="str">
        <f t="shared" si="6"/>
        <v>22020</v>
      </c>
      <c r="V242" s="80" t="str">
        <f t="shared" si="7"/>
        <v>Acima de 120 dias</v>
      </c>
    </row>
    <row r="243" spans="1:22" x14ac:dyDescent="0.3">
      <c r="A243" s="4">
        <v>44316</v>
      </c>
      <c r="B243" s="8">
        <v>29894663000189</v>
      </c>
      <c r="C243" s="8" t="s">
        <v>96</v>
      </c>
      <c r="D243" s="4">
        <v>43903</v>
      </c>
      <c r="E243" s="8">
        <v>124.03</v>
      </c>
      <c r="F243" s="4">
        <v>44019</v>
      </c>
      <c r="G243" s="8">
        <v>-297</v>
      </c>
      <c r="H243" s="4">
        <v>46029</v>
      </c>
      <c r="I243" s="8">
        <v>1713</v>
      </c>
      <c r="J243" s="8">
        <v>297580962</v>
      </c>
      <c r="K243" s="8">
        <v>72</v>
      </c>
      <c r="N243" s="8">
        <v>1.36</v>
      </c>
      <c r="O243" s="71">
        <v>5808.43</v>
      </c>
      <c r="P243" s="8">
        <v>5556.579999999999</v>
      </c>
      <c r="Q243" s="8">
        <v>1.694221</v>
      </c>
      <c r="R243" s="8">
        <v>6187.46</v>
      </c>
      <c r="S243" s="8">
        <v>1.694221</v>
      </c>
      <c r="T243" s="82">
        <v>5808.43</v>
      </c>
      <c r="U243" s="81" t="str">
        <f t="shared" si="6"/>
        <v>32020</v>
      </c>
      <c r="V243" s="80" t="str">
        <f t="shared" si="7"/>
        <v>Acima de 120 dias</v>
      </c>
    </row>
    <row r="244" spans="1:22" x14ac:dyDescent="0.3">
      <c r="A244" s="4">
        <v>44316</v>
      </c>
      <c r="B244" s="8">
        <v>29894663000189</v>
      </c>
      <c r="C244" s="8" t="s">
        <v>96</v>
      </c>
      <c r="D244" s="4">
        <v>43873</v>
      </c>
      <c r="E244" s="8">
        <v>150.55000000000001</v>
      </c>
      <c r="F244" s="4">
        <v>44050</v>
      </c>
      <c r="G244" s="8">
        <v>-266</v>
      </c>
      <c r="H244" s="4">
        <v>46029</v>
      </c>
      <c r="I244" s="8">
        <v>1713</v>
      </c>
      <c r="J244" s="8">
        <v>297674671</v>
      </c>
      <c r="K244" s="8">
        <v>72</v>
      </c>
      <c r="N244" s="8">
        <v>1.36</v>
      </c>
      <c r="O244" s="71">
        <v>6973.84</v>
      </c>
      <c r="P244" s="8">
        <v>6802.97</v>
      </c>
      <c r="Q244" s="8">
        <v>1.637572</v>
      </c>
      <c r="R244" s="8">
        <v>7359.93</v>
      </c>
      <c r="S244" s="8">
        <v>1.637572</v>
      </c>
      <c r="T244" s="82">
        <v>6973.84</v>
      </c>
      <c r="U244" s="81" t="str">
        <f t="shared" si="6"/>
        <v>22020</v>
      </c>
      <c r="V244" s="80" t="str">
        <f t="shared" si="7"/>
        <v>Acima de 120 dias</v>
      </c>
    </row>
    <row r="245" spans="1:22" x14ac:dyDescent="0.3">
      <c r="A245" s="4">
        <v>44316</v>
      </c>
      <c r="B245" s="8">
        <v>29894663000189</v>
      </c>
      <c r="C245" s="8" t="s">
        <v>96</v>
      </c>
      <c r="D245" s="4">
        <v>43843</v>
      </c>
      <c r="E245" s="8">
        <v>174.28</v>
      </c>
      <c r="F245" s="4">
        <v>43958</v>
      </c>
      <c r="G245" s="8">
        <v>-358</v>
      </c>
      <c r="H245" s="4">
        <v>45937</v>
      </c>
      <c r="I245" s="8">
        <v>1621</v>
      </c>
      <c r="J245" s="8">
        <v>297754086</v>
      </c>
      <c r="K245" s="8">
        <v>72</v>
      </c>
      <c r="N245" s="8">
        <v>1.36</v>
      </c>
      <c r="O245" s="71">
        <v>8321.3799999999992</v>
      </c>
      <c r="P245" s="8">
        <v>7743.8100000000022</v>
      </c>
      <c r="Q245" s="8">
        <v>1.682547</v>
      </c>
      <c r="R245" s="8">
        <v>8796.4599999999991</v>
      </c>
      <c r="S245" s="8">
        <v>1.682547</v>
      </c>
      <c r="T245" s="82">
        <v>8321.3799999999992</v>
      </c>
      <c r="U245" s="81" t="str">
        <f t="shared" si="6"/>
        <v>12020</v>
      </c>
      <c r="V245" s="80" t="str">
        <f t="shared" si="7"/>
        <v>Acima de 120 dias</v>
      </c>
    </row>
    <row r="246" spans="1:22" x14ac:dyDescent="0.3">
      <c r="A246" s="4">
        <v>44316</v>
      </c>
      <c r="B246" s="8">
        <v>29894663000189</v>
      </c>
      <c r="C246" s="8" t="s">
        <v>96</v>
      </c>
      <c r="D246" s="4">
        <v>43815</v>
      </c>
      <c r="E246" s="8">
        <v>149.65</v>
      </c>
      <c r="F246" s="4">
        <v>43868</v>
      </c>
      <c r="G246" s="8">
        <v>-448</v>
      </c>
      <c r="H246" s="4">
        <v>45968</v>
      </c>
      <c r="I246" s="8">
        <v>1652</v>
      </c>
      <c r="J246" s="8">
        <v>297757190</v>
      </c>
      <c r="K246" s="8">
        <v>72</v>
      </c>
      <c r="N246" s="8">
        <v>1.3599999999999999</v>
      </c>
      <c r="O246" s="71">
        <v>7703.08</v>
      </c>
      <c r="P246" s="8">
        <v>6771.06</v>
      </c>
      <c r="Q246" s="8">
        <v>1.6430769999999999</v>
      </c>
      <c r="R246" s="8">
        <v>8073.77</v>
      </c>
      <c r="S246" s="8">
        <v>1.6430769999999999</v>
      </c>
      <c r="T246" s="82">
        <v>7703.08</v>
      </c>
      <c r="U246" s="81" t="str">
        <f t="shared" si="6"/>
        <v>122019</v>
      </c>
      <c r="V246" s="80" t="str">
        <f t="shared" si="7"/>
        <v>Acima de 120 dias</v>
      </c>
    </row>
    <row r="247" spans="1:22" x14ac:dyDescent="0.3">
      <c r="A247" s="4">
        <v>44316</v>
      </c>
      <c r="B247" s="8">
        <v>29894663000189</v>
      </c>
      <c r="C247" s="8" t="s">
        <v>96</v>
      </c>
      <c r="D247" s="4">
        <v>43843</v>
      </c>
      <c r="E247" s="8">
        <v>85.96</v>
      </c>
      <c r="F247" s="4">
        <v>43868</v>
      </c>
      <c r="G247" s="8">
        <v>-448</v>
      </c>
      <c r="H247" s="4">
        <v>45968</v>
      </c>
      <c r="I247" s="8">
        <v>1652</v>
      </c>
      <c r="J247" s="8">
        <v>297759138</v>
      </c>
      <c r="K247" s="8">
        <v>72</v>
      </c>
      <c r="N247" s="8">
        <v>1.36</v>
      </c>
      <c r="O247" s="71">
        <v>4425.95</v>
      </c>
      <c r="P247" s="8">
        <v>3852.4700000000003</v>
      </c>
      <c r="Q247" s="8">
        <v>1.6413610000000001</v>
      </c>
      <c r="R247" s="8">
        <v>4637.62</v>
      </c>
      <c r="S247" s="8">
        <v>1.6413610000000001</v>
      </c>
      <c r="T247" s="82">
        <v>4425.95</v>
      </c>
      <c r="U247" s="81" t="str">
        <f t="shared" si="6"/>
        <v>12020</v>
      </c>
      <c r="V247" s="80" t="str">
        <f t="shared" si="7"/>
        <v>Acima de 120 dias</v>
      </c>
    </row>
    <row r="248" spans="1:22" x14ac:dyDescent="0.3">
      <c r="A248" s="4">
        <v>44316</v>
      </c>
      <c r="B248" s="8">
        <v>29894663000189</v>
      </c>
      <c r="C248" s="8" t="s">
        <v>96</v>
      </c>
      <c r="D248" s="4">
        <v>43843</v>
      </c>
      <c r="E248" s="8">
        <v>80.87</v>
      </c>
      <c r="F248" s="4">
        <v>44323</v>
      </c>
      <c r="G248" s="8">
        <v>7</v>
      </c>
      <c r="H248" s="4">
        <v>45999</v>
      </c>
      <c r="I248" s="8">
        <v>1683</v>
      </c>
      <c r="J248" s="8">
        <v>297769987</v>
      </c>
      <c r="K248" s="8">
        <v>72</v>
      </c>
      <c r="N248" s="8">
        <v>1.36</v>
      </c>
      <c r="O248" s="71">
        <v>2976.49</v>
      </c>
      <c r="P248" s="8">
        <v>3655.0499999999997</v>
      </c>
      <c r="Q248" s="8">
        <v>1.651462</v>
      </c>
      <c r="R248" s="8">
        <v>3188.04</v>
      </c>
      <c r="S248" s="8">
        <v>1.651462</v>
      </c>
      <c r="T248" s="82">
        <v>2976.49</v>
      </c>
      <c r="U248" s="81" t="str">
        <f t="shared" si="6"/>
        <v>12020</v>
      </c>
      <c r="V248" s="80" t="str">
        <f t="shared" si="7"/>
        <v>1 a 30 dias</v>
      </c>
    </row>
    <row r="249" spans="1:22" x14ac:dyDescent="0.3">
      <c r="A249" s="4">
        <v>44316</v>
      </c>
      <c r="B249" s="8">
        <v>29894663000189</v>
      </c>
      <c r="C249" s="8" t="s">
        <v>96</v>
      </c>
      <c r="D249" s="4">
        <v>43815</v>
      </c>
      <c r="E249" s="8">
        <v>186</v>
      </c>
      <c r="F249" s="4">
        <v>44081</v>
      </c>
      <c r="G249" s="8">
        <v>-235</v>
      </c>
      <c r="H249" s="4">
        <v>45937</v>
      </c>
      <c r="I249" s="8">
        <v>1621</v>
      </c>
      <c r="J249" s="8">
        <v>297853212</v>
      </c>
      <c r="K249" s="8">
        <v>72</v>
      </c>
      <c r="N249" s="8">
        <v>1.3599999999999999</v>
      </c>
      <c r="O249" s="71">
        <v>8127.56</v>
      </c>
      <c r="P249" s="8">
        <v>8345.2000000000007</v>
      </c>
      <c r="Q249" s="8">
        <v>1.688858</v>
      </c>
      <c r="R249" s="8">
        <v>8644.02</v>
      </c>
      <c r="S249" s="8">
        <v>1.688858</v>
      </c>
      <c r="T249" s="82">
        <v>8127.56</v>
      </c>
      <c r="U249" s="81" t="str">
        <f t="shared" si="6"/>
        <v>122019</v>
      </c>
      <c r="V249" s="80" t="str">
        <f t="shared" si="7"/>
        <v>Acima de 120 dias</v>
      </c>
    </row>
    <row r="250" spans="1:22" x14ac:dyDescent="0.3">
      <c r="A250" s="4">
        <v>44316</v>
      </c>
      <c r="B250" s="8">
        <v>29894663000189</v>
      </c>
      <c r="C250" s="8" t="s">
        <v>96</v>
      </c>
      <c r="D250" s="4">
        <v>43815</v>
      </c>
      <c r="E250" s="8">
        <v>108.63</v>
      </c>
      <c r="F250" s="4">
        <v>43868</v>
      </c>
      <c r="G250" s="8">
        <v>-448</v>
      </c>
      <c r="H250" s="4">
        <v>45968</v>
      </c>
      <c r="I250" s="8">
        <v>1652</v>
      </c>
      <c r="J250" s="8">
        <v>297855676</v>
      </c>
      <c r="K250" s="8">
        <v>72</v>
      </c>
      <c r="N250" s="8">
        <v>1.3599999999999999</v>
      </c>
      <c r="O250" s="71">
        <v>5591.4400000000005</v>
      </c>
      <c r="P250" s="8">
        <v>4915.0900000000011</v>
      </c>
      <c r="Q250" s="8">
        <v>1.643219</v>
      </c>
      <c r="R250" s="8">
        <v>5860.7</v>
      </c>
      <c r="S250" s="8">
        <v>1.643219</v>
      </c>
      <c r="T250" s="82">
        <v>5591.4400000000005</v>
      </c>
      <c r="U250" s="81" t="str">
        <f t="shared" si="6"/>
        <v>122019</v>
      </c>
      <c r="V250" s="80" t="str">
        <f t="shared" si="7"/>
        <v>Acima de 120 dias</v>
      </c>
    </row>
    <row r="251" spans="1:22" x14ac:dyDescent="0.3">
      <c r="A251" s="4">
        <v>44316</v>
      </c>
      <c r="B251" s="8">
        <v>29894663000189</v>
      </c>
      <c r="C251" s="8" t="s">
        <v>96</v>
      </c>
      <c r="D251" s="4">
        <v>43843</v>
      </c>
      <c r="E251" s="8">
        <v>82</v>
      </c>
      <c r="F251" s="4">
        <v>44111</v>
      </c>
      <c r="G251" s="8">
        <v>-205</v>
      </c>
      <c r="H251" s="4">
        <v>45999</v>
      </c>
      <c r="I251" s="8">
        <v>1683</v>
      </c>
      <c r="J251" s="8">
        <v>297871029</v>
      </c>
      <c r="K251" s="8">
        <v>72</v>
      </c>
      <c r="N251" s="8">
        <v>1.36957</v>
      </c>
      <c r="O251" s="71">
        <v>3553.26</v>
      </c>
      <c r="P251" s="8">
        <v>3695.39</v>
      </c>
      <c r="Q251" s="8">
        <v>1.707746</v>
      </c>
      <c r="R251" s="8">
        <v>3799.24</v>
      </c>
      <c r="S251" s="8">
        <v>1.707746</v>
      </c>
      <c r="T251" s="82">
        <v>3553.26</v>
      </c>
      <c r="U251" s="81" t="str">
        <f t="shared" si="6"/>
        <v>12020</v>
      </c>
      <c r="V251" s="80" t="str">
        <f t="shared" si="7"/>
        <v>Acima de 120 dias</v>
      </c>
    </row>
    <row r="252" spans="1:22" x14ac:dyDescent="0.3">
      <c r="A252" s="4">
        <v>44316</v>
      </c>
      <c r="B252" s="8">
        <v>29894663000189</v>
      </c>
      <c r="C252" s="8" t="s">
        <v>96</v>
      </c>
      <c r="D252" s="4">
        <v>43903</v>
      </c>
      <c r="E252" s="8">
        <v>285.29000000000002</v>
      </c>
      <c r="F252" s="4">
        <v>43928</v>
      </c>
      <c r="G252" s="8">
        <v>-388</v>
      </c>
      <c r="H252" s="4">
        <v>45999</v>
      </c>
      <c r="I252" s="8">
        <v>1683</v>
      </c>
      <c r="J252" s="8">
        <v>297968413</v>
      </c>
      <c r="K252" s="8">
        <v>72</v>
      </c>
      <c r="N252" s="8">
        <v>1.36</v>
      </c>
      <c r="O252" s="71">
        <v>14240.949999999999</v>
      </c>
      <c r="P252" s="8">
        <v>12671.47</v>
      </c>
      <c r="Q252" s="8">
        <v>1.63836</v>
      </c>
      <c r="R252" s="8">
        <v>14955.539999999999</v>
      </c>
      <c r="S252" s="8">
        <v>1.63836</v>
      </c>
      <c r="T252" s="82">
        <v>14240.949999999999</v>
      </c>
      <c r="U252" s="81" t="str">
        <f t="shared" si="6"/>
        <v>32020</v>
      </c>
      <c r="V252" s="80" t="str">
        <f t="shared" si="7"/>
        <v>Acima de 120 dias</v>
      </c>
    </row>
    <row r="253" spans="1:22" x14ac:dyDescent="0.3">
      <c r="A253" s="4">
        <v>44316</v>
      </c>
      <c r="B253" s="8">
        <v>29894663000189</v>
      </c>
      <c r="C253" s="8" t="s">
        <v>96</v>
      </c>
      <c r="D253" s="4">
        <v>43873</v>
      </c>
      <c r="E253" s="8">
        <v>90.98</v>
      </c>
      <c r="F253" s="4">
        <v>43989</v>
      </c>
      <c r="G253" s="8">
        <v>-327</v>
      </c>
      <c r="H253" s="4">
        <v>46029</v>
      </c>
      <c r="I253" s="8">
        <v>1713</v>
      </c>
      <c r="J253" s="8">
        <v>297979824</v>
      </c>
      <c r="K253" s="8">
        <v>72</v>
      </c>
      <c r="N253" s="8">
        <v>1.5130000000000001</v>
      </c>
      <c r="O253" s="71">
        <v>4083.33</v>
      </c>
      <c r="P253" s="8">
        <v>3927.55</v>
      </c>
      <c r="Q253" s="8">
        <v>2.0601120000000002</v>
      </c>
      <c r="R253" s="8">
        <v>4498.72</v>
      </c>
      <c r="S253" s="8">
        <v>2.0601120000000002</v>
      </c>
      <c r="T253" s="82">
        <v>4083.33</v>
      </c>
      <c r="U253" s="81" t="str">
        <f t="shared" si="6"/>
        <v>22020</v>
      </c>
      <c r="V253" s="80" t="str">
        <f t="shared" si="7"/>
        <v>Acima de 120 dias</v>
      </c>
    </row>
    <row r="254" spans="1:22" x14ac:dyDescent="0.3">
      <c r="A254" s="4">
        <v>44316</v>
      </c>
      <c r="B254" s="8">
        <v>29894663000189</v>
      </c>
      <c r="C254" s="8" t="s">
        <v>96</v>
      </c>
      <c r="D254" s="4">
        <v>43873</v>
      </c>
      <c r="E254" s="8">
        <v>381.6</v>
      </c>
      <c r="F254" s="4">
        <v>44172</v>
      </c>
      <c r="G254" s="8">
        <v>-144</v>
      </c>
      <c r="H254" s="4">
        <v>45664</v>
      </c>
      <c r="I254" s="8">
        <v>1348</v>
      </c>
      <c r="J254" s="8">
        <v>297980944</v>
      </c>
      <c r="K254" s="8">
        <v>60</v>
      </c>
      <c r="N254" s="8">
        <v>1.4949999999999999</v>
      </c>
      <c r="O254" s="71">
        <v>13224.54</v>
      </c>
      <c r="P254" s="8">
        <v>14846.369999999995</v>
      </c>
      <c r="Q254" s="8">
        <v>2.057566</v>
      </c>
      <c r="R254" s="8">
        <v>14495.4</v>
      </c>
      <c r="S254" s="8">
        <v>2.057566</v>
      </c>
      <c r="T254" s="82">
        <v>13224.54</v>
      </c>
      <c r="U254" s="81" t="str">
        <f t="shared" si="6"/>
        <v>22020</v>
      </c>
      <c r="V254" s="80" t="str">
        <f t="shared" si="7"/>
        <v>Acima de 120 dias</v>
      </c>
    </row>
    <row r="255" spans="1:22" x14ac:dyDescent="0.3">
      <c r="A255" s="4">
        <v>44316</v>
      </c>
      <c r="B255" s="8">
        <v>29894663000189</v>
      </c>
      <c r="C255" s="8" t="s">
        <v>96</v>
      </c>
      <c r="D255" s="4">
        <v>43873</v>
      </c>
      <c r="E255" s="8">
        <v>86.64</v>
      </c>
      <c r="F255" s="4">
        <v>44323</v>
      </c>
      <c r="G255" s="8">
        <v>7</v>
      </c>
      <c r="H255" s="4">
        <v>46029</v>
      </c>
      <c r="I255" s="8">
        <v>1713</v>
      </c>
      <c r="J255" s="8">
        <v>298080716</v>
      </c>
      <c r="K255" s="8">
        <v>72</v>
      </c>
      <c r="N255" s="8">
        <v>1.36</v>
      </c>
      <c r="O255" s="71">
        <v>3189.67</v>
      </c>
      <c r="P255" s="8">
        <v>3915.0500000000011</v>
      </c>
      <c r="Q255" s="8">
        <v>1.6959949999999999</v>
      </c>
      <c r="R255" s="8">
        <v>3455.75</v>
      </c>
      <c r="S255" s="8">
        <v>1.6959949999999999</v>
      </c>
      <c r="T255" s="82">
        <v>3189.67</v>
      </c>
      <c r="U255" s="81" t="str">
        <f t="shared" si="6"/>
        <v>22020</v>
      </c>
      <c r="V255" s="80" t="str">
        <f t="shared" si="7"/>
        <v>1 a 30 dias</v>
      </c>
    </row>
    <row r="256" spans="1:22" x14ac:dyDescent="0.3">
      <c r="A256" s="4">
        <v>44316</v>
      </c>
      <c r="B256" s="8">
        <v>29894663000189</v>
      </c>
      <c r="C256" s="8" t="s">
        <v>96</v>
      </c>
      <c r="D256" s="4">
        <v>43791</v>
      </c>
      <c r="E256" s="8">
        <v>100</v>
      </c>
      <c r="F256" s="4">
        <v>44019</v>
      </c>
      <c r="G256" s="8">
        <v>-297</v>
      </c>
      <c r="H256" s="4">
        <v>45937</v>
      </c>
      <c r="I256" s="8">
        <v>1621</v>
      </c>
      <c r="J256" s="8">
        <v>298151427</v>
      </c>
      <c r="K256" s="8">
        <v>72</v>
      </c>
      <c r="N256" s="8">
        <v>1.3460000000000001</v>
      </c>
      <c r="O256" s="71">
        <v>4643.49</v>
      </c>
      <c r="P256" s="8">
        <v>4556.7700000000004</v>
      </c>
      <c r="Q256" s="8">
        <v>1.5974999999999999</v>
      </c>
      <c r="R256" s="8">
        <v>4859.83</v>
      </c>
      <c r="S256" s="8">
        <v>1.5974999999999999</v>
      </c>
      <c r="T256" s="82">
        <v>4643.49</v>
      </c>
      <c r="U256" s="81" t="str">
        <f t="shared" si="6"/>
        <v>112019</v>
      </c>
      <c r="V256" s="80" t="str">
        <f t="shared" si="7"/>
        <v>Acima de 120 dias</v>
      </c>
    </row>
    <row r="257" spans="1:22" x14ac:dyDescent="0.3">
      <c r="A257" s="4">
        <v>44316</v>
      </c>
      <c r="B257" s="8">
        <v>29894663000189</v>
      </c>
      <c r="C257" s="8" t="s">
        <v>96</v>
      </c>
      <c r="D257" s="4">
        <v>43791</v>
      </c>
      <c r="E257" s="8">
        <v>114.46</v>
      </c>
      <c r="F257" s="4">
        <v>44323</v>
      </c>
      <c r="G257" s="8">
        <v>7</v>
      </c>
      <c r="H257" s="4">
        <v>45937</v>
      </c>
      <c r="I257" s="8">
        <v>1621</v>
      </c>
      <c r="J257" s="8">
        <v>298153309</v>
      </c>
      <c r="K257" s="8">
        <v>72</v>
      </c>
      <c r="N257" s="8">
        <v>1.3460000000000001</v>
      </c>
      <c r="O257" s="71">
        <v>4090.38</v>
      </c>
      <c r="P257" s="8">
        <v>5215.6099999999997</v>
      </c>
      <c r="Q257" s="8">
        <v>1.683883</v>
      </c>
      <c r="R257" s="8">
        <v>4417.93</v>
      </c>
      <c r="S257" s="8">
        <v>1.683883</v>
      </c>
      <c r="T257" s="82">
        <v>4090.38</v>
      </c>
      <c r="U257" s="81" t="str">
        <f t="shared" si="6"/>
        <v>112019</v>
      </c>
      <c r="V257" s="80" t="str">
        <f t="shared" si="7"/>
        <v>1 a 30 dias</v>
      </c>
    </row>
    <row r="258" spans="1:22" x14ac:dyDescent="0.3">
      <c r="A258" s="4">
        <v>44316</v>
      </c>
      <c r="B258" s="8">
        <v>29894663000189</v>
      </c>
      <c r="C258" s="8" t="s">
        <v>96</v>
      </c>
      <c r="D258" s="4">
        <v>43815</v>
      </c>
      <c r="E258" s="8">
        <v>288</v>
      </c>
      <c r="F258" s="4">
        <v>44323</v>
      </c>
      <c r="G258" s="8">
        <v>7</v>
      </c>
      <c r="H258" s="4">
        <v>45968</v>
      </c>
      <c r="I258" s="8">
        <v>1652</v>
      </c>
      <c r="J258" s="8">
        <v>298158820</v>
      </c>
      <c r="K258" s="8">
        <v>72</v>
      </c>
      <c r="N258" s="8">
        <v>1.3599999999999999</v>
      </c>
      <c r="O258" s="71">
        <v>10530.51</v>
      </c>
      <c r="P258" s="8">
        <v>13030.829999999998</v>
      </c>
      <c r="Q258" s="8">
        <v>1.6322669999999999</v>
      </c>
      <c r="R258" s="8">
        <v>11217.86</v>
      </c>
      <c r="S258" s="8">
        <v>1.6322669999999999</v>
      </c>
      <c r="T258" s="82">
        <v>10530.51</v>
      </c>
      <c r="U258" s="81" t="str">
        <f t="shared" ref="U258:U321" si="8">MONTH(D258)&amp;YEAR(D258)</f>
        <v>122019</v>
      </c>
      <c r="V258" s="80" t="str">
        <f t="shared" si="7"/>
        <v>1 a 30 dias</v>
      </c>
    </row>
    <row r="259" spans="1:22" x14ac:dyDescent="0.3">
      <c r="A259" s="4">
        <v>44316</v>
      </c>
      <c r="B259" s="8">
        <v>29894663000189</v>
      </c>
      <c r="C259" s="8" t="s">
        <v>96</v>
      </c>
      <c r="D259" s="4">
        <v>43815</v>
      </c>
      <c r="E259" s="8">
        <v>177.86</v>
      </c>
      <c r="F259" s="4">
        <v>44081</v>
      </c>
      <c r="G259" s="8">
        <v>-235</v>
      </c>
      <c r="H259" s="4">
        <v>45968</v>
      </c>
      <c r="I259" s="8">
        <v>1652</v>
      </c>
      <c r="J259" s="8">
        <v>298159660</v>
      </c>
      <c r="K259" s="8">
        <v>72</v>
      </c>
      <c r="N259" s="8">
        <v>1.3599999999999999</v>
      </c>
      <c r="O259" s="71">
        <v>7932.21</v>
      </c>
      <c r="P259" s="8">
        <v>8047.4200000000019</v>
      </c>
      <c r="Q259" s="8">
        <v>1.6282129999999999</v>
      </c>
      <c r="R259" s="8">
        <v>8350.7199999999993</v>
      </c>
      <c r="S259" s="8">
        <v>1.6282129999999999</v>
      </c>
      <c r="T259" s="82">
        <v>7932.21</v>
      </c>
      <c r="U259" s="81" t="str">
        <f t="shared" si="8"/>
        <v>122019</v>
      </c>
      <c r="V259" s="80" t="str">
        <f t="shared" ref="V259:V322" si="9">_xlfn.IFS(G259&lt;-120,"Acima de 120 dias",G259&lt;=-90,"91 a 120 dias",G259&lt;=-61,"61 a 90 dias",G259&lt;=-31,"31 a 60 dias",G259&gt;=-30,"1 a 30 dias")</f>
        <v>Acima de 120 dias</v>
      </c>
    </row>
    <row r="260" spans="1:22" x14ac:dyDescent="0.3">
      <c r="A260" s="4">
        <v>44316</v>
      </c>
      <c r="B260" s="8">
        <v>29894663000189</v>
      </c>
      <c r="C260" s="8" t="s">
        <v>96</v>
      </c>
      <c r="D260" s="4">
        <v>43843</v>
      </c>
      <c r="E260" s="8">
        <v>115</v>
      </c>
      <c r="F260" s="4">
        <v>44172</v>
      </c>
      <c r="G260" s="8">
        <v>-144</v>
      </c>
      <c r="H260" s="4">
        <v>45999</v>
      </c>
      <c r="I260" s="8">
        <v>1683</v>
      </c>
      <c r="J260" s="8">
        <v>298164325</v>
      </c>
      <c r="K260" s="8">
        <v>72</v>
      </c>
      <c r="N260" s="8">
        <v>1.36</v>
      </c>
      <c r="O260" s="71">
        <v>4796.8999999999996</v>
      </c>
      <c r="P260" s="8">
        <v>5197.5599999999995</v>
      </c>
      <c r="Q260" s="8">
        <v>1.6624300000000001</v>
      </c>
      <c r="R260" s="8">
        <v>5108.54</v>
      </c>
      <c r="S260" s="8">
        <v>1.6624300000000001</v>
      </c>
      <c r="T260" s="82">
        <v>4796.8999999999996</v>
      </c>
      <c r="U260" s="81" t="str">
        <f t="shared" si="8"/>
        <v>12020</v>
      </c>
      <c r="V260" s="80" t="str">
        <f t="shared" si="9"/>
        <v>Acima de 120 dias</v>
      </c>
    </row>
    <row r="261" spans="1:22" x14ac:dyDescent="0.3">
      <c r="A261" s="4">
        <v>44316</v>
      </c>
      <c r="B261" s="8">
        <v>29894663000189</v>
      </c>
      <c r="C261" s="8" t="s">
        <v>96</v>
      </c>
      <c r="D261" s="4">
        <v>43873</v>
      </c>
      <c r="E261" s="8">
        <v>228</v>
      </c>
      <c r="F261" s="4">
        <v>44172</v>
      </c>
      <c r="G261" s="8">
        <v>-144</v>
      </c>
      <c r="H261" s="4">
        <v>46029</v>
      </c>
      <c r="I261" s="8">
        <v>1713</v>
      </c>
      <c r="J261" s="8">
        <v>298173334</v>
      </c>
      <c r="K261" s="8">
        <v>72</v>
      </c>
      <c r="N261" s="8">
        <v>1.36</v>
      </c>
      <c r="O261" s="71">
        <v>9623.57</v>
      </c>
      <c r="P261" s="8">
        <v>10302.690000000004</v>
      </c>
      <c r="Q261" s="8">
        <v>1.6505860000000001</v>
      </c>
      <c r="R261" s="8">
        <v>10234.18</v>
      </c>
      <c r="S261" s="8">
        <v>1.6505860000000001</v>
      </c>
      <c r="T261" s="82">
        <v>9623.57</v>
      </c>
      <c r="U261" s="81" t="str">
        <f t="shared" si="8"/>
        <v>22020</v>
      </c>
      <c r="V261" s="80" t="str">
        <f t="shared" si="9"/>
        <v>Acima de 120 dias</v>
      </c>
    </row>
    <row r="262" spans="1:22" x14ac:dyDescent="0.3">
      <c r="A262" s="4">
        <v>44316</v>
      </c>
      <c r="B262" s="8">
        <v>29894663000189</v>
      </c>
      <c r="C262" s="8" t="s">
        <v>96</v>
      </c>
      <c r="D262" s="4">
        <v>43815</v>
      </c>
      <c r="E262" s="8">
        <v>110.58</v>
      </c>
      <c r="F262" s="4">
        <v>44323</v>
      </c>
      <c r="G262" s="8">
        <v>7</v>
      </c>
      <c r="H262" s="4">
        <v>45937</v>
      </c>
      <c r="I262" s="8">
        <v>1621</v>
      </c>
      <c r="J262" s="8">
        <v>298252210</v>
      </c>
      <c r="K262" s="8">
        <v>72</v>
      </c>
      <c r="N262" s="8">
        <v>1.368428</v>
      </c>
      <c r="O262" s="71">
        <v>3930.94</v>
      </c>
      <c r="P262" s="8">
        <v>4948.9399999999996</v>
      </c>
      <c r="Q262" s="8">
        <v>1.7076070000000001</v>
      </c>
      <c r="R262" s="8">
        <v>4244.95</v>
      </c>
      <c r="S262" s="8">
        <v>1.7076070000000001</v>
      </c>
      <c r="T262" s="82">
        <v>3930.94</v>
      </c>
      <c r="U262" s="81" t="str">
        <f t="shared" si="8"/>
        <v>122019</v>
      </c>
      <c r="V262" s="80" t="str">
        <f t="shared" si="9"/>
        <v>1 a 30 dias</v>
      </c>
    </row>
    <row r="263" spans="1:22" x14ac:dyDescent="0.3">
      <c r="A263" s="4">
        <v>44316</v>
      </c>
      <c r="B263" s="8">
        <v>29894663000189</v>
      </c>
      <c r="C263" s="8" t="s">
        <v>96</v>
      </c>
      <c r="D263" s="4">
        <v>43791</v>
      </c>
      <c r="E263" s="8">
        <v>150</v>
      </c>
      <c r="F263" s="4">
        <v>44081</v>
      </c>
      <c r="G263" s="8">
        <v>-235</v>
      </c>
      <c r="H263" s="4">
        <v>45937</v>
      </c>
      <c r="I263" s="8">
        <v>1621</v>
      </c>
      <c r="J263" s="8">
        <v>298254703</v>
      </c>
      <c r="K263" s="8">
        <v>72</v>
      </c>
      <c r="N263" s="8">
        <v>1.3460000000000001</v>
      </c>
      <c r="O263" s="71">
        <v>6539.33</v>
      </c>
      <c r="P263" s="8">
        <v>6835.06</v>
      </c>
      <c r="Q263" s="8">
        <v>1.701608</v>
      </c>
      <c r="R263" s="8">
        <v>6989.75</v>
      </c>
      <c r="S263" s="8">
        <v>1.701608</v>
      </c>
      <c r="T263" s="82">
        <v>6539.33</v>
      </c>
      <c r="U263" s="81" t="str">
        <f t="shared" si="8"/>
        <v>112019</v>
      </c>
      <c r="V263" s="80" t="str">
        <f t="shared" si="9"/>
        <v>Acima de 120 dias</v>
      </c>
    </row>
    <row r="264" spans="1:22" x14ac:dyDescent="0.3">
      <c r="A264" s="4">
        <v>44316</v>
      </c>
      <c r="B264" s="8">
        <v>29894663000189</v>
      </c>
      <c r="C264" s="8" t="s">
        <v>96</v>
      </c>
      <c r="D264" s="4">
        <v>43843</v>
      </c>
      <c r="E264" s="8">
        <v>289.43</v>
      </c>
      <c r="F264" s="4">
        <v>44142</v>
      </c>
      <c r="G264" s="8">
        <v>-174</v>
      </c>
      <c r="H264" s="4">
        <v>45999</v>
      </c>
      <c r="I264" s="8">
        <v>1683</v>
      </c>
      <c r="J264" s="8">
        <v>298268404</v>
      </c>
      <c r="K264" s="8">
        <v>72</v>
      </c>
      <c r="N264" s="8">
        <v>1.36</v>
      </c>
      <c r="O264" s="71">
        <v>12426.43</v>
      </c>
      <c r="P264" s="8">
        <v>13081.07</v>
      </c>
      <c r="Q264" s="8">
        <v>1.636436</v>
      </c>
      <c r="R264" s="8">
        <v>13146.56</v>
      </c>
      <c r="S264" s="8">
        <v>1.636436</v>
      </c>
      <c r="T264" s="82">
        <v>12426.43</v>
      </c>
      <c r="U264" s="81" t="str">
        <f t="shared" si="8"/>
        <v>12020</v>
      </c>
      <c r="V264" s="80" t="str">
        <f t="shared" si="9"/>
        <v>Acima de 120 dias</v>
      </c>
    </row>
    <row r="265" spans="1:22" x14ac:dyDescent="0.3">
      <c r="A265" s="4">
        <v>44316</v>
      </c>
      <c r="B265" s="8">
        <v>29894663000189</v>
      </c>
      <c r="C265" s="8" t="s">
        <v>96</v>
      </c>
      <c r="D265" s="4">
        <v>43936</v>
      </c>
      <c r="E265" s="8">
        <v>802</v>
      </c>
      <c r="F265" s="4">
        <v>43958</v>
      </c>
      <c r="G265" s="8">
        <v>-358</v>
      </c>
      <c r="H265" s="4">
        <v>46062</v>
      </c>
      <c r="I265" s="8">
        <v>1746</v>
      </c>
      <c r="J265" s="8">
        <v>298284897</v>
      </c>
      <c r="K265" s="8">
        <v>72</v>
      </c>
      <c r="N265" s="8">
        <v>1.3599999999999999</v>
      </c>
      <c r="O265" s="71">
        <v>39875.18</v>
      </c>
      <c r="P265" s="8">
        <v>35970.539999999986</v>
      </c>
      <c r="Q265" s="8">
        <v>1.636809</v>
      </c>
      <c r="R265" s="8">
        <v>41980.83</v>
      </c>
      <c r="S265" s="8">
        <v>1.636809</v>
      </c>
      <c r="T265" s="82">
        <v>39875.18</v>
      </c>
      <c r="U265" s="81" t="str">
        <f t="shared" si="8"/>
        <v>42020</v>
      </c>
      <c r="V265" s="80" t="str">
        <f t="shared" si="9"/>
        <v>Acima de 120 dias</v>
      </c>
    </row>
    <row r="266" spans="1:22" x14ac:dyDescent="0.3">
      <c r="A266" s="4">
        <v>44316</v>
      </c>
      <c r="B266" s="8">
        <v>29894663000189</v>
      </c>
      <c r="C266" s="8" t="s">
        <v>96</v>
      </c>
      <c r="D266" s="4">
        <v>43815</v>
      </c>
      <c r="E266" s="8">
        <v>299.3</v>
      </c>
      <c r="F266" s="4">
        <v>43897</v>
      </c>
      <c r="G266" s="8">
        <v>-419</v>
      </c>
      <c r="H266" s="4">
        <v>45968</v>
      </c>
      <c r="I266" s="8">
        <v>1652</v>
      </c>
      <c r="J266" s="8">
        <v>298361617</v>
      </c>
      <c r="K266" s="8">
        <v>72</v>
      </c>
      <c r="N266" s="8">
        <v>1.5129999999999999</v>
      </c>
      <c r="O266" s="71">
        <v>299.3</v>
      </c>
      <c r="P266" s="8">
        <v>12939.269999999999</v>
      </c>
      <c r="Q266" s="8">
        <v>2.0621040000000002</v>
      </c>
      <c r="R266" s="8">
        <v>299.3</v>
      </c>
      <c r="S266" s="8">
        <v>2.0621040000000002</v>
      </c>
      <c r="T266" s="82">
        <v>299.3</v>
      </c>
      <c r="U266" s="81" t="str">
        <f t="shared" si="8"/>
        <v>122019</v>
      </c>
      <c r="V266" s="80" t="str">
        <f t="shared" si="9"/>
        <v>Acima de 120 dias</v>
      </c>
    </row>
    <row r="267" spans="1:22" x14ac:dyDescent="0.3">
      <c r="A267" s="4">
        <v>44316</v>
      </c>
      <c r="B267" s="8">
        <v>29894663000189</v>
      </c>
      <c r="C267" s="8" t="s">
        <v>96</v>
      </c>
      <c r="D267" s="4">
        <v>43815</v>
      </c>
      <c r="E267" s="8">
        <v>141.22999999999999</v>
      </c>
      <c r="F267" s="4">
        <v>43837</v>
      </c>
      <c r="G267" s="8">
        <v>-479</v>
      </c>
      <c r="H267" s="4">
        <v>45968</v>
      </c>
      <c r="I267" s="8">
        <v>1652</v>
      </c>
      <c r="J267" s="8">
        <v>298463580</v>
      </c>
      <c r="K267" s="8">
        <v>72</v>
      </c>
      <c r="N267" s="8">
        <v>1.3599999999999999</v>
      </c>
      <c r="O267" s="71">
        <v>7361.78</v>
      </c>
      <c r="P267" s="8">
        <v>6390.1199999999981</v>
      </c>
      <c r="Q267" s="8">
        <v>1.6852879999999999</v>
      </c>
      <c r="R267" s="8">
        <v>7760.7</v>
      </c>
      <c r="S267" s="8">
        <v>1.6852879999999999</v>
      </c>
      <c r="T267" s="82">
        <v>7361.78</v>
      </c>
      <c r="U267" s="81" t="str">
        <f t="shared" si="8"/>
        <v>122019</v>
      </c>
      <c r="V267" s="80" t="str">
        <f t="shared" si="9"/>
        <v>Acima de 120 dias</v>
      </c>
    </row>
    <row r="268" spans="1:22" x14ac:dyDescent="0.3">
      <c r="A268" s="4">
        <v>44316</v>
      </c>
      <c r="B268" s="8">
        <v>29894663000189</v>
      </c>
      <c r="C268" s="8" t="s">
        <v>96</v>
      </c>
      <c r="D268" s="4">
        <v>43903</v>
      </c>
      <c r="E268" s="8">
        <v>265</v>
      </c>
      <c r="F268" s="4">
        <v>44019</v>
      </c>
      <c r="G268" s="8">
        <v>-297</v>
      </c>
      <c r="H268" s="4">
        <v>45999</v>
      </c>
      <c r="I268" s="8">
        <v>1683</v>
      </c>
      <c r="J268" s="8">
        <v>298473269</v>
      </c>
      <c r="K268" s="8">
        <v>72</v>
      </c>
      <c r="N268" s="8">
        <v>1.36</v>
      </c>
      <c r="O268" s="71">
        <v>12296.17</v>
      </c>
      <c r="P268" s="8">
        <v>11770.319999999998</v>
      </c>
      <c r="Q268" s="8">
        <v>1.6995690000000001</v>
      </c>
      <c r="R268" s="8">
        <v>13096.87</v>
      </c>
      <c r="S268" s="8">
        <v>1.6995690000000001</v>
      </c>
      <c r="T268" s="82">
        <v>12296.17</v>
      </c>
      <c r="U268" s="81" t="str">
        <f t="shared" si="8"/>
        <v>32020</v>
      </c>
      <c r="V268" s="80" t="str">
        <f t="shared" si="9"/>
        <v>Acima de 120 dias</v>
      </c>
    </row>
    <row r="269" spans="1:22" x14ac:dyDescent="0.3">
      <c r="A269" s="4">
        <v>44316</v>
      </c>
      <c r="B269" s="8">
        <v>29894663000189</v>
      </c>
      <c r="C269" s="8" t="s">
        <v>96</v>
      </c>
      <c r="D269" s="4">
        <v>43873</v>
      </c>
      <c r="E269" s="8">
        <v>263</v>
      </c>
      <c r="F269" s="4">
        <v>43897</v>
      </c>
      <c r="G269" s="8">
        <v>-419</v>
      </c>
      <c r="H269" s="4">
        <v>46029</v>
      </c>
      <c r="I269" s="8">
        <v>1713</v>
      </c>
      <c r="J269" s="8">
        <v>298479257</v>
      </c>
      <c r="K269" s="8">
        <v>72</v>
      </c>
      <c r="N269" s="8">
        <v>1.36</v>
      </c>
      <c r="O269" s="71">
        <v>13496.03</v>
      </c>
      <c r="P269" s="8">
        <v>11884.239999999998</v>
      </c>
      <c r="Q269" s="8">
        <v>1.638277</v>
      </c>
      <c r="R269" s="8">
        <v>14172.24</v>
      </c>
      <c r="S269" s="8">
        <v>1.638277</v>
      </c>
      <c r="T269" s="82">
        <v>13496.03</v>
      </c>
      <c r="U269" s="81" t="str">
        <f t="shared" si="8"/>
        <v>22020</v>
      </c>
      <c r="V269" s="80" t="str">
        <f t="shared" si="9"/>
        <v>Acima de 120 dias</v>
      </c>
    </row>
    <row r="270" spans="1:22" x14ac:dyDescent="0.3">
      <c r="A270" s="4">
        <v>44316</v>
      </c>
      <c r="B270" s="8">
        <v>29894663000189</v>
      </c>
      <c r="C270" s="8" t="s">
        <v>96</v>
      </c>
      <c r="D270" s="4">
        <v>43873</v>
      </c>
      <c r="E270" s="8">
        <v>590.34</v>
      </c>
      <c r="F270" s="4">
        <v>44050</v>
      </c>
      <c r="G270" s="8">
        <v>-266</v>
      </c>
      <c r="H270" s="4">
        <v>45999</v>
      </c>
      <c r="I270" s="8">
        <v>1683</v>
      </c>
      <c r="J270" s="8">
        <v>298570097</v>
      </c>
      <c r="K270" s="8">
        <v>72</v>
      </c>
      <c r="N270" s="8">
        <v>1.36</v>
      </c>
      <c r="O270" s="71">
        <v>27028.5</v>
      </c>
      <c r="P270" s="8">
        <v>26452.239999999994</v>
      </c>
      <c r="Q270" s="8">
        <v>1.653956</v>
      </c>
      <c r="R270" s="8">
        <v>28585.57</v>
      </c>
      <c r="S270" s="8">
        <v>1.653956</v>
      </c>
      <c r="T270" s="82">
        <v>27028.5</v>
      </c>
      <c r="U270" s="81" t="str">
        <f t="shared" si="8"/>
        <v>22020</v>
      </c>
      <c r="V270" s="80" t="str">
        <f t="shared" si="9"/>
        <v>Acima de 120 dias</v>
      </c>
    </row>
    <row r="271" spans="1:22" x14ac:dyDescent="0.3">
      <c r="A271" s="4">
        <v>44316</v>
      </c>
      <c r="B271" s="8">
        <v>29894663000189</v>
      </c>
      <c r="C271" s="8" t="s">
        <v>96</v>
      </c>
      <c r="D271" s="4">
        <v>43873</v>
      </c>
      <c r="E271" s="8">
        <v>220</v>
      </c>
      <c r="F271" s="4">
        <v>43897</v>
      </c>
      <c r="G271" s="8">
        <v>-419</v>
      </c>
      <c r="H271" s="4">
        <v>46029</v>
      </c>
      <c r="I271" s="8">
        <v>1713</v>
      </c>
      <c r="J271" s="8">
        <v>298581107</v>
      </c>
      <c r="K271" s="8">
        <v>72</v>
      </c>
      <c r="N271" s="8">
        <v>1.4950000000000001</v>
      </c>
      <c r="O271" s="71">
        <v>10554.77</v>
      </c>
      <c r="P271" s="8">
        <v>9547.9400000000023</v>
      </c>
      <c r="Q271" s="8">
        <v>2.0477020000000001</v>
      </c>
      <c r="R271" s="8">
        <v>11574.71</v>
      </c>
      <c r="S271" s="8">
        <v>2.0477020000000001</v>
      </c>
      <c r="T271" s="82">
        <v>10554.77</v>
      </c>
      <c r="U271" s="81" t="str">
        <f t="shared" si="8"/>
        <v>22020</v>
      </c>
      <c r="V271" s="80" t="str">
        <f t="shared" si="9"/>
        <v>Acima de 120 dias</v>
      </c>
    </row>
    <row r="272" spans="1:22" x14ac:dyDescent="0.3">
      <c r="A272" s="4">
        <v>44316</v>
      </c>
      <c r="B272" s="8">
        <v>29894663000189</v>
      </c>
      <c r="C272" s="8" t="s">
        <v>96</v>
      </c>
      <c r="D272" s="4">
        <v>43903</v>
      </c>
      <c r="E272" s="8">
        <v>88.33</v>
      </c>
      <c r="F272" s="4">
        <v>44172</v>
      </c>
      <c r="G272" s="8">
        <v>-144</v>
      </c>
      <c r="H272" s="4">
        <v>46029</v>
      </c>
      <c r="I272" s="8">
        <v>1713</v>
      </c>
      <c r="J272" s="8">
        <v>298582031</v>
      </c>
      <c r="K272" s="8">
        <v>72</v>
      </c>
      <c r="N272" s="8">
        <v>1.36</v>
      </c>
      <c r="O272" s="71">
        <v>3692.04</v>
      </c>
      <c r="P272" s="8">
        <v>3957.1399999999994</v>
      </c>
      <c r="Q272" s="8">
        <v>1.698064</v>
      </c>
      <c r="R272" s="8">
        <v>3964.86</v>
      </c>
      <c r="S272" s="8">
        <v>1.698064</v>
      </c>
      <c r="T272" s="82">
        <v>3692.04</v>
      </c>
      <c r="U272" s="81" t="str">
        <f t="shared" si="8"/>
        <v>32020</v>
      </c>
      <c r="V272" s="80" t="str">
        <f t="shared" si="9"/>
        <v>Acima de 120 dias</v>
      </c>
    </row>
    <row r="273" spans="1:22" x14ac:dyDescent="0.3">
      <c r="A273" s="4">
        <v>44316</v>
      </c>
      <c r="B273" s="8">
        <v>29894663000189</v>
      </c>
      <c r="C273" s="8" t="s">
        <v>96</v>
      </c>
      <c r="D273" s="4">
        <v>43791</v>
      </c>
      <c r="E273" s="8">
        <v>115.85</v>
      </c>
      <c r="F273" s="4">
        <v>44050</v>
      </c>
      <c r="G273" s="8">
        <v>-266</v>
      </c>
      <c r="H273" s="4">
        <v>45937</v>
      </c>
      <c r="I273" s="8">
        <v>1621</v>
      </c>
      <c r="J273" s="8">
        <v>298654909</v>
      </c>
      <c r="K273" s="8">
        <v>72</v>
      </c>
      <c r="N273" s="8">
        <v>1.3460000000000001</v>
      </c>
      <c r="O273" s="71">
        <v>5176</v>
      </c>
      <c r="P273" s="8">
        <v>5278.9800000000023</v>
      </c>
      <c r="Q273" s="8">
        <v>1.6912199999999999</v>
      </c>
      <c r="R273" s="8">
        <v>5514.25</v>
      </c>
      <c r="S273" s="8">
        <v>1.6912199999999999</v>
      </c>
      <c r="T273" s="82">
        <v>5176</v>
      </c>
      <c r="U273" s="81" t="str">
        <f t="shared" si="8"/>
        <v>112019</v>
      </c>
      <c r="V273" s="80" t="str">
        <f t="shared" si="9"/>
        <v>Acima de 120 dias</v>
      </c>
    </row>
    <row r="274" spans="1:22" x14ac:dyDescent="0.3">
      <c r="A274" s="4">
        <v>44316</v>
      </c>
      <c r="B274" s="8">
        <v>29894663000189</v>
      </c>
      <c r="C274" s="8" t="s">
        <v>96</v>
      </c>
      <c r="D274" s="4">
        <v>43815</v>
      </c>
      <c r="E274" s="8">
        <v>90.5</v>
      </c>
      <c r="F274" s="4">
        <v>44203</v>
      </c>
      <c r="G274" s="8">
        <v>-113</v>
      </c>
      <c r="H274" s="4">
        <v>45968</v>
      </c>
      <c r="I274" s="8">
        <v>1652</v>
      </c>
      <c r="J274" s="8">
        <v>298656837</v>
      </c>
      <c r="K274" s="8">
        <v>72</v>
      </c>
      <c r="N274" s="8">
        <v>1.3599999999999999</v>
      </c>
      <c r="O274" s="71">
        <v>3672.92</v>
      </c>
      <c r="P274" s="8">
        <v>4094.8100000000009</v>
      </c>
      <c r="Q274" s="8">
        <v>1.629818</v>
      </c>
      <c r="R274" s="8">
        <v>3887.08</v>
      </c>
      <c r="S274" s="8">
        <v>1.629818</v>
      </c>
      <c r="T274" s="82">
        <v>3672.92</v>
      </c>
      <c r="U274" s="81" t="str">
        <f t="shared" si="8"/>
        <v>122019</v>
      </c>
      <c r="V274" s="80" t="str">
        <f t="shared" si="9"/>
        <v>91 a 120 dias</v>
      </c>
    </row>
    <row r="275" spans="1:22" x14ac:dyDescent="0.3">
      <c r="A275" s="4">
        <v>44316</v>
      </c>
      <c r="B275" s="8">
        <v>29894663000189</v>
      </c>
      <c r="C275" s="8" t="s">
        <v>96</v>
      </c>
      <c r="D275" s="4">
        <v>43843</v>
      </c>
      <c r="E275" s="8">
        <v>556.29999999999995</v>
      </c>
      <c r="F275" s="4">
        <v>44172</v>
      </c>
      <c r="G275" s="8">
        <v>-144</v>
      </c>
      <c r="H275" s="4">
        <v>44537</v>
      </c>
      <c r="I275" s="8">
        <v>221</v>
      </c>
      <c r="J275" s="8">
        <v>298674464</v>
      </c>
      <c r="K275" s="8">
        <v>24</v>
      </c>
      <c r="N275" s="8">
        <v>1.4949999999999999</v>
      </c>
      <c r="O275" s="71">
        <v>6929.51</v>
      </c>
      <c r="P275" s="8">
        <v>10763.16</v>
      </c>
      <c r="Q275" s="8">
        <v>2.0788890000000002</v>
      </c>
      <c r="R275" s="8">
        <v>7011.74</v>
      </c>
      <c r="S275" s="8">
        <v>2.0788890000000002</v>
      </c>
      <c r="T275" s="82">
        <v>6929.51</v>
      </c>
      <c r="U275" s="81" t="str">
        <f t="shared" si="8"/>
        <v>12020</v>
      </c>
      <c r="V275" s="80" t="str">
        <f t="shared" si="9"/>
        <v>Acima de 120 dias</v>
      </c>
    </row>
    <row r="276" spans="1:22" x14ac:dyDescent="0.3">
      <c r="A276" s="4">
        <v>44316</v>
      </c>
      <c r="B276" s="8">
        <v>29894663000189</v>
      </c>
      <c r="C276" s="8" t="s">
        <v>96</v>
      </c>
      <c r="D276" s="4">
        <v>43873</v>
      </c>
      <c r="E276" s="8">
        <v>190</v>
      </c>
      <c r="F276" s="4">
        <v>43989</v>
      </c>
      <c r="G276" s="8">
        <v>-327</v>
      </c>
      <c r="H276" s="4">
        <v>46029</v>
      </c>
      <c r="I276" s="8">
        <v>1713</v>
      </c>
      <c r="J276" s="8">
        <v>298680613</v>
      </c>
      <c r="K276" s="8">
        <v>72</v>
      </c>
      <c r="N276" s="8">
        <v>1.36</v>
      </c>
      <c r="O276" s="71">
        <v>9086.2900000000009</v>
      </c>
      <c r="P276" s="8">
        <v>8585.5699999999979</v>
      </c>
      <c r="Q276" s="8">
        <v>1.695182</v>
      </c>
      <c r="R276" s="8">
        <v>9668.52</v>
      </c>
      <c r="S276" s="8">
        <v>1.695182</v>
      </c>
      <c r="T276" s="82">
        <v>9086.2900000000009</v>
      </c>
      <c r="U276" s="81" t="str">
        <f t="shared" si="8"/>
        <v>22020</v>
      </c>
      <c r="V276" s="80" t="str">
        <f t="shared" si="9"/>
        <v>Acima de 120 dias</v>
      </c>
    </row>
    <row r="277" spans="1:22" x14ac:dyDescent="0.3">
      <c r="A277" s="4">
        <v>44316</v>
      </c>
      <c r="B277" s="8">
        <v>29894663000189</v>
      </c>
      <c r="C277" s="8" t="s">
        <v>96</v>
      </c>
      <c r="D277" s="4">
        <v>43873</v>
      </c>
      <c r="E277" s="8">
        <v>118</v>
      </c>
      <c r="F277" s="4">
        <v>44142</v>
      </c>
      <c r="G277" s="8">
        <v>-174</v>
      </c>
      <c r="H277" s="4">
        <v>46029</v>
      </c>
      <c r="I277" s="8">
        <v>1713</v>
      </c>
      <c r="J277" s="8">
        <v>298781366</v>
      </c>
      <c r="K277" s="8">
        <v>72</v>
      </c>
      <c r="N277" s="8">
        <v>1.364485305516679</v>
      </c>
      <c r="O277" s="71">
        <v>5045.88</v>
      </c>
      <c r="P277" s="8">
        <v>5324.8700000000008</v>
      </c>
      <c r="Q277" s="8">
        <v>1.7022809999999999</v>
      </c>
      <c r="R277" s="8">
        <v>5409.52</v>
      </c>
      <c r="S277" s="8">
        <v>1.7022809999999999</v>
      </c>
      <c r="T277" s="82">
        <v>5045.88</v>
      </c>
      <c r="U277" s="81" t="str">
        <f t="shared" si="8"/>
        <v>22020</v>
      </c>
      <c r="V277" s="80" t="str">
        <f t="shared" si="9"/>
        <v>Acima de 120 dias</v>
      </c>
    </row>
    <row r="278" spans="1:22" x14ac:dyDescent="0.3">
      <c r="A278" s="4">
        <v>44316</v>
      </c>
      <c r="B278" s="8">
        <v>29894663000189</v>
      </c>
      <c r="C278" s="8" t="s">
        <v>96</v>
      </c>
      <c r="D278" s="4">
        <v>43815</v>
      </c>
      <c r="E278" s="8">
        <v>249.9</v>
      </c>
      <c r="F278" s="4">
        <v>43868</v>
      </c>
      <c r="G278" s="8">
        <v>-448</v>
      </c>
      <c r="H278" s="4">
        <v>45937</v>
      </c>
      <c r="I278" s="8">
        <v>1621</v>
      </c>
      <c r="J278" s="8">
        <v>298849995</v>
      </c>
      <c r="K278" s="8">
        <v>72</v>
      </c>
      <c r="N278" s="8">
        <v>1.3599999999999999</v>
      </c>
      <c r="O278" s="71">
        <v>12848.02</v>
      </c>
      <c r="P278" s="8">
        <v>11212.160000000003</v>
      </c>
      <c r="Q278" s="8">
        <v>1.600217</v>
      </c>
      <c r="R278" s="8">
        <v>13362.96</v>
      </c>
      <c r="S278" s="8">
        <v>1.600217</v>
      </c>
      <c r="T278" s="82">
        <v>12848.02</v>
      </c>
      <c r="U278" s="81" t="str">
        <f t="shared" si="8"/>
        <v>122019</v>
      </c>
      <c r="V278" s="80" t="str">
        <f t="shared" si="9"/>
        <v>Acima de 120 dias</v>
      </c>
    </row>
    <row r="279" spans="1:22" x14ac:dyDescent="0.3">
      <c r="A279" s="4">
        <v>44316</v>
      </c>
      <c r="B279" s="8">
        <v>29894663000189</v>
      </c>
      <c r="C279" s="8" t="s">
        <v>96</v>
      </c>
      <c r="D279" s="4">
        <v>43815</v>
      </c>
      <c r="E279" s="8">
        <v>153.33000000000001</v>
      </c>
      <c r="F279" s="4">
        <v>44234</v>
      </c>
      <c r="G279" s="8">
        <v>-82</v>
      </c>
      <c r="H279" s="4">
        <v>45968</v>
      </c>
      <c r="I279" s="8">
        <v>1652</v>
      </c>
      <c r="J279" s="8">
        <v>298960704</v>
      </c>
      <c r="K279" s="8">
        <v>72</v>
      </c>
      <c r="N279" s="8">
        <v>1.3599999999999999</v>
      </c>
      <c r="O279" s="71">
        <v>6010.38</v>
      </c>
      <c r="P279" s="8">
        <v>6937.5600000000022</v>
      </c>
      <c r="Q279" s="8">
        <v>1.6763889999999999</v>
      </c>
      <c r="R279" s="8">
        <v>6432.3499999999995</v>
      </c>
      <c r="S279" s="8">
        <v>1.6763889999999999</v>
      </c>
      <c r="T279" s="82">
        <v>6010.38</v>
      </c>
      <c r="U279" s="81" t="str">
        <f t="shared" si="8"/>
        <v>122019</v>
      </c>
      <c r="V279" s="80" t="str">
        <f t="shared" si="9"/>
        <v>61 a 90 dias</v>
      </c>
    </row>
    <row r="280" spans="1:22" x14ac:dyDescent="0.3">
      <c r="A280" s="4">
        <v>44316</v>
      </c>
      <c r="B280" s="8">
        <v>29894663000189</v>
      </c>
      <c r="C280" s="8" t="s">
        <v>96</v>
      </c>
      <c r="D280" s="4">
        <v>43873</v>
      </c>
      <c r="E280" s="8">
        <v>133.28</v>
      </c>
      <c r="F280" s="4">
        <v>44323</v>
      </c>
      <c r="G280" s="8">
        <v>7</v>
      </c>
      <c r="H280" s="4">
        <v>46029</v>
      </c>
      <c r="I280" s="8">
        <v>1713</v>
      </c>
      <c r="J280" s="8">
        <v>298972832</v>
      </c>
      <c r="K280" s="8">
        <v>72</v>
      </c>
      <c r="N280" s="8">
        <v>1.36</v>
      </c>
      <c r="O280" s="71">
        <v>4954.8899999999994</v>
      </c>
      <c r="P280" s="8">
        <v>6022.5800000000017</v>
      </c>
      <c r="Q280" s="8">
        <v>1.6542600000000001</v>
      </c>
      <c r="R280" s="8">
        <v>5316.11</v>
      </c>
      <c r="S280" s="8">
        <v>1.6542600000000001</v>
      </c>
      <c r="T280" s="82">
        <v>4954.8899999999994</v>
      </c>
      <c r="U280" s="81" t="str">
        <f t="shared" si="8"/>
        <v>22020</v>
      </c>
      <c r="V280" s="80" t="str">
        <f t="shared" si="9"/>
        <v>1 a 30 dias</v>
      </c>
    </row>
    <row r="281" spans="1:22" x14ac:dyDescent="0.3">
      <c r="A281" s="4">
        <v>44316</v>
      </c>
      <c r="B281" s="8">
        <v>29894663000189</v>
      </c>
      <c r="C281" s="8" t="s">
        <v>96</v>
      </c>
      <c r="D281" s="4">
        <v>43873</v>
      </c>
      <c r="E281" s="8">
        <v>200</v>
      </c>
      <c r="F281" s="4">
        <v>43897</v>
      </c>
      <c r="G281" s="8">
        <v>-419</v>
      </c>
      <c r="H281" s="4">
        <v>46029</v>
      </c>
      <c r="I281" s="8">
        <v>1713</v>
      </c>
      <c r="J281" s="8">
        <v>298979421</v>
      </c>
      <c r="K281" s="8">
        <v>72</v>
      </c>
      <c r="N281" s="8">
        <v>1.3731117925696539</v>
      </c>
      <c r="O281" s="71">
        <v>10136.76</v>
      </c>
      <c r="P281" s="8">
        <v>9001.7399999999961</v>
      </c>
      <c r="Q281" s="8">
        <v>1.7113609999999999</v>
      </c>
      <c r="R281" s="8">
        <v>10752.09</v>
      </c>
      <c r="S281" s="8">
        <v>1.7113609999999999</v>
      </c>
      <c r="T281" s="82">
        <v>10136.76</v>
      </c>
      <c r="U281" s="81" t="str">
        <f t="shared" si="8"/>
        <v>22020</v>
      </c>
      <c r="V281" s="80" t="str">
        <f t="shared" si="9"/>
        <v>Acima de 120 dias</v>
      </c>
    </row>
    <row r="282" spans="1:22" x14ac:dyDescent="0.3">
      <c r="A282" s="4">
        <v>44316</v>
      </c>
      <c r="B282" s="8">
        <v>29894663000189</v>
      </c>
      <c r="C282" s="8" t="s">
        <v>96</v>
      </c>
      <c r="D282" s="4">
        <v>43873</v>
      </c>
      <c r="E282" s="8">
        <v>359.45</v>
      </c>
      <c r="F282" s="4">
        <v>43928</v>
      </c>
      <c r="G282" s="8">
        <v>-388</v>
      </c>
      <c r="H282" s="4">
        <v>46029</v>
      </c>
      <c r="I282" s="8">
        <v>1713</v>
      </c>
      <c r="J282" s="8">
        <v>298981249</v>
      </c>
      <c r="K282" s="8">
        <v>72</v>
      </c>
      <c r="N282" s="8">
        <v>1.5044757744453023</v>
      </c>
      <c r="O282" s="71">
        <v>16875.61</v>
      </c>
      <c r="P282" s="8">
        <v>15556.329999999996</v>
      </c>
      <c r="Q282" s="8">
        <v>2.0513560000000002</v>
      </c>
      <c r="R282" s="8">
        <v>18520.8</v>
      </c>
      <c r="S282" s="8">
        <v>2.0513560000000002</v>
      </c>
      <c r="T282" s="82">
        <v>16875.61</v>
      </c>
      <c r="U282" s="81" t="str">
        <f t="shared" si="8"/>
        <v>22020</v>
      </c>
      <c r="V282" s="80" t="str">
        <f t="shared" si="9"/>
        <v>Acima de 120 dias</v>
      </c>
    </row>
    <row r="283" spans="1:22" x14ac:dyDescent="0.3">
      <c r="A283" s="4">
        <v>44316</v>
      </c>
      <c r="B283" s="8">
        <v>29894663000189</v>
      </c>
      <c r="C283" s="8" t="s">
        <v>96</v>
      </c>
      <c r="D283" s="4">
        <v>43873</v>
      </c>
      <c r="E283" s="8">
        <v>433.07</v>
      </c>
      <c r="F283" s="4">
        <v>44234</v>
      </c>
      <c r="G283" s="8">
        <v>-82</v>
      </c>
      <c r="H283" s="4">
        <v>45999</v>
      </c>
      <c r="I283" s="8">
        <v>1683</v>
      </c>
      <c r="J283" s="8">
        <v>299063552</v>
      </c>
      <c r="K283" s="8">
        <v>72</v>
      </c>
      <c r="N283" s="8">
        <v>1.36</v>
      </c>
      <c r="O283" s="71">
        <v>17295.29</v>
      </c>
      <c r="P283" s="8">
        <v>19405.240000000002</v>
      </c>
      <c r="Q283" s="8">
        <v>1.6361540000000001</v>
      </c>
      <c r="R283" s="8">
        <v>18371.8</v>
      </c>
      <c r="S283" s="8">
        <v>1.6361540000000001</v>
      </c>
      <c r="T283" s="82">
        <v>17295.29</v>
      </c>
      <c r="U283" s="81" t="str">
        <f t="shared" si="8"/>
        <v>22020</v>
      </c>
      <c r="V283" s="80" t="str">
        <f t="shared" si="9"/>
        <v>61 a 90 dias</v>
      </c>
    </row>
    <row r="284" spans="1:22" x14ac:dyDescent="0.3">
      <c r="A284" s="4">
        <v>44316</v>
      </c>
      <c r="B284" s="8">
        <v>29894663000189</v>
      </c>
      <c r="C284" s="8" t="s">
        <v>96</v>
      </c>
      <c r="D284" s="4">
        <v>43815</v>
      </c>
      <c r="E284" s="8">
        <v>340</v>
      </c>
      <c r="F284" s="4">
        <v>43837</v>
      </c>
      <c r="G284" s="8">
        <v>-479</v>
      </c>
      <c r="H284" s="4">
        <v>45968</v>
      </c>
      <c r="I284" s="8">
        <v>1652</v>
      </c>
      <c r="J284" s="8">
        <v>299155875</v>
      </c>
      <c r="K284" s="8">
        <v>72</v>
      </c>
      <c r="N284" s="8">
        <v>1.3599999999999999</v>
      </c>
      <c r="O284" s="71">
        <v>17827.53</v>
      </c>
      <c r="P284" s="8">
        <v>15383.589999999997</v>
      </c>
      <c r="Q284" s="8">
        <v>1.647894</v>
      </c>
      <c r="R284" s="8">
        <v>18683.32</v>
      </c>
      <c r="S284" s="8">
        <v>1.647894</v>
      </c>
      <c r="T284" s="82">
        <v>17827.53</v>
      </c>
      <c r="U284" s="81" t="str">
        <f t="shared" si="8"/>
        <v>122019</v>
      </c>
      <c r="V284" s="80" t="str">
        <f t="shared" si="9"/>
        <v>Acima de 120 dias</v>
      </c>
    </row>
    <row r="285" spans="1:22" x14ac:dyDescent="0.3">
      <c r="A285" s="4">
        <v>44316</v>
      </c>
      <c r="B285" s="8">
        <v>29894663000189</v>
      </c>
      <c r="C285" s="8" t="s">
        <v>96</v>
      </c>
      <c r="D285" s="4">
        <v>43815</v>
      </c>
      <c r="E285" s="8">
        <v>246.99</v>
      </c>
      <c r="F285" s="4">
        <v>43868</v>
      </c>
      <c r="G285" s="8">
        <v>-448</v>
      </c>
      <c r="H285" s="4">
        <v>45968</v>
      </c>
      <c r="I285" s="8">
        <v>1652</v>
      </c>
      <c r="J285" s="8">
        <v>299158793</v>
      </c>
      <c r="K285" s="8">
        <v>72</v>
      </c>
      <c r="N285" s="8">
        <v>1.3599999999999999</v>
      </c>
      <c r="O285" s="71">
        <v>12710.51</v>
      </c>
      <c r="P285" s="8">
        <v>11175.300000000001</v>
      </c>
      <c r="Q285" s="8">
        <v>1.644606</v>
      </c>
      <c r="R285" s="8">
        <v>13325.35</v>
      </c>
      <c r="S285" s="8">
        <v>1.644606</v>
      </c>
      <c r="T285" s="82">
        <v>12710.51</v>
      </c>
      <c r="U285" s="81" t="str">
        <f t="shared" si="8"/>
        <v>122019</v>
      </c>
      <c r="V285" s="80" t="str">
        <f t="shared" si="9"/>
        <v>Acima de 120 dias</v>
      </c>
    </row>
    <row r="286" spans="1:22" x14ac:dyDescent="0.3">
      <c r="A286" s="4">
        <v>44316</v>
      </c>
      <c r="B286" s="8">
        <v>29894663000189</v>
      </c>
      <c r="C286" s="8" t="s">
        <v>96</v>
      </c>
      <c r="D286" s="4">
        <v>43815</v>
      </c>
      <c r="E286" s="8">
        <v>100</v>
      </c>
      <c r="F286" s="4">
        <v>43897</v>
      </c>
      <c r="G286" s="8">
        <v>-419</v>
      </c>
      <c r="H286" s="4">
        <v>45968</v>
      </c>
      <c r="I286" s="8">
        <v>1652</v>
      </c>
      <c r="J286" s="8">
        <v>299165148</v>
      </c>
      <c r="K286" s="8">
        <v>72</v>
      </c>
      <c r="N286" s="8">
        <v>1.3599999999999999</v>
      </c>
      <c r="O286" s="71">
        <v>5012.1000000000004</v>
      </c>
      <c r="P286" s="8">
        <v>4524.590000000002</v>
      </c>
      <c r="Q286" s="8">
        <v>1.6859</v>
      </c>
      <c r="R286" s="8">
        <v>5295.08</v>
      </c>
      <c r="S286" s="8">
        <v>1.6859</v>
      </c>
      <c r="T286" s="82">
        <v>5012.1000000000004</v>
      </c>
      <c r="U286" s="81" t="str">
        <f t="shared" si="8"/>
        <v>122019</v>
      </c>
      <c r="V286" s="80" t="str">
        <f t="shared" si="9"/>
        <v>Acima de 120 dias</v>
      </c>
    </row>
    <row r="287" spans="1:22" x14ac:dyDescent="0.3">
      <c r="A287" s="4">
        <v>44316</v>
      </c>
      <c r="B287" s="8">
        <v>29894663000189</v>
      </c>
      <c r="C287" s="8" t="s">
        <v>96</v>
      </c>
      <c r="D287" s="4">
        <v>43843</v>
      </c>
      <c r="E287" s="8">
        <v>114.6</v>
      </c>
      <c r="F287" s="4">
        <v>44262</v>
      </c>
      <c r="G287" s="8">
        <v>-54</v>
      </c>
      <c r="H287" s="4">
        <v>45999</v>
      </c>
      <c r="I287" s="8">
        <v>1683</v>
      </c>
      <c r="J287" s="8">
        <v>299167912</v>
      </c>
      <c r="K287" s="8">
        <v>72</v>
      </c>
      <c r="N287" s="8">
        <v>1.36</v>
      </c>
      <c r="O287" s="71">
        <v>4476.3600000000006</v>
      </c>
      <c r="P287" s="8">
        <v>5179.4899999999989</v>
      </c>
      <c r="Q287" s="8">
        <v>1.6216660000000001</v>
      </c>
      <c r="R287" s="8">
        <v>4746.9800000000005</v>
      </c>
      <c r="S287" s="8">
        <v>1.6216660000000001</v>
      </c>
      <c r="T287" s="82">
        <v>4476.3600000000006</v>
      </c>
      <c r="U287" s="81" t="str">
        <f t="shared" si="8"/>
        <v>12020</v>
      </c>
      <c r="V287" s="80" t="str">
        <f t="shared" si="9"/>
        <v>31 a 60 dias</v>
      </c>
    </row>
    <row r="288" spans="1:22" x14ac:dyDescent="0.3">
      <c r="A288" s="4">
        <v>44316</v>
      </c>
      <c r="B288" s="8">
        <v>29894663000189</v>
      </c>
      <c r="C288" s="8" t="s">
        <v>96</v>
      </c>
      <c r="D288" s="4">
        <v>43873</v>
      </c>
      <c r="E288" s="8">
        <v>263.89999999999998</v>
      </c>
      <c r="F288" s="4">
        <v>44019</v>
      </c>
      <c r="G288" s="8">
        <v>-297</v>
      </c>
      <c r="H288" s="4">
        <v>46029</v>
      </c>
      <c r="I288" s="8">
        <v>1713</v>
      </c>
      <c r="J288" s="8">
        <v>299175714</v>
      </c>
      <c r="K288" s="8">
        <v>72</v>
      </c>
      <c r="N288" s="8">
        <v>1.36</v>
      </c>
      <c r="O288" s="71">
        <v>12497.42</v>
      </c>
      <c r="P288" s="8">
        <v>11924.939999999999</v>
      </c>
      <c r="Q288" s="8">
        <v>1.6336079999999999</v>
      </c>
      <c r="R288" s="8">
        <v>13165.14</v>
      </c>
      <c r="S288" s="8">
        <v>1.6336079999999999</v>
      </c>
      <c r="T288" s="82">
        <v>12497.42</v>
      </c>
      <c r="U288" s="81" t="str">
        <f t="shared" si="8"/>
        <v>22020</v>
      </c>
      <c r="V288" s="80" t="str">
        <f t="shared" si="9"/>
        <v>Acima de 120 dias</v>
      </c>
    </row>
    <row r="289" spans="1:22" x14ac:dyDescent="0.3">
      <c r="A289" s="4">
        <v>44316</v>
      </c>
      <c r="B289" s="8">
        <v>29894663000189</v>
      </c>
      <c r="C289" s="8" t="s">
        <v>96</v>
      </c>
      <c r="D289" s="4">
        <v>43873</v>
      </c>
      <c r="E289" s="8">
        <v>239.85</v>
      </c>
      <c r="F289" s="4">
        <v>44234</v>
      </c>
      <c r="G289" s="8">
        <v>-82</v>
      </c>
      <c r="H289" s="4">
        <v>46029</v>
      </c>
      <c r="I289" s="8">
        <v>1713</v>
      </c>
      <c r="J289" s="8">
        <v>299274480</v>
      </c>
      <c r="K289" s="8">
        <v>72</v>
      </c>
      <c r="N289" s="8">
        <v>1.36</v>
      </c>
      <c r="O289" s="71">
        <v>9576.43</v>
      </c>
      <c r="P289" s="8">
        <v>10838.180000000002</v>
      </c>
      <c r="Q289" s="8">
        <v>1.6830879999999999</v>
      </c>
      <c r="R289" s="8">
        <v>10286.379999999999</v>
      </c>
      <c r="S289" s="8">
        <v>1.6830879999999999</v>
      </c>
      <c r="T289" s="82">
        <v>9576.43</v>
      </c>
      <c r="U289" s="81" t="str">
        <f t="shared" si="8"/>
        <v>22020</v>
      </c>
      <c r="V289" s="80" t="str">
        <f t="shared" si="9"/>
        <v>61 a 90 dias</v>
      </c>
    </row>
    <row r="290" spans="1:22" x14ac:dyDescent="0.3">
      <c r="A290" s="4">
        <v>44316</v>
      </c>
      <c r="B290" s="8">
        <v>29894663000189</v>
      </c>
      <c r="C290" s="8" t="s">
        <v>96</v>
      </c>
      <c r="D290" s="4">
        <v>43815</v>
      </c>
      <c r="E290" s="8">
        <v>241.04</v>
      </c>
      <c r="F290" s="4">
        <v>43868</v>
      </c>
      <c r="G290" s="8">
        <v>-448</v>
      </c>
      <c r="H290" s="4">
        <v>45968</v>
      </c>
      <c r="I290" s="8">
        <v>1652</v>
      </c>
      <c r="J290" s="8">
        <v>299359031</v>
      </c>
      <c r="K290" s="8">
        <v>72</v>
      </c>
      <c r="N290" s="8">
        <v>1.3599999999999999</v>
      </c>
      <c r="O290" s="71">
        <v>12414.08</v>
      </c>
      <c r="P290" s="8">
        <v>10906.099999999999</v>
      </c>
      <c r="Q290" s="8">
        <v>1.6397040000000001</v>
      </c>
      <c r="R290" s="8">
        <v>13004.33</v>
      </c>
      <c r="S290" s="8">
        <v>1.6397040000000001</v>
      </c>
      <c r="T290" s="82">
        <v>12414.08</v>
      </c>
      <c r="U290" s="81" t="str">
        <f t="shared" si="8"/>
        <v>122019</v>
      </c>
      <c r="V290" s="80" t="str">
        <f t="shared" si="9"/>
        <v>Acima de 120 dias</v>
      </c>
    </row>
    <row r="291" spans="1:22" x14ac:dyDescent="0.3">
      <c r="A291" s="4">
        <v>44316</v>
      </c>
      <c r="B291" s="8">
        <v>29894663000189</v>
      </c>
      <c r="C291" s="8" t="s">
        <v>96</v>
      </c>
      <c r="D291" s="4">
        <v>43815</v>
      </c>
      <c r="E291" s="8">
        <v>325.58</v>
      </c>
      <c r="F291" s="4">
        <v>43989</v>
      </c>
      <c r="G291" s="8">
        <v>-327</v>
      </c>
      <c r="H291" s="4">
        <v>45968</v>
      </c>
      <c r="I291" s="8">
        <v>1652</v>
      </c>
      <c r="J291" s="8">
        <v>299359374</v>
      </c>
      <c r="K291" s="8">
        <v>72</v>
      </c>
      <c r="N291" s="8">
        <v>1.3599999999999999</v>
      </c>
      <c r="O291" s="71">
        <v>15475.970000000001</v>
      </c>
      <c r="P291" s="8">
        <v>14731.189999999997</v>
      </c>
      <c r="Q291" s="8">
        <v>1.635953</v>
      </c>
      <c r="R291" s="8">
        <v>16262.990000000002</v>
      </c>
      <c r="S291" s="8">
        <v>1.635953</v>
      </c>
      <c r="T291" s="82">
        <v>15475.970000000001</v>
      </c>
      <c r="U291" s="81" t="str">
        <f t="shared" si="8"/>
        <v>122019</v>
      </c>
      <c r="V291" s="80" t="str">
        <f t="shared" si="9"/>
        <v>Acima de 120 dias</v>
      </c>
    </row>
    <row r="292" spans="1:22" x14ac:dyDescent="0.3">
      <c r="A292" s="4">
        <v>44316</v>
      </c>
      <c r="B292" s="8">
        <v>29894663000189</v>
      </c>
      <c r="C292" s="8" t="s">
        <v>96</v>
      </c>
      <c r="D292" s="4">
        <v>43791</v>
      </c>
      <c r="E292" s="8">
        <v>86.3</v>
      </c>
      <c r="F292" s="4">
        <v>44142</v>
      </c>
      <c r="G292" s="8">
        <v>-174</v>
      </c>
      <c r="H292" s="4">
        <v>45937</v>
      </c>
      <c r="I292" s="8">
        <v>1621</v>
      </c>
      <c r="J292" s="8">
        <v>299450215</v>
      </c>
      <c r="K292" s="8">
        <v>72</v>
      </c>
      <c r="N292" s="8">
        <v>1.3460000000000001</v>
      </c>
      <c r="O292" s="71">
        <v>3660.21</v>
      </c>
      <c r="P292" s="8">
        <v>3932.4300000000007</v>
      </c>
      <c r="Q292" s="8">
        <v>1.6002019999999999</v>
      </c>
      <c r="R292" s="8">
        <v>3848.81</v>
      </c>
      <c r="S292" s="8">
        <v>1.6002019999999999</v>
      </c>
      <c r="T292" s="82">
        <v>3660.21</v>
      </c>
      <c r="U292" s="81" t="str">
        <f t="shared" si="8"/>
        <v>112019</v>
      </c>
      <c r="V292" s="80" t="str">
        <f t="shared" si="9"/>
        <v>Acima de 120 dias</v>
      </c>
    </row>
    <row r="293" spans="1:22" x14ac:dyDescent="0.3">
      <c r="A293" s="4">
        <v>44316</v>
      </c>
      <c r="B293" s="8">
        <v>29894663000189</v>
      </c>
      <c r="C293" s="8" t="s">
        <v>96</v>
      </c>
      <c r="D293" s="4">
        <v>43791</v>
      </c>
      <c r="E293" s="8">
        <v>135</v>
      </c>
      <c r="F293" s="4">
        <v>44111</v>
      </c>
      <c r="G293" s="8">
        <v>-205</v>
      </c>
      <c r="H293" s="4">
        <v>45937</v>
      </c>
      <c r="I293" s="8">
        <v>1621</v>
      </c>
      <c r="J293" s="8">
        <v>299454637</v>
      </c>
      <c r="K293" s="8">
        <v>72</v>
      </c>
      <c r="N293" s="8">
        <v>1.3460000000000001</v>
      </c>
      <c r="O293" s="71">
        <v>5761.3</v>
      </c>
      <c r="P293" s="8">
        <v>6151.62</v>
      </c>
      <c r="Q293" s="8">
        <v>1.6914549999999999</v>
      </c>
      <c r="R293" s="8">
        <v>6155.75</v>
      </c>
      <c r="S293" s="8">
        <v>1.6914549999999999</v>
      </c>
      <c r="T293" s="82">
        <v>5761.3</v>
      </c>
      <c r="U293" s="81" t="str">
        <f t="shared" si="8"/>
        <v>112019</v>
      </c>
      <c r="V293" s="80" t="str">
        <f t="shared" si="9"/>
        <v>Acima de 120 dias</v>
      </c>
    </row>
    <row r="294" spans="1:22" x14ac:dyDescent="0.3">
      <c r="A294" s="4">
        <v>44316</v>
      </c>
      <c r="B294" s="8">
        <v>29894663000189</v>
      </c>
      <c r="C294" s="8" t="s">
        <v>96</v>
      </c>
      <c r="D294" s="4">
        <v>43873</v>
      </c>
      <c r="E294" s="8">
        <v>169</v>
      </c>
      <c r="F294" s="4">
        <v>44019</v>
      </c>
      <c r="G294" s="8">
        <v>-297</v>
      </c>
      <c r="H294" s="4">
        <v>45999</v>
      </c>
      <c r="I294" s="8">
        <v>1683</v>
      </c>
      <c r="J294" s="8">
        <v>299466845</v>
      </c>
      <c r="K294" s="8">
        <v>72</v>
      </c>
      <c r="N294" s="8">
        <v>1.36</v>
      </c>
      <c r="O294" s="71">
        <v>7952.13</v>
      </c>
      <c r="P294" s="8">
        <v>7572.66</v>
      </c>
      <c r="Q294" s="8">
        <v>1.622379</v>
      </c>
      <c r="R294" s="8">
        <v>8352.36</v>
      </c>
      <c r="S294" s="8">
        <v>1.622379</v>
      </c>
      <c r="T294" s="82">
        <v>7952.13</v>
      </c>
      <c r="U294" s="81" t="str">
        <f t="shared" si="8"/>
        <v>22020</v>
      </c>
      <c r="V294" s="80" t="str">
        <f t="shared" si="9"/>
        <v>Acima de 120 dias</v>
      </c>
    </row>
    <row r="295" spans="1:22" x14ac:dyDescent="0.3">
      <c r="A295" s="4">
        <v>44316</v>
      </c>
      <c r="B295" s="8">
        <v>29894663000189</v>
      </c>
      <c r="C295" s="8" t="s">
        <v>96</v>
      </c>
      <c r="D295" s="4">
        <v>43873</v>
      </c>
      <c r="E295" s="8">
        <v>146</v>
      </c>
      <c r="F295" s="4">
        <v>44142</v>
      </c>
      <c r="G295" s="8">
        <v>-174</v>
      </c>
      <c r="H295" s="4">
        <v>46029</v>
      </c>
      <c r="I295" s="8">
        <v>1713</v>
      </c>
      <c r="J295" s="8">
        <v>299481567</v>
      </c>
      <c r="K295" s="8">
        <v>72</v>
      </c>
      <c r="N295" s="8">
        <v>1.3648825906604152</v>
      </c>
      <c r="O295" s="71">
        <v>6242.76</v>
      </c>
      <c r="P295" s="8">
        <v>6587.58</v>
      </c>
      <c r="Q295" s="8">
        <v>1.7027030000000001</v>
      </c>
      <c r="R295" s="8">
        <v>6692.57</v>
      </c>
      <c r="S295" s="8">
        <v>1.7027030000000001</v>
      </c>
      <c r="T295" s="82">
        <v>6242.76</v>
      </c>
      <c r="U295" s="81" t="str">
        <f t="shared" si="8"/>
        <v>22020</v>
      </c>
      <c r="V295" s="80" t="str">
        <f t="shared" si="9"/>
        <v>Acima de 120 dias</v>
      </c>
    </row>
    <row r="296" spans="1:22" x14ac:dyDescent="0.3">
      <c r="A296" s="4">
        <v>44316</v>
      </c>
      <c r="B296" s="8">
        <v>29894663000189</v>
      </c>
      <c r="C296" s="8" t="s">
        <v>96</v>
      </c>
      <c r="D296" s="4">
        <v>43815</v>
      </c>
      <c r="E296" s="8">
        <v>139</v>
      </c>
      <c r="F296" s="4">
        <v>44111</v>
      </c>
      <c r="G296" s="8">
        <v>-205</v>
      </c>
      <c r="H296" s="4">
        <v>45968</v>
      </c>
      <c r="I296" s="8">
        <v>1652</v>
      </c>
      <c r="J296" s="8">
        <v>299559285</v>
      </c>
      <c r="K296" s="8">
        <v>72</v>
      </c>
      <c r="N296" s="8">
        <v>1.3599999999999999</v>
      </c>
      <c r="O296" s="71">
        <v>6052.52</v>
      </c>
      <c r="P296" s="8">
        <v>6289.2</v>
      </c>
      <c r="Q296" s="8">
        <v>1.6347670000000001</v>
      </c>
      <c r="R296" s="8">
        <v>6387.2</v>
      </c>
      <c r="S296" s="8">
        <v>1.6347670000000001</v>
      </c>
      <c r="T296" s="82">
        <v>6052.52</v>
      </c>
      <c r="U296" s="81" t="str">
        <f t="shared" si="8"/>
        <v>122019</v>
      </c>
      <c r="V296" s="80" t="str">
        <f t="shared" si="9"/>
        <v>Acima de 120 dias</v>
      </c>
    </row>
    <row r="297" spans="1:22" x14ac:dyDescent="0.3">
      <c r="A297" s="4">
        <v>44316</v>
      </c>
      <c r="B297" s="8">
        <v>29894663000189</v>
      </c>
      <c r="C297" s="8" t="s">
        <v>96</v>
      </c>
      <c r="D297" s="4">
        <v>43843</v>
      </c>
      <c r="E297" s="8">
        <v>200</v>
      </c>
      <c r="F297" s="4">
        <v>43868</v>
      </c>
      <c r="G297" s="8">
        <v>-448</v>
      </c>
      <c r="H297" s="4">
        <v>45999</v>
      </c>
      <c r="I297" s="8">
        <v>1683</v>
      </c>
      <c r="J297" s="8">
        <v>299567151</v>
      </c>
      <c r="K297" s="8">
        <v>72</v>
      </c>
      <c r="N297" s="8">
        <v>1.36</v>
      </c>
      <c r="O297" s="71">
        <v>10388.459999999999</v>
      </c>
      <c r="P297" s="8">
        <v>9039.2499999999982</v>
      </c>
      <c r="Q297" s="8">
        <v>1.635464</v>
      </c>
      <c r="R297" s="8">
        <v>10884.46</v>
      </c>
      <c r="S297" s="8">
        <v>1.635464</v>
      </c>
      <c r="T297" s="82">
        <v>10388.459999999999</v>
      </c>
      <c r="U297" s="81" t="str">
        <f t="shared" si="8"/>
        <v>12020</v>
      </c>
      <c r="V297" s="80" t="str">
        <f t="shared" si="9"/>
        <v>Acima de 120 dias</v>
      </c>
    </row>
    <row r="298" spans="1:22" x14ac:dyDescent="0.3">
      <c r="A298" s="4">
        <v>44316</v>
      </c>
      <c r="B298" s="8">
        <v>29894663000189</v>
      </c>
      <c r="C298" s="8" t="s">
        <v>96</v>
      </c>
      <c r="D298" s="4">
        <v>43843</v>
      </c>
      <c r="E298" s="8">
        <v>100.29</v>
      </c>
      <c r="F298" s="4">
        <v>44050</v>
      </c>
      <c r="G298" s="8">
        <v>-266</v>
      </c>
      <c r="H298" s="4">
        <v>45999</v>
      </c>
      <c r="I298" s="8">
        <v>1683</v>
      </c>
      <c r="J298" s="8">
        <v>299568152</v>
      </c>
      <c r="K298" s="8">
        <v>72</v>
      </c>
      <c r="N298" s="8">
        <v>1.36</v>
      </c>
      <c r="O298" s="71">
        <v>4609.3999999999996</v>
      </c>
      <c r="P298" s="8">
        <v>4532.7100000000009</v>
      </c>
      <c r="Q298" s="8">
        <v>1.633356</v>
      </c>
      <c r="R298" s="8">
        <v>4856.26</v>
      </c>
      <c r="S298" s="8">
        <v>1.633356</v>
      </c>
      <c r="T298" s="82">
        <v>4609.3999999999996</v>
      </c>
      <c r="U298" s="81" t="str">
        <f t="shared" si="8"/>
        <v>12020</v>
      </c>
      <c r="V298" s="80" t="str">
        <f t="shared" si="9"/>
        <v>Acima de 120 dias</v>
      </c>
    </row>
    <row r="299" spans="1:22" x14ac:dyDescent="0.3">
      <c r="A299" s="4">
        <v>44316</v>
      </c>
      <c r="B299" s="8">
        <v>29894663000189</v>
      </c>
      <c r="C299" s="8" t="s">
        <v>96</v>
      </c>
      <c r="D299" s="4">
        <v>43873</v>
      </c>
      <c r="E299" s="8">
        <v>281</v>
      </c>
      <c r="F299" s="4">
        <v>43958</v>
      </c>
      <c r="G299" s="8">
        <v>-358</v>
      </c>
      <c r="H299" s="4">
        <v>45999</v>
      </c>
      <c r="I299" s="8">
        <v>1683</v>
      </c>
      <c r="J299" s="8">
        <v>299568211</v>
      </c>
      <c r="K299" s="8">
        <v>72</v>
      </c>
      <c r="N299" s="8">
        <v>1.36</v>
      </c>
      <c r="O299" s="71">
        <v>13758.38</v>
      </c>
      <c r="P299" s="8">
        <v>12591.13</v>
      </c>
      <c r="Q299" s="8">
        <v>1.633165</v>
      </c>
      <c r="R299" s="8">
        <v>14449.59</v>
      </c>
      <c r="S299" s="8">
        <v>1.633165</v>
      </c>
      <c r="T299" s="82">
        <v>13758.38</v>
      </c>
      <c r="U299" s="81" t="str">
        <f t="shared" si="8"/>
        <v>22020</v>
      </c>
      <c r="V299" s="80" t="str">
        <f t="shared" si="9"/>
        <v>Acima de 120 dias</v>
      </c>
    </row>
    <row r="300" spans="1:22" x14ac:dyDescent="0.3">
      <c r="A300" s="4">
        <v>44316</v>
      </c>
      <c r="B300" s="8">
        <v>29894663000189</v>
      </c>
      <c r="C300" s="8" t="s">
        <v>96</v>
      </c>
      <c r="D300" s="4">
        <v>43873</v>
      </c>
      <c r="E300" s="8">
        <v>338.26</v>
      </c>
      <c r="F300" s="4">
        <v>43989</v>
      </c>
      <c r="G300" s="8">
        <v>-327</v>
      </c>
      <c r="H300" s="4">
        <v>46029</v>
      </c>
      <c r="I300" s="8">
        <v>1713</v>
      </c>
      <c r="J300" s="8">
        <v>299579151</v>
      </c>
      <c r="K300" s="8">
        <v>72</v>
      </c>
      <c r="N300" s="8">
        <v>1.36</v>
      </c>
      <c r="O300" s="71">
        <v>16176.400000000001</v>
      </c>
      <c r="P300" s="8">
        <v>15285.040000000003</v>
      </c>
      <c r="Q300" s="8">
        <v>1.6951970000000001</v>
      </c>
      <c r="R300" s="8">
        <v>17213.03</v>
      </c>
      <c r="S300" s="8">
        <v>1.6951970000000001</v>
      </c>
      <c r="T300" s="82">
        <v>16176.400000000001</v>
      </c>
      <c r="U300" s="81" t="str">
        <f t="shared" si="8"/>
        <v>22020</v>
      </c>
      <c r="V300" s="80" t="str">
        <f t="shared" si="9"/>
        <v>Acima de 120 dias</v>
      </c>
    </row>
    <row r="301" spans="1:22" x14ac:dyDescent="0.3">
      <c r="A301" s="4">
        <v>44316</v>
      </c>
      <c r="B301" s="8">
        <v>29894663000189</v>
      </c>
      <c r="C301" s="8" t="s">
        <v>96</v>
      </c>
      <c r="D301" s="4">
        <v>43815</v>
      </c>
      <c r="E301" s="8">
        <v>117</v>
      </c>
      <c r="F301" s="4">
        <v>44050</v>
      </c>
      <c r="G301" s="8">
        <v>-266</v>
      </c>
      <c r="H301" s="4">
        <v>45937</v>
      </c>
      <c r="I301" s="8">
        <v>1621</v>
      </c>
      <c r="J301" s="8">
        <v>299653069</v>
      </c>
      <c r="K301" s="8">
        <v>72</v>
      </c>
      <c r="N301" s="8">
        <v>1.365955</v>
      </c>
      <c r="O301" s="71">
        <v>5214.58</v>
      </c>
      <c r="P301" s="8">
        <v>5240.09</v>
      </c>
      <c r="Q301" s="8">
        <v>1.705009</v>
      </c>
      <c r="R301" s="8">
        <v>5546.98</v>
      </c>
      <c r="S301" s="8">
        <v>1.705009</v>
      </c>
      <c r="T301" s="82">
        <v>5214.58</v>
      </c>
      <c r="U301" s="81" t="str">
        <f t="shared" si="8"/>
        <v>122019</v>
      </c>
      <c r="V301" s="80" t="str">
        <f t="shared" si="9"/>
        <v>Acima de 120 dias</v>
      </c>
    </row>
    <row r="302" spans="1:22" x14ac:dyDescent="0.3">
      <c r="A302" s="4">
        <v>44316</v>
      </c>
      <c r="B302" s="8">
        <v>29894663000189</v>
      </c>
      <c r="C302" s="8" t="s">
        <v>96</v>
      </c>
      <c r="D302" s="4">
        <v>43843</v>
      </c>
      <c r="E302" s="8">
        <v>264</v>
      </c>
      <c r="F302" s="4">
        <v>44142</v>
      </c>
      <c r="G302" s="8">
        <v>-174</v>
      </c>
      <c r="H302" s="4">
        <v>45999</v>
      </c>
      <c r="I302" s="8">
        <v>1683</v>
      </c>
      <c r="J302" s="8">
        <v>299664508</v>
      </c>
      <c r="K302" s="8">
        <v>72</v>
      </c>
      <c r="N302" s="8">
        <v>1.36</v>
      </c>
      <c r="O302" s="71">
        <v>11309.05</v>
      </c>
      <c r="P302" s="8">
        <v>11931.81</v>
      </c>
      <c r="Q302" s="8">
        <v>1.647807</v>
      </c>
      <c r="R302" s="8">
        <v>11991.46</v>
      </c>
      <c r="S302" s="8">
        <v>1.647807</v>
      </c>
      <c r="T302" s="82">
        <v>11309.05</v>
      </c>
      <c r="U302" s="81" t="str">
        <f t="shared" si="8"/>
        <v>12020</v>
      </c>
      <c r="V302" s="80" t="str">
        <f t="shared" si="9"/>
        <v>Acima de 120 dias</v>
      </c>
    </row>
    <row r="303" spans="1:22" x14ac:dyDescent="0.3">
      <c r="A303" s="4">
        <v>44316</v>
      </c>
      <c r="B303" s="8">
        <v>29894663000189</v>
      </c>
      <c r="C303" s="8" t="s">
        <v>96</v>
      </c>
      <c r="D303" s="4">
        <v>43873</v>
      </c>
      <c r="E303" s="8">
        <v>103.01</v>
      </c>
      <c r="F303" s="4">
        <v>44081</v>
      </c>
      <c r="G303" s="8">
        <v>-235</v>
      </c>
      <c r="H303" s="4">
        <v>46029</v>
      </c>
      <c r="I303" s="8">
        <v>1713</v>
      </c>
      <c r="J303" s="8">
        <v>299676636</v>
      </c>
      <c r="K303" s="8">
        <v>72</v>
      </c>
      <c r="N303" s="8">
        <v>1.36</v>
      </c>
      <c r="O303" s="71">
        <v>4676.82</v>
      </c>
      <c r="P303" s="8">
        <v>4654.7500000000009</v>
      </c>
      <c r="Q303" s="8">
        <v>1.6285019999999999</v>
      </c>
      <c r="R303" s="8">
        <v>4932.83</v>
      </c>
      <c r="S303" s="8">
        <v>1.6285019999999999</v>
      </c>
      <c r="T303" s="82">
        <v>4676.82</v>
      </c>
      <c r="U303" s="81" t="str">
        <f t="shared" si="8"/>
        <v>22020</v>
      </c>
      <c r="V303" s="80" t="str">
        <f t="shared" si="9"/>
        <v>Acima de 120 dias</v>
      </c>
    </row>
    <row r="304" spans="1:22" x14ac:dyDescent="0.3">
      <c r="A304" s="4">
        <v>44316</v>
      </c>
      <c r="B304" s="8">
        <v>29894663000189</v>
      </c>
      <c r="C304" s="8" t="s">
        <v>96</v>
      </c>
      <c r="D304" s="4">
        <v>43873</v>
      </c>
      <c r="E304" s="8">
        <v>127</v>
      </c>
      <c r="F304" s="4">
        <v>43989</v>
      </c>
      <c r="G304" s="8">
        <v>-327</v>
      </c>
      <c r="H304" s="4">
        <v>46029</v>
      </c>
      <c r="I304" s="8">
        <v>1713</v>
      </c>
      <c r="J304" s="8">
        <v>299677535</v>
      </c>
      <c r="K304" s="8">
        <v>72</v>
      </c>
      <c r="N304" s="8">
        <v>1.36</v>
      </c>
      <c r="O304" s="71">
        <v>6141.37</v>
      </c>
      <c r="P304" s="8">
        <v>5738.8000000000011</v>
      </c>
      <c r="Q304" s="8">
        <v>1.6335789999999999</v>
      </c>
      <c r="R304" s="8">
        <v>6462.64</v>
      </c>
      <c r="S304" s="8">
        <v>1.6335789999999999</v>
      </c>
      <c r="T304" s="82">
        <v>6141.37</v>
      </c>
      <c r="U304" s="81" t="str">
        <f t="shared" si="8"/>
        <v>22020</v>
      </c>
      <c r="V304" s="80" t="str">
        <f t="shared" si="9"/>
        <v>Acima de 120 dias</v>
      </c>
    </row>
    <row r="305" spans="1:22" x14ac:dyDescent="0.3">
      <c r="A305" s="4">
        <v>44316</v>
      </c>
      <c r="B305" s="8">
        <v>29894663000189</v>
      </c>
      <c r="C305" s="8" t="s">
        <v>96</v>
      </c>
      <c r="D305" s="4">
        <v>43873</v>
      </c>
      <c r="E305" s="8">
        <v>785.39</v>
      </c>
      <c r="F305" s="4">
        <v>44323</v>
      </c>
      <c r="G305" s="8">
        <v>7</v>
      </c>
      <c r="H305" s="4">
        <v>46029</v>
      </c>
      <c r="I305" s="8">
        <v>1713</v>
      </c>
      <c r="J305" s="8">
        <v>299677551</v>
      </c>
      <c r="K305" s="8">
        <v>72</v>
      </c>
      <c r="N305" s="8">
        <v>1.36</v>
      </c>
      <c r="O305" s="71">
        <v>29339.14</v>
      </c>
      <c r="P305" s="8">
        <v>35489.679999999986</v>
      </c>
      <c r="Q305" s="8">
        <v>1.633683</v>
      </c>
      <c r="R305" s="8">
        <v>31326.77</v>
      </c>
      <c r="S305" s="8">
        <v>1.633683</v>
      </c>
      <c r="T305" s="82">
        <v>29339.14</v>
      </c>
      <c r="U305" s="81" t="str">
        <f t="shared" si="8"/>
        <v>22020</v>
      </c>
      <c r="V305" s="80" t="str">
        <f t="shared" si="9"/>
        <v>1 a 30 dias</v>
      </c>
    </row>
    <row r="306" spans="1:22" x14ac:dyDescent="0.3">
      <c r="A306" s="4">
        <v>44316</v>
      </c>
      <c r="B306" s="8">
        <v>29894663000189</v>
      </c>
      <c r="C306" s="8" t="s">
        <v>96</v>
      </c>
      <c r="D306" s="4">
        <v>43843</v>
      </c>
      <c r="E306" s="8">
        <v>637.83000000000004</v>
      </c>
      <c r="F306" s="4">
        <v>44019</v>
      </c>
      <c r="G306" s="8">
        <v>-297</v>
      </c>
      <c r="H306" s="4">
        <v>45999</v>
      </c>
      <c r="I306" s="8">
        <v>1683</v>
      </c>
      <c r="J306" s="8">
        <v>299867735</v>
      </c>
      <c r="K306" s="8">
        <v>72</v>
      </c>
      <c r="N306" s="8">
        <v>1.36</v>
      </c>
      <c r="O306" s="71">
        <v>30022.14</v>
      </c>
      <c r="P306" s="8">
        <v>28827.420000000002</v>
      </c>
      <c r="Q306" s="8">
        <v>1.6206970000000001</v>
      </c>
      <c r="R306" s="8">
        <v>31522.960000000003</v>
      </c>
      <c r="S306" s="8">
        <v>1.6206970000000001</v>
      </c>
      <c r="T306" s="82">
        <v>30022.14</v>
      </c>
      <c r="U306" s="81" t="str">
        <f t="shared" si="8"/>
        <v>12020</v>
      </c>
      <c r="V306" s="80" t="str">
        <f t="shared" si="9"/>
        <v>Acima de 120 dias</v>
      </c>
    </row>
    <row r="307" spans="1:22" x14ac:dyDescent="0.3">
      <c r="A307" s="4">
        <v>44316</v>
      </c>
      <c r="B307" s="8">
        <v>29894663000189</v>
      </c>
      <c r="C307" s="8" t="s">
        <v>96</v>
      </c>
      <c r="D307" s="4">
        <v>43903</v>
      </c>
      <c r="E307" s="8">
        <v>286</v>
      </c>
      <c r="F307" s="4">
        <v>43958</v>
      </c>
      <c r="G307" s="8">
        <v>-358</v>
      </c>
      <c r="H307" s="4">
        <v>46029</v>
      </c>
      <c r="I307" s="8">
        <v>1713</v>
      </c>
      <c r="J307" s="8">
        <v>299874240</v>
      </c>
      <c r="K307" s="8">
        <v>72</v>
      </c>
      <c r="N307" s="8">
        <v>1.36</v>
      </c>
      <c r="O307" s="71">
        <v>13973.43</v>
      </c>
      <c r="P307" s="8">
        <v>12812.780000000006</v>
      </c>
      <c r="Q307" s="8">
        <v>1.6910369999999999</v>
      </c>
      <c r="R307" s="8">
        <v>14839.61</v>
      </c>
      <c r="S307" s="8">
        <v>1.6910369999999999</v>
      </c>
      <c r="T307" s="82">
        <v>13973.43</v>
      </c>
      <c r="U307" s="81" t="str">
        <f t="shared" si="8"/>
        <v>32020</v>
      </c>
      <c r="V307" s="80" t="str">
        <f t="shared" si="9"/>
        <v>Acima de 120 dias</v>
      </c>
    </row>
    <row r="308" spans="1:22" x14ac:dyDescent="0.3">
      <c r="A308" s="4">
        <v>44316</v>
      </c>
      <c r="B308" s="8">
        <v>29894663000189</v>
      </c>
      <c r="C308" s="8" t="s">
        <v>96</v>
      </c>
      <c r="D308" s="4">
        <v>43873</v>
      </c>
      <c r="E308" s="8">
        <v>92.45</v>
      </c>
      <c r="F308" s="4">
        <v>44019</v>
      </c>
      <c r="G308" s="8">
        <v>-297</v>
      </c>
      <c r="H308" s="4">
        <v>46029</v>
      </c>
      <c r="I308" s="8">
        <v>1713</v>
      </c>
      <c r="J308" s="8">
        <v>299877446</v>
      </c>
      <c r="K308" s="8">
        <v>72</v>
      </c>
      <c r="N308" s="8">
        <v>1.36</v>
      </c>
      <c r="O308" s="71">
        <v>4385.78</v>
      </c>
      <c r="P308" s="8">
        <v>4177.5400000000009</v>
      </c>
      <c r="Q308" s="8">
        <v>1.624187</v>
      </c>
      <c r="R308" s="8">
        <v>4612.08</v>
      </c>
      <c r="S308" s="8">
        <v>1.624187</v>
      </c>
      <c r="T308" s="82">
        <v>4385.78</v>
      </c>
      <c r="U308" s="81" t="str">
        <f t="shared" si="8"/>
        <v>22020</v>
      </c>
      <c r="V308" s="80" t="str">
        <f t="shared" si="9"/>
        <v>Acima de 120 dias</v>
      </c>
    </row>
    <row r="309" spans="1:22" x14ac:dyDescent="0.3">
      <c r="A309" s="4">
        <v>44316</v>
      </c>
      <c r="B309" s="8">
        <v>29894663000189</v>
      </c>
      <c r="C309" s="8" t="s">
        <v>96</v>
      </c>
      <c r="D309" s="4">
        <v>43815</v>
      </c>
      <c r="E309" s="8">
        <v>627.64</v>
      </c>
      <c r="F309" s="4">
        <v>44323</v>
      </c>
      <c r="G309" s="8">
        <v>7</v>
      </c>
      <c r="H309" s="4">
        <v>45937</v>
      </c>
      <c r="I309" s="8">
        <v>1621</v>
      </c>
      <c r="J309" s="8">
        <v>299954117</v>
      </c>
      <c r="K309" s="8">
        <v>72</v>
      </c>
      <c r="N309" s="8">
        <v>1.3599999999999999</v>
      </c>
      <c r="O309" s="71">
        <v>22364.54</v>
      </c>
      <c r="P309" s="8">
        <v>28160.130000000008</v>
      </c>
      <c r="Q309" s="8">
        <v>1.6969110000000001</v>
      </c>
      <c r="R309" s="8">
        <v>24147.39</v>
      </c>
      <c r="S309" s="8">
        <v>1.6969110000000001</v>
      </c>
      <c r="T309" s="82">
        <v>22364.54</v>
      </c>
      <c r="U309" s="81" t="str">
        <f t="shared" si="8"/>
        <v>122019</v>
      </c>
      <c r="V309" s="80" t="str">
        <f t="shared" si="9"/>
        <v>1 a 30 dias</v>
      </c>
    </row>
    <row r="310" spans="1:22" x14ac:dyDescent="0.3">
      <c r="A310" s="4">
        <v>44316</v>
      </c>
      <c r="B310" s="8">
        <v>29894663000189</v>
      </c>
      <c r="C310" s="8" t="s">
        <v>96</v>
      </c>
      <c r="D310" s="4">
        <v>43815</v>
      </c>
      <c r="E310" s="8">
        <v>224.89</v>
      </c>
      <c r="F310" s="4">
        <v>44262</v>
      </c>
      <c r="G310" s="8">
        <v>-54</v>
      </c>
      <c r="H310" s="4">
        <v>45968</v>
      </c>
      <c r="I310" s="8">
        <v>1652</v>
      </c>
      <c r="J310" s="8">
        <v>299963997</v>
      </c>
      <c r="K310" s="8">
        <v>72</v>
      </c>
      <c r="N310" s="8">
        <v>1.3599999999999999</v>
      </c>
      <c r="O310" s="71">
        <v>8574.5399999999991</v>
      </c>
      <c r="P310" s="8">
        <v>10175.389999999996</v>
      </c>
      <c r="Q310" s="8">
        <v>1.685125</v>
      </c>
      <c r="R310" s="8">
        <v>9209.4500000000007</v>
      </c>
      <c r="S310" s="8">
        <v>1.685125</v>
      </c>
      <c r="T310" s="82">
        <v>8574.5399999999991</v>
      </c>
      <c r="U310" s="81" t="str">
        <f t="shared" si="8"/>
        <v>122019</v>
      </c>
      <c r="V310" s="80" t="str">
        <f t="shared" si="9"/>
        <v>31 a 60 dias</v>
      </c>
    </row>
    <row r="311" spans="1:22" x14ac:dyDescent="0.3">
      <c r="A311" s="4">
        <v>44316</v>
      </c>
      <c r="B311" s="8">
        <v>29894663000189</v>
      </c>
      <c r="C311" s="8" t="s">
        <v>96</v>
      </c>
      <c r="D311" s="4">
        <v>43873</v>
      </c>
      <c r="E311" s="8">
        <v>142</v>
      </c>
      <c r="F311" s="4">
        <v>44019</v>
      </c>
      <c r="G311" s="8">
        <v>-297</v>
      </c>
      <c r="H311" s="4">
        <v>46029</v>
      </c>
      <c r="I311" s="8">
        <v>1713</v>
      </c>
      <c r="J311" s="8">
        <v>299980583</v>
      </c>
      <c r="K311" s="8">
        <v>72</v>
      </c>
      <c r="N311" s="8">
        <v>1.36</v>
      </c>
      <c r="O311" s="71">
        <v>6649.14</v>
      </c>
      <c r="P311" s="8">
        <v>6416.5900000000029</v>
      </c>
      <c r="Q311" s="8">
        <v>1.6949209999999999</v>
      </c>
      <c r="R311" s="8">
        <v>7083.94</v>
      </c>
      <c r="S311" s="8">
        <v>1.6949209999999999</v>
      </c>
      <c r="T311" s="82">
        <v>6649.14</v>
      </c>
      <c r="U311" s="81" t="str">
        <f t="shared" si="8"/>
        <v>22020</v>
      </c>
      <c r="V311" s="80" t="str">
        <f t="shared" si="9"/>
        <v>Acima de 120 dias</v>
      </c>
    </row>
    <row r="312" spans="1:22" x14ac:dyDescent="0.3">
      <c r="A312" s="4">
        <v>44316</v>
      </c>
      <c r="B312" s="8">
        <v>29894663000189</v>
      </c>
      <c r="C312" s="8" t="s">
        <v>96</v>
      </c>
      <c r="D312" s="4">
        <v>43978</v>
      </c>
      <c r="E312" s="8">
        <v>313.5</v>
      </c>
      <c r="F312" s="4">
        <v>44081</v>
      </c>
      <c r="G312" s="8">
        <v>-235</v>
      </c>
      <c r="H312" s="4">
        <v>46090</v>
      </c>
      <c r="I312" s="8">
        <v>1774</v>
      </c>
      <c r="J312" s="8">
        <v>300015558</v>
      </c>
      <c r="K312" s="8">
        <v>72</v>
      </c>
      <c r="N312" s="8">
        <v>1.5195844233563625</v>
      </c>
      <c r="O312" s="71">
        <v>13280.64</v>
      </c>
      <c r="P312" s="8">
        <v>13493.499999999998</v>
      </c>
      <c r="Q312" s="8">
        <v>2.0764399999999998</v>
      </c>
      <c r="R312" s="8">
        <v>14802.86</v>
      </c>
      <c r="S312" s="8">
        <v>2.0764399999999998</v>
      </c>
      <c r="T312" s="82">
        <v>13280.64</v>
      </c>
      <c r="U312" s="81" t="str">
        <f t="shared" si="8"/>
        <v>52020</v>
      </c>
      <c r="V312" s="80" t="str">
        <f t="shared" si="9"/>
        <v>Acima de 120 dias</v>
      </c>
    </row>
    <row r="313" spans="1:22" x14ac:dyDescent="0.3">
      <c r="A313" s="4">
        <v>44316</v>
      </c>
      <c r="B313" s="8">
        <v>29894663000189</v>
      </c>
      <c r="C313" s="8" t="s">
        <v>96</v>
      </c>
      <c r="D313" s="4">
        <v>44040</v>
      </c>
      <c r="E313" s="8">
        <v>165.56</v>
      </c>
      <c r="F313" s="4">
        <v>44203</v>
      </c>
      <c r="G313" s="8">
        <v>-113</v>
      </c>
      <c r="H313" s="4">
        <v>45026</v>
      </c>
      <c r="I313" s="8">
        <v>710</v>
      </c>
      <c r="J313" s="8">
        <v>300022219</v>
      </c>
      <c r="K313" s="8">
        <v>36</v>
      </c>
      <c r="N313" s="8">
        <v>1.3599999999999999</v>
      </c>
      <c r="O313" s="71">
        <v>3922.1400000000003</v>
      </c>
      <c r="P313" s="8">
        <v>4404.43</v>
      </c>
      <c r="Q313" s="8">
        <v>1.7922990000000001</v>
      </c>
      <c r="R313" s="8">
        <v>4076.4300000000003</v>
      </c>
      <c r="S313" s="8">
        <v>1.7922990000000001</v>
      </c>
      <c r="T313" s="82">
        <v>3922.1400000000003</v>
      </c>
      <c r="U313" s="81" t="str">
        <f t="shared" si="8"/>
        <v>72020</v>
      </c>
      <c r="V313" s="80" t="str">
        <f t="shared" si="9"/>
        <v>91 a 120 dias</v>
      </c>
    </row>
    <row r="314" spans="1:22" x14ac:dyDescent="0.3">
      <c r="A314" s="4">
        <v>44316</v>
      </c>
      <c r="B314" s="8">
        <v>29894663000189</v>
      </c>
      <c r="C314" s="8" t="s">
        <v>96</v>
      </c>
      <c r="D314" s="4">
        <v>44001</v>
      </c>
      <c r="E314" s="8">
        <v>77.849999999999994</v>
      </c>
      <c r="F314" s="4">
        <v>44172</v>
      </c>
      <c r="G314" s="8">
        <v>-144</v>
      </c>
      <c r="H314" s="4">
        <v>46514</v>
      </c>
      <c r="I314" s="8">
        <v>2198</v>
      </c>
      <c r="J314" s="8">
        <v>300030916</v>
      </c>
      <c r="K314" s="8">
        <v>84</v>
      </c>
      <c r="N314" s="8">
        <v>1.4331539675349625</v>
      </c>
      <c r="O314" s="71">
        <v>3596.68</v>
      </c>
      <c r="P314" s="8">
        <v>3758.8399999999997</v>
      </c>
      <c r="Q314" s="8">
        <v>1.777738</v>
      </c>
      <c r="R314" s="8">
        <v>3932.89</v>
      </c>
      <c r="S314" s="8">
        <v>1.777738</v>
      </c>
      <c r="T314" s="82">
        <v>3596.68</v>
      </c>
      <c r="U314" s="81" t="str">
        <f t="shared" si="8"/>
        <v>62020</v>
      </c>
      <c r="V314" s="80" t="str">
        <f t="shared" si="9"/>
        <v>Acima de 120 dias</v>
      </c>
    </row>
    <row r="315" spans="1:22" x14ac:dyDescent="0.3">
      <c r="A315" s="4">
        <v>44316</v>
      </c>
      <c r="B315" s="8">
        <v>29894663000189</v>
      </c>
      <c r="C315" s="8" t="s">
        <v>96</v>
      </c>
      <c r="D315" s="4">
        <v>44040</v>
      </c>
      <c r="E315" s="8">
        <v>62</v>
      </c>
      <c r="F315" s="4">
        <v>44323</v>
      </c>
      <c r="G315" s="8">
        <v>7</v>
      </c>
      <c r="H315" s="4">
        <v>46545</v>
      </c>
      <c r="I315" s="8">
        <v>2229</v>
      </c>
      <c r="J315" s="8">
        <v>300043847</v>
      </c>
      <c r="K315" s="8">
        <v>84</v>
      </c>
      <c r="N315" s="8">
        <v>1.4311428109874056</v>
      </c>
      <c r="O315" s="71">
        <v>2570.5700000000002</v>
      </c>
      <c r="P315" s="8">
        <v>3007.7400000000002</v>
      </c>
      <c r="Q315" s="8">
        <v>1.778653</v>
      </c>
      <c r="R315" s="8">
        <v>2845.53</v>
      </c>
      <c r="S315" s="8">
        <v>1.778653</v>
      </c>
      <c r="T315" s="82">
        <v>2570.5700000000002</v>
      </c>
      <c r="U315" s="81" t="str">
        <f t="shared" si="8"/>
        <v>72020</v>
      </c>
      <c r="V315" s="80" t="str">
        <f t="shared" si="9"/>
        <v>1 a 30 dias</v>
      </c>
    </row>
    <row r="316" spans="1:22" x14ac:dyDescent="0.3">
      <c r="A316" s="4">
        <v>44316</v>
      </c>
      <c r="B316" s="8">
        <v>29894663000189</v>
      </c>
      <c r="C316" s="8" t="s">
        <v>96</v>
      </c>
      <c r="D316" s="4">
        <v>44134</v>
      </c>
      <c r="E316" s="8">
        <v>52.25</v>
      </c>
      <c r="F316" s="4">
        <v>44323</v>
      </c>
      <c r="G316" s="8">
        <v>7</v>
      </c>
      <c r="H316" s="4">
        <v>46699</v>
      </c>
      <c r="I316" s="8">
        <v>2383</v>
      </c>
      <c r="J316" s="8">
        <v>300053053</v>
      </c>
      <c r="K316" s="8">
        <v>84</v>
      </c>
      <c r="N316" s="8">
        <v>1.4118580000000001</v>
      </c>
      <c r="O316" s="71">
        <v>2253.85</v>
      </c>
      <c r="P316" s="8">
        <v>2534</v>
      </c>
      <c r="Q316" s="8">
        <v>1.7484120000000001</v>
      </c>
      <c r="R316" s="8">
        <v>2500.69</v>
      </c>
      <c r="S316" s="8">
        <v>1.7484120000000001</v>
      </c>
      <c r="T316" s="82">
        <v>2253.85</v>
      </c>
      <c r="U316" s="81" t="str">
        <f t="shared" si="8"/>
        <v>102020</v>
      </c>
      <c r="V316" s="80" t="str">
        <f t="shared" si="9"/>
        <v>1 a 30 dias</v>
      </c>
    </row>
    <row r="317" spans="1:22" x14ac:dyDescent="0.3">
      <c r="A317" s="4">
        <v>44316</v>
      </c>
      <c r="B317" s="8">
        <v>29894663000189</v>
      </c>
      <c r="C317" s="8" t="s">
        <v>96</v>
      </c>
      <c r="D317" s="4">
        <v>44074</v>
      </c>
      <c r="E317" s="8">
        <v>638</v>
      </c>
      <c r="F317" s="4">
        <v>44081</v>
      </c>
      <c r="G317" s="8">
        <v>-235</v>
      </c>
      <c r="H317" s="4">
        <v>45481</v>
      </c>
      <c r="I317" s="8">
        <v>1165</v>
      </c>
      <c r="J317" s="8">
        <v>300054809</v>
      </c>
      <c r="K317" s="8">
        <v>48</v>
      </c>
      <c r="N317" s="8">
        <v>1.3599999999999999</v>
      </c>
      <c r="O317" s="71">
        <v>23190.69</v>
      </c>
      <c r="P317" s="8">
        <v>22191.1</v>
      </c>
      <c r="Q317" s="8">
        <v>1.7842769999999999</v>
      </c>
      <c r="R317" s="8">
        <v>24539.43</v>
      </c>
      <c r="S317" s="8">
        <v>1.7842769999999999</v>
      </c>
      <c r="T317" s="82">
        <v>23190.69</v>
      </c>
      <c r="U317" s="81" t="str">
        <f t="shared" si="8"/>
        <v>82020</v>
      </c>
      <c r="V317" s="80" t="str">
        <f t="shared" si="9"/>
        <v>Acima de 120 dias</v>
      </c>
    </row>
    <row r="318" spans="1:22" x14ac:dyDescent="0.3">
      <c r="A318" s="4">
        <v>44316</v>
      </c>
      <c r="B318" s="8">
        <v>29894663000189</v>
      </c>
      <c r="C318" s="8" t="s">
        <v>96</v>
      </c>
      <c r="D318" s="4">
        <v>44074</v>
      </c>
      <c r="E318" s="8">
        <v>100</v>
      </c>
      <c r="F318" s="4">
        <v>44293</v>
      </c>
      <c r="G318" s="8">
        <v>-23</v>
      </c>
      <c r="H318" s="4">
        <v>46575</v>
      </c>
      <c r="I318" s="8">
        <v>2259</v>
      </c>
      <c r="J318" s="8">
        <v>300057618</v>
      </c>
      <c r="K318" s="8">
        <v>84</v>
      </c>
      <c r="N318" s="8">
        <v>1.4363775225586639</v>
      </c>
      <c r="O318" s="71">
        <v>4265.9400000000005</v>
      </c>
      <c r="P318" s="8">
        <v>4850.8999999999996</v>
      </c>
      <c r="Q318" s="8">
        <v>1.784419</v>
      </c>
      <c r="R318" s="8">
        <v>4716.71</v>
      </c>
      <c r="S318" s="8">
        <v>1.784419</v>
      </c>
      <c r="T318" s="82">
        <v>4265.9400000000005</v>
      </c>
      <c r="U318" s="81" t="str">
        <f t="shared" si="8"/>
        <v>82020</v>
      </c>
      <c r="V318" s="80" t="str">
        <f t="shared" si="9"/>
        <v>1 a 30 dias</v>
      </c>
    </row>
    <row r="319" spans="1:22" x14ac:dyDescent="0.3">
      <c r="A319" s="4">
        <v>44316</v>
      </c>
      <c r="B319" s="8">
        <v>29894663000189</v>
      </c>
      <c r="C319" s="8" t="s">
        <v>96</v>
      </c>
      <c r="D319" s="4">
        <v>44099</v>
      </c>
      <c r="E319" s="8">
        <v>58.09</v>
      </c>
      <c r="F319" s="4">
        <v>44234</v>
      </c>
      <c r="G319" s="8">
        <v>-82</v>
      </c>
      <c r="H319" s="4">
        <v>46638</v>
      </c>
      <c r="I319" s="8">
        <v>2322</v>
      </c>
      <c r="J319" s="8">
        <v>300082125</v>
      </c>
      <c r="K319" s="8">
        <v>84</v>
      </c>
      <c r="N319" s="8">
        <v>1.4407460000000001</v>
      </c>
      <c r="O319" s="71">
        <v>2618.2400000000002</v>
      </c>
      <c r="P319" s="8">
        <v>2823.9199999999996</v>
      </c>
      <c r="Q319" s="8">
        <v>1.7927740000000001</v>
      </c>
      <c r="R319" s="8">
        <v>2891.4700000000003</v>
      </c>
      <c r="S319" s="8">
        <v>1.7927740000000001</v>
      </c>
      <c r="T319" s="82">
        <v>2618.2400000000002</v>
      </c>
      <c r="U319" s="81" t="str">
        <f t="shared" si="8"/>
        <v>92020</v>
      </c>
      <c r="V319" s="80" t="str">
        <f t="shared" si="9"/>
        <v>61 a 90 dias</v>
      </c>
    </row>
    <row r="320" spans="1:22" x14ac:dyDescent="0.3">
      <c r="A320" s="4">
        <v>44316</v>
      </c>
      <c r="B320" s="8">
        <v>29894663000189</v>
      </c>
      <c r="C320" s="8" t="s">
        <v>96</v>
      </c>
      <c r="D320" s="4">
        <v>43936</v>
      </c>
      <c r="E320" s="8">
        <v>27.73</v>
      </c>
      <c r="F320" s="4">
        <v>43989</v>
      </c>
      <c r="G320" s="8">
        <v>-327</v>
      </c>
      <c r="H320" s="4">
        <v>46090</v>
      </c>
      <c r="I320" s="8">
        <v>1774</v>
      </c>
      <c r="J320" s="8">
        <v>300112013</v>
      </c>
      <c r="K320" s="8">
        <v>72</v>
      </c>
      <c r="N320" s="8">
        <v>1.4949999999999999</v>
      </c>
      <c r="O320" s="71">
        <v>1265.05</v>
      </c>
      <c r="P320" s="8">
        <v>1204.78</v>
      </c>
      <c r="Q320" s="8">
        <v>2.0438700000000001</v>
      </c>
      <c r="R320" s="8">
        <v>1399.1299999999999</v>
      </c>
      <c r="S320" s="8">
        <v>2.0438700000000001</v>
      </c>
      <c r="T320" s="82">
        <v>1265.05</v>
      </c>
      <c r="U320" s="81" t="str">
        <f t="shared" si="8"/>
        <v>42020</v>
      </c>
      <c r="V320" s="80" t="str">
        <f t="shared" si="9"/>
        <v>Acima de 120 dias</v>
      </c>
    </row>
    <row r="321" spans="1:22" x14ac:dyDescent="0.3">
      <c r="A321" s="4">
        <v>44316</v>
      </c>
      <c r="B321" s="8">
        <v>29894663000189</v>
      </c>
      <c r="C321" s="8" t="s">
        <v>96</v>
      </c>
      <c r="D321" s="4">
        <v>44040</v>
      </c>
      <c r="E321" s="8">
        <v>370.8</v>
      </c>
      <c r="F321" s="4">
        <v>44050</v>
      </c>
      <c r="G321" s="8">
        <v>-266</v>
      </c>
      <c r="H321" s="4">
        <v>46545</v>
      </c>
      <c r="I321" s="8">
        <v>2229</v>
      </c>
      <c r="J321" s="8">
        <v>300134017</v>
      </c>
      <c r="K321" s="8">
        <v>84</v>
      </c>
      <c r="N321" s="8">
        <v>1.3599999999999999</v>
      </c>
      <c r="O321" s="71">
        <v>20895.05</v>
      </c>
      <c r="P321" s="8">
        <v>18421.509999999995</v>
      </c>
      <c r="Q321" s="8">
        <v>1.326926</v>
      </c>
      <c r="R321" s="8">
        <v>20723.63</v>
      </c>
      <c r="S321" s="8">
        <v>1.326926</v>
      </c>
      <c r="T321" s="82">
        <v>20895.05</v>
      </c>
      <c r="U321" s="81" t="str">
        <f t="shared" si="8"/>
        <v>72020</v>
      </c>
      <c r="V321" s="80" t="str">
        <f t="shared" si="9"/>
        <v>Acima de 120 dias</v>
      </c>
    </row>
    <row r="322" spans="1:22" x14ac:dyDescent="0.3">
      <c r="A322" s="4">
        <v>44316</v>
      </c>
      <c r="B322" s="8">
        <v>29894663000189</v>
      </c>
      <c r="C322" s="8" t="s">
        <v>96</v>
      </c>
      <c r="D322" s="4">
        <v>43978</v>
      </c>
      <c r="E322" s="8">
        <v>100.02</v>
      </c>
      <c r="F322" s="4">
        <v>44234</v>
      </c>
      <c r="G322" s="8">
        <v>-82</v>
      </c>
      <c r="H322" s="4">
        <v>46514</v>
      </c>
      <c r="I322" s="8">
        <v>2198</v>
      </c>
      <c r="J322" s="8">
        <v>300137760</v>
      </c>
      <c r="K322" s="8">
        <v>84</v>
      </c>
      <c r="N322" s="8">
        <v>1.4433980000000002</v>
      </c>
      <c r="O322" s="71">
        <v>4405.2300000000005</v>
      </c>
      <c r="P322" s="8">
        <v>4859.55</v>
      </c>
      <c r="Q322" s="8">
        <v>1.791228</v>
      </c>
      <c r="R322" s="8">
        <v>4839.01</v>
      </c>
      <c r="S322" s="8">
        <v>1.791228</v>
      </c>
      <c r="T322" s="82">
        <v>4405.2300000000005</v>
      </c>
      <c r="U322" s="81" t="str">
        <f t="shared" ref="U322:U385" si="10">MONTH(D322)&amp;YEAR(D322)</f>
        <v>52020</v>
      </c>
      <c r="V322" s="80" t="str">
        <f t="shared" si="9"/>
        <v>61 a 90 dias</v>
      </c>
    </row>
    <row r="323" spans="1:22" x14ac:dyDescent="0.3">
      <c r="A323" s="4">
        <v>44316</v>
      </c>
      <c r="B323" s="8">
        <v>29894663000189</v>
      </c>
      <c r="C323" s="8" t="s">
        <v>96</v>
      </c>
      <c r="D323" s="4">
        <v>44001</v>
      </c>
      <c r="E323" s="8">
        <v>315</v>
      </c>
      <c r="F323" s="4">
        <v>44172</v>
      </c>
      <c r="G323" s="8">
        <v>-144</v>
      </c>
      <c r="H323" s="4">
        <v>45419</v>
      </c>
      <c r="I323" s="8">
        <v>1103</v>
      </c>
      <c r="J323" s="8">
        <v>300138054</v>
      </c>
      <c r="K323" s="8">
        <v>48</v>
      </c>
      <c r="N323" s="8">
        <v>1.3599999999999999</v>
      </c>
      <c r="O323" s="71">
        <v>10166.99</v>
      </c>
      <c r="P323" s="8">
        <v>10896.91</v>
      </c>
      <c r="Q323" s="8">
        <v>1.7959909999999999</v>
      </c>
      <c r="R323" s="8">
        <v>10793.47</v>
      </c>
      <c r="S323" s="8">
        <v>1.7959909999999999</v>
      </c>
      <c r="T323" s="82">
        <v>10166.99</v>
      </c>
      <c r="U323" s="81" t="str">
        <f t="shared" si="10"/>
        <v>62020</v>
      </c>
      <c r="V323" s="80" t="str">
        <f t="shared" ref="V323:V386" si="11">_xlfn.IFS(G323&lt;-120,"Acima de 120 dias",G323&lt;=-90,"91 a 120 dias",G323&lt;=-61,"61 a 90 dias",G323&lt;=-31,"31 a 60 dias",G323&gt;=-30,"1 a 30 dias")</f>
        <v>Acima de 120 dias</v>
      </c>
    </row>
    <row r="324" spans="1:22" x14ac:dyDescent="0.3">
      <c r="A324" s="4">
        <v>44316</v>
      </c>
      <c r="B324" s="8">
        <v>29894663000189</v>
      </c>
      <c r="C324" s="8" t="s">
        <v>96</v>
      </c>
      <c r="D324" s="4">
        <v>44040</v>
      </c>
      <c r="E324" s="8">
        <v>222.96</v>
      </c>
      <c r="F324" s="4">
        <v>44050</v>
      </c>
      <c r="G324" s="8">
        <v>-266</v>
      </c>
      <c r="H324" s="4">
        <v>46575</v>
      </c>
      <c r="I324" s="8">
        <v>2259</v>
      </c>
      <c r="J324" s="8">
        <v>300143774</v>
      </c>
      <c r="K324" s="8">
        <v>84</v>
      </c>
      <c r="N324" s="8">
        <v>1.4059250000000001</v>
      </c>
      <c r="O324" s="71">
        <v>11382.45</v>
      </c>
      <c r="P324" s="8">
        <v>10975.979999999992</v>
      </c>
      <c r="Q324" s="8">
        <v>1.751722</v>
      </c>
      <c r="R324" s="8">
        <v>12395.460000000001</v>
      </c>
      <c r="S324" s="8">
        <v>1.751722</v>
      </c>
      <c r="T324" s="82">
        <v>11382.45</v>
      </c>
      <c r="U324" s="81" t="str">
        <f t="shared" si="10"/>
        <v>72020</v>
      </c>
      <c r="V324" s="80" t="str">
        <f t="shared" si="11"/>
        <v>Acima de 120 dias</v>
      </c>
    </row>
    <row r="325" spans="1:22" x14ac:dyDescent="0.3">
      <c r="A325" s="4">
        <v>44316</v>
      </c>
      <c r="B325" s="8">
        <v>29894663000189</v>
      </c>
      <c r="C325" s="8" t="s">
        <v>96</v>
      </c>
      <c r="D325" s="4">
        <v>44074</v>
      </c>
      <c r="E325" s="8">
        <v>76.98</v>
      </c>
      <c r="F325" s="4">
        <v>44081</v>
      </c>
      <c r="G325" s="8">
        <v>-235</v>
      </c>
      <c r="H325" s="4">
        <v>46608</v>
      </c>
      <c r="I325" s="8">
        <v>2292</v>
      </c>
      <c r="J325" s="8">
        <v>300164235</v>
      </c>
      <c r="K325" s="8">
        <v>84</v>
      </c>
      <c r="N325" s="8">
        <v>1.3844179999999999</v>
      </c>
      <c r="O325" s="71">
        <v>3895.26</v>
      </c>
      <c r="P325" s="8">
        <v>3823.4399999999991</v>
      </c>
      <c r="Q325" s="8">
        <v>1.728971</v>
      </c>
      <c r="R325" s="8">
        <v>4253.3900000000003</v>
      </c>
      <c r="S325" s="8">
        <v>1.728971</v>
      </c>
      <c r="T325" s="82">
        <v>3895.26</v>
      </c>
      <c r="U325" s="81" t="str">
        <f t="shared" si="10"/>
        <v>82020</v>
      </c>
      <c r="V325" s="80" t="str">
        <f t="shared" si="11"/>
        <v>Acima de 120 dias</v>
      </c>
    </row>
    <row r="326" spans="1:22" x14ac:dyDescent="0.3">
      <c r="A326" s="4">
        <v>44316</v>
      </c>
      <c r="B326" s="8">
        <v>29894663000189</v>
      </c>
      <c r="C326" s="8" t="s">
        <v>96</v>
      </c>
      <c r="D326" s="4">
        <v>44099</v>
      </c>
      <c r="E326" s="8">
        <v>161</v>
      </c>
      <c r="F326" s="4">
        <v>44142</v>
      </c>
      <c r="G326" s="8">
        <v>-174</v>
      </c>
      <c r="H326" s="4">
        <v>46638</v>
      </c>
      <c r="I326" s="8">
        <v>2322</v>
      </c>
      <c r="J326" s="8">
        <v>300177032</v>
      </c>
      <c r="K326" s="8">
        <v>84</v>
      </c>
      <c r="N326" s="8">
        <v>1.3599999999999999</v>
      </c>
      <c r="O326" s="71">
        <v>8428.7900000000009</v>
      </c>
      <c r="P326" s="8">
        <v>8043.1799999999985</v>
      </c>
      <c r="Q326" s="8">
        <v>1.4694609999999999</v>
      </c>
      <c r="R326" s="8">
        <v>8688.23</v>
      </c>
      <c r="S326" s="8">
        <v>1.4694609999999999</v>
      </c>
      <c r="T326" s="82">
        <v>8428.7900000000009</v>
      </c>
      <c r="U326" s="81" t="str">
        <f t="shared" si="10"/>
        <v>92020</v>
      </c>
      <c r="V326" s="80" t="str">
        <f t="shared" si="11"/>
        <v>Acima de 120 dias</v>
      </c>
    </row>
    <row r="327" spans="1:22" x14ac:dyDescent="0.3">
      <c r="A327" s="4">
        <v>44316</v>
      </c>
      <c r="B327" s="8">
        <v>29894663000189</v>
      </c>
      <c r="C327" s="8" t="s">
        <v>96</v>
      </c>
      <c r="D327" s="4">
        <v>44134</v>
      </c>
      <c r="E327" s="8">
        <v>209.16</v>
      </c>
      <c r="F327" s="4">
        <v>44234</v>
      </c>
      <c r="G327" s="8">
        <v>-82</v>
      </c>
      <c r="H327" s="4">
        <v>46699</v>
      </c>
      <c r="I327" s="8">
        <v>2383</v>
      </c>
      <c r="J327" s="8">
        <v>300183862</v>
      </c>
      <c r="K327" s="8">
        <v>84</v>
      </c>
      <c r="N327" s="8">
        <v>1.439225</v>
      </c>
      <c r="O327" s="71">
        <v>9544.5</v>
      </c>
      <c r="P327" s="8">
        <v>10048.539999999995</v>
      </c>
      <c r="Q327" s="8">
        <v>1.7876620000000001</v>
      </c>
      <c r="R327" s="8">
        <v>10551.84</v>
      </c>
      <c r="S327" s="8">
        <v>1.7876620000000001</v>
      </c>
      <c r="T327" s="82">
        <v>9544.5</v>
      </c>
      <c r="U327" s="81" t="str">
        <f t="shared" si="10"/>
        <v>102020</v>
      </c>
      <c r="V327" s="80" t="str">
        <f t="shared" si="11"/>
        <v>61 a 90 dias</v>
      </c>
    </row>
    <row r="328" spans="1:22" x14ac:dyDescent="0.3">
      <c r="A328" s="4">
        <v>44316</v>
      </c>
      <c r="B328" s="8">
        <v>29894663000189</v>
      </c>
      <c r="C328" s="8" t="s">
        <v>96</v>
      </c>
      <c r="D328" s="4">
        <v>43903</v>
      </c>
      <c r="E328" s="8">
        <v>238.72</v>
      </c>
      <c r="F328" s="4">
        <v>44262</v>
      </c>
      <c r="G328" s="8">
        <v>-54</v>
      </c>
      <c r="H328" s="4">
        <v>46062</v>
      </c>
      <c r="I328" s="8">
        <v>1746</v>
      </c>
      <c r="J328" s="8">
        <v>300207891</v>
      </c>
      <c r="K328" s="8">
        <v>72</v>
      </c>
      <c r="N328" s="8">
        <v>1.5064557703103709</v>
      </c>
      <c r="O328" s="71">
        <v>8652.06</v>
      </c>
      <c r="P328" s="8">
        <v>10323.059999999998</v>
      </c>
      <c r="Q328" s="8">
        <v>2.0531649999999999</v>
      </c>
      <c r="R328" s="8">
        <v>9770.5</v>
      </c>
      <c r="S328" s="8">
        <v>2.0531649999999999</v>
      </c>
      <c r="T328" s="82">
        <v>8652.06</v>
      </c>
      <c r="U328" s="81" t="str">
        <f t="shared" si="10"/>
        <v>32020</v>
      </c>
      <c r="V328" s="80" t="str">
        <f t="shared" si="11"/>
        <v>31 a 60 dias</v>
      </c>
    </row>
    <row r="329" spans="1:22" x14ac:dyDescent="0.3">
      <c r="A329" s="4">
        <v>44316</v>
      </c>
      <c r="B329" s="8">
        <v>29894663000189</v>
      </c>
      <c r="C329" s="8" t="s">
        <v>96</v>
      </c>
      <c r="D329" s="4">
        <v>44074</v>
      </c>
      <c r="E329" s="8">
        <v>229</v>
      </c>
      <c r="F329" s="4">
        <v>44262</v>
      </c>
      <c r="G329" s="8">
        <v>-54</v>
      </c>
      <c r="H329" s="4">
        <v>46484</v>
      </c>
      <c r="I329" s="8">
        <v>2168</v>
      </c>
      <c r="J329" s="8">
        <v>300228630</v>
      </c>
      <c r="K329" s="8">
        <v>84</v>
      </c>
      <c r="N329" s="8">
        <v>1.4389199653627232</v>
      </c>
      <c r="O329" s="71">
        <v>9805.65</v>
      </c>
      <c r="P329" s="8">
        <v>10887.44</v>
      </c>
      <c r="Q329" s="8">
        <v>1.7868440000000001</v>
      </c>
      <c r="R329" s="8">
        <v>10783.11</v>
      </c>
      <c r="S329" s="8">
        <v>1.7868440000000001</v>
      </c>
      <c r="T329" s="82">
        <v>9805.65</v>
      </c>
      <c r="U329" s="81" t="str">
        <f t="shared" si="10"/>
        <v>82020</v>
      </c>
      <c r="V329" s="80" t="str">
        <f t="shared" si="11"/>
        <v>31 a 60 dias</v>
      </c>
    </row>
    <row r="330" spans="1:22" x14ac:dyDescent="0.3">
      <c r="A330" s="4">
        <v>44316</v>
      </c>
      <c r="B330" s="8">
        <v>29894663000189</v>
      </c>
      <c r="C330" s="8" t="s">
        <v>96</v>
      </c>
      <c r="D330" s="4">
        <v>43978</v>
      </c>
      <c r="E330" s="8">
        <v>213.47</v>
      </c>
      <c r="F330" s="4">
        <v>44234</v>
      </c>
      <c r="G330" s="8">
        <v>-82</v>
      </c>
      <c r="H330" s="4">
        <v>46514</v>
      </c>
      <c r="I330" s="8">
        <v>2198</v>
      </c>
      <c r="J330" s="8">
        <v>300234261</v>
      </c>
      <c r="K330" s="8">
        <v>84</v>
      </c>
      <c r="N330" s="8">
        <v>1.439206</v>
      </c>
      <c r="O330" s="71">
        <v>9413</v>
      </c>
      <c r="P330" s="8">
        <v>10386.179999999995</v>
      </c>
      <c r="Q330" s="8">
        <v>1.7867949999999999</v>
      </c>
      <c r="R330" s="8">
        <v>10339.859999999999</v>
      </c>
      <c r="S330" s="8">
        <v>1.7867949999999999</v>
      </c>
      <c r="T330" s="82">
        <v>9413</v>
      </c>
      <c r="U330" s="81" t="str">
        <f t="shared" si="10"/>
        <v>52020</v>
      </c>
      <c r="V330" s="80" t="str">
        <f t="shared" si="11"/>
        <v>61 a 90 dias</v>
      </c>
    </row>
    <row r="331" spans="1:22" x14ac:dyDescent="0.3">
      <c r="A331" s="4">
        <v>44316</v>
      </c>
      <c r="B331" s="8">
        <v>29894663000189</v>
      </c>
      <c r="C331" s="8" t="s">
        <v>96</v>
      </c>
      <c r="D331" s="4">
        <v>43978</v>
      </c>
      <c r="E331" s="8">
        <v>126</v>
      </c>
      <c r="F331" s="4">
        <v>44172</v>
      </c>
      <c r="G331" s="8">
        <v>-144</v>
      </c>
      <c r="H331" s="4">
        <v>46514</v>
      </c>
      <c r="I331" s="8">
        <v>2198</v>
      </c>
      <c r="J331" s="8">
        <v>300236034</v>
      </c>
      <c r="K331" s="8">
        <v>84</v>
      </c>
      <c r="N331" s="8">
        <v>1.4503649999999999</v>
      </c>
      <c r="O331" s="71">
        <v>5790.81</v>
      </c>
      <c r="P331" s="8">
        <v>6107.5100000000011</v>
      </c>
      <c r="Q331" s="8">
        <v>1.7986789999999999</v>
      </c>
      <c r="R331" s="8">
        <v>6336.2</v>
      </c>
      <c r="S331" s="8">
        <v>1.7986789999999999</v>
      </c>
      <c r="T331" s="82">
        <v>5790.81</v>
      </c>
      <c r="U331" s="81" t="str">
        <f t="shared" si="10"/>
        <v>52020</v>
      </c>
      <c r="V331" s="80" t="str">
        <f t="shared" si="11"/>
        <v>Acima de 120 dias</v>
      </c>
    </row>
    <row r="332" spans="1:22" x14ac:dyDescent="0.3">
      <c r="A332" s="4">
        <v>44316</v>
      </c>
      <c r="B332" s="8">
        <v>29894663000189</v>
      </c>
      <c r="C332" s="8" t="s">
        <v>96</v>
      </c>
      <c r="D332" s="4">
        <v>44040</v>
      </c>
      <c r="E332" s="8">
        <v>228</v>
      </c>
      <c r="F332" s="4">
        <v>44262</v>
      </c>
      <c r="G332" s="8">
        <v>-54</v>
      </c>
      <c r="H332" s="4">
        <v>46545</v>
      </c>
      <c r="I332" s="8">
        <v>2229</v>
      </c>
      <c r="J332" s="8">
        <v>300242326</v>
      </c>
      <c r="K332" s="8">
        <v>84</v>
      </c>
      <c r="N332" s="8">
        <v>1.4345582739396128</v>
      </c>
      <c r="O332" s="71">
        <v>9899.36</v>
      </c>
      <c r="P332" s="8">
        <v>11048.070000000003</v>
      </c>
      <c r="Q332" s="8">
        <v>1.7822990000000001</v>
      </c>
      <c r="R332" s="8">
        <v>10909.44</v>
      </c>
      <c r="S332" s="8">
        <v>1.7822990000000001</v>
      </c>
      <c r="T332" s="82">
        <v>9899.36</v>
      </c>
      <c r="U332" s="81" t="str">
        <f t="shared" si="10"/>
        <v>72020</v>
      </c>
      <c r="V332" s="80" t="str">
        <f t="shared" si="11"/>
        <v>31 a 60 dias</v>
      </c>
    </row>
    <row r="333" spans="1:22" x14ac:dyDescent="0.3">
      <c r="A333" s="4">
        <v>44316</v>
      </c>
      <c r="B333" s="8">
        <v>29894663000189</v>
      </c>
      <c r="C333" s="8" t="s">
        <v>96</v>
      </c>
      <c r="D333" s="4">
        <v>44040</v>
      </c>
      <c r="E333" s="8">
        <v>313</v>
      </c>
      <c r="F333" s="4">
        <v>44293</v>
      </c>
      <c r="G333" s="8">
        <v>-23</v>
      </c>
      <c r="H333" s="4">
        <v>46545</v>
      </c>
      <c r="I333" s="8">
        <v>2229</v>
      </c>
      <c r="J333" s="8">
        <v>300244404</v>
      </c>
      <c r="K333" s="8">
        <v>84</v>
      </c>
      <c r="N333" s="8">
        <v>1.4455922184928507</v>
      </c>
      <c r="O333" s="71">
        <v>13233.68</v>
      </c>
      <c r="P333" s="8">
        <v>15111.360000000004</v>
      </c>
      <c r="Q333" s="8">
        <v>1.7940529999999999</v>
      </c>
      <c r="R333" s="8">
        <v>14616.28</v>
      </c>
      <c r="S333" s="8">
        <v>1.7940529999999999</v>
      </c>
      <c r="T333" s="82">
        <v>13233.68</v>
      </c>
      <c r="U333" s="81" t="str">
        <f t="shared" si="10"/>
        <v>72020</v>
      </c>
      <c r="V333" s="80" t="str">
        <f t="shared" si="11"/>
        <v>1 a 30 dias</v>
      </c>
    </row>
    <row r="334" spans="1:22" x14ac:dyDescent="0.3">
      <c r="A334" s="4">
        <v>44316</v>
      </c>
      <c r="B334" s="8">
        <v>29894663000189</v>
      </c>
      <c r="C334" s="8" t="s">
        <v>96</v>
      </c>
      <c r="D334" s="4">
        <v>44040</v>
      </c>
      <c r="E334" s="8">
        <v>49.97</v>
      </c>
      <c r="F334" s="4">
        <v>44050</v>
      </c>
      <c r="G334" s="8">
        <v>-266</v>
      </c>
      <c r="H334" s="4">
        <v>46545</v>
      </c>
      <c r="I334" s="8">
        <v>2229</v>
      </c>
      <c r="J334" s="8">
        <v>300244978</v>
      </c>
      <c r="K334" s="8">
        <v>84</v>
      </c>
      <c r="N334" s="8">
        <v>1.4463774676920642</v>
      </c>
      <c r="O334" s="71">
        <v>2509.64</v>
      </c>
      <c r="P334" s="8">
        <v>2411.8599999999992</v>
      </c>
      <c r="Q334" s="8">
        <v>1.798991</v>
      </c>
      <c r="R334" s="8">
        <v>2732.74</v>
      </c>
      <c r="S334" s="8">
        <v>1.798991</v>
      </c>
      <c r="T334" s="82">
        <v>2509.64</v>
      </c>
      <c r="U334" s="81" t="str">
        <f t="shared" si="10"/>
        <v>72020</v>
      </c>
      <c r="V334" s="80" t="str">
        <f t="shared" si="11"/>
        <v>Acima de 120 dias</v>
      </c>
    </row>
    <row r="335" spans="1:22" x14ac:dyDescent="0.3">
      <c r="A335" s="4">
        <v>44316</v>
      </c>
      <c r="B335" s="8">
        <v>29894663000189</v>
      </c>
      <c r="C335" s="8" t="s">
        <v>96</v>
      </c>
      <c r="D335" s="4">
        <v>44040</v>
      </c>
      <c r="E335" s="8">
        <v>191</v>
      </c>
      <c r="F335" s="4">
        <v>44262</v>
      </c>
      <c r="G335" s="8">
        <v>-54</v>
      </c>
      <c r="H335" s="4">
        <v>45084</v>
      </c>
      <c r="I335" s="8">
        <v>768</v>
      </c>
      <c r="J335" s="8">
        <v>300250242</v>
      </c>
      <c r="K335" s="8">
        <v>36</v>
      </c>
      <c r="N335" s="8">
        <v>1.3599999999999999</v>
      </c>
      <c r="O335" s="71">
        <v>4389.6399999999994</v>
      </c>
      <c r="P335" s="8">
        <v>5321.5599999999986</v>
      </c>
      <c r="Q335" s="8">
        <v>1.790905</v>
      </c>
      <c r="R335" s="8">
        <v>4594.3999999999996</v>
      </c>
      <c r="S335" s="8">
        <v>1.790905</v>
      </c>
      <c r="T335" s="82">
        <v>4389.6399999999994</v>
      </c>
      <c r="U335" s="81" t="str">
        <f t="shared" si="10"/>
        <v>72020</v>
      </c>
      <c r="V335" s="80" t="str">
        <f t="shared" si="11"/>
        <v>31 a 60 dias</v>
      </c>
    </row>
    <row r="336" spans="1:22" x14ac:dyDescent="0.3">
      <c r="A336" s="4">
        <v>44316</v>
      </c>
      <c r="B336" s="8">
        <v>29894663000189</v>
      </c>
      <c r="C336" s="8" t="s">
        <v>96</v>
      </c>
      <c r="D336" s="4">
        <v>44074</v>
      </c>
      <c r="E336" s="8">
        <v>209.52</v>
      </c>
      <c r="F336" s="4">
        <v>44234</v>
      </c>
      <c r="G336" s="8">
        <v>-82</v>
      </c>
      <c r="H336" s="4">
        <v>46545</v>
      </c>
      <c r="I336" s="8">
        <v>2229</v>
      </c>
      <c r="J336" s="8">
        <v>300251272</v>
      </c>
      <c r="K336" s="8">
        <v>84</v>
      </c>
      <c r="N336" s="8">
        <v>1.4411438752026664</v>
      </c>
      <c r="O336" s="71">
        <v>9289.32</v>
      </c>
      <c r="P336" s="8">
        <v>10084.06</v>
      </c>
      <c r="Q336" s="8">
        <v>1.7892840000000001</v>
      </c>
      <c r="R336" s="8">
        <v>10215.82</v>
      </c>
      <c r="S336" s="8">
        <v>1.7892840000000001</v>
      </c>
      <c r="T336" s="82">
        <v>9289.32</v>
      </c>
      <c r="U336" s="81" t="str">
        <f t="shared" si="10"/>
        <v>82020</v>
      </c>
      <c r="V336" s="80" t="str">
        <f t="shared" si="11"/>
        <v>61 a 90 dias</v>
      </c>
    </row>
    <row r="337" spans="1:22" x14ac:dyDescent="0.3">
      <c r="A337" s="4">
        <v>44316</v>
      </c>
      <c r="B337" s="8">
        <v>29894663000189</v>
      </c>
      <c r="C337" s="8" t="s">
        <v>96</v>
      </c>
      <c r="D337" s="4">
        <v>44134</v>
      </c>
      <c r="E337" s="8">
        <v>313.5</v>
      </c>
      <c r="F337" s="4">
        <v>44234</v>
      </c>
      <c r="G337" s="8">
        <v>-82</v>
      </c>
      <c r="H337" s="4">
        <v>46728</v>
      </c>
      <c r="I337" s="8">
        <v>2412</v>
      </c>
      <c r="J337" s="8">
        <v>300299995</v>
      </c>
      <c r="K337" s="8">
        <v>84</v>
      </c>
      <c r="N337" s="8">
        <v>1.4487619999999999</v>
      </c>
      <c r="O337" s="71">
        <v>14342.25</v>
      </c>
      <c r="P337" s="8">
        <v>14794.480000000003</v>
      </c>
      <c r="Q337" s="8">
        <v>1.7974559999999999</v>
      </c>
      <c r="R337" s="8">
        <v>15870.25</v>
      </c>
      <c r="S337" s="8">
        <v>1.7974559999999999</v>
      </c>
      <c r="T337" s="82">
        <v>14342.25</v>
      </c>
      <c r="U337" s="81" t="str">
        <f t="shared" si="10"/>
        <v>102020</v>
      </c>
      <c r="V337" s="80" t="str">
        <f t="shared" si="11"/>
        <v>61 a 90 dias</v>
      </c>
    </row>
    <row r="338" spans="1:22" x14ac:dyDescent="0.3">
      <c r="A338" s="4">
        <v>44316</v>
      </c>
      <c r="B338" s="8">
        <v>29894663000189</v>
      </c>
      <c r="C338" s="8" t="s">
        <v>96</v>
      </c>
      <c r="D338" s="4">
        <v>43978</v>
      </c>
      <c r="E338" s="8">
        <v>226.71</v>
      </c>
      <c r="F338" s="4">
        <v>44172</v>
      </c>
      <c r="G338" s="8">
        <v>-144</v>
      </c>
      <c r="H338" s="4">
        <v>46514</v>
      </c>
      <c r="I338" s="8">
        <v>2198</v>
      </c>
      <c r="J338" s="8">
        <v>300331955</v>
      </c>
      <c r="K338" s="8">
        <v>84</v>
      </c>
      <c r="N338" s="8">
        <v>1.441675</v>
      </c>
      <c r="O338" s="71">
        <v>10216.679999999998</v>
      </c>
      <c r="P338" s="8">
        <v>11021.269999999999</v>
      </c>
      <c r="Q338" s="8">
        <v>1.7894479999999999</v>
      </c>
      <c r="R338" s="8">
        <v>11200.33</v>
      </c>
      <c r="S338" s="8">
        <v>1.7894479999999999</v>
      </c>
      <c r="T338" s="82">
        <v>10216.679999999998</v>
      </c>
      <c r="U338" s="81" t="str">
        <f t="shared" si="10"/>
        <v>52020</v>
      </c>
      <c r="V338" s="80" t="str">
        <f t="shared" si="11"/>
        <v>Acima de 120 dias</v>
      </c>
    </row>
    <row r="339" spans="1:22" x14ac:dyDescent="0.3">
      <c r="A339" s="4">
        <v>44316</v>
      </c>
      <c r="B339" s="8">
        <v>29894663000189</v>
      </c>
      <c r="C339" s="8" t="s">
        <v>96</v>
      </c>
      <c r="D339" s="4">
        <v>44001</v>
      </c>
      <c r="E339" s="8">
        <v>81.349999999999994</v>
      </c>
      <c r="F339" s="4">
        <v>44081</v>
      </c>
      <c r="G339" s="8">
        <v>-235</v>
      </c>
      <c r="H339" s="4">
        <v>46514</v>
      </c>
      <c r="I339" s="8">
        <v>2198</v>
      </c>
      <c r="J339" s="8">
        <v>300338616</v>
      </c>
      <c r="K339" s="8">
        <v>84</v>
      </c>
      <c r="N339" s="8">
        <v>1.441138370687588</v>
      </c>
      <c r="O339" s="71">
        <v>3994.4100000000003</v>
      </c>
      <c r="P339" s="8">
        <v>3917.3100000000009</v>
      </c>
      <c r="Q339" s="8">
        <v>1.78624</v>
      </c>
      <c r="R339" s="8">
        <v>4344.99</v>
      </c>
      <c r="S339" s="8">
        <v>1.78624</v>
      </c>
      <c r="T339" s="82">
        <v>3994.4100000000003</v>
      </c>
      <c r="U339" s="81" t="str">
        <f t="shared" si="10"/>
        <v>62020</v>
      </c>
      <c r="V339" s="80" t="str">
        <f t="shared" si="11"/>
        <v>Acima de 120 dias</v>
      </c>
    </row>
    <row r="340" spans="1:22" x14ac:dyDescent="0.3">
      <c r="A340" s="4">
        <v>44316</v>
      </c>
      <c r="B340" s="8">
        <v>29894663000189</v>
      </c>
      <c r="C340" s="8" t="s">
        <v>96</v>
      </c>
      <c r="D340" s="4">
        <v>44099</v>
      </c>
      <c r="E340" s="8">
        <v>217.1</v>
      </c>
      <c r="F340" s="4">
        <v>44234</v>
      </c>
      <c r="G340" s="8">
        <v>-82</v>
      </c>
      <c r="H340" s="4">
        <v>46575</v>
      </c>
      <c r="I340" s="8">
        <v>2259</v>
      </c>
      <c r="J340" s="8">
        <v>300351365</v>
      </c>
      <c r="K340" s="8">
        <v>84</v>
      </c>
      <c r="N340" s="8">
        <v>1.391229</v>
      </c>
      <c r="O340" s="71">
        <v>9824.34</v>
      </c>
      <c r="P340" s="8">
        <v>10595.63</v>
      </c>
      <c r="Q340" s="8">
        <v>1.7352650000000001</v>
      </c>
      <c r="R340" s="8">
        <v>10812.449999999999</v>
      </c>
      <c r="S340" s="8">
        <v>1.7352650000000001</v>
      </c>
      <c r="T340" s="82">
        <v>9824.34</v>
      </c>
      <c r="U340" s="81" t="str">
        <f t="shared" si="10"/>
        <v>92020</v>
      </c>
      <c r="V340" s="80" t="str">
        <f t="shared" si="11"/>
        <v>61 a 90 dias</v>
      </c>
    </row>
    <row r="341" spans="1:22" x14ac:dyDescent="0.3">
      <c r="A341" s="4">
        <v>44316</v>
      </c>
      <c r="B341" s="8">
        <v>29894663000189</v>
      </c>
      <c r="C341" s="8" t="s">
        <v>96</v>
      </c>
      <c r="D341" s="4">
        <v>44074</v>
      </c>
      <c r="E341" s="8">
        <v>258.24</v>
      </c>
      <c r="F341" s="4">
        <v>44262</v>
      </c>
      <c r="G341" s="8">
        <v>-54</v>
      </c>
      <c r="H341" s="4">
        <v>46608</v>
      </c>
      <c r="I341" s="8">
        <v>2292</v>
      </c>
      <c r="J341" s="8">
        <v>300361287</v>
      </c>
      <c r="K341" s="8">
        <v>84</v>
      </c>
      <c r="N341" s="8">
        <v>1.3599999999999999</v>
      </c>
      <c r="O341" s="71">
        <v>12917.64</v>
      </c>
      <c r="P341" s="8">
        <v>12932.559999999994</v>
      </c>
      <c r="Q341" s="8">
        <v>1.3315539999999999</v>
      </c>
      <c r="R341" s="8">
        <v>12811.51</v>
      </c>
      <c r="S341" s="8">
        <v>1.3315539999999999</v>
      </c>
      <c r="T341" s="82">
        <v>12917.64</v>
      </c>
      <c r="U341" s="81" t="str">
        <f t="shared" si="10"/>
        <v>82020</v>
      </c>
      <c r="V341" s="80" t="str">
        <f t="shared" si="11"/>
        <v>31 a 60 dias</v>
      </c>
    </row>
    <row r="342" spans="1:22" x14ac:dyDescent="0.3">
      <c r="A342" s="4">
        <v>44316</v>
      </c>
      <c r="B342" s="8">
        <v>29894663000189</v>
      </c>
      <c r="C342" s="8" t="s">
        <v>96</v>
      </c>
      <c r="D342" s="4">
        <v>44074</v>
      </c>
      <c r="E342" s="8">
        <v>409.43</v>
      </c>
      <c r="F342" s="4">
        <v>44172</v>
      </c>
      <c r="G342" s="8">
        <v>-144</v>
      </c>
      <c r="H342" s="4">
        <v>46608</v>
      </c>
      <c r="I342" s="8">
        <v>2292</v>
      </c>
      <c r="J342" s="8">
        <v>300363881</v>
      </c>
      <c r="K342" s="8">
        <v>84</v>
      </c>
      <c r="N342" s="8">
        <v>1.3599999999999999</v>
      </c>
      <c r="O342" s="71">
        <v>21638.879999999997</v>
      </c>
      <c r="P342" s="8">
        <v>20504.120000000006</v>
      </c>
      <c r="Q342" s="8">
        <v>1.3430219999999999</v>
      </c>
      <c r="R342" s="8">
        <v>21540.43</v>
      </c>
      <c r="S342" s="8">
        <v>1.3430219999999999</v>
      </c>
      <c r="T342" s="82">
        <v>21638.879999999997</v>
      </c>
      <c r="U342" s="81" t="str">
        <f t="shared" si="10"/>
        <v>82020</v>
      </c>
      <c r="V342" s="80" t="str">
        <f t="shared" si="11"/>
        <v>Acima de 120 dias</v>
      </c>
    </row>
    <row r="343" spans="1:22" x14ac:dyDescent="0.3">
      <c r="A343" s="4">
        <v>44316</v>
      </c>
      <c r="B343" s="8">
        <v>29894663000189</v>
      </c>
      <c r="C343" s="8" t="s">
        <v>96</v>
      </c>
      <c r="D343" s="4">
        <v>44074</v>
      </c>
      <c r="E343" s="8">
        <v>49</v>
      </c>
      <c r="F343" s="4">
        <v>44234</v>
      </c>
      <c r="G343" s="8">
        <v>-82</v>
      </c>
      <c r="H343" s="4">
        <v>46608</v>
      </c>
      <c r="I343" s="8">
        <v>2292</v>
      </c>
      <c r="J343" s="8">
        <v>300365778</v>
      </c>
      <c r="K343" s="8">
        <v>84</v>
      </c>
      <c r="N343" s="8">
        <v>1.4462519999999999</v>
      </c>
      <c r="O343" s="71">
        <v>2192.41</v>
      </c>
      <c r="P343" s="8">
        <v>2383.7199999999993</v>
      </c>
      <c r="Q343" s="8">
        <v>1.7990060000000001</v>
      </c>
      <c r="R343" s="8">
        <v>2418.89</v>
      </c>
      <c r="S343" s="8">
        <v>1.7990060000000001</v>
      </c>
      <c r="T343" s="82">
        <v>2192.41</v>
      </c>
      <c r="U343" s="81" t="str">
        <f t="shared" si="10"/>
        <v>82020</v>
      </c>
      <c r="V343" s="80" t="str">
        <f t="shared" si="11"/>
        <v>61 a 90 dias</v>
      </c>
    </row>
    <row r="344" spans="1:22" x14ac:dyDescent="0.3">
      <c r="A344" s="4">
        <v>44316</v>
      </c>
      <c r="B344" s="8">
        <v>29894663000189</v>
      </c>
      <c r="C344" s="8" t="s">
        <v>96</v>
      </c>
      <c r="D344" s="4">
        <v>44099</v>
      </c>
      <c r="E344" s="8">
        <v>313.5</v>
      </c>
      <c r="F344" s="4">
        <v>44262</v>
      </c>
      <c r="G344" s="8">
        <v>-54</v>
      </c>
      <c r="H344" s="4">
        <v>46608</v>
      </c>
      <c r="I344" s="8">
        <v>2292</v>
      </c>
      <c r="J344" s="8">
        <v>300367888</v>
      </c>
      <c r="K344" s="8">
        <v>84</v>
      </c>
      <c r="N344" s="8">
        <v>1.4319739999999999</v>
      </c>
      <c r="O344" s="71">
        <v>13789.79</v>
      </c>
      <c r="P344" s="8">
        <v>15190.77</v>
      </c>
      <c r="Q344" s="8">
        <v>1.778883</v>
      </c>
      <c r="R344" s="8">
        <v>15226.11</v>
      </c>
      <c r="S344" s="8">
        <v>1.778883</v>
      </c>
      <c r="T344" s="82">
        <v>13789.79</v>
      </c>
      <c r="U344" s="81" t="str">
        <f t="shared" si="10"/>
        <v>92020</v>
      </c>
      <c r="V344" s="80" t="str">
        <f t="shared" si="11"/>
        <v>31 a 60 dias</v>
      </c>
    </row>
    <row r="345" spans="1:22" x14ac:dyDescent="0.3">
      <c r="A345" s="4">
        <v>44316</v>
      </c>
      <c r="B345" s="8">
        <v>29894663000189</v>
      </c>
      <c r="C345" s="8" t="s">
        <v>96</v>
      </c>
      <c r="D345" s="4">
        <v>44074</v>
      </c>
      <c r="E345" s="8">
        <v>88.1</v>
      </c>
      <c r="F345" s="4">
        <v>44081</v>
      </c>
      <c r="G345" s="8">
        <v>-235</v>
      </c>
      <c r="H345" s="4">
        <v>46608</v>
      </c>
      <c r="I345" s="8">
        <v>2292</v>
      </c>
      <c r="J345" s="8">
        <v>300370883</v>
      </c>
      <c r="K345" s="8">
        <v>84</v>
      </c>
      <c r="N345" s="8">
        <v>1.4324699999999999</v>
      </c>
      <c r="O345" s="71">
        <v>4402.3899999999994</v>
      </c>
      <c r="P345" s="8">
        <v>4305.68</v>
      </c>
      <c r="Q345" s="8">
        <v>1.780233</v>
      </c>
      <c r="R345" s="8">
        <v>4806.8499999999995</v>
      </c>
      <c r="S345" s="8">
        <v>1.780233</v>
      </c>
      <c r="T345" s="82">
        <v>4402.3899999999994</v>
      </c>
      <c r="U345" s="81" t="str">
        <f t="shared" si="10"/>
        <v>82020</v>
      </c>
      <c r="V345" s="80" t="str">
        <f t="shared" si="11"/>
        <v>Acima de 120 dias</v>
      </c>
    </row>
    <row r="346" spans="1:22" x14ac:dyDescent="0.3">
      <c r="A346" s="4">
        <v>44316</v>
      </c>
      <c r="B346" s="8">
        <v>29894663000189</v>
      </c>
      <c r="C346" s="8" t="s">
        <v>96</v>
      </c>
      <c r="D346" s="4">
        <v>44040</v>
      </c>
      <c r="E346" s="8">
        <v>42.47</v>
      </c>
      <c r="F346" s="4">
        <v>44262</v>
      </c>
      <c r="G346" s="8">
        <v>-54</v>
      </c>
      <c r="H346" s="4">
        <v>46119</v>
      </c>
      <c r="I346" s="8">
        <v>1803</v>
      </c>
      <c r="J346" s="8">
        <v>300421220</v>
      </c>
      <c r="K346" s="8">
        <v>72</v>
      </c>
      <c r="N346" s="8">
        <v>1.5000141676505341</v>
      </c>
      <c r="O346" s="71">
        <v>1563.41</v>
      </c>
      <c r="P346" s="8">
        <v>1824.4099999999996</v>
      </c>
      <c r="Q346" s="8">
        <v>2.0570369999999998</v>
      </c>
      <c r="R346" s="8">
        <v>1776</v>
      </c>
      <c r="S346" s="8">
        <v>2.0570369999999998</v>
      </c>
      <c r="T346" s="82">
        <v>1563.41</v>
      </c>
      <c r="U346" s="81" t="str">
        <f t="shared" si="10"/>
        <v>72020</v>
      </c>
      <c r="V346" s="80" t="str">
        <f t="shared" si="11"/>
        <v>31 a 60 dias</v>
      </c>
    </row>
    <row r="347" spans="1:22" x14ac:dyDescent="0.3">
      <c r="A347" s="4">
        <v>44316</v>
      </c>
      <c r="B347" s="8">
        <v>29894663000189</v>
      </c>
      <c r="C347" s="8" t="s">
        <v>96</v>
      </c>
      <c r="D347" s="4">
        <v>44040</v>
      </c>
      <c r="E347" s="8">
        <v>151.19999999999999</v>
      </c>
      <c r="F347" s="4">
        <v>44081</v>
      </c>
      <c r="G347" s="8">
        <v>-235</v>
      </c>
      <c r="H347" s="4">
        <v>46545</v>
      </c>
      <c r="I347" s="8">
        <v>2229</v>
      </c>
      <c r="J347" s="8">
        <v>300442339</v>
      </c>
      <c r="K347" s="8">
        <v>84</v>
      </c>
      <c r="N347" s="8">
        <v>1.4497555719472868</v>
      </c>
      <c r="O347" s="71">
        <v>7443.4000000000005</v>
      </c>
      <c r="P347" s="8">
        <v>7289.7300000000005</v>
      </c>
      <c r="Q347" s="8">
        <v>1.7984800000000001</v>
      </c>
      <c r="R347" s="8">
        <v>8110.4800000000005</v>
      </c>
      <c r="S347" s="8">
        <v>1.7984800000000001</v>
      </c>
      <c r="T347" s="82">
        <v>7443.4000000000005</v>
      </c>
      <c r="U347" s="81" t="str">
        <f t="shared" si="10"/>
        <v>72020</v>
      </c>
      <c r="V347" s="80" t="str">
        <f t="shared" si="11"/>
        <v>Acima de 120 dias</v>
      </c>
    </row>
    <row r="348" spans="1:22" x14ac:dyDescent="0.3">
      <c r="A348" s="4">
        <v>44316</v>
      </c>
      <c r="B348" s="8">
        <v>29894663000189</v>
      </c>
      <c r="C348" s="8" t="s">
        <v>96</v>
      </c>
      <c r="D348" s="4">
        <v>44074</v>
      </c>
      <c r="E348" s="8">
        <v>118</v>
      </c>
      <c r="F348" s="4">
        <v>44323</v>
      </c>
      <c r="G348" s="8">
        <v>7</v>
      </c>
      <c r="H348" s="4">
        <v>46575</v>
      </c>
      <c r="I348" s="8">
        <v>2259</v>
      </c>
      <c r="J348" s="8">
        <v>300452884</v>
      </c>
      <c r="K348" s="8">
        <v>84</v>
      </c>
      <c r="N348" s="8">
        <v>1.385418727640676</v>
      </c>
      <c r="O348" s="71">
        <v>4993.13</v>
      </c>
      <c r="P348" s="8">
        <v>5821.920000000001</v>
      </c>
      <c r="Q348" s="8">
        <v>1.7301299999999999</v>
      </c>
      <c r="R348" s="8">
        <v>5532.66</v>
      </c>
      <c r="S348" s="8">
        <v>1.7301299999999999</v>
      </c>
      <c r="T348" s="82">
        <v>4993.13</v>
      </c>
      <c r="U348" s="81" t="str">
        <f t="shared" si="10"/>
        <v>82020</v>
      </c>
      <c r="V348" s="80" t="str">
        <f t="shared" si="11"/>
        <v>1 a 30 dias</v>
      </c>
    </row>
    <row r="349" spans="1:22" x14ac:dyDescent="0.3">
      <c r="A349" s="4">
        <v>44316</v>
      </c>
      <c r="B349" s="8">
        <v>29894663000189</v>
      </c>
      <c r="C349" s="8" t="s">
        <v>96</v>
      </c>
      <c r="D349" s="4">
        <v>44040</v>
      </c>
      <c r="E349" s="8">
        <v>297.36</v>
      </c>
      <c r="F349" s="4">
        <v>44323</v>
      </c>
      <c r="G349" s="8">
        <v>7</v>
      </c>
      <c r="H349" s="4">
        <v>46575</v>
      </c>
      <c r="I349" s="8">
        <v>2259</v>
      </c>
      <c r="J349" s="8">
        <v>300456506</v>
      </c>
      <c r="K349" s="8">
        <v>84</v>
      </c>
      <c r="N349" s="8">
        <v>1.4352099999999999</v>
      </c>
      <c r="O349" s="71">
        <v>12392.83</v>
      </c>
      <c r="P349" s="8">
        <v>14495.080000000002</v>
      </c>
      <c r="Q349" s="8">
        <v>1.782926</v>
      </c>
      <c r="R349" s="8">
        <v>13733.07</v>
      </c>
      <c r="S349" s="8">
        <v>1.782926</v>
      </c>
      <c r="T349" s="82">
        <v>12392.83</v>
      </c>
      <c r="U349" s="81" t="str">
        <f t="shared" si="10"/>
        <v>72020</v>
      </c>
      <c r="V349" s="80" t="str">
        <f t="shared" si="11"/>
        <v>1 a 30 dias</v>
      </c>
    </row>
    <row r="350" spans="1:22" x14ac:dyDescent="0.3">
      <c r="A350" s="4">
        <v>44316</v>
      </c>
      <c r="B350" s="8">
        <v>29894663000189</v>
      </c>
      <c r="C350" s="8" t="s">
        <v>96</v>
      </c>
      <c r="D350" s="4">
        <v>44099</v>
      </c>
      <c r="E350" s="8">
        <v>140.15</v>
      </c>
      <c r="F350" s="4">
        <v>44262</v>
      </c>
      <c r="G350" s="8">
        <v>-54</v>
      </c>
      <c r="H350" s="4">
        <v>46575</v>
      </c>
      <c r="I350" s="8">
        <v>2259</v>
      </c>
      <c r="J350" s="8">
        <v>300458852</v>
      </c>
      <c r="K350" s="8">
        <v>84</v>
      </c>
      <c r="N350" s="8">
        <v>1.4511150000000002</v>
      </c>
      <c r="O350" s="71">
        <v>6094.46</v>
      </c>
      <c r="P350" s="8">
        <v>6705.9400000000032</v>
      </c>
      <c r="Q350" s="8">
        <v>1.7990010000000001</v>
      </c>
      <c r="R350" s="8">
        <v>6721.8499999999995</v>
      </c>
      <c r="S350" s="8">
        <v>1.7990010000000001</v>
      </c>
      <c r="T350" s="82">
        <v>6094.46</v>
      </c>
      <c r="U350" s="81" t="str">
        <f t="shared" si="10"/>
        <v>92020</v>
      </c>
      <c r="V350" s="80" t="str">
        <f t="shared" si="11"/>
        <v>31 a 60 dias</v>
      </c>
    </row>
    <row r="351" spans="1:22" x14ac:dyDescent="0.3">
      <c r="A351" s="4">
        <v>44316</v>
      </c>
      <c r="B351" s="8">
        <v>29894663000189</v>
      </c>
      <c r="C351" s="8" t="s">
        <v>96</v>
      </c>
      <c r="D351" s="4">
        <v>44040</v>
      </c>
      <c r="E351" s="8">
        <v>126.19</v>
      </c>
      <c r="F351" s="4">
        <v>44081</v>
      </c>
      <c r="G351" s="8">
        <v>-235</v>
      </c>
      <c r="H351" s="4">
        <v>46608</v>
      </c>
      <c r="I351" s="8">
        <v>2292</v>
      </c>
      <c r="J351" s="8">
        <v>300464232</v>
      </c>
      <c r="K351" s="8">
        <v>84</v>
      </c>
      <c r="N351" s="8">
        <v>1.397696</v>
      </c>
      <c r="O351" s="71">
        <v>6379.91</v>
      </c>
      <c r="P351" s="8">
        <v>6142.2400000000016</v>
      </c>
      <c r="Q351" s="8">
        <v>1.7323850000000001</v>
      </c>
      <c r="R351" s="8">
        <v>6948.09</v>
      </c>
      <c r="S351" s="8">
        <v>1.7323850000000001</v>
      </c>
      <c r="T351" s="82">
        <v>6379.91</v>
      </c>
      <c r="U351" s="81" t="str">
        <f t="shared" si="10"/>
        <v>72020</v>
      </c>
      <c r="V351" s="80" t="str">
        <f t="shared" si="11"/>
        <v>Acima de 120 dias</v>
      </c>
    </row>
    <row r="352" spans="1:22" x14ac:dyDescent="0.3">
      <c r="A352" s="4">
        <v>44316</v>
      </c>
      <c r="B352" s="8">
        <v>29894663000189</v>
      </c>
      <c r="C352" s="8" t="s">
        <v>96</v>
      </c>
      <c r="D352" s="4">
        <v>44040</v>
      </c>
      <c r="E352" s="8">
        <v>60.92</v>
      </c>
      <c r="F352" s="4">
        <v>44323</v>
      </c>
      <c r="G352" s="8">
        <v>7</v>
      </c>
      <c r="H352" s="4">
        <v>46119</v>
      </c>
      <c r="I352" s="8">
        <v>1803</v>
      </c>
      <c r="J352" s="8">
        <v>300521997</v>
      </c>
      <c r="K352" s="8">
        <v>72</v>
      </c>
      <c r="N352" s="8">
        <v>1.4031164735724624</v>
      </c>
      <c r="O352" s="71">
        <v>2255.7600000000002</v>
      </c>
      <c r="P352" s="8">
        <v>2690.630000000001</v>
      </c>
      <c r="Q352" s="8">
        <v>1.7958000000000001</v>
      </c>
      <c r="R352" s="8">
        <v>2485.34</v>
      </c>
      <c r="S352" s="8">
        <v>1.7958000000000001</v>
      </c>
      <c r="T352" s="82">
        <v>2255.7600000000002</v>
      </c>
      <c r="U352" s="81" t="str">
        <f t="shared" si="10"/>
        <v>72020</v>
      </c>
      <c r="V352" s="80" t="str">
        <f t="shared" si="11"/>
        <v>1 a 30 dias</v>
      </c>
    </row>
    <row r="353" spans="1:22" x14ac:dyDescent="0.3">
      <c r="A353" s="4">
        <v>44316</v>
      </c>
      <c r="B353" s="8">
        <v>29894663000189</v>
      </c>
      <c r="C353" s="8" t="s">
        <v>96</v>
      </c>
      <c r="D353" s="4">
        <v>44134</v>
      </c>
      <c r="E353" s="8">
        <v>52.15</v>
      </c>
      <c r="F353" s="4">
        <v>44323</v>
      </c>
      <c r="G353" s="8">
        <v>7</v>
      </c>
      <c r="H353" s="4">
        <v>46667</v>
      </c>
      <c r="I353" s="8">
        <v>2351</v>
      </c>
      <c r="J353" s="8">
        <v>300525849</v>
      </c>
      <c r="K353" s="8">
        <v>84</v>
      </c>
      <c r="N353" s="8">
        <v>1.426121</v>
      </c>
      <c r="O353" s="71">
        <v>2215.52</v>
      </c>
      <c r="P353" s="8">
        <v>2553.0899999999983</v>
      </c>
      <c r="Q353" s="8">
        <v>1.7799069999999999</v>
      </c>
      <c r="R353" s="8">
        <v>2467.71</v>
      </c>
      <c r="S353" s="8">
        <v>1.7799069999999999</v>
      </c>
      <c r="T353" s="82">
        <v>2215.52</v>
      </c>
      <c r="U353" s="81" t="str">
        <f t="shared" si="10"/>
        <v>102020</v>
      </c>
      <c r="V353" s="80" t="str">
        <f t="shared" si="11"/>
        <v>1 a 30 dias</v>
      </c>
    </row>
    <row r="354" spans="1:22" x14ac:dyDescent="0.3">
      <c r="A354" s="4">
        <v>44316</v>
      </c>
      <c r="B354" s="8">
        <v>29894663000189</v>
      </c>
      <c r="C354" s="8" t="s">
        <v>96</v>
      </c>
      <c r="D354" s="4">
        <v>44134</v>
      </c>
      <c r="E354" s="8">
        <v>140</v>
      </c>
      <c r="F354" s="4">
        <v>44323</v>
      </c>
      <c r="G354" s="8">
        <v>7</v>
      </c>
      <c r="H354" s="4">
        <v>46699</v>
      </c>
      <c r="I354" s="8">
        <v>2383</v>
      </c>
      <c r="J354" s="8">
        <v>300527573</v>
      </c>
      <c r="K354" s="8">
        <v>84</v>
      </c>
      <c r="N354" s="8">
        <v>1.4101030000000001</v>
      </c>
      <c r="O354" s="71">
        <v>6042.43</v>
      </c>
      <c r="P354" s="8">
        <v>6793.8900000000012</v>
      </c>
      <c r="Q354" s="8">
        <v>1.7465390000000001</v>
      </c>
      <c r="R354" s="8">
        <v>6704.2</v>
      </c>
      <c r="S354" s="8">
        <v>1.7465390000000001</v>
      </c>
      <c r="T354" s="82">
        <v>6042.43</v>
      </c>
      <c r="U354" s="81" t="str">
        <f t="shared" si="10"/>
        <v>102020</v>
      </c>
      <c r="V354" s="80" t="str">
        <f t="shared" si="11"/>
        <v>1 a 30 dias</v>
      </c>
    </row>
    <row r="355" spans="1:22" x14ac:dyDescent="0.3">
      <c r="A355" s="4">
        <v>44316</v>
      </c>
      <c r="B355" s="8">
        <v>29894663000189</v>
      </c>
      <c r="C355" s="8" t="s">
        <v>96</v>
      </c>
      <c r="D355" s="4">
        <v>44134</v>
      </c>
      <c r="E355" s="8">
        <v>52</v>
      </c>
      <c r="F355" s="4">
        <v>44262</v>
      </c>
      <c r="G355" s="8">
        <v>-54</v>
      </c>
      <c r="H355" s="4">
        <v>46699</v>
      </c>
      <c r="I355" s="8">
        <v>2383</v>
      </c>
      <c r="J355" s="8">
        <v>300533818</v>
      </c>
      <c r="K355" s="8">
        <v>84</v>
      </c>
      <c r="N355" s="8">
        <v>1.4182600000000001</v>
      </c>
      <c r="O355" s="71">
        <v>2342.41</v>
      </c>
      <c r="P355" s="8">
        <v>2516.2700000000009</v>
      </c>
      <c r="Q355" s="8">
        <v>1.7553650000000001</v>
      </c>
      <c r="R355" s="8">
        <v>2587.81</v>
      </c>
      <c r="S355" s="8">
        <v>1.7553650000000001</v>
      </c>
      <c r="T355" s="82">
        <v>2342.41</v>
      </c>
      <c r="U355" s="81" t="str">
        <f t="shared" si="10"/>
        <v>102020</v>
      </c>
      <c r="V355" s="80" t="str">
        <f t="shared" si="11"/>
        <v>31 a 60 dias</v>
      </c>
    </row>
    <row r="356" spans="1:22" x14ac:dyDescent="0.3">
      <c r="A356" s="4">
        <v>44316</v>
      </c>
      <c r="B356" s="8">
        <v>29894663000189</v>
      </c>
      <c r="C356" s="8" t="s">
        <v>96</v>
      </c>
      <c r="D356" s="4">
        <v>43978</v>
      </c>
      <c r="E356" s="8">
        <v>235.76</v>
      </c>
      <c r="F356" s="4">
        <v>44354</v>
      </c>
      <c r="G356" s="8">
        <v>0</v>
      </c>
      <c r="H356" s="4">
        <v>46545</v>
      </c>
      <c r="I356" s="8">
        <v>2229</v>
      </c>
      <c r="J356" s="8">
        <v>300537421</v>
      </c>
      <c r="K356" s="8">
        <v>84</v>
      </c>
      <c r="N356" s="8">
        <v>1.417165</v>
      </c>
      <c r="O356" s="71">
        <v>9611.26</v>
      </c>
      <c r="P356" s="8">
        <v>11392.330000000005</v>
      </c>
      <c r="Q356" s="8">
        <v>1.7527729999999999</v>
      </c>
      <c r="R356" s="8">
        <v>10629.96</v>
      </c>
      <c r="S356" s="8">
        <v>1.7527729999999999</v>
      </c>
      <c r="T356" s="71">
        <v>9611.26</v>
      </c>
      <c r="U356" s="81" t="str">
        <f t="shared" si="10"/>
        <v>52020</v>
      </c>
      <c r="V356" s="80" t="str">
        <f t="shared" si="11"/>
        <v>1 a 30 dias</v>
      </c>
    </row>
    <row r="357" spans="1:22" x14ac:dyDescent="0.3">
      <c r="A357" s="4">
        <v>44316</v>
      </c>
      <c r="B357" s="8">
        <v>29894663000189</v>
      </c>
      <c r="C357" s="8" t="s">
        <v>96</v>
      </c>
      <c r="D357" s="4">
        <v>44074</v>
      </c>
      <c r="E357" s="8">
        <v>513.79999999999995</v>
      </c>
      <c r="F357" s="4">
        <v>44293</v>
      </c>
      <c r="G357" s="8">
        <v>-23</v>
      </c>
      <c r="H357" s="4">
        <v>46575</v>
      </c>
      <c r="I357" s="8">
        <v>2259</v>
      </c>
      <c r="J357" s="8">
        <v>300556957</v>
      </c>
      <c r="K357" s="8">
        <v>84</v>
      </c>
      <c r="N357" s="8">
        <v>1.440494680382822</v>
      </c>
      <c r="O357" s="71">
        <v>21890.94</v>
      </c>
      <c r="P357" s="8">
        <v>24890.100000000002</v>
      </c>
      <c r="Q357" s="8">
        <v>1.788832</v>
      </c>
      <c r="R357" s="8">
        <v>24204.82</v>
      </c>
      <c r="S357" s="8">
        <v>1.788832</v>
      </c>
      <c r="T357" s="82">
        <v>21890.94</v>
      </c>
      <c r="U357" s="81" t="str">
        <f t="shared" si="10"/>
        <v>82020</v>
      </c>
      <c r="V357" s="80" t="str">
        <f t="shared" si="11"/>
        <v>1 a 30 dias</v>
      </c>
    </row>
    <row r="358" spans="1:22" x14ac:dyDescent="0.3">
      <c r="A358" s="4">
        <v>44316</v>
      </c>
      <c r="B358" s="8">
        <v>29894663000189</v>
      </c>
      <c r="C358" s="8" t="s">
        <v>96</v>
      </c>
      <c r="D358" s="4">
        <v>44074</v>
      </c>
      <c r="E358" s="8">
        <v>204.55</v>
      </c>
      <c r="F358" s="4">
        <v>44323</v>
      </c>
      <c r="G358" s="8">
        <v>7</v>
      </c>
      <c r="H358" s="4">
        <v>46575</v>
      </c>
      <c r="I358" s="8">
        <v>2259</v>
      </c>
      <c r="J358" s="8">
        <v>300557121</v>
      </c>
      <c r="K358" s="8">
        <v>84</v>
      </c>
      <c r="N358" s="8">
        <v>1.4387962430374264</v>
      </c>
      <c r="O358" s="71">
        <v>8515.0299999999988</v>
      </c>
      <c r="P358" s="8">
        <v>9914.6099999999988</v>
      </c>
      <c r="Q358" s="8">
        <v>1.7870239999999999</v>
      </c>
      <c r="R358" s="8">
        <v>9436.5299999999988</v>
      </c>
      <c r="S358" s="8">
        <v>1.7870239999999999</v>
      </c>
      <c r="T358" s="82">
        <v>8515.0299999999988</v>
      </c>
      <c r="U358" s="81" t="str">
        <f t="shared" si="10"/>
        <v>82020</v>
      </c>
      <c r="V358" s="80" t="str">
        <f t="shared" si="11"/>
        <v>1 a 30 dias</v>
      </c>
    </row>
    <row r="359" spans="1:22" x14ac:dyDescent="0.3">
      <c r="A359" s="4">
        <v>44316</v>
      </c>
      <c r="B359" s="8">
        <v>29894663000189</v>
      </c>
      <c r="C359" s="8" t="s">
        <v>96</v>
      </c>
      <c r="D359" s="4">
        <v>44099</v>
      </c>
      <c r="E359" s="8">
        <v>100.5</v>
      </c>
      <c r="F359" s="4">
        <v>44142</v>
      </c>
      <c r="G359" s="8">
        <v>-174</v>
      </c>
      <c r="H359" s="4">
        <v>46608</v>
      </c>
      <c r="I359" s="8">
        <v>2292</v>
      </c>
      <c r="J359" s="8">
        <v>300565962</v>
      </c>
      <c r="K359" s="8">
        <v>84</v>
      </c>
      <c r="N359" s="8">
        <v>1.438766</v>
      </c>
      <c r="O359" s="71">
        <v>4813.8500000000004</v>
      </c>
      <c r="P359" s="8">
        <v>4858.7899999999981</v>
      </c>
      <c r="Q359" s="8">
        <v>1.786097</v>
      </c>
      <c r="R359" s="8">
        <v>5273.4</v>
      </c>
      <c r="S359" s="8">
        <v>1.786097</v>
      </c>
      <c r="T359" s="82">
        <v>4813.8500000000004</v>
      </c>
      <c r="U359" s="81" t="str">
        <f t="shared" si="10"/>
        <v>92020</v>
      </c>
      <c r="V359" s="80" t="str">
        <f t="shared" si="11"/>
        <v>Acima de 120 dias</v>
      </c>
    </row>
    <row r="360" spans="1:22" x14ac:dyDescent="0.3">
      <c r="A360" s="4">
        <v>44316</v>
      </c>
      <c r="B360" s="8">
        <v>29894663000189</v>
      </c>
      <c r="C360" s="8" t="s">
        <v>96</v>
      </c>
      <c r="D360" s="4">
        <v>44074</v>
      </c>
      <c r="E360" s="8">
        <v>155.97</v>
      </c>
      <c r="F360" s="4">
        <v>44172</v>
      </c>
      <c r="G360" s="8">
        <v>-144</v>
      </c>
      <c r="H360" s="4">
        <v>44781</v>
      </c>
      <c r="I360" s="8">
        <v>465</v>
      </c>
      <c r="J360" s="8">
        <v>300574022</v>
      </c>
      <c r="K360" s="8">
        <v>24</v>
      </c>
      <c r="N360" s="8">
        <v>1.3599999999999999</v>
      </c>
      <c r="O360" s="71">
        <v>2969.83</v>
      </c>
      <c r="P360" s="8">
        <v>3201.9700000000007</v>
      </c>
      <c r="Q360" s="8">
        <v>1.798996</v>
      </c>
      <c r="R360" s="8">
        <v>3039.27</v>
      </c>
      <c r="S360" s="8">
        <v>1.798996</v>
      </c>
      <c r="T360" s="82">
        <v>2969.83</v>
      </c>
      <c r="U360" s="81" t="str">
        <f t="shared" si="10"/>
        <v>82020</v>
      </c>
      <c r="V360" s="80" t="str">
        <f t="shared" si="11"/>
        <v>Acima de 120 dias</v>
      </c>
    </row>
    <row r="361" spans="1:22" x14ac:dyDescent="0.3">
      <c r="A361" s="4">
        <v>44316</v>
      </c>
      <c r="B361" s="8">
        <v>29894663000189</v>
      </c>
      <c r="C361" s="8" t="s">
        <v>96</v>
      </c>
      <c r="D361" s="4">
        <v>44099</v>
      </c>
      <c r="E361" s="8">
        <v>170.9</v>
      </c>
      <c r="F361" s="4">
        <v>44234</v>
      </c>
      <c r="G361" s="8">
        <v>-82</v>
      </c>
      <c r="H361" s="4">
        <v>46667</v>
      </c>
      <c r="I361" s="8">
        <v>2351</v>
      </c>
      <c r="J361" s="8">
        <v>300577242</v>
      </c>
      <c r="K361" s="8">
        <v>84</v>
      </c>
      <c r="N361" s="8">
        <v>1.3599999999999999</v>
      </c>
      <c r="O361" s="71">
        <v>8851.61</v>
      </c>
      <c r="P361" s="8">
        <v>8421.58</v>
      </c>
      <c r="Q361" s="8">
        <v>1.3280339999999999</v>
      </c>
      <c r="R361" s="8">
        <v>8769.43</v>
      </c>
      <c r="S361" s="8">
        <v>1.3280339999999999</v>
      </c>
      <c r="T361" s="82">
        <v>8851.61</v>
      </c>
      <c r="U361" s="81" t="str">
        <f t="shared" si="10"/>
        <v>92020</v>
      </c>
      <c r="V361" s="80" t="str">
        <f t="shared" si="11"/>
        <v>61 a 90 dias</v>
      </c>
    </row>
    <row r="362" spans="1:22" x14ac:dyDescent="0.3">
      <c r="A362" s="4">
        <v>44316</v>
      </c>
      <c r="B362" s="8">
        <v>29894663000189</v>
      </c>
      <c r="C362" s="8" t="s">
        <v>96</v>
      </c>
      <c r="D362" s="4">
        <v>43903</v>
      </c>
      <c r="E362" s="8">
        <v>12.2</v>
      </c>
      <c r="F362" s="4">
        <v>44019</v>
      </c>
      <c r="G362" s="8">
        <v>-297</v>
      </c>
      <c r="H362" s="4">
        <v>46062</v>
      </c>
      <c r="I362" s="8">
        <v>1746</v>
      </c>
      <c r="J362" s="8">
        <v>300603215</v>
      </c>
      <c r="K362" s="8">
        <v>72</v>
      </c>
      <c r="N362" s="8">
        <v>1.4950000000000001</v>
      </c>
      <c r="O362" s="71">
        <v>542.62</v>
      </c>
      <c r="P362" s="8">
        <v>529.37999999999988</v>
      </c>
      <c r="Q362" s="8">
        <v>2.022964</v>
      </c>
      <c r="R362" s="8">
        <v>598.25</v>
      </c>
      <c r="S362" s="8">
        <v>2.022964</v>
      </c>
      <c r="T362" s="82">
        <v>542.62</v>
      </c>
      <c r="U362" s="81" t="str">
        <f t="shared" si="10"/>
        <v>32020</v>
      </c>
      <c r="V362" s="80" t="str">
        <f t="shared" si="11"/>
        <v>Acima de 120 dias</v>
      </c>
    </row>
    <row r="363" spans="1:22" x14ac:dyDescent="0.3">
      <c r="A363" s="4">
        <v>44316</v>
      </c>
      <c r="B363" s="8">
        <v>29894663000189</v>
      </c>
      <c r="C363" s="8" t="s">
        <v>96</v>
      </c>
      <c r="D363" s="4">
        <v>43903</v>
      </c>
      <c r="E363" s="8">
        <v>16.75</v>
      </c>
      <c r="F363" s="4">
        <v>44323</v>
      </c>
      <c r="G363" s="8">
        <v>7</v>
      </c>
      <c r="H363" s="4">
        <v>46062</v>
      </c>
      <c r="I363" s="8">
        <v>1746</v>
      </c>
      <c r="J363" s="8">
        <v>300604440</v>
      </c>
      <c r="K363" s="8">
        <v>72</v>
      </c>
      <c r="N363" s="8">
        <v>1.4950000000000001</v>
      </c>
      <c r="O363" s="71">
        <v>575.48</v>
      </c>
      <c r="P363" s="8">
        <v>726.74999999999977</v>
      </c>
      <c r="Q363" s="8">
        <v>2.038484</v>
      </c>
      <c r="R363" s="8">
        <v>653.87</v>
      </c>
      <c r="S363" s="8">
        <v>2.038484</v>
      </c>
      <c r="T363" s="82">
        <v>575.48</v>
      </c>
      <c r="U363" s="81" t="str">
        <f t="shared" si="10"/>
        <v>32020</v>
      </c>
      <c r="V363" s="80" t="str">
        <f t="shared" si="11"/>
        <v>1 a 30 dias</v>
      </c>
    </row>
    <row r="364" spans="1:22" x14ac:dyDescent="0.3">
      <c r="A364" s="4">
        <v>44316</v>
      </c>
      <c r="B364" s="8">
        <v>29894663000189</v>
      </c>
      <c r="C364" s="8" t="s">
        <v>96</v>
      </c>
      <c r="D364" s="4">
        <v>43936</v>
      </c>
      <c r="E364" s="8">
        <v>160.85</v>
      </c>
      <c r="F364" s="4">
        <v>44050</v>
      </c>
      <c r="G364" s="8">
        <v>-266</v>
      </c>
      <c r="H364" s="4">
        <v>46090</v>
      </c>
      <c r="I364" s="8">
        <v>1774</v>
      </c>
      <c r="J364" s="8">
        <v>300615743</v>
      </c>
      <c r="K364" s="8">
        <v>72</v>
      </c>
      <c r="N364" s="8">
        <v>1.5198626744605421</v>
      </c>
      <c r="O364" s="71">
        <v>6984.47</v>
      </c>
      <c r="P364" s="8">
        <v>6937.1000000000022</v>
      </c>
      <c r="Q364" s="8">
        <v>2.0688520000000001</v>
      </c>
      <c r="R364" s="8">
        <v>7755.45</v>
      </c>
      <c r="S364" s="8">
        <v>2.0688520000000001</v>
      </c>
      <c r="T364" s="82">
        <v>6984.47</v>
      </c>
      <c r="U364" s="81" t="str">
        <f t="shared" si="10"/>
        <v>42020</v>
      </c>
      <c r="V364" s="80" t="str">
        <f t="shared" si="11"/>
        <v>Acima de 120 dias</v>
      </c>
    </row>
    <row r="365" spans="1:22" x14ac:dyDescent="0.3">
      <c r="A365" s="4">
        <v>44316</v>
      </c>
      <c r="B365" s="8">
        <v>29894663000189</v>
      </c>
      <c r="C365" s="8" t="s">
        <v>96</v>
      </c>
      <c r="D365" s="4">
        <v>43936</v>
      </c>
      <c r="E365" s="8">
        <v>191</v>
      </c>
      <c r="F365" s="4">
        <v>44234</v>
      </c>
      <c r="G365" s="8">
        <v>-82</v>
      </c>
      <c r="H365" s="4">
        <v>46090</v>
      </c>
      <c r="I365" s="8">
        <v>1774</v>
      </c>
      <c r="J365" s="8">
        <v>300617893</v>
      </c>
      <c r="K365" s="8">
        <v>72</v>
      </c>
      <c r="N365" s="8">
        <v>1.5086183807659506</v>
      </c>
      <c r="O365" s="71">
        <v>7165.35</v>
      </c>
      <c r="P365" s="8">
        <v>8264.7000000000007</v>
      </c>
      <c r="Q365" s="8">
        <v>2.0571670000000002</v>
      </c>
      <c r="R365" s="8">
        <v>8083.81</v>
      </c>
      <c r="S365" s="8">
        <v>2.0571670000000002</v>
      </c>
      <c r="T365" s="82">
        <v>7165.35</v>
      </c>
      <c r="U365" s="81" t="str">
        <f t="shared" si="10"/>
        <v>42020</v>
      </c>
      <c r="V365" s="80" t="str">
        <f t="shared" si="11"/>
        <v>61 a 90 dias</v>
      </c>
    </row>
    <row r="366" spans="1:22" x14ac:dyDescent="0.3">
      <c r="A366" s="4">
        <v>44316</v>
      </c>
      <c r="B366" s="8">
        <v>29894663000189</v>
      </c>
      <c r="C366" s="8" t="s">
        <v>96</v>
      </c>
      <c r="D366" s="4">
        <v>43978</v>
      </c>
      <c r="E366" s="8">
        <v>84.93</v>
      </c>
      <c r="F366" s="4">
        <v>44111</v>
      </c>
      <c r="G366" s="8">
        <v>-205</v>
      </c>
      <c r="H366" s="4">
        <v>46119</v>
      </c>
      <c r="I366" s="8">
        <v>1803</v>
      </c>
      <c r="J366" s="8">
        <v>300621269</v>
      </c>
      <c r="K366" s="8">
        <v>72</v>
      </c>
      <c r="N366" s="8">
        <v>1.4949999999999999</v>
      </c>
      <c r="O366" s="71">
        <v>3556.4</v>
      </c>
      <c r="P366" s="8">
        <v>3710.8999999999992</v>
      </c>
      <c r="Q366" s="8">
        <v>2.0493299999999999</v>
      </c>
      <c r="R366" s="8">
        <v>3980.46</v>
      </c>
      <c r="S366" s="8">
        <v>2.0493299999999999</v>
      </c>
      <c r="T366" s="82">
        <v>3556.4</v>
      </c>
      <c r="U366" s="81" t="str">
        <f t="shared" si="10"/>
        <v>52020</v>
      </c>
      <c r="V366" s="80" t="str">
        <f t="shared" si="11"/>
        <v>Acima de 120 dias</v>
      </c>
    </row>
    <row r="367" spans="1:22" x14ac:dyDescent="0.3">
      <c r="A367" s="4">
        <v>44316</v>
      </c>
      <c r="B367" s="8">
        <v>29894663000189</v>
      </c>
      <c r="C367" s="8" t="s">
        <v>96</v>
      </c>
      <c r="D367" s="4">
        <v>43978</v>
      </c>
      <c r="E367" s="8">
        <v>375</v>
      </c>
      <c r="F367" s="4">
        <v>44081</v>
      </c>
      <c r="G367" s="8">
        <v>-235</v>
      </c>
      <c r="H367" s="4">
        <v>46119</v>
      </c>
      <c r="I367" s="8">
        <v>1803</v>
      </c>
      <c r="J367" s="8">
        <v>300623597</v>
      </c>
      <c r="K367" s="8">
        <v>72</v>
      </c>
      <c r="N367" s="8">
        <v>1.4053792805796665</v>
      </c>
      <c r="O367" s="71">
        <v>16884.400000000001</v>
      </c>
      <c r="P367" s="8">
        <v>16821.959999999995</v>
      </c>
      <c r="Q367" s="8">
        <v>1.79616</v>
      </c>
      <c r="R367" s="8">
        <v>18290.02</v>
      </c>
      <c r="S367" s="8">
        <v>1.79616</v>
      </c>
      <c r="T367" s="82">
        <v>16884.400000000001</v>
      </c>
      <c r="U367" s="81" t="str">
        <f t="shared" si="10"/>
        <v>52020</v>
      </c>
      <c r="V367" s="80" t="str">
        <f t="shared" si="11"/>
        <v>Acima de 120 dias</v>
      </c>
    </row>
    <row r="368" spans="1:22" x14ac:dyDescent="0.3">
      <c r="A368" s="4">
        <v>44316</v>
      </c>
      <c r="B368" s="8">
        <v>29894663000189</v>
      </c>
      <c r="C368" s="8" t="s">
        <v>96</v>
      </c>
      <c r="D368" s="4">
        <v>44134</v>
      </c>
      <c r="E368" s="8">
        <v>101.63</v>
      </c>
      <c r="F368" s="4">
        <v>44262</v>
      </c>
      <c r="G368" s="8">
        <v>-54</v>
      </c>
      <c r="H368" s="4">
        <v>46699</v>
      </c>
      <c r="I368" s="8">
        <v>2383</v>
      </c>
      <c r="J368" s="8">
        <v>300654551</v>
      </c>
      <c r="K368" s="8">
        <v>84</v>
      </c>
      <c r="N368" s="8">
        <v>1.4135520000000001</v>
      </c>
      <c r="O368" s="71">
        <v>4584.7800000000007</v>
      </c>
      <c r="P368" s="8">
        <v>4925.9599999999973</v>
      </c>
      <c r="Q368" s="8">
        <v>1.750194</v>
      </c>
      <c r="R368" s="8">
        <v>5064.7400000000007</v>
      </c>
      <c r="S368" s="8">
        <v>1.750194</v>
      </c>
      <c r="T368" s="82">
        <v>4584.7800000000007</v>
      </c>
      <c r="U368" s="81" t="str">
        <f t="shared" si="10"/>
        <v>102020</v>
      </c>
      <c r="V368" s="80" t="str">
        <f t="shared" si="11"/>
        <v>31 a 60 dias</v>
      </c>
    </row>
    <row r="369" spans="1:22" x14ac:dyDescent="0.3">
      <c r="A369" s="4">
        <v>44316</v>
      </c>
      <c r="B369" s="8">
        <v>29894663000189</v>
      </c>
      <c r="C369" s="8" t="s">
        <v>96</v>
      </c>
      <c r="D369" s="4">
        <v>44074</v>
      </c>
      <c r="E369" s="8">
        <v>579</v>
      </c>
      <c r="F369" s="4">
        <v>44172</v>
      </c>
      <c r="G369" s="8">
        <v>-144</v>
      </c>
      <c r="H369" s="4">
        <v>46575</v>
      </c>
      <c r="I369" s="8">
        <v>2259</v>
      </c>
      <c r="J369" s="8">
        <v>300655263</v>
      </c>
      <c r="K369" s="8">
        <v>84</v>
      </c>
      <c r="N369" s="8">
        <v>1.4317032632971098</v>
      </c>
      <c r="O369" s="71">
        <v>27049.78</v>
      </c>
      <c r="P369" s="8">
        <v>28130.420000000006</v>
      </c>
      <c r="Q369" s="8">
        <v>1.779452</v>
      </c>
      <c r="R369" s="8">
        <v>29663.42</v>
      </c>
      <c r="S369" s="8">
        <v>1.779452</v>
      </c>
      <c r="T369" s="82">
        <v>27049.78</v>
      </c>
      <c r="U369" s="81" t="str">
        <f t="shared" si="10"/>
        <v>82020</v>
      </c>
      <c r="V369" s="80" t="str">
        <f t="shared" si="11"/>
        <v>Acima de 120 dias</v>
      </c>
    </row>
    <row r="370" spans="1:22" x14ac:dyDescent="0.3">
      <c r="A370" s="4">
        <v>44316</v>
      </c>
      <c r="B370" s="8">
        <v>29894663000189</v>
      </c>
      <c r="C370" s="8" t="s">
        <v>96</v>
      </c>
      <c r="D370" s="4">
        <v>44074</v>
      </c>
      <c r="E370" s="8">
        <v>174.88</v>
      </c>
      <c r="F370" s="4">
        <v>44323</v>
      </c>
      <c r="G370" s="8">
        <v>7</v>
      </c>
      <c r="H370" s="4">
        <v>46575</v>
      </c>
      <c r="I370" s="8">
        <v>2259</v>
      </c>
      <c r="J370" s="8">
        <v>300660247</v>
      </c>
      <c r="K370" s="8">
        <v>84</v>
      </c>
      <c r="N370" s="8">
        <v>1.4479234001435337</v>
      </c>
      <c r="O370" s="71">
        <v>7259.64</v>
      </c>
      <c r="P370" s="8">
        <v>8450.9500000000025</v>
      </c>
      <c r="Q370" s="8">
        <v>1.7967770000000001</v>
      </c>
      <c r="R370" s="8">
        <v>8045.52</v>
      </c>
      <c r="S370" s="8">
        <v>1.7967770000000001</v>
      </c>
      <c r="T370" s="82">
        <v>7259.64</v>
      </c>
      <c r="U370" s="81" t="str">
        <f t="shared" si="10"/>
        <v>82020</v>
      </c>
      <c r="V370" s="80" t="str">
        <f t="shared" si="11"/>
        <v>1 a 30 dias</v>
      </c>
    </row>
    <row r="371" spans="1:22" x14ac:dyDescent="0.3">
      <c r="A371" s="4">
        <v>44316</v>
      </c>
      <c r="B371" s="8">
        <v>29894663000189</v>
      </c>
      <c r="C371" s="8" t="s">
        <v>96</v>
      </c>
      <c r="D371" s="4">
        <v>44099</v>
      </c>
      <c r="E371" s="8">
        <v>149.9</v>
      </c>
      <c r="F371" s="4">
        <v>44203</v>
      </c>
      <c r="G371" s="8">
        <v>-113</v>
      </c>
      <c r="H371" s="4">
        <v>46241</v>
      </c>
      <c r="I371" s="8">
        <v>1925</v>
      </c>
      <c r="J371" s="8">
        <v>300662774</v>
      </c>
      <c r="K371" s="8">
        <v>72</v>
      </c>
      <c r="N371" s="8">
        <v>1.3599999999999999</v>
      </c>
      <c r="O371" s="71">
        <v>6445.2</v>
      </c>
      <c r="P371" s="8">
        <v>6813.1499999999978</v>
      </c>
      <c r="Q371" s="8">
        <v>1.7298450000000001</v>
      </c>
      <c r="R371" s="8">
        <v>7040.64</v>
      </c>
      <c r="S371" s="8">
        <v>1.7298450000000001</v>
      </c>
      <c r="T371" s="82">
        <v>6445.2</v>
      </c>
      <c r="U371" s="81" t="str">
        <f t="shared" si="10"/>
        <v>92020</v>
      </c>
      <c r="V371" s="80" t="str">
        <f t="shared" si="11"/>
        <v>91 a 120 dias</v>
      </c>
    </row>
    <row r="372" spans="1:22" x14ac:dyDescent="0.3">
      <c r="A372" s="4">
        <v>44316</v>
      </c>
      <c r="B372" s="8">
        <v>29894663000189</v>
      </c>
      <c r="C372" s="8" t="s">
        <v>96</v>
      </c>
      <c r="D372" s="4">
        <v>44074</v>
      </c>
      <c r="E372" s="8">
        <v>162.96</v>
      </c>
      <c r="F372" s="4">
        <v>44234</v>
      </c>
      <c r="G372" s="8">
        <v>-82</v>
      </c>
      <c r="H372" s="4">
        <v>46575</v>
      </c>
      <c r="I372" s="8">
        <v>2259</v>
      </c>
      <c r="J372" s="8">
        <v>300663089</v>
      </c>
      <c r="K372" s="8">
        <v>84</v>
      </c>
      <c r="N372" s="8">
        <v>1.4419019034770517</v>
      </c>
      <c r="O372" s="71">
        <v>7266.1900000000005</v>
      </c>
      <c r="P372" s="8">
        <v>7890.630000000001</v>
      </c>
      <c r="Q372" s="8">
        <v>1.790314</v>
      </c>
      <c r="R372" s="8">
        <v>7999.6500000000005</v>
      </c>
      <c r="S372" s="8">
        <v>1.790314</v>
      </c>
      <c r="T372" s="82">
        <v>7266.1900000000005</v>
      </c>
      <c r="U372" s="81" t="str">
        <f t="shared" si="10"/>
        <v>82020</v>
      </c>
      <c r="V372" s="80" t="str">
        <f t="shared" si="11"/>
        <v>61 a 90 dias</v>
      </c>
    </row>
    <row r="373" spans="1:22" x14ac:dyDescent="0.3">
      <c r="A373" s="4">
        <v>44316</v>
      </c>
      <c r="B373" s="8">
        <v>29894663000189</v>
      </c>
      <c r="C373" s="8" t="s">
        <v>96</v>
      </c>
      <c r="D373" s="4">
        <v>44074</v>
      </c>
      <c r="E373" s="8">
        <v>131.66</v>
      </c>
      <c r="F373" s="4">
        <v>44111</v>
      </c>
      <c r="G373" s="8">
        <v>-205</v>
      </c>
      <c r="H373" s="4">
        <v>46608</v>
      </c>
      <c r="I373" s="8">
        <v>2292</v>
      </c>
      <c r="J373" s="8">
        <v>300666739</v>
      </c>
      <c r="K373" s="8">
        <v>84</v>
      </c>
      <c r="N373" s="8">
        <v>1.3599999999999999</v>
      </c>
      <c r="O373" s="71">
        <v>6982.21</v>
      </c>
      <c r="P373" s="8">
        <v>6593.4999999999964</v>
      </c>
      <c r="Q373" s="8">
        <v>1.4690449999999999</v>
      </c>
      <c r="R373" s="8">
        <v>7190.07</v>
      </c>
      <c r="S373" s="8">
        <v>1.4690449999999999</v>
      </c>
      <c r="T373" s="82">
        <v>6982.21</v>
      </c>
      <c r="U373" s="81" t="str">
        <f t="shared" si="10"/>
        <v>82020</v>
      </c>
      <c r="V373" s="80" t="str">
        <f t="shared" si="11"/>
        <v>Acima de 120 dias</v>
      </c>
    </row>
    <row r="374" spans="1:22" x14ac:dyDescent="0.3">
      <c r="A374" s="4">
        <v>44316</v>
      </c>
      <c r="B374" s="8">
        <v>29894663000189</v>
      </c>
      <c r="C374" s="8" t="s">
        <v>96</v>
      </c>
      <c r="D374" s="4">
        <v>44134</v>
      </c>
      <c r="E374" s="8">
        <v>515.54</v>
      </c>
      <c r="F374" s="4">
        <v>44203</v>
      </c>
      <c r="G374" s="8">
        <v>-113</v>
      </c>
      <c r="H374" s="4">
        <v>46728</v>
      </c>
      <c r="I374" s="8">
        <v>2412</v>
      </c>
      <c r="J374" s="8">
        <v>300696540</v>
      </c>
      <c r="K374" s="8">
        <v>84</v>
      </c>
      <c r="N374" s="8">
        <v>1.439003</v>
      </c>
      <c r="O374" s="71">
        <v>24169.93</v>
      </c>
      <c r="P374" s="8">
        <v>24413.250000000007</v>
      </c>
      <c r="Q374" s="8">
        <v>1.7870779999999999</v>
      </c>
      <c r="R374" s="8">
        <v>26690.07</v>
      </c>
      <c r="S374" s="8">
        <v>1.7870779999999999</v>
      </c>
      <c r="T374" s="82">
        <v>24169.93</v>
      </c>
      <c r="U374" s="81" t="str">
        <f t="shared" si="10"/>
        <v>102020</v>
      </c>
      <c r="V374" s="80" t="str">
        <f t="shared" si="11"/>
        <v>91 a 120 dias</v>
      </c>
    </row>
    <row r="375" spans="1:22" x14ac:dyDescent="0.3">
      <c r="A375" s="4">
        <v>44316</v>
      </c>
      <c r="B375" s="8">
        <v>29894663000189</v>
      </c>
      <c r="C375" s="8" t="s">
        <v>96</v>
      </c>
      <c r="D375" s="4">
        <v>43936</v>
      </c>
      <c r="E375" s="8">
        <v>408</v>
      </c>
      <c r="F375" s="4">
        <v>44293</v>
      </c>
      <c r="G375" s="8">
        <v>-23</v>
      </c>
      <c r="H375" s="4">
        <v>46090</v>
      </c>
      <c r="I375" s="8">
        <v>1774</v>
      </c>
      <c r="J375" s="8">
        <v>300711422</v>
      </c>
      <c r="K375" s="8">
        <v>72</v>
      </c>
      <c r="N375" s="8">
        <v>1.5210393928093946</v>
      </c>
      <c r="O375" s="71">
        <v>14448.2</v>
      </c>
      <c r="P375" s="8">
        <v>17589.95</v>
      </c>
      <c r="Q375" s="8">
        <v>2.070163</v>
      </c>
      <c r="R375" s="8">
        <v>16403.3</v>
      </c>
      <c r="S375" s="8">
        <v>2.070163</v>
      </c>
      <c r="T375" s="82">
        <v>14448.2</v>
      </c>
      <c r="U375" s="81" t="str">
        <f t="shared" si="10"/>
        <v>42020</v>
      </c>
      <c r="V375" s="80" t="str">
        <f t="shared" si="11"/>
        <v>1 a 30 dias</v>
      </c>
    </row>
    <row r="376" spans="1:22" x14ac:dyDescent="0.3">
      <c r="A376" s="4">
        <v>44316</v>
      </c>
      <c r="B376" s="8">
        <v>29894663000189</v>
      </c>
      <c r="C376" s="8" t="s">
        <v>96</v>
      </c>
      <c r="D376" s="4">
        <v>44099</v>
      </c>
      <c r="E376" s="8">
        <v>161.9</v>
      </c>
      <c r="F376" s="4">
        <v>44203</v>
      </c>
      <c r="G376" s="8">
        <v>-113</v>
      </c>
      <c r="H376" s="4">
        <v>46119</v>
      </c>
      <c r="I376" s="8">
        <v>1803</v>
      </c>
      <c r="J376" s="8">
        <v>300718995</v>
      </c>
      <c r="K376" s="8">
        <v>72</v>
      </c>
      <c r="N376" s="8">
        <v>1.3599999999999999</v>
      </c>
      <c r="O376" s="71">
        <v>6830.11</v>
      </c>
      <c r="P376" s="8">
        <v>7106.5600000000013</v>
      </c>
      <c r="Q376" s="8">
        <v>1.668523</v>
      </c>
      <c r="R376" s="8">
        <v>7324.95</v>
      </c>
      <c r="S376" s="8">
        <v>1.668523</v>
      </c>
      <c r="T376" s="82">
        <v>6830.11</v>
      </c>
      <c r="U376" s="81" t="str">
        <f t="shared" si="10"/>
        <v>92020</v>
      </c>
      <c r="V376" s="80" t="str">
        <f t="shared" si="11"/>
        <v>91 a 120 dias</v>
      </c>
    </row>
    <row r="377" spans="1:22" x14ac:dyDescent="0.3">
      <c r="A377" s="4">
        <v>44316</v>
      </c>
      <c r="B377" s="8">
        <v>29894663000189</v>
      </c>
      <c r="C377" s="8" t="s">
        <v>96</v>
      </c>
      <c r="D377" s="4">
        <v>43978</v>
      </c>
      <c r="E377" s="8">
        <v>209</v>
      </c>
      <c r="F377" s="4">
        <v>44323</v>
      </c>
      <c r="G377" s="8">
        <v>7</v>
      </c>
      <c r="H377" s="4">
        <v>46514</v>
      </c>
      <c r="I377" s="8">
        <v>2198</v>
      </c>
      <c r="J377" s="8">
        <v>300735729</v>
      </c>
      <c r="K377" s="8">
        <v>84</v>
      </c>
      <c r="N377" s="8">
        <v>1.443757</v>
      </c>
      <c r="O377" s="71">
        <v>8577.18</v>
      </c>
      <c r="P377" s="8">
        <v>10153.24</v>
      </c>
      <c r="Q377" s="8">
        <v>1.791641</v>
      </c>
      <c r="R377" s="8">
        <v>9483.6</v>
      </c>
      <c r="S377" s="8">
        <v>1.791641</v>
      </c>
      <c r="T377" s="82">
        <v>8577.18</v>
      </c>
      <c r="U377" s="81" t="str">
        <f t="shared" si="10"/>
        <v>52020</v>
      </c>
      <c r="V377" s="80" t="str">
        <f t="shared" si="11"/>
        <v>1 a 30 dias</v>
      </c>
    </row>
    <row r="378" spans="1:22" x14ac:dyDescent="0.3">
      <c r="A378" s="4">
        <v>44316</v>
      </c>
      <c r="B378" s="8">
        <v>29894663000189</v>
      </c>
      <c r="C378" s="8" t="s">
        <v>96</v>
      </c>
      <c r="D378" s="4">
        <v>44074</v>
      </c>
      <c r="E378" s="8">
        <v>267</v>
      </c>
      <c r="F378" s="4">
        <v>44172</v>
      </c>
      <c r="G378" s="8">
        <v>-144</v>
      </c>
      <c r="H378" s="4">
        <v>46608</v>
      </c>
      <c r="I378" s="8">
        <v>2292</v>
      </c>
      <c r="J378" s="8">
        <v>300741328</v>
      </c>
      <c r="K378" s="8">
        <v>84</v>
      </c>
      <c r="N378" s="8">
        <v>1.4138980000000001</v>
      </c>
      <c r="O378" s="71">
        <v>12605.67</v>
      </c>
      <c r="P378" s="8">
        <v>13130.500000000004</v>
      </c>
      <c r="Q378" s="8">
        <v>1.7604040000000001</v>
      </c>
      <c r="R378" s="8">
        <v>13837.7</v>
      </c>
      <c r="S378" s="8">
        <v>1.7604040000000001</v>
      </c>
      <c r="T378" s="82">
        <v>12605.67</v>
      </c>
      <c r="U378" s="81" t="str">
        <f t="shared" si="10"/>
        <v>82020</v>
      </c>
      <c r="V378" s="80" t="str">
        <f t="shared" si="11"/>
        <v>Acima de 120 dias</v>
      </c>
    </row>
    <row r="379" spans="1:22" x14ac:dyDescent="0.3">
      <c r="A379" s="4">
        <v>44316</v>
      </c>
      <c r="B379" s="8">
        <v>29894663000189</v>
      </c>
      <c r="C379" s="8" t="s">
        <v>96</v>
      </c>
      <c r="D379" s="4">
        <v>44040</v>
      </c>
      <c r="E379" s="8">
        <v>54.84</v>
      </c>
      <c r="F379" s="4">
        <v>44050</v>
      </c>
      <c r="G379" s="8">
        <v>-266</v>
      </c>
      <c r="H379" s="4">
        <v>46545</v>
      </c>
      <c r="I379" s="8">
        <v>2229</v>
      </c>
      <c r="J379" s="8">
        <v>300743964</v>
      </c>
      <c r="K379" s="8">
        <v>84</v>
      </c>
      <c r="N379" s="8">
        <v>1.4367050411671225</v>
      </c>
      <c r="O379" s="71">
        <v>2760.37</v>
      </c>
      <c r="P379" s="8">
        <v>2655.4699999999984</v>
      </c>
      <c r="Q379" s="8">
        <v>1.789407</v>
      </c>
      <c r="R379" s="8">
        <v>3006.25</v>
      </c>
      <c r="S379" s="8">
        <v>1.789407</v>
      </c>
      <c r="T379" s="82">
        <v>2760.37</v>
      </c>
      <c r="U379" s="81" t="str">
        <f t="shared" si="10"/>
        <v>72020</v>
      </c>
      <c r="V379" s="80" t="str">
        <f t="shared" si="11"/>
        <v>Acima de 120 dias</v>
      </c>
    </row>
    <row r="380" spans="1:22" x14ac:dyDescent="0.3">
      <c r="A380" s="4">
        <v>44316</v>
      </c>
      <c r="B380" s="8">
        <v>29894663000189</v>
      </c>
      <c r="C380" s="8" t="s">
        <v>96</v>
      </c>
      <c r="D380" s="4">
        <v>44040</v>
      </c>
      <c r="E380" s="8">
        <v>59</v>
      </c>
      <c r="F380" s="4">
        <v>44293</v>
      </c>
      <c r="G380" s="8">
        <v>-23</v>
      </c>
      <c r="H380" s="4">
        <v>46545</v>
      </c>
      <c r="I380" s="8">
        <v>2229</v>
      </c>
      <c r="J380" s="8">
        <v>300746264</v>
      </c>
      <c r="K380" s="8">
        <v>84</v>
      </c>
      <c r="N380" s="8">
        <v>1.4321025038598394</v>
      </c>
      <c r="O380" s="71">
        <v>2500.8200000000002</v>
      </c>
      <c r="P380" s="8">
        <v>2861.2200000000003</v>
      </c>
      <c r="Q380" s="8">
        <v>1.7849120000000001</v>
      </c>
      <c r="R380" s="8">
        <v>2766.04</v>
      </c>
      <c r="S380" s="8">
        <v>1.7849120000000001</v>
      </c>
      <c r="T380" s="82">
        <v>2500.8200000000002</v>
      </c>
      <c r="U380" s="81" t="str">
        <f t="shared" si="10"/>
        <v>72020</v>
      </c>
      <c r="V380" s="80" t="str">
        <f t="shared" si="11"/>
        <v>1 a 30 dias</v>
      </c>
    </row>
    <row r="381" spans="1:22" x14ac:dyDescent="0.3">
      <c r="A381" s="4">
        <v>44316</v>
      </c>
      <c r="B381" s="8">
        <v>29894663000189</v>
      </c>
      <c r="C381" s="8" t="s">
        <v>96</v>
      </c>
      <c r="D381" s="4">
        <v>44074</v>
      </c>
      <c r="E381" s="8">
        <v>317.2</v>
      </c>
      <c r="F381" s="4">
        <v>44323</v>
      </c>
      <c r="G381" s="8">
        <v>7</v>
      </c>
      <c r="H381" s="4">
        <v>45481</v>
      </c>
      <c r="I381" s="8">
        <v>1165</v>
      </c>
      <c r="J381" s="8">
        <v>300756727</v>
      </c>
      <c r="K381" s="8">
        <v>48</v>
      </c>
      <c r="N381" s="8">
        <v>1.3599999999999999</v>
      </c>
      <c r="O381" s="71">
        <v>8975.4700000000012</v>
      </c>
      <c r="P381" s="8">
        <v>11032.980000000003</v>
      </c>
      <c r="Q381" s="8">
        <v>1.795577</v>
      </c>
      <c r="R381" s="8">
        <v>9662.8900000000012</v>
      </c>
      <c r="S381" s="8">
        <v>1.795577</v>
      </c>
      <c r="T381" s="82">
        <v>8975.4700000000012</v>
      </c>
      <c r="U381" s="81" t="str">
        <f t="shared" si="10"/>
        <v>82020</v>
      </c>
      <c r="V381" s="80" t="str">
        <f t="shared" si="11"/>
        <v>1 a 30 dias</v>
      </c>
    </row>
    <row r="382" spans="1:22" x14ac:dyDescent="0.3">
      <c r="A382" s="4">
        <v>44316</v>
      </c>
      <c r="B382" s="8">
        <v>29894663000189</v>
      </c>
      <c r="C382" s="8" t="s">
        <v>96</v>
      </c>
      <c r="D382" s="4">
        <v>44099</v>
      </c>
      <c r="E382" s="8">
        <v>311</v>
      </c>
      <c r="F382" s="4">
        <v>44323</v>
      </c>
      <c r="G382" s="8">
        <v>7</v>
      </c>
      <c r="H382" s="4">
        <v>45481</v>
      </c>
      <c r="I382" s="8">
        <v>1165</v>
      </c>
      <c r="J382" s="8">
        <v>300758450</v>
      </c>
      <c r="K382" s="8">
        <v>48</v>
      </c>
      <c r="N382" s="8">
        <v>1.3599999999999999</v>
      </c>
      <c r="O382" s="71">
        <v>8824.81</v>
      </c>
      <c r="P382" s="8">
        <v>10626.31</v>
      </c>
      <c r="Q382" s="8">
        <v>1.7785960000000001</v>
      </c>
      <c r="R382" s="8">
        <v>9474.01</v>
      </c>
      <c r="S382" s="8">
        <v>1.7785960000000001</v>
      </c>
      <c r="T382" s="82">
        <v>8824.81</v>
      </c>
      <c r="U382" s="81" t="str">
        <f t="shared" si="10"/>
        <v>92020</v>
      </c>
      <c r="V382" s="80" t="str">
        <f t="shared" si="11"/>
        <v>1 a 30 dias</v>
      </c>
    </row>
    <row r="383" spans="1:22" x14ac:dyDescent="0.3">
      <c r="A383" s="4">
        <v>44316</v>
      </c>
      <c r="B383" s="8">
        <v>29894663000189</v>
      </c>
      <c r="C383" s="8" t="s">
        <v>96</v>
      </c>
      <c r="D383" s="4">
        <v>43903</v>
      </c>
      <c r="E383" s="8">
        <v>210</v>
      </c>
      <c r="F383" s="4">
        <v>44323</v>
      </c>
      <c r="G383" s="8">
        <v>7</v>
      </c>
      <c r="H383" s="4">
        <v>45329</v>
      </c>
      <c r="I383" s="8">
        <v>1013</v>
      </c>
      <c r="J383" s="8">
        <v>300801007</v>
      </c>
      <c r="K383" s="8">
        <v>48</v>
      </c>
      <c r="N383" s="8">
        <v>1.4949999999999999</v>
      </c>
      <c r="O383" s="71">
        <v>5195.26</v>
      </c>
      <c r="P383" s="8">
        <v>7038.239999999998</v>
      </c>
      <c r="Q383" s="8">
        <v>2.0529540000000002</v>
      </c>
      <c r="R383" s="8">
        <v>5639.47</v>
      </c>
      <c r="S383" s="8">
        <v>2.0529540000000002</v>
      </c>
      <c r="T383" s="82">
        <v>5195.26</v>
      </c>
      <c r="U383" s="81" t="str">
        <f t="shared" si="10"/>
        <v>32020</v>
      </c>
      <c r="V383" s="80" t="str">
        <f t="shared" si="11"/>
        <v>1 a 30 dias</v>
      </c>
    </row>
    <row r="384" spans="1:22" x14ac:dyDescent="0.3">
      <c r="A384" s="4">
        <v>44316</v>
      </c>
      <c r="B384" s="8">
        <v>29894663000189</v>
      </c>
      <c r="C384" s="8" t="s">
        <v>96</v>
      </c>
      <c r="D384" s="4">
        <v>43903</v>
      </c>
      <c r="E384" s="8">
        <v>46</v>
      </c>
      <c r="F384" s="4">
        <v>44262</v>
      </c>
      <c r="G384" s="8">
        <v>-54</v>
      </c>
      <c r="H384" s="4">
        <v>46062</v>
      </c>
      <c r="I384" s="8">
        <v>1746</v>
      </c>
      <c r="J384" s="8">
        <v>300807297</v>
      </c>
      <c r="K384" s="8">
        <v>72</v>
      </c>
      <c r="N384" s="8">
        <v>1.4950000000000001</v>
      </c>
      <c r="O384" s="71">
        <v>1669.54</v>
      </c>
      <c r="P384" s="8">
        <v>1995.9199999999994</v>
      </c>
      <c r="Q384" s="8">
        <v>2.0465170000000001</v>
      </c>
      <c r="R384" s="8">
        <v>1887.68</v>
      </c>
      <c r="S384" s="8">
        <v>2.0465170000000001</v>
      </c>
      <c r="T384" s="82">
        <v>1669.54</v>
      </c>
      <c r="U384" s="81" t="str">
        <f t="shared" si="10"/>
        <v>32020</v>
      </c>
      <c r="V384" s="80" t="str">
        <f t="shared" si="11"/>
        <v>31 a 60 dias</v>
      </c>
    </row>
    <row r="385" spans="1:22" x14ac:dyDescent="0.3">
      <c r="A385" s="4">
        <v>44316</v>
      </c>
      <c r="B385" s="8">
        <v>29894663000189</v>
      </c>
      <c r="C385" s="8" t="s">
        <v>96</v>
      </c>
      <c r="D385" s="4">
        <v>43978</v>
      </c>
      <c r="E385" s="8">
        <v>42.78</v>
      </c>
      <c r="F385" s="4">
        <v>44111</v>
      </c>
      <c r="G385" s="8">
        <v>-205</v>
      </c>
      <c r="H385" s="4">
        <v>46119</v>
      </c>
      <c r="I385" s="8">
        <v>1803</v>
      </c>
      <c r="J385" s="8">
        <v>300819828</v>
      </c>
      <c r="K385" s="8">
        <v>72</v>
      </c>
      <c r="N385" s="8">
        <v>1.4949999999999999</v>
      </c>
      <c r="O385" s="71">
        <v>1797.81</v>
      </c>
      <c r="P385" s="8">
        <v>1869.2499999999998</v>
      </c>
      <c r="Q385" s="8">
        <v>2.0307770000000001</v>
      </c>
      <c r="R385" s="8">
        <v>2004.98</v>
      </c>
      <c r="S385" s="8">
        <v>2.0307770000000001</v>
      </c>
      <c r="T385" s="82">
        <v>1797.81</v>
      </c>
      <c r="U385" s="81" t="str">
        <f t="shared" si="10"/>
        <v>52020</v>
      </c>
      <c r="V385" s="80" t="str">
        <f t="shared" si="11"/>
        <v>Acima de 120 dias</v>
      </c>
    </row>
    <row r="386" spans="1:22" x14ac:dyDescent="0.3">
      <c r="A386" s="4">
        <v>44316</v>
      </c>
      <c r="B386" s="8">
        <v>29894663000189</v>
      </c>
      <c r="C386" s="8" t="s">
        <v>96</v>
      </c>
      <c r="D386" s="4">
        <v>43978</v>
      </c>
      <c r="E386" s="8">
        <v>859.61</v>
      </c>
      <c r="F386" s="4">
        <v>44234</v>
      </c>
      <c r="G386" s="8">
        <v>-82</v>
      </c>
      <c r="H386" s="4">
        <v>46119</v>
      </c>
      <c r="I386" s="8">
        <v>1803</v>
      </c>
      <c r="J386" s="8">
        <v>300821111</v>
      </c>
      <c r="K386" s="8">
        <v>72</v>
      </c>
      <c r="N386" s="8">
        <v>1.5079184341605034</v>
      </c>
      <c r="O386" s="71">
        <v>32454.71</v>
      </c>
      <c r="P386" s="8">
        <v>37418.640000000021</v>
      </c>
      <c r="Q386" s="8">
        <v>2.064095</v>
      </c>
      <c r="R386" s="8">
        <v>36739.270000000004</v>
      </c>
      <c r="S386" s="8">
        <v>2.064095</v>
      </c>
      <c r="T386" s="82">
        <v>32454.71</v>
      </c>
      <c r="U386" s="81" t="str">
        <f t="shared" ref="U386:U449" si="12">MONTH(D386)&amp;YEAR(D386)</f>
        <v>52020</v>
      </c>
      <c r="V386" s="80" t="str">
        <f t="shared" si="11"/>
        <v>61 a 90 dias</v>
      </c>
    </row>
    <row r="387" spans="1:22" x14ac:dyDescent="0.3">
      <c r="A387" s="4">
        <v>44316</v>
      </c>
      <c r="B387" s="8">
        <v>29894663000189</v>
      </c>
      <c r="C387" s="8" t="s">
        <v>96</v>
      </c>
      <c r="D387" s="4">
        <v>44074</v>
      </c>
      <c r="E387" s="8">
        <v>52.24</v>
      </c>
      <c r="F387" s="4">
        <v>44323</v>
      </c>
      <c r="G387" s="8">
        <v>7</v>
      </c>
      <c r="H387" s="4">
        <v>46575</v>
      </c>
      <c r="I387" s="8">
        <v>2259</v>
      </c>
      <c r="J387" s="8">
        <v>300826435</v>
      </c>
      <c r="K387" s="8">
        <v>84</v>
      </c>
      <c r="N387" s="8">
        <v>1.4210706562192543</v>
      </c>
      <c r="O387" s="71">
        <v>2186.5299999999997</v>
      </c>
      <c r="P387" s="8">
        <v>2547.0100000000016</v>
      </c>
      <c r="Q387" s="8">
        <v>1.768087</v>
      </c>
      <c r="R387" s="8">
        <v>2422.9699999999998</v>
      </c>
      <c r="S387" s="8">
        <v>1.768087</v>
      </c>
      <c r="T387" s="82">
        <v>2186.5299999999997</v>
      </c>
      <c r="U387" s="81" t="str">
        <f t="shared" si="12"/>
        <v>82020</v>
      </c>
      <c r="V387" s="80" t="str">
        <f t="shared" ref="V387:V450" si="13">_xlfn.IFS(G387&lt;-120,"Acima de 120 dias",G387&lt;=-90,"91 a 120 dias",G387&lt;=-61,"61 a 90 dias",G387&lt;=-31,"31 a 60 dias",G387&gt;=-30,"1 a 30 dias")</f>
        <v>1 a 30 dias</v>
      </c>
    </row>
    <row r="388" spans="1:22" x14ac:dyDescent="0.3">
      <c r="A388" s="4">
        <v>44316</v>
      </c>
      <c r="B388" s="8">
        <v>29894663000189</v>
      </c>
      <c r="C388" s="8" t="s">
        <v>96</v>
      </c>
      <c r="D388" s="4">
        <v>44074</v>
      </c>
      <c r="E388" s="8">
        <v>182.5</v>
      </c>
      <c r="F388" s="4">
        <v>44323</v>
      </c>
      <c r="G388" s="8">
        <v>7</v>
      </c>
      <c r="H388" s="4">
        <v>46608</v>
      </c>
      <c r="I388" s="8">
        <v>2292</v>
      </c>
      <c r="J388" s="8">
        <v>300835096</v>
      </c>
      <c r="K388" s="8">
        <v>84</v>
      </c>
      <c r="N388" s="8">
        <v>1.415564</v>
      </c>
      <c r="O388" s="71">
        <v>7699.91</v>
      </c>
      <c r="P388" s="8">
        <v>8970.0000000000018</v>
      </c>
      <c r="Q388" s="8">
        <v>1.7621599999999999</v>
      </c>
      <c r="R388" s="8">
        <v>8541.51</v>
      </c>
      <c r="S388" s="8">
        <v>1.7621599999999999</v>
      </c>
      <c r="T388" s="82">
        <v>7699.91</v>
      </c>
      <c r="U388" s="81" t="str">
        <f t="shared" si="12"/>
        <v>82020</v>
      </c>
      <c r="V388" s="80" t="str">
        <f t="shared" si="13"/>
        <v>1 a 30 dias</v>
      </c>
    </row>
    <row r="389" spans="1:22" x14ac:dyDescent="0.3">
      <c r="A389" s="4">
        <v>44316</v>
      </c>
      <c r="B389" s="8">
        <v>29894663000189</v>
      </c>
      <c r="C389" s="8" t="s">
        <v>96</v>
      </c>
      <c r="D389" s="4">
        <v>44040</v>
      </c>
      <c r="E389" s="8">
        <v>224</v>
      </c>
      <c r="F389" s="4">
        <v>44142</v>
      </c>
      <c r="G389" s="8">
        <v>-174</v>
      </c>
      <c r="H389" s="4">
        <v>46514</v>
      </c>
      <c r="I389" s="8">
        <v>2198</v>
      </c>
      <c r="J389" s="8">
        <v>300837269</v>
      </c>
      <c r="K389" s="8">
        <v>84</v>
      </c>
      <c r="N389" s="8">
        <v>1.4446737820543014</v>
      </c>
      <c r="O389" s="71">
        <v>10533.76</v>
      </c>
      <c r="P389" s="8">
        <v>10750.21</v>
      </c>
      <c r="Q389" s="8">
        <v>1.792867</v>
      </c>
      <c r="R389" s="8">
        <v>11505.46</v>
      </c>
      <c r="S389" s="8">
        <v>1.792867</v>
      </c>
      <c r="T389" s="82">
        <v>10533.76</v>
      </c>
      <c r="U389" s="81" t="str">
        <f t="shared" si="12"/>
        <v>72020</v>
      </c>
      <c r="V389" s="80" t="str">
        <f t="shared" si="13"/>
        <v>Acima de 120 dias</v>
      </c>
    </row>
    <row r="390" spans="1:22" x14ac:dyDescent="0.3">
      <c r="A390" s="4">
        <v>44316</v>
      </c>
      <c r="B390" s="8">
        <v>29894663000189</v>
      </c>
      <c r="C390" s="8" t="s">
        <v>96</v>
      </c>
      <c r="D390" s="4">
        <v>44040</v>
      </c>
      <c r="E390" s="8">
        <v>290</v>
      </c>
      <c r="F390" s="4">
        <v>44050</v>
      </c>
      <c r="G390" s="8">
        <v>-266</v>
      </c>
      <c r="H390" s="4">
        <v>46545</v>
      </c>
      <c r="I390" s="8">
        <v>2229</v>
      </c>
      <c r="J390" s="8">
        <v>300841432</v>
      </c>
      <c r="K390" s="8">
        <v>84</v>
      </c>
      <c r="N390" s="8">
        <v>1.4357492169126642</v>
      </c>
      <c r="O390" s="71">
        <v>14616.87</v>
      </c>
      <c r="P390" s="8">
        <v>14046.830000000005</v>
      </c>
      <c r="Q390" s="8">
        <v>1.7835799999999999</v>
      </c>
      <c r="R390" s="8">
        <v>15901.31</v>
      </c>
      <c r="S390" s="8">
        <v>1.7835799999999999</v>
      </c>
      <c r="T390" s="82">
        <v>14616.87</v>
      </c>
      <c r="U390" s="81" t="str">
        <f t="shared" si="12"/>
        <v>72020</v>
      </c>
      <c r="V390" s="80" t="str">
        <f t="shared" si="13"/>
        <v>Acima de 120 dias</v>
      </c>
    </row>
    <row r="391" spans="1:22" x14ac:dyDescent="0.3">
      <c r="A391" s="4">
        <v>44316</v>
      </c>
      <c r="B391" s="8">
        <v>29894663000189</v>
      </c>
      <c r="C391" s="8" t="s">
        <v>96</v>
      </c>
      <c r="D391" s="4">
        <v>44040</v>
      </c>
      <c r="E391" s="8">
        <v>44</v>
      </c>
      <c r="F391" s="4">
        <v>44323</v>
      </c>
      <c r="G391" s="8">
        <v>7</v>
      </c>
      <c r="H391" s="4">
        <v>46545</v>
      </c>
      <c r="I391" s="8">
        <v>2229</v>
      </c>
      <c r="J391" s="8">
        <v>300842596</v>
      </c>
      <c r="K391" s="8">
        <v>84</v>
      </c>
      <c r="N391" s="8">
        <v>1.424119315623593</v>
      </c>
      <c r="O391" s="71">
        <v>1824.99</v>
      </c>
      <c r="P391" s="8">
        <v>2139.5400000000004</v>
      </c>
      <c r="Q391" s="8">
        <v>1.7771650000000001</v>
      </c>
      <c r="R391" s="8">
        <v>2023.63</v>
      </c>
      <c r="S391" s="8">
        <v>1.7771650000000001</v>
      </c>
      <c r="T391" s="82">
        <v>1824.99</v>
      </c>
      <c r="U391" s="81" t="str">
        <f t="shared" si="12"/>
        <v>72020</v>
      </c>
      <c r="V391" s="80" t="str">
        <f t="shared" si="13"/>
        <v>1 a 30 dias</v>
      </c>
    </row>
    <row r="392" spans="1:22" x14ac:dyDescent="0.3">
      <c r="A392" s="4">
        <v>44316</v>
      </c>
      <c r="B392" s="8">
        <v>29894663000189</v>
      </c>
      <c r="C392" s="8" t="s">
        <v>96</v>
      </c>
      <c r="D392" s="4">
        <v>44040</v>
      </c>
      <c r="E392" s="8">
        <v>134</v>
      </c>
      <c r="F392" s="4">
        <v>44262</v>
      </c>
      <c r="G392" s="8">
        <v>-54</v>
      </c>
      <c r="H392" s="4">
        <v>46545</v>
      </c>
      <c r="I392" s="8">
        <v>2229</v>
      </c>
      <c r="J392" s="8">
        <v>300937940</v>
      </c>
      <c r="K392" s="8">
        <v>84</v>
      </c>
      <c r="N392" s="8">
        <v>1.3599999999999999</v>
      </c>
      <c r="O392" s="71">
        <v>6332.58</v>
      </c>
      <c r="P392" s="8">
        <v>6657.1500000000005</v>
      </c>
      <c r="Q392" s="8">
        <v>1.477169</v>
      </c>
      <c r="R392" s="8">
        <v>6551.14</v>
      </c>
      <c r="S392" s="8">
        <v>1.477169</v>
      </c>
      <c r="T392" s="82">
        <v>6332.58</v>
      </c>
      <c r="U392" s="81" t="str">
        <f t="shared" si="12"/>
        <v>72020</v>
      </c>
      <c r="V392" s="80" t="str">
        <f t="shared" si="13"/>
        <v>31 a 60 dias</v>
      </c>
    </row>
    <row r="393" spans="1:22" x14ac:dyDescent="0.3">
      <c r="A393" s="4">
        <v>44316</v>
      </c>
      <c r="B393" s="8">
        <v>29894663000189</v>
      </c>
      <c r="C393" s="8" t="s">
        <v>96</v>
      </c>
      <c r="D393" s="4">
        <v>44040</v>
      </c>
      <c r="E393" s="8">
        <v>221.76</v>
      </c>
      <c r="F393" s="4">
        <v>44262</v>
      </c>
      <c r="G393" s="8">
        <v>-54</v>
      </c>
      <c r="H393" s="4">
        <v>45817</v>
      </c>
      <c r="I393" s="8">
        <v>1501</v>
      </c>
      <c r="J393" s="8">
        <v>300946013</v>
      </c>
      <c r="K393" s="8">
        <v>60</v>
      </c>
      <c r="N393" s="8">
        <v>1.3599999999999999</v>
      </c>
      <c r="O393" s="71">
        <v>7827.74</v>
      </c>
      <c r="P393" s="8">
        <v>8992.1399999999976</v>
      </c>
      <c r="Q393" s="8">
        <v>1.7931010000000001</v>
      </c>
      <c r="R393" s="8">
        <v>8536.7100000000009</v>
      </c>
      <c r="S393" s="8">
        <v>1.7931010000000001</v>
      </c>
      <c r="T393" s="82">
        <v>7827.74</v>
      </c>
      <c r="U393" s="81" t="str">
        <f t="shared" si="12"/>
        <v>72020</v>
      </c>
      <c r="V393" s="80" t="str">
        <f t="shared" si="13"/>
        <v>31 a 60 dias</v>
      </c>
    </row>
    <row r="394" spans="1:22" x14ac:dyDescent="0.3">
      <c r="A394" s="4">
        <v>44316</v>
      </c>
      <c r="B394" s="8">
        <v>29894663000189</v>
      </c>
      <c r="C394" s="8" t="s">
        <v>96</v>
      </c>
      <c r="D394" s="4">
        <v>44040</v>
      </c>
      <c r="E394" s="8">
        <v>121.5</v>
      </c>
      <c r="F394" s="4">
        <v>44323</v>
      </c>
      <c r="G394" s="8">
        <v>7</v>
      </c>
      <c r="H394" s="4">
        <v>46545</v>
      </c>
      <c r="I394" s="8">
        <v>2229</v>
      </c>
      <c r="J394" s="8">
        <v>300947580</v>
      </c>
      <c r="K394" s="8">
        <v>84</v>
      </c>
      <c r="N394" s="8">
        <v>1.4379150393980091</v>
      </c>
      <c r="O394" s="71">
        <v>5027.12</v>
      </c>
      <c r="P394" s="8">
        <v>5880.8799999999992</v>
      </c>
      <c r="Q394" s="8">
        <v>1.785911</v>
      </c>
      <c r="R394" s="8">
        <v>5565.01</v>
      </c>
      <c r="S394" s="8">
        <v>1.785911</v>
      </c>
      <c r="T394" s="82">
        <v>5027.12</v>
      </c>
      <c r="U394" s="81" t="str">
        <f t="shared" si="12"/>
        <v>72020</v>
      </c>
      <c r="V394" s="80" t="str">
        <f t="shared" si="13"/>
        <v>1 a 30 dias</v>
      </c>
    </row>
    <row r="395" spans="1:22" x14ac:dyDescent="0.3">
      <c r="A395" s="4">
        <v>44316</v>
      </c>
      <c r="B395" s="8">
        <v>29894663000189</v>
      </c>
      <c r="C395" s="8" t="s">
        <v>96</v>
      </c>
      <c r="D395" s="4">
        <v>44074</v>
      </c>
      <c r="E395" s="8">
        <v>120</v>
      </c>
      <c r="F395" s="4">
        <v>44111</v>
      </c>
      <c r="G395" s="8">
        <v>-205</v>
      </c>
      <c r="H395" s="4">
        <v>46575</v>
      </c>
      <c r="I395" s="8">
        <v>2259</v>
      </c>
      <c r="J395" s="8">
        <v>300952182</v>
      </c>
      <c r="K395" s="8">
        <v>84</v>
      </c>
      <c r="N395" s="8">
        <v>1.3894779704923361</v>
      </c>
      <c r="O395" s="71">
        <v>5911.49</v>
      </c>
      <c r="P395" s="8">
        <v>5912.61</v>
      </c>
      <c r="Q395" s="8">
        <v>1.734407</v>
      </c>
      <c r="R395" s="8">
        <v>6459.44</v>
      </c>
      <c r="S395" s="8">
        <v>1.734407</v>
      </c>
      <c r="T395" s="82">
        <v>5911.49</v>
      </c>
      <c r="U395" s="81" t="str">
        <f t="shared" si="12"/>
        <v>82020</v>
      </c>
      <c r="V395" s="80" t="str">
        <f t="shared" si="13"/>
        <v>Acima de 120 dias</v>
      </c>
    </row>
    <row r="396" spans="1:22" x14ac:dyDescent="0.3">
      <c r="A396" s="4">
        <v>44316</v>
      </c>
      <c r="B396" s="8">
        <v>29894663000189</v>
      </c>
      <c r="C396" s="8" t="s">
        <v>96</v>
      </c>
      <c r="D396" s="4">
        <v>44074</v>
      </c>
      <c r="E396" s="8">
        <v>228</v>
      </c>
      <c r="F396" s="4">
        <v>44172</v>
      </c>
      <c r="G396" s="8">
        <v>-144</v>
      </c>
      <c r="H396" s="4">
        <v>44749</v>
      </c>
      <c r="I396" s="8">
        <v>433</v>
      </c>
      <c r="J396" s="8">
        <v>300958454</v>
      </c>
      <c r="K396" s="8">
        <v>24</v>
      </c>
      <c r="N396" s="8">
        <v>1.3599999999999999</v>
      </c>
      <c r="O396" s="71">
        <v>4170.4799999999996</v>
      </c>
      <c r="P396" s="8">
        <v>4514.87</v>
      </c>
      <c r="Q396" s="8">
        <v>1.7826900000000001</v>
      </c>
      <c r="R396" s="8">
        <v>4256.92</v>
      </c>
      <c r="S396" s="8">
        <v>1.7826900000000001</v>
      </c>
      <c r="T396" s="82">
        <v>4170.4799999999996</v>
      </c>
      <c r="U396" s="81" t="str">
        <f t="shared" si="12"/>
        <v>82020</v>
      </c>
      <c r="V396" s="80" t="str">
        <f t="shared" si="13"/>
        <v>Acima de 120 dias</v>
      </c>
    </row>
    <row r="397" spans="1:22" x14ac:dyDescent="0.3">
      <c r="A397" s="4">
        <v>44316</v>
      </c>
      <c r="B397" s="8">
        <v>29894663000189</v>
      </c>
      <c r="C397" s="8" t="s">
        <v>96</v>
      </c>
      <c r="D397" s="4">
        <v>44074</v>
      </c>
      <c r="E397" s="8">
        <v>103.94</v>
      </c>
      <c r="F397" s="4">
        <v>44172</v>
      </c>
      <c r="G397" s="8">
        <v>-144</v>
      </c>
      <c r="H397" s="4">
        <v>46699</v>
      </c>
      <c r="I397" s="8">
        <v>2383</v>
      </c>
      <c r="J397" s="8">
        <v>300977041</v>
      </c>
      <c r="K397" s="8">
        <v>84</v>
      </c>
      <c r="N397" s="8">
        <v>1.3599999999999999</v>
      </c>
      <c r="O397" s="71">
        <v>5108.72</v>
      </c>
      <c r="P397" s="8">
        <v>4995.7600000000011</v>
      </c>
      <c r="Q397" s="8">
        <v>1.5979270000000001</v>
      </c>
      <c r="R397" s="8">
        <v>5473.1799999999994</v>
      </c>
      <c r="S397" s="8">
        <v>1.5979270000000001</v>
      </c>
      <c r="T397" s="82">
        <v>5108.72</v>
      </c>
      <c r="U397" s="81" t="str">
        <f t="shared" si="12"/>
        <v>82020</v>
      </c>
      <c r="V397" s="80" t="str">
        <f t="shared" si="13"/>
        <v>Acima de 120 dias</v>
      </c>
    </row>
    <row r="398" spans="1:22" x14ac:dyDescent="0.3">
      <c r="A398" s="4">
        <v>44316</v>
      </c>
      <c r="B398" s="8">
        <v>29894663000189</v>
      </c>
      <c r="C398" s="8" t="s">
        <v>96</v>
      </c>
      <c r="D398" s="4">
        <v>44001</v>
      </c>
      <c r="E398" s="8">
        <v>270</v>
      </c>
      <c r="F398" s="4">
        <v>44172</v>
      </c>
      <c r="G398" s="8">
        <v>-144</v>
      </c>
      <c r="H398" s="4">
        <v>46514</v>
      </c>
      <c r="I398" s="8">
        <v>2198</v>
      </c>
      <c r="J398" s="8">
        <v>301034341</v>
      </c>
      <c r="K398" s="8">
        <v>84</v>
      </c>
      <c r="N398" s="8">
        <v>1.4416670084800183</v>
      </c>
      <c r="O398" s="71">
        <v>12445.73</v>
      </c>
      <c r="P398" s="8">
        <v>12999.240000000002</v>
      </c>
      <c r="Q398" s="8">
        <v>1.7867949999999999</v>
      </c>
      <c r="R398" s="8">
        <v>13609.08</v>
      </c>
      <c r="S398" s="8">
        <v>1.7867949999999999</v>
      </c>
      <c r="T398" s="82">
        <v>12445.73</v>
      </c>
      <c r="U398" s="81" t="str">
        <f t="shared" si="12"/>
        <v>62020</v>
      </c>
      <c r="V398" s="80" t="str">
        <f t="shared" si="13"/>
        <v>Acima de 120 dias</v>
      </c>
    </row>
    <row r="399" spans="1:22" x14ac:dyDescent="0.3">
      <c r="A399" s="4">
        <v>44316</v>
      </c>
      <c r="B399" s="8">
        <v>29894663000189</v>
      </c>
      <c r="C399" s="8" t="s">
        <v>96</v>
      </c>
      <c r="D399" s="4">
        <v>44074</v>
      </c>
      <c r="E399" s="8">
        <v>115.7</v>
      </c>
      <c r="F399" s="4">
        <v>44081</v>
      </c>
      <c r="G399" s="8">
        <v>-235</v>
      </c>
      <c r="H399" s="4">
        <v>46575</v>
      </c>
      <c r="I399" s="8">
        <v>2259</v>
      </c>
      <c r="J399" s="8">
        <v>301055304</v>
      </c>
      <c r="K399" s="8">
        <v>84</v>
      </c>
      <c r="N399" s="8">
        <v>1.436738282707664</v>
      </c>
      <c r="O399" s="71">
        <v>5745.01</v>
      </c>
      <c r="P399" s="8">
        <v>5611.8299999999981</v>
      </c>
      <c r="Q399" s="8">
        <v>1.7847980000000001</v>
      </c>
      <c r="R399" s="8">
        <v>6266.52</v>
      </c>
      <c r="S399" s="8">
        <v>1.7847980000000001</v>
      </c>
      <c r="T399" s="82">
        <v>5745.01</v>
      </c>
      <c r="U399" s="81" t="str">
        <f t="shared" si="12"/>
        <v>82020</v>
      </c>
      <c r="V399" s="80" t="str">
        <f t="shared" si="13"/>
        <v>Acima de 120 dias</v>
      </c>
    </row>
    <row r="400" spans="1:22" x14ac:dyDescent="0.3">
      <c r="A400" s="4">
        <v>44316</v>
      </c>
      <c r="B400" s="8">
        <v>29894663000189</v>
      </c>
      <c r="C400" s="8" t="s">
        <v>96</v>
      </c>
      <c r="D400" s="4">
        <v>44074</v>
      </c>
      <c r="E400" s="8">
        <v>188</v>
      </c>
      <c r="F400" s="4">
        <v>44172</v>
      </c>
      <c r="G400" s="8">
        <v>-144</v>
      </c>
      <c r="H400" s="4">
        <v>46575</v>
      </c>
      <c r="I400" s="8">
        <v>2259</v>
      </c>
      <c r="J400" s="8">
        <v>301056373</v>
      </c>
      <c r="K400" s="8">
        <v>84</v>
      </c>
      <c r="N400" s="8">
        <v>1.429942369774152</v>
      </c>
      <c r="O400" s="71">
        <v>8787.35</v>
      </c>
      <c r="P400" s="8">
        <v>9139.2400000000016</v>
      </c>
      <c r="Q400" s="8">
        <v>1.777563</v>
      </c>
      <c r="R400" s="8">
        <v>9636.2999999999993</v>
      </c>
      <c r="S400" s="8">
        <v>1.777563</v>
      </c>
      <c r="T400" s="82">
        <v>8787.35</v>
      </c>
      <c r="U400" s="81" t="str">
        <f t="shared" si="12"/>
        <v>82020</v>
      </c>
      <c r="V400" s="80" t="str">
        <f t="shared" si="13"/>
        <v>Acima de 120 dias</v>
      </c>
    </row>
    <row r="401" spans="1:22" x14ac:dyDescent="0.3">
      <c r="A401" s="4">
        <v>44316</v>
      </c>
      <c r="B401" s="8">
        <v>29894663000189</v>
      </c>
      <c r="C401" s="8" t="s">
        <v>96</v>
      </c>
      <c r="D401" s="4">
        <v>44074</v>
      </c>
      <c r="E401" s="8">
        <v>577</v>
      </c>
      <c r="F401" s="4">
        <v>44111</v>
      </c>
      <c r="G401" s="8">
        <v>-205</v>
      </c>
      <c r="H401" s="4">
        <v>46575</v>
      </c>
      <c r="I401" s="8">
        <v>2259</v>
      </c>
      <c r="J401" s="8">
        <v>301061259</v>
      </c>
      <c r="K401" s="8">
        <v>84</v>
      </c>
      <c r="N401" s="8">
        <v>1.4402845931515165</v>
      </c>
      <c r="O401" s="71">
        <v>28047.51</v>
      </c>
      <c r="P401" s="8">
        <v>27953.679999999993</v>
      </c>
      <c r="Q401" s="8">
        <v>1.788624</v>
      </c>
      <c r="R401" s="8">
        <v>30645.86</v>
      </c>
      <c r="S401" s="8">
        <v>1.788624</v>
      </c>
      <c r="T401" s="82">
        <v>28047.51</v>
      </c>
      <c r="U401" s="81" t="str">
        <f t="shared" si="12"/>
        <v>82020</v>
      </c>
      <c r="V401" s="80" t="str">
        <f t="shared" si="13"/>
        <v>Acima de 120 dias</v>
      </c>
    </row>
    <row r="402" spans="1:22" x14ac:dyDescent="0.3">
      <c r="A402" s="4">
        <v>44316</v>
      </c>
      <c r="B402" s="8">
        <v>29894663000189</v>
      </c>
      <c r="C402" s="8" t="s">
        <v>96</v>
      </c>
      <c r="D402" s="4">
        <v>44099</v>
      </c>
      <c r="E402" s="8">
        <v>60.99</v>
      </c>
      <c r="F402" s="4">
        <v>44323</v>
      </c>
      <c r="G402" s="8">
        <v>7</v>
      </c>
      <c r="H402" s="4">
        <v>46638</v>
      </c>
      <c r="I402" s="8">
        <v>2322</v>
      </c>
      <c r="J402" s="8">
        <v>301080601</v>
      </c>
      <c r="K402" s="8">
        <v>84</v>
      </c>
      <c r="N402" s="8">
        <v>1.447171</v>
      </c>
      <c r="O402" s="71">
        <v>2561.37</v>
      </c>
      <c r="P402" s="8">
        <v>2958.4099999999994</v>
      </c>
      <c r="Q402" s="8">
        <v>1.798994</v>
      </c>
      <c r="R402" s="8">
        <v>2847.16</v>
      </c>
      <c r="S402" s="8">
        <v>1.798994</v>
      </c>
      <c r="T402" s="82">
        <v>2561.37</v>
      </c>
      <c r="U402" s="81" t="str">
        <f t="shared" si="12"/>
        <v>92020</v>
      </c>
      <c r="V402" s="80" t="str">
        <f t="shared" si="13"/>
        <v>1 a 30 dias</v>
      </c>
    </row>
    <row r="403" spans="1:22" x14ac:dyDescent="0.3">
      <c r="A403" s="4">
        <v>44316</v>
      </c>
      <c r="B403" s="8">
        <v>29894663000189</v>
      </c>
      <c r="C403" s="8" t="s">
        <v>96</v>
      </c>
      <c r="D403" s="4">
        <v>44099</v>
      </c>
      <c r="E403" s="8">
        <v>92.5</v>
      </c>
      <c r="F403" s="4">
        <v>44172</v>
      </c>
      <c r="G403" s="8">
        <v>-144</v>
      </c>
      <c r="H403" s="4">
        <v>46699</v>
      </c>
      <c r="I403" s="8">
        <v>2383</v>
      </c>
      <c r="J403" s="8">
        <v>301084258</v>
      </c>
      <c r="K403" s="8">
        <v>84</v>
      </c>
      <c r="N403" s="8">
        <v>1.44153</v>
      </c>
      <c r="O403" s="71">
        <v>4405.5</v>
      </c>
      <c r="P403" s="8">
        <v>4366.8599999999997</v>
      </c>
      <c r="Q403" s="8">
        <v>1.788184</v>
      </c>
      <c r="R403" s="8">
        <v>4848.29</v>
      </c>
      <c r="S403" s="8">
        <v>1.788184</v>
      </c>
      <c r="T403" s="82">
        <v>4405.5</v>
      </c>
      <c r="U403" s="81" t="str">
        <f t="shared" si="12"/>
        <v>92020</v>
      </c>
      <c r="V403" s="80" t="str">
        <f t="shared" si="13"/>
        <v>Acima de 120 dias</v>
      </c>
    </row>
    <row r="404" spans="1:22" x14ac:dyDescent="0.3">
      <c r="A404" s="4">
        <v>44316</v>
      </c>
      <c r="B404" s="8">
        <v>29894663000189</v>
      </c>
      <c r="C404" s="8" t="s">
        <v>96</v>
      </c>
      <c r="D404" s="4">
        <v>44099</v>
      </c>
      <c r="E404" s="8">
        <v>399.42</v>
      </c>
      <c r="F404" s="4">
        <v>44354</v>
      </c>
      <c r="G404" s="8">
        <v>0</v>
      </c>
      <c r="H404" s="4">
        <v>46728</v>
      </c>
      <c r="I404" s="8">
        <v>2412</v>
      </c>
      <c r="J404" s="8">
        <v>301087240</v>
      </c>
      <c r="K404" s="8">
        <v>84</v>
      </c>
      <c r="N404" s="8">
        <v>1.411108</v>
      </c>
      <c r="O404" s="71">
        <v>16893.009999999998</v>
      </c>
      <c r="P404" s="8">
        <v>18793.000000000004</v>
      </c>
      <c r="Q404" s="8">
        <v>1.7554000000000001</v>
      </c>
      <c r="R404" s="8">
        <v>18851.849999999999</v>
      </c>
      <c r="S404" s="8">
        <v>1.7554000000000001</v>
      </c>
      <c r="T404" s="71">
        <v>16893.009999999998</v>
      </c>
      <c r="U404" s="81" t="str">
        <f t="shared" si="12"/>
        <v>92020</v>
      </c>
      <c r="V404" s="80" t="str">
        <f t="shared" si="13"/>
        <v>1 a 30 dias</v>
      </c>
    </row>
    <row r="405" spans="1:22" x14ac:dyDescent="0.3">
      <c r="A405" s="4">
        <v>44316</v>
      </c>
      <c r="B405" s="8">
        <v>29894663000189</v>
      </c>
      <c r="C405" s="8" t="s">
        <v>96</v>
      </c>
      <c r="D405" s="4">
        <v>43903</v>
      </c>
      <c r="E405" s="8">
        <v>12.2</v>
      </c>
      <c r="F405" s="4">
        <v>44203</v>
      </c>
      <c r="G405" s="8">
        <v>-113</v>
      </c>
      <c r="H405" s="4">
        <v>46062</v>
      </c>
      <c r="I405" s="8">
        <v>1746</v>
      </c>
      <c r="J405" s="8">
        <v>301106762</v>
      </c>
      <c r="K405" s="8">
        <v>72</v>
      </c>
      <c r="N405" s="8">
        <v>1.4950000000000001</v>
      </c>
      <c r="O405" s="71">
        <v>467.87</v>
      </c>
      <c r="P405" s="8">
        <v>529.37999999999988</v>
      </c>
      <c r="Q405" s="8">
        <v>2.03952</v>
      </c>
      <c r="R405" s="8">
        <v>525.04999999999995</v>
      </c>
      <c r="S405" s="8">
        <v>2.03952</v>
      </c>
      <c r="T405" s="82">
        <v>467.87</v>
      </c>
      <c r="U405" s="81" t="str">
        <f t="shared" si="12"/>
        <v>32020</v>
      </c>
      <c r="V405" s="80" t="str">
        <f t="shared" si="13"/>
        <v>91 a 120 dias</v>
      </c>
    </row>
    <row r="406" spans="1:22" x14ac:dyDescent="0.3">
      <c r="A406" s="4">
        <v>44316</v>
      </c>
      <c r="B406" s="8">
        <v>29894663000189</v>
      </c>
      <c r="C406" s="8" t="s">
        <v>96</v>
      </c>
      <c r="D406" s="4">
        <v>43903</v>
      </c>
      <c r="E406" s="8">
        <v>16.399999999999999</v>
      </c>
      <c r="F406" s="4">
        <v>44142</v>
      </c>
      <c r="G406" s="8">
        <v>-174</v>
      </c>
      <c r="H406" s="4">
        <v>46062</v>
      </c>
      <c r="I406" s="8">
        <v>1746</v>
      </c>
      <c r="J406" s="8">
        <v>301106855</v>
      </c>
      <c r="K406" s="8">
        <v>72</v>
      </c>
      <c r="N406" s="8">
        <v>1.4950000000000001</v>
      </c>
      <c r="O406" s="71">
        <v>661.81</v>
      </c>
      <c r="P406" s="8">
        <v>711.59</v>
      </c>
      <c r="Q406" s="8">
        <v>2.0390739999999998</v>
      </c>
      <c r="R406" s="8">
        <v>738.6099999999999</v>
      </c>
      <c r="S406" s="8">
        <v>2.0390739999999998</v>
      </c>
      <c r="T406" s="82">
        <v>661.81</v>
      </c>
      <c r="U406" s="81" t="str">
        <f t="shared" si="12"/>
        <v>32020</v>
      </c>
      <c r="V406" s="80" t="str">
        <f t="shared" si="13"/>
        <v>Acima de 120 dias</v>
      </c>
    </row>
    <row r="407" spans="1:22" x14ac:dyDescent="0.3">
      <c r="A407" s="4">
        <v>44316</v>
      </c>
      <c r="B407" s="8">
        <v>29894663000189</v>
      </c>
      <c r="C407" s="8" t="s">
        <v>96</v>
      </c>
      <c r="D407" s="4">
        <v>43978</v>
      </c>
      <c r="E407" s="8">
        <v>198.85</v>
      </c>
      <c r="F407" s="4">
        <v>44142</v>
      </c>
      <c r="G407" s="8">
        <v>-174</v>
      </c>
      <c r="H407" s="4">
        <v>46514</v>
      </c>
      <c r="I407" s="8">
        <v>2198</v>
      </c>
      <c r="J407" s="8">
        <v>301132143</v>
      </c>
      <c r="K407" s="8">
        <v>84</v>
      </c>
      <c r="N407" s="8">
        <v>1.45065</v>
      </c>
      <c r="O407" s="71">
        <v>9336.9700000000012</v>
      </c>
      <c r="P407" s="8">
        <v>9637.8900000000031</v>
      </c>
      <c r="Q407" s="8">
        <v>1.7989999999999999</v>
      </c>
      <c r="R407" s="8">
        <v>10197.730000000001</v>
      </c>
      <c r="S407" s="8">
        <v>1.7989999999999999</v>
      </c>
      <c r="T407" s="82">
        <v>9336.9700000000012</v>
      </c>
      <c r="U407" s="81" t="str">
        <f t="shared" si="12"/>
        <v>52020</v>
      </c>
      <c r="V407" s="80" t="str">
        <f t="shared" si="13"/>
        <v>Acima de 120 dias</v>
      </c>
    </row>
    <row r="408" spans="1:22" x14ac:dyDescent="0.3">
      <c r="A408" s="4">
        <v>44316</v>
      </c>
      <c r="B408" s="8">
        <v>29894663000189</v>
      </c>
      <c r="C408" s="8" t="s">
        <v>96</v>
      </c>
      <c r="D408" s="4">
        <v>44001</v>
      </c>
      <c r="E408" s="8">
        <v>157</v>
      </c>
      <c r="F408" s="4">
        <v>44234</v>
      </c>
      <c r="G408" s="8">
        <v>-82</v>
      </c>
      <c r="H408" s="4">
        <v>46514</v>
      </c>
      <c r="I408" s="8">
        <v>2198</v>
      </c>
      <c r="J408" s="8">
        <v>301133148</v>
      </c>
      <c r="K408" s="8">
        <v>84</v>
      </c>
      <c r="N408" s="8">
        <v>1.4407466862754998</v>
      </c>
      <c r="O408" s="71">
        <v>6924.81</v>
      </c>
      <c r="P408" s="8">
        <v>7561.1100000000024</v>
      </c>
      <c r="Q408" s="8">
        <v>1.7857890000000001</v>
      </c>
      <c r="R408" s="8">
        <v>7601.36</v>
      </c>
      <c r="S408" s="8">
        <v>1.7857890000000001</v>
      </c>
      <c r="T408" s="82">
        <v>6924.81</v>
      </c>
      <c r="U408" s="81" t="str">
        <f t="shared" si="12"/>
        <v>62020</v>
      </c>
      <c r="V408" s="80" t="str">
        <f t="shared" si="13"/>
        <v>61 a 90 dias</v>
      </c>
    </row>
    <row r="409" spans="1:22" x14ac:dyDescent="0.3">
      <c r="A409" s="4">
        <v>44316</v>
      </c>
      <c r="B409" s="8">
        <v>29894663000189</v>
      </c>
      <c r="C409" s="8" t="s">
        <v>96</v>
      </c>
      <c r="D409" s="4">
        <v>43978</v>
      </c>
      <c r="E409" s="8">
        <v>397.61</v>
      </c>
      <c r="F409" s="4">
        <v>44323</v>
      </c>
      <c r="G409" s="8">
        <v>7</v>
      </c>
      <c r="H409" s="4">
        <v>46514</v>
      </c>
      <c r="I409" s="8">
        <v>2198</v>
      </c>
      <c r="J409" s="8">
        <v>301138102</v>
      </c>
      <c r="K409" s="8">
        <v>84</v>
      </c>
      <c r="N409" s="8">
        <v>1.443381</v>
      </c>
      <c r="O409" s="71">
        <v>16319.470000000001</v>
      </c>
      <c r="P409" s="8">
        <v>19318.310000000016</v>
      </c>
      <c r="Q409" s="8">
        <v>1.7912300000000001</v>
      </c>
      <c r="R409" s="8">
        <v>18043.920000000002</v>
      </c>
      <c r="S409" s="8">
        <v>1.7912300000000001</v>
      </c>
      <c r="T409" s="82">
        <v>16319.470000000001</v>
      </c>
      <c r="U409" s="81" t="str">
        <f t="shared" si="12"/>
        <v>52020</v>
      </c>
      <c r="V409" s="80" t="str">
        <f t="shared" si="13"/>
        <v>1 a 30 dias</v>
      </c>
    </row>
    <row r="410" spans="1:22" x14ac:dyDescent="0.3">
      <c r="A410" s="4">
        <v>44316</v>
      </c>
      <c r="B410" s="8">
        <v>29894663000189</v>
      </c>
      <c r="C410" s="8" t="s">
        <v>96</v>
      </c>
      <c r="D410" s="4">
        <v>44040</v>
      </c>
      <c r="E410" s="8">
        <v>99.4</v>
      </c>
      <c r="F410" s="4">
        <v>44262</v>
      </c>
      <c r="G410" s="8">
        <v>-54</v>
      </c>
      <c r="H410" s="4">
        <v>46545</v>
      </c>
      <c r="I410" s="8">
        <v>2229</v>
      </c>
      <c r="J410" s="8">
        <v>301138302</v>
      </c>
      <c r="K410" s="8">
        <v>84</v>
      </c>
      <c r="N410" s="8">
        <v>1.4036550805997159</v>
      </c>
      <c r="O410" s="71">
        <v>4354.57</v>
      </c>
      <c r="P410" s="8">
        <v>4866.4700000000021</v>
      </c>
      <c r="Q410" s="8">
        <v>1.749358</v>
      </c>
      <c r="R410" s="8">
        <v>4798.59</v>
      </c>
      <c r="S410" s="8">
        <v>1.749358</v>
      </c>
      <c r="T410" s="82">
        <v>4354.57</v>
      </c>
      <c r="U410" s="81" t="str">
        <f t="shared" si="12"/>
        <v>72020</v>
      </c>
      <c r="V410" s="80" t="str">
        <f t="shared" si="13"/>
        <v>31 a 60 dias</v>
      </c>
    </row>
    <row r="411" spans="1:22" x14ac:dyDescent="0.3">
      <c r="A411" s="4">
        <v>44316</v>
      </c>
      <c r="B411" s="8">
        <v>29894663000189</v>
      </c>
      <c r="C411" s="8" t="s">
        <v>96</v>
      </c>
      <c r="D411" s="4">
        <v>44040</v>
      </c>
      <c r="E411" s="8">
        <v>312.95</v>
      </c>
      <c r="F411" s="4">
        <v>44234</v>
      </c>
      <c r="G411" s="8">
        <v>-82</v>
      </c>
      <c r="H411" s="4">
        <v>46545</v>
      </c>
      <c r="I411" s="8">
        <v>2229</v>
      </c>
      <c r="J411" s="8">
        <v>301144258</v>
      </c>
      <c r="K411" s="8">
        <v>84</v>
      </c>
      <c r="N411" s="8">
        <v>1.4361740029721251</v>
      </c>
      <c r="O411" s="71">
        <v>13894.439999999999</v>
      </c>
      <c r="P411" s="8">
        <v>15156.300000000008</v>
      </c>
      <c r="Q411" s="8">
        <v>1.7840199999999999</v>
      </c>
      <c r="R411" s="8">
        <v>15280.24</v>
      </c>
      <c r="S411" s="8">
        <v>1.7840199999999999</v>
      </c>
      <c r="T411" s="82">
        <v>13894.439999999999</v>
      </c>
      <c r="U411" s="81" t="str">
        <f t="shared" si="12"/>
        <v>72020</v>
      </c>
      <c r="V411" s="80" t="str">
        <f t="shared" si="13"/>
        <v>61 a 90 dias</v>
      </c>
    </row>
    <row r="412" spans="1:22" x14ac:dyDescent="0.3">
      <c r="A412" s="4">
        <v>44316</v>
      </c>
      <c r="B412" s="8">
        <v>29894663000189</v>
      </c>
      <c r="C412" s="8" t="s">
        <v>96</v>
      </c>
      <c r="D412" s="4">
        <v>44074</v>
      </c>
      <c r="E412" s="8">
        <v>117.5</v>
      </c>
      <c r="F412" s="4">
        <v>44323</v>
      </c>
      <c r="G412" s="8">
        <v>7</v>
      </c>
      <c r="H412" s="4">
        <v>46575</v>
      </c>
      <c r="I412" s="8">
        <v>2259</v>
      </c>
      <c r="J412" s="8">
        <v>301145460</v>
      </c>
      <c r="K412" s="8">
        <v>84</v>
      </c>
      <c r="N412" s="8">
        <v>1.4072249172402358</v>
      </c>
      <c r="O412" s="71">
        <v>4938.7</v>
      </c>
      <c r="P412" s="8">
        <v>5755.329999999999</v>
      </c>
      <c r="Q412" s="8">
        <v>1.753414</v>
      </c>
      <c r="R412" s="8">
        <v>5472.78</v>
      </c>
      <c r="S412" s="8">
        <v>1.753414</v>
      </c>
      <c r="T412" s="82">
        <v>4938.7</v>
      </c>
      <c r="U412" s="81" t="str">
        <f t="shared" si="12"/>
        <v>82020</v>
      </c>
      <c r="V412" s="80" t="str">
        <f t="shared" si="13"/>
        <v>1 a 30 dias</v>
      </c>
    </row>
    <row r="413" spans="1:22" x14ac:dyDescent="0.3">
      <c r="A413" s="4">
        <v>44316</v>
      </c>
      <c r="B413" s="8">
        <v>29894663000189</v>
      </c>
      <c r="C413" s="8" t="s">
        <v>96</v>
      </c>
      <c r="D413" s="4">
        <v>44074</v>
      </c>
      <c r="E413" s="8">
        <v>57.08</v>
      </c>
      <c r="F413" s="4">
        <v>44234</v>
      </c>
      <c r="G413" s="8">
        <v>-82</v>
      </c>
      <c r="H413" s="4">
        <v>46575</v>
      </c>
      <c r="I413" s="8">
        <v>2259</v>
      </c>
      <c r="J413" s="8">
        <v>301146242</v>
      </c>
      <c r="K413" s="8">
        <v>84</v>
      </c>
      <c r="N413" s="8">
        <v>1.3599999999999999</v>
      </c>
      <c r="O413" s="71">
        <v>2610.42</v>
      </c>
      <c r="P413" s="8">
        <v>2840.3400000000024</v>
      </c>
      <c r="Q413" s="8">
        <v>1.696226</v>
      </c>
      <c r="R413" s="8">
        <v>2868.3900000000003</v>
      </c>
      <c r="S413" s="8">
        <v>1.696226</v>
      </c>
      <c r="T413" s="82">
        <v>2610.42</v>
      </c>
      <c r="U413" s="81" t="str">
        <f t="shared" si="12"/>
        <v>82020</v>
      </c>
      <c r="V413" s="80" t="str">
        <f t="shared" si="13"/>
        <v>61 a 90 dias</v>
      </c>
    </row>
    <row r="414" spans="1:22" x14ac:dyDescent="0.3">
      <c r="A414" s="4">
        <v>44316</v>
      </c>
      <c r="B414" s="8">
        <v>29894663000189</v>
      </c>
      <c r="C414" s="8" t="s">
        <v>96</v>
      </c>
      <c r="D414" s="4">
        <v>44099</v>
      </c>
      <c r="E414" s="8">
        <v>68.27</v>
      </c>
      <c r="F414" s="4">
        <v>44172</v>
      </c>
      <c r="G414" s="8">
        <v>-144</v>
      </c>
      <c r="H414" s="4">
        <v>46638</v>
      </c>
      <c r="I414" s="8">
        <v>2322</v>
      </c>
      <c r="J414" s="8">
        <v>301161867</v>
      </c>
      <c r="K414" s="8">
        <v>84</v>
      </c>
      <c r="N414" s="8">
        <v>1.4250620000000001</v>
      </c>
      <c r="O414" s="71">
        <v>3231.67</v>
      </c>
      <c r="P414" s="8">
        <v>3336.2800000000016</v>
      </c>
      <c r="Q414" s="8">
        <v>1.771434</v>
      </c>
      <c r="R414" s="8">
        <v>3550.25</v>
      </c>
      <c r="S414" s="8">
        <v>1.771434</v>
      </c>
      <c r="T414" s="82">
        <v>3231.67</v>
      </c>
      <c r="U414" s="81" t="str">
        <f t="shared" si="12"/>
        <v>92020</v>
      </c>
      <c r="V414" s="80" t="str">
        <f t="shared" si="13"/>
        <v>Acima de 120 dias</v>
      </c>
    </row>
    <row r="415" spans="1:22" x14ac:dyDescent="0.3">
      <c r="A415" s="4">
        <v>44316</v>
      </c>
      <c r="B415" s="8">
        <v>29894663000189</v>
      </c>
      <c r="C415" s="8" t="s">
        <v>96</v>
      </c>
      <c r="D415" s="4">
        <v>44134</v>
      </c>
      <c r="E415" s="8">
        <v>393</v>
      </c>
      <c r="F415" s="4">
        <v>44323</v>
      </c>
      <c r="G415" s="8">
        <v>7</v>
      </c>
      <c r="H415" s="4">
        <v>46638</v>
      </c>
      <c r="I415" s="8">
        <v>2322</v>
      </c>
      <c r="J415" s="8">
        <v>301176564</v>
      </c>
      <c r="K415" s="8">
        <v>84</v>
      </c>
      <c r="N415" s="8">
        <v>1.4055710000000001</v>
      </c>
      <c r="O415" s="71">
        <v>16731.32</v>
      </c>
      <c r="P415" s="8">
        <v>19252.420000000009</v>
      </c>
      <c r="Q415" s="8">
        <v>1.752407</v>
      </c>
      <c r="R415" s="8">
        <v>18584.05</v>
      </c>
      <c r="S415" s="8">
        <v>1.752407</v>
      </c>
      <c r="T415" s="82">
        <v>16731.32</v>
      </c>
      <c r="U415" s="81" t="str">
        <f t="shared" si="12"/>
        <v>102020</v>
      </c>
      <c r="V415" s="80" t="str">
        <f t="shared" si="13"/>
        <v>1 a 30 dias</v>
      </c>
    </row>
    <row r="416" spans="1:22" x14ac:dyDescent="0.3">
      <c r="A416" s="4">
        <v>44316</v>
      </c>
      <c r="B416" s="8">
        <v>29894663000189</v>
      </c>
      <c r="C416" s="8" t="s">
        <v>96</v>
      </c>
      <c r="D416" s="4">
        <v>44099</v>
      </c>
      <c r="E416" s="8">
        <v>549.35</v>
      </c>
      <c r="F416" s="4">
        <v>44234</v>
      </c>
      <c r="G416" s="8">
        <v>-82</v>
      </c>
      <c r="H416" s="4">
        <v>46638</v>
      </c>
      <c r="I416" s="8">
        <v>2322</v>
      </c>
      <c r="J416" s="8">
        <v>301178301</v>
      </c>
      <c r="K416" s="8">
        <v>84</v>
      </c>
      <c r="N416" s="8">
        <v>1.4126430000000001</v>
      </c>
      <c r="O416" s="71">
        <v>24995.57</v>
      </c>
      <c r="P416" s="8">
        <v>26958.9</v>
      </c>
      <c r="Q416" s="8">
        <v>1.7582089999999999</v>
      </c>
      <c r="R416" s="8">
        <v>27568.75</v>
      </c>
      <c r="S416" s="8">
        <v>1.7582089999999999</v>
      </c>
      <c r="T416" s="82">
        <v>24995.57</v>
      </c>
      <c r="U416" s="81" t="str">
        <f t="shared" si="12"/>
        <v>92020</v>
      </c>
      <c r="V416" s="80" t="str">
        <f t="shared" si="13"/>
        <v>61 a 90 dias</v>
      </c>
    </row>
    <row r="417" spans="1:22" x14ac:dyDescent="0.3">
      <c r="A417" s="4">
        <v>44316</v>
      </c>
      <c r="B417" s="8">
        <v>29894663000189</v>
      </c>
      <c r="C417" s="8" t="s">
        <v>96</v>
      </c>
      <c r="D417" s="4">
        <v>44074</v>
      </c>
      <c r="E417" s="8">
        <v>119.71</v>
      </c>
      <c r="F417" s="4">
        <v>44323</v>
      </c>
      <c r="G417" s="8">
        <v>7</v>
      </c>
      <c r="H417" s="4">
        <v>46638</v>
      </c>
      <c r="I417" s="8">
        <v>2322</v>
      </c>
      <c r="J417" s="8">
        <v>301182628</v>
      </c>
      <c r="K417" s="8">
        <v>84</v>
      </c>
      <c r="N417" s="8">
        <v>1.4484840000000001</v>
      </c>
      <c r="O417" s="71">
        <v>5045.6099999999997</v>
      </c>
      <c r="P417" s="8">
        <v>5735.1200000000017</v>
      </c>
      <c r="Q417" s="8">
        <v>1.7865740000000001</v>
      </c>
      <c r="R417" s="8">
        <v>5586.18</v>
      </c>
      <c r="S417" s="8">
        <v>1.7865740000000001</v>
      </c>
      <c r="T417" s="82">
        <v>5045.6099999999997</v>
      </c>
      <c r="U417" s="81" t="str">
        <f t="shared" si="12"/>
        <v>82020</v>
      </c>
      <c r="V417" s="80" t="str">
        <f t="shared" si="13"/>
        <v>1 a 30 dias</v>
      </c>
    </row>
    <row r="418" spans="1:22" x14ac:dyDescent="0.3">
      <c r="A418" s="4">
        <v>44316</v>
      </c>
      <c r="B418" s="8">
        <v>29894663000189</v>
      </c>
      <c r="C418" s="8" t="s">
        <v>96</v>
      </c>
      <c r="D418" s="4">
        <v>44099</v>
      </c>
      <c r="E418" s="8">
        <v>238.85</v>
      </c>
      <c r="F418" s="4">
        <v>44172</v>
      </c>
      <c r="G418" s="8">
        <v>-144</v>
      </c>
      <c r="H418" s="4">
        <v>46699</v>
      </c>
      <c r="I418" s="8">
        <v>2383</v>
      </c>
      <c r="J418" s="8">
        <v>301184118</v>
      </c>
      <c r="K418" s="8">
        <v>84</v>
      </c>
      <c r="N418" s="8">
        <v>1.443095</v>
      </c>
      <c r="O418" s="71">
        <v>11370.4</v>
      </c>
      <c r="P418" s="8">
        <v>11269.690000000002</v>
      </c>
      <c r="Q418" s="8">
        <v>1.7898829999999999</v>
      </c>
      <c r="R418" s="8">
        <v>12513.61</v>
      </c>
      <c r="S418" s="8">
        <v>1.7898829999999999</v>
      </c>
      <c r="T418" s="82">
        <v>11370.4</v>
      </c>
      <c r="U418" s="81" t="str">
        <f t="shared" si="12"/>
        <v>92020</v>
      </c>
      <c r="V418" s="80" t="str">
        <f t="shared" si="13"/>
        <v>Acima de 120 dias</v>
      </c>
    </row>
    <row r="419" spans="1:22" x14ac:dyDescent="0.3">
      <c r="A419" s="4">
        <v>44316</v>
      </c>
      <c r="B419" s="8">
        <v>29894663000189</v>
      </c>
      <c r="C419" s="8" t="s">
        <v>96</v>
      </c>
      <c r="D419" s="4">
        <v>43903</v>
      </c>
      <c r="E419" s="8">
        <v>20.45</v>
      </c>
      <c r="F419" s="4">
        <v>44050</v>
      </c>
      <c r="G419" s="8">
        <v>-266</v>
      </c>
      <c r="H419" s="4">
        <v>46062</v>
      </c>
      <c r="I419" s="8">
        <v>1746</v>
      </c>
      <c r="J419" s="8">
        <v>301204172</v>
      </c>
      <c r="K419" s="8">
        <v>72</v>
      </c>
      <c r="N419" s="8">
        <v>1.4950000000000001</v>
      </c>
      <c r="O419" s="71">
        <v>889.21</v>
      </c>
      <c r="P419" s="8">
        <v>887.32000000000016</v>
      </c>
      <c r="Q419" s="8">
        <v>2.0226130000000002</v>
      </c>
      <c r="R419" s="8">
        <v>982.38</v>
      </c>
      <c r="S419" s="8">
        <v>2.0226130000000002</v>
      </c>
      <c r="T419" s="82">
        <v>889.21</v>
      </c>
      <c r="U419" s="81" t="str">
        <f t="shared" si="12"/>
        <v>32020</v>
      </c>
      <c r="V419" s="80" t="str">
        <f t="shared" si="13"/>
        <v>Acima de 120 dias</v>
      </c>
    </row>
    <row r="420" spans="1:22" x14ac:dyDescent="0.3">
      <c r="A420" s="4">
        <v>44316</v>
      </c>
      <c r="B420" s="8">
        <v>29894663000189</v>
      </c>
      <c r="C420" s="8" t="s">
        <v>96</v>
      </c>
      <c r="D420" s="4">
        <v>44001</v>
      </c>
      <c r="E420" s="8">
        <v>96.55</v>
      </c>
      <c r="F420" s="4">
        <v>44081</v>
      </c>
      <c r="G420" s="8">
        <v>-235</v>
      </c>
      <c r="H420" s="4">
        <v>46514</v>
      </c>
      <c r="I420" s="8">
        <v>2198</v>
      </c>
      <c r="J420" s="8">
        <v>301229975</v>
      </c>
      <c r="K420" s="8">
        <v>84</v>
      </c>
      <c r="N420" s="8">
        <v>1.433444245737179</v>
      </c>
      <c r="O420" s="71">
        <v>4749.95</v>
      </c>
      <c r="P420" s="8">
        <v>4661.2499999999991</v>
      </c>
      <c r="Q420" s="8">
        <v>1.7780309999999999</v>
      </c>
      <c r="R420" s="8">
        <v>5166.84</v>
      </c>
      <c r="S420" s="8">
        <v>1.7780309999999999</v>
      </c>
      <c r="T420" s="82">
        <v>4749.95</v>
      </c>
      <c r="U420" s="81" t="str">
        <f t="shared" si="12"/>
        <v>62020</v>
      </c>
      <c r="V420" s="80" t="str">
        <f t="shared" si="13"/>
        <v>Acima de 120 dias</v>
      </c>
    </row>
    <row r="421" spans="1:22" x14ac:dyDescent="0.3">
      <c r="A421" s="4">
        <v>44316</v>
      </c>
      <c r="B421" s="8">
        <v>29894663000189</v>
      </c>
      <c r="C421" s="8" t="s">
        <v>96</v>
      </c>
      <c r="D421" s="4">
        <v>44001</v>
      </c>
      <c r="E421" s="8">
        <v>43.9</v>
      </c>
      <c r="F421" s="4">
        <v>44081</v>
      </c>
      <c r="G421" s="8">
        <v>-235</v>
      </c>
      <c r="H421" s="4">
        <v>46514</v>
      </c>
      <c r="I421" s="8">
        <v>2198</v>
      </c>
      <c r="J421" s="8">
        <v>301232666</v>
      </c>
      <c r="K421" s="8">
        <v>84</v>
      </c>
      <c r="N421" s="8">
        <v>1.4334804238505776</v>
      </c>
      <c r="O421" s="71">
        <v>2157.17</v>
      </c>
      <c r="P421" s="8">
        <v>2119.3800000000006</v>
      </c>
      <c r="Q421" s="8">
        <v>1.7829969999999999</v>
      </c>
      <c r="R421" s="8">
        <v>2349.2400000000002</v>
      </c>
      <c r="S421" s="8">
        <v>1.7829969999999999</v>
      </c>
      <c r="T421" s="82">
        <v>2157.17</v>
      </c>
      <c r="U421" s="81" t="str">
        <f t="shared" si="12"/>
        <v>62020</v>
      </c>
      <c r="V421" s="80" t="str">
        <f t="shared" si="13"/>
        <v>Acima de 120 dias</v>
      </c>
    </row>
    <row r="422" spans="1:22" x14ac:dyDescent="0.3">
      <c r="A422" s="4">
        <v>44316</v>
      </c>
      <c r="B422" s="8">
        <v>29894663000189</v>
      </c>
      <c r="C422" s="8" t="s">
        <v>96</v>
      </c>
      <c r="D422" s="4">
        <v>43978</v>
      </c>
      <c r="E422" s="8">
        <v>95.6</v>
      </c>
      <c r="F422" s="4">
        <v>44234</v>
      </c>
      <c r="G422" s="8">
        <v>-82</v>
      </c>
      <c r="H422" s="4">
        <v>46514</v>
      </c>
      <c r="I422" s="8">
        <v>2198</v>
      </c>
      <c r="J422" s="8">
        <v>301233198</v>
      </c>
      <c r="K422" s="8">
        <v>84</v>
      </c>
      <c r="N422" s="8">
        <v>1.4506349999999999</v>
      </c>
      <c r="O422" s="71">
        <v>4202.09</v>
      </c>
      <c r="P422" s="8">
        <v>4633.57</v>
      </c>
      <c r="Q422" s="8">
        <v>1.7989980000000001</v>
      </c>
      <c r="R422" s="8">
        <v>4615.95</v>
      </c>
      <c r="S422" s="8">
        <v>1.7989980000000001</v>
      </c>
      <c r="T422" s="82">
        <v>4202.09</v>
      </c>
      <c r="U422" s="81" t="str">
        <f t="shared" si="12"/>
        <v>52020</v>
      </c>
      <c r="V422" s="80" t="str">
        <f t="shared" si="13"/>
        <v>61 a 90 dias</v>
      </c>
    </row>
    <row r="423" spans="1:22" x14ac:dyDescent="0.3">
      <c r="A423" s="4">
        <v>44316</v>
      </c>
      <c r="B423" s="8">
        <v>29894663000189</v>
      </c>
      <c r="C423" s="8" t="s">
        <v>96</v>
      </c>
      <c r="D423" s="4">
        <v>44001</v>
      </c>
      <c r="E423" s="8">
        <v>50.37</v>
      </c>
      <c r="F423" s="4">
        <v>44050</v>
      </c>
      <c r="G423" s="8">
        <v>-266</v>
      </c>
      <c r="H423" s="4">
        <v>46514</v>
      </c>
      <c r="I423" s="8">
        <v>2198</v>
      </c>
      <c r="J423" s="8">
        <v>301237538</v>
      </c>
      <c r="K423" s="8">
        <v>84</v>
      </c>
      <c r="N423" s="8">
        <v>1.4339144334743765</v>
      </c>
      <c r="O423" s="71">
        <v>2525.0499999999997</v>
      </c>
      <c r="P423" s="8">
        <v>2431.41</v>
      </c>
      <c r="Q423" s="8">
        <v>1.7837479999999999</v>
      </c>
      <c r="R423" s="8">
        <v>2745.64</v>
      </c>
      <c r="S423" s="8">
        <v>1.7837479999999999</v>
      </c>
      <c r="T423" s="82">
        <v>2525.0499999999997</v>
      </c>
      <c r="U423" s="81" t="str">
        <f t="shared" si="12"/>
        <v>62020</v>
      </c>
      <c r="V423" s="80" t="str">
        <f t="shared" si="13"/>
        <v>Acima de 120 dias</v>
      </c>
    </row>
    <row r="424" spans="1:22" x14ac:dyDescent="0.3">
      <c r="A424" s="4">
        <v>44316</v>
      </c>
      <c r="B424" s="8">
        <v>29894663000189</v>
      </c>
      <c r="C424" s="8" t="s">
        <v>96</v>
      </c>
      <c r="D424" s="4">
        <v>44074</v>
      </c>
      <c r="E424" s="8">
        <v>48.2</v>
      </c>
      <c r="F424" s="4">
        <v>44234</v>
      </c>
      <c r="G424" s="8">
        <v>-82</v>
      </c>
      <c r="H424" s="4">
        <v>46545</v>
      </c>
      <c r="I424" s="8">
        <v>2229</v>
      </c>
      <c r="J424" s="8">
        <v>301246874</v>
      </c>
      <c r="K424" s="8">
        <v>84</v>
      </c>
      <c r="N424" s="8">
        <v>1.434499165275462</v>
      </c>
      <c r="O424" s="71">
        <v>2138.2000000000003</v>
      </c>
      <c r="P424" s="8">
        <v>2324.9100000000008</v>
      </c>
      <c r="Q424" s="8">
        <v>1.787223</v>
      </c>
      <c r="R424" s="8">
        <v>2354.52</v>
      </c>
      <c r="S424" s="8">
        <v>1.787223</v>
      </c>
      <c r="T424" s="82">
        <v>2138.2000000000003</v>
      </c>
      <c r="U424" s="81" t="str">
        <f t="shared" si="12"/>
        <v>82020</v>
      </c>
      <c r="V424" s="80" t="str">
        <f t="shared" si="13"/>
        <v>61 a 90 dias</v>
      </c>
    </row>
    <row r="425" spans="1:22" x14ac:dyDescent="0.3">
      <c r="A425" s="4">
        <v>44316</v>
      </c>
      <c r="B425" s="8">
        <v>29894663000189</v>
      </c>
      <c r="C425" s="8" t="s">
        <v>96</v>
      </c>
      <c r="D425" s="4">
        <v>43936</v>
      </c>
      <c r="E425" s="8">
        <v>33.57</v>
      </c>
      <c r="F425" s="4">
        <v>44019</v>
      </c>
      <c r="G425" s="8">
        <v>-297</v>
      </c>
      <c r="H425" s="4">
        <v>46090</v>
      </c>
      <c r="I425" s="8">
        <v>1774</v>
      </c>
      <c r="J425" s="8">
        <v>301309559</v>
      </c>
      <c r="K425" s="8">
        <v>72</v>
      </c>
      <c r="N425" s="8">
        <v>1.4949999999999999</v>
      </c>
      <c r="O425" s="71">
        <v>1500.07</v>
      </c>
      <c r="P425" s="8">
        <v>1458.4899999999998</v>
      </c>
      <c r="Q425" s="8">
        <v>2.0357699999999999</v>
      </c>
      <c r="R425" s="8">
        <v>1660.24</v>
      </c>
      <c r="S425" s="8">
        <v>2.0357699999999999</v>
      </c>
      <c r="T425" s="82">
        <v>1500.07</v>
      </c>
      <c r="U425" s="81" t="str">
        <f t="shared" si="12"/>
        <v>42020</v>
      </c>
      <c r="V425" s="80" t="str">
        <f t="shared" si="13"/>
        <v>Acima de 120 dias</v>
      </c>
    </row>
    <row r="426" spans="1:22" x14ac:dyDescent="0.3">
      <c r="A426" s="4">
        <v>44316</v>
      </c>
      <c r="B426" s="8">
        <v>29894663000189</v>
      </c>
      <c r="C426" s="8" t="s">
        <v>96</v>
      </c>
      <c r="D426" s="4">
        <v>43978</v>
      </c>
      <c r="E426" s="8">
        <v>246.1</v>
      </c>
      <c r="F426" s="4">
        <v>44323</v>
      </c>
      <c r="G426" s="8">
        <v>7</v>
      </c>
      <c r="H426" s="4">
        <v>46514</v>
      </c>
      <c r="I426" s="8">
        <v>2198</v>
      </c>
      <c r="J426" s="8">
        <v>301330004</v>
      </c>
      <c r="K426" s="8">
        <v>84</v>
      </c>
      <c r="N426" s="8">
        <v>1.447743</v>
      </c>
      <c r="O426" s="71">
        <v>10087.73</v>
      </c>
      <c r="P426" s="8">
        <v>11939.619999999999</v>
      </c>
      <c r="Q426" s="8">
        <v>1.7958940000000001</v>
      </c>
      <c r="R426" s="8">
        <v>11153.86</v>
      </c>
      <c r="S426" s="8">
        <v>1.7958940000000001</v>
      </c>
      <c r="T426" s="82">
        <v>10087.73</v>
      </c>
      <c r="U426" s="81" t="str">
        <f t="shared" si="12"/>
        <v>52020</v>
      </c>
      <c r="V426" s="80" t="str">
        <f t="shared" si="13"/>
        <v>1 a 30 dias</v>
      </c>
    </row>
    <row r="427" spans="1:22" x14ac:dyDescent="0.3">
      <c r="A427" s="4">
        <v>44316</v>
      </c>
      <c r="B427" s="8">
        <v>29894663000189</v>
      </c>
      <c r="C427" s="8" t="s">
        <v>96</v>
      </c>
      <c r="D427" s="4">
        <v>44040</v>
      </c>
      <c r="E427" s="8">
        <v>127</v>
      </c>
      <c r="F427" s="4">
        <v>44172</v>
      </c>
      <c r="G427" s="8">
        <v>-144</v>
      </c>
      <c r="H427" s="4">
        <v>46545</v>
      </c>
      <c r="I427" s="8">
        <v>2229</v>
      </c>
      <c r="J427" s="8">
        <v>301335046</v>
      </c>
      <c r="K427" s="8">
        <v>84</v>
      </c>
      <c r="N427" s="8">
        <v>1.4080692042517633</v>
      </c>
      <c r="O427" s="71">
        <v>5937.47</v>
      </c>
      <c r="P427" s="8">
        <v>6208.5699999999988</v>
      </c>
      <c r="Q427" s="8">
        <v>1.7541020000000001</v>
      </c>
      <c r="R427" s="8">
        <v>6504.22</v>
      </c>
      <c r="S427" s="8">
        <v>1.7541020000000001</v>
      </c>
      <c r="T427" s="82">
        <v>5937.47</v>
      </c>
      <c r="U427" s="81" t="str">
        <f t="shared" si="12"/>
        <v>72020</v>
      </c>
      <c r="V427" s="80" t="str">
        <f t="shared" si="13"/>
        <v>Acima de 120 dias</v>
      </c>
    </row>
    <row r="428" spans="1:22" x14ac:dyDescent="0.3">
      <c r="A428" s="4">
        <v>44316</v>
      </c>
      <c r="B428" s="8">
        <v>29894663000189</v>
      </c>
      <c r="C428" s="8" t="s">
        <v>96</v>
      </c>
      <c r="D428" s="4">
        <v>44074</v>
      </c>
      <c r="E428" s="8">
        <v>449.55</v>
      </c>
      <c r="F428" s="4">
        <v>44323</v>
      </c>
      <c r="G428" s="8">
        <v>7</v>
      </c>
      <c r="H428" s="4">
        <v>46514</v>
      </c>
      <c r="I428" s="8">
        <v>2198</v>
      </c>
      <c r="J428" s="8">
        <v>301338043</v>
      </c>
      <c r="K428" s="8">
        <v>84</v>
      </c>
      <c r="N428" s="8">
        <v>1.4428757489181883</v>
      </c>
      <c r="O428" s="71">
        <v>18451.259999999998</v>
      </c>
      <c r="P428" s="8">
        <v>21486.160000000003</v>
      </c>
      <c r="Q428" s="8">
        <v>1.7912300000000001</v>
      </c>
      <c r="R428" s="8">
        <v>20404.09</v>
      </c>
      <c r="S428" s="8">
        <v>1.7912300000000001</v>
      </c>
      <c r="T428" s="82">
        <v>18451.259999999998</v>
      </c>
      <c r="U428" s="81" t="str">
        <f t="shared" si="12"/>
        <v>82020</v>
      </c>
      <c r="V428" s="80" t="str">
        <f t="shared" si="13"/>
        <v>1 a 30 dias</v>
      </c>
    </row>
    <row r="429" spans="1:22" x14ac:dyDescent="0.3">
      <c r="A429" s="4">
        <v>44316</v>
      </c>
      <c r="B429" s="8">
        <v>29894663000189</v>
      </c>
      <c r="C429" s="8" t="s">
        <v>96</v>
      </c>
      <c r="D429" s="4">
        <v>44040</v>
      </c>
      <c r="E429" s="8">
        <v>62.44</v>
      </c>
      <c r="F429" s="4">
        <v>44262</v>
      </c>
      <c r="G429" s="8">
        <v>-54</v>
      </c>
      <c r="H429" s="4">
        <v>46545</v>
      </c>
      <c r="I429" s="8">
        <v>2229</v>
      </c>
      <c r="J429" s="8">
        <v>301343299</v>
      </c>
      <c r="K429" s="8">
        <v>84</v>
      </c>
      <c r="N429" s="8">
        <v>1.4229302566576285</v>
      </c>
      <c r="O429" s="71">
        <v>2720.03</v>
      </c>
      <c r="P429" s="8">
        <v>3037.38</v>
      </c>
      <c r="Q429" s="8">
        <v>1.770044</v>
      </c>
      <c r="R429" s="8">
        <v>2997.6400000000003</v>
      </c>
      <c r="S429" s="8">
        <v>1.770044</v>
      </c>
      <c r="T429" s="82">
        <v>2720.03</v>
      </c>
      <c r="U429" s="81" t="str">
        <f t="shared" si="12"/>
        <v>72020</v>
      </c>
      <c r="V429" s="80" t="str">
        <f t="shared" si="13"/>
        <v>31 a 60 dias</v>
      </c>
    </row>
    <row r="430" spans="1:22" x14ac:dyDescent="0.3">
      <c r="A430" s="4">
        <v>44316</v>
      </c>
      <c r="B430" s="8">
        <v>29894663000189</v>
      </c>
      <c r="C430" s="8" t="s">
        <v>96</v>
      </c>
      <c r="D430" s="4">
        <v>44040</v>
      </c>
      <c r="E430" s="8">
        <v>250.3</v>
      </c>
      <c r="F430" s="4">
        <v>44111</v>
      </c>
      <c r="G430" s="8">
        <v>-205</v>
      </c>
      <c r="H430" s="4">
        <v>46545</v>
      </c>
      <c r="I430" s="8">
        <v>2229</v>
      </c>
      <c r="J430" s="8">
        <v>301343589</v>
      </c>
      <c r="K430" s="8">
        <v>84</v>
      </c>
      <c r="N430" s="8">
        <v>1.4323455137155765</v>
      </c>
      <c r="O430" s="71">
        <v>12126</v>
      </c>
      <c r="P430" s="8">
        <v>12137.629999999996</v>
      </c>
      <c r="Q430" s="8">
        <v>1.7799370000000001</v>
      </c>
      <c r="R430" s="8">
        <v>13235.59</v>
      </c>
      <c r="S430" s="8">
        <v>1.7799370000000001</v>
      </c>
      <c r="T430" s="82">
        <v>12126</v>
      </c>
      <c r="U430" s="81" t="str">
        <f t="shared" si="12"/>
        <v>72020</v>
      </c>
      <c r="V430" s="80" t="str">
        <f t="shared" si="13"/>
        <v>Acima de 120 dias</v>
      </c>
    </row>
    <row r="431" spans="1:22" x14ac:dyDescent="0.3">
      <c r="A431" s="4">
        <v>44316</v>
      </c>
      <c r="B431" s="8">
        <v>29894663000189</v>
      </c>
      <c r="C431" s="8" t="s">
        <v>96</v>
      </c>
      <c r="D431" s="4">
        <v>44099</v>
      </c>
      <c r="E431" s="8">
        <v>123.09</v>
      </c>
      <c r="F431" s="4">
        <v>44293</v>
      </c>
      <c r="G431" s="8">
        <v>-23</v>
      </c>
      <c r="H431" s="4">
        <v>46638</v>
      </c>
      <c r="I431" s="8">
        <v>2322</v>
      </c>
      <c r="J431" s="8">
        <v>301378508</v>
      </c>
      <c r="K431" s="8">
        <v>84</v>
      </c>
      <c r="N431" s="8">
        <v>1.3599999999999999</v>
      </c>
      <c r="O431" s="71">
        <v>5931.55</v>
      </c>
      <c r="P431" s="8">
        <v>6149.3800000000019</v>
      </c>
      <c r="Q431" s="8">
        <v>1.41154</v>
      </c>
      <c r="R431" s="8">
        <v>6027</v>
      </c>
      <c r="S431" s="8">
        <v>1.41154</v>
      </c>
      <c r="T431" s="82">
        <v>5931.55</v>
      </c>
      <c r="U431" s="81" t="str">
        <f t="shared" si="12"/>
        <v>92020</v>
      </c>
      <c r="V431" s="80" t="str">
        <f t="shared" si="13"/>
        <v>1 a 30 dias</v>
      </c>
    </row>
    <row r="432" spans="1:22" x14ac:dyDescent="0.3">
      <c r="A432" s="4">
        <v>44316</v>
      </c>
      <c r="B432" s="8">
        <v>29894663000189</v>
      </c>
      <c r="C432" s="8" t="s">
        <v>96</v>
      </c>
      <c r="D432" s="4">
        <v>44134</v>
      </c>
      <c r="E432" s="8">
        <v>250</v>
      </c>
      <c r="F432" s="4">
        <v>44172</v>
      </c>
      <c r="G432" s="8">
        <v>-144</v>
      </c>
      <c r="H432" s="4">
        <v>46667</v>
      </c>
      <c r="I432" s="8">
        <v>2351</v>
      </c>
      <c r="J432" s="8">
        <v>301396449</v>
      </c>
      <c r="K432" s="8">
        <v>84</v>
      </c>
      <c r="N432" s="8">
        <v>1.4401219999999999</v>
      </c>
      <c r="O432" s="71">
        <v>11842.07</v>
      </c>
      <c r="P432" s="8">
        <v>12182.049999999996</v>
      </c>
      <c r="Q432" s="8">
        <v>1.7891779999999999</v>
      </c>
      <c r="R432" s="8">
        <v>13028.06</v>
      </c>
      <c r="S432" s="8">
        <v>1.7891779999999999</v>
      </c>
      <c r="T432" s="82">
        <v>11842.07</v>
      </c>
      <c r="U432" s="81" t="str">
        <f t="shared" si="12"/>
        <v>102020</v>
      </c>
      <c r="V432" s="80" t="str">
        <f t="shared" si="13"/>
        <v>Acima de 120 dias</v>
      </c>
    </row>
    <row r="433" spans="1:22" x14ac:dyDescent="0.3">
      <c r="A433" s="4">
        <v>44316</v>
      </c>
      <c r="B433" s="8">
        <v>29894663000189</v>
      </c>
      <c r="C433" s="8" t="s">
        <v>96</v>
      </c>
      <c r="D433" s="4">
        <v>43978</v>
      </c>
      <c r="E433" s="8">
        <v>269.10000000000002</v>
      </c>
      <c r="F433" s="4">
        <v>43989</v>
      </c>
      <c r="G433" s="8">
        <v>-327</v>
      </c>
      <c r="H433" s="4">
        <v>46119</v>
      </c>
      <c r="I433" s="8">
        <v>1803</v>
      </c>
      <c r="J433" s="8">
        <v>301413560</v>
      </c>
      <c r="K433" s="8">
        <v>72</v>
      </c>
      <c r="N433" s="8">
        <v>1.3599999999999999</v>
      </c>
      <c r="O433" s="71">
        <v>13121.87</v>
      </c>
      <c r="P433" s="8">
        <v>12234.880000000003</v>
      </c>
      <c r="Q433" s="8">
        <v>1.607475</v>
      </c>
      <c r="R433" s="8">
        <v>13789.75</v>
      </c>
      <c r="S433" s="8">
        <v>1.607475</v>
      </c>
      <c r="T433" s="82">
        <v>13121.87</v>
      </c>
      <c r="U433" s="81" t="str">
        <f t="shared" si="12"/>
        <v>52020</v>
      </c>
      <c r="V433" s="80" t="str">
        <f t="shared" si="13"/>
        <v>Acima de 120 dias</v>
      </c>
    </row>
    <row r="434" spans="1:22" x14ac:dyDescent="0.3">
      <c r="A434" s="4">
        <v>44316</v>
      </c>
      <c r="B434" s="8">
        <v>29894663000189</v>
      </c>
      <c r="C434" s="8" t="s">
        <v>96</v>
      </c>
      <c r="D434" s="4">
        <v>43978</v>
      </c>
      <c r="E434" s="8">
        <v>397</v>
      </c>
      <c r="F434" s="4">
        <v>43989</v>
      </c>
      <c r="G434" s="8">
        <v>-327</v>
      </c>
      <c r="H434" s="4">
        <v>46119</v>
      </c>
      <c r="I434" s="8">
        <v>1803</v>
      </c>
      <c r="J434" s="8">
        <v>301420164</v>
      </c>
      <c r="K434" s="8">
        <v>72</v>
      </c>
      <c r="N434" s="8">
        <v>1.4961159640568564</v>
      </c>
      <c r="O434" s="71">
        <v>18204.120000000003</v>
      </c>
      <c r="P434" s="8">
        <v>17340.810000000001</v>
      </c>
      <c r="Q434" s="8">
        <v>2.0518320000000001</v>
      </c>
      <c r="R434" s="8">
        <v>20189.989999999998</v>
      </c>
      <c r="S434" s="8">
        <v>2.0518320000000001</v>
      </c>
      <c r="T434" s="82">
        <v>18204.120000000003</v>
      </c>
      <c r="U434" s="81" t="str">
        <f t="shared" si="12"/>
        <v>52020</v>
      </c>
      <c r="V434" s="80" t="str">
        <f t="shared" si="13"/>
        <v>Acima de 120 dias</v>
      </c>
    </row>
    <row r="435" spans="1:22" x14ac:dyDescent="0.3">
      <c r="A435" s="4">
        <v>44316</v>
      </c>
      <c r="B435" s="8">
        <v>29894663000189</v>
      </c>
      <c r="C435" s="8" t="s">
        <v>96</v>
      </c>
      <c r="D435" s="4">
        <v>43978</v>
      </c>
      <c r="E435" s="8">
        <v>43.7</v>
      </c>
      <c r="F435" s="4">
        <v>44262</v>
      </c>
      <c r="G435" s="8">
        <v>-54</v>
      </c>
      <c r="H435" s="4">
        <v>46119</v>
      </c>
      <c r="I435" s="8">
        <v>1803</v>
      </c>
      <c r="J435" s="8">
        <v>301420800</v>
      </c>
      <c r="K435" s="8">
        <v>72</v>
      </c>
      <c r="N435" s="8">
        <v>1.4961333554303402</v>
      </c>
      <c r="O435" s="71">
        <v>1610.56</v>
      </c>
      <c r="P435" s="8">
        <v>1908.7599999999998</v>
      </c>
      <c r="Q435" s="8">
        <v>2.0518420000000002</v>
      </c>
      <c r="R435" s="8">
        <v>1829.1</v>
      </c>
      <c r="S435" s="8">
        <v>2.0518420000000002</v>
      </c>
      <c r="T435" s="82">
        <v>1610.56</v>
      </c>
      <c r="U435" s="81" t="str">
        <f t="shared" si="12"/>
        <v>52020</v>
      </c>
      <c r="V435" s="80" t="str">
        <f t="shared" si="13"/>
        <v>31 a 60 dias</v>
      </c>
    </row>
    <row r="436" spans="1:22" x14ac:dyDescent="0.3">
      <c r="A436" s="4">
        <v>44316</v>
      </c>
      <c r="B436" s="8">
        <v>29894663000189</v>
      </c>
      <c r="C436" s="8" t="s">
        <v>96</v>
      </c>
      <c r="D436" s="4">
        <v>44040</v>
      </c>
      <c r="E436" s="8">
        <v>167.5</v>
      </c>
      <c r="F436" s="4">
        <v>44262</v>
      </c>
      <c r="G436" s="8">
        <v>-54</v>
      </c>
      <c r="H436" s="4">
        <v>46545</v>
      </c>
      <c r="I436" s="8">
        <v>2229</v>
      </c>
      <c r="J436" s="8">
        <v>301444075</v>
      </c>
      <c r="K436" s="8">
        <v>84</v>
      </c>
      <c r="N436" s="8">
        <v>1.4167462223459157</v>
      </c>
      <c r="O436" s="71">
        <v>7310.07</v>
      </c>
      <c r="P436" s="8">
        <v>8164.7299999999987</v>
      </c>
      <c r="Q436" s="8">
        <v>1.763339</v>
      </c>
      <c r="R436" s="8">
        <v>8055.73</v>
      </c>
      <c r="S436" s="8">
        <v>1.763339</v>
      </c>
      <c r="T436" s="82">
        <v>7310.07</v>
      </c>
      <c r="U436" s="81" t="str">
        <f t="shared" si="12"/>
        <v>72020</v>
      </c>
      <c r="V436" s="80" t="str">
        <f t="shared" si="13"/>
        <v>31 a 60 dias</v>
      </c>
    </row>
    <row r="437" spans="1:22" x14ac:dyDescent="0.3">
      <c r="A437" s="4">
        <v>44316</v>
      </c>
      <c r="B437" s="8">
        <v>29894663000189</v>
      </c>
      <c r="C437" s="8" t="s">
        <v>96</v>
      </c>
      <c r="D437" s="4">
        <v>44074</v>
      </c>
      <c r="E437" s="8">
        <v>313.5</v>
      </c>
      <c r="F437" s="4">
        <v>44234</v>
      </c>
      <c r="G437" s="8">
        <v>-82</v>
      </c>
      <c r="H437" s="4">
        <v>46545</v>
      </c>
      <c r="I437" s="8">
        <v>2229</v>
      </c>
      <c r="J437" s="8">
        <v>301448575</v>
      </c>
      <c r="K437" s="8">
        <v>84</v>
      </c>
      <c r="N437" s="8">
        <v>1.4390521544322861</v>
      </c>
      <c r="O437" s="71">
        <v>13907.53</v>
      </c>
      <c r="P437" s="8">
        <v>15098.920000000006</v>
      </c>
      <c r="Q437" s="8">
        <v>1.7870980000000001</v>
      </c>
      <c r="R437" s="8">
        <v>15294.67</v>
      </c>
      <c r="S437" s="8">
        <v>1.7870980000000001</v>
      </c>
      <c r="T437" s="82">
        <v>13907.53</v>
      </c>
      <c r="U437" s="81" t="str">
        <f t="shared" si="12"/>
        <v>82020</v>
      </c>
      <c r="V437" s="80" t="str">
        <f t="shared" si="13"/>
        <v>61 a 90 dias</v>
      </c>
    </row>
    <row r="438" spans="1:22" x14ac:dyDescent="0.3">
      <c r="A438" s="4">
        <v>44316</v>
      </c>
      <c r="B438" s="8">
        <v>29894663000189</v>
      </c>
      <c r="C438" s="8" t="s">
        <v>96</v>
      </c>
      <c r="D438" s="4">
        <v>44074</v>
      </c>
      <c r="E438" s="8">
        <v>104</v>
      </c>
      <c r="F438" s="4">
        <v>44081</v>
      </c>
      <c r="G438" s="8">
        <v>-235</v>
      </c>
      <c r="H438" s="4">
        <v>46575</v>
      </c>
      <c r="I438" s="8">
        <v>2259</v>
      </c>
      <c r="J438" s="8">
        <v>301453699</v>
      </c>
      <c r="K438" s="8">
        <v>84</v>
      </c>
      <c r="N438" s="8">
        <v>1.433453408606888</v>
      </c>
      <c r="O438" s="71">
        <v>5168.37</v>
      </c>
      <c r="P438" s="8">
        <v>5049.8599999999997</v>
      </c>
      <c r="Q438" s="8">
        <v>1.781296</v>
      </c>
      <c r="R438" s="8">
        <v>5637.63</v>
      </c>
      <c r="S438" s="8">
        <v>1.781296</v>
      </c>
      <c r="T438" s="82">
        <v>5168.37</v>
      </c>
      <c r="U438" s="81" t="str">
        <f t="shared" si="12"/>
        <v>82020</v>
      </c>
      <c r="V438" s="80" t="str">
        <f t="shared" si="13"/>
        <v>Acima de 120 dias</v>
      </c>
    </row>
    <row r="439" spans="1:22" x14ac:dyDescent="0.3">
      <c r="A439" s="4">
        <v>44316</v>
      </c>
      <c r="B439" s="8">
        <v>29894663000189</v>
      </c>
      <c r="C439" s="8" t="s">
        <v>96</v>
      </c>
      <c r="D439" s="4">
        <v>44099</v>
      </c>
      <c r="E439" s="8">
        <v>160</v>
      </c>
      <c r="F439" s="4">
        <v>44323</v>
      </c>
      <c r="G439" s="8">
        <v>7</v>
      </c>
      <c r="H439" s="4">
        <v>45876</v>
      </c>
      <c r="I439" s="8">
        <v>1560</v>
      </c>
      <c r="J439" s="8">
        <v>301463200</v>
      </c>
      <c r="K439" s="8">
        <v>60</v>
      </c>
      <c r="N439" s="8">
        <v>1.3599999999999999</v>
      </c>
      <c r="O439" s="71">
        <v>5540.14</v>
      </c>
      <c r="P439" s="8">
        <v>6482.4900000000016</v>
      </c>
      <c r="Q439" s="8">
        <v>1.72227</v>
      </c>
      <c r="R439" s="8">
        <v>5999.66</v>
      </c>
      <c r="S439" s="8">
        <v>1.72227</v>
      </c>
      <c r="T439" s="82">
        <v>5540.14</v>
      </c>
      <c r="U439" s="81" t="str">
        <f t="shared" si="12"/>
        <v>92020</v>
      </c>
      <c r="V439" s="80" t="str">
        <f t="shared" si="13"/>
        <v>1 a 30 dias</v>
      </c>
    </row>
    <row r="440" spans="1:22" x14ac:dyDescent="0.3">
      <c r="A440" s="4">
        <v>44316</v>
      </c>
      <c r="B440" s="8">
        <v>29894663000189</v>
      </c>
      <c r="C440" s="8" t="s">
        <v>96</v>
      </c>
      <c r="D440" s="4">
        <v>44074</v>
      </c>
      <c r="E440" s="8">
        <v>106.23</v>
      </c>
      <c r="F440" s="4">
        <v>44262</v>
      </c>
      <c r="G440" s="8">
        <v>-54</v>
      </c>
      <c r="H440" s="4">
        <v>46608</v>
      </c>
      <c r="I440" s="8">
        <v>2292</v>
      </c>
      <c r="J440" s="8">
        <v>301465554</v>
      </c>
      <c r="K440" s="8">
        <v>84</v>
      </c>
      <c r="N440" s="8">
        <v>1.4495750000000001</v>
      </c>
      <c r="O440" s="71">
        <v>4647.54</v>
      </c>
      <c r="P440" s="8">
        <v>5162.21</v>
      </c>
      <c r="Q440" s="8">
        <v>1.798438</v>
      </c>
      <c r="R440" s="8">
        <v>5132.8499999999995</v>
      </c>
      <c r="S440" s="8">
        <v>1.798438</v>
      </c>
      <c r="T440" s="82">
        <v>4647.54</v>
      </c>
      <c r="U440" s="81" t="str">
        <f t="shared" si="12"/>
        <v>82020</v>
      </c>
      <c r="V440" s="80" t="str">
        <f t="shared" si="13"/>
        <v>31 a 60 dias</v>
      </c>
    </row>
    <row r="441" spans="1:22" x14ac:dyDescent="0.3">
      <c r="A441" s="4">
        <v>44316</v>
      </c>
      <c r="B441" s="8">
        <v>29894663000189</v>
      </c>
      <c r="C441" s="8" t="s">
        <v>96</v>
      </c>
      <c r="D441" s="4">
        <v>44074</v>
      </c>
      <c r="E441" s="8">
        <v>117.9</v>
      </c>
      <c r="F441" s="4">
        <v>44262</v>
      </c>
      <c r="G441" s="8">
        <v>-54</v>
      </c>
      <c r="H441" s="4">
        <v>46608</v>
      </c>
      <c r="I441" s="8">
        <v>2292</v>
      </c>
      <c r="J441" s="8">
        <v>301466505</v>
      </c>
      <c r="K441" s="8">
        <v>84</v>
      </c>
      <c r="N441" s="8">
        <v>1.437227</v>
      </c>
      <c r="O441" s="71">
        <v>5176.84</v>
      </c>
      <c r="P441" s="8">
        <v>5752.9699999999993</v>
      </c>
      <c r="Q441" s="8">
        <v>1.785315</v>
      </c>
      <c r="R441" s="8">
        <v>5717.37</v>
      </c>
      <c r="S441" s="8">
        <v>1.785315</v>
      </c>
      <c r="T441" s="82">
        <v>5176.84</v>
      </c>
      <c r="U441" s="81" t="str">
        <f t="shared" si="12"/>
        <v>82020</v>
      </c>
      <c r="V441" s="80" t="str">
        <f t="shared" si="13"/>
        <v>31 a 60 dias</v>
      </c>
    </row>
    <row r="442" spans="1:22" x14ac:dyDescent="0.3">
      <c r="A442" s="4">
        <v>44316</v>
      </c>
      <c r="B442" s="8">
        <v>29894663000189</v>
      </c>
      <c r="C442" s="8" t="s">
        <v>96</v>
      </c>
      <c r="D442" s="4">
        <v>44074</v>
      </c>
      <c r="E442" s="8">
        <v>201.5</v>
      </c>
      <c r="F442" s="4">
        <v>44234</v>
      </c>
      <c r="G442" s="8">
        <v>-82</v>
      </c>
      <c r="H442" s="4">
        <v>46608</v>
      </c>
      <c r="I442" s="8">
        <v>2292</v>
      </c>
      <c r="J442" s="8">
        <v>301467675</v>
      </c>
      <c r="K442" s="8">
        <v>84</v>
      </c>
      <c r="N442" s="8">
        <v>1.432903</v>
      </c>
      <c r="O442" s="71">
        <v>9060.3700000000008</v>
      </c>
      <c r="P442" s="8">
        <v>9846.4800000000014</v>
      </c>
      <c r="Q442" s="8">
        <v>1.780664</v>
      </c>
      <c r="R442" s="8">
        <v>9985.2900000000009</v>
      </c>
      <c r="S442" s="8">
        <v>1.780664</v>
      </c>
      <c r="T442" s="82">
        <v>9060.3700000000008</v>
      </c>
      <c r="U442" s="81" t="str">
        <f t="shared" si="12"/>
        <v>82020</v>
      </c>
      <c r="V442" s="80" t="str">
        <f t="shared" si="13"/>
        <v>61 a 90 dias</v>
      </c>
    </row>
    <row r="443" spans="1:22" x14ac:dyDescent="0.3">
      <c r="A443" s="4">
        <v>44316</v>
      </c>
      <c r="B443" s="8">
        <v>29894663000189</v>
      </c>
      <c r="C443" s="8" t="s">
        <v>96</v>
      </c>
      <c r="D443" s="4">
        <v>43936</v>
      </c>
      <c r="E443" s="8">
        <v>359</v>
      </c>
      <c r="F443" s="4">
        <v>44050</v>
      </c>
      <c r="G443" s="8">
        <v>-266</v>
      </c>
      <c r="H443" s="4">
        <v>44992</v>
      </c>
      <c r="I443" s="8">
        <v>676</v>
      </c>
      <c r="J443" s="8">
        <v>301511542</v>
      </c>
      <c r="K443" s="8">
        <v>36</v>
      </c>
      <c r="N443" s="8">
        <v>1.3599999999999999</v>
      </c>
      <c r="O443" s="71">
        <v>10087.41</v>
      </c>
      <c r="P443" s="8">
        <v>9945.58</v>
      </c>
      <c r="Q443" s="8">
        <v>1.756184</v>
      </c>
      <c r="R443" s="8">
        <v>10371.92</v>
      </c>
      <c r="S443" s="8">
        <v>1.756184</v>
      </c>
      <c r="T443" s="82">
        <v>10087.41</v>
      </c>
      <c r="U443" s="81" t="str">
        <f t="shared" si="12"/>
        <v>42020</v>
      </c>
      <c r="V443" s="80" t="str">
        <f t="shared" si="13"/>
        <v>Acima de 120 dias</v>
      </c>
    </row>
    <row r="444" spans="1:22" x14ac:dyDescent="0.3">
      <c r="A444" s="4">
        <v>44316</v>
      </c>
      <c r="B444" s="8">
        <v>29894663000189</v>
      </c>
      <c r="C444" s="8" t="s">
        <v>96</v>
      </c>
      <c r="D444" s="4">
        <v>43978</v>
      </c>
      <c r="E444" s="8">
        <v>210.5</v>
      </c>
      <c r="F444" s="4">
        <v>44019</v>
      </c>
      <c r="G444" s="8">
        <v>-297</v>
      </c>
      <c r="H444" s="4">
        <v>46514</v>
      </c>
      <c r="I444" s="8">
        <v>2198</v>
      </c>
      <c r="J444" s="8">
        <v>301537827</v>
      </c>
      <c r="K444" s="8">
        <v>84</v>
      </c>
      <c r="N444" s="8">
        <v>1.398752</v>
      </c>
      <c r="O444" s="71">
        <v>10861.18</v>
      </c>
      <c r="P444" s="8">
        <v>10382.239999999998</v>
      </c>
      <c r="Q444" s="8">
        <v>1.74366</v>
      </c>
      <c r="R444" s="8">
        <v>11785</v>
      </c>
      <c r="S444" s="8">
        <v>1.74366</v>
      </c>
      <c r="T444" s="82">
        <v>10861.18</v>
      </c>
      <c r="U444" s="81" t="str">
        <f t="shared" si="12"/>
        <v>52020</v>
      </c>
      <c r="V444" s="80" t="str">
        <f t="shared" si="13"/>
        <v>Acima de 120 dias</v>
      </c>
    </row>
    <row r="445" spans="1:22" x14ac:dyDescent="0.3">
      <c r="A445" s="4">
        <v>44316</v>
      </c>
      <c r="B445" s="8">
        <v>29894663000189</v>
      </c>
      <c r="C445" s="8" t="s">
        <v>96</v>
      </c>
      <c r="D445" s="4">
        <v>44001</v>
      </c>
      <c r="E445" s="8">
        <v>62.57</v>
      </c>
      <c r="F445" s="4">
        <v>44142</v>
      </c>
      <c r="G445" s="8">
        <v>-174</v>
      </c>
      <c r="H445" s="4">
        <v>46514</v>
      </c>
      <c r="I445" s="8">
        <v>2198</v>
      </c>
      <c r="J445" s="8">
        <v>301538331</v>
      </c>
      <c r="K445" s="8">
        <v>84</v>
      </c>
      <c r="N445" s="8">
        <v>1.4339698185895393</v>
      </c>
      <c r="O445" s="71">
        <v>2952.74</v>
      </c>
      <c r="P445" s="8">
        <v>3020.2299999999991</v>
      </c>
      <c r="Q445" s="8">
        <v>1.7784899999999999</v>
      </c>
      <c r="R445" s="8">
        <v>3222.87</v>
      </c>
      <c r="S445" s="8">
        <v>1.7784899999999999</v>
      </c>
      <c r="T445" s="82">
        <v>2952.74</v>
      </c>
      <c r="U445" s="81" t="str">
        <f t="shared" si="12"/>
        <v>62020</v>
      </c>
      <c r="V445" s="80" t="str">
        <f t="shared" si="13"/>
        <v>Acima de 120 dias</v>
      </c>
    </row>
    <row r="446" spans="1:22" x14ac:dyDescent="0.3">
      <c r="A446" s="4">
        <v>44316</v>
      </c>
      <c r="B446" s="8">
        <v>29894663000189</v>
      </c>
      <c r="C446" s="8" t="s">
        <v>96</v>
      </c>
      <c r="D446" s="4">
        <v>44099</v>
      </c>
      <c r="E446" s="8">
        <v>227.66</v>
      </c>
      <c r="F446" s="4">
        <v>44293</v>
      </c>
      <c r="G446" s="8">
        <v>-23</v>
      </c>
      <c r="H446" s="4">
        <v>46638</v>
      </c>
      <c r="I446" s="8">
        <v>2322</v>
      </c>
      <c r="J446" s="8">
        <v>301581510</v>
      </c>
      <c r="K446" s="8">
        <v>84</v>
      </c>
      <c r="N446" s="8">
        <v>1.3599999999999999</v>
      </c>
      <c r="O446" s="71">
        <v>11098.32</v>
      </c>
      <c r="P446" s="8">
        <v>11373.359999999999</v>
      </c>
      <c r="Q446" s="8">
        <v>1.3735729999999999</v>
      </c>
      <c r="R446" s="8">
        <v>11147.19</v>
      </c>
      <c r="S446" s="8">
        <v>1.3735729999999999</v>
      </c>
      <c r="T446" s="82">
        <v>11098.32</v>
      </c>
      <c r="U446" s="81" t="str">
        <f t="shared" si="12"/>
        <v>92020</v>
      </c>
      <c r="V446" s="80" t="str">
        <f t="shared" si="13"/>
        <v>1 a 30 dias</v>
      </c>
    </row>
    <row r="447" spans="1:22" x14ac:dyDescent="0.3">
      <c r="A447" s="4">
        <v>44316</v>
      </c>
      <c r="B447" s="8">
        <v>29894663000189</v>
      </c>
      <c r="C447" s="8" t="s">
        <v>96</v>
      </c>
      <c r="D447" s="4">
        <v>43936</v>
      </c>
      <c r="E447" s="8">
        <v>1063</v>
      </c>
      <c r="F447" s="4">
        <v>44323</v>
      </c>
      <c r="G447" s="8">
        <v>7</v>
      </c>
      <c r="H447" s="4">
        <v>46090</v>
      </c>
      <c r="I447" s="8">
        <v>1774</v>
      </c>
      <c r="J447" s="8">
        <v>301616005</v>
      </c>
      <c r="K447" s="8">
        <v>72</v>
      </c>
      <c r="N447" s="8">
        <v>1.5149295880082265</v>
      </c>
      <c r="O447" s="71">
        <v>36634.33</v>
      </c>
      <c r="P447" s="8">
        <v>45911.35</v>
      </c>
      <c r="Q447" s="8">
        <v>2.0636890000000001</v>
      </c>
      <c r="R447" s="8">
        <v>41736.42</v>
      </c>
      <c r="S447" s="8">
        <v>2.0636890000000001</v>
      </c>
      <c r="T447" s="82">
        <v>36634.33</v>
      </c>
      <c r="U447" s="81" t="str">
        <f t="shared" si="12"/>
        <v>42020</v>
      </c>
      <c r="V447" s="80" t="str">
        <f t="shared" si="13"/>
        <v>1 a 30 dias</v>
      </c>
    </row>
    <row r="448" spans="1:22" x14ac:dyDescent="0.3">
      <c r="A448" s="4">
        <v>44316</v>
      </c>
      <c r="B448" s="8">
        <v>29894663000189</v>
      </c>
      <c r="C448" s="8" t="s">
        <v>96</v>
      </c>
      <c r="D448" s="4">
        <v>44040</v>
      </c>
      <c r="E448" s="8">
        <v>50.27</v>
      </c>
      <c r="F448" s="4">
        <v>44234</v>
      </c>
      <c r="G448" s="8">
        <v>-82</v>
      </c>
      <c r="H448" s="4">
        <v>46119</v>
      </c>
      <c r="I448" s="8">
        <v>1803</v>
      </c>
      <c r="J448" s="8">
        <v>301621527</v>
      </c>
      <c r="K448" s="8">
        <v>72</v>
      </c>
      <c r="N448" s="8">
        <v>1.5130000000000001</v>
      </c>
      <c r="O448" s="71">
        <v>1897.9299999999998</v>
      </c>
      <c r="P448" s="8">
        <v>2151.5300000000007</v>
      </c>
      <c r="Q448" s="8">
        <v>2.0640580000000002</v>
      </c>
      <c r="R448" s="8">
        <v>2145.9700000000003</v>
      </c>
      <c r="S448" s="8">
        <v>2.0640580000000002</v>
      </c>
      <c r="T448" s="82">
        <v>1897.9299999999998</v>
      </c>
      <c r="U448" s="81" t="str">
        <f t="shared" si="12"/>
        <v>72020</v>
      </c>
      <c r="V448" s="80" t="str">
        <f t="shared" si="13"/>
        <v>61 a 90 dias</v>
      </c>
    </row>
    <row r="449" spans="1:22" x14ac:dyDescent="0.3">
      <c r="A449" s="4">
        <v>44316</v>
      </c>
      <c r="B449" s="8">
        <v>29894663000189</v>
      </c>
      <c r="C449" s="8" t="s">
        <v>96</v>
      </c>
      <c r="D449" s="4">
        <v>43978</v>
      </c>
      <c r="E449" s="8">
        <v>66.7</v>
      </c>
      <c r="F449" s="4">
        <v>44262</v>
      </c>
      <c r="G449" s="8">
        <v>-54</v>
      </c>
      <c r="H449" s="4">
        <v>46484</v>
      </c>
      <c r="I449" s="8">
        <v>2168</v>
      </c>
      <c r="J449" s="8">
        <v>301625761</v>
      </c>
      <c r="K449" s="8">
        <v>84</v>
      </c>
      <c r="N449" s="8">
        <v>1.4355043044588276</v>
      </c>
      <c r="O449" s="71">
        <v>2855.23</v>
      </c>
      <c r="P449" s="8">
        <v>3229.2700000000018</v>
      </c>
      <c r="Q449" s="8">
        <v>1.787925</v>
      </c>
      <c r="R449" s="8">
        <v>3143.74</v>
      </c>
      <c r="S449" s="8">
        <v>1.787925</v>
      </c>
      <c r="T449" s="82">
        <v>2855.23</v>
      </c>
      <c r="U449" s="81" t="str">
        <f t="shared" si="12"/>
        <v>52020</v>
      </c>
      <c r="V449" s="80" t="str">
        <f t="shared" si="13"/>
        <v>31 a 60 dias</v>
      </c>
    </row>
    <row r="450" spans="1:22" x14ac:dyDescent="0.3">
      <c r="A450" s="4">
        <v>44316</v>
      </c>
      <c r="B450" s="8">
        <v>29894663000189</v>
      </c>
      <c r="C450" s="8" t="s">
        <v>96</v>
      </c>
      <c r="D450" s="4">
        <v>44134</v>
      </c>
      <c r="E450" s="8">
        <v>110</v>
      </c>
      <c r="F450" s="4">
        <v>44323</v>
      </c>
      <c r="G450" s="8">
        <v>7</v>
      </c>
      <c r="H450" s="4">
        <v>46699</v>
      </c>
      <c r="I450" s="8">
        <v>2383</v>
      </c>
      <c r="J450" s="8">
        <v>301626841</v>
      </c>
      <c r="K450" s="8">
        <v>84</v>
      </c>
      <c r="N450" s="8">
        <v>1.40347</v>
      </c>
      <c r="O450" s="71">
        <v>4757.63</v>
      </c>
      <c r="P450" s="8">
        <v>5350.340000000002</v>
      </c>
      <c r="Q450" s="8">
        <v>1.739492</v>
      </c>
      <c r="R450" s="8">
        <v>5278.72</v>
      </c>
      <c r="S450" s="8">
        <v>1.739492</v>
      </c>
      <c r="T450" s="82">
        <v>4757.63</v>
      </c>
      <c r="U450" s="81" t="str">
        <f t="shared" ref="U450:U513" si="14">MONTH(D450)&amp;YEAR(D450)</f>
        <v>102020</v>
      </c>
      <c r="V450" s="80" t="str">
        <f t="shared" si="13"/>
        <v>1 a 30 dias</v>
      </c>
    </row>
    <row r="451" spans="1:22" x14ac:dyDescent="0.3">
      <c r="A451" s="4">
        <v>44316</v>
      </c>
      <c r="B451" s="8">
        <v>29894663000189</v>
      </c>
      <c r="C451" s="8" t="s">
        <v>96</v>
      </c>
      <c r="D451" s="4">
        <v>44001</v>
      </c>
      <c r="E451" s="8">
        <v>507</v>
      </c>
      <c r="F451" s="4">
        <v>44142</v>
      </c>
      <c r="G451" s="8">
        <v>-174</v>
      </c>
      <c r="H451" s="4">
        <v>46514</v>
      </c>
      <c r="I451" s="8">
        <v>2198</v>
      </c>
      <c r="J451" s="8">
        <v>301628759</v>
      </c>
      <c r="K451" s="8">
        <v>84</v>
      </c>
      <c r="N451" s="8">
        <v>1.4069183980065725</v>
      </c>
      <c r="O451" s="71">
        <v>24095.22</v>
      </c>
      <c r="P451" s="8">
        <v>24696.170000000002</v>
      </c>
      <c r="Q451" s="8">
        <v>1.749795</v>
      </c>
      <c r="R451" s="8">
        <v>26300.13</v>
      </c>
      <c r="S451" s="8">
        <v>1.749795</v>
      </c>
      <c r="T451" s="82">
        <v>24095.22</v>
      </c>
      <c r="U451" s="81" t="str">
        <f t="shared" si="14"/>
        <v>62020</v>
      </c>
      <c r="V451" s="80" t="str">
        <f t="shared" ref="V451:V514" si="15">_xlfn.IFS(G451&lt;-120,"Acima de 120 dias",G451&lt;=-90,"91 a 120 dias",G451&lt;=-61,"61 a 90 dias",G451&lt;=-31,"31 a 60 dias",G451&gt;=-30,"1 a 30 dias")</f>
        <v>Acima de 120 dias</v>
      </c>
    </row>
    <row r="452" spans="1:22" x14ac:dyDescent="0.3">
      <c r="A452" s="4">
        <v>44316</v>
      </c>
      <c r="B452" s="8">
        <v>29894663000189</v>
      </c>
      <c r="C452" s="8" t="s">
        <v>96</v>
      </c>
      <c r="D452" s="4">
        <v>44134</v>
      </c>
      <c r="E452" s="8">
        <v>52</v>
      </c>
      <c r="F452" s="4">
        <v>44323</v>
      </c>
      <c r="G452" s="8">
        <v>7</v>
      </c>
      <c r="H452" s="4">
        <v>46699</v>
      </c>
      <c r="I452" s="8">
        <v>2383</v>
      </c>
      <c r="J452" s="8">
        <v>301629274</v>
      </c>
      <c r="K452" s="8">
        <v>84</v>
      </c>
      <c r="N452" s="8">
        <v>1.3980269999999999</v>
      </c>
      <c r="O452" s="71">
        <v>2253.04</v>
      </c>
      <c r="P452" s="8">
        <v>2534.0400000000013</v>
      </c>
      <c r="Q452" s="8">
        <v>1.7336450000000001</v>
      </c>
      <c r="R452" s="8">
        <v>2499.6999999999998</v>
      </c>
      <c r="S452" s="8">
        <v>1.7336450000000001</v>
      </c>
      <c r="T452" s="82">
        <v>2253.04</v>
      </c>
      <c r="U452" s="81" t="str">
        <f t="shared" si="14"/>
        <v>102020</v>
      </c>
      <c r="V452" s="80" t="str">
        <f t="shared" si="15"/>
        <v>1 a 30 dias</v>
      </c>
    </row>
    <row r="453" spans="1:22" x14ac:dyDescent="0.3">
      <c r="A453" s="4">
        <v>44316</v>
      </c>
      <c r="B453" s="8">
        <v>29894663000189</v>
      </c>
      <c r="C453" s="8" t="s">
        <v>96</v>
      </c>
      <c r="D453" s="4">
        <v>43978</v>
      </c>
      <c r="E453" s="8">
        <v>130.08000000000001</v>
      </c>
      <c r="F453" s="4">
        <v>43989</v>
      </c>
      <c r="G453" s="8">
        <v>-327</v>
      </c>
      <c r="H453" s="4">
        <v>46514</v>
      </c>
      <c r="I453" s="8">
        <v>2198</v>
      </c>
      <c r="J453" s="8">
        <v>301634755</v>
      </c>
      <c r="K453" s="8">
        <v>84</v>
      </c>
      <c r="N453" s="8">
        <v>1.3599999999999999</v>
      </c>
      <c r="O453" s="71">
        <v>6918.26</v>
      </c>
      <c r="P453" s="8">
        <v>6500.6299999999992</v>
      </c>
      <c r="Q453" s="8">
        <v>1.694221</v>
      </c>
      <c r="R453" s="8">
        <v>7482.3</v>
      </c>
      <c r="S453" s="8">
        <v>1.694221</v>
      </c>
      <c r="T453" s="82">
        <v>6918.26</v>
      </c>
      <c r="U453" s="81" t="str">
        <f t="shared" si="14"/>
        <v>52020</v>
      </c>
      <c r="V453" s="80" t="str">
        <f t="shared" si="15"/>
        <v>Acima de 120 dias</v>
      </c>
    </row>
    <row r="454" spans="1:22" x14ac:dyDescent="0.3">
      <c r="A454" s="4">
        <v>44316</v>
      </c>
      <c r="B454" s="8">
        <v>29894663000189</v>
      </c>
      <c r="C454" s="8" t="s">
        <v>96</v>
      </c>
      <c r="D454" s="4">
        <v>44074</v>
      </c>
      <c r="E454" s="8">
        <v>132.1</v>
      </c>
      <c r="F454" s="4">
        <v>44323</v>
      </c>
      <c r="G454" s="8">
        <v>7</v>
      </c>
      <c r="H454" s="4">
        <v>46608</v>
      </c>
      <c r="I454" s="8">
        <v>2292</v>
      </c>
      <c r="J454" s="8">
        <v>301665042</v>
      </c>
      <c r="K454" s="8">
        <v>84</v>
      </c>
      <c r="N454" s="8">
        <v>1.433176</v>
      </c>
      <c r="O454" s="71">
        <v>5542.9500000000007</v>
      </c>
      <c r="P454" s="8">
        <v>6454.59</v>
      </c>
      <c r="Q454" s="8">
        <v>1.7810319999999999</v>
      </c>
      <c r="R454" s="8">
        <v>6149.4500000000007</v>
      </c>
      <c r="S454" s="8">
        <v>1.7810319999999999</v>
      </c>
      <c r="T454" s="82">
        <v>5542.9500000000007</v>
      </c>
      <c r="U454" s="81" t="str">
        <f t="shared" si="14"/>
        <v>82020</v>
      </c>
      <c r="V454" s="80" t="str">
        <f t="shared" si="15"/>
        <v>1 a 30 dias</v>
      </c>
    </row>
    <row r="455" spans="1:22" x14ac:dyDescent="0.3">
      <c r="A455" s="4">
        <v>44316</v>
      </c>
      <c r="B455" s="8">
        <v>29894663000189</v>
      </c>
      <c r="C455" s="8" t="s">
        <v>96</v>
      </c>
      <c r="D455" s="4">
        <v>44074</v>
      </c>
      <c r="E455" s="8">
        <v>131</v>
      </c>
      <c r="F455" s="4">
        <v>44172</v>
      </c>
      <c r="G455" s="8">
        <v>-144</v>
      </c>
      <c r="H455" s="4">
        <v>46608</v>
      </c>
      <c r="I455" s="8">
        <v>2292</v>
      </c>
      <c r="J455" s="8">
        <v>301665673</v>
      </c>
      <c r="K455" s="8">
        <v>84</v>
      </c>
      <c r="N455" s="8">
        <v>1.4442649999999999</v>
      </c>
      <c r="O455" s="71">
        <v>6133.19</v>
      </c>
      <c r="P455" s="8">
        <v>6377.170000000001</v>
      </c>
      <c r="Q455" s="8">
        <v>1.7927660000000001</v>
      </c>
      <c r="R455" s="8">
        <v>6732.56</v>
      </c>
      <c r="S455" s="8">
        <v>1.7927660000000001</v>
      </c>
      <c r="T455" s="82">
        <v>6133.19</v>
      </c>
      <c r="U455" s="81" t="str">
        <f t="shared" si="14"/>
        <v>82020</v>
      </c>
      <c r="V455" s="80" t="str">
        <f t="shared" si="15"/>
        <v>Acima de 120 dias</v>
      </c>
    </row>
    <row r="456" spans="1:22" x14ac:dyDescent="0.3">
      <c r="A456" s="4">
        <v>44316</v>
      </c>
      <c r="B456" s="8">
        <v>29894663000189</v>
      </c>
      <c r="C456" s="8" t="s">
        <v>96</v>
      </c>
      <c r="D456" s="4">
        <v>43936</v>
      </c>
      <c r="E456" s="8">
        <v>16.7</v>
      </c>
      <c r="F456" s="4">
        <v>43989</v>
      </c>
      <c r="G456" s="8">
        <v>-327</v>
      </c>
      <c r="H456" s="4">
        <v>46090</v>
      </c>
      <c r="I456" s="8">
        <v>1774</v>
      </c>
      <c r="J456" s="8">
        <v>301716233</v>
      </c>
      <c r="K456" s="8">
        <v>72</v>
      </c>
      <c r="N456" s="8">
        <v>1.4949999999999999</v>
      </c>
      <c r="O456" s="71">
        <v>762.31999999999994</v>
      </c>
      <c r="P456" s="8">
        <v>725.54</v>
      </c>
      <c r="Q456" s="8">
        <v>2.0405289999999998</v>
      </c>
      <c r="R456" s="8">
        <v>842.6</v>
      </c>
      <c r="S456" s="8">
        <v>2.0405289999999998</v>
      </c>
      <c r="T456" s="82">
        <v>762.31999999999994</v>
      </c>
      <c r="U456" s="81" t="str">
        <f t="shared" si="14"/>
        <v>42020</v>
      </c>
      <c r="V456" s="80" t="str">
        <f t="shared" si="15"/>
        <v>Acima de 120 dias</v>
      </c>
    </row>
    <row r="457" spans="1:22" x14ac:dyDescent="0.3">
      <c r="A457" s="4">
        <v>44316</v>
      </c>
      <c r="B457" s="8">
        <v>29894663000189</v>
      </c>
      <c r="C457" s="8" t="s">
        <v>96</v>
      </c>
      <c r="D457" s="4">
        <v>43978</v>
      </c>
      <c r="E457" s="8">
        <v>59.63</v>
      </c>
      <c r="F457" s="4">
        <v>44234</v>
      </c>
      <c r="G457" s="8">
        <v>-82</v>
      </c>
      <c r="H457" s="4">
        <v>46119</v>
      </c>
      <c r="I457" s="8">
        <v>1803</v>
      </c>
      <c r="J457" s="8">
        <v>301720788</v>
      </c>
      <c r="K457" s="8">
        <v>72</v>
      </c>
      <c r="N457" s="8">
        <v>1.5031205989477936</v>
      </c>
      <c r="O457" s="71">
        <v>2253.71</v>
      </c>
      <c r="P457" s="8">
        <v>2599.3199999999997</v>
      </c>
      <c r="Q457" s="8">
        <v>2.0591110000000001</v>
      </c>
      <c r="R457" s="8">
        <v>2551.36</v>
      </c>
      <c r="S457" s="8">
        <v>2.0591110000000001</v>
      </c>
      <c r="T457" s="82">
        <v>2253.71</v>
      </c>
      <c r="U457" s="81" t="str">
        <f t="shared" si="14"/>
        <v>52020</v>
      </c>
      <c r="V457" s="80" t="str">
        <f t="shared" si="15"/>
        <v>61 a 90 dias</v>
      </c>
    </row>
    <row r="458" spans="1:22" x14ac:dyDescent="0.3">
      <c r="A458" s="4">
        <v>44316</v>
      </c>
      <c r="B458" s="8">
        <v>29894663000189</v>
      </c>
      <c r="C458" s="8" t="s">
        <v>96</v>
      </c>
      <c r="D458" s="4">
        <v>44001</v>
      </c>
      <c r="E458" s="8">
        <v>313.5</v>
      </c>
      <c r="F458" s="4">
        <v>44081</v>
      </c>
      <c r="G458" s="8">
        <v>-235</v>
      </c>
      <c r="H458" s="4">
        <v>46119</v>
      </c>
      <c r="I458" s="8">
        <v>1803</v>
      </c>
      <c r="J458" s="8">
        <v>301722623</v>
      </c>
      <c r="K458" s="8">
        <v>72</v>
      </c>
      <c r="N458" s="8">
        <v>1.4032509342242407</v>
      </c>
      <c r="O458" s="71">
        <v>14129.5</v>
      </c>
      <c r="P458" s="8">
        <v>13908.009999999997</v>
      </c>
      <c r="Q458" s="8">
        <v>1.791058</v>
      </c>
      <c r="R458" s="8">
        <v>15297.32</v>
      </c>
      <c r="S458" s="8">
        <v>1.791058</v>
      </c>
      <c r="T458" s="82">
        <v>14129.5</v>
      </c>
      <c r="U458" s="81" t="str">
        <f t="shared" si="14"/>
        <v>62020</v>
      </c>
      <c r="V458" s="80" t="str">
        <f t="shared" si="15"/>
        <v>Acima de 120 dias</v>
      </c>
    </row>
    <row r="459" spans="1:22" x14ac:dyDescent="0.3">
      <c r="A459" s="4">
        <v>44316</v>
      </c>
      <c r="B459" s="8">
        <v>29894663000189</v>
      </c>
      <c r="C459" s="8" t="s">
        <v>96</v>
      </c>
      <c r="D459" s="4">
        <v>43978</v>
      </c>
      <c r="E459" s="8">
        <v>122.96</v>
      </c>
      <c r="F459" s="4">
        <v>44111</v>
      </c>
      <c r="G459" s="8">
        <v>-205</v>
      </c>
      <c r="H459" s="4">
        <v>46484</v>
      </c>
      <c r="I459" s="8">
        <v>2168</v>
      </c>
      <c r="J459" s="8">
        <v>301727413</v>
      </c>
      <c r="K459" s="8">
        <v>84</v>
      </c>
      <c r="N459" s="8">
        <v>1.4330163451390638</v>
      </c>
      <c r="O459" s="71">
        <v>5889.06</v>
      </c>
      <c r="P459" s="8">
        <v>5957.9799999999977</v>
      </c>
      <c r="Q459" s="8">
        <v>1.780295</v>
      </c>
      <c r="R459" s="8">
        <v>6414.31</v>
      </c>
      <c r="S459" s="8">
        <v>1.780295</v>
      </c>
      <c r="T459" s="82">
        <v>5889.06</v>
      </c>
      <c r="U459" s="81" t="str">
        <f t="shared" si="14"/>
        <v>52020</v>
      </c>
      <c r="V459" s="80" t="str">
        <f t="shared" si="15"/>
        <v>Acima de 120 dias</v>
      </c>
    </row>
    <row r="460" spans="1:22" x14ac:dyDescent="0.3">
      <c r="A460" s="4">
        <v>44316</v>
      </c>
      <c r="B460" s="8">
        <v>29894663000189</v>
      </c>
      <c r="C460" s="8" t="s">
        <v>96</v>
      </c>
      <c r="D460" s="4">
        <v>43978</v>
      </c>
      <c r="E460" s="8">
        <v>234.15</v>
      </c>
      <c r="F460" s="4">
        <v>44262</v>
      </c>
      <c r="G460" s="8">
        <v>-54</v>
      </c>
      <c r="H460" s="4">
        <v>46514</v>
      </c>
      <c r="I460" s="8">
        <v>2198</v>
      </c>
      <c r="J460" s="8">
        <v>301731790</v>
      </c>
      <c r="K460" s="8">
        <v>84</v>
      </c>
      <c r="N460" s="8">
        <v>1.441711</v>
      </c>
      <c r="O460" s="71">
        <v>10083.69</v>
      </c>
      <c r="P460" s="8">
        <v>11382.810000000001</v>
      </c>
      <c r="Q460" s="8">
        <v>1.7894479999999999</v>
      </c>
      <c r="R460" s="8">
        <v>11099.52</v>
      </c>
      <c r="S460" s="8">
        <v>1.7894479999999999</v>
      </c>
      <c r="T460" s="82">
        <v>10083.69</v>
      </c>
      <c r="U460" s="81" t="str">
        <f t="shared" si="14"/>
        <v>52020</v>
      </c>
      <c r="V460" s="80" t="str">
        <f t="shared" si="15"/>
        <v>31 a 60 dias</v>
      </c>
    </row>
    <row r="461" spans="1:22" x14ac:dyDescent="0.3">
      <c r="A461" s="4">
        <v>44316</v>
      </c>
      <c r="B461" s="8">
        <v>29894663000189</v>
      </c>
      <c r="C461" s="8" t="s">
        <v>96</v>
      </c>
      <c r="D461" s="4">
        <v>44040</v>
      </c>
      <c r="E461" s="8">
        <v>380.25</v>
      </c>
      <c r="F461" s="4">
        <v>44172</v>
      </c>
      <c r="G461" s="8">
        <v>-144</v>
      </c>
      <c r="H461" s="4">
        <v>46545</v>
      </c>
      <c r="I461" s="8">
        <v>2229</v>
      </c>
      <c r="J461" s="8">
        <v>301734967</v>
      </c>
      <c r="K461" s="8">
        <v>84</v>
      </c>
      <c r="N461" s="8">
        <v>1.3599999999999999</v>
      </c>
      <c r="O461" s="71">
        <v>19390.45</v>
      </c>
      <c r="P461" s="8">
        <v>18890.989999999998</v>
      </c>
      <c r="Q461" s="8">
        <v>1.423216</v>
      </c>
      <c r="R461" s="8">
        <v>19730.79</v>
      </c>
      <c r="S461" s="8">
        <v>1.423216</v>
      </c>
      <c r="T461" s="82">
        <v>19390.45</v>
      </c>
      <c r="U461" s="81" t="str">
        <f t="shared" si="14"/>
        <v>72020</v>
      </c>
      <c r="V461" s="80" t="str">
        <f t="shared" si="15"/>
        <v>Acima de 120 dias</v>
      </c>
    </row>
    <row r="462" spans="1:22" x14ac:dyDescent="0.3">
      <c r="A462" s="4">
        <v>44316</v>
      </c>
      <c r="B462" s="8">
        <v>29894663000189</v>
      </c>
      <c r="C462" s="8" t="s">
        <v>96</v>
      </c>
      <c r="D462" s="4">
        <v>44040</v>
      </c>
      <c r="E462" s="8">
        <v>50</v>
      </c>
      <c r="F462" s="4">
        <v>44172</v>
      </c>
      <c r="G462" s="8">
        <v>-144</v>
      </c>
      <c r="H462" s="4">
        <v>46545</v>
      </c>
      <c r="I462" s="8">
        <v>2229</v>
      </c>
      <c r="J462" s="8">
        <v>301741377</v>
      </c>
      <c r="K462" s="8">
        <v>84</v>
      </c>
      <c r="N462" s="8">
        <v>1.43882283495761</v>
      </c>
      <c r="O462" s="71">
        <v>2315.4499999999998</v>
      </c>
      <c r="P462" s="8">
        <v>2419.3700000000017</v>
      </c>
      <c r="Q462" s="8">
        <v>1.7915110000000001</v>
      </c>
      <c r="R462" s="8">
        <v>2539.5300000000002</v>
      </c>
      <c r="S462" s="8">
        <v>1.7915110000000001</v>
      </c>
      <c r="T462" s="82">
        <v>2315.4499999999998</v>
      </c>
      <c r="U462" s="81" t="str">
        <f t="shared" si="14"/>
        <v>72020</v>
      </c>
      <c r="V462" s="80" t="str">
        <f t="shared" si="15"/>
        <v>Acima de 120 dias</v>
      </c>
    </row>
    <row r="463" spans="1:22" x14ac:dyDescent="0.3">
      <c r="A463" s="4">
        <v>44316</v>
      </c>
      <c r="B463" s="8">
        <v>29894663000189</v>
      </c>
      <c r="C463" s="8" t="s">
        <v>96</v>
      </c>
      <c r="D463" s="4">
        <v>44040</v>
      </c>
      <c r="E463" s="8">
        <v>123</v>
      </c>
      <c r="F463" s="4">
        <v>44323</v>
      </c>
      <c r="G463" s="8">
        <v>7</v>
      </c>
      <c r="H463" s="4">
        <v>46545</v>
      </c>
      <c r="I463" s="8">
        <v>2229</v>
      </c>
      <c r="J463" s="8">
        <v>301742551</v>
      </c>
      <c r="K463" s="8">
        <v>84</v>
      </c>
      <c r="N463" s="8">
        <v>1.4321754361820265</v>
      </c>
      <c r="O463" s="71">
        <v>5098.1099999999997</v>
      </c>
      <c r="P463" s="8">
        <v>5964.84</v>
      </c>
      <c r="Q463" s="8">
        <v>1.7797419999999999</v>
      </c>
      <c r="R463" s="8">
        <v>5643.37</v>
      </c>
      <c r="S463" s="8">
        <v>1.7797419999999999</v>
      </c>
      <c r="T463" s="82">
        <v>5098.1099999999997</v>
      </c>
      <c r="U463" s="81" t="str">
        <f t="shared" si="14"/>
        <v>72020</v>
      </c>
      <c r="V463" s="80" t="str">
        <f t="shared" si="15"/>
        <v>1 a 30 dias</v>
      </c>
    </row>
    <row r="464" spans="1:22" x14ac:dyDescent="0.3">
      <c r="A464" s="4">
        <v>44316</v>
      </c>
      <c r="B464" s="8">
        <v>29894663000189</v>
      </c>
      <c r="C464" s="8" t="s">
        <v>96</v>
      </c>
      <c r="D464" s="4">
        <v>44040</v>
      </c>
      <c r="E464" s="8">
        <v>117.5</v>
      </c>
      <c r="F464" s="4">
        <v>44142</v>
      </c>
      <c r="G464" s="8">
        <v>-174</v>
      </c>
      <c r="H464" s="4">
        <v>46545</v>
      </c>
      <c r="I464" s="8">
        <v>2229</v>
      </c>
      <c r="J464" s="8">
        <v>301744986</v>
      </c>
      <c r="K464" s="8">
        <v>84</v>
      </c>
      <c r="N464" s="8">
        <v>1.4392460835011323</v>
      </c>
      <c r="O464" s="71">
        <v>5564.74</v>
      </c>
      <c r="P464" s="8">
        <v>5684.7300000000014</v>
      </c>
      <c r="Q464" s="8">
        <v>1.787312</v>
      </c>
      <c r="R464" s="8">
        <v>6084.61</v>
      </c>
      <c r="S464" s="8">
        <v>1.787312</v>
      </c>
      <c r="T464" s="82">
        <v>5564.74</v>
      </c>
      <c r="U464" s="81" t="str">
        <f t="shared" si="14"/>
        <v>72020</v>
      </c>
      <c r="V464" s="80" t="str">
        <f t="shared" si="15"/>
        <v>Acima de 120 dias</v>
      </c>
    </row>
    <row r="465" spans="1:22" x14ac:dyDescent="0.3">
      <c r="A465" s="4">
        <v>44316</v>
      </c>
      <c r="B465" s="8">
        <v>29894663000189</v>
      </c>
      <c r="C465" s="8" t="s">
        <v>96</v>
      </c>
      <c r="D465" s="4">
        <v>44099</v>
      </c>
      <c r="E465" s="8">
        <v>93.9</v>
      </c>
      <c r="F465" s="4">
        <v>44203</v>
      </c>
      <c r="G465" s="8">
        <v>-113</v>
      </c>
      <c r="H465" s="4">
        <v>46638</v>
      </c>
      <c r="I465" s="8">
        <v>2322</v>
      </c>
      <c r="J465" s="8">
        <v>301782128</v>
      </c>
      <c r="K465" s="8">
        <v>84</v>
      </c>
      <c r="N465" s="8">
        <v>1.3599999999999999</v>
      </c>
      <c r="O465" s="71">
        <v>4736.96</v>
      </c>
      <c r="P465" s="8">
        <v>4690.9800000000005</v>
      </c>
      <c r="Q465" s="8">
        <v>1.4628049999999999</v>
      </c>
      <c r="R465" s="8">
        <v>4879.4399999999996</v>
      </c>
      <c r="S465" s="8">
        <v>1.4628049999999999</v>
      </c>
      <c r="T465" s="82">
        <v>4736.96</v>
      </c>
      <c r="U465" s="81" t="str">
        <f t="shared" si="14"/>
        <v>92020</v>
      </c>
      <c r="V465" s="80" t="str">
        <f t="shared" si="15"/>
        <v>91 a 120 dias</v>
      </c>
    </row>
    <row r="466" spans="1:22" x14ac:dyDescent="0.3">
      <c r="A466" s="4">
        <v>44316</v>
      </c>
      <c r="B466" s="8">
        <v>29894663000189</v>
      </c>
      <c r="C466" s="8" t="s">
        <v>96</v>
      </c>
      <c r="D466" s="4">
        <v>44040</v>
      </c>
      <c r="E466" s="8">
        <v>80.31</v>
      </c>
      <c r="F466" s="4">
        <v>44172</v>
      </c>
      <c r="G466" s="8">
        <v>-144</v>
      </c>
      <c r="H466" s="4">
        <v>46545</v>
      </c>
      <c r="I466" s="8">
        <v>2229</v>
      </c>
      <c r="J466" s="8">
        <v>301835485</v>
      </c>
      <c r="K466" s="8">
        <v>84</v>
      </c>
      <c r="N466" s="8">
        <v>1.3599999999999999</v>
      </c>
      <c r="O466" s="71">
        <v>4167.5999999999995</v>
      </c>
      <c r="P466" s="8">
        <v>3989.8399999999988</v>
      </c>
      <c r="Q466" s="8">
        <v>1.358889</v>
      </c>
      <c r="R466" s="8">
        <v>4167.21</v>
      </c>
      <c r="S466" s="8">
        <v>1.358889</v>
      </c>
      <c r="T466" s="82">
        <v>4167.5999999999995</v>
      </c>
      <c r="U466" s="81" t="str">
        <f t="shared" si="14"/>
        <v>72020</v>
      </c>
      <c r="V466" s="80" t="str">
        <f t="shared" si="15"/>
        <v>Acima de 120 dias</v>
      </c>
    </row>
    <row r="467" spans="1:22" x14ac:dyDescent="0.3">
      <c r="A467" s="4">
        <v>44316</v>
      </c>
      <c r="B467" s="8">
        <v>29894663000189</v>
      </c>
      <c r="C467" s="8" t="s">
        <v>96</v>
      </c>
      <c r="D467" s="4">
        <v>43978</v>
      </c>
      <c r="E467" s="8">
        <v>196.37</v>
      </c>
      <c r="F467" s="4">
        <v>44142</v>
      </c>
      <c r="G467" s="8">
        <v>-174</v>
      </c>
      <c r="H467" s="4">
        <v>46545</v>
      </c>
      <c r="I467" s="8">
        <v>2229</v>
      </c>
      <c r="J467" s="8">
        <v>301841791</v>
      </c>
      <c r="K467" s="8">
        <v>84</v>
      </c>
      <c r="N467" s="8">
        <v>1.4486159999999999</v>
      </c>
      <c r="O467" s="71">
        <v>9302.69</v>
      </c>
      <c r="P467" s="8">
        <v>9386.25</v>
      </c>
      <c r="Q467" s="8">
        <v>1.7861400000000001</v>
      </c>
      <c r="R467" s="8">
        <v>10143.700000000001</v>
      </c>
      <c r="S467" s="8">
        <v>1.7861400000000001</v>
      </c>
      <c r="T467" s="82">
        <v>9302.69</v>
      </c>
      <c r="U467" s="81" t="str">
        <f t="shared" si="14"/>
        <v>52020</v>
      </c>
      <c r="V467" s="80" t="str">
        <f t="shared" si="15"/>
        <v>Acima de 120 dias</v>
      </c>
    </row>
    <row r="468" spans="1:22" x14ac:dyDescent="0.3">
      <c r="A468" s="4">
        <v>44316</v>
      </c>
      <c r="B468" s="8">
        <v>29894663000189</v>
      </c>
      <c r="C468" s="8" t="s">
        <v>96</v>
      </c>
      <c r="D468" s="4">
        <v>44040</v>
      </c>
      <c r="E468" s="8">
        <v>590</v>
      </c>
      <c r="F468" s="4">
        <v>44172</v>
      </c>
      <c r="G468" s="8">
        <v>-144</v>
      </c>
      <c r="H468" s="4">
        <v>46545</v>
      </c>
      <c r="I468" s="8">
        <v>2229</v>
      </c>
      <c r="J468" s="8">
        <v>301842983</v>
      </c>
      <c r="K468" s="8">
        <v>84</v>
      </c>
      <c r="N468" s="8">
        <v>1.450229063258891</v>
      </c>
      <c r="O468" s="71">
        <v>27271.32</v>
      </c>
      <c r="P468" s="8">
        <v>28440.950000000004</v>
      </c>
      <c r="Q468" s="8">
        <v>1.7990010000000001</v>
      </c>
      <c r="R468" s="8">
        <v>29874.1</v>
      </c>
      <c r="S468" s="8">
        <v>1.7990010000000001</v>
      </c>
      <c r="T468" s="82">
        <v>27271.32</v>
      </c>
      <c r="U468" s="81" t="str">
        <f t="shared" si="14"/>
        <v>72020</v>
      </c>
      <c r="V468" s="80" t="str">
        <f t="shared" si="15"/>
        <v>Acima de 120 dias</v>
      </c>
    </row>
    <row r="469" spans="1:22" x14ac:dyDescent="0.3">
      <c r="A469" s="4">
        <v>44316</v>
      </c>
      <c r="B469" s="8">
        <v>29894663000189</v>
      </c>
      <c r="C469" s="8" t="s">
        <v>96</v>
      </c>
      <c r="D469" s="4">
        <v>44040</v>
      </c>
      <c r="E469" s="8">
        <v>115</v>
      </c>
      <c r="F469" s="4">
        <v>44050</v>
      </c>
      <c r="G469" s="8">
        <v>-266</v>
      </c>
      <c r="H469" s="4">
        <v>46545</v>
      </c>
      <c r="I469" s="8">
        <v>2229</v>
      </c>
      <c r="J469" s="8">
        <v>301844133</v>
      </c>
      <c r="K469" s="8">
        <v>84</v>
      </c>
      <c r="N469" s="8">
        <v>1.3599999999999999</v>
      </c>
      <c r="O469" s="71">
        <v>5962.22</v>
      </c>
      <c r="P469" s="8">
        <v>5713.2699999999995</v>
      </c>
      <c r="Q469" s="8">
        <v>1.6640010000000001</v>
      </c>
      <c r="R469" s="8">
        <v>6427.23</v>
      </c>
      <c r="S469" s="8">
        <v>1.6640010000000001</v>
      </c>
      <c r="T469" s="82">
        <v>5962.22</v>
      </c>
      <c r="U469" s="81" t="str">
        <f t="shared" si="14"/>
        <v>72020</v>
      </c>
      <c r="V469" s="80" t="str">
        <f t="shared" si="15"/>
        <v>Acima de 120 dias</v>
      </c>
    </row>
    <row r="470" spans="1:22" x14ac:dyDescent="0.3">
      <c r="A470" s="4">
        <v>44316</v>
      </c>
      <c r="B470" s="8">
        <v>29894663000189</v>
      </c>
      <c r="C470" s="8" t="s">
        <v>96</v>
      </c>
      <c r="D470" s="4">
        <v>44040</v>
      </c>
      <c r="E470" s="8">
        <v>313.39999999999998</v>
      </c>
      <c r="F470" s="4">
        <v>44050</v>
      </c>
      <c r="G470" s="8">
        <v>-266</v>
      </c>
      <c r="H470" s="4">
        <v>46545</v>
      </c>
      <c r="I470" s="8">
        <v>2229</v>
      </c>
      <c r="J470" s="8">
        <v>301850392</v>
      </c>
      <c r="K470" s="8">
        <v>84</v>
      </c>
      <c r="N470" s="8">
        <v>1.4358111406920586</v>
      </c>
      <c r="O470" s="71">
        <v>15796.03</v>
      </c>
      <c r="P470" s="8">
        <v>15179.950000000006</v>
      </c>
      <c r="Q470" s="8">
        <v>1.78363</v>
      </c>
      <c r="R470" s="8">
        <v>17184.09</v>
      </c>
      <c r="S470" s="8">
        <v>1.78363</v>
      </c>
      <c r="T470" s="82">
        <v>15796.03</v>
      </c>
      <c r="U470" s="81" t="str">
        <f t="shared" si="14"/>
        <v>72020</v>
      </c>
      <c r="V470" s="80" t="str">
        <f t="shared" si="15"/>
        <v>Acima de 120 dias</v>
      </c>
    </row>
    <row r="471" spans="1:22" x14ac:dyDescent="0.3">
      <c r="A471" s="4">
        <v>44316</v>
      </c>
      <c r="B471" s="8">
        <v>29894663000189</v>
      </c>
      <c r="C471" s="8" t="s">
        <v>96</v>
      </c>
      <c r="D471" s="4">
        <v>44074</v>
      </c>
      <c r="E471" s="8">
        <v>309.33</v>
      </c>
      <c r="F471" s="4">
        <v>44323</v>
      </c>
      <c r="G471" s="8">
        <v>7</v>
      </c>
      <c r="H471" s="4">
        <v>46575</v>
      </c>
      <c r="I471" s="8">
        <v>2259</v>
      </c>
      <c r="J471" s="8">
        <v>301850485</v>
      </c>
      <c r="K471" s="8">
        <v>84</v>
      </c>
      <c r="N471" s="8">
        <v>1.3599999999999999</v>
      </c>
      <c r="O471" s="71">
        <v>14408.15</v>
      </c>
      <c r="P471" s="8">
        <v>15392.34</v>
      </c>
      <c r="Q471" s="8">
        <v>1.406298</v>
      </c>
      <c r="R471" s="8">
        <v>14616.59</v>
      </c>
      <c r="S471" s="8">
        <v>1.406298</v>
      </c>
      <c r="T471" s="82">
        <v>14408.15</v>
      </c>
      <c r="U471" s="81" t="str">
        <f t="shared" si="14"/>
        <v>82020</v>
      </c>
      <c r="V471" s="80" t="str">
        <f t="shared" si="15"/>
        <v>1 a 30 dias</v>
      </c>
    </row>
    <row r="472" spans="1:22" x14ac:dyDescent="0.3">
      <c r="A472" s="4">
        <v>44316</v>
      </c>
      <c r="B472" s="8">
        <v>29894663000189</v>
      </c>
      <c r="C472" s="8" t="s">
        <v>96</v>
      </c>
      <c r="D472" s="4">
        <v>44134</v>
      </c>
      <c r="E472" s="8">
        <v>52</v>
      </c>
      <c r="F472" s="4">
        <v>44262</v>
      </c>
      <c r="G472" s="8">
        <v>-54</v>
      </c>
      <c r="H472" s="4">
        <v>46699</v>
      </c>
      <c r="I472" s="8">
        <v>2383</v>
      </c>
      <c r="J472" s="8">
        <v>301854065</v>
      </c>
      <c r="K472" s="8">
        <v>84</v>
      </c>
      <c r="N472" s="8">
        <v>1.4182600000000001</v>
      </c>
      <c r="O472" s="71">
        <v>2342.41</v>
      </c>
      <c r="P472" s="8">
        <v>2516.2700000000009</v>
      </c>
      <c r="Q472" s="8">
        <v>1.7553650000000001</v>
      </c>
      <c r="R472" s="8">
        <v>2587.81</v>
      </c>
      <c r="S472" s="8">
        <v>1.7553650000000001</v>
      </c>
      <c r="T472" s="82">
        <v>2342.41</v>
      </c>
      <c r="U472" s="81" t="str">
        <f t="shared" si="14"/>
        <v>102020</v>
      </c>
      <c r="V472" s="80" t="str">
        <f t="shared" si="15"/>
        <v>31 a 60 dias</v>
      </c>
    </row>
    <row r="473" spans="1:22" x14ac:dyDescent="0.3">
      <c r="A473" s="4">
        <v>44316</v>
      </c>
      <c r="B473" s="8">
        <v>29894663000189</v>
      </c>
      <c r="C473" s="8" t="s">
        <v>96</v>
      </c>
      <c r="D473" s="4">
        <v>44074</v>
      </c>
      <c r="E473" s="8">
        <v>232.25</v>
      </c>
      <c r="F473" s="4">
        <v>44111</v>
      </c>
      <c r="G473" s="8">
        <v>-205</v>
      </c>
      <c r="H473" s="4">
        <v>46608</v>
      </c>
      <c r="I473" s="8">
        <v>2292</v>
      </c>
      <c r="J473" s="8">
        <v>301859021</v>
      </c>
      <c r="K473" s="8">
        <v>84</v>
      </c>
      <c r="N473" s="8">
        <v>1.3599999999999999</v>
      </c>
      <c r="O473" s="71">
        <v>12744.94</v>
      </c>
      <c r="P473" s="8">
        <v>11631.000000000002</v>
      </c>
      <c r="Q473" s="8">
        <v>1.3413649999999999</v>
      </c>
      <c r="R473" s="8">
        <v>12683.36</v>
      </c>
      <c r="S473" s="8">
        <v>1.3413649999999999</v>
      </c>
      <c r="T473" s="82">
        <v>12744.94</v>
      </c>
      <c r="U473" s="81" t="str">
        <f t="shared" si="14"/>
        <v>82020</v>
      </c>
      <c r="V473" s="80" t="str">
        <f t="shared" si="15"/>
        <v>Acima de 120 dias</v>
      </c>
    </row>
    <row r="474" spans="1:22" x14ac:dyDescent="0.3">
      <c r="A474" s="4">
        <v>44316</v>
      </c>
      <c r="B474" s="8">
        <v>29894663000189</v>
      </c>
      <c r="C474" s="8" t="s">
        <v>96</v>
      </c>
      <c r="D474" s="4">
        <v>44099</v>
      </c>
      <c r="E474" s="8">
        <v>271</v>
      </c>
      <c r="F474" s="4">
        <v>44234</v>
      </c>
      <c r="G474" s="8">
        <v>-82</v>
      </c>
      <c r="H474" s="4">
        <v>46608</v>
      </c>
      <c r="I474" s="8">
        <v>2292</v>
      </c>
      <c r="J474" s="8">
        <v>301870511</v>
      </c>
      <c r="K474" s="8">
        <v>84</v>
      </c>
      <c r="N474" s="8">
        <v>1.447422</v>
      </c>
      <c r="O474" s="71">
        <v>12137.46</v>
      </c>
      <c r="P474" s="8">
        <v>13064.129999999997</v>
      </c>
      <c r="Q474" s="8">
        <v>1.7953170000000001</v>
      </c>
      <c r="R474" s="8">
        <v>13373.47</v>
      </c>
      <c r="S474" s="8">
        <v>1.7953170000000001</v>
      </c>
      <c r="T474" s="82">
        <v>12137.46</v>
      </c>
      <c r="U474" s="81" t="str">
        <f t="shared" si="14"/>
        <v>92020</v>
      </c>
      <c r="V474" s="80" t="str">
        <f t="shared" si="15"/>
        <v>61 a 90 dias</v>
      </c>
    </row>
    <row r="475" spans="1:22" x14ac:dyDescent="0.3">
      <c r="A475" s="4">
        <v>44316</v>
      </c>
      <c r="B475" s="8">
        <v>29894663000189</v>
      </c>
      <c r="C475" s="8" t="s">
        <v>96</v>
      </c>
      <c r="D475" s="4">
        <v>43978</v>
      </c>
      <c r="E475" s="8">
        <v>313.10000000000002</v>
      </c>
      <c r="F475" s="4">
        <v>44172</v>
      </c>
      <c r="G475" s="8">
        <v>-144</v>
      </c>
      <c r="H475" s="4">
        <v>46119</v>
      </c>
      <c r="I475" s="8">
        <v>1803</v>
      </c>
      <c r="J475" s="8">
        <v>301924767</v>
      </c>
      <c r="K475" s="8">
        <v>72</v>
      </c>
      <c r="N475" s="8">
        <v>1.397790088088759</v>
      </c>
      <c r="O475" s="71">
        <v>13180.630000000001</v>
      </c>
      <c r="P475" s="8">
        <v>14076.750000000007</v>
      </c>
      <c r="Q475" s="8">
        <v>1.7880670000000001</v>
      </c>
      <c r="R475" s="8">
        <v>14356.12</v>
      </c>
      <c r="S475" s="8">
        <v>1.7880670000000001</v>
      </c>
      <c r="T475" s="82">
        <v>13180.630000000001</v>
      </c>
      <c r="U475" s="81" t="str">
        <f t="shared" si="14"/>
        <v>52020</v>
      </c>
      <c r="V475" s="80" t="str">
        <f t="shared" si="15"/>
        <v>Acima de 120 dias</v>
      </c>
    </row>
    <row r="476" spans="1:22" x14ac:dyDescent="0.3">
      <c r="A476" s="4">
        <v>44316</v>
      </c>
      <c r="B476" s="8">
        <v>29894663000189</v>
      </c>
      <c r="C476" s="8" t="s">
        <v>96</v>
      </c>
      <c r="D476" s="4">
        <v>44099</v>
      </c>
      <c r="E476" s="8">
        <v>52.15</v>
      </c>
      <c r="F476" s="4">
        <v>44142</v>
      </c>
      <c r="G476" s="8">
        <v>-174</v>
      </c>
      <c r="H476" s="4">
        <v>46638</v>
      </c>
      <c r="I476" s="8">
        <v>2322</v>
      </c>
      <c r="J476" s="8">
        <v>301933585</v>
      </c>
      <c r="K476" s="8">
        <v>84</v>
      </c>
      <c r="N476" s="8">
        <v>1.4262330000000001</v>
      </c>
      <c r="O476" s="71">
        <v>2516.19</v>
      </c>
      <c r="P476" s="8">
        <v>2547.5999999999985</v>
      </c>
      <c r="Q476" s="8">
        <v>1.778435</v>
      </c>
      <c r="R476" s="8">
        <v>2763.2400000000002</v>
      </c>
      <c r="S476" s="8">
        <v>1.778435</v>
      </c>
      <c r="T476" s="82">
        <v>2516.19</v>
      </c>
      <c r="U476" s="81" t="str">
        <f t="shared" si="14"/>
        <v>92020</v>
      </c>
      <c r="V476" s="80" t="str">
        <f t="shared" si="15"/>
        <v>Acima de 120 dias</v>
      </c>
    </row>
    <row r="477" spans="1:22" x14ac:dyDescent="0.3">
      <c r="A477" s="4">
        <v>44316</v>
      </c>
      <c r="B477" s="8">
        <v>29894663000189</v>
      </c>
      <c r="C477" s="8" t="s">
        <v>96</v>
      </c>
      <c r="D477" s="4">
        <v>44040</v>
      </c>
      <c r="E477" s="8">
        <v>294.56</v>
      </c>
      <c r="F477" s="4">
        <v>44234</v>
      </c>
      <c r="G477" s="8">
        <v>-82</v>
      </c>
      <c r="H477" s="4">
        <v>46545</v>
      </c>
      <c r="I477" s="8">
        <v>2229</v>
      </c>
      <c r="J477" s="8">
        <v>301936493</v>
      </c>
      <c r="K477" s="8">
        <v>84</v>
      </c>
      <c r="N477" s="8">
        <v>1.3599999999999999</v>
      </c>
      <c r="O477" s="71">
        <v>14429.66</v>
      </c>
      <c r="P477" s="8">
        <v>14633.840000000006</v>
      </c>
      <c r="Q477" s="8">
        <v>1.42371</v>
      </c>
      <c r="R477" s="8">
        <v>14695.32</v>
      </c>
      <c r="S477" s="8">
        <v>1.42371</v>
      </c>
      <c r="T477" s="82">
        <v>14429.66</v>
      </c>
      <c r="U477" s="81" t="str">
        <f t="shared" si="14"/>
        <v>72020</v>
      </c>
      <c r="V477" s="80" t="str">
        <f t="shared" si="15"/>
        <v>61 a 90 dias</v>
      </c>
    </row>
    <row r="478" spans="1:22" x14ac:dyDescent="0.3">
      <c r="A478" s="4">
        <v>44316</v>
      </c>
      <c r="B478" s="8">
        <v>29894663000189</v>
      </c>
      <c r="C478" s="8" t="s">
        <v>96</v>
      </c>
      <c r="D478" s="4">
        <v>44134</v>
      </c>
      <c r="E478" s="8">
        <v>52</v>
      </c>
      <c r="F478" s="4">
        <v>44323</v>
      </c>
      <c r="G478" s="8">
        <v>7</v>
      </c>
      <c r="H478" s="4">
        <v>46699</v>
      </c>
      <c r="I478" s="8">
        <v>2383</v>
      </c>
      <c r="J478" s="8">
        <v>301936914</v>
      </c>
      <c r="K478" s="8">
        <v>84</v>
      </c>
      <c r="N478" s="8">
        <v>1.4117950000000001</v>
      </c>
      <c r="O478" s="71">
        <v>2243.1</v>
      </c>
      <c r="P478" s="8">
        <v>2521.9400000000005</v>
      </c>
      <c r="Q478" s="8">
        <v>1.748407</v>
      </c>
      <c r="R478" s="8">
        <v>2488.8000000000002</v>
      </c>
      <c r="S478" s="8">
        <v>1.748407</v>
      </c>
      <c r="T478" s="82">
        <v>2243.1</v>
      </c>
      <c r="U478" s="81" t="str">
        <f t="shared" si="14"/>
        <v>102020</v>
      </c>
      <c r="V478" s="80" t="str">
        <f t="shared" si="15"/>
        <v>1 a 30 dias</v>
      </c>
    </row>
    <row r="479" spans="1:22" x14ac:dyDescent="0.3">
      <c r="A479" s="4">
        <v>44316</v>
      </c>
      <c r="B479" s="8">
        <v>29894663000189</v>
      </c>
      <c r="C479" s="8" t="s">
        <v>96</v>
      </c>
      <c r="D479" s="4">
        <v>43978</v>
      </c>
      <c r="E479" s="8">
        <v>140.36000000000001</v>
      </c>
      <c r="F479" s="4">
        <v>44262</v>
      </c>
      <c r="G479" s="8">
        <v>-54</v>
      </c>
      <c r="H479" s="4">
        <v>46545</v>
      </c>
      <c r="I479" s="8">
        <v>2229</v>
      </c>
      <c r="J479" s="8">
        <v>301938364</v>
      </c>
      <c r="K479" s="8">
        <v>84</v>
      </c>
      <c r="N479" s="8">
        <v>1.3599999999999999</v>
      </c>
      <c r="O479" s="71">
        <v>6501.59</v>
      </c>
      <c r="P479" s="8">
        <v>6918.93</v>
      </c>
      <c r="Q479" s="8">
        <v>1.54792</v>
      </c>
      <c r="R479" s="8">
        <v>6862.04</v>
      </c>
      <c r="S479" s="8">
        <v>1.54792</v>
      </c>
      <c r="T479" s="82">
        <v>6501.59</v>
      </c>
      <c r="U479" s="81" t="str">
        <f t="shared" si="14"/>
        <v>52020</v>
      </c>
      <c r="V479" s="80" t="str">
        <f t="shared" si="15"/>
        <v>31 a 60 dias</v>
      </c>
    </row>
    <row r="480" spans="1:22" x14ac:dyDescent="0.3">
      <c r="A480" s="4">
        <v>44316</v>
      </c>
      <c r="B480" s="8">
        <v>29894663000189</v>
      </c>
      <c r="C480" s="8" t="s">
        <v>96</v>
      </c>
      <c r="D480" s="4">
        <v>44074</v>
      </c>
      <c r="E480" s="8">
        <v>428.54</v>
      </c>
      <c r="F480" s="4">
        <v>44262</v>
      </c>
      <c r="G480" s="8">
        <v>-54</v>
      </c>
      <c r="H480" s="4">
        <v>46638</v>
      </c>
      <c r="I480" s="8">
        <v>2322</v>
      </c>
      <c r="J480" s="8">
        <v>301973042</v>
      </c>
      <c r="K480" s="8">
        <v>84</v>
      </c>
      <c r="N480" s="8">
        <v>1.41947</v>
      </c>
      <c r="O480" s="71">
        <v>19083.39</v>
      </c>
      <c r="P480" s="8">
        <v>20736.939999999995</v>
      </c>
      <c r="Q480" s="8">
        <v>1.75576</v>
      </c>
      <c r="R480" s="8">
        <v>21034.7</v>
      </c>
      <c r="S480" s="8">
        <v>1.75576</v>
      </c>
      <c r="T480" s="82">
        <v>19083.39</v>
      </c>
      <c r="U480" s="81" t="str">
        <f t="shared" si="14"/>
        <v>82020</v>
      </c>
      <c r="V480" s="80" t="str">
        <f t="shared" si="15"/>
        <v>31 a 60 dias</v>
      </c>
    </row>
    <row r="481" spans="1:22" x14ac:dyDescent="0.3">
      <c r="A481" s="4">
        <v>44316</v>
      </c>
      <c r="B481" s="8">
        <v>29894663000189</v>
      </c>
      <c r="C481" s="8" t="s">
        <v>96</v>
      </c>
      <c r="D481" s="4">
        <v>44099</v>
      </c>
      <c r="E481" s="8">
        <v>301.14</v>
      </c>
      <c r="F481" s="4">
        <v>44262</v>
      </c>
      <c r="G481" s="8">
        <v>-54</v>
      </c>
      <c r="H481" s="4">
        <v>46638</v>
      </c>
      <c r="I481" s="8">
        <v>2322</v>
      </c>
      <c r="J481" s="8">
        <v>301988762</v>
      </c>
      <c r="K481" s="8">
        <v>84</v>
      </c>
      <c r="N481" s="8">
        <v>1.4324319999999999</v>
      </c>
      <c r="O481" s="71">
        <v>13321.960000000001</v>
      </c>
      <c r="P481" s="8">
        <v>14680.040000000003</v>
      </c>
      <c r="Q481" s="8">
        <v>1.7793209999999999</v>
      </c>
      <c r="R481" s="8">
        <v>14724.58</v>
      </c>
      <c r="S481" s="8">
        <v>1.7793209999999999</v>
      </c>
      <c r="T481" s="82">
        <v>13321.960000000001</v>
      </c>
      <c r="U481" s="81" t="str">
        <f t="shared" si="14"/>
        <v>92020</v>
      </c>
      <c r="V481" s="80" t="str">
        <f t="shared" si="15"/>
        <v>31 a 60 dias</v>
      </c>
    </row>
    <row r="482" spans="1:22" x14ac:dyDescent="0.3">
      <c r="A482" s="4">
        <v>44316</v>
      </c>
      <c r="B482" s="8">
        <v>29894663000189</v>
      </c>
      <c r="C482" s="8" t="s">
        <v>96</v>
      </c>
      <c r="D482" s="4">
        <v>43978</v>
      </c>
      <c r="E482" s="8">
        <v>50</v>
      </c>
      <c r="F482" s="4">
        <v>44172</v>
      </c>
      <c r="G482" s="8">
        <v>-144</v>
      </c>
      <c r="H482" s="4">
        <v>46484</v>
      </c>
      <c r="I482" s="8">
        <v>2168</v>
      </c>
      <c r="J482" s="8">
        <v>302026649</v>
      </c>
      <c r="K482" s="8">
        <v>84</v>
      </c>
      <c r="N482" s="8">
        <v>1.4336128266033257</v>
      </c>
      <c r="O482" s="71">
        <v>2291.48</v>
      </c>
      <c r="P482" s="8">
        <v>2422.3200000000006</v>
      </c>
      <c r="Q482" s="8">
        <v>1.7859799999999999</v>
      </c>
      <c r="R482" s="8">
        <v>2507.9499999999998</v>
      </c>
      <c r="S482" s="8">
        <v>1.7859799999999999</v>
      </c>
      <c r="T482" s="82">
        <v>2291.48</v>
      </c>
      <c r="U482" s="81" t="str">
        <f t="shared" si="14"/>
        <v>52020</v>
      </c>
      <c r="V482" s="80" t="str">
        <f t="shared" si="15"/>
        <v>Acima de 120 dias</v>
      </c>
    </row>
    <row r="483" spans="1:22" x14ac:dyDescent="0.3">
      <c r="A483" s="4">
        <v>44316</v>
      </c>
      <c r="B483" s="8">
        <v>29894663000189</v>
      </c>
      <c r="C483" s="8" t="s">
        <v>96</v>
      </c>
      <c r="D483" s="4">
        <v>44001</v>
      </c>
      <c r="E483" s="8">
        <v>43.09</v>
      </c>
      <c r="F483" s="4">
        <v>44142</v>
      </c>
      <c r="G483" s="8">
        <v>-174</v>
      </c>
      <c r="H483" s="4">
        <v>46514</v>
      </c>
      <c r="I483" s="8">
        <v>2198</v>
      </c>
      <c r="J483" s="8">
        <v>302033066</v>
      </c>
      <c r="K483" s="8">
        <v>84</v>
      </c>
      <c r="N483" s="8">
        <v>1.4362759882869685</v>
      </c>
      <c r="O483" s="71">
        <v>2029.83</v>
      </c>
      <c r="P483" s="8">
        <v>2078.3500000000004</v>
      </c>
      <c r="Q483" s="8">
        <v>1.7857860000000001</v>
      </c>
      <c r="R483" s="8">
        <v>2218.1</v>
      </c>
      <c r="S483" s="8">
        <v>1.7857860000000001</v>
      </c>
      <c r="T483" s="82">
        <v>2029.83</v>
      </c>
      <c r="U483" s="81" t="str">
        <f t="shared" si="14"/>
        <v>62020</v>
      </c>
      <c r="V483" s="80" t="str">
        <f t="shared" si="15"/>
        <v>Acima de 120 dias</v>
      </c>
    </row>
    <row r="484" spans="1:22" x14ac:dyDescent="0.3">
      <c r="A484" s="4">
        <v>44316</v>
      </c>
      <c r="B484" s="8">
        <v>29894663000189</v>
      </c>
      <c r="C484" s="8" t="s">
        <v>96</v>
      </c>
      <c r="D484" s="4">
        <v>43978</v>
      </c>
      <c r="E484" s="8">
        <v>161.72999999999999</v>
      </c>
      <c r="F484" s="4">
        <v>44019</v>
      </c>
      <c r="G484" s="8">
        <v>-297</v>
      </c>
      <c r="H484" s="4">
        <v>46514</v>
      </c>
      <c r="I484" s="8">
        <v>2198</v>
      </c>
      <c r="J484" s="8">
        <v>302034365</v>
      </c>
      <c r="K484" s="8">
        <v>84</v>
      </c>
      <c r="N484" s="8">
        <v>1.3599999999999999</v>
      </c>
      <c r="O484" s="71">
        <v>8636.9500000000007</v>
      </c>
      <c r="P484" s="8">
        <v>8082.34</v>
      </c>
      <c r="Q484" s="8">
        <v>1.5949500000000001</v>
      </c>
      <c r="R484" s="8">
        <v>9141.1200000000008</v>
      </c>
      <c r="S484" s="8">
        <v>1.5949500000000001</v>
      </c>
      <c r="T484" s="82">
        <v>8636.9500000000007</v>
      </c>
      <c r="U484" s="81" t="str">
        <f t="shared" si="14"/>
        <v>52020</v>
      </c>
      <c r="V484" s="80" t="str">
        <f t="shared" si="15"/>
        <v>Acima de 120 dias</v>
      </c>
    </row>
    <row r="485" spans="1:22" x14ac:dyDescent="0.3">
      <c r="A485" s="4">
        <v>44316</v>
      </c>
      <c r="B485" s="8">
        <v>29894663000189</v>
      </c>
      <c r="C485" s="8" t="s">
        <v>96</v>
      </c>
      <c r="D485" s="4">
        <v>44040</v>
      </c>
      <c r="E485" s="8">
        <v>1053</v>
      </c>
      <c r="F485" s="4">
        <v>44172</v>
      </c>
      <c r="G485" s="8">
        <v>-144</v>
      </c>
      <c r="H485" s="4">
        <v>46514</v>
      </c>
      <c r="I485" s="8">
        <v>2198</v>
      </c>
      <c r="J485" s="8">
        <v>302036147</v>
      </c>
      <c r="K485" s="8">
        <v>84</v>
      </c>
      <c r="N485" s="8">
        <v>1.4364170668454512</v>
      </c>
      <c r="O485" s="71">
        <v>48571.64</v>
      </c>
      <c r="P485" s="8">
        <v>50672.99000000002</v>
      </c>
      <c r="Q485" s="8">
        <v>1.7840720000000001</v>
      </c>
      <c r="R485" s="8">
        <v>53149.68</v>
      </c>
      <c r="S485" s="8">
        <v>1.7840720000000001</v>
      </c>
      <c r="T485" s="82">
        <v>48571.64</v>
      </c>
      <c r="U485" s="81" t="str">
        <f t="shared" si="14"/>
        <v>72020</v>
      </c>
      <c r="V485" s="80" t="str">
        <f t="shared" si="15"/>
        <v>Acima de 120 dias</v>
      </c>
    </row>
    <row r="486" spans="1:22" x14ac:dyDescent="0.3">
      <c r="A486" s="4">
        <v>44316</v>
      </c>
      <c r="B486" s="8">
        <v>29894663000189</v>
      </c>
      <c r="C486" s="8" t="s">
        <v>96</v>
      </c>
      <c r="D486" s="4">
        <v>44040</v>
      </c>
      <c r="E486" s="8">
        <v>325.76</v>
      </c>
      <c r="F486" s="4">
        <v>44142</v>
      </c>
      <c r="G486" s="8">
        <v>-174</v>
      </c>
      <c r="H486" s="4">
        <v>46575</v>
      </c>
      <c r="I486" s="8">
        <v>2259</v>
      </c>
      <c r="J486" s="8">
        <v>302055307</v>
      </c>
      <c r="K486" s="8">
        <v>84</v>
      </c>
      <c r="N486" s="8">
        <v>1.391302</v>
      </c>
      <c r="O486" s="71">
        <v>15715.18</v>
      </c>
      <c r="P486" s="8">
        <v>16116.030000000002</v>
      </c>
      <c r="Q486" s="8">
        <v>1.7361169999999999</v>
      </c>
      <c r="R486" s="8">
        <v>17201.100000000002</v>
      </c>
      <c r="S486" s="8">
        <v>1.7361169999999999</v>
      </c>
      <c r="T486" s="82">
        <v>15715.18</v>
      </c>
      <c r="U486" s="81" t="str">
        <f t="shared" si="14"/>
        <v>72020</v>
      </c>
      <c r="V486" s="80" t="str">
        <f t="shared" si="15"/>
        <v>Acima de 120 dias</v>
      </c>
    </row>
    <row r="487" spans="1:22" x14ac:dyDescent="0.3">
      <c r="A487" s="4">
        <v>44316</v>
      </c>
      <c r="B487" s="8">
        <v>29894663000189</v>
      </c>
      <c r="C487" s="8" t="s">
        <v>96</v>
      </c>
      <c r="D487" s="4">
        <v>44074</v>
      </c>
      <c r="E487" s="8">
        <v>109</v>
      </c>
      <c r="F487" s="4">
        <v>44172</v>
      </c>
      <c r="G487" s="8">
        <v>-144</v>
      </c>
      <c r="H487" s="4">
        <v>46608</v>
      </c>
      <c r="I487" s="8">
        <v>2292</v>
      </c>
      <c r="J487" s="8">
        <v>302067261</v>
      </c>
      <c r="K487" s="8">
        <v>84</v>
      </c>
      <c r="N487" s="8">
        <v>1.439433</v>
      </c>
      <c r="O487" s="71">
        <v>5110</v>
      </c>
      <c r="P487" s="8">
        <v>5314.79</v>
      </c>
      <c r="Q487" s="8">
        <v>1.787617</v>
      </c>
      <c r="R487" s="8">
        <v>5609.34</v>
      </c>
      <c r="S487" s="8">
        <v>1.787617</v>
      </c>
      <c r="T487" s="82">
        <v>5110</v>
      </c>
      <c r="U487" s="81" t="str">
        <f t="shared" si="14"/>
        <v>82020</v>
      </c>
      <c r="V487" s="80" t="str">
        <f t="shared" si="15"/>
        <v>Acima de 120 dias</v>
      </c>
    </row>
    <row r="488" spans="1:22" x14ac:dyDescent="0.3">
      <c r="A488" s="4">
        <v>44316</v>
      </c>
      <c r="B488" s="8">
        <v>29894663000189</v>
      </c>
      <c r="C488" s="8" t="s">
        <v>96</v>
      </c>
      <c r="D488" s="4">
        <v>44099</v>
      </c>
      <c r="E488" s="8">
        <v>106</v>
      </c>
      <c r="F488" s="4">
        <v>44234</v>
      </c>
      <c r="G488" s="8">
        <v>-82</v>
      </c>
      <c r="H488" s="4">
        <v>46638</v>
      </c>
      <c r="I488" s="8">
        <v>2322</v>
      </c>
      <c r="J488" s="8">
        <v>302083967</v>
      </c>
      <c r="K488" s="8">
        <v>84</v>
      </c>
      <c r="N488" s="8">
        <v>1.4509029999999998</v>
      </c>
      <c r="O488" s="71">
        <v>4769.6099999999997</v>
      </c>
      <c r="P488" s="8">
        <v>5135.3799999999983</v>
      </c>
      <c r="Q488" s="8">
        <v>1.7990010000000001</v>
      </c>
      <c r="R488" s="8">
        <v>5260.72</v>
      </c>
      <c r="S488" s="8">
        <v>1.7990010000000001</v>
      </c>
      <c r="T488" s="82">
        <v>4769.6099999999997</v>
      </c>
      <c r="U488" s="81" t="str">
        <f t="shared" si="14"/>
        <v>92020</v>
      </c>
      <c r="V488" s="80" t="str">
        <f t="shared" si="15"/>
        <v>61 a 90 dias</v>
      </c>
    </row>
    <row r="489" spans="1:22" x14ac:dyDescent="0.3">
      <c r="A489" s="4">
        <v>44316</v>
      </c>
      <c r="B489" s="8">
        <v>29894663000189</v>
      </c>
      <c r="C489" s="8" t="s">
        <v>96</v>
      </c>
      <c r="D489" s="4">
        <v>44134</v>
      </c>
      <c r="E489" s="8">
        <v>273.89</v>
      </c>
      <c r="F489" s="4">
        <v>44323</v>
      </c>
      <c r="G489" s="8">
        <v>7</v>
      </c>
      <c r="H489" s="4">
        <v>46638</v>
      </c>
      <c r="I489" s="8">
        <v>2322</v>
      </c>
      <c r="J489" s="8">
        <v>302091508</v>
      </c>
      <c r="K489" s="8">
        <v>84</v>
      </c>
      <c r="N489" s="8">
        <v>1.4427000000000001</v>
      </c>
      <c r="O489" s="71">
        <v>11526.09</v>
      </c>
      <c r="P489" s="8">
        <v>13252.980000000001</v>
      </c>
      <c r="Q489" s="8">
        <v>1.791925</v>
      </c>
      <c r="R489" s="8">
        <v>12803.699999999999</v>
      </c>
      <c r="S489" s="8">
        <v>1.791925</v>
      </c>
      <c r="T489" s="82">
        <v>11526.09</v>
      </c>
      <c r="U489" s="81" t="str">
        <f t="shared" si="14"/>
        <v>102020</v>
      </c>
      <c r="V489" s="80" t="str">
        <f t="shared" si="15"/>
        <v>1 a 30 dias</v>
      </c>
    </row>
    <row r="490" spans="1:22" x14ac:dyDescent="0.3">
      <c r="A490" s="4">
        <v>44316</v>
      </c>
      <c r="B490" s="8">
        <v>29894663000189</v>
      </c>
      <c r="C490" s="8" t="s">
        <v>96</v>
      </c>
      <c r="D490" s="4">
        <v>43978</v>
      </c>
      <c r="E490" s="8">
        <v>49.6</v>
      </c>
      <c r="F490" s="4">
        <v>44203</v>
      </c>
      <c r="G490" s="8">
        <v>-113</v>
      </c>
      <c r="H490" s="4">
        <v>46119</v>
      </c>
      <c r="I490" s="8">
        <v>1803</v>
      </c>
      <c r="J490" s="8">
        <v>302117972</v>
      </c>
      <c r="K490" s="8">
        <v>72</v>
      </c>
      <c r="N490" s="8">
        <v>1.4949999999999999</v>
      </c>
      <c r="O490" s="71">
        <v>1954.03</v>
      </c>
      <c r="P490" s="8">
        <v>2167.1899999999996</v>
      </c>
      <c r="Q490" s="8">
        <v>1.9858499999999999</v>
      </c>
      <c r="R490" s="8">
        <v>2175.84</v>
      </c>
      <c r="S490" s="8">
        <v>1.9858499999999999</v>
      </c>
      <c r="T490" s="82">
        <v>1954.03</v>
      </c>
      <c r="U490" s="81" t="str">
        <f t="shared" si="14"/>
        <v>52020</v>
      </c>
      <c r="V490" s="80" t="str">
        <f t="shared" si="15"/>
        <v>91 a 120 dias</v>
      </c>
    </row>
    <row r="491" spans="1:22" x14ac:dyDescent="0.3">
      <c r="A491" s="4">
        <v>44316</v>
      </c>
      <c r="B491" s="8">
        <v>29894663000189</v>
      </c>
      <c r="C491" s="8" t="s">
        <v>96</v>
      </c>
      <c r="D491" s="4">
        <v>44099</v>
      </c>
      <c r="E491" s="8">
        <v>204.99</v>
      </c>
      <c r="F491" s="4">
        <v>44323</v>
      </c>
      <c r="G491" s="8">
        <v>7</v>
      </c>
      <c r="H491" s="4">
        <v>46514</v>
      </c>
      <c r="I491" s="8">
        <v>2198</v>
      </c>
      <c r="J491" s="8">
        <v>302133782</v>
      </c>
      <c r="K491" s="8">
        <v>84</v>
      </c>
      <c r="N491" s="8">
        <v>1.3599999999999999</v>
      </c>
      <c r="O491" s="71">
        <v>8890.25</v>
      </c>
      <c r="P491" s="8">
        <v>9973.909999999998</v>
      </c>
      <c r="Q491" s="8">
        <v>1.5976509999999999</v>
      </c>
      <c r="R491" s="8">
        <v>9536.2899999999991</v>
      </c>
      <c r="S491" s="8">
        <v>1.5976509999999999</v>
      </c>
      <c r="T491" s="82">
        <v>8890.25</v>
      </c>
      <c r="U491" s="81" t="str">
        <f t="shared" si="14"/>
        <v>92020</v>
      </c>
      <c r="V491" s="80" t="str">
        <f t="shared" si="15"/>
        <v>1 a 30 dias</v>
      </c>
    </row>
    <row r="492" spans="1:22" x14ac:dyDescent="0.3">
      <c r="A492" s="4">
        <v>44316</v>
      </c>
      <c r="B492" s="8">
        <v>29894663000189</v>
      </c>
      <c r="C492" s="8" t="s">
        <v>96</v>
      </c>
      <c r="D492" s="4">
        <v>44040</v>
      </c>
      <c r="E492" s="8">
        <v>486.2</v>
      </c>
      <c r="F492" s="4">
        <v>44050</v>
      </c>
      <c r="G492" s="8">
        <v>-266</v>
      </c>
      <c r="H492" s="4">
        <v>46514</v>
      </c>
      <c r="I492" s="8">
        <v>2198</v>
      </c>
      <c r="J492" s="8">
        <v>302133913</v>
      </c>
      <c r="K492" s="8">
        <v>84</v>
      </c>
      <c r="N492" s="8">
        <v>1.4401881094050333</v>
      </c>
      <c r="O492" s="71">
        <v>23862.75</v>
      </c>
      <c r="P492" s="8">
        <v>23368.180000000004</v>
      </c>
      <c r="Q492" s="8">
        <v>1.788097</v>
      </c>
      <c r="R492" s="8">
        <v>25974.66</v>
      </c>
      <c r="S492" s="8">
        <v>1.788097</v>
      </c>
      <c r="T492" s="82">
        <v>23862.75</v>
      </c>
      <c r="U492" s="81" t="str">
        <f t="shared" si="14"/>
        <v>72020</v>
      </c>
      <c r="V492" s="80" t="str">
        <f t="shared" si="15"/>
        <v>Acima de 120 dias</v>
      </c>
    </row>
    <row r="493" spans="1:22" x14ac:dyDescent="0.3">
      <c r="A493" s="4">
        <v>44316</v>
      </c>
      <c r="B493" s="8">
        <v>29894663000189</v>
      </c>
      <c r="C493" s="8" t="s">
        <v>96</v>
      </c>
      <c r="D493" s="4">
        <v>44001</v>
      </c>
      <c r="E493" s="8">
        <v>281</v>
      </c>
      <c r="F493" s="4">
        <v>44323</v>
      </c>
      <c r="G493" s="8">
        <v>7</v>
      </c>
      <c r="H493" s="4">
        <v>46545</v>
      </c>
      <c r="I493" s="8">
        <v>2229</v>
      </c>
      <c r="J493" s="8">
        <v>302144552</v>
      </c>
      <c r="K493" s="8">
        <v>84</v>
      </c>
      <c r="N493" s="8">
        <v>1.4519489999999999</v>
      </c>
      <c r="O493" s="71">
        <v>11587.79</v>
      </c>
      <c r="P493" s="8">
        <v>13565.149999999994</v>
      </c>
      <c r="Q493" s="8">
        <v>1.7976970000000001</v>
      </c>
      <c r="R493" s="8">
        <v>12816.57</v>
      </c>
      <c r="S493" s="8">
        <v>1.7976970000000001</v>
      </c>
      <c r="T493" s="82">
        <v>11587.79</v>
      </c>
      <c r="U493" s="81" t="str">
        <f t="shared" si="14"/>
        <v>62020</v>
      </c>
      <c r="V493" s="80" t="str">
        <f t="shared" si="15"/>
        <v>1 a 30 dias</v>
      </c>
    </row>
    <row r="494" spans="1:22" x14ac:dyDescent="0.3">
      <c r="A494" s="4">
        <v>44316</v>
      </c>
      <c r="B494" s="8">
        <v>29894663000189</v>
      </c>
      <c r="C494" s="8" t="s">
        <v>96</v>
      </c>
      <c r="D494" s="4">
        <v>44074</v>
      </c>
      <c r="E494" s="8">
        <v>185</v>
      </c>
      <c r="F494" s="4">
        <v>44234</v>
      </c>
      <c r="G494" s="8">
        <v>-82</v>
      </c>
      <c r="H494" s="4">
        <v>46545</v>
      </c>
      <c r="I494" s="8">
        <v>2229</v>
      </c>
      <c r="J494" s="8">
        <v>302145176</v>
      </c>
      <c r="K494" s="8">
        <v>84</v>
      </c>
      <c r="N494" s="8">
        <v>1.3599999999999999</v>
      </c>
      <c r="O494" s="71">
        <v>8516.57</v>
      </c>
      <c r="P494" s="8">
        <v>9145.64</v>
      </c>
      <c r="Q494" s="8">
        <v>1.648692</v>
      </c>
      <c r="R494" s="8">
        <v>9229.4500000000007</v>
      </c>
      <c r="S494" s="8">
        <v>1.648692</v>
      </c>
      <c r="T494" s="82">
        <v>8516.57</v>
      </c>
      <c r="U494" s="81" t="str">
        <f t="shared" si="14"/>
        <v>82020</v>
      </c>
      <c r="V494" s="80" t="str">
        <f t="shared" si="15"/>
        <v>61 a 90 dias</v>
      </c>
    </row>
    <row r="495" spans="1:22" x14ac:dyDescent="0.3">
      <c r="A495" s="4">
        <v>44316</v>
      </c>
      <c r="B495" s="8">
        <v>29894663000189</v>
      </c>
      <c r="C495" s="8" t="s">
        <v>96</v>
      </c>
      <c r="D495" s="4">
        <v>44074</v>
      </c>
      <c r="E495" s="8">
        <v>114.93</v>
      </c>
      <c r="F495" s="4">
        <v>44081</v>
      </c>
      <c r="G495" s="8">
        <v>-235</v>
      </c>
      <c r="H495" s="4">
        <v>46575</v>
      </c>
      <c r="I495" s="8">
        <v>2259</v>
      </c>
      <c r="J495" s="8">
        <v>302149473</v>
      </c>
      <c r="K495" s="8">
        <v>84</v>
      </c>
      <c r="N495" s="8">
        <v>1.4259103060490803</v>
      </c>
      <c r="O495" s="71">
        <v>5722.62</v>
      </c>
      <c r="P495" s="8">
        <v>5594.5200000000023</v>
      </c>
      <c r="Q495" s="8">
        <v>1.773309</v>
      </c>
      <c r="R495" s="8">
        <v>6242.22</v>
      </c>
      <c r="S495" s="8">
        <v>1.773309</v>
      </c>
      <c r="T495" s="82">
        <v>5722.62</v>
      </c>
      <c r="U495" s="81" t="str">
        <f t="shared" si="14"/>
        <v>82020</v>
      </c>
      <c r="V495" s="80" t="str">
        <f t="shared" si="15"/>
        <v>Acima de 120 dias</v>
      </c>
    </row>
    <row r="496" spans="1:22" x14ac:dyDescent="0.3">
      <c r="A496" s="4">
        <v>44316</v>
      </c>
      <c r="B496" s="8">
        <v>29894663000189</v>
      </c>
      <c r="C496" s="8" t="s">
        <v>96</v>
      </c>
      <c r="D496" s="4">
        <v>44074</v>
      </c>
      <c r="E496" s="8">
        <v>95.16</v>
      </c>
      <c r="F496" s="4">
        <v>44234</v>
      </c>
      <c r="G496" s="8">
        <v>-82</v>
      </c>
      <c r="H496" s="4">
        <v>45481</v>
      </c>
      <c r="I496" s="8">
        <v>1165</v>
      </c>
      <c r="J496" s="8">
        <v>302156640</v>
      </c>
      <c r="K496" s="8">
        <v>48</v>
      </c>
      <c r="N496" s="8">
        <v>1.3599999999999999</v>
      </c>
      <c r="O496" s="71">
        <v>2985.44</v>
      </c>
      <c r="P496" s="8">
        <v>3309.9</v>
      </c>
      <c r="Q496" s="8">
        <v>1.7791980000000001</v>
      </c>
      <c r="R496" s="8">
        <v>3184.3599999999997</v>
      </c>
      <c r="S496" s="8">
        <v>1.7791980000000001</v>
      </c>
      <c r="T496" s="82">
        <v>2985.44</v>
      </c>
      <c r="U496" s="81" t="str">
        <f t="shared" si="14"/>
        <v>82020</v>
      </c>
      <c r="V496" s="80" t="str">
        <f t="shared" si="15"/>
        <v>61 a 90 dias</v>
      </c>
    </row>
    <row r="497" spans="1:22" x14ac:dyDescent="0.3">
      <c r="A497" s="4">
        <v>44316</v>
      </c>
      <c r="B497" s="8">
        <v>29894663000189</v>
      </c>
      <c r="C497" s="8" t="s">
        <v>96</v>
      </c>
      <c r="D497" s="4">
        <v>44074</v>
      </c>
      <c r="E497" s="8">
        <v>586</v>
      </c>
      <c r="F497" s="4">
        <v>44323</v>
      </c>
      <c r="G497" s="8">
        <v>7</v>
      </c>
      <c r="H497" s="4">
        <v>46608</v>
      </c>
      <c r="I497" s="8">
        <v>2292</v>
      </c>
      <c r="J497" s="8">
        <v>302158308</v>
      </c>
      <c r="K497" s="8">
        <v>84</v>
      </c>
      <c r="N497" s="8">
        <v>1.3599999999999999</v>
      </c>
      <c r="O497" s="71">
        <v>26614.23</v>
      </c>
      <c r="P497" s="8">
        <v>29346.739999999987</v>
      </c>
      <c r="Q497" s="8">
        <v>1.513447</v>
      </c>
      <c r="R497" s="8">
        <v>27899.96</v>
      </c>
      <c r="S497" s="8">
        <v>1.513447</v>
      </c>
      <c r="T497" s="82">
        <v>26614.23</v>
      </c>
      <c r="U497" s="81" t="str">
        <f t="shared" si="14"/>
        <v>82020</v>
      </c>
      <c r="V497" s="80" t="str">
        <f t="shared" si="15"/>
        <v>1 a 30 dias</v>
      </c>
    </row>
    <row r="498" spans="1:22" x14ac:dyDescent="0.3">
      <c r="A498" s="4">
        <v>44316</v>
      </c>
      <c r="B498" s="8">
        <v>29894663000189</v>
      </c>
      <c r="C498" s="8" t="s">
        <v>96</v>
      </c>
      <c r="D498" s="4">
        <v>44074</v>
      </c>
      <c r="E498" s="8">
        <v>211.47</v>
      </c>
      <c r="F498" s="4">
        <v>44172</v>
      </c>
      <c r="G498" s="8">
        <v>-144</v>
      </c>
      <c r="H498" s="4">
        <v>46608</v>
      </c>
      <c r="I498" s="8">
        <v>2292</v>
      </c>
      <c r="J498" s="8">
        <v>302158313</v>
      </c>
      <c r="K498" s="8">
        <v>84</v>
      </c>
      <c r="N498" s="8">
        <v>1.3599999999999999</v>
      </c>
      <c r="O498" s="71">
        <v>10657.13</v>
      </c>
      <c r="P498" s="8">
        <v>10590.419999999998</v>
      </c>
      <c r="Q498" s="8">
        <v>1.5149980000000001</v>
      </c>
      <c r="R498" s="8">
        <v>11125.6</v>
      </c>
      <c r="S498" s="8">
        <v>1.5149980000000001</v>
      </c>
      <c r="T498" s="82">
        <v>10657.13</v>
      </c>
      <c r="U498" s="81" t="str">
        <f t="shared" si="14"/>
        <v>82020</v>
      </c>
      <c r="V498" s="80" t="str">
        <f t="shared" si="15"/>
        <v>Acima de 120 dias</v>
      </c>
    </row>
    <row r="499" spans="1:22" x14ac:dyDescent="0.3">
      <c r="A499" s="4">
        <v>44316</v>
      </c>
      <c r="B499" s="8">
        <v>29894663000189</v>
      </c>
      <c r="C499" s="8" t="s">
        <v>96</v>
      </c>
      <c r="D499" s="4">
        <v>44074</v>
      </c>
      <c r="E499" s="8">
        <v>117.25</v>
      </c>
      <c r="F499" s="4">
        <v>44234</v>
      </c>
      <c r="G499" s="8">
        <v>-82</v>
      </c>
      <c r="H499" s="4">
        <v>46575</v>
      </c>
      <c r="I499" s="8">
        <v>2259</v>
      </c>
      <c r="J499" s="8">
        <v>302161848</v>
      </c>
      <c r="K499" s="8">
        <v>84</v>
      </c>
      <c r="N499" s="8">
        <v>1.4461110564914588</v>
      </c>
      <c r="O499" s="71">
        <v>5221.78</v>
      </c>
      <c r="P499" s="8">
        <v>5669.4000000000015</v>
      </c>
      <c r="Q499" s="8">
        <v>1.794829</v>
      </c>
      <c r="R499" s="8">
        <v>5748.89</v>
      </c>
      <c r="S499" s="8">
        <v>1.794829</v>
      </c>
      <c r="T499" s="82">
        <v>5221.78</v>
      </c>
      <c r="U499" s="81" t="str">
        <f t="shared" si="14"/>
        <v>82020</v>
      </c>
      <c r="V499" s="80" t="str">
        <f t="shared" si="15"/>
        <v>61 a 90 dias</v>
      </c>
    </row>
    <row r="500" spans="1:22" x14ac:dyDescent="0.3">
      <c r="A500" s="4">
        <v>44316</v>
      </c>
      <c r="B500" s="8">
        <v>29894663000189</v>
      </c>
      <c r="C500" s="8" t="s">
        <v>96</v>
      </c>
      <c r="D500" s="4">
        <v>44099</v>
      </c>
      <c r="E500" s="8">
        <v>343.22</v>
      </c>
      <c r="F500" s="4">
        <v>44142</v>
      </c>
      <c r="G500" s="8">
        <v>-174</v>
      </c>
      <c r="H500" s="4">
        <v>46608</v>
      </c>
      <c r="I500" s="8">
        <v>2292</v>
      </c>
      <c r="J500" s="8">
        <v>302165026</v>
      </c>
      <c r="K500" s="8">
        <v>84</v>
      </c>
      <c r="N500" s="8">
        <v>1.4340169999999999</v>
      </c>
      <c r="O500" s="71">
        <v>16461.05</v>
      </c>
      <c r="P500" s="8">
        <v>16619.590000000004</v>
      </c>
      <c r="Q500" s="8">
        <v>1.781034</v>
      </c>
      <c r="R500" s="8">
        <v>18032.400000000001</v>
      </c>
      <c r="S500" s="8">
        <v>1.781034</v>
      </c>
      <c r="T500" s="82">
        <v>16461.05</v>
      </c>
      <c r="U500" s="81" t="str">
        <f t="shared" si="14"/>
        <v>92020</v>
      </c>
      <c r="V500" s="80" t="str">
        <f t="shared" si="15"/>
        <v>Acima de 120 dias</v>
      </c>
    </row>
    <row r="501" spans="1:22" x14ac:dyDescent="0.3">
      <c r="A501" s="4">
        <v>44316</v>
      </c>
      <c r="B501" s="8">
        <v>29894663000189</v>
      </c>
      <c r="C501" s="8" t="s">
        <v>96</v>
      </c>
      <c r="D501" s="4">
        <v>44099</v>
      </c>
      <c r="E501" s="8">
        <v>88.75</v>
      </c>
      <c r="F501" s="4">
        <v>44323</v>
      </c>
      <c r="G501" s="8">
        <v>7</v>
      </c>
      <c r="H501" s="4">
        <v>46699</v>
      </c>
      <c r="I501" s="8">
        <v>2383</v>
      </c>
      <c r="J501" s="8">
        <v>302188620</v>
      </c>
      <c r="K501" s="8">
        <v>84</v>
      </c>
      <c r="N501" s="8">
        <v>1.445654</v>
      </c>
      <c r="O501" s="71">
        <v>3778.13</v>
      </c>
      <c r="P501" s="8">
        <v>4183.6899999999996</v>
      </c>
      <c r="Q501" s="8">
        <v>1.7925880000000001</v>
      </c>
      <c r="R501" s="8">
        <v>4202.5200000000004</v>
      </c>
      <c r="S501" s="8">
        <v>1.7925880000000001</v>
      </c>
      <c r="T501" s="82">
        <v>3778.13</v>
      </c>
      <c r="U501" s="81" t="str">
        <f t="shared" si="14"/>
        <v>92020</v>
      </c>
      <c r="V501" s="80" t="str">
        <f t="shared" si="15"/>
        <v>1 a 30 dias</v>
      </c>
    </row>
    <row r="502" spans="1:22" x14ac:dyDescent="0.3">
      <c r="A502" s="4">
        <v>44316</v>
      </c>
      <c r="B502" s="8">
        <v>29894663000189</v>
      </c>
      <c r="C502" s="8" t="s">
        <v>96</v>
      </c>
      <c r="D502" s="4">
        <v>44134</v>
      </c>
      <c r="E502" s="8">
        <v>50.5</v>
      </c>
      <c r="F502" s="4">
        <v>44234</v>
      </c>
      <c r="G502" s="8">
        <v>-82</v>
      </c>
      <c r="H502" s="4">
        <v>46699</v>
      </c>
      <c r="I502" s="8">
        <v>2383</v>
      </c>
      <c r="J502" s="8">
        <v>302192895</v>
      </c>
      <c r="K502" s="8">
        <v>84</v>
      </c>
      <c r="N502" s="8">
        <v>1.4056139999999999</v>
      </c>
      <c r="O502" s="71">
        <v>2334.16</v>
      </c>
      <c r="P502" s="8">
        <v>2454.4699999999989</v>
      </c>
      <c r="Q502" s="8">
        <v>1.7418169999999999</v>
      </c>
      <c r="R502" s="8">
        <v>2573.2600000000002</v>
      </c>
      <c r="S502" s="8">
        <v>1.7418169999999999</v>
      </c>
      <c r="T502" s="82">
        <v>2334.16</v>
      </c>
      <c r="U502" s="81" t="str">
        <f t="shared" si="14"/>
        <v>102020</v>
      </c>
      <c r="V502" s="80" t="str">
        <f t="shared" si="15"/>
        <v>61 a 90 dias</v>
      </c>
    </row>
    <row r="503" spans="1:22" x14ac:dyDescent="0.3">
      <c r="A503" s="4">
        <v>44316</v>
      </c>
      <c r="B503" s="8">
        <v>29894663000189</v>
      </c>
      <c r="C503" s="8" t="s">
        <v>96</v>
      </c>
      <c r="D503" s="4">
        <v>43978</v>
      </c>
      <c r="E503" s="8">
        <v>242</v>
      </c>
      <c r="F503" s="4">
        <v>44050</v>
      </c>
      <c r="G503" s="8">
        <v>-266</v>
      </c>
      <c r="H503" s="4">
        <v>46514</v>
      </c>
      <c r="I503" s="8">
        <v>2198</v>
      </c>
      <c r="J503" s="8">
        <v>302233582</v>
      </c>
      <c r="K503" s="8">
        <v>84</v>
      </c>
      <c r="N503" s="8">
        <v>1.450197</v>
      </c>
      <c r="O503" s="71">
        <v>12090.41</v>
      </c>
      <c r="P503" s="8">
        <v>11731.020000000004</v>
      </c>
      <c r="Q503" s="8">
        <v>1.7984880000000001</v>
      </c>
      <c r="R503" s="8">
        <v>13138.11</v>
      </c>
      <c r="S503" s="8">
        <v>1.7984880000000001</v>
      </c>
      <c r="T503" s="82">
        <v>12090.41</v>
      </c>
      <c r="U503" s="81" t="str">
        <f t="shared" si="14"/>
        <v>52020</v>
      </c>
      <c r="V503" s="80" t="str">
        <f t="shared" si="15"/>
        <v>Acima de 120 dias</v>
      </c>
    </row>
    <row r="504" spans="1:22" x14ac:dyDescent="0.3">
      <c r="A504" s="4">
        <v>44316</v>
      </c>
      <c r="B504" s="8">
        <v>29894663000189</v>
      </c>
      <c r="C504" s="8" t="s">
        <v>96</v>
      </c>
      <c r="D504" s="4">
        <v>44074</v>
      </c>
      <c r="E504" s="8">
        <v>283.05</v>
      </c>
      <c r="F504" s="4">
        <v>44111</v>
      </c>
      <c r="G504" s="8">
        <v>-205</v>
      </c>
      <c r="H504" s="4">
        <v>45084</v>
      </c>
      <c r="I504" s="8">
        <v>768</v>
      </c>
      <c r="J504" s="8">
        <v>302249282</v>
      </c>
      <c r="K504" s="8">
        <v>36</v>
      </c>
      <c r="N504" s="8">
        <v>1.3599999999999999</v>
      </c>
      <c r="O504" s="71">
        <v>7915.3899999999994</v>
      </c>
      <c r="P504" s="8">
        <v>7721.7800000000007</v>
      </c>
      <c r="Q504" s="8">
        <v>1.7983450000000001</v>
      </c>
      <c r="R504" s="8">
        <v>8223.84</v>
      </c>
      <c r="S504" s="8">
        <v>1.7983450000000001</v>
      </c>
      <c r="T504" s="82">
        <v>7915.3899999999994</v>
      </c>
      <c r="U504" s="81" t="str">
        <f t="shared" si="14"/>
        <v>82020</v>
      </c>
      <c r="V504" s="80" t="str">
        <f t="shared" si="15"/>
        <v>Acima de 120 dias</v>
      </c>
    </row>
    <row r="505" spans="1:22" x14ac:dyDescent="0.3">
      <c r="A505" s="4">
        <v>44316</v>
      </c>
      <c r="B505" s="8">
        <v>29894663000189</v>
      </c>
      <c r="C505" s="8" t="s">
        <v>96</v>
      </c>
      <c r="D505" s="4">
        <v>44040</v>
      </c>
      <c r="E505" s="8">
        <v>229.59</v>
      </c>
      <c r="F505" s="4">
        <v>44142</v>
      </c>
      <c r="G505" s="8">
        <v>-174</v>
      </c>
      <c r="H505" s="4">
        <v>46181</v>
      </c>
      <c r="I505" s="8">
        <v>1865</v>
      </c>
      <c r="J505" s="8">
        <v>302249806</v>
      </c>
      <c r="K505" s="8">
        <v>72</v>
      </c>
      <c r="N505" s="8">
        <v>1.3954447095104694</v>
      </c>
      <c r="O505" s="71">
        <v>10053.82</v>
      </c>
      <c r="P505" s="8">
        <v>10334.77</v>
      </c>
      <c r="Q505" s="8">
        <v>1.786087</v>
      </c>
      <c r="R505" s="8">
        <v>10958.66</v>
      </c>
      <c r="S505" s="8">
        <v>1.786087</v>
      </c>
      <c r="T505" s="82">
        <v>10053.82</v>
      </c>
      <c r="U505" s="81" t="str">
        <f t="shared" si="14"/>
        <v>72020</v>
      </c>
      <c r="V505" s="80" t="str">
        <f t="shared" si="15"/>
        <v>Acima de 120 dias</v>
      </c>
    </row>
    <row r="506" spans="1:22" x14ac:dyDescent="0.3">
      <c r="A506" s="4">
        <v>44316</v>
      </c>
      <c r="B506" s="8">
        <v>29894663000189</v>
      </c>
      <c r="C506" s="8" t="s">
        <v>96</v>
      </c>
      <c r="D506" s="4">
        <v>44074</v>
      </c>
      <c r="E506" s="8">
        <v>430.31</v>
      </c>
      <c r="F506" s="4">
        <v>44323</v>
      </c>
      <c r="G506" s="8">
        <v>7</v>
      </c>
      <c r="H506" s="4">
        <v>46608</v>
      </c>
      <c r="I506" s="8">
        <v>2292</v>
      </c>
      <c r="J506" s="8">
        <v>302269083</v>
      </c>
      <c r="K506" s="8">
        <v>84</v>
      </c>
      <c r="N506" s="8">
        <v>1.3599999999999999</v>
      </c>
      <c r="O506" s="71">
        <v>19266.740000000002</v>
      </c>
      <c r="P506" s="8">
        <v>21549.82</v>
      </c>
      <c r="Q506" s="8">
        <v>1.5608379999999999</v>
      </c>
      <c r="R506" s="8">
        <v>20487.420000000002</v>
      </c>
      <c r="S506" s="8">
        <v>1.5608379999999999</v>
      </c>
      <c r="T506" s="82">
        <v>19266.740000000002</v>
      </c>
      <c r="U506" s="81" t="str">
        <f t="shared" si="14"/>
        <v>82020</v>
      </c>
      <c r="V506" s="80" t="str">
        <f t="shared" si="15"/>
        <v>1 a 30 dias</v>
      </c>
    </row>
    <row r="507" spans="1:22" x14ac:dyDescent="0.3">
      <c r="A507" s="4">
        <v>44316</v>
      </c>
      <c r="B507" s="8">
        <v>29894663000189</v>
      </c>
      <c r="C507" s="8" t="s">
        <v>96</v>
      </c>
      <c r="D507" s="4">
        <v>44099</v>
      </c>
      <c r="E507" s="8">
        <v>144</v>
      </c>
      <c r="F507" s="4">
        <v>44262</v>
      </c>
      <c r="G507" s="8">
        <v>-54</v>
      </c>
      <c r="H507" s="4">
        <v>46638</v>
      </c>
      <c r="I507" s="8">
        <v>2322</v>
      </c>
      <c r="J507" s="8">
        <v>302282967</v>
      </c>
      <c r="K507" s="8">
        <v>84</v>
      </c>
      <c r="N507" s="8">
        <v>1.4375550000000001</v>
      </c>
      <c r="O507" s="71">
        <v>6360.7</v>
      </c>
      <c r="P507" s="8">
        <v>7007.66</v>
      </c>
      <c r="Q507" s="8">
        <v>1.7847789999999999</v>
      </c>
      <c r="R507" s="8">
        <v>7030.37</v>
      </c>
      <c r="S507" s="8">
        <v>1.7847789999999999</v>
      </c>
      <c r="T507" s="82">
        <v>6360.7</v>
      </c>
      <c r="U507" s="81" t="str">
        <f t="shared" si="14"/>
        <v>92020</v>
      </c>
      <c r="V507" s="80" t="str">
        <f t="shared" si="15"/>
        <v>31 a 60 dias</v>
      </c>
    </row>
    <row r="508" spans="1:22" x14ac:dyDescent="0.3">
      <c r="A508" s="4">
        <v>44316</v>
      </c>
      <c r="B508" s="8">
        <v>29894663000189</v>
      </c>
      <c r="C508" s="8" t="s">
        <v>96</v>
      </c>
      <c r="D508" s="4">
        <v>44134</v>
      </c>
      <c r="E508" s="8">
        <v>52.15</v>
      </c>
      <c r="F508" s="4">
        <v>44293</v>
      </c>
      <c r="G508" s="8">
        <v>-23</v>
      </c>
      <c r="H508" s="4">
        <v>46699</v>
      </c>
      <c r="I508" s="8">
        <v>2383</v>
      </c>
      <c r="J508" s="8">
        <v>302326861</v>
      </c>
      <c r="K508" s="8">
        <v>84</v>
      </c>
      <c r="N508" s="8">
        <v>1.413705</v>
      </c>
      <c r="O508" s="71">
        <v>2300.42</v>
      </c>
      <c r="P508" s="8">
        <v>2527.6099999999992</v>
      </c>
      <c r="Q508" s="8">
        <v>1.7502230000000001</v>
      </c>
      <c r="R508" s="8">
        <v>2546.65</v>
      </c>
      <c r="S508" s="8">
        <v>1.7502230000000001</v>
      </c>
      <c r="T508" s="82">
        <v>2300.42</v>
      </c>
      <c r="U508" s="81" t="str">
        <f t="shared" si="14"/>
        <v>102020</v>
      </c>
      <c r="V508" s="80" t="str">
        <f t="shared" si="15"/>
        <v>1 a 30 dias</v>
      </c>
    </row>
    <row r="509" spans="1:22" x14ac:dyDescent="0.3">
      <c r="A509" s="4">
        <v>44316</v>
      </c>
      <c r="B509" s="8">
        <v>29894663000189</v>
      </c>
      <c r="C509" s="8" t="s">
        <v>96</v>
      </c>
      <c r="D509" s="4">
        <v>44040</v>
      </c>
      <c r="E509" s="8">
        <v>195.98</v>
      </c>
      <c r="F509" s="4">
        <v>44050</v>
      </c>
      <c r="G509" s="8">
        <v>-266</v>
      </c>
      <c r="H509" s="4">
        <v>46575</v>
      </c>
      <c r="I509" s="8">
        <v>2259</v>
      </c>
      <c r="J509" s="8">
        <v>302344264</v>
      </c>
      <c r="K509" s="8">
        <v>84</v>
      </c>
      <c r="N509" s="8">
        <v>1.405921</v>
      </c>
      <c r="O509" s="71">
        <v>10005.119999999999</v>
      </c>
      <c r="P509" s="8">
        <v>9647.7800000000025</v>
      </c>
      <c r="Q509" s="8">
        <v>1.7517240000000001</v>
      </c>
      <c r="R509" s="8">
        <v>10895.57</v>
      </c>
      <c r="S509" s="8">
        <v>1.7517240000000001</v>
      </c>
      <c r="T509" s="82">
        <v>10005.119999999999</v>
      </c>
      <c r="U509" s="81" t="str">
        <f t="shared" si="14"/>
        <v>72020</v>
      </c>
      <c r="V509" s="80" t="str">
        <f t="shared" si="15"/>
        <v>Acima de 120 dias</v>
      </c>
    </row>
    <row r="510" spans="1:22" x14ac:dyDescent="0.3">
      <c r="A510" s="4">
        <v>44316</v>
      </c>
      <c r="B510" s="8">
        <v>29894663000189</v>
      </c>
      <c r="C510" s="8" t="s">
        <v>96</v>
      </c>
      <c r="D510" s="4">
        <v>44040</v>
      </c>
      <c r="E510" s="8">
        <v>136.1</v>
      </c>
      <c r="F510" s="4">
        <v>44172</v>
      </c>
      <c r="G510" s="8">
        <v>-144</v>
      </c>
      <c r="H510" s="4">
        <v>46545</v>
      </c>
      <c r="I510" s="8">
        <v>2229</v>
      </c>
      <c r="J510" s="8">
        <v>302345588</v>
      </c>
      <c r="K510" s="8">
        <v>84</v>
      </c>
      <c r="N510" s="8">
        <v>1.4443357107495696</v>
      </c>
      <c r="O510" s="71">
        <v>6300.7400000000007</v>
      </c>
      <c r="P510" s="8">
        <v>6573.57</v>
      </c>
      <c r="Q510" s="8">
        <v>1.792743</v>
      </c>
      <c r="R510" s="8">
        <v>6902.2000000000007</v>
      </c>
      <c r="S510" s="8">
        <v>1.792743</v>
      </c>
      <c r="T510" s="82">
        <v>6300.7400000000007</v>
      </c>
      <c r="U510" s="81" t="str">
        <f t="shared" si="14"/>
        <v>72020</v>
      </c>
      <c r="V510" s="80" t="str">
        <f t="shared" si="15"/>
        <v>Acima de 120 dias</v>
      </c>
    </row>
    <row r="511" spans="1:22" x14ac:dyDescent="0.3">
      <c r="A511" s="4">
        <v>44316</v>
      </c>
      <c r="B511" s="8">
        <v>29894663000189</v>
      </c>
      <c r="C511" s="8" t="s">
        <v>96</v>
      </c>
      <c r="D511" s="4">
        <v>44074</v>
      </c>
      <c r="E511" s="8">
        <v>55.3</v>
      </c>
      <c r="F511" s="4">
        <v>44262</v>
      </c>
      <c r="G511" s="8">
        <v>-54</v>
      </c>
      <c r="H511" s="4">
        <v>46575</v>
      </c>
      <c r="I511" s="8">
        <v>2259</v>
      </c>
      <c r="J511" s="8">
        <v>302359785</v>
      </c>
      <c r="K511" s="8">
        <v>84</v>
      </c>
      <c r="N511" s="8">
        <v>1.4295766669053935</v>
      </c>
      <c r="O511" s="71">
        <v>2415.65</v>
      </c>
      <c r="P511" s="8">
        <v>2688.6299999999987</v>
      </c>
      <c r="Q511" s="8">
        <v>1.782489</v>
      </c>
      <c r="R511" s="8">
        <v>2668.9</v>
      </c>
      <c r="S511" s="8">
        <v>1.782489</v>
      </c>
      <c r="T511" s="82">
        <v>2415.65</v>
      </c>
      <c r="U511" s="81" t="str">
        <f t="shared" si="14"/>
        <v>82020</v>
      </c>
      <c r="V511" s="80" t="str">
        <f t="shared" si="15"/>
        <v>31 a 60 dias</v>
      </c>
    </row>
    <row r="512" spans="1:22" x14ac:dyDescent="0.3">
      <c r="A512" s="4">
        <v>44316</v>
      </c>
      <c r="B512" s="8">
        <v>29894663000189</v>
      </c>
      <c r="C512" s="8" t="s">
        <v>96</v>
      </c>
      <c r="D512" s="4">
        <v>44074</v>
      </c>
      <c r="E512" s="8">
        <v>382.13</v>
      </c>
      <c r="F512" s="4">
        <v>44172</v>
      </c>
      <c r="G512" s="8">
        <v>-144</v>
      </c>
      <c r="H512" s="4">
        <v>46638</v>
      </c>
      <c r="I512" s="8">
        <v>2322</v>
      </c>
      <c r="J512" s="8">
        <v>302369856</v>
      </c>
      <c r="K512" s="8">
        <v>84</v>
      </c>
      <c r="N512" s="8">
        <v>1.3599999999999999</v>
      </c>
      <c r="O512" s="71">
        <v>19958.91</v>
      </c>
      <c r="P512" s="8">
        <v>18876.690000000002</v>
      </c>
      <c r="Q512" s="8">
        <v>1.40869</v>
      </c>
      <c r="R512" s="8">
        <v>20239.16</v>
      </c>
      <c r="S512" s="8">
        <v>1.40869</v>
      </c>
      <c r="T512" s="82">
        <v>19958.91</v>
      </c>
      <c r="U512" s="81" t="str">
        <f t="shared" si="14"/>
        <v>82020</v>
      </c>
      <c r="V512" s="80" t="str">
        <f t="shared" si="15"/>
        <v>Acima de 120 dias</v>
      </c>
    </row>
    <row r="513" spans="1:22" x14ac:dyDescent="0.3">
      <c r="A513" s="4">
        <v>44316</v>
      </c>
      <c r="B513" s="8">
        <v>29894663000189</v>
      </c>
      <c r="C513" s="8" t="s">
        <v>96</v>
      </c>
      <c r="D513" s="4">
        <v>44134</v>
      </c>
      <c r="E513" s="8">
        <v>398.08</v>
      </c>
      <c r="F513" s="4">
        <v>44172</v>
      </c>
      <c r="G513" s="8">
        <v>-144</v>
      </c>
      <c r="H513" s="4">
        <v>46667</v>
      </c>
      <c r="I513" s="8">
        <v>2351</v>
      </c>
      <c r="J513" s="8">
        <v>302373288</v>
      </c>
      <c r="K513" s="8">
        <v>84</v>
      </c>
      <c r="N513" s="8">
        <v>1.411394</v>
      </c>
      <c r="O513" s="71">
        <v>19009.72</v>
      </c>
      <c r="P513" s="8">
        <v>19585.45</v>
      </c>
      <c r="Q513" s="8">
        <v>1.7585139999999999</v>
      </c>
      <c r="R513" s="8">
        <v>20914.13</v>
      </c>
      <c r="S513" s="8">
        <v>1.7585139999999999</v>
      </c>
      <c r="T513" s="82">
        <v>19009.72</v>
      </c>
      <c r="U513" s="81" t="str">
        <f t="shared" si="14"/>
        <v>102020</v>
      </c>
      <c r="V513" s="80" t="str">
        <f t="shared" si="15"/>
        <v>Acima de 120 dias</v>
      </c>
    </row>
    <row r="514" spans="1:22" x14ac:dyDescent="0.3">
      <c r="A514" s="4">
        <v>44316</v>
      </c>
      <c r="B514" s="8">
        <v>29894663000189</v>
      </c>
      <c r="C514" s="8" t="s">
        <v>96</v>
      </c>
      <c r="D514" s="4">
        <v>44074</v>
      </c>
      <c r="E514" s="8">
        <v>67</v>
      </c>
      <c r="F514" s="4">
        <v>44172</v>
      </c>
      <c r="G514" s="8">
        <v>-144</v>
      </c>
      <c r="H514" s="4">
        <v>46608</v>
      </c>
      <c r="I514" s="8">
        <v>2292</v>
      </c>
      <c r="J514" s="8">
        <v>302374436</v>
      </c>
      <c r="K514" s="8">
        <v>84</v>
      </c>
      <c r="N514" s="8">
        <v>1.4375789999999999</v>
      </c>
      <c r="O514" s="71">
        <v>3142.57</v>
      </c>
      <c r="P514" s="8">
        <v>3268.8800000000006</v>
      </c>
      <c r="Q514" s="8">
        <v>1.7856810000000001</v>
      </c>
      <c r="R514" s="8">
        <v>3449.7</v>
      </c>
      <c r="S514" s="8">
        <v>1.7856810000000001</v>
      </c>
      <c r="T514" s="82">
        <v>3142.57</v>
      </c>
      <c r="U514" s="81" t="str">
        <f t="shared" ref="U514:U577" si="16">MONTH(D514)&amp;YEAR(D514)</f>
        <v>82020</v>
      </c>
      <c r="V514" s="80" t="str">
        <f t="shared" si="15"/>
        <v>Acima de 120 dias</v>
      </c>
    </row>
    <row r="515" spans="1:22" x14ac:dyDescent="0.3">
      <c r="A515" s="4">
        <v>44316</v>
      </c>
      <c r="B515" s="8">
        <v>29894663000189</v>
      </c>
      <c r="C515" s="8" t="s">
        <v>96</v>
      </c>
      <c r="D515" s="4">
        <v>44134</v>
      </c>
      <c r="E515" s="8">
        <v>313.39999999999998</v>
      </c>
      <c r="F515" s="4">
        <v>44234</v>
      </c>
      <c r="G515" s="8">
        <v>-82</v>
      </c>
      <c r="H515" s="4">
        <v>46638</v>
      </c>
      <c r="I515" s="8">
        <v>2322</v>
      </c>
      <c r="J515" s="8">
        <v>302378221</v>
      </c>
      <c r="K515" s="8">
        <v>84</v>
      </c>
      <c r="N515" s="8">
        <v>1.3994740000000001</v>
      </c>
      <c r="O515" s="71">
        <v>14308.11</v>
      </c>
      <c r="P515" s="8">
        <v>15384.230000000005</v>
      </c>
      <c r="Q515" s="8">
        <v>1.745911</v>
      </c>
      <c r="R515" s="8">
        <v>15788.36</v>
      </c>
      <c r="S515" s="8">
        <v>1.745911</v>
      </c>
      <c r="T515" s="82">
        <v>14308.11</v>
      </c>
      <c r="U515" s="81" t="str">
        <f t="shared" si="16"/>
        <v>102020</v>
      </c>
      <c r="V515" s="80" t="str">
        <f t="shared" ref="V515:V578" si="17">_xlfn.IFS(G515&lt;-120,"Acima de 120 dias",G515&lt;=-90,"91 a 120 dias",G515&lt;=-61,"61 a 90 dias",G515&lt;=-31,"31 a 60 dias",G515&gt;=-30,"1 a 30 dias")</f>
        <v>61 a 90 dias</v>
      </c>
    </row>
    <row r="516" spans="1:22" x14ac:dyDescent="0.3">
      <c r="A516" s="4">
        <v>44316</v>
      </c>
      <c r="B516" s="8">
        <v>29894663000189</v>
      </c>
      <c r="C516" s="8" t="s">
        <v>96</v>
      </c>
      <c r="D516" s="4">
        <v>44138</v>
      </c>
      <c r="E516" s="8">
        <v>299</v>
      </c>
      <c r="F516" s="4">
        <v>44293</v>
      </c>
      <c r="G516" s="8">
        <v>-23</v>
      </c>
      <c r="H516" s="4">
        <v>46638</v>
      </c>
      <c r="I516" s="8">
        <v>2322</v>
      </c>
      <c r="J516" s="8">
        <v>302382457</v>
      </c>
      <c r="K516" s="8">
        <v>84</v>
      </c>
      <c r="N516" s="8">
        <v>1.443468</v>
      </c>
      <c r="O516" s="71">
        <v>12878.8</v>
      </c>
      <c r="P516" s="8">
        <v>14492.04</v>
      </c>
      <c r="Q516" s="8">
        <v>1.792775</v>
      </c>
      <c r="R516" s="8">
        <v>14273.2</v>
      </c>
      <c r="S516" s="8">
        <v>1.792775</v>
      </c>
      <c r="T516" s="82">
        <v>12878.8</v>
      </c>
      <c r="U516" s="81" t="str">
        <f t="shared" si="16"/>
        <v>112020</v>
      </c>
      <c r="V516" s="80" t="str">
        <f t="shared" si="17"/>
        <v>1 a 30 dias</v>
      </c>
    </row>
    <row r="517" spans="1:22" x14ac:dyDescent="0.3">
      <c r="A517" s="4">
        <v>44316</v>
      </c>
      <c r="B517" s="8">
        <v>29894663000189</v>
      </c>
      <c r="C517" s="8" t="s">
        <v>96</v>
      </c>
      <c r="D517" s="4">
        <v>43978</v>
      </c>
      <c r="E517" s="8">
        <v>111.74</v>
      </c>
      <c r="F517" s="4">
        <v>44323</v>
      </c>
      <c r="G517" s="8">
        <v>7</v>
      </c>
      <c r="H517" s="4">
        <v>46484</v>
      </c>
      <c r="I517" s="8">
        <v>2168</v>
      </c>
      <c r="J517" s="8">
        <v>302425872</v>
      </c>
      <c r="K517" s="8">
        <v>84</v>
      </c>
      <c r="N517" s="8">
        <v>1.4367098341330313</v>
      </c>
      <c r="O517" s="71">
        <v>4564.51</v>
      </c>
      <c r="P517" s="8">
        <v>5407.7300000000005</v>
      </c>
      <c r="Q517" s="8">
        <v>1.784179</v>
      </c>
      <c r="R517" s="8">
        <v>5041.41</v>
      </c>
      <c r="S517" s="8">
        <v>1.784179</v>
      </c>
      <c r="T517" s="82">
        <v>4564.51</v>
      </c>
      <c r="U517" s="81" t="str">
        <f t="shared" si="16"/>
        <v>52020</v>
      </c>
      <c r="V517" s="80" t="str">
        <f t="shared" si="17"/>
        <v>1 a 30 dias</v>
      </c>
    </row>
    <row r="518" spans="1:22" x14ac:dyDescent="0.3">
      <c r="A518" s="4">
        <v>44316</v>
      </c>
      <c r="B518" s="8">
        <v>29894663000189</v>
      </c>
      <c r="C518" s="8" t="s">
        <v>96</v>
      </c>
      <c r="D518" s="4">
        <v>43978</v>
      </c>
      <c r="E518" s="8">
        <v>178.93</v>
      </c>
      <c r="F518" s="4">
        <v>43989</v>
      </c>
      <c r="G518" s="8">
        <v>-327</v>
      </c>
      <c r="H518" s="4">
        <v>46514</v>
      </c>
      <c r="I518" s="8">
        <v>2198</v>
      </c>
      <c r="J518" s="8">
        <v>302434797</v>
      </c>
      <c r="K518" s="8">
        <v>84</v>
      </c>
      <c r="N518" s="8">
        <v>1.390225</v>
      </c>
      <c r="O518" s="71">
        <v>9430.51</v>
      </c>
      <c r="P518" s="8">
        <v>8850.6299999999974</v>
      </c>
      <c r="Q518" s="8">
        <v>1.7345360000000001</v>
      </c>
      <c r="R518" s="8">
        <v>10217.369999999999</v>
      </c>
      <c r="S518" s="8">
        <v>1.7345360000000001</v>
      </c>
      <c r="T518" s="82">
        <v>9430.51</v>
      </c>
      <c r="U518" s="81" t="str">
        <f t="shared" si="16"/>
        <v>52020</v>
      </c>
      <c r="V518" s="80" t="str">
        <f t="shared" si="17"/>
        <v>Acima de 120 dias</v>
      </c>
    </row>
    <row r="519" spans="1:22" x14ac:dyDescent="0.3">
      <c r="A519" s="4">
        <v>44316</v>
      </c>
      <c r="B519" s="8">
        <v>29894663000189</v>
      </c>
      <c r="C519" s="8" t="s">
        <v>96</v>
      </c>
      <c r="D519" s="4">
        <v>44074</v>
      </c>
      <c r="E519" s="8">
        <v>284.64999999999998</v>
      </c>
      <c r="F519" s="4">
        <v>44081</v>
      </c>
      <c r="G519" s="8">
        <v>-235</v>
      </c>
      <c r="H519" s="4">
        <v>46514</v>
      </c>
      <c r="I519" s="8">
        <v>2198</v>
      </c>
      <c r="J519" s="8">
        <v>302435630</v>
      </c>
      <c r="K519" s="8">
        <v>84</v>
      </c>
      <c r="N519" s="8">
        <v>1.3961200403525258</v>
      </c>
      <c r="O519" s="71">
        <v>14125.16</v>
      </c>
      <c r="P519" s="8">
        <v>13813.660000000002</v>
      </c>
      <c r="Q519" s="8">
        <v>1.7414940000000001</v>
      </c>
      <c r="R519" s="8">
        <v>15377.28</v>
      </c>
      <c r="S519" s="8">
        <v>1.7414940000000001</v>
      </c>
      <c r="T519" s="82">
        <v>14125.16</v>
      </c>
      <c r="U519" s="81" t="str">
        <f t="shared" si="16"/>
        <v>82020</v>
      </c>
      <c r="V519" s="80" t="str">
        <f t="shared" si="17"/>
        <v>Acima de 120 dias</v>
      </c>
    </row>
    <row r="520" spans="1:22" x14ac:dyDescent="0.3">
      <c r="A520" s="4">
        <v>44316</v>
      </c>
      <c r="B520" s="8">
        <v>29894663000189</v>
      </c>
      <c r="C520" s="8" t="s">
        <v>96</v>
      </c>
      <c r="D520" s="4">
        <v>44074</v>
      </c>
      <c r="E520" s="8">
        <v>263.89999999999998</v>
      </c>
      <c r="F520" s="4">
        <v>44142</v>
      </c>
      <c r="G520" s="8">
        <v>-174</v>
      </c>
      <c r="H520" s="4">
        <v>46545</v>
      </c>
      <c r="I520" s="8">
        <v>2229</v>
      </c>
      <c r="J520" s="8">
        <v>302449025</v>
      </c>
      <c r="K520" s="8">
        <v>84</v>
      </c>
      <c r="N520" s="8">
        <v>1.4499033070392526</v>
      </c>
      <c r="O520" s="71">
        <v>12463.08</v>
      </c>
      <c r="P520" s="8">
        <v>12664.970000000005</v>
      </c>
      <c r="Q520" s="8">
        <v>1.798624</v>
      </c>
      <c r="R520" s="8">
        <v>13627.4</v>
      </c>
      <c r="S520" s="8">
        <v>1.798624</v>
      </c>
      <c r="T520" s="82">
        <v>12463.08</v>
      </c>
      <c r="U520" s="81" t="str">
        <f t="shared" si="16"/>
        <v>82020</v>
      </c>
      <c r="V520" s="80" t="str">
        <f t="shared" si="17"/>
        <v>Acima de 120 dias</v>
      </c>
    </row>
    <row r="521" spans="1:22" x14ac:dyDescent="0.3">
      <c r="A521" s="4">
        <v>44316</v>
      </c>
      <c r="B521" s="8">
        <v>29894663000189</v>
      </c>
      <c r="C521" s="8" t="s">
        <v>96</v>
      </c>
      <c r="D521" s="4">
        <v>44074</v>
      </c>
      <c r="E521" s="8">
        <v>265.08999999999997</v>
      </c>
      <c r="F521" s="4">
        <v>44142</v>
      </c>
      <c r="G521" s="8">
        <v>-174</v>
      </c>
      <c r="H521" s="4">
        <v>46608</v>
      </c>
      <c r="I521" s="8">
        <v>2292</v>
      </c>
      <c r="J521" s="8">
        <v>302467367</v>
      </c>
      <c r="K521" s="8">
        <v>84</v>
      </c>
      <c r="N521" s="8">
        <v>1.4343600000000001</v>
      </c>
      <c r="O521" s="71">
        <v>12710.14</v>
      </c>
      <c r="P521" s="8">
        <v>12947.530000000002</v>
      </c>
      <c r="Q521" s="8">
        <v>1.782246</v>
      </c>
      <c r="R521" s="8">
        <v>13926.220000000001</v>
      </c>
      <c r="S521" s="8">
        <v>1.782246</v>
      </c>
      <c r="T521" s="82">
        <v>12710.14</v>
      </c>
      <c r="U521" s="81" t="str">
        <f t="shared" si="16"/>
        <v>82020</v>
      </c>
      <c r="V521" s="80" t="str">
        <f t="shared" si="17"/>
        <v>Acima de 120 dias</v>
      </c>
    </row>
    <row r="522" spans="1:22" x14ac:dyDescent="0.3">
      <c r="A522" s="4">
        <v>44316</v>
      </c>
      <c r="B522" s="8">
        <v>29894663000189</v>
      </c>
      <c r="C522" s="8" t="s">
        <v>96</v>
      </c>
      <c r="D522" s="4">
        <v>44138</v>
      </c>
      <c r="E522" s="8">
        <v>294.81</v>
      </c>
      <c r="F522" s="4">
        <v>44234</v>
      </c>
      <c r="G522" s="8">
        <v>-82</v>
      </c>
      <c r="H522" s="4">
        <v>46608</v>
      </c>
      <c r="I522" s="8">
        <v>2292</v>
      </c>
      <c r="J522" s="8">
        <v>302472781</v>
      </c>
      <c r="K522" s="8">
        <v>84</v>
      </c>
      <c r="N522" s="8">
        <v>1.449527</v>
      </c>
      <c r="O522" s="71">
        <v>13190.77</v>
      </c>
      <c r="P522" s="8">
        <v>14171.480000000005</v>
      </c>
      <c r="Q522" s="8">
        <v>1.7990010000000001</v>
      </c>
      <c r="R522" s="8">
        <v>14539.78</v>
      </c>
      <c r="S522" s="8">
        <v>1.7990010000000001</v>
      </c>
      <c r="T522" s="82">
        <v>13190.77</v>
      </c>
      <c r="U522" s="81" t="str">
        <f t="shared" si="16"/>
        <v>112020</v>
      </c>
      <c r="V522" s="80" t="str">
        <f t="shared" si="17"/>
        <v>61 a 90 dias</v>
      </c>
    </row>
    <row r="523" spans="1:22" x14ac:dyDescent="0.3">
      <c r="A523" s="4">
        <v>44316</v>
      </c>
      <c r="B523" s="8">
        <v>29894663000189</v>
      </c>
      <c r="C523" s="8" t="s">
        <v>96</v>
      </c>
      <c r="D523" s="4">
        <v>44074</v>
      </c>
      <c r="E523" s="8">
        <v>200</v>
      </c>
      <c r="F523" s="4">
        <v>45023</v>
      </c>
      <c r="G523" s="8">
        <v>0</v>
      </c>
      <c r="H523" s="4">
        <v>46667</v>
      </c>
      <c r="I523" s="8">
        <v>2351</v>
      </c>
      <c r="J523" s="8">
        <v>302473883</v>
      </c>
      <c r="K523" s="8">
        <v>84</v>
      </c>
      <c r="N523" s="8">
        <v>1.442642</v>
      </c>
      <c r="O523" s="71">
        <v>4592.62</v>
      </c>
      <c r="P523" s="8">
        <v>9462.4199999999964</v>
      </c>
      <c r="Q523" s="8">
        <v>1.7902199999999999</v>
      </c>
      <c r="R523" s="8">
        <v>5383.07</v>
      </c>
      <c r="S523" s="8">
        <v>1.7902199999999999</v>
      </c>
      <c r="T523" s="71">
        <v>4592.62</v>
      </c>
      <c r="U523" s="81" t="str">
        <f t="shared" si="16"/>
        <v>82020</v>
      </c>
      <c r="V523" s="80" t="str">
        <f t="shared" si="17"/>
        <v>1 a 30 dias</v>
      </c>
    </row>
    <row r="524" spans="1:22" x14ac:dyDescent="0.3">
      <c r="A524" s="4">
        <v>44316</v>
      </c>
      <c r="B524" s="8">
        <v>29894663000189</v>
      </c>
      <c r="C524" s="8" t="s">
        <v>96</v>
      </c>
      <c r="D524" s="4">
        <v>44134</v>
      </c>
      <c r="E524" s="8">
        <v>309</v>
      </c>
      <c r="F524" s="4">
        <v>44293</v>
      </c>
      <c r="G524" s="8">
        <v>-23</v>
      </c>
      <c r="H524" s="4">
        <v>46363</v>
      </c>
      <c r="I524" s="8">
        <v>2047</v>
      </c>
      <c r="J524" s="8">
        <v>302495504</v>
      </c>
      <c r="K524" s="8">
        <v>72</v>
      </c>
      <c r="N524" s="8">
        <v>1.3969640000000001</v>
      </c>
      <c r="O524" s="71">
        <v>12575.63</v>
      </c>
      <c r="P524" s="8">
        <v>13644.629999999996</v>
      </c>
      <c r="Q524" s="8">
        <v>1.7842659999999999</v>
      </c>
      <c r="R524" s="8">
        <v>13948.18</v>
      </c>
      <c r="S524" s="8">
        <v>1.7842659999999999</v>
      </c>
      <c r="T524" s="82">
        <v>12575.63</v>
      </c>
      <c r="U524" s="81" t="str">
        <f t="shared" si="16"/>
        <v>102020</v>
      </c>
      <c r="V524" s="80" t="str">
        <f t="shared" si="17"/>
        <v>1 a 30 dias</v>
      </c>
    </row>
    <row r="525" spans="1:22" x14ac:dyDescent="0.3">
      <c r="A525" s="4">
        <v>44316</v>
      </c>
      <c r="B525" s="8">
        <v>29894663000189</v>
      </c>
      <c r="C525" s="8" t="s">
        <v>96</v>
      </c>
      <c r="D525" s="4">
        <v>43903</v>
      </c>
      <c r="E525" s="8">
        <v>13</v>
      </c>
      <c r="F525" s="4">
        <v>44262</v>
      </c>
      <c r="G525" s="8">
        <v>-54</v>
      </c>
      <c r="H525" s="4">
        <v>46062</v>
      </c>
      <c r="I525" s="8">
        <v>1746</v>
      </c>
      <c r="J525" s="8">
        <v>302506857</v>
      </c>
      <c r="K525" s="8">
        <v>72</v>
      </c>
      <c r="N525" s="8">
        <v>1.4950000000000001</v>
      </c>
      <c r="O525" s="71">
        <v>472.67</v>
      </c>
      <c r="P525" s="8">
        <v>564.06000000000006</v>
      </c>
      <c r="Q525" s="8">
        <v>2.0384500000000001</v>
      </c>
      <c r="R525" s="8">
        <v>533.51</v>
      </c>
      <c r="S525" s="8">
        <v>2.0384500000000001</v>
      </c>
      <c r="T525" s="82">
        <v>472.67</v>
      </c>
      <c r="U525" s="81" t="str">
        <f t="shared" si="16"/>
        <v>32020</v>
      </c>
      <c r="V525" s="80" t="str">
        <f t="shared" si="17"/>
        <v>31 a 60 dias</v>
      </c>
    </row>
    <row r="526" spans="1:22" x14ac:dyDescent="0.3">
      <c r="A526" s="4">
        <v>44316</v>
      </c>
      <c r="B526" s="8">
        <v>29894663000189</v>
      </c>
      <c r="C526" s="8" t="s">
        <v>96</v>
      </c>
      <c r="D526" s="4">
        <v>43936</v>
      </c>
      <c r="E526" s="8">
        <v>79.63</v>
      </c>
      <c r="F526" s="4">
        <v>44323</v>
      </c>
      <c r="G526" s="8">
        <v>7</v>
      </c>
      <c r="H526" s="4">
        <v>46090</v>
      </c>
      <c r="I526" s="8">
        <v>1774</v>
      </c>
      <c r="J526" s="8">
        <v>302515818</v>
      </c>
      <c r="K526" s="8">
        <v>72</v>
      </c>
      <c r="N526" s="8">
        <v>1.4949999999999999</v>
      </c>
      <c r="O526" s="71">
        <v>2857.54</v>
      </c>
      <c r="P526" s="8">
        <v>3459.5099999999993</v>
      </c>
      <c r="Q526" s="8">
        <v>1.8891199999999999</v>
      </c>
      <c r="R526" s="8">
        <v>3141.84</v>
      </c>
      <c r="S526" s="8">
        <v>1.8891199999999999</v>
      </c>
      <c r="T526" s="82">
        <v>2857.54</v>
      </c>
      <c r="U526" s="81" t="str">
        <f t="shared" si="16"/>
        <v>42020</v>
      </c>
      <c r="V526" s="80" t="str">
        <f t="shared" si="17"/>
        <v>1 a 30 dias</v>
      </c>
    </row>
    <row r="527" spans="1:22" x14ac:dyDescent="0.3">
      <c r="A527" s="4">
        <v>44316</v>
      </c>
      <c r="B527" s="8">
        <v>29894663000189</v>
      </c>
      <c r="C527" s="8" t="s">
        <v>96</v>
      </c>
      <c r="D527" s="4">
        <v>43978</v>
      </c>
      <c r="E527" s="8">
        <v>41.7</v>
      </c>
      <c r="F527" s="4">
        <v>44142</v>
      </c>
      <c r="G527" s="8">
        <v>-174</v>
      </c>
      <c r="H527" s="4">
        <v>46484</v>
      </c>
      <c r="I527" s="8">
        <v>2168</v>
      </c>
      <c r="J527" s="8">
        <v>302523932</v>
      </c>
      <c r="K527" s="8">
        <v>84</v>
      </c>
      <c r="N527" s="8">
        <v>1.4318177760896422</v>
      </c>
      <c r="O527" s="71">
        <v>1953.58</v>
      </c>
      <c r="P527" s="8">
        <v>2021.3900000000006</v>
      </c>
      <c r="Q527" s="8">
        <v>1.7843230000000001</v>
      </c>
      <c r="R527" s="8">
        <v>2134.2800000000002</v>
      </c>
      <c r="S527" s="8">
        <v>1.7843230000000001</v>
      </c>
      <c r="T527" s="82">
        <v>1953.58</v>
      </c>
      <c r="U527" s="81" t="str">
        <f t="shared" si="16"/>
        <v>52020</v>
      </c>
      <c r="V527" s="80" t="str">
        <f t="shared" si="17"/>
        <v>Acima de 120 dias</v>
      </c>
    </row>
    <row r="528" spans="1:22" x14ac:dyDescent="0.3">
      <c r="A528" s="4">
        <v>44316</v>
      </c>
      <c r="B528" s="8">
        <v>29894663000189</v>
      </c>
      <c r="C528" s="8" t="s">
        <v>96</v>
      </c>
      <c r="D528" s="4">
        <v>44074</v>
      </c>
      <c r="E528" s="8">
        <v>313.24</v>
      </c>
      <c r="F528" s="4">
        <v>44234</v>
      </c>
      <c r="G528" s="8">
        <v>-82</v>
      </c>
      <c r="H528" s="4">
        <v>46484</v>
      </c>
      <c r="I528" s="8">
        <v>2168</v>
      </c>
      <c r="J528" s="8">
        <v>302525457</v>
      </c>
      <c r="K528" s="8">
        <v>84</v>
      </c>
      <c r="N528" s="8">
        <v>1.4405464857187724</v>
      </c>
      <c r="O528" s="71">
        <v>13719.91</v>
      </c>
      <c r="P528" s="8">
        <v>14884.720000000001</v>
      </c>
      <c r="Q528" s="8">
        <v>1.788592</v>
      </c>
      <c r="R528" s="8">
        <v>15056.29</v>
      </c>
      <c r="S528" s="8">
        <v>1.788592</v>
      </c>
      <c r="T528" s="82">
        <v>13719.91</v>
      </c>
      <c r="U528" s="81" t="str">
        <f t="shared" si="16"/>
        <v>82020</v>
      </c>
      <c r="V528" s="80" t="str">
        <f t="shared" si="17"/>
        <v>61 a 90 dias</v>
      </c>
    </row>
    <row r="529" spans="1:22" x14ac:dyDescent="0.3">
      <c r="A529" s="4">
        <v>44316</v>
      </c>
      <c r="B529" s="8">
        <v>29894663000189</v>
      </c>
      <c r="C529" s="8" t="s">
        <v>96</v>
      </c>
      <c r="D529" s="4">
        <v>44040</v>
      </c>
      <c r="E529" s="8">
        <v>85</v>
      </c>
      <c r="F529" s="4">
        <v>44234</v>
      </c>
      <c r="G529" s="8">
        <v>-82</v>
      </c>
      <c r="H529" s="4">
        <v>46545</v>
      </c>
      <c r="I529" s="8">
        <v>2229</v>
      </c>
      <c r="J529" s="8">
        <v>302526112</v>
      </c>
      <c r="K529" s="8">
        <v>84</v>
      </c>
      <c r="N529" s="8">
        <v>1.4298595858820502</v>
      </c>
      <c r="O529" s="71">
        <v>3780.54</v>
      </c>
      <c r="P529" s="8">
        <v>4125.2599999999984</v>
      </c>
      <c r="Q529" s="8">
        <v>1.777301</v>
      </c>
      <c r="R529" s="8">
        <v>4157.62</v>
      </c>
      <c r="S529" s="8">
        <v>1.777301</v>
      </c>
      <c r="T529" s="82">
        <v>3780.54</v>
      </c>
      <c r="U529" s="81" t="str">
        <f t="shared" si="16"/>
        <v>72020</v>
      </c>
      <c r="V529" s="80" t="str">
        <f t="shared" si="17"/>
        <v>61 a 90 dias</v>
      </c>
    </row>
    <row r="530" spans="1:22" x14ac:dyDescent="0.3">
      <c r="A530" s="4">
        <v>44316</v>
      </c>
      <c r="B530" s="8">
        <v>29894663000189</v>
      </c>
      <c r="C530" s="8" t="s">
        <v>96</v>
      </c>
      <c r="D530" s="4">
        <v>44134</v>
      </c>
      <c r="E530" s="8">
        <v>52.15</v>
      </c>
      <c r="F530" s="4">
        <v>44172</v>
      </c>
      <c r="G530" s="8">
        <v>-144</v>
      </c>
      <c r="H530" s="4">
        <v>46699</v>
      </c>
      <c r="I530" s="8">
        <v>2383</v>
      </c>
      <c r="J530" s="8">
        <v>302533742</v>
      </c>
      <c r="K530" s="8">
        <v>84</v>
      </c>
      <c r="N530" s="8">
        <v>1.4156930000000001</v>
      </c>
      <c r="O530" s="71">
        <v>2507.5</v>
      </c>
      <c r="P530" s="8">
        <v>2525.8100000000009</v>
      </c>
      <c r="Q530" s="8">
        <v>1.752534</v>
      </c>
      <c r="R530" s="8">
        <v>2753.7000000000003</v>
      </c>
      <c r="S530" s="8">
        <v>1.752534</v>
      </c>
      <c r="T530" s="82">
        <v>2507.5</v>
      </c>
      <c r="U530" s="81" t="str">
        <f t="shared" si="16"/>
        <v>102020</v>
      </c>
      <c r="V530" s="80" t="str">
        <f t="shared" si="17"/>
        <v>Acima de 120 dias</v>
      </c>
    </row>
    <row r="531" spans="1:22" x14ac:dyDescent="0.3">
      <c r="A531" s="4">
        <v>44316</v>
      </c>
      <c r="B531" s="8">
        <v>29894663000189</v>
      </c>
      <c r="C531" s="8" t="s">
        <v>96</v>
      </c>
      <c r="D531" s="4">
        <v>44040</v>
      </c>
      <c r="E531" s="8">
        <v>130.25</v>
      </c>
      <c r="F531" s="4">
        <v>44234</v>
      </c>
      <c r="G531" s="8">
        <v>-82</v>
      </c>
      <c r="H531" s="4">
        <v>46545</v>
      </c>
      <c r="I531" s="8">
        <v>2229</v>
      </c>
      <c r="J531" s="8">
        <v>302533850</v>
      </c>
      <c r="K531" s="8">
        <v>84</v>
      </c>
      <c r="N531" s="8">
        <v>1.3599999999999999</v>
      </c>
      <c r="O531" s="71">
        <v>6212.7</v>
      </c>
      <c r="P531" s="8">
        <v>6470.8499999999985</v>
      </c>
      <c r="Q531" s="8">
        <v>1.5191079999999999</v>
      </c>
      <c r="R531" s="8">
        <v>6498.08</v>
      </c>
      <c r="S531" s="8">
        <v>1.5191079999999999</v>
      </c>
      <c r="T531" s="82">
        <v>6212.7</v>
      </c>
      <c r="U531" s="81" t="str">
        <f t="shared" si="16"/>
        <v>72020</v>
      </c>
      <c r="V531" s="80" t="str">
        <f t="shared" si="17"/>
        <v>61 a 90 dias</v>
      </c>
    </row>
    <row r="532" spans="1:22" x14ac:dyDescent="0.3">
      <c r="A532" s="4">
        <v>44316</v>
      </c>
      <c r="B532" s="8">
        <v>29894663000189</v>
      </c>
      <c r="C532" s="8" t="s">
        <v>96</v>
      </c>
      <c r="D532" s="4">
        <v>44040</v>
      </c>
      <c r="E532" s="8">
        <v>188.01</v>
      </c>
      <c r="F532" s="4">
        <v>44323</v>
      </c>
      <c r="G532" s="8">
        <v>7</v>
      </c>
      <c r="H532" s="4">
        <v>46545</v>
      </c>
      <c r="I532" s="8">
        <v>2229</v>
      </c>
      <c r="J532" s="8">
        <v>302535560</v>
      </c>
      <c r="K532" s="8">
        <v>84</v>
      </c>
      <c r="N532" s="8">
        <v>1.4091110055939617</v>
      </c>
      <c r="O532" s="71">
        <v>7847.25</v>
      </c>
      <c r="P532" s="8">
        <v>9187.8599999999988</v>
      </c>
      <c r="Q532" s="8">
        <v>1.7551939999999999</v>
      </c>
      <c r="R532" s="8">
        <v>8685.99</v>
      </c>
      <c r="S532" s="8">
        <v>1.7551939999999999</v>
      </c>
      <c r="T532" s="82">
        <v>7847.25</v>
      </c>
      <c r="U532" s="81" t="str">
        <f t="shared" si="16"/>
        <v>72020</v>
      </c>
      <c r="V532" s="80" t="str">
        <f t="shared" si="17"/>
        <v>1 a 30 dias</v>
      </c>
    </row>
    <row r="533" spans="1:22" x14ac:dyDescent="0.3">
      <c r="A533" s="4">
        <v>44316</v>
      </c>
      <c r="B533" s="8">
        <v>29894663000189</v>
      </c>
      <c r="C533" s="8" t="s">
        <v>96</v>
      </c>
      <c r="D533" s="4">
        <v>44074</v>
      </c>
      <c r="E533" s="8">
        <v>54.6</v>
      </c>
      <c r="F533" s="4">
        <v>44323</v>
      </c>
      <c r="G533" s="8">
        <v>7</v>
      </c>
      <c r="H533" s="4">
        <v>46514</v>
      </c>
      <c r="I533" s="8">
        <v>2198</v>
      </c>
      <c r="J533" s="8">
        <v>302537003</v>
      </c>
      <c r="K533" s="8">
        <v>84</v>
      </c>
      <c r="N533" s="8">
        <v>1.4467053371206477</v>
      </c>
      <c r="O533" s="71">
        <v>2236</v>
      </c>
      <c r="P533" s="8">
        <v>2606.369999999999</v>
      </c>
      <c r="Q533" s="8">
        <v>1.7991999999999999</v>
      </c>
      <c r="R533" s="8">
        <v>2475.38</v>
      </c>
      <c r="S533" s="8">
        <v>1.7991999999999999</v>
      </c>
      <c r="T533" s="82">
        <v>2236</v>
      </c>
      <c r="U533" s="81" t="str">
        <f t="shared" si="16"/>
        <v>82020</v>
      </c>
      <c r="V533" s="80" t="str">
        <f t="shared" si="17"/>
        <v>1 a 30 dias</v>
      </c>
    </row>
    <row r="534" spans="1:22" x14ac:dyDescent="0.3">
      <c r="A534" s="4">
        <v>44316</v>
      </c>
      <c r="B534" s="8">
        <v>29894663000189</v>
      </c>
      <c r="C534" s="8" t="s">
        <v>96</v>
      </c>
      <c r="D534" s="4">
        <v>44074</v>
      </c>
      <c r="E534" s="8">
        <v>126.96</v>
      </c>
      <c r="F534" s="4">
        <v>44172</v>
      </c>
      <c r="G534" s="8">
        <v>-144</v>
      </c>
      <c r="H534" s="4">
        <v>46608</v>
      </c>
      <c r="I534" s="8">
        <v>2292</v>
      </c>
      <c r="J534" s="8">
        <v>302559743</v>
      </c>
      <c r="K534" s="8">
        <v>84</v>
      </c>
      <c r="N534" s="8">
        <v>1.404053</v>
      </c>
      <c r="O534" s="71">
        <v>6010.42</v>
      </c>
      <c r="P534" s="8">
        <v>6264.3599999999988</v>
      </c>
      <c r="Q534" s="8">
        <v>1.749903</v>
      </c>
      <c r="R534" s="8">
        <v>6597.91</v>
      </c>
      <c r="S534" s="8">
        <v>1.749903</v>
      </c>
      <c r="T534" s="82">
        <v>6010.42</v>
      </c>
      <c r="U534" s="81" t="str">
        <f t="shared" si="16"/>
        <v>82020</v>
      </c>
      <c r="V534" s="80" t="str">
        <f t="shared" si="17"/>
        <v>Acima de 120 dias</v>
      </c>
    </row>
    <row r="535" spans="1:22" x14ac:dyDescent="0.3">
      <c r="A535" s="4">
        <v>44316</v>
      </c>
      <c r="B535" s="8">
        <v>29894663000189</v>
      </c>
      <c r="C535" s="8" t="s">
        <v>96</v>
      </c>
      <c r="D535" s="4">
        <v>44074</v>
      </c>
      <c r="E535" s="8">
        <v>472</v>
      </c>
      <c r="F535" s="4">
        <v>44234</v>
      </c>
      <c r="G535" s="8">
        <v>-82</v>
      </c>
      <c r="H535" s="4">
        <v>46608</v>
      </c>
      <c r="I535" s="8">
        <v>2292</v>
      </c>
      <c r="J535" s="8">
        <v>302565651</v>
      </c>
      <c r="K535" s="8">
        <v>84</v>
      </c>
      <c r="N535" s="8">
        <v>1.4325060000000001</v>
      </c>
      <c r="O535" s="71">
        <v>21225.68</v>
      </c>
      <c r="P535" s="8">
        <v>23067.66</v>
      </c>
      <c r="Q535" s="8">
        <v>1.780257</v>
      </c>
      <c r="R535" s="8">
        <v>23392.61</v>
      </c>
      <c r="S535" s="8">
        <v>1.780257</v>
      </c>
      <c r="T535" s="82">
        <v>21225.68</v>
      </c>
      <c r="U535" s="81" t="str">
        <f t="shared" si="16"/>
        <v>82020</v>
      </c>
      <c r="V535" s="80" t="str">
        <f t="shared" si="17"/>
        <v>61 a 90 dias</v>
      </c>
    </row>
    <row r="536" spans="1:22" x14ac:dyDescent="0.3">
      <c r="A536" s="4">
        <v>44316</v>
      </c>
      <c r="B536" s="8">
        <v>29894663000189</v>
      </c>
      <c r="C536" s="8" t="s">
        <v>96</v>
      </c>
      <c r="D536" s="4">
        <v>44074</v>
      </c>
      <c r="E536" s="8">
        <v>141</v>
      </c>
      <c r="F536" s="4">
        <v>44323</v>
      </c>
      <c r="G536" s="8">
        <v>7</v>
      </c>
      <c r="H536" s="4">
        <v>46699</v>
      </c>
      <c r="I536" s="8">
        <v>2383</v>
      </c>
      <c r="J536" s="8">
        <v>302584065</v>
      </c>
      <c r="K536" s="8">
        <v>84</v>
      </c>
      <c r="N536" s="8">
        <v>1.438059</v>
      </c>
      <c r="O536" s="71">
        <v>6016.38</v>
      </c>
      <c r="P536" s="8">
        <v>6585.89</v>
      </c>
      <c r="Q536" s="8">
        <v>1.7847919999999999</v>
      </c>
      <c r="R536" s="8">
        <v>6692.73</v>
      </c>
      <c r="S536" s="8">
        <v>1.7847919999999999</v>
      </c>
      <c r="T536" s="82">
        <v>6016.38</v>
      </c>
      <c r="U536" s="81" t="str">
        <f t="shared" si="16"/>
        <v>82020</v>
      </c>
      <c r="V536" s="80" t="str">
        <f t="shared" si="17"/>
        <v>1 a 30 dias</v>
      </c>
    </row>
    <row r="537" spans="1:22" x14ac:dyDescent="0.3">
      <c r="A537" s="4">
        <v>44316</v>
      </c>
      <c r="B537" s="8">
        <v>29894663000189</v>
      </c>
      <c r="C537" s="8" t="s">
        <v>96</v>
      </c>
      <c r="D537" s="4">
        <v>44134</v>
      </c>
      <c r="E537" s="8">
        <v>49.52</v>
      </c>
      <c r="F537" s="4">
        <v>44203</v>
      </c>
      <c r="G537" s="8">
        <v>-113</v>
      </c>
      <c r="H537" s="4">
        <v>46728</v>
      </c>
      <c r="I537" s="8">
        <v>2412</v>
      </c>
      <c r="J537" s="8">
        <v>302589104</v>
      </c>
      <c r="K537" s="8">
        <v>84</v>
      </c>
      <c r="N537" s="8">
        <v>1.4177979999999999</v>
      </c>
      <c r="O537" s="71">
        <v>2336.0899999999997</v>
      </c>
      <c r="P537" s="8">
        <v>2362.7200000000003</v>
      </c>
      <c r="Q537" s="8">
        <v>1.764548</v>
      </c>
      <c r="R537" s="8">
        <v>2579.7799999999997</v>
      </c>
      <c r="S537" s="8">
        <v>1.764548</v>
      </c>
      <c r="T537" s="82">
        <v>2336.0899999999997</v>
      </c>
      <c r="U537" s="81" t="str">
        <f t="shared" si="16"/>
        <v>102020</v>
      </c>
      <c r="V537" s="80" t="str">
        <f t="shared" si="17"/>
        <v>91 a 120 dias</v>
      </c>
    </row>
    <row r="538" spans="1:22" x14ac:dyDescent="0.3">
      <c r="A538" s="4">
        <v>44316</v>
      </c>
      <c r="B538" s="8">
        <v>29894663000189</v>
      </c>
      <c r="C538" s="8" t="s">
        <v>96</v>
      </c>
      <c r="D538" s="4">
        <v>44134</v>
      </c>
      <c r="E538" s="8">
        <v>235.3</v>
      </c>
      <c r="F538" s="4">
        <v>44323</v>
      </c>
      <c r="G538" s="8">
        <v>7</v>
      </c>
      <c r="H538" s="4">
        <v>46728</v>
      </c>
      <c r="I538" s="8">
        <v>2412</v>
      </c>
      <c r="J538" s="8">
        <v>302593780</v>
      </c>
      <c r="K538" s="8">
        <v>84</v>
      </c>
      <c r="N538" s="8">
        <v>1.397359</v>
      </c>
      <c r="O538" s="71">
        <v>10225.929999999998</v>
      </c>
      <c r="P538" s="8">
        <v>11308.829999999998</v>
      </c>
      <c r="Q538" s="8">
        <v>1.7428170000000001</v>
      </c>
      <c r="R538" s="8">
        <v>11391.09</v>
      </c>
      <c r="S538" s="8">
        <v>1.7428170000000001</v>
      </c>
      <c r="T538" s="82">
        <v>10225.929999999998</v>
      </c>
      <c r="U538" s="81" t="str">
        <f t="shared" si="16"/>
        <v>102020</v>
      </c>
      <c r="V538" s="80" t="str">
        <f t="shared" si="17"/>
        <v>1 a 30 dias</v>
      </c>
    </row>
    <row r="539" spans="1:22" x14ac:dyDescent="0.3">
      <c r="A539" s="4">
        <v>44316</v>
      </c>
      <c r="B539" s="8">
        <v>29894663000189</v>
      </c>
      <c r="C539" s="8" t="s">
        <v>96</v>
      </c>
      <c r="D539" s="4">
        <v>43936</v>
      </c>
      <c r="E539" s="8">
        <v>375.76</v>
      </c>
      <c r="F539" s="4">
        <v>44323</v>
      </c>
      <c r="G539" s="8">
        <v>7</v>
      </c>
      <c r="H539" s="4">
        <v>45723</v>
      </c>
      <c r="I539" s="8">
        <v>1407</v>
      </c>
      <c r="J539" s="8">
        <v>302613000</v>
      </c>
      <c r="K539" s="8">
        <v>60</v>
      </c>
      <c r="N539" s="8">
        <v>1.4949999999999999</v>
      </c>
      <c r="O539" s="71">
        <v>11421.04</v>
      </c>
      <c r="P539" s="8">
        <v>14634.589999999997</v>
      </c>
      <c r="Q539" s="8">
        <v>2.0651440000000001</v>
      </c>
      <c r="R539" s="8">
        <v>12774.12</v>
      </c>
      <c r="S539" s="8">
        <v>2.0651440000000001</v>
      </c>
      <c r="T539" s="82">
        <v>11421.04</v>
      </c>
      <c r="U539" s="81" t="str">
        <f t="shared" si="16"/>
        <v>42020</v>
      </c>
      <c r="V539" s="80" t="str">
        <f t="shared" si="17"/>
        <v>1 a 30 dias</v>
      </c>
    </row>
    <row r="540" spans="1:22" x14ac:dyDescent="0.3">
      <c r="A540" s="4">
        <v>44316</v>
      </c>
      <c r="B540" s="8">
        <v>29894663000189</v>
      </c>
      <c r="C540" s="8" t="s">
        <v>96</v>
      </c>
      <c r="D540" s="4">
        <v>43978</v>
      </c>
      <c r="E540" s="8">
        <v>101.9</v>
      </c>
      <c r="F540" s="4">
        <v>44050</v>
      </c>
      <c r="G540" s="8">
        <v>-266</v>
      </c>
      <c r="H540" s="4">
        <v>46119</v>
      </c>
      <c r="I540" s="8">
        <v>1803</v>
      </c>
      <c r="J540" s="8">
        <v>302614423</v>
      </c>
      <c r="K540" s="8">
        <v>72</v>
      </c>
      <c r="N540" s="8">
        <v>1.3599999999999999</v>
      </c>
      <c r="O540" s="71">
        <v>4869.7</v>
      </c>
      <c r="P540" s="8">
        <v>4632.9800000000014</v>
      </c>
      <c r="Q540" s="8">
        <v>1.604654</v>
      </c>
      <c r="R540" s="8">
        <v>5119.8999999999996</v>
      </c>
      <c r="S540" s="8">
        <v>1.604654</v>
      </c>
      <c r="T540" s="82">
        <v>4869.7</v>
      </c>
      <c r="U540" s="81" t="str">
        <f t="shared" si="16"/>
        <v>52020</v>
      </c>
      <c r="V540" s="80" t="str">
        <f t="shared" si="17"/>
        <v>Acima de 120 dias</v>
      </c>
    </row>
    <row r="541" spans="1:22" x14ac:dyDescent="0.3">
      <c r="A541" s="4">
        <v>44316</v>
      </c>
      <c r="B541" s="8">
        <v>29894663000189</v>
      </c>
      <c r="C541" s="8" t="s">
        <v>96</v>
      </c>
      <c r="D541" s="4">
        <v>44099</v>
      </c>
      <c r="E541" s="8">
        <v>50</v>
      </c>
      <c r="F541" s="4">
        <v>44172</v>
      </c>
      <c r="G541" s="8">
        <v>-144</v>
      </c>
      <c r="H541" s="4">
        <v>46638</v>
      </c>
      <c r="I541" s="8">
        <v>2322</v>
      </c>
      <c r="J541" s="8">
        <v>302625295</v>
      </c>
      <c r="K541" s="8">
        <v>84</v>
      </c>
      <c r="N541" s="8">
        <v>1.4438249999999999</v>
      </c>
      <c r="O541" s="71">
        <v>2351.84</v>
      </c>
      <c r="P541" s="8">
        <v>2428.0599999999986</v>
      </c>
      <c r="Q541" s="8">
        <v>1.7957369999999999</v>
      </c>
      <c r="R541" s="8">
        <v>2586.58</v>
      </c>
      <c r="S541" s="8">
        <v>1.7957369999999999</v>
      </c>
      <c r="T541" s="82">
        <v>2351.84</v>
      </c>
      <c r="U541" s="81" t="str">
        <f t="shared" si="16"/>
        <v>92020</v>
      </c>
      <c r="V541" s="80" t="str">
        <f t="shared" si="17"/>
        <v>Acima de 120 dias</v>
      </c>
    </row>
    <row r="542" spans="1:22" x14ac:dyDescent="0.3">
      <c r="A542" s="4">
        <v>44316</v>
      </c>
      <c r="B542" s="8">
        <v>29894663000189</v>
      </c>
      <c r="C542" s="8" t="s">
        <v>96</v>
      </c>
      <c r="D542" s="4">
        <v>44040</v>
      </c>
      <c r="E542" s="8">
        <v>83.5</v>
      </c>
      <c r="F542" s="4">
        <v>44234</v>
      </c>
      <c r="G542" s="8">
        <v>-82</v>
      </c>
      <c r="H542" s="4">
        <v>46514</v>
      </c>
      <c r="I542" s="8">
        <v>2198</v>
      </c>
      <c r="J542" s="8">
        <v>302629341</v>
      </c>
      <c r="K542" s="8">
        <v>84</v>
      </c>
      <c r="N542" s="8">
        <v>1.3947789791491452</v>
      </c>
      <c r="O542" s="71">
        <v>3727.66</v>
      </c>
      <c r="P542" s="8">
        <v>4073.9100000000008</v>
      </c>
      <c r="Q542" s="8">
        <v>1.739778</v>
      </c>
      <c r="R542" s="8">
        <v>4094.87</v>
      </c>
      <c r="S542" s="8">
        <v>1.739778</v>
      </c>
      <c r="T542" s="82">
        <v>3727.66</v>
      </c>
      <c r="U542" s="81" t="str">
        <f t="shared" si="16"/>
        <v>72020</v>
      </c>
      <c r="V542" s="80" t="str">
        <f t="shared" si="17"/>
        <v>61 a 90 dias</v>
      </c>
    </row>
    <row r="543" spans="1:22" x14ac:dyDescent="0.3">
      <c r="A543" s="4">
        <v>44316</v>
      </c>
      <c r="B543" s="8">
        <v>29894663000189</v>
      </c>
      <c r="C543" s="8" t="s">
        <v>96</v>
      </c>
      <c r="D543" s="4">
        <v>44099</v>
      </c>
      <c r="E543" s="8">
        <v>132</v>
      </c>
      <c r="F543" s="4">
        <v>44234</v>
      </c>
      <c r="G543" s="8">
        <v>-82</v>
      </c>
      <c r="H543" s="4">
        <v>46638</v>
      </c>
      <c r="I543" s="8">
        <v>2322</v>
      </c>
      <c r="J543" s="8">
        <v>302630565</v>
      </c>
      <c r="K543" s="8">
        <v>84</v>
      </c>
      <c r="N543" s="8">
        <v>1.430644</v>
      </c>
      <c r="O543" s="71">
        <v>5974.61</v>
      </c>
      <c r="P543" s="8">
        <v>6438.659999999998</v>
      </c>
      <c r="Q543" s="8">
        <v>1.7774239999999999</v>
      </c>
      <c r="R543" s="8">
        <v>6589.69</v>
      </c>
      <c r="S543" s="8">
        <v>1.7774239999999999</v>
      </c>
      <c r="T543" s="82">
        <v>5974.61</v>
      </c>
      <c r="U543" s="81" t="str">
        <f t="shared" si="16"/>
        <v>92020</v>
      </c>
      <c r="V543" s="80" t="str">
        <f t="shared" si="17"/>
        <v>61 a 90 dias</v>
      </c>
    </row>
    <row r="544" spans="1:22" x14ac:dyDescent="0.3">
      <c r="A544" s="4">
        <v>44316</v>
      </c>
      <c r="B544" s="8">
        <v>29894663000189</v>
      </c>
      <c r="C544" s="8" t="s">
        <v>96</v>
      </c>
      <c r="D544" s="4">
        <v>44001</v>
      </c>
      <c r="E544" s="8">
        <v>162.5</v>
      </c>
      <c r="F544" s="4">
        <v>44323</v>
      </c>
      <c r="G544" s="8">
        <v>7</v>
      </c>
      <c r="H544" s="4">
        <v>46545</v>
      </c>
      <c r="I544" s="8">
        <v>2229</v>
      </c>
      <c r="J544" s="8">
        <v>302642723</v>
      </c>
      <c r="K544" s="8">
        <v>84</v>
      </c>
      <c r="N544" s="8">
        <v>1.4360029999999999</v>
      </c>
      <c r="O544" s="71">
        <v>6733.33</v>
      </c>
      <c r="P544" s="8">
        <v>7886.9600000000028</v>
      </c>
      <c r="Q544" s="8">
        <v>1.780729</v>
      </c>
      <c r="R544" s="8">
        <v>7447.13</v>
      </c>
      <c r="S544" s="8">
        <v>1.780729</v>
      </c>
      <c r="T544" s="82">
        <v>6733.33</v>
      </c>
      <c r="U544" s="81" t="str">
        <f t="shared" si="16"/>
        <v>62020</v>
      </c>
      <c r="V544" s="80" t="str">
        <f t="shared" si="17"/>
        <v>1 a 30 dias</v>
      </c>
    </row>
    <row r="545" spans="1:22" x14ac:dyDescent="0.3">
      <c r="A545" s="4">
        <v>44316</v>
      </c>
      <c r="B545" s="8">
        <v>29894663000189</v>
      </c>
      <c r="C545" s="8" t="s">
        <v>96</v>
      </c>
      <c r="D545" s="4">
        <v>44074</v>
      </c>
      <c r="E545" s="8">
        <v>142.41</v>
      </c>
      <c r="F545" s="4">
        <v>44172</v>
      </c>
      <c r="G545" s="8">
        <v>-144</v>
      </c>
      <c r="H545" s="4">
        <v>46608</v>
      </c>
      <c r="I545" s="8">
        <v>2292</v>
      </c>
      <c r="J545" s="8">
        <v>302659331</v>
      </c>
      <c r="K545" s="8">
        <v>84</v>
      </c>
      <c r="N545" s="8">
        <v>1.3599999999999999</v>
      </c>
      <c r="O545" s="71">
        <v>7007.44</v>
      </c>
      <c r="P545" s="8">
        <v>7131.8600000000042</v>
      </c>
      <c r="Q545" s="8">
        <v>1.603497</v>
      </c>
      <c r="R545" s="8">
        <v>7492.35</v>
      </c>
      <c r="S545" s="8">
        <v>1.603497</v>
      </c>
      <c r="T545" s="82">
        <v>7007.44</v>
      </c>
      <c r="U545" s="81" t="str">
        <f t="shared" si="16"/>
        <v>82020</v>
      </c>
      <c r="V545" s="80" t="str">
        <f t="shared" si="17"/>
        <v>Acima de 120 dias</v>
      </c>
    </row>
    <row r="546" spans="1:22" x14ac:dyDescent="0.3">
      <c r="A546" s="4">
        <v>44316</v>
      </c>
      <c r="B546" s="8">
        <v>29894663000189</v>
      </c>
      <c r="C546" s="8" t="s">
        <v>96</v>
      </c>
      <c r="D546" s="4">
        <v>44074</v>
      </c>
      <c r="E546" s="8">
        <v>45.55</v>
      </c>
      <c r="F546" s="4">
        <v>44262</v>
      </c>
      <c r="G546" s="8">
        <v>-54</v>
      </c>
      <c r="H546" s="4">
        <v>46608</v>
      </c>
      <c r="I546" s="8">
        <v>2292</v>
      </c>
      <c r="J546" s="8">
        <v>302665207</v>
      </c>
      <c r="K546" s="8">
        <v>84</v>
      </c>
      <c r="N546" s="8">
        <v>1.3599999999999999</v>
      </c>
      <c r="O546" s="71">
        <v>2065.02</v>
      </c>
      <c r="P546" s="8">
        <v>2281.1300000000006</v>
      </c>
      <c r="Q546" s="8">
        <v>1.6706490000000001</v>
      </c>
      <c r="R546" s="8">
        <v>2259.79</v>
      </c>
      <c r="S546" s="8">
        <v>1.6706490000000001</v>
      </c>
      <c r="T546" s="82">
        <v>2065.02</v>
      </c>
      <c r="U546" s="81" t="str">
        <f t="shared" si="16"/>
        <v>82020</v>
      </c>
      <c r="V546" s="80" t="str">
        <f t="shared" si="17"/>
        <v>31 a 60 dias</v>
      </c>
    </row>
    <row r="547" spans="1:22" x14ac:dyDescent="0.3">
      <c r="A547" s="4">
        <v>44316</v>
      </c>
      <c r="B547" s="8">
        <v>29894663000189</v>
      </c>
      <c r="C547" s="8" t="s">
        <v>96</v>
      </c>
      <c r="D547" s="4">
        <v>44074</v>
      </c>
      <c r="E547" s="8">
        <v>49.35</v>
      </c>
      <c r="F547" s="4">
        <v>44323</v>
      </c>
      <c r="G547" s="8">
        <v>7</v>
      </c>
      <c r="H547" s="4">
        <v>46638</v>
      </c>
      <c r="I547" s="8">
        <v>2322</v>
      </c>
      <c r="J547" s="8">
        <v>302670689</v>
      </c>
      <c r="K547" s="8">
        <v>84</v>
      </c>
      <c r="N547" s="8">
        <v>1.4189770000000002</v>
      </c>
      <c r="O547" s="71">
        <v>2095.2199999999998</v>
      </c>
      <c r="P547" s="8">
        <v>2388.4700000000007</v>
      </c>
      <c r="Q547" s="8">
        <v>1.7617339999999999</v>
      </c>
      <c r="R547" s="8">
        <v>2323.9899999999998</v>
      </c>
      <c r="S547" s="8">
        <v>1.7617339999999999</v>
      </c>
      <c r="T547" s="82">
        <v>2095.2199999999998</v>
      </c>
      <c r="U547" s="81" t="str">
        <f t="shared" si="16"/>
        <v>82020</v>
      </c>
      <c r="V547" s="80" t="str">
        <f t="shared" si="17"/>
        <v>1 a 30 dias</v>
      </c>
    </row>
    <row r="548" spans="1:22" x14ac:dyDescent="0.3">
      <c r="A548" s="4">
        <v>44316</v>
      </c>
      <c r="B548" s="8">
        <v>29894663000189</v>
      </c>
      <c r="C548" s="8" t="s">
        <v>96</v>
      </c>
      <c r="D548" s="4">
        <v>44099</v>
      </c>
      <c r="E548" s="8">
        <v>313.5</v>
      </c>
      <c r="F548" s="4">
        <v>44172</v>
      </c>
      <c r="G548" s="8">
        <v>-144</v>
      </c>
      <c r="H548" s="4">
        <v>46638</v>
      </c>
      <c r="I548" s="8">
        <v>2322</v>
      </c>
      <c r="J548" s="8">
        <v>302689458</v>
      </c>
      <c r="K548" s="8">
        <v>84</v>
      </c>
      <c r="N548" s="8">
        <v>1.441405</v>
      </c>
      <c r="O548" s="71">
        <v>14772.37</v>
      </c>
      <c r="P548" s="8">
        <v>15236.599999999997</v>
      </c>
      <c r="Q548" s="8">
        <v>1.788897</v>
      </c>
      <c r="R548" s="8">
        <v>16228.69</v>
      </c>
      <c r="S548" s="8">
        <v>1.788897</v>
      </c>
      <c r="T548" s="82">
        <v>14772.37</v>
      </c>
      <c r="U548" s="81" t="str">
        <f t="shared" si="16"/>
        <v>92020</v>
      </c>
      <c r="V548" s="80" t="str">
        <f t="shared" si="17"/>
        <v>Acima de 120 dias</v>
      </c>
    </row>
    <row r="549" spans="1:22" x14ac:dyDescent="0.3">
      <c r="A549" s="4">
        <v>44316</v>
      </c>
      <c r="B549" s="8">
        <v>29894663000189</v>
      </c>
      <c r="C549" s="8" t="s">
        <v>96</v>
      </c>
      <c r="D549" s="4">
        <v>43903</v>
      </c>
      <c r="E549" s="8">
        <v>398.95</v>
      </c>
      <c r="F549" s="4">
        <v>44081</v>
      </c>
      <c r="G549" s="8">
        <v>-235</v>
      </c>
      <c r="H549" s="4">
        <v>46029</v>
      </c>
      <c r="I549" s="8">
        <v>1713</v>
      </c>
      <c r="J549" s="8">
        <v>302700180</v>
      </c>
      <c r="K549" s="8">
        <v>72</v>
      </c>
      <c r="N549" s="8">
        <v>1.5171538423928312</v>
      </c>
      <c r="O549" s="71">
        <v>16695.95</v>
      </c>
      <c r="P549" s="8">
        <v>17062.519999999997</v>
      </c>
      <c r="Q549" s="8">
        <v>2.0643590000000001</v>
      </c>
      <c r="R549" s="8">
        <v>18514.97</v>
      </c>
      <c r="S549" s="8">
        <v>2.0643590000000001</v>
      </c>
      <c r="T549" s="82">
        <v>16695.95</v>
      </c>
      <c r="U549" s="81" t="str">
        <f t="shared" si="16"/>
        <v>32020</v>
      </c>
      <c r="V549" s="80" t="str">
        <f t="shared" si="17"/>
        <v>Acima de 120 dias</v>
      </c>
    </row>
    <row r="550" spans="1:22" x14ac:dyDescent="0.3">
      <c r="A550" s="4">
        <v>44316</v>
      </c>
      <c r="B550" s="8">
        <v>29894663000189</v>
      </c>
      <c r="C550" s="8" t="s">
        <v>96</v>
      </c>
      <c r="D550" s="4">
        <v>43936</v>
      </c>
      <c r="E550" s="8">
        <v>51.33</v>
      </c>
      <c r="F550" s="4">
        <v>44323</v>
      </c>
      <c r="G550" s="8">
        <v>7</v>
      </c>
      <c r="H550" s="4">
        <v>46090</v>
      </c>
      <c r="I550" s="8">
        <v>1774</v>
      </c>
      <c r="J550" s="8">
        <v>302713329</v>
      </c>
      <c r="K550" s="8">
        <v>72</v>
      </c>
      <c r="N550" s="8">
        <v>1.5130000000000001</v>
      </c>
      <c r="O550" s="71">
        <v>1772.48</v>
      </c>
      <c r="P550" s="8">
        <v>2218.1800000000007</v>
      </c>
      <c r="Q550" s="8">
        <v>2.05505</v>
      </c>
      <c r="R550" s="8">
        <v>2016.35</v>
      </c>
      <c r="S550" s="8">
        <v>2.05505</v>
      </c>
      <c r="T550" s="82">
        <v>1772.48</v>
      </c>
      <c r="U550" s="81" t="str">
        <f t="shared" si="16"/>
        <v>42020</v>
      </c>
      <c r="V550" s="80" t="str">
        <f t="shared" si="17"/>
        <v>1 a 30 dias</v>
      </c>
    </row>
    <row r="551" spans="1:22" x14ac:dyDescent="0.3">
      <c r="A551" s="4">
        <v>44316</v>
      </c>
      <c r="B551" s="8">
        <v>29894663000189</v>
      </c>
      <c r="C551" s="8" t="s">
        <v>96</v>
      </c>
      <c r="D551" s="4">
        <v>44001</v>
      </c>
      <c r="E551" s="8">
        <v>22.22</v>
      </c>
      <c r="F551" s="4">
        <v>44142</v>
      </c>
      <c r="G551" s="8">
        <v>-174</v>
      </c>
      <c r="H551" s="4">
        <v>46119</v>
      </c>
      <c r="I551" s="8">
        <v>1803</v>
      </c>
      <c r="J551" s="8">
        <v>302721728</v>
      </c>
      <c r="K551" s="8">
        <v>72</v>
      </c>
      <c r="N551" s="8">
        <v>1.396642778390295</v>
      </c>
      <c r="O551" s="71">
        <v>956.91</v>
      </c>
      <c r="P551" s="8">
        <v>987.68000000000029</v>
      </c>
      <c r="Q551" s="8">
        <v>1.791609</v>
      </c>
      <c r="R551" s="8">
        <v>1041.29</v>
      </c>
      <c r="S551" s="8">
        <v>1.791609</v>
      </c>
      <c r="T551" s="82">
        <v>956.91</v>
      </c>
      <c r="U551" s="81" t="str">
        <f t="shared" si="16"/>
        <v>62020</v>
      </c>
      <c r="V551" s="80" t="str">
        <f t="shared" si="17"/>
        <v>Acima de 120 dias</v>
      </c>
    </row>
    <row r="552" spans="1:22" x14ac:dyDescent="0.3">
      <c r="A552" s="4">
        <v>44316</v>
      </c>
      <c r="B552" s="8">
        <v>29894663000189</v>
      </c>
      <c r="C552" s="8" t="s">
        <v>96</v>
      </c>
      <c r="D552" s="4">
        <v>44040</v>
      </c>
      <c r="E552" s="8">
        <v>285.25</v>
      </c>
      <c r="F552" s="4">
        <v>44234</v>
      </c>
      <c r="G552" s="8">
        <v>-82</v>
      </c>
      <c r="H552" s="4">
        <v>46608</v>
      </c>
      <c r="I552" s="8">
        <v>2292</v>
      </c>
      <c r="J552" s="8">
        <v>302764843</v>
      </c>
      <c r="K552" s="8">
        <v>84</v>
      </c>
      <c r="N552" s="8">
        <v>1.3599999999999999</v>
      </c>
      <c r="O552" s="71">
        <v>13362.07</v>
      </c>
      <c r="P552" s="8">
        <v>14068.210000000001</v>
      </c>
      <c r="Q552" s="8">
        <v>1.6312629999999999</v>
      </c>
      <c r="R552" s="8">
        <v>14436.74</v>
      </c>
      <c r="S552" s="8">
        <v>1.6312629999999999</v>
      </c>
      <c r="T552" s="82">
        <v>13362.07</v>
      </c>
      <c r="U552" s="81" t="str">
        <f t="shared" si="16"/>
        <v>72020</v>
      </c>
      <c r="V552" s="80" t="str">
        <f t="shared" si="17"/>
        <v>61 a 90 dias</v>
      </c>
    </row>
    <row r="553" spans="1:22" x14ac:dyDescent="0.3">
      <c r="A553" s="4">
        <v>44316</v>
      </c>
      <c r="B553" s="8">
        <v>29894663000189</v>
      </c>
      <c r="C553" s="8" t="s">
        <v>96</v>
      </c>
      <c r="D553" s="4">
        <v>44074</v>
      </c>
      <c r="E553" s="8">
        <v>180</v>
      </c>
      <c r="F553" s="4">
        <v>44323</v>
      </c>
      <c r="G553" s="8">
        <v>7</v>
      </c>
      <c r="H553" s="4">
        <v>45876</v>
      </c>
      <c r="I553" s="8">
        <v>1560</v>
      </c>
      <c r="J553" s="8">
        <v>302766691</v>
      </c>
      <c r="K553" s="8">
        <v>60</v>
      </c>
      <c r="N553" s="8">
        <v>1.3599999999999999</v>
      </c>
      <c r="O553" s="71">
        <v>6147.06</v>
      </c>
      <c r="P553" s="8">
        <v>7390.5399999999981</v>
      </c>
      <c r="Q553" s="8">
        <v>1.786775</v>
      </c>
      <c r="R553" s="8">
        <v>6749.66</v>
      </c>
      <c r="S553" s="8">
        <v>1.786775</v>
      </c>
      <c r="T553" s="82">
        <v>6147.06</v>
      </c>
      <c r="U553" s="81" t="str">
        <f t="shared" si="16"/>
        <v>82020</v>
      </c>
      <c r="V553" s="80" t="str">
        <f t="shared" si="17"/>
        <v>1 a 30 dias</v>
      </c>
    </row>
    <row r="554" spans="1:22" x14ac:dyDescent="0.3">
      <c r="A554" s="4">
        <v>44316</v>
      </c>
      <c r="B554" s="8">
        <v>29894663000189</v>
      </c>
      <c r="C554" s="8" t="s">
        <v>96</v>
      </c>
      <c r="D554" s="4">
        <v>43936</v>
      </c>
      <c r="E554" s="8">
        <v>263.8</v>
      </c>
      <c r="F554" s="4">
        <v>44323</v>
      </c>
      <c r="G554" s="8">
        <v>7</v>
      </c>
      <c r="H554" s="4">
        <v>46090</v>
      </c>
      <c r="I554" s="8">
        <v>1774</v>
      </c>
      <c r="J554" s="8">
        <v>302810395</v>
      </c>
      <c r="K554" s="8">
        <v>72</v>
      </c>
      <c r="N554" s="8">
        <v>1.3599999999999999</v>
      </c>
      <c r="O554" s="71">
        <v>9942.6299999999992</v>
      </c>
      <c r="P554" s="8">
        <v>11931.75</v>
      </c>
      <c r="Q554" s="8">
        <v>1.6822189999999999</v>
      </c>
      <c r="R554" s="8">
        <v>10762.429999999998</v>
      </c>
      <c r="S554" s="8">
        <v>1.6822189999999999</v>
      </c>
      <c r="T554" s="82">
        <v>9942.6299999999992</v>
      </c>
      <c r="U554" s="81" t="str">
        <f t="shared" si="16"/>
        <v>42020</v>
      </c>
      <c r="V554" s="80" t="str">
        <f t="shared" si="17"/>
        <v>1 a 30 dias</v>
      </c>
    </row>
    <row r="555" spans="1:22" x14ac:dyDescent="0.3">
      <c r="A555" s="4">
        <v>44316</v>
      </c>
      <c r="B555" s="8">
        <v>29894663000189</v>
      </c>
      <c r="C555" s="8" t="s">
        <v>96</v>
      </c>
      <c r="D555" s="4">
        <v>44001</v>
      </c>
      <c r="E555" s="8">
        <v>56.87</v>
      </c>
      <c r="F555" s="4">
        <v>44262</v>
      </c>
      <c r="G555" s="8">
        <v>-54</v>
      </c>
      <c r="H555" s="4">
        <v>46090</v>
      </c>
      <c r="I555" s="8">
        <v>1774</v>
      </c>
      <c r="J555" s="8">
        <v>302816410</v>
      </c>
      <c r="K555" s="8">
        <v>72</v>
      </c>
      <c r="N555" s="8">
        <v>1.5130000000000001</v>
      </c>
      <c r="O555" s="71">
        <v>2073.71</v>
      </c>
      <c r="P555" s="8">
        <v>2423.6399999999994</v>
      </c>
      <c r="Q555" s="8">
        <v>2.0635789999999998</v>
      </c>
      <c r="R555" s="8">
        <v>2347.6800000000003</v>
      </c>
      <c r="S555" s="8">
        <v>2.0635789999999998</v>
      </c>
      <c r="T555" s="82">
        <v>2073.71</v>
      </c>
      <c r="U555" s="81" t="str">
        <f t="shared" si="16"/>
        <v>62020</v>
      </c>
      <c r="V555" s="80" t="str">
        <f t="shared" si="17"/>
        <v>31 a 60 dias</v>
      </c>
    </row>
    <row r="556" spans="1:22" x14ac:dyDescent="0.3">
      <c r="A556" s="4">
        <v>44316</v>
      </c>
      <c r="B556" s="8">
        <v>29894663000189</v>
      </c>
      <c r="C556" s="8" t="s">
        <v>96</v>
      </c>
      <c r="D556" s="4">
        <v>43978</v>
      </c>
      <c r="E556" s="8">
        <v>82.45</v>
      </c>
      <c r="F556" s="4">
        <v>44323</v>
      </c>
      <c r="G556" s="8">
        <v>7</v>
      </c>
      <c r="H556" s="4">
        <v>46119</v>
      </c>
      <c r="I556" s="8">
        <v>1803</v>
      </c>
      <c r="J556" s="8">
        <v>302818414</v>
      </c>
      <c r="K556" s="8">
        <v>72</v>
      </c>
      <c r="N556" s="8">
        <v>1.3599999999999999</v>
      </c>
      <c r="O556" s="71">
        <v>3243.1299999999997</v>
      </c>
      <c r="P556" s="8">
        <v>3748.68</v>
      </c>
      <c r="Q556" s="8">
        <v>1.5480769999999999</v>
      </c>
      <c r="R556" s="8">
        <v>3400.54</v>
      </c>
      <c r="S556" s="8">
        <v>1.5480769999999999</v>
      </c>
      <c r="T556" s="82">
        <v>3243.1299999999997</v>
      </c>
      <c r="U556" s="81" t="str">
        <f t="shared" si="16"/>
        <v>52020</v>
      </c>
      <c r="V556" s="80" t="str">
        <f t="shared" si="17"/>
        <v>1 a 30 dias</v>
      </c>
    </row>
    <row r="557" spans="1:22" x14ac:dyDescent="0.3">
      <c r="A557" s="4">
        <v>44316</v>
      </c>
      <c r="B557" s="8">
        <v>29894663000189</v>
      </c>
      <c r="C557" s="8" t="s">
        <v>96</v>
      </c>
      <c r="D557" s="4">
        <v>43978</v>
      </c>
      <c r="E557" s="8">
        <v>79.150000000000006</v>
      </c>
      <c r="F557" s="4">
        <v>44081</v>
      </c>
      <c r="G557" s="8">
        <v>-235</v>
      </c>
      <c r="H557" s="4">
        <v>46119</v>
      </c>
      <c r="I557" s="8">
        <v>1803</v>
      </c>
      <c r="J557" s="8">
        <v>302822892</v>
      </c>
      <c r="K557" s="8">
        <v>72</v>
      </c>
      <c r="N557" s="8">
        <v>1.4072216541211415</v>
      </c>
      <c r="O557" s="71">
        <v>3562.3199999999997</v>
      </c>
      <c r="P557" s="8">
        <v>3548.6100000000019</v>
      </c>
      <c r="Q557" s="8">
        <v>1.798144</v>
      </c>
      <c r="R557" s="8">
        <v>3858.89</v>
      </c>
      <c r="S557" s="8">
        <v>1.798144</v>
      </c>
      <c r="T557" s="82">
        <v>3562.3199999999997</v>
      </c>
      <c r="U557" s="81" t="str">
        <f t="shared" si="16"/>
        <v>52020</v>
      </c>
      <c r="V557" s="80" t="str">
        <f t="shared" si="17"/>
        <v>Acima de 120 dias</v>
      </c>
    </row>
    <row r="558" spans="1:22" x14ac:dyDescent="0.3">
      <c r="A558" s="4">
        <v>44316</v>
      </c>
      <c r="B558" s="8">
        <v>29894663000189</v>
      </c>
      <c r="C558" s="8" t="s">
        <v>96</v>
      </c>
      <c r="D558" s="4">
        <v>44134</v>
      </c>
      <c r="E558" s="8">
        <v>100.08</v>
      </c>
      <c r="F558" s="4">
        <v>44234</v>
      </c>
      <c r="G558" s="8">
        <v>-82</v>
      </c>
      <c r="H558" s="4">
        <v>46699</v>
      </c>
      <c r="I558" s="8">
        <v>2383</v>
      </c>
      <c r="J558" s="8">
        <v>302828643</v>
      </c>
      <c r="K558" s="8">
        <v>84</v>
      </c>
      <c r="N558" s="8">
        <v>1.4012560000000001</v>
      </c>
      <c r="O558" s="71">
        <v>4631.96</v>
      </c>
      <c r="P558" s="8">
        <v>4871.57</v>
      </c>
      <c r="Q558" s="8">
        <v>1.737115</v>
      </c>
      <c r="R558" s="8">
        <v>5106.32</v>
      </c>
      <c r="S558" s="8">
        <v>1.737115</v>
      </c>
      <c r="T558" s="82">
        <v>4631.96</v>
      </c>
      <c r="U558" s="81" t="str">
        <f t="shared" si="16"/>
        <v>102020</v>
      </c>
      <c r="V558" s="80" t="str">
        <f t="shared" si="17"/>
        <v>61 a 90 dias</v>
      </c>
    </row>
    <row r="559" spans="1:22" x14ac:dyDescent="0.3">
      <c r="A559" s="4">
        <v>44316</v>
      </c>
      <c r="B559" s="8">
        <v>29894663000189</v>
      </c>
      <c r="C559" s="8" t="s">
        <v>96</v>
      </c>
      <c r="D559" s="4">
        <v>44001</v>
      </c>
      <c r="E559" s="8">
        <v>313.5</v>
      </c>
      <c r="F559" s="4">
        <v>44262</v>
      </c>
      <c r="G559" s="8">
        <v>-54</v>
      </c>
      <c r="H559" s="4">
        <v>46514</v>
      </c>
      <c r="I559" s="8">
        <v>2198</v>
      </c>
      <c r="J559" s="8">
        <v>302831269</v>
      </c>
      <c r="K559" s="8">
        <v>84</v>
      </c>
      <c r="N559" s="8">
        <v>1.4465918409247336</v>
      </c>
      <c r="O559" s="71">
        <v>13491.52</v>
      </c>
      <c r="P559" s="8">
        <v>15068.74</v>
      </c>
      <c r="Q559" s="8">
        <v>1.7920290000000001</v>
      </c>
      <c r="R559" s="8">
        <v>14840.4</v>
      </c>
      <c r="S559" s="8">
        <v>1.7920290000000001</v>
      </c>
      <c r="T559" s="82">
        <v>13491.52</v>
      </c>
      <c r="U559" s="81" t="str">
        <f t="shared" si="16"/>
        <v>62020</v>
      </c>
      <c r="V559" s="80" t="str">
        <f t="shared" si="17"/>
        <v>31 a 60 dias</v>
      </c>
    </row>
    <row r="560" spans="1:22" x14ac:dyDescent="0.3">
      <c r="A560" s="4">
        <v>44316</v>
      </c>
      <c r="B560" s="8">
        <v>29894663000189</v>
      </c>
      <c r="C560" s="8" t="s">
        <v>96</v>
      </c>
      <c r="D560" s="4">
        <v>44134</v>
      </c>
      <c r="E560" s="8">
        <v>71</v>
      </c>
      <c r="F560" s="4">
        <v>44323</v>
      </c>
      <c r="G560" s="8">
        <v>7</v>
      </c>
      <c r="H560" s="4">
        <v>46699</v>
      </c>
      <c r="I560" s="8">
        <v>2383</v>
      </c>
      <c r="J560" s="8">
        <v>302833637</v>
      </c>
      <c r="K560" s="8">
        <v>84</v>
      </c>
      <c r="N560" s="8">
        <v>1.422067</v>
      </c>
      <c r="O560" s="71">
        <v>3052.74</v>
      </c>
      <c r="P560" s="8">
        <v>3431.2500000000005</v>
      </c>
      <c r="Q560" s="8">
        <v>1.759185</v>
      </c>
      <c r="R560" s="8">
        <v>3387.22</v>
      </c>
      <c r="S560" s="8">
        <v>1.759185</v>
      </c>
      <c r="T560" s="82">
        <v>3052.74</v>
      </c>
      <c r="U560" s="81" t="str">
        <f t="shared" si="16"/>
        <v>102020</v>
      </c>
      <c r="V560" s="80" t="str">
        <f t="shared" si="17"/>
        <v>1 a 30 dias</v>
      </c>
    </row>
    <row r="561" spans="1:22" x14ac:dyDescent="0.3">
      <c r="A561" s="4">
        <v>44316</v>
      </c>
      <c r="B561" s="8">
        <v>29894663000189</v>
      </c>
      <c r="C561" s="8" t="s">
        <v>96</v>
      </c>
      <c r="D561" s="4">
        <v>44040</v>
      </c>
      <c r="E561" s="8">
        <v>311.75</v>
      </c>
      <c r="F561" s="4">
        <v>44142</v>
      </c>
      <c r="G561" s="8">
        <v>-174</v>
      </c>
      <c r="H561" s="4">
        <v>46545</v>
      </c>
      <c r="I561" s="8">
        <v>2229</v>
      </c>
      <c r="J561" s="8">
        <v>302834952</v>
      </c>
      <c r="K561" s="8">
        <v>84</v>
      </c>
      <c r="N561" s="8">
        <v>1.3599999999999999</v>
      </c>
      <c r="O561" s="71">
        <v>15412.11</v>
      </c>
      <c r="P561" s="8">
        <v>15487.899999999996</v>
      </c>
      <c r="Q561" s="8">
        <v>1.6166609999999999</v>
      </c>
      <c r="R561" s="8">
        <v>16488.18</v>
      </c>
      <c r="S561" s="8">
        <v>1.6166609999999999</v>
      </c>
      <c r="T561" s="82">
        <v>15412.11</v>
      </c>
      <c r="U561" s="81" t="str">
        <f t="shared" si="16"/>
        <v>72020</v>
      </c>
      <c r="V561" s="80" t="str">
        <f t="shared" si="17"/>
        <v>Acima de 120 dias</v>
      </c>
    </row>
    <row r="562" spans="1:22" x14ac:dyDescent="0.3">
      <c r="A562" s="4">
        <v>44316</v>
      </c>
      <c r="B562" s="8">
        <v>29894663000189</v>
      </c>
      <c r="C562" s="8" t="s">
        <v>96</v>
      </c>
      <c r="D562" s="4">
        <v>44040</v>
      </c>
      <c r="E562" s="8">
        <v>236.43</v>
      </c>
      <c r="F562" s="4">
        <v>44050</v>
      </c>
      <c r="G562" s="8">
        <v>-266</v>
      </c>
      <c r="H562" s="4">
        <v>46545</v>
      </c>
      <c r="I562" s="8">
        <v>2229</v>
      </c>
      <c r="J562" s="8">
        <v>302840668</v>
      </c>
      <c r="K562" s="8">
        <v>84</v>
      </c>
      <c r="N562" s="8">
        <v>1.4393676721565838</v>
      </c>
      <c r="O562" s="71">
        <v>11906.130000000001</v>
      </c>
      <c r="P562" s="8">
        <v>11438.29</v>
      </c>
      <c r="Q562" s="8">
        <v>1.7874209999999999</v>
      </c>
      <c r="R562" s="8">
        <v>12952.21</v>
      </c>
      <c r="S562" s="8">
        <v>1.7874209999999999</v>
      </c>
      <c r="T562" s="82">
        <v>11906.130000000001</v>
      </c>
      <c r="U562" s="81" t="str">
        <f t="shared" si="16"/>
        <v>72020</v>
      </c>
      <c r="V562" s="80" t="str">
        <f t="shared" si="17"/>
        <v>Acima de 120 dias</v>
      </c>
    </row>
    <row r="563" spans="1:22" x14ac:dyDescent="0.3">
      <c r="A563" s="4">
        <v>44316</v>
      </c>
      <c r="B563" s="8">
        <v>29894663000189</v>
      </c>
      <c r="C563" s="8" t="s">
        <v>96</v>
      </c>
      <c r="D563" s="4">
        <v>44099</v>
      </c>
      <c r="E563" s="8">
        <v>51</v>
      </c>
      <c r="F563" s="4">
        <v>44262</v>
      </c>
      <c r="G563" s="8">
        <v>-54</v>
      </c>
      <c r="H563" s="4">
        <v>46667</v>
      </c>
      <c r="I563" s="8">
        <v>2351</v>
      </c>
      <c r="J563" s="8">
        <v>302842836</v>
      </c>
      <c r="K563" s="8">
        <v>84</v>
      </c>
      <c r="N563" s="8">
        <v>1.4205080000000001</v>
      </c>
      <c r="O563" s="71">
        <v>2279.87</v>
      </c>
      <c r="P563" s="8">
        <v>2460.6800000000003</v>
      </c>
      <c r="Q563" s="8">
        <v>1.762418</v>
      </c>
      <c r="R563" s="8">
        <v>2519.56</v>
      </c>
      <c r="S563" s="8">
        <v>1.762418</v>
      </c>
      <c r="T563" s="82">
        <v>2279.87</v>
      </c>
      <c r="U563" s="81" t="str">
        <f t="shared" si="16"/>
        <v>92020</v>
      </c>
      <c r="V563" s="80" t="str">
        <f t="shared" si="17"/>
        <v>31 a 60 dias</v>
      </c>
    </row>
    <row r="564" spans="1:22" x14ac:dyDescent="0.3">
      <c r="A564" s="4">
        <v>44316</v>
      </c>
      <c r="B564" s="8">
        <v>29894663000189</v>
      </c>
      <c r="C564" s="8" t="s">
        <v>96</v>
      </c>
      <c r="D564" s="4">
        <v>44134</v>
      </c>
      <c r="E564" s="8">
        <v>73.900000000000006</v>
      </c>
      <c r="F564" s="4">
        <v>44262</v>
      </c>
      <c r="G564" s="8">
        <v>-54</v>
      </c>
      <c r="H564" s="4">
        <v>46638</v>
      </c>
      <c r="I564" s="8">
        <v>2322</v>
      </c>
      <c r="J564" s="8">
        <v>302852646</v>
      </c>
      <c r="K564" s="8">
        <v>84</v>
      </c>
      <c r="N564" s="8">
        <v>1.412723</v>
      </c>
      <c r="O564" s="71">
        <v>3286.93</v>
      </c>
      <c r="P564" s="8">
        <v>3611.62</v>
      </c>
      <c r="Q564" s="8">
        <v>1.759981</v>
      </c>
      <c r="R564" s="8">
        <v>3634.6499999999996</v>
      </c>
      <c r="S564" s="8">
        <v>1.759981</v>
      </c>
      <c r="T564" s="82">
        <v>3286.93</v>
      </c>
      <c r="U564" s="81" t="str">
        <f t="shared" si="16"/>
        <v>102020</v>
      </c>
      <c r="V564" s="80" t="str">
        <f t="shared" si="17"/>
        <v>31 a 60 dias</v>
      </c>
    </row>
    <row r="565" spans="1:22" x14ac:dyDescent="0.3">
      <c r="A565" s="4">
        <v>44316</v>
      </c>
      <c r="B565" s="8">
        <v>29894663000189</v>
      </c>
      <c r="C565" s="8" t="s">
        <v>96</v>
      </c>
      <c r="D565" s="4">
        <v>44074</v>
      </c>
      <c r="E565" s="8">
        <v>35.15</v>
      </c>
      <c r="F565" s="4">
        <v>44234</v>
      </c>
      <c r="G565" s="8">
        <v>-82</v>
      </c>
      <c r="H565" s="4">
        <v>46608</v>
      </c>
      <c r="I565" s="8">
        <v>2292</v>
      </c>
      <c r="J565" s="8">
        <v>302859040</v>
      </c>
      <c r="K565" s="8">
        <v>84</v>
      </c>
      <c r="N565" s="8">
        <v>1.4349050000000001</v>
      </c>
      <c r="O565" s="71">
        <v>1577.48</v>
      </c>
      <c r="P565" s="8">
        <v>1716.4599999999994</v>
      </c>
      <c r="Q565" s="8">
        <v>1.787892</v>
      </c>
      <c r="R565" s="8">
        <v>1740.85</v>
      </c>
      <c r="S565" s="8">
        <v>1.787892</v>
      </c>
      <c r="T565" s="82">
        <v>1577.48</v>
      </c>
      <c r="U565" s="81" t="str">
        <f t="shared" si="16"/>
        <v>82020</v>
      </c>
      <c r="V565" s="80" t="str">
        <f t="shared" si="17"/>
        <v>61 a 90 dias</v>
      </c>
    </row>
    <row r="566" spans="1:22" x14ac:dyDescent="0.3">
      <c r="A566" s="4">
        <v>44316</v>
      </c>
      <c r="B566" s="8">
        <v>29894663000189</v>
      </c>
      <c r="C566" s="8" t="s">
        <v>96</v>
      </c>
      <c r="D566" s="4">
        <v>44099</v>
      </c>
      <c r="E566" s="8">
        <v>257.85000000000002</v>
      </c>
      <c r="F566" s="4">
        <v>44172</v>
      </c>
      <c r="G566" s="8">
        <v>-144</v>
      </c>
      <c r="H566" s="4">
        <v>46638</v>
      </c>
      <c r="I566" s="8">
        <v>2322</v>
      </c>
      <c r="J566" s="8">
        <v>302880544</v>
      </c>
      <c r="K566" s="8">
        <v>84</v>
      </c>
      <c r="N566" s="8">
        <v>1.4455119999999999</v>
      </c>
      <c r="O566" s="71">
        <v>12136.2</v>
      </c>
      <c r="P566" s="8">
        <v>12514.65</v>
      </c>
      <c r="Q566" s="8">
        <v>1.7932589999999999</v>
      </c>
      <c r="R566" s="8">
        <v>13332.6</v>
      </c>
      <c r="S566" s="8">
        <v>1.7932589999999999</v>
      </c>
      <c r="T566" s="82">
        <v>12136.2</v>
      </c>
      <c r="U566" s="81" t="str">
        <f t="shared" si="16"/>
        <v>92020</v>
      </c>
      <c r="V566" s="80" t="str">
        <f t="shared" si="17"/>
        <v>Acima de 120 dias</v>
      </c>
    </row>
    <row r="567" spans="1:22" x14ac:dyDescent="0.3">
      <c r="A567" s="4">
        <v>44316</v>
      </c>
      <c r="B567" s="8">
        <v>29894663000189</v>
      </c>
      <c r="C567" s="8" t="s">
        <v>96</v>
      </c>
      <c r="D567" s="4">
        <v>43903</v>
      </c>
      <c r="E567" s="8">
        <v>808</v>
      </c>
      <c r="F567" s="4">
        <v>44050</v>
      </c>
      <c r="G567" s="8">
        <v>-266</v>
      </c>
      <c r="H567" s="4">
        <v>46062</v>
      </c>
      <c r="I567" s="8">
        <v>1746</v>
      </c>
      <c r="J567" s="8">
        <v>302908132</v>
      </c>
      <c r="K567" s="8">
        <v>72</v>
      </c>
      <c r="N567" s="8">
        <v>1.5064412430248679</v>
      </c>
      <c r="O567" s="71">
        <v>34940.770000000004</v>
      </c>
      <c r="P567" s="8">
        <v>34940.85</v>
      </c>
      <c r="Q567" s="8">
        <v>2.0531640000000002</v>
      </c>
      <c r="R567" s="8">
        <v>38726.589999999997</v>
      </c>
      <c r="S567" s="8">
        <v>2.0531640000000002</v>
      </c>
      <c r="T567" s="82">
        <v>34940.770000000004</v>
      </c>
      <c r="U567" s="81" t="str">
        <f t="shared" si="16"/>
        <v>32020</v>
      </c>
      <c r="V567" s="80" t="str">
        <f t="shared" si="17"/>
        <v>Acima de 120 dias</v>
      </c>
    </row>
    <row r="568" spans="1:22" x14ac:dyDescent="0.3">
      <c r="A568" s="4">
        <v>44316</v>
      </c>
      <c r="B568" s="8">
        <v>29894663000189</v>
      </c>
      <c r="C568" s="8" t="s">
        <v>96</v>
      </c>
      <c r="D568" s="4">
        <v>43978</v>
      </c>
      <c r="E568" s="8">
        <v>36.9</v>
      </c>
      <c r="F568" s="4">
        <v>44172</v>
      </c>
      <c r="G568" s="8">
        <v>-144</v>
      </c>
      <c r="H568" s="4">
        <v>46119</v>
      </c>
      <c r="I568" s="8">
        <v>1803</v>
      </c>
      <c r="J568" s="8">
        <v>302922246</v>
      </c>
      <c r="K568" s="8">
        <v>72</v>
      </c>
      <c r="N568" s="8">
        <v>1.393988881621975</v>
      </c>
      <c r="O568" s="71">
        <v>36.9</v>
      </c>
      <c r="P568" s="8">
        <v>1660.8500000000006</v>
      </c>
      <c r="Q568" s="8">
        <v>1.7917989999999999</v>
      </c>
      <c r="R568" s="8">
        <v>36.9</v>
      </c>
      <c r="S568" s="8">
        <v>1.7917989999999999</v>
      </c>
      <c r="T568" s="82">
        <v>36.9</v>
      </c>
      <c r="U568" s="81" t="str">
        <f t="shared" si="16"/>
        <v>52020</v>
      </c>
      <c r="V568" s="80" t="str">
        <f t="shared" si="17"/>
        <v>Acima de 120 dias</v>
      </c>
    </row>
    <row r="569" spans="1:22" x14ac:dyDescent="0.3">
      <c r="A569" s="4">
        <v>44316</v>
      </c>
      <c r="B569" s="8">
        <v>29894663000189</v>
      </c>
      <c r="C569" s="8" t="s">
        <v>96</v>
      </c>
      <c r="D569" s="4">
        <v>44134</v>
      </c>
      <c r="E569" s="8">
        <v>50</v>
      </c>
      <c r="F569" s="4">
        <v>44172</v>
      </c>
      <c r="G569" s="8">
        <v>-144</v>
      </c>
      <c r="H569" s="4">
        <v>46699</v>
      </c>
      <c r="I569" s="8">
        <v>2383</v>
      </c>
      <c r="J569" s="8">
        <v>302933907</v>
      </c>
      <c r="K569" s="8">
        <v>84</v>
      </c>
      <c r="N569" s="8">
        <v>1.4118489999999999</v>
      </c>
      <c r="O569" s="71">
        <v>2406.8000000000002</v>
      </c>
      <c r="P569" s="8">
        <v>2424.8699999999994</v>
      </c>
      <c r="Q569" s="8">
        <v>1.7484120000000001</v>
      </c>
      <c r="R569" s="8">
        <v>2643.05</v>
      </c>
      <c r="S569" s="8">
        <v>1.7484120000000001</v>
      </c>
      <c r="T569" s="82">
        <v>2406.8000000000002</v>
      </c>
      <c r="U569" s="81" t="str">
        <f t="shared" si="16"/>
        <v>102020</v>
      </c>
      <c r="V569" s="80" t="str">
        <f t="shared" si="17"/>
        <v>Acima de 120 dias</v>
      </c>
    </row>
    <row r="570" spans="1:22" x14ac:dyDescent="0.3">
      <c r="A570" s="4">
        <v>44316</v>
      </c>
      <c r="B570" s="8">
        <v>29894663000189</v>
      </c>
      <c r="C570" s="8" t="s">
        <v>96</v>
      </c>
      <c r="D570" s="4">
        <v>44099</v>
      </c>
      <c r="E570" s="8">
        <v>255.6</v>
      </c>
      <c r="F570" s="4">
        <v>44234</v>
      </c>
      <c r="G570" s="8">
        <v>-82</v>
      </c>
      <c r="H570" s="4">
        <v>46575</v>
      </c>
      <c r="I570" s="8">
        <v>2259</v>
      </c>
      <c r="J570" s="8">
        <v>302947312</v>
      </c>
      <c r="K570" s="8">
        <v>84</v>
      </c>
      <c r="N570" s="8">
        <v>1.3599999999999999</v>
      </c>
      <c r="O570" s="71">
        <v>12647.48</v>
      </c>
      <c r="P570" s="8">
        <v>12605.120000000004</v>
      </c>
      <c r="Q570" s="8">
        <v>1.4131880000000001</v>
      </c>
      <c r="R570" s="8">
        <v>12844.51</v>
      </c>
      <c r="S570" s="8">
        <v>1.4131880000000001</v>
      </c>
      <c r="T570" s="82">
        <v>12647.48</v>
      </c>
      <c r="U570" s="81" t="str">
        <f t="shared" si="16"/>
        <v>92020</v>
      </c>
      <c r="V570" s="80" t="str">
        <f t="shared" si="17"/>
        <v>61 a 90 dias</v>
      </c>
    </row>
    <row r="571" spans="1:22" x14ac:dyDescent="0.3">
      <c r="A571" s="4">
        <v>44316</v>
      </c>
      <c r="B571" s="8">
        <v>29894663000189</v>
      </c>
      <c r="C571" s="8" t="s">
        <v>96</v>
      </c>
      <c r="D571" s="4">
        <v>44040</v>
      </c>
      <c r="E571" s="8">
        <v>400.18</v>
      </c>
      <c r="F571" s="4">
        <v>44234</v>
      </c>
      <c r="G571" s="8">
        <v>-82</v>
      </c>
      <c r="H571" s="4">
        <v>46575</v>
      </c>
      <c r="I571" s="8">
        <v>2259</v>
      </c>
      <c r="J571" s="8">
        <v>302957539</v>
      </c>
      <c r="K571" s="8">
        <v>84</v>
      </c>
      <c r="N571" s="8">
        <v>1.4433980000000002</v>
      </c>
      <c r="O571" s="71">
        <v>17836.98</v>
      </c>
      <c r="P571" s="8">
        <v>19453.610000000004</v>
      </c>
      <c r="Q571" s="8">
        <v>1.7916620000000001</v>
      </c>
      <c r="R571" s="8">
        <v>19636.39</v>
      </c>
      <c r="S571" s="8">
        <v>1.7916620000000001</v>
      </c>
      <c r="T571" s="82">
        <v>17836.98</v>
      </c>
      <c r="U571" s="81" t="str">
        <f t="shared" si="16"/>
        <v>72020</v>
      </c>
      <c r="V571" s="80" t="str">
        <f t="shared" si="17"/>
        <v>61 a 90 dias</v>
      </c>
    </row>
    <row r="572" spans="1:22" x14ac:dyDescent="0.3">
      <c r="A572" s="4">
        <v>44316</v>
      </c>
      <c r="B572" s="8">
        <v>29894663000189</v>
      </c>
      <c r="C572" s="8" t="s">
        <v>96</v>
      </c>
      <c r="D572" s="4">
        <v>44099</v>
      </c>
      <c r="E572" s="8">
        <v>48.62</v>
      </c>
      <c r="F572" s="4">
        <v>44234</v>
      </c>
      <c r="G572" s="8">
        <v>-82</v>
      </c>
      <c r="H572" s="4">
        <v>46699</v>
      </c>
      <c r="I572" s="8">
        <v>2383</v>
      </c>
      <c r="J572" s="8">
        <v>302986935</v>
      </c>
      <c r="K572" s="8">
        <v>84</v>
      </c>
      <c r="N572" s="8">
        <v>1.434596</v>
      </c>
      <c r="O572" s="71">
        <v>2219.67</v>
      </c>
      <c r="P572" s="8">
        <v>2301.0100000000002</v>
      </c>
      <c r="Q572" s="8">
        <v>1.7860339999999999</v>
      </c>
      <c r="R572" s="8">
        <v>2456.1799999999998</v>
      </c>
      <c r="S572" s="8">
        <v>1.7860339999999999</v>
      </c>
      <c r="T572" s="82">
        <v>2219.67</v>
      </c>
      <c r="U572" s="81" t="str">
        <f t="shared" si="16"/>
        <v>92020</v>
      </c>
      <c r="V572" s="80" t="str">
        <f t="shared" si="17"/>
        <v>61 a 90 dias</v>
      </c>
    </row>
    <row r="573" spans="1:22" x14ac:dyDescent="0.3">
      <c r="A573" s="4">
        <v>44316</v>
      </c>
      <c r="B573" s="8">
        <v>29894663000189</v>
      </c>
      <c r="C573" s="8" t="s">
        <v>96</v>
      </c>
      <c r="D573" s="4">
        <v>44001</v>
      </c>
      <c r="E573" s="8">
        <v>115.17</v>
      </c>
      <c r="F573" s="4">
        <v>44019</v>
      </c>
      <c r="G573" s="8">
        <v>-297</v>
      </c>
      <c r="H573" s="4">
        <v>45054</v>
      </c>
      <c r="I573" s="8">
        <v>738</v>
      </c>
      <c r="J573" s="8">
        <v>303035916</v>
      </c>
      <c r="K573" s="8">
        <v>36</v>
      </c>
      <c r="N573" s="8">
        <v>1.3599999999999999</v>
      </c>
      <c r="O573" s="71">
        <v>3494.93</v>
      </c>
      <c r="P573" s="8">
        <v>3196.4900000000002</v>
      </c>
      <c r="Q573" s="8">
        <v>1.7898339999999999</v>
      </c>
      <c r="R573" s="8">
        <v>3609.81</v>
      </c>
      <c r="S573" s="8">
        <v>1.7898339999999999</v>
      </c>
      <c r="T573" s="82">
        <v>3494.93</v>
      </c>
      <c r="U573" s="81" t="str">
        <f t="shared" si="16"/>
        <v>62020</v>
      </c>
      <c r="V573" s="80" t="str">
        <f t="shared" si="17"/>
        <v>Acima de 120 dias</v>
      </c>
    </row>
    <row r="574" spans="1:22" x14ac:dyDescent="0.3">
      <c r="A574" s="4">
        <v>44316</v>
      </c>
      <c r="B574" s="8">
        <v>29894663000189</v>
      </c>
      <c r="C574" s="8" t="s">
        <v>96</v>
      </c>
      <c r="D574" s="4">
        <v>44040</v>
      </c>
      <c r="E574" s="8">
        <v>286</v>
      </c>
      <c r="F574" s="4">
        <v>44234</v>
      </c>
      <c r="G574" s="8">
        <v>-82</v>
      </c>
      <c r="H574" s="4">
        <v>46514</v>
      </c>
      <c r="I574" s="8">
        <v>2198</v>
      </c>
      <c r="J574" s="8">
        <v>303037623</v>
      </c>
      <c r="K574" s="8">
        <v>84</v>
      </c>
      <c r="N574" s="8">
        <v>1.4446798526165225</v>
      </c>
      <c r="O574" s="71">
        <v>12591.34</v>
      </c>
      <c r="P574" s="8">
        <v>13725.659999999996</v>
      </c>
      <c r="Q574" s="8">
        <v>1.79287</v>
      </c>
      <c r="R574" s="8">
        <v>13831.98</v>
      </c>
      <c r="S574" s="8">
        <v>1.79287</v>
      </c>
      <c r="T574" s="82">
        <v>12591.34</v>
      </c>
      <c r="U574" s="81" t="str">
        <f t="shared" si="16"/>
        <v>72020</v>
      </c>
      <c r="V574" s="80" t="str">
        <f t="shared" si="17"/>
        <v>61 a 90 dias</v>
      </c>
    </row>
    <row r="575" spans="1:22" x14ac:dyDescent="0.3">
      <c r="A575" s="4">
        <v>44316</v>
      </c>
      <c r="B575" s="8">
        <v>29894663000189</v>
      </c>
      <c r="C575" s="8" t="s">
        <v>96</v>
      </c>
      <c r="D575" s="4">
        <v>44074</v>
      </c>
      <c r="E575" s="8">
        <v>276.77</v>
      </c>
      <c r="F575" s="4">
        <v>44234</v>
      </c>
      <c r="G575" s="8">
        <v>-82</v>
      </c>
      <c r="H575" s="4">
        <v>46575</v>
      </c>
      <c r="I575" s="8">
        <v>2259</v>
      </c>
      <c r="J575" s="8">
        <v>303049234</v>
      </c>
      <c r="K575" s="8">
        <v>84</v>
      </c>
      <c r="N575" s="8">
        <v>1.3599999999999999</v>
      </c>
      <c r="O575" s="71">
        <v>13993.24</v>
      </c>
      <c r="P575" s="8">
        <v>13772.110000000004</v>
      </c>
      <c r="Q575" s="8">
        <v>1.3381479999999999</v>
      </c>
      <c r="R575" s="8">
        <v>13908.41</v>
      </c>
      <c r="S575" s="8">
        <v>1.3381479999999999</v>
      </c>
      <c r="T575" s="82">
        <v>13993.24</v>
      </c>
      <c r="U575" s="81" t="str">
        <f t="shared" si="16"/>
        <v>82020</v>
      </c>
      <c r="V575" s="80" t="str">
        <f t="shared" si="17"/>
        <v>61 a 90 dias</v>
      </c>
    </row>
    <row r="576" spans="1:22" x14ac:dyDescent="0.3">
      <c r="A576" s="4">
        <v>44316</v>
      </c>
      <c r="B576" s="8">
        <v>29894663000189</v>
      </c>
      <c r="C576" s="8" t="s">
        <v>96</v>
      </c>
      <c r="D576" s="4">
        <v>44074</v>
      </c>
      <c r="E576" s="8">
        <v>47.84</v>
      </c>
      <c r="F576" s="4">
        <v>44142</v>
      </c>
      <c r="G576" s="8">
        <v>-174</v>
      </c>
      <c r="H576" s="4">
        <v>46608</v>
      </c>
      <c r="I576" s="8">
        <v>2292</v>
      </c>
      <c r="J576" s="8">
        <v>303072262</v>
      </c>
      <c r="K576" s="8">
        <v>84</v>
      </c>
      <c r="N576" s="8">
        <v>1.4360140000000001</v>
      </c>
      <c r="O576" s="71">
        <v>2289.88</v>
      </c>
      <c r="P576" s="8">
        <v>2335.3200000000011</v>
      </c>
      <c r="Q576" s="8">
        <v>1.788961</v>
      </c>
      <c r="R576" s="8">
        <v>2512.1</v>
      </c>
      <c r="S576" s="8">
        <v>1.788961</v>
      </c>
      <c r="T576" s="82">
        <v>2289.88</v>
      </c>
      <c r="U576" s="81" t="str">
        <f t="shared" si="16"/>
        <v>82020</v>
      </c>
      <c r="V576" s="80" t="str">
        <f t="shared" si="17"/>
        <v>Acima de 120 dias</v>
      </c>
    </row>
    <row r="577" spans="1:22" x14ac:dyDescent="0.3">
      <c r="A577" s="4">
        <v>44316</v>
      </c>
      <c r="B577" s="8">
        <v>29894663000189</v>
      </c>
      <c r="C577" s="8" t="s">
        <v>96</v>
      </c>
      <c r="D577" s="4">
        <v>44001</v>
      </c>
      <c r="E577" s="8">
        <v>230.88</v>
      </c>
      <c r="F577" s="4">
        <v>44203</v>
      </c>
      <c r="G577" s="8">
        <v>-113</v>
      </c>
      <c r="H577" s="4">
        <v>45054</v>
      </c>
      <c r="I577" s="8">
        <v>738</v>
      </c>
      <c r="J577" s="8">
        <v>303134690</v>
      </c>
      <c r="K577" s="8">
        <v>36</v>
      </c>
      <c r="N577" s="8">
        <v>1.3599999999999999</v>
      </c>
      <c r="O577" s="71">
        <v>5621.0599999999995</v>
      </c>
      <c r="P577" s="8">
        <v>6407.9599999999982</v>
      </c>
      <c r="Q577" s="8">
        <v>1.789701</v>
      </c>
      <c r="R577" s="8">
        <v>5851.27</v>
      </c>
      <c r="S577" s="8">
        <v>1.789701</v>
      </c>
      <c r="T577" s="82">
        <v>5621.0599999999995</v>
      </c>
      <c r="U577" s="81" t="str">
        <f t="shared" si="16"/>
        <v>62020</v>
      </c>
      <c r="V577" s="80" t="str">
        <f t="shared" si="17"/>
        <v>91 a 120 dias</v>
      </c>
    </row>
    <row r="578" spans="1:22" x14ac:dyDescent="0.3">
      <c r="A578" s="4">
        <v>44316</v>
      </c>
      <c r="B578" s="8">
        <v>29894663000189</v>
      </c>
      <c r="C578" s="8" t="s">
        <v>96</v>
      </c>
      <c r="D578" s="4">
        <v>44134</v>
      </c>
      <c r="E578" s="8">
        <v>46.86</v>
      </c>
      <c r="F578" s="4">
        <v>44323</v>
      </c>
      <c r="G578" s="8">
        <v>7</v>
      </c>
      <c r="H578" s="4">
        <v>46699</v>
      </c>
      <c r="I578" s="8">
        <v>2383</v>
      </c>
      <c r="J578" s="8">
        <v>303135944</v>
      </c>
      <c r="K578" s="8">
        <v>84</v>
      </c>
      <c r="N578" s="8">
        <v>1.4201139999999999</v>
      </c>
      <c r="O578" s="71">
        <v>2016.04</v>
      </c>
      <c r="P578" s="8">
        <v>2266.130000000001</v>
      </c>
      <c r="Q578" s="8">
        <v>1.7571619999999999</v>
      </c>
      <c r="R578" s="8">
        <v>2236.8900000000003</v>
      </c>
      <c r="S578" s="8">
        <v>1.7571619999999999</v>
      </c>
      <c r="T578" s="82">
        <v>2016.04</v>
      </c>
      <c r="U578" s="81" t="str">
        <f t="shared" ref="U578:U641" si="18">MONTH(D578)&amp;YEAR(D578)</f>
        <v>102020</v>
      </c>
      <c r="V578" s="80" t="str">
        <f t="shared" si="17"/>
        <v>1 a 30 dias</v>
      </c>
    </row>
    <row r="579" spans="1:22" x14ac:dyDescent="0.3">
      <c r="A579" s="4">
        <v>44316</v>
      </c>
      <c r="B579" s="8">
        <v>29894663000189</v>
      </c>
      <c r="C579" s="8" t="s">
        <v>96</v>
      </c>
      <c r="D579" s="4">
        <v>44134</v>
      </c>
      <c r="E579" s="8">
        <v>52.25</v>
      </c>
      <c r="F579" s="4">
        <v>44262</v>
      </c>
      <c r="G579" s="8">
        <v>-54</v>
      </c>
      <c r="H579" s="4">
        <v>45968</v>
      </c>
      <c r="I579" s="8">
        <v>1652</v>
      </c>
      <c r="J579" s="8">
        <v>303136458</v>
      </c>
      <c r="K579" s="8">
        <v>60</v>
      </c>
      <c r="N579" s="8">
        <v>1.3599999999999999</v>
      </c>
      <c r="O579" s="71">
        <v>1965.98</v>
      </c>
      <c r="P579" s="8">
        <v>2115.3899999999994</v>
      </c>
      <c r="Q579" s="8">
        <v>1.7470380000000001</v>
      </c>
      <c r="R579" s="8">
        <v>2139.71</v>
      </c>
      <c r="S579" s="8">
        <v>1.7470380000000001</v>
      </c>
      <c r="T579" s="82">
        <v>1965.98</v>
      </c>
      <c r="U579" s="81" t="str">
        <f t="shared" si="18"/>
        <v>102020</v>
      </c>
      <c r="V579" s="80" t="str">
        <f t="shared" ref="V579:V642" si="19">_xlfn.IFS(G579&lt;-120,"Acima de 120 dias",G579&lt;=-90,"91 a 120 dias",G579&lt;=-61,"61 a 90 dias",G579&lt;=-31,"31 a 60 dias",G579&gt;=-30,"1 a 30 dias")</f>
        <v>31 a 60 dias</v>
      </c>
    </row>
    <row r="580" spans="1:22" x14ac:dyDescent="0.3">
      <c r="A580" s="4">
        <v>44316</v>
      </c>
      <c r="B580" s="8">
        <v>29894663000189</v>
      </c>
      <c r="C580" s="8" t="s">
        <v>96</v>
      </c>
      <c r="D580" s="4">
        <v>44040</v>
      </c>
      <c r="E580" s="8">
        <v>275</v>
      </c>
      <c r="F580" s="4">
        <v>44323</v>
      </c>
      <c r="G580" s="8">
        <v>7</v>
      </c>
      <c r="H580" s="4">
        <v>46545</v>
      </c>
      <c r="I580" s="8">
        <v>2229</v>
      </c>
      <c r="J580" s="8">
        <v>303151132</v>
      </c>
      <c r="K580" s="8">
        <v>84</v>
      </c>
      <c r="N580" s="8">
        <v>1.441112722612633</v>
      </c>
      <c r="O580" s="71">
        <v>11367.49</v>
      </c>
      <c r="P580" s="8">
        <v>13296.540000000003</v>
      </c>
      <c r="Q580" s="8">
        <v>1.789285</v>
      </c>
      <c r="R580" s="8">
        <v>12583.6</v>
      </c>
      <c r="S580" s="8">
        <v>1.789285</v>
      </c>
      <c r="T580" s="82">
        <v>11367.49</v>
      </c>
      <c r="U580" s="81" t="str">
        <f t="shared" si="18"/>
        <v>72020</v>
      </c>
      <c r="V580" s="80" t="str">
        <f t="shared" si="19"/>
        <v>1 a 30 dias</v>
      </c>
    </row>
    <row r="581" spans="1:22" x14ac:dyDescent="0.3">
      <c r="A581" s="4">
        <v>44316</v>
      </c>
      <c r="B581" s="8">
        <v>29894663000189</v>
      </c>
      <c r="C581" s="8" t="s">
        <v>96</v>
      </c>
      <c r="D581" s="4">
        <v>44074</v>
      </c>
      <c r="E581" s="8">
        <v>63.43</v>
      </c>
      <c r="F581" s="4">
        <v>44262</v>
      </c>
      <c r="G581" s="8">
        <v>-54</v>
      </c>
      <c r="H581" s="4">
        <v>46608</v>
      </c>
      <c r="I581" s="8">
        <v>2292</v>
      </c>
      <c r="J581" s="8">
        <v>303165697</v>
      </c>
      <c r="K581" s="8">
        <v>84</v>
      </c>
      <c r="N581" s="8">
        <v>1.44618</v>
      </c>
      <c r="O581" s="71">
        <v>2774.6</v>
      </c>
      <c r="P581" s="8">
        <v>3085.84</v>
      </c>
      <c r="Q581" s="8">
        <v>1.7989980000000001</v>
      </c>
      <c r="R581" s="8">
        <v>3067.88</v>
      </c>
      <c r="S581" s="8">
        <v>1.7989980000000001</v>
      </c>
      <c r="T581" s="82">
        <v>2774.6</v>
      </c>
      <c r="U581" s="81" t="str">
        <f t="shared" si="18"/>
        <v>82020</v>
      </c>
      <c r="V581" s="80" t="str">
        <f t="shared" si="19"/>
        <v>31 a 60 dias</v>
      </c>
    </row>
    <row r="582" spans="1:22" x14ac:dyDescent="0.3">
      <c r="A582" s="4">
        <v>44316</v>
      </c>
      <c r="B582" s="8">
        <v>29894663000189</v>
      </c>
      <c r="C582" s="8" t="s">
        <v>96</v>
      </c>
      <c r="D582" s="4">
        <v>44134</v>
      </c>
      <c r="E582" s="8">
        <v>313.5</v>
      </c>
      <c r="F582" s="4">
        <v>44293</v>
      </c>
      <c r="G582" s="8">
        <v>-23</v>
      </c>
      <c r="H582" s="4">
        <v>46667</v>
      </c>
      <c r="I582" s="8">
        <v>2351</v>
      </c>
      <c r="J582" s="8">
        <v>303198439</v>
      </c>
      <c r="K582" s="8">
        <v>84</v>
      </c>
      <c r="N582" s="8">
        <v>1.4452049999999999</v>
      </c>
      <c r="O582" s="71">
        <v>13574.79</v>
      </c>
      <c r="P582" s="8">
        <v>15250.37</v>
      </c>
      <c r="Q582" s="8">
        <v>1.794565</v>
      </c>
      <c r="R582" s="8">
        <v>15059.9</v>
      </c>
      <c r="S582" s="8">
        <v>1.794565</v>
      </c>
      <c r="T582" s="82">
        <v>13574.79</v>
      </c>
      <c r="U582" s="81" t="str">
        <f t="shared" si="18"/>
        <v>102020</v>
      </c>
      <c r="V582" s="80" t="str">
        <f t="shared" si="19"/>
        <v>1 a 30 dias</v>
      </c>
    </row>
    <row r="583" spans="1:22" x14ac:dyDescent="0.3">
      <c r="A583" s="4">
        <v>44316</v>
      </c>
      <c r="B583" s="8">
        <v>29894663000189</v>
      </c>
      <c r="C583" s="8" t="s">
        <v>96</v>
      </c>
      <c r="D583" s="4">
        <v>43936</v>
      </c>
      <c r="E583" s="8">
        <v>12.3</v>
      </c>
      <c r="F583" s="4">
        <v>44142</v>
      </c>
      <c r="G583" s="8">
        <v>-174</v>
      </c>
      <c r="H583" s="4">
        <v>46090</v>
      </c>
      <c r="I583" s="8">
        <v>1774</v>
      </c>
      <c r="J583" s="8">
        <v>303203309</v>
      </c>
      <c r="K583" s="8">
        <v>72</v>
      </c>
      <c r="N583" s="8">
        <v>1.4949999999999999</v>
      </c>
      <c r="O583" s="71">
        <v>500.58000000000004</v>
      </c>
      <c r="P583" s="8">
        <v>534.41</v>
      </c>
      <c r="Q583" s="8">
        <v>2.0339589999999999</v>
      </c>
      <c r="R583" s="8">
        <v>559.11</v>
      </c>
      <c r="S583" s="8">
        <v>2.0339589999999999</v>
      </c>
      <c r="T583" s="82">
        <v>500.58000000000004</v>
      </c>
      <c r="U583" s="81" t="str">
        <f t="shared" si="18"/>
        <v>42020</v>
      </c>
      <c r="V583" s="80" t="str">
        <f t="shared" si="19"/>
        <v>Acima de 120 dias</v>
      </c>
    </row>
    <row r="584" spans="1:22" x14ac:dyDescent="0.3">
      <c r="A584" s="4">
        <v>44316</v>
      </c>
      <c r="B584" s="8">
        <v>29894663000189</v>
      </c>
      <c r="C584" s="8" t="s">
        <v>96</v>
      </c>
      <c r="D584" s="4">
        <v>43903</v>
      </c>
      <c r="E584" s="8">
        <v>22.54</v>
      </c>
      <c r="F584" s="4">
        <v>44142</v>
      </c>
      <c r="G584" s="8">
        <v>-174</v>
      </c>
      <c r="H584" s="4">
        <v>46062</v>
      </c>
      <c r="I584" s="8">
        <v>1746</v>
      </c>
      <c r="J584" s="8">
        <v>303208413</v>
      </c>
      <c r="K584" s="8">
        <v>72</v>
      </c>
      <c r="N584" s="8">
        <v>1.4950000000000001</v>
      </c>
      <c r="O584" s="71">
        <v>909.54</v>
      </c>
      <c r="P584" s="8">
        <v>977.99999999999989</v>
      </c>
      <c r="Q584" s="8">
        <v>2.0390839999999999</v>
      </c>
      <c r="R584" s="8">
        <v>1015.11</v>
      </c>
      <c r="S584" s="8">
        <v>2.0390839999999999</v>
      </c>
      <c r="T584" s="82">
        <v>909.54</v>
      </c>
      <c r="U584" s="81" t="str">
        <f t="shared" si="18"/>
        <v>32020</v>
      </c>
      <c r="V584" s="80" t="str">
        <f t="shared" si="19"/>
        <v>Acima de 120 dias</v>
      </c>
    </row>
    <row r="585" spans="1:22" x14ac:dyDescent="0.3">
      <c r="A585" s="4">
        <v>44316</v>
      </c>
      <c r="B585" s="8">
        <v>29894663000189</v>
      </c>
      <c r="C585" s="8" t="s">
        <v>96</v>
      </c>
      <c r="D585" s="4">
        <v>44040</v>
      </c>
      <c r="E585" s="8">
        <v>101.3</v>
      </c>
      <c r="F585" s="4">
        <v>44142</v>
      </c>
      <c r="G585" s="8">
        <v>-174</v>
      </c>
      <c r="H585" s="4">
        <v>46090</v>
      </c>
      <c r="I585" s="8">
        <v>1774</v>
      </c>
      <c r="J585" s="8">
        <v>303214804</v>
      </c>
      <c r="K585" s="8">
        <v>72</v>
      </c>
      <c r="N585" s="8">
        <v>1.5130000000000001</v>
      </c>
      <c r="O585" s="71">
        <v>4096.79</v>
      </c>
      <c r="P585" s="8">
        <v>4299.8</v>
      </c>
      <c r="Q585" s="8">
        <v>2.0663360000000002</v>
      </c>
      <c r="R585" s="8">
        <v>4586.9800000000005</v>
      </c>
      <c r="S585" s="8">
        <v>2.0663360000000002</v>
      </c>
      <c r="T585" s="82">
        <v>4096.79</v>
      </c>
      <c r="U585" s="81" t="str">
        <f t="shared" si="18"/>
        <v>72020</v>
      </c>
      <c r="V585" s="80" t="str">
        <f t="shared" si="19"/>
        <v>Acima de 120 dias</v>
      </c>
    </row>
    <row r="586" spans="1:22" x14ac:dyDescent="0.3">
      <c r="A586" s="4">
        <v>44316</v>
      </c>
      <c r="B586" s="8">
        <v>29894663000189</v>
      </c>
      <c r="C586" s="8" t="s">
        <v>96</v>
      </c>
      <c r="D586" s="4">
        <v>43978</v>
      </c>
      <c r="E586" s="8">
        <v>365.25</v>
      </c>
      <c r="F586" s="4">
        <v>44293</v>
      </c>
      <c r="G586" s="8">
        <v>-23</v>
      </c>
      <c r="H586" s="4">
        <v>46484</v>
      </c>
      <c r="I586" s="8">
        <v>2168</v>
      </c>
      <c r="J586" s="8">
        <v>303226049</v>
      </c>
      <c r="K586" s="8">
        <v>84</v>
      </c>
      <c r="N586" s="8">
        <v>1.3925742910592573</v>
      </c>
      <c r="O586" s="71">
        <v>15482.63</v>
      </c>
      <c r="P586" s="8">
        <v>17938.990000000002</v>
      </c>
      <c r="Q586" s="8">
        <v>1.737139</v>
      </c>
      <c r="R586" s="8">
        <v>17059.129999999997</v>
      </c>
      <c r="S586" s="8">
        <v>1.737139</v>
      </c>
      <c r="T586" s="82">
        <v>15482.63</v>
      </c>
      <c r="U586" s="81" t="str">
        <f t="shared" si="18"/>
        <v>52020</v>
      </c>
      <c r="V586" s="80" t="str">
        <f t="shared" si="19"/>
        <v>1 a 30 dias</v>
      </c>
    </row>
    <row r="587" spans="1:22" x14ac:dyDescent="0.3">
      <c r="A587" s="4">
        <v>44316</v>
      </c>
      <c r="B587" s="8">
        <v>29894663000189</v>
      </c>
      <c r="C587" s="8" t="s">
        <v>96</v>
      </c>
      <c r="D587" s="4">
        <v>44040</v>
      </c>
      <c r="E587" s="8">
        <v>202.04</v>
      </c>
      <c r="F587" s="4">
        <v>44172</v>
      </c>
      <c r="G587" s="8">
        <v>-144</v>
      </c>
      <c r="H587" s="4">
        <v>46545</v>
      </c>
      <c r="I587" s="8">
        <v>2229</v>
      </c>
      <c r="J587" s="8">
        <v>303240806</v>
      </c>
      <c r="K587" s="8">
        <v>84</v>
      </c>
      <c r="N587" s="8">
        <v>1.3599999999999999</v>
      </c>
      <c r="O587" s="71">
        <v>10334.14</v>
      </c>
      <c r="P587" s="8">
        <v>10037.449999999993</v>
      </c>
      <c r="Q587" s="8">
        <v>1.412002</v>
      </c>
      <c r="R587" s="8">
        <v>10483.67</v>
      </c>
      <c r="S587" s="8">
        <v>1.412002</v>
      </c>
      <c r="T587" s="82">
        <v>10334.14</v>
      </c>
      <c r="U587" s="81" t="str">
        <f t="shared" si="18"/>
        <v>72020</v>
      </c>
      <c r="V587" s="80" t="str">
        <f t="shared" si="19"/>
        <v>Acima de 120 dias</v>
      </c>
    </row>
    <row r="588" spans="1:22" x14ac:dyDescent="0.3">
      <c r="A588" s="4">
        <v>44316</v>
      </c>
      <c r="B588" s="8">
        <v>29894663000189</v>
      </c>
      <c r="C588" s="8" t="s">
        <v>96</v>
      </c>
      <c r="D588" s="4">
        <v>44040</v>
      </c>
      <c r="E588" s="8">
        <v>158.6</v>
      </c>
      <c r="F588" s="4">
        <v>44172</v>
      </c>
      <c r="G588" s="8">
        <v>-144</v>
      </c>
      <c r="H588" s="4">
        <v>45450</v>
      </c>
      <c r="I588" s="8">
        <v>1134</v>
      </c>
      <c r="J588" s="8">
        <v>303244855</v>
      </c>
      <c r="K588" s="8">
        <v>48</v>
      </c>
      <c r="N588" s="8">
        <v>1.3599999999999999</v>
      </c>
      <c r="O588" s="71">
        <v>5201.84</v>
      </c>
      <c r="P588" s="8">
        <v>5507.6500000000005</v>
      </c>
      <c r="Q588" s="8">
        <v>1.794041</v>
      </c>
      <c r="R588" s="8">
        <v>5530.09</v>
      </c>
      <c r="S588" s="8">
        <v>1.794041</v>
      </c>
      <c r="T588" s="82">
        <v>5201.84</v>
      </c>
      <c r="U588" s="81" t="str">
        <f t="shared" si="18"/>
        <v>72020</v>
      </c>
      <c r="V588" s="80" t="str">
        <f t="shared" si="19"/>
        <v>Acima de 120 dias</v>
      </c>
    </row>
    <row r="589" spans="1:22" x14ac:dyDescent="0.3">
      <c r="A589" s="4">
        <v>44316</v>
      </c>
      <c r="B589" s="8">
        <v>29894663000189</v>
      </c>
      <c r="C589" s="8" t="s">
        <v>96</v>
      </c>
      <c r="D589" s="4">
        <v>44074</v>
      </c>
      <c r="E589" s="8">
        <v>353</v>
      </c>
      <c r="F589" s="4">
        <v>44323</v>
      </c>
      <c r="G589" s="8">
        <v>7</v>
      </c>
      <c r="H589" s="4">
        <v>45450</v>
      </c>
      <c r="I589" s="8">
        <v>1134</v>
      </c>
      <c r="J589" s="8">
        <v>303244955</v>
      </c>
      <c r="K589" s="8">
        <v>48</v>
      </c>
      <c r="N589" s="8">
        <v>1.3599999999999999</v>
      </c>
      <c r="O589" s="71">
        <v>9812.82</v>
      </c>
      <c r="P589" s="8">
        <v>12090.789999999999</v>
      </c>
      <c r="Q589" s="8">
        <v>1.794046</v>
      </c>
      <c r="R589" s="8">
        <v>10543.44</v>
      </c>
      <c r="S589" s="8">
        <v>1.794046</v>
      </c>
      <c r="T589" s="82">
        <v>9812.82</v>
      </c>
      <c r="U589" s="81" t="str">
        <f t="shared" si="18"/>
        <v>82020</v>
      </c>
      <c r="V589" s="80" t="str">
        <f t="shared" si="19"/>
        <v>1 a 30 dias</v>
      </c>
    </row>
    <row r="590" spans="1:22" x14ac:dyDescent="0.3">
      <c r="A590" s="4">
        <v>44316</v>
      </c>
      <c r="B590" s="8">
        <v>29894663000189</v>
      </c>
      <c r="C590" s="8" t="s">
        <v>96</v>
      </c>
      <c r="D590" s="4">
        <v>44099</v>
      </c>
      <c r="E590" s="8">
        <v>469</v>
      </c>
      <c r="F590" s="4">
        <v>44323</v>
      </c>
      <c r="G590" s="8">
        <v>7</v>
      </c>
      <c r="H590" s="4">
        <v>46608</v>
      </c>
      <c r="I590" s="8">
        <v>2292</v>
      </c>
      <c r="J590" s="8">
        <v>303263573</v>
      </c>
      <c r="K590" s="8">
        <v>84</v>
      </c>
      <c r="N590" s="8">
        <v>1.3599999999999999</v>
      </c>
      <c r="O590" s="71">
        <v>20840.349999999999</v>
      </c>
      <c r="P590" s="8">
        <v>23280.679999999997</v>
      </c>
      <c r="Q590" s="8">
        <v>1.586201</v>
      </c>
      <c r="R590" s="8">
        <v>22329.5</v>
      </c>
      <c r="S590" s="8">
        <v>1.586201</v>
      </c>
      <c r="T590" s="82">
        <v>20840.349999999999</v>
      </c>
      <c r="U590" s="81" t="str">
        <f t="shared" si="18"/>
        <v>92020</v>
      </c>
      <c r="V590" s="80" t="str">
        <f t="shared" si="19"/>
        <v>1 a 30 dias</v>
      </c>
    </row>
    <row r="591" spans="1:22" x14ac:dyDescent="0.3">
      <c r="A591" s="4">
        <v>44316</v>
      </c>
      <c r="B591" s="8">
        <v>29894663000189</v>
      </c>
      <c r="C591" s="8" t="s">
        <v>96</v>
      </c>
      <c r="D591" s="4">
        <v>44074</v>
      </c>
      <c r="E591" s="8">
        <v>66.55</v>
      </c>
      <c r="F591" s="4">
        <v>44172</v>
      </c>
      <c r="G591" s="8">
        <v>-144</v>
      </c>
      <c r="H591" s="4">
        <v>46608</v>
      </c>
      <c r="I591" s="8">
        <v>2292</v>
      </c>
      <c r="J591" s="8">
        <v>303269287</v>
      </c>
      <c r="K591" s="8">
        <v>84</v>
      </c>
      <c r="N591" s="8">
        <v>1.4380949999999999</v>
      </c>
      <c r="O591" s="71">
        <v>3121.05</v>
      </c>
      <c r="P591" s="8">
        <v>3246.3799999999992</v>
      </c>
      <c r="Q591" s="8">
        <v>1.7862480000000001</v>
      </c>
      <c r="R591" s="8">
        <v>3426.04</v>
      </c>
      <c r="S591" s="8">
        <v>1.7862480000000001</v>
      </c>
      <c r="T591" s="82">
        <v>3121.05</v>
      </c>
      <c r="U591" s="81" t="str">
        <f t="shared" si="18"/>
        <v>82020</v>
      </c>
      <c r="V591" s="80" t="str">
        <f t="shared" si="19"/>
        <v>Acima de 120 dias</v>
      </c>
    </row>
    <row r="592" spans="1:22" x14ac:dyDescent="0.3">
      <c r="A592" s="4">
        <v>44316</v>
      </c>
      <c r="B592" s="8">
        <v>29894663000189</v>
      </c>
      <c r="C592" s="8" t="s">
        <v>96</v>
      </c>
      <c r="D592" s="4">
        <v>43903</v>
      </c>
      <c r="E592" s="8">
        <v>25.51</v>
      </c>
      <c r="F592" s="4">
        <v>43989</v>
      </c>
      <c r="G592" s="8">
        <v>-327</v>
      </c>
      <c r="H592" s="4">
        <v>46062</v>
      </c>
      <c r="I592" s="8">
        <v>1746</v>
      </c>
      <c r="J592" s="8">
        <v>303308524</v>
      </c>
      <c r="K592" s="8">
        <v>72</v>
      </c>
      <c r="N592" s="8">
        <v>1.4950000000000001</v>
      </c>
      <c r="O592" s="71">
        <v>1157.98</v>
      </c>
      <c r="P592" s="8">
        <v>1106.8899999999996</v>
      </c>
      <c r="Q592" s="8">
        <v>2.0338599999999998</v>
      </c>
      <c r="R592" s="8">
        <v>1276.4099999999999</v>
      </c>
      <c r="S592" s="8">
        <v>2.0338599999999998</v>
      </c>
      <c r="T592" s="82">
        <v>1157.98</v>
      </c>
      <c r="U592" s="81" t="str">
        <f t="shared" si="18"/>
        <v>32020</v>
      </c>
      <c r="V592" s="80" t="str">
        <f t="shared" si="19"/>
        <v>Acima de 120 dias</v>
      </c>
    </row>
    <row r="593" spans="1:22" x14ac:dyDescent="0.3">
      <c r="A593" s="4">
        <v>44316</v>
      </c>
      <c r="B593" s="8">
        <v>29894663000189</v>
      </c>
      <c r="C593" s="8" t="s">
        <v>96</v>
      </c>
      <c r="D593" s="4">
        <v>44001</v>
      </c>
      <c r="E593" s="8">
        <v>59.38</v>
      </c>
      <c r="F593" s="4">
        <v>44262</v>
      </c>
      <c r="G593" s="8">
        <v>-54</v>
      </c>
      <c r="H593" s="4">
        <v>46514</v>
      </c>
      <c r="I593" s="8">
        <v>2198</v>
      </c>
      <c r="J593" s="8">
        <v>303331255</v>
      </c>
      <c r="K593" s="8">
        <v>84</v>
      </c>
      <c r="N593" s="8">
        <v>1.3599999999999999</v>
      </c>
      <c r="O593" s="71">
        <v>2694.19</v>
      </c>
      <c r="P593" s="8">
        <v>2938.6699999999992</v>
      </c>
      <c r="Q593" s="8">
        <v>1.597451</v>
      </c>
      <c r="R593" s="8">
        <v>2881.1</v>
      </c>
      <c r="S593" s="8">
        <v>1.597451</v>
      </c>
      <c r="T593" s="82">
        <v>2694.19</v>
      </c>
      <c r="U593" s="81" t="str">
        <f t="shared" si="18"/>
        <v>62020</v>
      </c>
      <c r="V593" s="80" t="str">
        <f t="shared" si="19"/>
        <v>31 a 60 dias</v>
      </c>
    </row>
    <row r="594" spans="1:22" x14ac:dyDescent="0.3">
      <c r="A594" s="4">
        <v>44316</v>
      </c>
      <c r="B594" s="8">
        <v>29894663000189</v>
      </c>
      <c r="C594" s="8" t="s">
        <v>96</v>
      </c>
      <c r="D594" s="4">
        <v>44040</v>
      </c>
      <c r="E594" s="8">
        <v>86</v>
      </c>
      <c r="F594" s="4">
        <v>44293</v>
      </c>
      <c r="G594" s="8">
        <v>-23</v>
      </c>
      <c r="H594" s="4">
        <v>46545</v>
      </c>
      <c r="I594" s="8">
        <v>2229</v>
      </c>
      <c r="J594" s="8">
        <v>303337553</v>
      </c>
      <c r="K594" s="8">
        <v>84</v>
      </c>
      <c r="N594" s="8">
        <v>1.3599999999999999</v>
      </c>
      <c r="O594" s="71">
        <v>3978.2</v>
      </c>
      <c r="P594" s="8">
        <v>4272.5399999999981</v>
      </c>
      <c r="Q594" s="8">
        <v>1.47719</v>
      </c>
      <c r="R594" s="8">
        <v>4118.45</v>
      </c>
      <c r="S594" s="8">
        <v>1.47719</v>
      </c>
      <c r="T594" s="82">
        <v>3978.2</v>
      </c>
      <c r="U594" s="81" t="str">
        <f t="shared" si="18"/>
        <v>72020</v>
      </c>
      <c r="V594" s="80" t="str">
        <f t="shared" si="19"/>
        <v>1 a 30 dias</v>
      </c>
    </row>
    <row r="595" spans="1:22" x14ac:dyDescent="0.3">
      <c r="A595" s="4">
        <v>44316</v>
      </c>
      <c r="B595" s="8">
        <v>29894663000189</v>
      </c>
      <c r="C595" s="8" t="s">
        <v>96</v>
      </c>
      <c r="D595" s="4">
        <v>43978</v>
      </c>
      <c r="E595" s="8">
        <v>109.1</v>
      </c>
      <c r="F595" s="4">
        <v>44050</v>
      </c>
      <c r="G595" s="8">
        <v>-266</v>
      </c>
      <c r="H595" s="4">
        <v>46545</v>
      </c>
      <c r="I595" s="8">
        <v>2229</v>
      </c>
      <c r="J595" s="8">
        <v>303339104</v>
      </c>
      <c r="K595" s="8">
        <v>84</v>
      </c>
      <c r="N595" s="8">
        <v>1.408712</v>
      </c>
      <c r="O595" s="71">
        <v>5550.41</v>
      </c>
      <c r="P595" s="8">
        <v>5287.41</v>
      </c>
      <c r="Q595" s="8">
        <v>1.7437579999999999</v>
      </c>
      <c r="R595" s="8">
        <v>6022.84</v>
      </c>
      <c r="S595" s="8">
        <v>1.7437579999999999</v>
      </c>
      <c r="T595" s="82">
        <v>5550.41</v>
      </c>
      <c r="U595" s="81" t="str">
        <f t="shared" si="18"/>
        <v>52020</v>
      </c>
      <c r="V595" s="80" t="str">
        <f t="shared" si="19"/>
        <v>Acima de 120 dias</v>
      </c>
    </row>
    <row r="596" spans="1:22" x14ac:dyDescent="0.3">
      <c r="A596" s="4">
        <v>44316</v>
      </c>
      <c r="B596" s="8">
        <v>29894663000189</v>
      </c>
      <c r="C596" s="8" t="s">
        <v>96</v>
      </c>
      <c r="D596" s="4">
        <v>44040</v>
      </c>
      <c r="E596" s="8">
        <v>540</v>
      </c>
      <c r="F596" s="4">
        <v>44323</v>
      </c>
      <c r="G596" s="8">
        <v>7</v>
      </c>
      <c r="H596" s="4">
        <v>46545</v>
      </c>
      <c r="I596" s="8">
        <v>2229</v>
      </c>
      <c r="J596" s="8">
        <v>303349890</v>
      </c>
      <c r="K596" s="8">
        <v>84</v>
      </c>
      <c r="N596" s="8">
        <v>1.4375125444377259</v>
      </c>
      <c r="O596" s="71">
        <v>22345.919999999998</v>
      </c>
      <c r="P596" s="8">
        <v>26140.789999999997</v>
      </c>
      <c r="Q596" s="8">
        <v>1.785452</v>
      </c>
      <c r="R596" s="8">
        <v>24736.23</v>
      </c>
      <c r="S596" s="8">
        <v>1.785452</v>
      </c>
      <c r="T596" s="82">
        <v>22345.919999999998</v>
      </c>
      <c r="U596" s="81" t="str">
        <f t="shared" si="18"/>
        <v>72020</v>
      </c>
      <c r="V596" s="80" t="str">
        <f t="shared" si="19"/>
        <v>1 a 30 dias</v>
      </c>
    </row>
    <row r="597" spans="1:22" x14ac:dyDescent="0.3">
      <c r="A597" s="4">
        <v>44316</v>
      </c>
      <c r="B597" s="8">
        <v>29894663000189</v>
      </c>
      <c r="C597" s="8" t="s">
        <v>96</v>
      </c>
      <c r="D597" s="4">
        <v>44074</v>
      </c>
      <c r="E597" s="8">
        <v>62.25</v>
      </c>
      <c r="F597" s="4">
        <v>44081</v>
      </c>
      <c r="G597" s="8">
        <v>-235</v>
      </c>
      <c r="H597" s="4">
        <v>46575</v>
      </c>
      <c r="I597" s="8">
        <v>2259</v>
      </c>
      <c r="J597" s="8">
        <v>303357031</v>
      </c>
      <c r="K597" s="8">
        <v>84</v>
      </c>
      <c r="N597" s="8">
        <v>1.434102342158861</v>
      </c>
      <c r="O597" s="71">
        <v>3089.38</v>
      </c>
      <c r="P597" s="8">
        <v>3021.97</v>
      </c>
      <c r="Q597" s="8">
        <v>1.787023</v>
      </c>
      <c r="R597" s="8">
        <v>3373.86</v>
      </c>
      <c r="S597" s="8">
        <v>1.787023</v>
      </c>
      <c r="T597" s="82">
        <v>3089.38</v>
      </c>
      <c r="U597" s="81" t="str">
        <f t="shared" si="18"/>
        <v>82020</v>
      </c>
      <c r="V597" s="80" t="str">
        <f t="shared" si="19"/>
        <v>Acima de 120 dias</v>
      </c>
    </row>
    <row r="598" spans="1:22" x14ac:dyDescent="0.3">
      <c r="A598" s="4">
        <v>44316</v>
      </c>
      <c r="B598" s="8">
        <v>29894663000189</v>
      </c>
      <c r="C598" s="8" t="s">
        <v>96</v>
      </c>
      <c r="D598" s="4">
        <v>44074</v>
      </c>
      <c r="E598" s="8">
        <v>225</v>
      </c>
      <c r="F598" s="4">
        <v>44323</v>
      </c>
      <c r="G598" s="8">
        <v>7</v>
      </c>
      <c r="H598" s="4">
        <v>46608</v>
      </c>
      <c r="I598" s="8">
        <v>2292</v>
      </c>
      <c r="J598" s="8">
        <v>303369220</v>
      </c>
      <c r="K598" s="8">
        <v>84</v>
      </c>
      <c r="N598" s="8">
        <v>1.4466299999999999</v>
      </c>
      <c r="O598" s="71">
        <v>9402.24</v>
      </c>
      <c r="P598" s="8">
        <v>10944.449999999997</v>
      </c>
      <c r="Q598" s="8">
        <v>1.7953170000000001</v>
      </c>
      <c r="R598" s="8">
        <v>10431.02</v>
      </c>
      <c r="S598" s="8">
        <v>1.7953170000000001</v>
      </c>
      <c r="T598" s="82">
        <v>9402.24</v>
      </c>
      <c r="U598" s="81" t="str">
        <f t="shared" si="18"/>
        <v>82020</v>
      </c>
      <c r="V598" s="80" t="str">
        <f t="shared" si="19"/>
        <v>1 a 30 dias</v>
      </c>
    </row>
    <row r="599" spans="1:22" x14ac:dyDescent="0.3">
      <c r="A599" s="4">
        <v>44316</v>
      </c>
      <c r="B599" s="8">
        <v>29894663000189</v>
      </c>
      <c r="C599" s="8" t="s">
        <v>96</v>
      </c>
      <c r="D599" s="4">
        <v>44099</v>
      </c>
      <c r="E599" s="8">
        <v>91.04</v>
      </c>
      <c r="F599" s="4">
        <v>44234</v>
      </c>
      <c r="G599" s="8">
        <v>-82</v>
      </c>
      <c r="H599" s="4">
        <v>46699</v>
      </c>
      <c r="I599" s="8">
        <v>2383</v>
      </c>
      <c r="J599" s="8">
        <v>303387912</v>
      </c>
      <c r="K599" s="8">
        <v>84</v>
      </c>
      <c r="N599" s="8">
        <v>1.436375</v>
      </c>
      <c r="O599" s="71">
        <v>4160</v>
      </c>
      <c r="P599" s="8">
        <v>4305.8499999999995</v>
      </c>
      <c r="Q599" s="8">
        <v>1.782815</v>
      </c>
      <c r="R599" s="8">
        <v>4596.7299999999996</v>
      </c>
      <c r="S599" s="8">
        <v>1.782815</v>
      </c>
      <c r="T599" s="82">
        <v>4160</v>
      </c>
      <c r="U599" s="81" t="str">
        <f t="shared" si="18"/>
        <v>92020</v>
      </c>
      <c r="V599" s="80" t="str">
        <f t="shared" si="19"/>
        <v>61 a 90 dias</v>
      </c>
    </row>
    <row r="600" spans="1:22" x14ac:dyDescent="0.3">
      <c r="A600" s="4">
        <v>44316</v>
      </c>
      <c r="B600" s="8">
        <v>29894663000189</v>
      </c>
      <c r="C600" s="8" t="s">
        <v>96</v>
      </c>
      <c r="D600" s="4">
        <v>44134</v>
      </c>
      <c r="E600" s="8">
        <v>206</v>
      </c>
      <c r="F600" s="4">
        <v>44323</v>
      </c>
      <c r="G600" s="8">
        <v>7</v>
      </c>
      <c r="H600" s="4">
        <v>46699</v>
      </c>
      <c r="I600" s="8">
        <v>2383</v>
      </c>
      <c r="J600" s="8">
        <v>303392737</v>
      </c>
      <c r="K600" s="8">
        <v>84</v>
      </c>
      <c r="N600" s="8">
        <v>1.4405080000000001</v>
      </c>
      <c r="O600" s="71">
        <v>8778.9599999999991</v>
      </c>
      <c r="P600" s="8">
        <v>9892.3199999999979</v>
      </c>
      <c r="Q600" s="8">
        <v>1.7889839999999999</v>
      </c>
      <c r="R600" s="8">
        <v>9770.58</v>
      </c>
      <c r="S600" s="8">
        <v>1.7889839999999999</v>
      </c>
      <c r="T600" s="82">
        <v>8778.9599999999991</v>
      </c>
      <c r="U600" s="81" t="str">
        <f t="shared" si="18"/>
        <v>102020</v>
      </c>
      <c r="V600" s="80" t="str">
        <f t="shared" si="19"/>
        <v>1 a 30 dias</v>
      </c>
    </row>
    <row r="601" spans="1:22" x14ac:dyDescent="0.3">
      <c r="A601" s="4">
        <v>44316</v>
      </c>
      <c r="B601" s="8">
        <v>29894663000189</v>
      </c>
      <c r="C601" s="8" t="s">
        <v>96</v>
      </c>
      <c r="D601" s="4">
        <v>43903</v>
      </c>
      <c r="E601" s="8">
        <v>136</v>
      </c>
      <c r="F601" s="4">
        <v>43928</v>
      </c>
      <c r="G601" s="8">
        <v>-388</v>
      </c>
      <c r="H601" s="4">
        <v>46062</v>
      </c>
      <c r="I601" s="8">
        <v>1746</v>
      </c>
      <c r="J601" s="8">
        <v>303401042</v>
      </c>
      <c r="K601" s="8">
        <v>72</v>
      </c>
      <c r="N601" s="8">
        <v>1.36</v>
      </c>
      <c r="O601" s="71">
        <v>6841.65</v>
      </c>
      <c r="P601" s="8">
        <v>6144.2500000000018</v>
      </c>
      <c r="Q601" s="8">
        <v>1.6832320000000001</v>
      </c>
      <c r="R601" s="8">
        <v>7254.96</v>
      </c>
      <c r="S601" s="8">
        <v>1.6832320000000001</v>
      </c>
      <c r="T601" s="82">
        <v>6841.65</v>
      </c>
      <c r="U601" s="81" t="str">
        <f t="shared" si="18"/>
        <v>32020</v>
      </c>
      <c r="V601" s="80" t="str">
        <f t="shared" si="19"/>
        <v>Acima de 120 dias</v>
      </c>
    </row>
    <row r="602" spans="1:22" x14ac:dyDescent="0.3">
      <c r="A602" s="4">
        <v>44316</v>
      </c>
      <c r="B602" s="8">
        <v>29894663000189</v>
      </c>
      <c r="C602" s="8" t="s">
        <v>96</v>
      </c>
      <c r="D602" s="4">
        <v>43978</v>
      </c>
      <c r="E602" s="8">
        <v>431.76</v>
      </c>
      <c r="F602" s="4">
        <v>43989</v>
      </c>
      <c r="G602" s="8">
        <v>-327</v>
      </c>
      <c r="H602" s="4">
        <v>45754</v>
      </c>
      <c r="I602" s="8">
        <v>1438</v>
      </c>
      <c r="J602" s="8">
        <v>303421161</v>
      </c>
      <c r="K602" s="8">
        <v>60</v>
      </c>
      <c r="N602" s="8">
        <v>1.4949999999999999</v>
      </c>
      <c r="O602" s="71">
        <v>18076.36</v>
      </c>
      <c r="P602" s="8">
        <v>16911.900000000001</v>
      </c>
      <c r="Q602" s="8">
        <v>2.0494210000000002</v>
      </c>
      <c r="R602" s="8">
        <v>19640.41</v>
      </c>
      <c r="S602" s="8">
        <v>2.0494210000000002</v>
      </c>
      <c r="T602" s="82">
        <v>18076.36</v>
      </c>
      <c r="U602" s="81" t="str">
        <f t="shared" si="18"/>
        <v>52020</v>
      </c>
      <c r="V602" s="80" t="str">
        <f t="shared" si="19"/>
        <v>Acima de 120 dias</v>
      </c>
    </row>
    <row r="603" spans="1:22" x14ac:dyDescent="0.3">
      <c r="A603" s="4">
        <v>44316</v>
      </c>
      <c r="B603" s="8">
        <v>29894663000189</v>
      </c>
      <c r="C603" s="8" t="s">
        <v>96</v>
      </c>
      <c r="D603" s="4">
        <v>43978</v>
      </c>
      <c r="E603" s="8">
        <v>250</v>
      </c>
      <c r="F603" s="4">
        <v>44111</v>
      </c>
      <c r="G603" s="8">
        <v>-205</v>
      </c>
      <c r="H603" s="4">
        <v>46119</v>
      </c>
      <c r="I603" s="8">
        <v>1803</v>
      </c>
      <c r="J603" s="8">
        <v>303423150</v>
      </c>
      <c r="K603" s="8">
        <v>72</v>
      </c>
      <c r="N603" s="8">
        <v>1.4045574734397068</v>
      </c>
      <c r="O603" s="71">
        <v>11008.09</v>
      </c>
      <c r="P603" s="8">
        <v>11217.339999999998</v>
      </c>
      <c r="Q603" s="8">
        <v>1.795277</v>
      </c>
      <c r="R603" s="8">
        <v>11945.46</v>
      </c>
      <c r="S603" s="8">
        <v>1.795277</v>
      </c>
      <c r="T603" s="82">
        <v>11008.09</v>
      </c>
      <c r="U603" s="81" t="str">
        <f t="shared" si="18"/>
        <v>52020</v>
      </c>
      <c r="V603" s="80" t="str">
        <f t="shared" si="19"/>
        <v>Acima de 120 dias</v>
      </c>
    </row>
    <row r="604" spans="1:22" x14ac:dyDescent="0.3">
      <c r="A604" s="4">
        <v>44316</v>
      </c>
      <c r="B604" s="8">
        <v>29894663000189</v>
      </c>
      <c r="C604" s="8" t="s">
        <v>96</v>
      </c>
      <c r="D604" s="4">
        <v>44040</v>
      </c>
      <c r="E604" s="8">
        <v>48.7</v>
      </c>
      <c r="F604" s="4">
        <v>44050</v>
      </c>
      <c r="G604" s="8">
        <v>-266</v>
      </c>
      <c r="H604" s="4">
        <v>46545</v>
      </c>
      <c r="I604" s="8">
        <v>2229</v>
      </c>
      <c r="J604" s="8">
        <v>303443069</v>
      </c>
      <c r="K604" s="8">
        <v>84</v>
      </c>
      <c r="N604" s="8">
        <v>1.4242532530904324</v>
      </c>
      <c r="O604" s="71">
        <v>2458.2600000000002</v>
      </c>
      <c r="P604" s="8">
        <v>2367.9300000000017</v>
      </c>
      <c r="Q604" s="8">
        <v>1.777172</v>
      </c>
      <c r="R604" s="8">
        <v>2678.02</v>
      </c>
      <c r="S604" s="8">
        <v>1.777172</v>
      </c>
      <c r="T604" s="82">
        <v>2458.2600000000002</v>
      </c>
      <c r="U604" s="81" t="str">
        <f t="shared" si="18"/>
        <v>72020</v>
      </c>
      <c r="V604" s="80" t="str">
        <f t="shared" si="19"/>
        <v>Acima de 120 dias</v>
      </c>
    </row>
    <row r="605" spans="1:22" x14ac:dyDescent="0.3">
      <c r="A605" s="4">
        <v>44316</v>
      </c>
      <c r="B605" s="8">
        <v>29894663000189</v>
      </c>
      <c r="C605" s="8" t="s">
        <v>96</v>
      </c>
      <c r="D605" s="4">
        <v>44040</v>
      </c>
      <c r="E605" s="8">
        <v>254.5</v>
      </c>
      <c r="F605" s="4">
        <v>44323</v>
      </c>
      <c r="G605" s="8">
        <v>7</v>
      </c>
      <c r="H605" s="4">
        <v>46575</v>
      </c>
      <c r="I605" s="8">
        <v>2259</v>
      </c>
      <c r="J605" s="8">
        <v>303453109</v>
      </c>
      <c r="K605" s="8">
        <v>84</v>
      </c>
      <c r="N605" s="8">
        <v>1.3873</v>
      </c>
      <c r="O605" s="71">
        <v>10763.82</v>
      </c>
      <c r="P605" s="8">
        <v>12607.7</v>
      </c>
      <c r="Q605" s="8">
        <v>1.7318340000000001</v>
      </c>
      <c r="R605" s="8">
        <v>11925.86</v>
      </c>
      <c r="S605" s="8">
        <v>1.7318340000000001</v>
      </c>
      <c r="T605" s="82">
        <v>10763.82</v>
      </c>
      <c r="U605" s="81" t="str">
        <f t="shared" si="18"/>
        <v>72020</v>
      </c>
      <c r="V605" s="80" t="str">
        <f t="shared" si="19"/>
        <v>1 a 30 dias</v>
      </c>
    </row>
    <row r="606" spans="1:22" x14ac:dyDescent="0.3">
      <c r="A606" s="4">
        <v>44316</v>
      </c>
      <c r="B606" s="8">
        <v>29894663000189</v>
      </c>
      <c r="C606" s="8" t="s">
        <v>96</v>
      </c>
      <c r="D606" s="4">
        <v>44074</v>
      </c>
      <c r="E606" s="8">
        <v>50</v>
      </c>
      <c r="F606" s="4">
        <v>44234</v>
      </c>
      <c r="G606" s="8">
        <v>-82</v>
      </c>
      <c r="H606" s="4">
        <v>46575</v>
      </c>
      <c r="I606" s="8">
        <v>2259</v>
      </c>
      <c r="J606" s="8">
        <v>303458258</v>
      </c>
      <c r="K606" s="8">
        <v>84</v>
      </c>
      <c r="N606" s="8">
        <v>1.4246409281697943</v>
      </c>
      <c r="O606" s="71">
        <v>2236.92</v>
      </c>
      <c r="P606" s="8">
        <v>2434.9300000000003</v>
      </c>
      <c r="Q606" s="8">
        <v>1.7777350000000001</v>
      </c>
      <c r="R606" s="8">
        <v>2466.5500000000002</v>
      </c>
      <c r="S606" s="8">
        <v>1.7777350000000001</v>
      </c>
      <c r="T606" s="82">
        <v>2236.92</v>
      </c>
      <c r="U606" s="81" t="str">
        <f t="shared" si="18"/>
        <v>82020</v>
      </c>
      <c r="V606" s="80" t="str">
        <f t="shared" si="19"/>
        <v>61 a 90 dias</v>
      </c>
    </row>
    <row r="607" spans="1:22" x14ac:dyDescent="0.3">
      <c r="A607" s="4">
        <v>44316</v>
      </c>
      <c r="B607" s="8">
        <v>29894663000189</v>
      </c>
      <c r="C607" s="8" t="s">
        <v>96</v>
      </c>
      <c r="D607" s="4">
        <v>44074</v>
      </c>
      <c r="E607" s="8">
        <v>46.4</v>
      </c>
      <c r="F607" s="4">
        <v>44172</v>
      </c>
      <c r="G607" s="8">
        <v>-144</v>
      </c>
      <c r="H607" s="4">
        <v>46608</v>
      </c>
      <c r="I607" s="8">
        <v>2292</v>
      </c>
      <c r="J607" s="8">
        <v>303476670</v>
      </c>
      <c r="K607" s="8">
        <v>84</v>
      </c>
      <c r="N607" s="8">
        <v>1.432391</v>
      </c>
      <c r="O607" s="71">
        <v>2176.5</v>
      </c>
      <c r="P607" s="8">
        <v>2267.7999999999997</v>
      </c>
      <c r="Q607" s="8">
        <v>1.7853570000000001</v>
      </c>
      <c r="R607" s="8">
        <v>2392.48</v>
      </c>
      <c r="S607" s="8">
        <v>1.7853570000000001</v>
      </c>
      <c r="T607" s="82">
        <v>2176.5</v>
      </c>
      <c r="U607" s="81" t="str">
        <f t="shared" si="18"/>
        <v>82020</v>
      </c>
      <c r="V607" s="80" t="str">
        <f t="shared" si="19"/>
        <v>Acima de 120 dias</v>
      </c>
    </row>
    <row r="608" spans="1:22" x14ac:dyDescent="0.3">
      <c r="A608" s="4">
        <v>44316</v>
      </c>
      <c r="B608" s="8">
        <v>29894663000189</v>
      </c>
      <c r="C608" s="8" t="s">
        <v>96</v>
      </c>
      <c r="D608" s="4">
        <v>44099</v>
      </c>
      <c r="E608" s="8">
        <v>226.8</v>
      </c>
      <c r="F608" s="4">
        <v>44323</v>
      </c>
      <c r="G608" s="8">
        <v>7</v>
      </c>
      <c r="H608" s="4">
        <v>46638</v>
      </c>
      <c r="I608" s="8">
        <v>2322</v>
      </c>
      <c r="J608" s="8">
        <v>303488616</v>
      </c>
      <c r="K608" s="8">
        <v>84</v>
      </c>
      <c r="N608" s="8">
        <v>1.4439029999999999</v>
      </c>
      <c r="O608" s="71">
        <v>9545.5399999999991</v>
      </c>
      <c r="P608" s="8">
        <v>11013.499999999996</v>
      </c>
      <c r="Q608" s="8">
        <v>1.791544</v>
      </c>
      <c r="R608" s="8">
        <v>10598.4</v>
      </c>
      <c r="S608" s="8">
        <v>1.791544</v>
      </c>
      <c r="T608" s="82">
        <v>9545.5399999999991</v>
      </c>
      <c r="U608" s="81" t="str">
        <f t="shared" si="18"/>
        <v>92020</v>
      </c>
      <c r="V608" s="80" t="str">
        <f t="shared" si="19"/>
        <v>1 a 30 dias</v>
      </c>
    </row>
    <row r="609" spans="1:22" x14ac:dyDescent="0.3">
      <c r="A609" s="4">
        <v>44316</v>
      </c>
      <c r="B609" s="8">
        <v>29894663000189</v>
      </c>
      <c r="C609" s="8" t="s">
        <v>96</v>
      </c>
      <c r="D609" s="4">
        <v>44134</v>
      </c>
      <c r="E609" s="8">
        <v>175.99</v>
      </c>
      <c r="F609" s="4">
        <v>44262</v>
      </c>
      <c r="G609" s="8">
        <v>-54</v>
      </c>
      <c r="H609" s="4">
        <v>46699</v>
      </c>
      <c r="I609" s="8">
        <v>2383</v>
      </c>
      <c r="J609" s="8">
        <v>303533912</v>
      </c>
      <c r="K609" s="8">
        <v>84</v>
      </c>
      <c r="N609" s="8">
        <v>1.420048</v>
      </c>
      <c r="O609" s="71">
        <v>7923.67</v>
      </c>
      <c r="P609" s="8">
        <v>8511.0499999999956</v>
      </c>
      <c r="Q609" s="8">
        <v>1.7571239999999999</v>
      </c>
      <c r="R609" s="8">
        <v>8753.2099999999991</v>
      </c>
      <c r="S609" s="8">
        <v>1.7571239999999999</v>
      </c>
      <c r="T609" s="82">
        <v>7923.67</v>
      </c>
      <c r="U609" s="81" t="str">
        <f t="shared" si="18"/>
        <v>102020</v>
      </c>
      <c r="V609" s="80" t="str">
        <f t="shared" si="19"/>
        <v>31 a 60 dias</v>
      </c>
    </row>
    <row r="610" spans="1:22" x14ac:dyDescent="0.3">
      <c r="A610" s="4">
        <v>44316</v>
      </c>
      <c r="B610" s="8">
        <v>29894663000189</v>
      </c>
      <c r="C610" s="8" t="s">
        <v>96</v>
      </c>
      <c r="D610" s="4">
        <v>44040</v>
      </c>
      <c r="E610" s="8">
        <v>100</v>
      </c>
      <c r="F610" s="4">
        <v>44172</v>
      </c>
      <c r="G610" s="8">
        <v>-144</v>
      </c>
      <c r="H610" s="4">
        <v>46514</v>
      </c>
      <c r="I610" s="8">
        <v>2198</v>
      </c>
      <c r="J610" s="8">
        <v>303536931</v>
      </c>
      <c r="K610" s="8">
        <v>84</v>
      </c>
      <c r="N610" s="8">
        <v>1.4398616177471775</v>
      </c>
      <c r="O610" s="71">
        <v>4608.46</v>
      </c>
      <c r="P610" s="8">
        <v>4806.7500000000009</v>
      </c>
      <c r="Q610" s="8">
        <v>1.7877000000000001</v>
      </c>
      <c r="R610" s="8">
        <v>5042.8500000000004</v>
      </c>
      <c r="S610" s="8">
        <v>1.7877000000000001</v>
      </c>
      <c r="T610" s="82">
        <v>4608.46</v>
      </c>
      <c r="U610" s="81" t="str">
        <f t="shared" si="18"/>
        <v>72020</v>
      </c>
      <c r="V610" s="80" t="str">
        <f t="shared" si="19"/>
        <v>Acima de 120 dias</v>
      </c>
    </row>
    <row r="611" spans="1:22" x14ac:dyDescent="0.3">
      <c r="A611" s="4">
        <v>44316</v>
      </c>
      <c r="B611" s="8">
        <v>29894663000189</v>
      </c>
      <c r="C611" s="8" t="s">
        <v>96</v>
      </c>
      <c r="D611" s="4">
        <v>44074</v>
      </c>
      <c r="E611" s="8">
        <v>368.99</v>
      </c>
      <c r="F611" s="4">
        <v>44081</v>
      </c>
      <c r="G611" s="8">
        <v>-235</v>
      </c>
      <c r="H611" s="4">
        <v>46545</v>
      </c>
      <c r="I611" s="8">
        <v>2229</v>
      </c>
      <c r="J611" s="8">
        <v>303544885</v>
      </c>
      <c r="K611" s="8">
        <v>84</v>
      </c>
      <c r="N611" s="8">
        <v>1.4490551700097281</v>
      </c>
      <c r="O611" s="71">
        <v>18168.23</v>
      </c>
      <c r="P611" s="8">
        <v>17713.319999999989</v>
      </c>
      <c r="Q611" s="8">
        <v>1.797698</v>
      </c>
      <c r="R611" s="8">
        <v>19796.329999999998</v>
      </c>
      <c r="S611" s="8">
        <v>1.797698</v>
      </c>
      <c r="T611" s="82">
        <v>18168.23</v>
      </c>
      <c r="U611" s="81" t="str">
        <f t="shared" si="18"/>
        <v>82020</v>
      </c>
      <c r="V611" s="80" t="str">
        <f t="shared" si="19"/>
        <v>Acima de 120 dias</v>
      </c>
    </row>
    <row r="612" spans="1:22" x14ac:dyDescent="0.3">
      <c r="A612" s="4">
        <v>44316</v>
      </c>
      <c r="B612" s="8">
        <v>29894663000189</v>
      </c>
      <c r="C612" s="8" t="s">
        <v>96</v>
      </c>
      <c r="D612" s="4">
        <v>44134</v>
      </c>
      <c r="E612" s="8">
        <v>106</v>
      </c>
      <c r="F612" s="4">
        <v>44323</v>
      </c>
      <c r="G612" s="8">
        <v>7</v>
      </c>
      <c r="H612" s="4">
        <v>46699</v>
      </c>
      <c r="I612" s="8">
        <v>2383</v>
      </c>
      <c r="J612" s="8">
        <v>303546569</v>
      </c>
      <c r="K612" s="8">
        <v>84</v>
      </c>
      <c r="N612" s="8">
        <v>1.4067939999999999</v>
      </c>
      <c r="O612" s="71">
        <v>4579.66</v>
      </c>
      <c r="P612" s="8">
        <v>5149.7899999999954</v>
      </c>
      <c r="Q612" s="8">
        <v>1.7430589999999999</v>
      </c>
      <c r="R612" s="8">
        <v>5081.37</v>
      </c>
      <c r="S612" s="8">
        <v>1.7430589999999999</v>
      </c>
      <c r="T612" s="82">
        <v>4579.66</v>
      </c>
      <c r="U612" s="81" t="str">
        <f t="shared" si="18"/>
        <v>102020</v>
      </c>
      <c r="V612" s="80" t="str">
        <f t="shared" si="19"/>
        <v>1 a 30 dias</v>
      </c>
    </row>
    <row r="613" spans="1:22" x14ac:dyDescent="0.3">
      <c r="A613" s="4">
        <v>44316</v>
      </c>
      <c r="B613" s="8">
        <v>29894663000189</v>
      </c>
      <c r="C613" s="8" t="s">
        <v>96</v>
      </c>
      <c r="D613" s="4">
        <v>44074</v>
      </c>
      <c r="E613" s="8">
        <v>75</v>
      </c>
      <c r="F613" s="4">
        <v>44081</v>
      </c>
      <c r="G613" s="8">
        <v>-235</v>
      </c>
      <c r="H613" s="4">
        <v>46545</v>
      </c>
      <c r="I613" s="8">
        <v>2229</v>
      </c>
      <c r="J613" s="8">
        <v>303551615</v>
      </c>
      <c r="K613" s="8">
        <v>84</v>
      </c>
      <c r="N613" s="8">
        <v>1.4404227964829524</v>
      </c>
      <c r="O613" s="71">
        <v>3696.97</v>
      </c>
      <c r="P613" s="8">
        <v>3610.58</v>
      </c>
      <c r="Q613" s="8">
        <v>1.792967</v>
      </c>
      <c r="R613" s="8">
        <v>4032.59</v>
      </c>
      <c r="S613" s="8">
        <v>1.792967</v>
      </c>
      <c r="T613" s="82">
        <v>3696.97</v>
      </c>
      <c r="U613" s="81" t="str">
        <f t="shared" si="18"/>
        <v>82020</v>
      </c>
      <c r="V613" s="80" t="str">
        <f t="shared" si="19"/>
        <v>Acima de 120 dias</v>
      </c>
    </row>
    <row r="614" spans="1:22" x14ac:dyDescent="0.3">
      <c r="A614" s="4">
        <v>44316</v>
      </c>
      <c r="B614" s="8">
        <v>29894663000189</v>
      </c>
      <c r="C614" s="8" t="s">
        <v>96</v>
      </c>
      <c r="D614" s="4">
        <v>44074</v>
      </c>
      <c r="E614" s="8">
        <v>117.85</v>
      </c>
      <c r="F614" s="4">
        <v>44172</v>
      </c>
      <c r="G614" s="8">
        <v>-144</v>
      </c>
      <c r="H614" s="4">
        <v>46575</v>
      </c>
      <c r="I614" s="8">
        <v>2259</v>
      </c>
      <c r="J614" s="8">
        <v>303555757</v>
      </c>
      <c r="K614" s="8">
        <v>84</v>
      </c>
      <c r="N614" s="8">
        <v>1.431696109717681</v>
      </c>
      <c r="O614" s="71">
        <v>5505.76</v>
      </c>
      <c r="P614" s="8">
        <v>5725.6900000000005</v>
      </c>
      <c r="Q614" s="8">
        <v>1.7794490000000001</v>
      </c>
      <c r="R614" s="8">
        <v>6037.7000000000007</v>
      </c>
      <c r="S614" s="8">
        <v>1.7794490000000001</v>
      </c>
      <c r="T614" s="82">
        <v>5505.76</v>
      </c>
      <c r="U614" s="81" t="str">
        <f t="shared" si="18"/>
        <v>82020</v>
      </c>
      <c r="V614" s="80" t="str">
        <f t="shared" si="19"/>
        <v>Acima de 120 dias</v>
      </c>
    </row>
    <row r="615" spans="1:22" x14ac:dyDescent="0.3">
      <c r="A615" s="4">
        <v>44316</v>
      </c>
      <c r="B615" s="8">
        <v>29894663000189</v>
      </c>
      <c r="C615" s="8" t="s">
        <v>96</v>
      </c>
      <c r="D615" s="4">
        <v>44074</v>
      </c>
      <c r="E615" s="8">
        <v>145.38</v>
      </c>
      <c r="F615" s="4">
        <v>44142</v>
      </c>
      <c r="G615" s="8">
        <v>-174</v>
      </c>
      <c r="H615" s="4">
        <v>46575</v>
      </c>
      <c r="I615" s="8">
        <v>2259</v>
      </c>
      <c r="J615" s="8">
        <v>303561113</v>
      </c>
      <c r="K615" s="8">
        <v>84</v>
      </c>
      <c r="N615" s="8">
        <v>1.4427964375300679</v>
      </c>
      <c r="O615" s="71">
        <v>6916.8</v>
      </c>
      <c r="P615" s="8">
        <v>7037.3100000000022</v>
      </c>
      <c r="Q615" s="8">
        <v>1.7912650000000001</v>
      </c>
      <c r="R615" s="8">
        <v>7571.05</v>
      </c>
      <c r="S615" s="8">
        <v>1.7912650000000001</v>
      </c>
      <c r="T615" s="82">
        <v>6916.8</v>
      </c>
      <c r="U615" s="81" t="str">
        <f t="shared" si="18"/>
        <v>82020</v>
      </c>
      <c r="V615" s="80" t="str">
        <f t="shared" si="19"/>
        <v>Acima de 120 dias</v>
      </c>
    </row>
    <row r="616" spans="1:22" x14ac:dyDescent="0.3">
      <c r="A616" s="4">
        <v>44316</v>
      </c>
      <c r="B616" s="8">
        <v>29894663000189</v>
      </c>
      <c r="C616" s="8" t="s">
        <v>96</v>
      </c>
      <c r="D616" s="4">
        <v>44074</v>
      </c>
      <c r="E616" s="8">
        <v>151.15</v>
      </c>
      <c r="F616" s="4">
        <v>44323</v>
      </c>
      <c r="G616" s="8">
        <v>7</v>
      </c>
      <c r="H616" s="4">
        <v>46608</v>
      </c>
      <c r="I616" s="8">
        <v>2292</v>
      </c>
      <c r="J616" s="8">
        <v>303567732</v>
      </c>
      <c r="K616" s="8">
        <v>84</v>
      </c>
      <c r="N616" s="8">
        <v>1.3599999999999999</v>
      </c>
      <c r="O616" s="71">
        <v>7146.5999999999995</v>
      </c>
      <c r="P616" s="8">
        <v>7569.5999999999985</v>
      </c>
      <c r="Q616" s="8">
        <v>1.3816930000000001</v>
      </c>
      <c r="R616" s="8">
        <v>7196.3799999999992</v>
      </c>
      <c r="S616" s="8">
        <v>1.3816930000000001</v>
      </c>
      <c r="T616" s="82">
        <v>7146.5999999999995</v>
      </c>
      <c r="U616" s="81" t="str">
        <f t="shared" si="18"/>
        <v>82020</v>
      </c>
      <c r="V616" s="80" t="str">
        <f t="shared" si="19"/>
        <v>1 a 30 dias</v>
      </c>
    </row>
    <row r="617" spans="1:22" x14ac:dyDescent="0.3">
      <c r="A617" s="4">
        <v>44316</v>
      </c>
      <c r="B617" s="8">
        <v>29894663000189</v>
      </c>
      <c r="C617" s="8" t="s">
        <v>96</v>
      </c>
      <c r="D617" s="4">
        <v>44099</v>
      </c>
      <c r="E617" s="8">
        <v>133.56</v>
      </c>
      <c r="F617" s="4">
        <v>44172</v>
      </c>
      <c r="G617" s="8">
        <v>-144</v>
      </c>
      <c r="H617" s="4">
        <v>46638</v>
      </c>
      <c r="I617" s="8">
        <v>2322</v>
      </c>
      <c r="J617" s="8">
        <v>303568401</v>
      </c>
      <c r="K617" s="8">
        <v>84</v>
      </c>
      <c r="N617" s="8">
        <v>1.3599999999999999</v>
      </c>
      <c r="O617" s="71">
        <v>6553.03</v>
      </c>
      <c r="P617" s="8">
        <v>6672.3200000000052</v>
      </c>
      <c r="Q617" s="8">
        <v>1.6362909999999999</v>
      </c>
      <c r="R617" s="8">
        <v>7073.9299999999994</v>
      </c>
      <c r="S617" s="8">
        <v>1.6362909999999999</v>
      </c>
      <c r="T617" s="82">
        <v>6553.03</v>
      </c>
      <c r="U617" s="81" t="str">
        <f t="shared" si="18"/>
        <v>92020</v>
      </c>
      <c r="V617" s="80" t="str">
        <f t="shared" si="19"/>
        <v>Acima de 120 dias</v>
      </c>
    </row>
    <row r="618" spans="1:22" x14ac:dyDescent="0.3">
      <c r="A618" s="4">
        <v>44316</v>
      </c>
      <c r="B618" s="8">
        <v>29894663000189</v>
      </c>
      <c r="C618" s="8" t="s">
        <v>96</v>
      </c>
      <c r="D618" s="4">
        <v>44134</v>
      </c>
      <c r="E618" s="8">
        <v>43.6</v>
      </c>
      <c r="F618" s="4">
        <v>44262</v>
      </c>
      <c r="G618" s="8">
        <v>-54</v>
      </c>
      <c r="H618" s="4">
        <v>46667</v>
      </c>
      <c r="I618" s="8">
        <v>2351</v>
      </c>
      <c r="J618" s="8">
        <v>303579126</v>
      </c>
      <c r="K618" s="8">
        <v>84</v>
      </c>
      <c r="N618" s="8">
        <v>1.3599999999999999</v>
      </c>
      <c r="O618" s="71">
        <v>2024.71</v>
      </c>
      <c r="P618" s="8">
        <v>2182.62</v>
      </c>
      <c r="Q618" s="8">
        <v>1.629432</v>
      </c>
      <c r="R618" s="8">
        <v>2193.6800000000003</v>
      </c>
      <c r="S618" s="8">
        <v>1.629432</v>
      </c>
      <c r="T618" s="82">
        <v>2024.71</v>
      </c>
      <c r="U618" s="81" t="str">
        <f t="shared" si="18"/>
        <v>102020</v>
      </c>
      <c r="V618" s="80" t="str">
        <f t="shared" si="19"/>
        <v>31 a 60 dias</v>
      </c>
    </row>
    <row r="619" spans="1:22" x14ac:dyDescent="0.3">
      <c r="A619" s="4">
        <v>44316</v>
      </c>
      <c r="B619" s="8">
        <v>29894663000189</v>
      </c>
      <c r="C619" s="8" t="s">
        <v>96</v>
      </c>
      <c r="D619" s="4">
        <v>44099</v>
      </c>
      <c r="E619" s="8">
        <v>159.82</v>
      </c>
      <c r="F619" s="4">
        <v>44172</v>
      </c>
      <c r="G619" s="8">
        <v>-144</v>
      </c>
      <c r="H619" s="4">
        <v>46638</v>
      </c>
      <c r="I619" s="8">
        <v>2322</v>
      </c>
      <c r="J619" s="8">
        <v>303589828</v>
      </c>
      <c r="K619" s="8">
        <v>84</v>
      </c>
      <c r="N619" s="8">
        <v>1.4426700000000001</v>
      </c>
      <c r="O619" s="71">
        <v>7528.18</v>
      </c>
      <c r="P619" s="8">
        <v>7764.1700000000019</v>
      </c>
      <c r="Q619" s="8">
        <v>1.790219</v>
      </c>
      <c r="R619" s="8">
        <v>8270.3599999999988</v>
      </c>
      <c r="S619" s="8">
        <v>1.790219</v>
      </c>
      <c r="T619" s="82">
        <v>7528.18</v>
      </c>
      <c r="U619" s="81" t="str">
        <f t="shared" si="18"/>
        <v>92020</v>
      </c>
      <c r="V619" s="80" t="str">
        <f t="shared" si="19"/>
        <v>Acima de 120 dias</v>
      </c>
    </row>
    <row r="620" spans="1:22" x14ac:dyDescent="0.3">
      <c r="A620" s="4">
        <v>44316</v>
      </c>
      <c r="B620" s="8">
        <v>29894663000189</v>
      </c>
      <c r="C620" s="8" t="s">
        <v>96</v>
      </c>
      <c r="D620" s="4">
        <v>44134</v>
      </c>
      <c r="E620" s="8">
        <v>350.47</v>
      </c>
      <c r="F620" s="4">
        <v>44323</v>
      </c>
      <c r="G620" s="8">
        <v>7</v>
      </c>
      <c r="H620" s="4">
        <v>46728</v>
      </c>
      <c r="I620" s="8">
        <v>2412</v>
      </c>
      <c r="J620" s="8">
        <v>303597789</v>
      </c>
      <c r="K620" s="8">
        <v>84</v>
      </c>
      <c r="N620" s="8">
        <v>1.4378930000000001</v>
      </c>
      <c r="O620" s="71">
        <v>15034.34</v>
      </c>
      <c r="P620" s="8">
        <v>16602.910000000003</v>
      </c>
      <c r="Q620" s="8">
        <v>1.7859050000000001</v>
      </c>
      <c r="R620" s="8">
        <v>16748.330000000002</v>
      </c>
      <c r="S620" s="8">
        <v>1.7859050000000001</v>
      </c>
      <c r="T620" s="82">
        <v>15034.34</v>
      </c>
      <c r="U620" s="81" t="str">
        <f t="shared" si="18"/>
        <v>102020</v>
      </c>
      <c r="V620" s="80" t="str">
        <f t="shared" si="19"/>
        <v>1 a 30 dias</v>
      </c>
    </row>
    <row r="621" spans="1:22" x14ac:dyDescent="0.3">
      <c r="A621" s="4">
        <v>44316</v>
      </c>
      <c r="B621" s="8">
        <v>29894663000189</v>
      </c>
      <c r="C621" s="8" t="s">
        <v>96</v>
      </c>
      <c r="D621" s="4">
        <v>44134</v>
      </c>
      <c r="E621" s="8">
        <v>63</v>
      </c>
      <c r="F621" s="4">
        <v>44262</v>
      </c>
      <c r="G621" s="8">
        <v>-54</v>
      </c>
      <c r="H621" s="4">
        <v>46699</v>
      </c>
      <c r="I621" s="8">
        <v>2383</v>
      </c>
      <c r="J621" s="8">
        <v>303627010</v>
      </c>
      <c r="K621" s="8">
        <v>84</v>
      </c>
      <c r="N621" s="8">
        <v>1.4036659999999999</v>
      </c>
      <c r="O621" s="71">
        <v>2850.7</v>
      </c>
      <c r="P621" s="8">
        <v>3064.09</v>
      </c>
      <c r="Q621" s="8">
        <v>1.7396149999999999</v>
      </c>
      <c r="R621" s="8">
        <v>3149.1</v>
      </c>
      <c r="S621" s="8">
        <v>1.7396149999999999</v>
      </c>
      <c r="T621" s="82">
        <v>2850.7</v>
      </c>
      <c r="U621" s="81" t="str">
        <f t="shared" si="18"/>
        <v>102020</v>
      </c>
      <c r="V621" s="80" t="str">
        <f t="shared" si="19"/>
        <v>31 a 60 dias</v>
      </c>
    </row>
    <row r="622" spans="1:22" x14ac:dyDescent="0.3">
      <c r="A622" s="4">
        <v>44316</v>
      </c>
      <c r="B622" s="8">
        <v>29894663000189</v>
      </c>
      <c r="C622" s="8" t="s">
        <v>96</v>
      </c>
      <c r="D622" s="4">
        <v>44134</v>
      </c>
      <c r="E622" s="8">
        <v>52.15</v>
      </c>
      <c r="F622" s="4">
        <v>44262</v>
      </c>
      <c r="G622" s="8">
        <v>-54</v>
      </c>
      <c r="H622" s="4">
        <v>46699</v>
      </c>
      <c r="I622" s="8">
        <v>2383</v>
      </c>
      <c r="J622" s="8">
        <v>303638452</v>
      </c>
      <c r="K622" s="8">
        <v>84</v>
      </c>
      <c r="N622" s="8">
        <v>1.4141650000000001</v>
      </c>
      <c r="O622" s="71">
        <v>2352.1099999999997</v>
      </c>
      <c r="P622" s="8">
        <v>2527.12</v>
      </c>
      <c r="Q622" s="8">
        <v>1.7508680000000001</v>
      </c>
      <c r="R622" s="8">
        <v>2598.4899999999998</v>
      </c>
      <c r="S622" s="8">
        <v>1.7508680000000001</v>
      </c>
      <c r="T622" s="82">
        <v>2352.1099999999997</v>
      </c>
      <c r="U622" s="81" t="str">
        <f t="shared" si="18"/>
        <v>102020</v>
      </c>
      <c r="V622" s="80" t="str">
        <f t="shared" si="19"/>
        <v>31 a 60 dias</v>
      </c>
    </row>
    <row r="623" spans="1:22" x14ac:dyDescent="0.3">
      <c r="A623" s="4">
        <v>44316</v>
      </c>
      <c r="B623" s="8">
        <v>29894663000189</v>
      </c>
      <c r="C623" s="8" t="s">
        <v>96</v>
      </c>
      <c r="D623" s="4">
        <v>44001</v>
      </c>
      <c r="E623" s="8">
        <v>317.70999999999998</v>
      </c>
      <c r="F623" s="4">
        <v>44323</v>
      </c>
      <c r="G623" s="8">
        <v>7</v>
      </c>
      <c r="H623" s="4">
        <v>46545</v>
      </c>
      <c r="I623" s="8">
        <v>2229</v>
      </c>
      <c r="J623" s="8">
        <v>303642819</v>
      </c>
      <c r="K623" s="8">
        <v>84</v>
      </c>
      <c r="N623" s="8">
        <v>1.440831</v>
      </c>
      <c r="O623" s="71">
        <v>13145.72</v>
      </c>
      <c r="P623" s="8">
        <v>15394.96</v>
      </c>
      <c r="Q623" s="8">
        <v>1.785868</v>
      </c>
      <c r="R623" s="8">
        <v>14539.21</v>
      </c>
      <c r="S623" s="8">
        <v>1.785868</v>
      </c>
      <c r="T623" s="82">
        <v>13145.72</v>
      </c>
      <c r="U623" s="81" t="str">
        <f t="shared" si="18"/>
        <v>62020</v>
      </c>
      <c r="V623" s="80" t="str">
        <f t="shared" si="19"/>
        <v>1 a 30 dias</v>
      </c>
    </row>
    <row r="624" spans="1:22" x14ac:dyDescent="0.3">
      <c r="A624" s="4">
        <v>44316</v>
      </c>
      <c r="B624" s="8">
        <v>29894663000189</v>
      </c>
      <c r="C624" s="8" t="s">
        <v>96</v>
      </c>
      <c r="D624" s="4">
        <v>44074</v>
      </c>
      <c r="E624" s="8">
        <v>120.97</v>
      </c>
      <c r="F624" s="4">
        <v>44142</v>
      </c>
      <c r="G624" s="8">
        <v>-174</v>
      </c>
      <c r="H624" s="4">
        <v>46608</v>
      </c>
      <c r="I624" s="8">
        <v>2292</v>
      </c>
      <c r="J624" s="8">
        <v>303673396</v>
      </c>
      <c r="K624" s="8">
        <v>84</v>
      </c>
      <c r="N624" s="8">
        <v>1.4394260000000001</v>
      </c>
      <c r="O624" s="71">
        <v>5792.14</v>
      </c>
      <c r="P624" s="8">
        <v>5898.4600000000028</v>
      </c>
      <c r="Q624" s="8">
        <v>1.787647</v>
      </c>
      <c r="R624" s="8">
        <v>6346.32</v>
      </c>
      <c r="S624" s="8">
        <v>1.787647</v>
      </c>
      <c r="T624" s="82">
        <v>5792.14</v>
      </c>
      <c r="U624" s="81" t="str">
        <f t="shared" si="18"/>
        <v>82020</v>
      </c>
      <c r="V624" s="80" t="str">
        <f t="shared" si="19"/>
        <v>Acima de 120 dias</v>
      </c>
    </row>
    <row r="625" spans="1:22" x14ac:dyDescent="0.3">
      <c r="A625" s="4">
        <v>44316</v>
      </c>
      <c r="B625" s="8">
        <v>29894663000189</v>
      </c>
      <c r="C625" s="8" t="s">
        <v>96</v>
      </c>
      <c r="D625" s="4">
        <v>44134</v>
      </c>
      <c r="E625" s="8">
        <v>120.35</v>
      </c>
      <c r="F625" s="4">
        <v>44293</v>
      </c>
      <c r="G625" s="8">
        <v>-23</v>
      </c>
      <c r="H625" s="4">
        <v>46667</v>
      </c>
      <c r="I625" s="8">
        <v>2351</v>
      </c>
      <c r="J625" s="8">
        <v>303674253</v>
      </c>
      <c r="K625" s="8">
        <v>84</v>
      </c>
      <c r="N625" s="8">
        <v>1.3599999999999999</v>
      </c>
      <c r="O625" s="71">
        <v>5680.04</v>
      </c>
      <c r="P625" s="8">
        <v>6024.760000000002</v>
      </c>
      <c r="Q625" s="8">
        <v>1.502594</v>
      </c>
      <c r="R625" s="8">
        <v>5934.7699999999995</v>
      </c>
      <c r="S625" s="8">
        <v>1.502594</v>
      </c>
      <c r="T625" s="82">
        <v>5680.04</v>
      </c>
      <c r="U625" s="81" t="str">
        <f t="shared" si="18"/>
        <v>102020</v>
      </c>
      <c r="V625" s="80" t="str">
        <f t="shared" si="19"/>
        <v>1 a 30 dias</v>
      </c>
    </row>
    <row r="626" spans="1:22" x14ac:dyDescent="0.3">
      <c r="A626" s="4">
        <v>44316</v>
      </c>
      <c r="B626" s="8">
        <v>29894663000189</v>
      </c>
      <c r="C626" s="8" t="s">
        <v>96</v>
      </c>
      <c r="D626" s="4">
        <v>44099</v>
      </c>
      <c r="E626" s="8">
        <v>236.2</v>
      </c>
      <c r="F626" s="4">
        <v>44323</v>
      </c>
      <c r="G626" s="8">
        <v>7</v>
      </c>
      <c r="H626" s="4">
        <v>46699</v>
      </c>
      <c r="I626" s="8">
        <v>2383</v>
      </c>
      <c r="J626" s="8">
        <v>303679629</v>
      </c>
      <c r="K626" s="8">
        <v>84</v>
      </c>
      <c r="N626" s="8">
        <v>1.361011</v>
      </c>
      <c r="O626" s="71">
        <v>10330.150000000001</v>
      </c>
      <c r="P626" s="8">
        <v>11477.09</v>
      </c>
      <c r="Q626" s="8">
        <v>1.7025699999999999</v>
      </c>
      <c r="R626" s="8">
        <v>11488.980000000001</v>
      </c>
      <c r="S626" s="8">
        <v>1.7025699999999999</v>
      </c>
      <c r="T626" s="82">
        <v>10330.150000000001</v>
      </c>
      <c r="U626" s="81" t="str">
        <f t="shared" si="18"/>
        <v>92020</v>
      </c>
      <c r="V626" s="80" t="str">
        <f t="shared" si="19"/>
        <v>1 a 30 dias</v>
      </c>
    </row>
    <row r="627" spans="1:22" x14ac:dyDescent="0.3">
      <c r="A627" s="4">
        <v>44316</v>
      </c>
      <c r="B627" s="8">
        <v>29894663000189</v>
      </c>
      <c r="C627" s="8" t="s">
        <v>96</v>
      </c>
      <c r="D627" s="4">
        <v>44099</v>
      </c>
      <c r="E627" s="8">
        <v>313.5</v>
      </c>
      <c r="F627" s="4">
        <v>44203</v>
      </c>
      <c r="G627" s="8">
        <v>-113</v>
      </c>
      <c r="H627" s="4">
        <v>46273</v>
      </c>
      <c r="I627" s="8">
        <v>1957</v>
      </c>
      <c r="J627" s="8">
        <v>303687042</v>
      </c>
      <c r="K627" s="8">
        <v>72</v>
      </c>
      <c r="N627" s="8">
        <v>1.3599999999999999</v>
      </c>
      <c r="O627" s="71">
        <v>13719.19</v>
      </c>
      <c r="P627" s="8">
        <v>14366.839999999997</v>
      </c>
      <c r="Q627" s="8">
        <v>1.6873229999999999</v>
      </c>
      <c r="R627" s="8">
        <v>14855.37</v>
      </c>
      <c r="S627" s="8">
        <v>1.6873229999999999</v>
      </c>
      <c r="T627" s="82">
        <v>13719.19</v>
      </c>
      <c r="U627" s="81" t="str">
        <f t="shared" si="18"/>
        <v>92020</v>
      </c>
      <c r="V627" s="80" t="str">
        <f t="shared" si="19"/>
        <v>91 a 120 dias</v>
      </c>
    </row>
    <row r="628" spans="1:22" x14ac:dyDescent="0.3">
      <c r="A628" s="4">
        <v>44316</v>
      </c>
      <c r="B628" s="8">
        <v>29894663000189</v>
      </c>
      <c r="C628" s="8" t="s">
        <v>96</v>
      </c>
      <c r="D628" s="4">
        <v>43903</v>
      </c>
      <c r="E628" s="8">
        <v>217</v>
      </c>
      <c r="F628" s="4">
        <v>44019</v>
      </c>
      <c r="G628" s="8">
        <v>-297</v>
      </c>
      <c r="H628" s="4">
        <v>46062</v>
      </c>
      <c r="I628" s="8">
        <v>1746</v>
      </c>
      <c r="J628" s="8">
        <v>303700487</v>
      </c>
      <c r="K628" s="8">
        <v>72</v>
      </c>
      <c r="N628" s="8">
        <v>1.36</v>
      </c>
      <c r="O628" s="71">
        <v>10340.24</v>
      </c>
      <c r="P628" s="8">
        <v>9803.7300000000032</v>
      </c>
      <c r="Q628" s="8">
        <v>1.6445240000000001</v>
      </c>
      <c r="R628" s="8">
        <v>10924.89</v>
      </c>
      <c r="S628" s="8">
        <v>1.6445240000000001</v>
      </c>
      <c r="T628" s="82">
        <v>10340.24</v>
      </c>
      <c r="U628" s="81" t="str">
        <f t="shared" si="18"/>
        <v>32020</v>
      </c>
      <c r="V628" s="80" t="str">
        <f t="shared" si="19"/>
        <v>Acima de 120 dias</v>
      </c>
    </row>
    <row r="629" spans="1:22" x14ac:dyDescent="0.3">
      <c r="A629" s="4">
        <v>44316</v>
      </c>
      <c r="B629" s="8">
        <v>29894663000189</v>
      </c>
      <c r="C629" s="8" t="s">
        <v>96</v>
      </c>
      <c r="D629" s="4">
        <v>43903</v>
      </c>
      <c r="E629" s="8">
        <v>24.14</v>
      </c>
      <c r="F629" s="4">
        <v>43989</v>
      </c>
      <c r="G629" s="8">
        <v>-327</v>
      </c>
      <c r="H629" s="4">
        <v>46062</v>
      </c>
      <c r="I629" s="8">
        <v>1746</v>
      </c>
      <c r="J629" s="8">
        <v>303705630</v>
      </c>
      <c r="K629" s="8">
        <v>72</v>
      </c>
      <c r="N629" s="8">
        <v>1.4950000000000001</v>
      </c>
      <c r="O629" s="71">
        <v>1095.93</v>
      </c>
      <c r="P629" s="8">
        <v>1047.4000000000001</v>
      </c>
      <c r="Q629" s="8">
        <v>2.033207</v>
      </c>
      <c r="R629" s="8">
        <v>1207.8900000000001</v>
      </c>
      <c r="S629" s="8">
        <v>2.033207</v>
      </c>
      <c r="T629" s="82">
        <v>1095.93</v>
      </c>
      <c r="U629" s="81" t="str">
        <f t="shared" si="18"/>
        <v>32020</v>
      </c>
      <c r="V629" s="80" t="str">
        <f t="shared" si="19"/>
        <v>Acima de 120 dias</v>
      </c>
    </row>
    <row r="630" spans="1:22" x14ac:dyDescent="0.3">
      <c r="A630" s="4">
        <v>44316</v>
      </c>
      <c r="B630" s="8">
        <v>29894663000189</v>
      </c>
      <c r="C630" s="8" t="s">
        <v>96</v>
      </c>
      <c r="D630" s="4">
        <v>43936</v>
      </c>
      <c r="E630" s="8">
        <v>510</v>
      </c>
      <c r="F630" s="4">
        <v>44081</v>
      </c>
      <c r="G630" s="8">
        <v>-235</v>
      </c>
      <c r="H630" s="4">
        <v>46090</v>
      </c>
      <c r="I630" s="8">
        <v>1774</v>
      </c>
      <c r="J630" s="8">
        <v>303716534</v>
      </c>
      <c r="K630" s="8">
        <v>72</v>
      </c>
      <c r="N630" s="8">
        <v>1.4418645444319871</v>
      </c>
      <c r="O630" s="71">
        <v>22837.53</v>
      </c>
      <c r="P630" s="8">
        <v>22508.86</v>
      </c>
      <c r="Q630" s="8">
        <v>1.7846880000000001</v>
      </c>
      <c r="R630" s="8">
        <v>24467.66</v>
      </c>
      <c r="S630" s="8">
        <v>1.7846880000000001</v>
      </c>
      <c r="T630" s="82">
        <v>22837.53</v>
      </c>
      <c r="U630" s="81" t="str">
        <f t="shared" si="18"/>
        <v>42020</v>
      </c>
      <c r="V630" s="80" t="str">
        <f t="shared" si="19"/>
        <v>Acima de 120 dias</v>
      </c>
    </row>
    <row r="631" spans="1:22" x14ac:dyDescent="0.3">
      <c r="A631" s="4">
        <v>44316</v>
      </c>
      <c r="B631" s="8">
        <v>29894663000189</v>
      </c>
      <c r="C631" s="8" t="s">
        <v>96</v>
      </c>
      <c r="D631" s="4">
        <v>43978</v>
      </c>
      <c r="E631" s="8">
        <v>18</v>
      </c>
      <c r="F631" s="4">
        <v>44172</v>
      </c>
      <c r="G631" s="8">
        <v>-144</v>
      </c>
      <c r="H631" s="4">
        <v>46119</v>
      </c>
      <c r="I631" s="8">
        <v>1803</v>
      </c>
      <c r="J631" s="8">
        <v>303719045</v>
      </c>
      <c r="K631" s="8">
        <v>72</v>
      </c>
      <c r="N631" s="8">
        <v>1.4949999999999999</v>
      </c>
      <c r="O631" s="71">
        <v>719.23</v>
      </c>
      <c r="P631" s="8">
        <v>786.5100000000001</v>
      </c>
      <c r="Q631" s="8">
        <v>2.0392869999999998</v>
      </c>
      <c r="R631" s="8">
        <v>807.66</v>
      </c>
      <c r="S631" s="8">
        <v>2.0392869999999998</v>
      </c>
      <c r="T631" s="82">
        <v>719.23</v>
      </c>
      <c r="U631" s="81" t="str">
        <f t="shared" si="18"/>
        <v>52020</v>
      </c>
      <c r="V631" s="80" t="str">
        <f t="shared" si="19"/>
        <v>Acima de 120 dias</v>
      </c>
    </row>
    <row r="632" spans="1:22" x14ac:dyDescent="0.3">
      <c r="A632" s="4">
        <v>44316</v>
      </c>
      <c r="B632" s="8">
        <v>29894663000189</v>
      </c>
      <c r="C632" s="8" t="s">
        <v>96</v>
      </c>
      <c r="D632" s="4">
        <v>43978</v>
      </c>
      <c r="E632" s="8">
        <v>100.01</v>
      </c>
      <c r="F632" s="4">
        <v>44234</v>
      </c>
      <c r="G632" s="8">
        <v>-82</v>
      </c>
      <c r="H632" s="4">
        <v>46514</v>
      </c>
      <c r="I632" s="8">
        <v>2198</v>
      </c>
      <c r="J632" s="8">
        <v>303738033</v>
      </c>
      <c r="K632" s="8">
        <v>84</v>
      </c>
      <c r="N632" s="8">
        <v>1.4433770000000001</v>
      </c>
      <c r="O632" s="71">
        <v>4404.8100000000004</v>
      </c>
      <c r="P632" s="8">
        <v>4859.1399999999985</v>
      </c>
      <c r="Q632" s="8">
        <v>1.7912269999999999</v>
      </c>
      <c r="R632" s="8">
        <v>4838.53</v>
      </c>
      <c r="S632" s="8">
        <v>1.7912269999999999</v>
      </c>
      <c r="T632" s="82">
        <v>4404.8100000000004</v>
      </c>
      <c r="U632" s="81" t="str">
        <f t="shared" si="18"/>
        <v>52020</v>
      </c>
      <c r="V632" s="80" t="str">
        <f t="shared" si="19"/>
        <v>61 a 90 dias</v>
      </c>
    </row>
    <row r="633" spans="1:22" x14ac:dyDescent="0.3">
      <c r="A633" s="4">
        <v>44316</v>
      </c>
      <c r="B633" s="8">
        <v>29894663000189</v>
      </c>
      <c r="C633" s="8" t="s">
        <v>96</v>
      </c>
      <c r="D633" s="4">
        <v>44074</v>
      </c>
      <c r="E633" s="8">
        <v>63</v>
      </c>
      <c r="F633" s="4">
        <v>44203</v>
      </c>
      <c r="G633" s="8">
        <v>-113</v>
      </c>
      <c r="H633" s="4">
        <v>46575</v>
      </c>
      <c r="I633" s="8">
        <v>2259</v>
      </c>
      <c r="J633" s="8">
        <v>303757848</v>
      </c>
      <c r="K633" s="8">
        <v>84</v>
      </c>
      <c r="N633" s="8">
        <v>1.4312995585840311</v>
      </c>
      <c r="O633" s="71">
        <v>2880.53</v>
      </c>
      <c r="P633" s="8">
        <v>3061.2299999999987</v>
      </c>
      <c r="Q633" s="8">
        <v>1.779034</v>
      </c>
      <c r="R633" s="8">
        <v>3164.98</v>
      </c>
      <c r="S633" s="8">
        <v>1.779034</v>
      </c>
      <c r="T633" s="82">
        <v>2880.53</v>
      </c>
      <c r="U633" s="81" t="str">
        <f t="shared" si="18"/>
        <v>82020</v>
      </c>
      <c r="V633" s="80" t="str">
        <f t="shared" si="19"/>
        <v>91 a 120 dias</v>
      </c>
    </row>
    <row r="634" spans="1:22" x14ac:dyDescent="0.3">
      <c r="A634" s="4">
        <v>44316</v>
      </c>
      <c r="B634" s="8">
        <v>29894663000189</v>
      </c>
      <c r="C634" s="8" t="s">
        <v>96</v>
      </c>
      <c r="D634" s="4">
        <v>44074</v>
      </c>
      <c r="E634" s="8">
        <v>108.17</v>
      </c>
      <c r="F634" s="4">
        <v>44323</v>
      </c>
      <c r="G634" s="8">
        <v>7</v>
      </c>
      <c r="H634" s="4">
        <v>46608</v>
      </c>
      <c r="I634" s="8">
        <v>2292</v>
      </c>
      <c r="J634" s="8">
        <v>303760486</v>
      </c>
      <c r="K634" s="8">
        <v>84</v>
      </c>
      <c r="N634" s="8">
        <v>1.3599999999999999</v>
      </c>
      <c r="O634" s="71">
        <v>5001.1099999999997</v>
      </c>
      <c r="P634" s="8">
        <v>5417.1500000000015</v>
      </c>
      <c r="Q634" s="8">
        <v>1.4547399999999999</v>
      </c>
      <c r="R634" s="8">
        <v>5150.05</v>
      </c>
      <c r="S634" s="8">
        <v>1.4547399999999999</v>
      </c>
      <c r="T634" s="82">
        <v>5001.1099999999997</v>
      </c>
      <c r="U634" s="81" t="str">
        <f t="shared" si="18"/>
        <v>82020</v>
      </c>
      <c r="V634" s="80" t="str">
        <f t="shared" si="19"/>
        <v>1 a 30 dias</v>
      </c>
    </row>
    <row r="635" spans="1:22" x14ac:dyDescent="0.3">
      <c r="A635" s="4">
        <v>44316</v>
      </c>
      <c r="B635" s="8">
        <v>29894663000189</v>
      </c>
      <c r="C635" s="8" t="s">
        <v>96</v>
      </c>
      <c r="D635" s="4">
        <v>44074</v>
      </c>
      <c r="E635" s="8">
        <v>242.17</v>
      </c>
      <c r="F635" s="4">
        <v>44323</v>
      </c>
      <c r="G635" s="8">
        <v>7</v>
      </c>
      <c r="H635" s="4">
        <v>46638</v>
      </c>
      <c r="I635" s="8">
        <v>2322</v>
      </c>
      <c r="J635" s="8">
        <v>303767121</v>
      </c>
      <c r="K635" s="8">
        <v>84</v>
      </c>
      <c r="N635" s="8">
        <v>1.3599999999999999</v>
      </c>
      <c r="O635" s="71">
        <v>11118.59</v>
      </c>
      <c r="P635" s="8">
        <v>11962.860000000002</v>
      </c>
      <c r="Q635" s="8">
        <v>1.500516</v>
      </c>
      <c r="R635" s="8">
        <v>11615.54</v>
      </c>
      <c r="S635" s="8">
        <v>1.500516</v>
      </c>
      <c r="T635" s="82">
        <v>11118.59</v>
      </c>
      <c r="U635" s="81" t="str">
        <f t="shared" si="18"/>
        <v>82020</v>
      </c>
      <c r="V635" s="80" t="str">
        <f t="shared" si="19"/>
        <v>1 a 30 dias</v>
      </c>
    </row>
    <row r="636" spans="1:22" x14ac:dyDescent="0.3">
      <c r="A636" s="4">
        <v>44316</v>
      </c>
      <c r="B636" s="8">
        <v>29894663000189</v>
      </c>
      <c r="C636" s="8" t="s">
        <v>96</v>
      </c>
      <c r="D636" s="4">
        <v>44074</v>
      </c>
      <c r="E636" s="8">
        <v>77.47</v>
      </c>
      <c r="F636" s="4">
        <v>44142</v>
      </c>
      <c r="G636" s="8">
        <v>-174</v>
      </c>
      <c r="H636" s="4">
        <v>46608</v>
      </c>
      <c r="I636" s="8">
        <v>2292</v>
      </c>
      <c r="J636" s="8">
        <v>303768427</v>
      </c>
      <c r="K636" s="8">
        <v>84</v>
      </c>
      <c r="N636" s="8">
        <v>1.440572</v>
      </c>
      <c r="O636" s="71">
        <v>3708.18</v>
      </c>
      <c r="P636" s="8">
        <v>3775.9400000000014</v>
      </c>
      <c r="Q636" s="8">
        <v>1.7888500000000001</v>
      </c>
      <c r="R636" s="8">
        <v>4062.96</v>
      </c>
      <c r="S636" s="8">
        <v>1.7888500000000001</v>
      </c>
      <c r="T636" s="82">
        <v>3708.18</v>
      </c>
      <c r="U636" s="81" t="str">
        <f t="shared" si="18"/>
        <v>82020</v>
      </c>
      <c r="V636" s="80" t="str">
        <f t="shared" si="19"/>
        <v>Acima de 120 dias</v>
      </c>
    </row>
    <row r="637" spans="1:22" x14ac:dyDescent="0.3">
      <c r="A637" s="4">
        <v>44316</v>
      </c>
      <c r="B637" s="8">
        <v>29894663000189</v>
      </c>
      <c r="C637" s="8" t="s">
        <v>96</v>
      </c>
      <c r="D637" s="4">
        <v>44074</v>
      </c>
      <c r="E637" s="8">
        <v>313.5</v>
      </c>
      <c r="F637" s="4">
        <v>44323</v>
      </c>
      <c r="G637" s="8">
        <v>7</v>
      </c>
      <c r="H637" s="4">
        <v>46638</v>
      </c>
      <c r="I637" s="8">
        <v>2322</v>
      </c>
      <c r="J637" s="8">
        <v>303776093</v>
      </c>
      <c r="K637" s="8">
        <v>84</v>
      </c>
      <c r="N637" s="8">
        <v>1.4081239999999999</v>
      </c>
      <c r="O637" s="71">
        <v>13380.85</v>
      </c>
      <c r="P637" s="8">
        <v>15229.760000000004</v>
      </c>
      <c r="Q637" s="8">
        <v>1.7437</v>
      </c>
      <c r="R637" s="8">
        <v>14813.05</v>
      </c>
      <c r="S637" s="8">
        <v>1.7437</v>
      </c>
      <c r="T637" s="82">
        <v>13380.85</v>
      </c>
      <c r="U637" s="81" t="str">
        <f t="shared" si="18"/>
        <v>82020</v>
      </c>
      <c r="V637" s="80" t="str">
        <f t="shared" si="19"/>
        <v>1 a 30 dias</v>
      </c>
    </row>
    <row r="638" spans="1:22" x14ac:dyDescent="0.3">
      <c r="A638" s="4">
        <v>44316</v>
      </c>
      <c r="B638" s="8">
        <v>29894663000189</v>
      </c>
      <c r="C638" s="8" t="s">
        <v>96</v>
      </c>
      <c r="D638" s="4">
        <v>44099</v>
      </c>
      <c r="E638" s="8">
        <v>70.08</v>
      </c>
      <c r="F638" s="4">
        <v>44323</v>
      </c>
      <c r="G638" s="8">
        <v>7</v>
      </c>
      <c r="H638" s="4">
        <v>46699</v>
      </c>
      <c r="I638" s="8">
        <v>2383</v>
      </c>
      <c r="J638" s="8">
        <v>303789009</v>
      </c>
      <c r="K638" s="8">
        <v>84</v>
      </c>
      <c r="N638" s="8">
        <v>1.447929</v>
      </c>
      <c r="O638" s="71">
        <v>2977.69</v>
      </c>
      <c r="P638" s="8">
        <v>3300.9099999999989</v>
      </c>
      <c r="Q638" s="8">
        <v>1.7989999999999999</v>
      </c>
      <c r="R638" s="8">
        <v>3316.15</v>
      </c>
      <c r="S638" s="8">
        <v>1.7989999999999999</v>
      </c>
      <c r="T638" s="82">
        <v>2977.69</v>
      </c>
      <c r="U638" s="81" t="str">
        <f t="shared" si="18"/>
        <v>92020</v>
      </c>
      <c r="V638" s="80" t="str">
        <f t="shared" si="19"/>
        <v>1 a 30 dias</v>
      </c>
    </row>
    <row r="639" spans="1:22" x14ac:dyDescent="0.3">
      <c r="A639" s="4">
        <v>44316</v>
      </c>
      <c r="B639" s="8">
        <v>29894663000189</v>
      </c>
      <c r="C639" s="8" t="s">
        <v>96</v>
      </c>
      <c r="D639" s="4">
        <v>44074</v>
      </c>
      <c r="E639" s="8">
        <v>88.83</v>
      </c>
      <c r="F639" s="4">
        <v>44323</v>
      </c>
      <c r="G639" s="8">
        <v>7</v>
      </c>
      <c r="H639" s="4">
        <v>46575</v>
      </c>
      <c r="I639" s="8">
        <v>2259</v>
      </c>
      <c r="J639" s="8">
        <v>303859608</v>
      </c>
      <c r="K639" s="8">
        <v>84</v>
      </c>
      <c r="N639" s="8">
        <v>1.4418991834378181</v>
      </c>
      <c r="O639" s="71">
        <v>3694.41</v>
      </c>
      <c r="P639" s="8">
        <v>4301.2300000000014</v>
      </c>
      <c r="Q639" s="8">
        <v>1.7902530000000001</v>
      </c>
      <c r="R639" s="8">
        <v>4094.19</v>
      </c>
      <c r="S639" s="8">
        <v>1.7902530000000001</v>
      </c>
      <c r="T639" s="82">
        <v>3694.41</v>
      </c>
      <c r="U639" s="81" t="str">
        <f t="shared" si="18"/>
        <v>82020</v>
      </c>
      <c r="V639" s="80" t="str">
        <f t="shared" si="19"/>
        <v>1 a 30 dias</v>
      </c>
    </row>
    <row r="640" spans="1:22" x14ac:dyDescent="0.3">
      <c r="A640" s="4">
        <v>44316</v>
      </c>
      <c r="B640" s="8">
        <v>29894663000189</v>
      </c>
      <c r="C640" s="8" t="s">
        <v>96</v>
      </c>
      <c r="D640" s="4">
        <v>43978</v>
      </c>
      <c r="E640" s="8">
        <v>58</v>
      </c>
      <c r="F640" s="4">
        <v>44323</v>
      </c>
      <c r="G640" s="8">
        <v>7</v>
      </c>
      <c r="H640" s="4">
        <v>46119</v>
      </c>
      <c r="I640" s="8">
        <v>1803</v>
      </c>
      <c r="J640" s="8">
        <v>303920823</v>
      </c>
      <c r="K640" s="8">
        <v>72</v>
      </c>
      <c r="N640" s="8">
        <v>1.4949999999999999</v>
      </c>
      <c r="O640" s="71">
        <v>2036.1</v>
      </c>
      <c r="P640" s="8">
        <v>2534.21</v>
      </c>
      <c r="Q640" s="8">
        <v>2.0209929999999998</v>
      </c>
      <c r="R640" s="8">
        <v>2312.3000000000002</v>
      </c>
      <c r="S640" s="8">
        <v>2.0209929999999998</v>
      </c>
      <c r="T640" s="82">
        <v>2036.1</v>
      </c>
      <c r="U640" s="81" t="str">
        <f t="shared" si="18"/>
        <v>52020</v>
      </c>
      <c r="V640" s="80" t="str">
        <f t="shared" si="19"/>
        <v>1 a 30 dias</v>
      </c>
    </row>
    <row r="641" spans="1:22" x14ac:dyDescent="0.3">
      <c r="A641" s="4">
        <v>44316</v>
      </c>
      <c r="B641" s="8">
        <v>29894663000189</v>
      </c>
      <c r="C641" s="8" t="s">
        <v>96</v>
      </c>
      <c r="D641" s="4">
        <v>44001</v>
      </c>
      <c r="E641" s="8">
        <v>328.14</v>
      </c>
      <c r="F641" s="4">
        <v>44111</v>
      </c>
      <c r="G641" s="8">
        <v>-205</v>
      </c>
      <c r="H641" s="4">
        <v>46545</v>
      </c>
      <c r="I641" s="8">
        <v>2229</v>
      </c>
      <c r="J641" s="8">
        <v>303944161</v>
      </c>
      <c r="K641" s="8">
        <v>84</v>
      </c>
      <c r="N641" s="8">
        <v>1.4531530000000001</v>
      </c>
      <c r="O641" s="71">
        <v>15823.73</v>
      </c>
      <c r="P641" s="8">
        <v>15834.36</v>
      </c>
      <c r="Q641" s="8">
        <v>1.7989999999999999</v>
      </c>
      <c r="R641" s="8">
        <v>17258.3</v>
      </c>
      <c r="S641" s="8">
        <v>1.7989999999999999</v>
      </c>
      <c r="T641" s="82">
        <v>15823.73</v>
      </c>
      <c r="U641" s="81" t="str">
        <f t="shared" si="18"/>
        <v>62020</v>
      </c>
      <c r="V641" s="80" t="str">
        <f t="shared" si="19"/>
        <v>Acima de 120 dias</v>
      </c>
    </row>
    <row r="642" spans="1:22" x14ac:dyDescent="0.3">
      <c r="A642" s="4">
        <v>44316</v>
      </c>
      <c r="B642" s="8">
        <v>29894663000189</v>
      </c>
      <c r="C642" s="8" t="s">
        <v>96</v>
      </c>
      <c r="D642" s="4">
        <v>44001</v>
      </c>
      <c r="E642" s="8">
        <v>699</v>
      </c>
      <c r="F642" s="4">
        <v>44019</v>
      </c>
      <c r="G642" s="8">
        <v>-297</v>
      </c>
      <c r="H642" s="4">
        <v>46545</v>
      </c>
      <c r="I642" s="8">
        <v>2229</v>
      </c>
      <c r="J642" s="8">
        <v>303945121</v>
      </c>
      <c r="K642" s="8">
        <v>84</v>
      </c>
      <c r="N642" s="8">
        <v>1.4531640000000001</v>
      </c>
      <c r="O642" s="71">
        <v>35804.54</v>
      </c>
      <c r="P642" s="8">
        <v>33730.01</v>
      </c>
      <c r="Q642" s="8">
        <v>1.7990010000000001</v>
      </c>
      <c r="R642" s="8">
        <v>38860.369999999995</v>
      </c>
      <c r="S642" s="8">
        <v>1.7990010000000001</v>
      </c>
      <c r="T642" s="82">
        <v>35804.54</v>
      </c>
      <c r="U642" s="81" t="str">
        <f t="shared" ref="U642:U705" si="20">MONTH(D642)&amp;YEAR(D642)</f>
        <v>62020</v>
      </c>
      <c r="V642" s="80" t="str">
        <f t="shared" si="19"/>
        <v>Acima de 120 dias</v>
      </c>
    </row>
    <row r="643" spans="1:22" x14ac:dyDescent="0.3">
      <c r="A643" s="4">
        <v>44316</v>
      </c>
      <c r="B643" s="8">
        <v>29894663000189</v>
      </c>
      <c r="C643" s="8" t="s">
        <v>96</v>
      </c>
      <c r="D643" s="4">
        <v>44040</v>
      </c>
      <c r="E643" s="8">
        <v>280.45</v>
      </c>
      <c r="F643" s="4">
        <v>44172</v>
      </c>
      <c r="G643" s="8">
        <v>-144</v>
      </c>
      <c r="H643" s="4">
        <v>46545</v>
      </c>
      <c r="I643" s="8">
        <v>2229</v>
      </c>
      <c r="J643" s="8">
        <v>303948042</v>
      </c>
      <c r="K643" s="8">
        <v>84</v>
      </c>
      <c r="N643" s="8">
        <v>1.4388975544575096</v>
      </c>
      <c r="O643" s="71">
        <v>13002.69</v>
      </c>
      <c r="P643" s="8">
        <v>13570.009999999997</v>
      </c>
      <c r="Q643" s="8">
        <v>1.786913</v>
      </c>
      <c r="R643" s="8">
        <v>14243.710000000001</v>
      </c>
      <c r="S643" s="8">
        <v>1.786913</v>
      </c>
      <c r="T643" s="82">
        <v>13002.69</v>
      </c>
      <c r="U643" s="81" t="str">
        <f t="shared" si="20"/>
        <v>72020</v>
      </c>
      <c r="V643" s="80" t="str">
        <f t="shared" ref="V643:V706" si="21">_xlfn.IFS(G643&lt;-120,"Acima de 120 dias",G643&lt;=-90,"91 a 120 dias",G643&lt;=-61,"61 a 90 dias",G643&lt;=-31,"31 a 60 dias",G643&gt;=-30,"1 a 30 dias")</f>
        <v>Acima de 120 dias</v>
      </c>
    </row>
    <row r="644" spans="1:22" x14ac:dyDescent="0.3">
      <c r="A644" s="4">
        <v>44316</v>
      </c>
      <c r="B644" s="8">
        <v>29894663000189</v>
      </c>
      <c r="C644" s="8" t="s">
        <v>96</v>
      </c>
      <c r="D644" s="4">
        <v>44074</v>
      </c>
      <c r="E644" s="8">
        <v>77.989999999999995</v>
      </c>
      <c r="F644" s="4">
        <v>44142</v>
      </c>
      <c r="G644" s="8">
        <v>-174</v>
      </c>
      <c r="H644" s="4">
        <v>46575</v>
      </c>
      <c r="I644" s="8">
        <v>2259</v>
      </c>
      <c r="J644" s="8">
        <v>303955517</v>
      </c>
      <c r="K644" s="8">
        <v>84</v>
      </c>
      <c r="N644" s="8">
        <v>1.4316821262419224</v>
      </c>
      <c r="O644" s="71">
        <v>3721.52</v>
      </c>
      <c r="P644" s="8">
        <v>3789.1</v>
      </c>
      <c r="Q644" s="8">
        <v>1.7794449999999999</v>
      </c>
      <c r="R644" s="8">
        <v>4073.58</v>
      </c>
      <c r="S644" s="8">
        <v>1.7794449999999999</v>
      </c>
      <c r="T644" s="82">
        <v>3721.52</v>
      </c>
      <c r="U644" s="81" t="str">
        <f t="shared" si="20"/>
        <v>82020</v>
      </c>
      <c r="V644" s="80" t="str">
        <f t="shared" si="21"/>
        <v>Acima de 120 dias</v>
      </c>
    </row>
    <row r="645" spans="1:22" x14ac:dyDescent="0.3">
      <c r="A645" s="4">
        <v>44316</v>
      </c>
      <c r="B645" s="8">
        <v>29894663000189</v>
      </c>
      <c r="C645" s="8" t="s">
        <v>96</v>
      </c>
      <c r="D645" s="4">
        <v>43936</v>
      </c>
      <c r="E645" s="8">
        <v>226.32</v>
      </c>
      <c r="F645" s="4">
        <v>44172</v>
      </c>
      <c r="G645" s="8">
        <v>-144</v>
      </c>
      <c r="H645" s="4">
        <v>46090</v>
      </c>
      <c r="I645" s="8">
        <v>1774</v>
      </c>
      <c r="J645" s="8">
        <v>304012340</v>
      </c>
      <c r="K645" s="8">
        <v>72</v>
      </c>
      <c r="N645" s="8">
        <v>1.5130000000000001</v>
      </c>
      <c r="O645" s="71">
        <v>8933.07</v>
      </c>
      <c r="P645" s="8">
        <v>9780.369999999999</v>
      </c>
      <c r="Q645" s="8">
        <v>2.062681</v>
      </c>
      <c r="R645" s="8">
        <v>10021.75</v>
      </c>
      <c r="S645" s="8">
        <v>2.062681</v>
      </c>
      <c r="T645" s="82">
        <v>8933.07</v>
      </c>
      <c r="U645" s="81" t="str">
        <f t="shared" si="20"/>
        <v>42020</v>
      </c>
      <c r="V645" s="80" t="str">
        <f t="shared" si="21"/>
        <v>Acima de 120 dias</v>
      </c>
    </row>
    <row r="646" spans="1:22" x14ac:dyDescent="0.3">
      <c r="A646" s="4">
        <v>44316</v>
      </c>
      <c r="B646" s="8">
        <v>29894663000189</v>
      </c>
      <c r="C646" s="8" t="s">
        <v>96</v>
      </c>
      <c r="D646" s="4">
        <v>43978</v>
      </c>
      <c r="E646" s="8">
        <v>158.80000000000001</v>
      </c>
      <c r="F646" s="4">
        <v>44142</v>
      </c>
      <c r="G646" s="8">
        <v>-174</v>
      </c>
      <c r="H646" s="4">
        <v>46119</v>
      </c>
      <c r="I646" s="8">
        <v>1803</v>
      </c>
      <c r="J646" s="8">
        <v>304018780</v>
      </c>
      <c r="K646" s="8">
        <v>72</v>
      </c>
      <c r="N646" s="8">
        <v>1.5032492476974977</v>
      </c>
      <c r="O646" s="71">
        <v>6478.1100000000006</v>
      </c>
      <c r="P646" s="8">
        <v>6921.9000000000005</v>
      </c>
      <c r="Q646" s="8">
        <v>2.0592199999999998</v>
      </c>
      <c r="R646" s="8">
        <v>7270.77</v>
      </c>
      <c r="S646" s="8">
        <v>2.0592199999999998</v>
      </c>
      <c r="T646" s="82">
        <v>6478.1100000000006</v>
      </c>
      <c r="U646" s="81" t="str">
        <f t="shared" si="20"/>
        <v>52020</v>
      </c>
      <c r="V646" s="80" t="str">
        <f t="shared" si="21"/>
        <v>Acima de 120 dias</v>
      </c>
    </row>
    <row r="647" spans="1:22" x14ac:dyDescent="0.3">
      <c r="A647" s="4">
        <v>44316</v>
      </c>
      <c r="B647" s="8">
        <v>29894663000189</v>
      </c>
      <c r="C647" s="8" t="s">
        <v>96</v>
      </c>
      <c r="D647" s="4">
        <v>44040</v>
      </c>
      <c r="E647" s="8">
        <v>313.48</v>
      </c>
      <c r="F647" s="4">
        <v>44323</v>
      </c>
      <c r="G647" s="8">
        <v>7</v>
      </c>
      <c r="H647" s="4">
        <v>46119</v>
      </c>
      <c r="I647" s="8">
        <v>1803</v>
      </c>
      <c r="J647" s="8">
        <v>304022674</v>
      </c>
      <c r="K647" s="8">
        <v>72</v>
      </c>
      <c r="N647" s="8">
        <v>1.3985714642226164</v>
      </c>
      <c r="O647" s="71">
        <v>11620.779999999999</v>
      </c>
      <c r="P647" s="8">
        <v>13863.530000000002</v>
      </c>
      <c r="Q647" s="8">
        <v>1.7910509999999999</v>
      </c>
      <c r="R647" s="8">
        <v>12803.66</v>
      </c>
      <c r="S647" s="8">
        <v>1.7910509999999999</v>
      </c>
      <c r="T647" s="82">
        <v>11620.779999999999</v>
      </c>
      <c r="U647" s="81" t="str">
        <f t="shared" si="20"/>
        <v>72020</v>
      </c>
      <c r="V647" s="80" t="str">
        <f t="shared" si="21"/>
        <v>1 a 30 dias</v>
      </c>
    </row>
    <row r="648" spans="1:22" x14ac:dyDescent="0.3">
      <c r="A648" s="4">
        <v>44316</v>
      </c>
      <c r="B648" s="8">
        <v>29894663000189</v>
      </c>
      <c r="C648" s="8" t="s">
        <v>96</v>
      </c>
      <c r="D648" s="4">
        <v>44074</v>
      </c>
      <c r="E648" s="8">
        <v>230</v>
      </c>
      <c r="F648" s="4">
        <v>44172</v>
      </c>
      <c r="G648" s="8">
        <v>-144</v>
      </c>
      <c r="H648" s="4">
        <v>46545</v>
      </c>
      <c r="I648" s="8">
        <v>2229</v>
      </c>
      <c r="J648" s="8">
        <v>304035932</v>
      </c>
      <c r="K648" s="8">
        <v>84</v>
      </c>
      <c r="N648" s="8">
        <v>1.3599999999999999</v>
      </c>
      <c r="O648" s="71">
        <v>12022.44</v>
      </c>
      <c r="P648" s="8">
        <v>11370.300000000005</v>
      </c>
      <c r="Q648" s="8">
        <v>1.3324959999999999</v>
      </c>
      <c r="R648" s="8">
        <v>11934.47</v>
      </c>
      <c r="S648" s="8">
        <v>1.3324959999999999</v>
      </c>
      <c r="T648" s="82">
        <v>12022.44</v>
      </c>
      <c r="U648" s="81" t="str">
        <f t="shared" si="20"/>
        <v>82020</v>
      </c>
      <c r="V648" s="80" t="str">
        <f t="shared" si="21"/>
        <v>Acima de 120 dias</v>
      </c>
    </row>
    <row r="649" spans="1:22" x14ac:dyDescent="0.3">
      <c r="A649" s="4">
        <v>44316</v>
      </c>
      <c r="B649" s="8">
        <v>29894663000189</v>
      </c>
      <c r="C649" s="8" t="s">
        <v>96</v>
      </c>
      <c r="D649" s="4">
        <v>44001</v>
      </c>
      <c r="E649" s="8">
        <v>295</v>
      </c>
      <c r="F649" s="4">
        <v>44172</v>
      </c>
      <c r="G649" s="8">
        <v>-144</v>
      </c>
      <c r="H649" s="4">
        <v>46545</v>
      </c>
      <c r="I649" s="8">
        <v>2229</v>
      </c>
      <c r="J649" s="8">
        <v>304042072</v>
      </c>
      <c r="K649" s="8">
        <v>84</v>
      </c>
      <c r="N649" s="8">
        <v>1.4420360000000001</v>
      </c>
      <c r="O649" s="71">
        <v>13676.52</v>
      </c>
      <c r="P649" s="8">
        <v>14288.73</v>
      </c>
      <c r="Q649" s="8">
        <v>1.78715</v>
      </c>
      <c r="R649" s="8">
        <v>14970.07</v>
      </c>
      <c r="S649" s="8">
        <v>1.78715</v>
      </c>
      <c r="T649" s="82">
        <v>13676.52</v>
      </c>
      <c r="U649" s="81" t="str">
        <f t="shared" si="20"/>
        <v>62020</v>
      </c>
      <c r="V649" s="80" t="str">
        <f t="shared" si="21"/>
        <v>Acima de 120 dias</v>
      </c>
    </row>
    <row r="650" spans="1:22" x14ac:dyDescent="0.3">
      <c r="A650" s="4">
        <v>44316</v>
      </c>
      <c r="B650" s="8">
        <v>29894663000189</v>
      </c>
      <c r="C650" s="8" t="s">
        <v>96</v>
      </c>
      <c r="D650" s="4">
        <v>44074</v>
      </c>
      <c r="E650" s="8">
        <v>397.55</v>
      </c>
      <c r="F650" s="4">
        <v>44142</v>
      </c>
      <c r="G650" s="8">
        <v>-174</v>
      </c>
      <c r="H650" s="4">
        <v>46545</v>
      </c>
      <c r="I650" s="8">
        <v>2229</v>
      </c>
      <c r="J650" s="8">
        <v>304045149</v>
      </c>
      <c r="K650" s="8">
        <v>84</v>
      </c>
      <c r="N650" s="8">
        <v>1.4443805564596275</v>
      </c>
      <c r="O650" s="71">
        <v>18802.29</v>
      </c>
      <c r="P650" s="8">
        <v>19113.600000000002</v>
      </c>
      <c r="Q650" s="8">
        <v>1.7927470000000001</v>
      </c>
      <c r="R650" s="8">
        <v>20558.87</v>
      </c>
      <c r="S650" s="8">
        <v>1.7927470000000001</v>
      </c>
      <c r="T650" s="82">
        <v>18802.29</v>
      </c>
      <c r="U650" s="81" t="str">
        <f t="shared" si="20"/>
        <v>82020</v>
      </c>
      <c r="V650" s="80" t="str">
        <f t="shared" si="21"/>
        <v>Acima de 120 dias</v>
      </c>
    </row>
    <row r="651" spans="1:22" x14ac:dyDescent="0.3">
      <c r="A651" s="4">
        <v>44316</v>
      </c>
      <c r="B651" s="8">
        <v>29894663000189</v>
      </c>
      <c r="C651" s="8" t="s">
        <v>96</v>
      </c>
      <c r="D651" s="4">
        <v>44074</v>
      </c>
      <c r="E651" s="8">
        <v>47.28</v>
      </c>
      <c r="F651" s="4">
        <v>44323</v>
      </c>
      <c r="G651" s="8">
        <v>7</v>
      </c>
      <c r="H651" s="4">
        <v>46575</v>
      </c>
      <c r="I651" s="8">
        <v>2259</v>
      </c>
      <c r="J651" s="8">
        <v>304053780</v>
      </c>
      <c r="K651" s="8">
        <v>84</v>
      </c>
      <c r="N651" s="8">
        <v>1.4299598390207091</v>
      </c>
      <c r="O651" s="71">
        <v>1970.45</v>
      </c>
      <c r="P651" s="8">
        <v>2298.3599999999992</v>
      </c>
      <c r="Q651" s="8">
        <v>1.783074</v>
      </c>
      <c r="R651" s="8">
        <v>2187.02</v>
      </c>
      <c r="S651" s="8">
        <v>1.783074</v>
      </c>
      <c r="T651" s="82">
        <v>1970.45</v>
      </c>
      <c r="U651" s="81" t="str">
        <f t="shared" si="20"/>
        <v>82020</v>
      </c>
      <c r="V651" s="80" t="str">
        <f t="shared" si="21"/>
        <v>1 a 30 dias</v>
      </c>
    </row>
    <row r="652" spans="1:22" x14ac:dyDescent="0.3">
      <c r="A652" s="4">
        <v>44316</v>
      </c>
      <c r="B652" s="8">
        <v>29894663000189</v>
      </c>
      <c r="C652" s="8" t="s">
        <v>96</v>
      </c>
      <c r="D652" s="4">
        <v>44134</v>
      </c>
      <c r="E652" s="8">
        <v>61.23</v>
      </c>
      <c r="F652" s="4">
        <v>44323</v>
      </c>
      <c r="G652" s="8">
        <v>7</v>
      </c>
      <c r="H652" s="4">
        <v>46699</v>
      </c>
      <c r="I652" s="8">
        <v>2383</v>
      </c>
      <c r="J652" s="8">
        <v>304056939</v>
      </c>
      <c r="K652" s="8">
        <v>84</v>
      </c>
      <c r="N652" s="8">
        <v>1.415008</v>
      </c>
      <c r="O652" s="71">
        <v>2638.62</v>
      </c>
      <c r="P652" s="8">
        <v>2966.3599999999983</v>
      </c>
      <c r="Q652" s="8">
        <v>1.751701</v>
      </c>
      <c r="R652" s="8">
        <v>2927.6</v>
      </c>
      <c r="S652" s="8">
        <v>1.751701</v>
      </c>
      <c r="T652" s="82">
        <v>2638.62</v>
      </c>
      <c r="U652" s="81" t="str">
        <f t="shared" si="20"/>
        <v>102020</v>
      </c>
      <c r="V652" s="80" t="str">
        <f t="shared" si="21"/>
        <v>1 a 30 dias</v>
      </c>
    </row>
    <row r="653" spans="1:22" x14ac:dyDescent="0.3">
      <c r="A653" s="4">
        <v>44316</v>
      </c>
      <c r="B653" s="8">
        <v>29894663000189</v>
      </c>
      <c r="C653" s="8" t="s">
        <v>96</v>
      </c>
      <c r="D653" s="4">
        <v>44074</v>
      </c>
      <c r="E653" s="8">
        <v>75</v>
      </c>
      <c r="F653" s="4">
        <v>44234</v>
      </c>
      <c r="G653" s="8">
        <v>-82</v>
      </c>
      <c r="H653" s="4">
        <v>46575</v>
      </c>
      <c r="I653" s="8">
        <v>2259</v>
      </c>
      <c r="J653" s="8">
        <v>304059153</v>
      </c>
      <c r="K653" s="8">
        <v>84</v>
      </c>
      <c r="N653" s="8">
        <v>1.4394428451556345</v>
      </c>
      <c r="O653" s="71">
        <v>3346.46</v>
      </c>
      <c r="P653" s="8">
        <v>3634.51</v>
      </c>
      <c r="Q653" s="8">
        <v>1.787728</v>
      </c>
      <c r="R653" s="8">
        <v>3684.29</v>
      </c>
      <c r="S653" s="8">
        <v>1.787728</v>
      </c>
      <c r="T653" s="82">
        <v>3346.46</v>
      </c>
      <c r="U653" s="81" t="str">
        <f t="shared" si="20"/>
        <v>82020</v>
      </c>
      <c r="V653" s="80" t="str">
        <f t="shared" si="21"/>
        <v>61 a 90 dias</v>
      </c>
    </row>
    <row r="654" spans="1:22" x14ac:dyDescent="0.3">
      <c r="A654" s="4">
        <v>44316</v>
      </c>
      <c r="B654" s="8">
        <v>29894663000189</v>
      </c>
      <c r="C654" s="8" t="s">
        <v>96</v>
      </c>
      <c r="D654" s="4">
        <v>44099</v>
      </c>
      <c r="E654" s="8">
        <v>61</v>
      </c>
      <c r="F654" s="4">
        <v>44323</v>
      </c>
      <c r="G654" s="8">
        <v>7</v>
      </c>
      <c r="H654" s="4">
        <v>46608</v>
      </c>
      <c r="I654" s="8">
        <v>2292</v>
      </c>
      <c r="J654" s="8">
        <v>304067924</v>
      </c>
      <c r="K654" s="8">
        <v>84</v>
      </c>
      <c r="N654" s="8">
        <v>1.431897</v>
      </c>
      <c r="O654" s="71">
        <v>2561.1999999999998</v>
      </c>
      <c r="P654" s="8">
        <v>2955.8799999999987</v>
      </c>
      <c r="Q654" s="8">
        <v>1.778877</v>
      </c>
      <c r="R654" s="8">
        <v>2840.7</v>
      </c>
      <c r="S654" s="8">
        <v>1.778877</v>
      </c>
      <c r="T654" s="82">
        <v>2561.1999999999998</v>
      </c>
      <c r="U654" s="81" t="str">
        <f t="shared" si="20"/>
        <v>92020</v>
      </c>
      <c r="V654" s="80" t="str">
        <f t="shared" si="21"/>
        <v>1 a 30 dias</v>
      </c>
    </row>
    <row r="655" spans="1:22" x14ac:dyDescent="0.3">
      <c r="A655" s="4">
        <v>44316</v>
      </c>
      <c r="B655" s="8">
        <v>29894663000189</v>
      </c>
      <c r="C655" s="8" t="s">
        <v>96</v>
      </c>
      <c r="D655" s="4">
        <v>44074</v>
      </c>
      <c r="E655" s="8">
        <v>280</v>
      </c>
      <c r="F655" s="4">
        <v>44262</v>
      </c>
      <c r="G655" s="8">
        <v>-54</v>
      </c>
      <c r="H655" s="4">
        <v>46699</v>
      </c>
      <c r="I655" s="8">
        <v>2383</v>
      </c>
      <c r="J655" s="8">
        <v>304075665</v>
      </c>
      <c r="K655" s="8">
        <v>84</v>
      </c>
      <c r="N655" s="8">
        <v>1.3599999999999999</v>
      </c>
      <c r="O655" s="71">
        <v>13333.7</v>
      </c>
      <c r="P655" s="8">
        <v>13457.9</v>
      </c>
      <c r="Q655" s="8">
        <v>1.5643359999999999</v>
      </c>
      <c r="R655" s="8">
        <v>14183.81</v>
      </c>
      <c r="S655" s="8">
        <v>1.5643359999999999</v>
      </c>
      <c r="T655" s="82">
        <v>13333.7</v>
      </c>
      <c r="U655" s="81" t="str">
        <f t="shared" si="20"/>
        <v>82020</v>
      </c>
      <c r="V655" s="80" t="str">
        <f t="shared" si="21"/>
        <v>31 a 60 dias</v>
      </c>
    </row>
    <row r="656" spans="1:22" x14ac:dyDescent="0.3">
      <c r="A656" s="4">
        <v>44316</v>
      </c>
      <c r="B656" s="8">
        <v>29894663000189</v>
      </c>
      <c r="C656" s="8" t="s">
        <v>96</v>
      </c>
      <c r="D656" s="4">
        <v>44074</v>
      </c>
      <c r="E656" s="8">
        <v>163.5</v>
      </c>
      <c r="F656" s="4">
        <v>44172</v>
      </c>
      <c r="G656" s="8">
        <v>-144</v>
      </c>
      <c r="H656" s="4">
        <v>46638</v>
      </c>
      <c r="I656" s="8">
        <v>2322</v>
      </c>
      <c r="J656" s="8">
        <v>304082874</v>
      </c>
      <c r="K656" s="8">
        <v>84</v>
      </c>
      <c r="N656" s="8">
        <v>1.4518869999999999</v>
      </c>
      <c r="O656" s="71">
        <v>7701.6</v>
      </c>
      <c r="P656" s="8">
        <v>7823.9000000000005</v>
      </c>
      <c r="Q656" s="8">
        <v>1.790184</v>
      </c>
      <c r="R656" s="8">
        <v>8439.1</v>
      </c>
      <c r="S656" s="8">
        <v>1.790184</v>
      </c>
      <c r="T656" s="82">
        <v>7701.6</v>
      </c>
      <c r="U656" s="81" t="str">
        <f t="shared" si="20"/>
        <v>82020</v>
      </c>
      <c r="V656" s="80" t="str">
        <f t="shared" si="21"/>
        <v>Acima de 120 dias</v>
      </c>
    </row>
    <row r="657" spans="1:22" x14ac:dyDescent="0.3">
      <c r="A657" s="4">
        <v>44316</v>
      </c>
      <c r="B657" s="8">
        <v>29894663000189</v>
      </c>
      <c r="C657" s="8" t="s">
        <v>96</v>
      </c>
      <c r="D657" s="4">
        <v>44138</v>
      </c>
      <c r="E657" s="8">
        <v>897.39</v>
      </c>
      <c r="F657" s="4">
        <v>44323</v>
      </c>
      <c r="G657" s="8">
        <v>7</v>
      </c>
      <c r="H657" s="4">
        <v>46667</v>
      </c>
      <c r="I657" s="8">
        <v>2351</v>
      </c>
      <c r="J657" s="8">
        <v>304095413</v>
      </c>
      <c r="K657" s="8">
        <v>84</v>
      </c>
      <c r="N657" s="8">
        <v>1.3599999999999999</v>
      </c>
      <c r="O657" s="71">
        <v>44578.58</v>
      </c>
      <c r="P657" s="8">
        <v>45004.840000000011</v>
      </c>
      <c r="Q657" s="8">
        <v>1.2718940000000001</v>
      </c>
      <c r="R657" s="8">
        <v>43355.519999999997</v>
      </c>
      <c r="S657" s="8">
        <v>1.2718940000000001</v>
      </c>
      <c r="T657" s="82">
        <v>44578.58</v>
      </c>
      <c r="U657" s="81" t="str">
        <f t="shared" si="20"/>
        <v>112020</v>
      </c>
      <c r="V657" s="80" t="str">
        <f t="shared" si="21"/>
        <v>1 a 30 dias</v>
      </c>
    </row>
    <row r="658" spans="1:22" x14ac:dyDescent="0.3">
      <c r="A658" s="4">
        <v>44316</v>
      </c>
      <c r="B658" s="8">
        <v>29894663000189</v>
      </c>
      <c r="C658" s="8" t="s">
        <v>96</v>
      </c>
      <c r="D658" s="4">
        <v>43978</v>
      </c>
      <c r="E658" s="8">
        <v>249.29</v>
      </c>
      <c r="F658" s="4">
        <v>43989</v>
      </c>
      <c r="G658" s="8">
        <v>-327</v>
      </c>
      <c r="H658" s="4">
        <v>46119</v>
      </c>
      <c r="I658" s="8">
        <v>1803</v>
      </c>
      <c r="J658" s="8">
        <v>304121325</v>
      </c>
      <c r="K658" s="8">
        <v>72</v>
      </c>
      <c r="N658" s="8">
        <v>1.3599999999999999</v>
      </c>
      <c r="O658" s="71">
        <v>12305.81</v>
      </c>
      <c r="P658" s="8">
        <v>11334.200000000003</v>
      </c>
      <c r="Q658" s="8">
        <v>1.6496360000000001</v>
      </c>
      <c r="R658" s="8">
        <v>13023.869999999999</v>
      </c>
      <c r="S658" s="8">
        <v>1.6496360000000001</v>
      </c>
      <c r="T658" s="82">
        <v>12305.81</v>
      </c>
      <c r="U658" s="81" t="str">
        <f t="shared" si="20"/>
        <v>52020</v>
      </c>
      <c r="V658" s="80" t="str">
        <f t="shared" si="21"/>
        <v>Acima de 120 dias</v>
      </c>
    </row>
    <row r="659" spans="1:22" x14ac:dyDescent="0.3">
      <c r="A659" s="4">
        <v>44316</v>
      </c>
      <c r="B659" s="8">
        <v>29894663000189</v>
      </c>
      <c r="C659" s="8" t="s">
        <v>96</v>
      </c>
      <c r="D659" s="4">
        <v>44001</v>
      </c>
      <c r="E659" s="8">
        <v>536.79</v>
      </c>
      <c r="F659" s="4">
        <v>44019</v>
      </c>
      <c r="G659" s="8">
        <v>-297</v>
      </c>
      <c r="H659" s="4">
        <v>46514</v>
      </c>
      <c r="I659" s="8">
        <v>2198</v>
      </c>
      <c r="J659" s="8">
        <v>304130813</v>
      </c>
      <c r="K659" s="8">
        <v>84</v>
      </c>
      <c r="N659" s="8">
        <v>1.4478067090607614</v>
      </c>
      <c r="O659" s="71">
        <v>27387.17</v>
      </c>
      <c r="P659" s="8">
        <v>25790.839999999993</v>
      </c>
      <c r="Q659" s="8">
        <v>1.793318</v>
      </c>
      <c r="R659" s="8">
        <v>29696.129999999997</v>
      </c>
      <c r="S659" s="8">
        <v>1.793318</v>
      </c>
      <c r="T659" s="82">
        <v>27387.17</v>
      </c>
      <c r="U659" s="81" t="str">
        <f t="shared" si="20"/>
        <v>62020</v>
      </c>
      <c r="V659" s="80" t="str">
        <f t="shared" si="21"/>
        <v>Acima de 120 dias</v>
      </c>
    </row>
    <row r="660" spans="1:22" x14ac:dyDescent="0.3">
      <c r="A660" s="4">
        <v>44316</v>
      </c>
      <c r="B660" s="8">
        <v>29894663000189</v>
      </c>
      <c r="C660" s="8" t="s">
        <v>96</v>
      </c>
      <c r="D660" s="4">
        <v>44134</v>
      </c>
      <c r="E660" s="8">
        <v>52.25</v>
      </c>
      <c r="F660" s="4">
        <v>44293</v>
      </c>
      <c r="G660" s="8">
        <v>-23</v>
      </c>
      <c r="H660" s="4">
        <v>46699</v>
      </c>
      <c r="I660" s="8">
        <v>2383</v>
      </c>
      <c r="J660" s="8">
        <v>304131629</v>
      </c>
      <c r="K660" s="8">
        <v>84</v>
      </c>
      <c r="N660" s="8">
        <v>1.420015</v>
      </c>
      <c r="O660" s="71">
        <v>2300.2800000000002</v>
      </c>
      <c r="P660" s="8">
        <v>2526.9000000000015</v>
      </c>
      <c r="Q660" s="8">
        <v>1.7571209999999999</v>
      </c>
      <c r="R660" s="8">
        <v>2546.5100000000002</v>
      </c>
      <c r="S660" s="8">
        <v>1.7571209999999999</v>
      </c>
      <c r="T660" s="82">
        <v>2300.2800000000002</v>
      </c>
      <c r="U660" s="81" t="str">
        <f t="shared" si="20"/>
        <v>102020</v>
      </c>
      <c r="V660" s="80" t="str">
        <f t="shared" si="21"/>
        <v>1 a 30 dias</v>
      </c>
    </row>
    <row r="661" spans="1:22" x14ac:dyDescent="0.3">
      <c r="A661" s="4">
        <v>44316</v>
      </c>
      <c r="B661" s="8">
        <v>29894663000189</v>
      </c>
      <c r="C661" s="8" t="s">
        <v>96</v>
      </c>
      <c r="D661" s="4">
        <v>44040</v>
      </c>
      <c r="E661" s="8">
        <v>972</v>
      </c>
      <c r="F661" s="4">
        <v>44111</v>
      </c>
      <c r="G661" s="8">
        <v>-205</v>
      </c>
      <c r="H661" s="4">
        <v>46149</v>
      </c>
      <c r="I661" s="8">
        <v>1833</v>
      </c>
      <c r="J661" s="8">
        <v>304139881</v>
      </c>
      <c r="K661" s="8">
        <v>72</v>
      </c>
      <c r="N661" s="8">
        <v>1.398163426223594</v>
      </c>
      <c r="O661" s="71">
        <v>43179.74</v>
      </c>
      <c r="P661" s="8">
        <v>43357.54</v>
      </c>
      <c r="Q661" s="8">
        <v>1.7896160000000001</v>
      </c>
      <c r="R661" s="8">
        <v>46926.23</v>
      </c>
      <c r="S661" s="8">
        <v>1.7896160000000001</v>
      </c>
      <c r="T661" s="82">
        <v>43179.74</v>
      </c>
      <c r="U661" s="81" t="str">
        <f t="shared" si="20"/>
        <v>72020</v>
      </c>
      <c r="V661" s="80" t="str">
        <f t="shared" si="21"/>
        <v>Acima de 120 dias</v>
      </c>
    </row>
    <row r="662" spans="1:22" x14ac:dyDescent="0.3">
      <c r="A662" s="4">
        <v>44316</v>
      </c>
      <c r="B662" s="8">
        <v>29894663000189</v>
      </c>
      <c r="C662" s="8" t="s">
        <v>96</v>
      </c>
      <c r="D662" s="4">
        <v>44099</v>
      </c>
      <c r="E662" s="8">
        <v>282.89999999999998</v>
      </c>
      <c r="F662" s="4">
        <v>44323</v>
      </c>
      <c r="G662" s="8">
        <v>7</v>
      </c>
      <c r="H662" s="4">
        <v>46608</v>
      </c>
      <c r="I662" s="8">
        <v>2292</v>
      </c>
      <c r="J662" s="8">
        <v>304163572</v>
      </c>
      <c r="K662" s="8">
        <v>84</v>
      </c>
      <c r="N662" s="8">
        <v>1.390368</v>
      </c>
      <c r="O662" s="71">
        <v>12032.18</v>
      </c>
      <c r="P662" s="8">
        <v>13900.120000000003</v>
      </c>
      <c r="Q662" s="8">
        <v>1.7345269999999999</v>
      </c>
      <c r="R662" s="8">
        <v>13343.41</v>
      </c>
      <c r="S662" s="8">
        <v>1.7345269999999999</v>
      </c>
      <c r="T662" s="82">
        <v>12032.18</v>
      </c>
      <c r="U662" s="81" t="str">
        <f t="shared" si="20"/>
        <v>92020</v>
      </c>
      <c r="V662" s="80" t="str">
        <f t="shared" si="21"/>
        <v>1 a 30 dias</v>
      </c>
    </row>
    <row r="663" spans="1:22" x14ac:dyDescent="0.3">
      <c r="A663" s="4">
        <v>44316</v>
      </c>
      <c r="B663" s="8">
        <v>29894663000189</v>
      </c>
      <c r="C663" s="8" t="s">
        <v>96</v>
      </c>
      <c r="D663" s="4">
        <v>44099</v>
      </c>
      <c r="E663" s="8">
        <v>208.7</v>
      </c>
      <c r="F663" s="4">
        <v>44323</v>
      </c>
      <c r="G663" s="8">
        <v>7</v>
      </c>
      <c r="H663" s="4">
        <v>46638</v>
      </c>
      <c r="I663" s="8">
        <v>2322</v>
      </c>
      <c r="J663" s="8">
        <v>304173948</v>
      </c>
      <c r="K663" s="8">
        <v>84</v>
      </c>
      <c r="N663" s="8">
        <v>1.3599999999999999</v>
      </c>
      <c r="O663" s="71">
        <v>9236.77</v>
      </c>
      <c r="P663" s="8">
        <v>10426.18</v>
      </c>
      <c r="Q663" s="8">
        <v>1.6216189999999999</v>
      </c>
      <c r="R663" s="8">
        <v>10010.140000000001</v>
      </c>
      <c r="S663" s="8">
        <v>1.6216189999999999</v>
      </c>
      <c r="T663" s="82">
        <v>9236.77</v>
      </c>
      <c r="U663" s="81" t="str">
        <f t="shared" si="20"/>
        <v>92020</v>
      </c>
      <c r="V663" s="80" t="str">
        <f t="shared" si="21"/>
        <v>1 a 30 dias</v>
      </c>
    </row>
    <row r="664" spans="1:22" x14ac:dyDescent="0.3">
      <c r="A664" s="4">
        <v>44316</v>
      </c>
      <c r="B664" s="8">
        <v>29894663000189</v>
      </c>
      <c r="C664" s="8" t="s">
        <v>96</v>
      </c>
      <c r="D664" s="4">
        <v>43978</v>
      </c>
      <c r="E664" s="8">
        <v>229.99</v>
      </c>
      <c r="F664" s="4">
        <v>44323</v>
      </c>
      <c r="G664" s="8">
        <v>7</v>
      </c>
      <c r="H664" s="4">
        <v>46119</v>
      </c>
      <c r="I664" s="8">
        <v>1803</v>
      </c>
      <c r="J664" s="8">
        <v>304213890</v>
      </c>
      <c r="K664" s="8">
        <v>72</v>
      </c>
      <c r="N664" s="8">
        <v>1.3599999999999999</v>
      </c>
      <c r="O664" s="71">
        <v>8857.58</v>
      </c>
      <c r="P664" s="8">
        <v>10456.74</v>
      </c>
      <c r="Q664" s="8">
        <v>1.6337889999999999</v>
      </c>
      <c r="R664" s="8">
        <v>9485.69</v>
      </c>
      <c r="S664" s="8">
        <v>1.6337889999999999</v>
      </c>
      <c r="T664" s="82">
        <v>8857.58</v>
      </c>
      <c r="U664" s="81" t="str">
        <f t="shared" si="20"/>
        <v>52020</v>
      </c>
      <c r="V664" s="80" t="str">
        <f t="shared" si="21"/>
        <v>1 a 30 dias</v>
      </c>
    </row>
    <row r="665" spans="1:22" x14ac:dyDescent="0.3">
      <c r="A665" s="4">
        <v>44316</v>
      </c>
      <c r="B665" s="8">
        <v>29894663000189</v>
      </c>
      <c r="C665" s="8" t="s">
        <v>96</v>
      </c>
      <c r="D665" s="4">
        <v>44001</v>
      </c>
      <c r="E665" s="8">
        <v>140.18</v>
      </c>
      <c r="F665" s="4">
        <v>44172</v>
      </c>
      <c r="G665" s="8">
        <v>-144</v>
      </c>
      <c r="H665" s="4">
        <v>46514</v>
      </c>
      <c r="I665" s="8">
        <v>2198</v>
      </c>
      <c r="J665" s="8">
        <v>304226536</v>
      </c>
      <c r="K665" s="8">
        <v>84</v>
      </c>
      <c r="N665" s="8">
        <v>1.4155609437120844</v>
      </c>
      <c r="O665" s="71">
        <v>6506.87</v>
      </c>
      <c r="P665" s="8">
        <v>6808.4100000000017</v>
      </c>
      <c r="Q665" s="8">
        <v>1.758985</v>
      </c>
      <c r="R665" s="8">
        <v>7115.04</v>
      </c>
      <c r="S665" s="8">
        <v>1.758985</v>
      </c>
      <c r="T665" s="82">
        <v>6506.87</v>
      </c>
      <c r="U665" s="81" t="str">
        <f t="shared" si="20"/>
        <v>62020</v>
      </c>
      <c r="V665" s="80" t="str">
        <f t="shared" si="21"/>
        <v>Acima de 120 dias</v>
      </c>
    </row>
    <row r="666" spans="1:22" x14ac:dyDescent="0.3">
      <c r="A666" s="4">
        <v>44316</v>
      </c>
      <c r="B666" s="8">
        <v>29894663000189</v>
      </c>
      <c r="C666" s="8" t="s">
        <v>96</v>
      </c>
      <c r="D666" s="4">
        <v>43978</v>
      </c>
      <c r="E666" s="8">
        <v>81.31</v>
      </c>
      <c r="F666" s="4">
        <v>44019</v>
      </c>
      <c r="G666" s="8">
        <v>-297</v>
      </c>
      <c r="H666" s="4">
        <v>46514</v>
      </c>
      <c r="I666" s="8">
        <v>2198</v>
      </c>
      <c r="J666" s="8">
        <v>304230937</v>
      </c>
      <c r="K666" s="8">
        <v>84</v>
      </c>
      <c r="N666" s="8">
        <v>1.3599999999999999</v>
      </c>
      <c r="O666" s="71">
        <v>4293.47</v>
      </c>
      <c r="P666" s="8">
        <v>4063.440000000001</v>
      </c>
      <c r="Q666" s="8">
        <v>1.643221</v>
      </c>
      <c r="R666" s="8">
        <v>4595.68</v>
      </c>
      <c r="S666" s="8">
        <v>1.643221</v>
      </c>
      <c r="T666" s="82">
        <v>4293.47</v>
      </c>
      <c r="U666" s="81" t="str">
        <f t="shared" si="20"/>
        <v>52020</v>
      </c>
      <c r="V666" s="80" t="str">
        <f t="shared" si="21"/>
        <v>Acima de 120 dias</v>
      </c>
    </row>
    <row r="667" spans="1:22" x14ac:dyDescent="0.3">
      <c r="A667" s="4">
        <v>44316</v>
      </c>
      <c r="B667" s="8">
        <v>29894663000189</v>
      </c>
      <c r="C667" s="8" t="s">
        <v>96</v>
      </c>
      <c r="D667" s="4">
        <v>43978</v>
      </c>
      <c r="E667" s="8">
        <v>859.15</v>
      </c>
      <c r="F667" s="4">
        <v>44142</v>
      </c>
      <c r="G667" s="8">
        <v>-174</v>
      </c>
      <c r="H667" s="4">
        <v>46514</v>
      </c>
      <c r="I667" s="8">
        <v>2198</v>
      </c>
      <c r="J667" s="8">
        <v>304233238</v>
      </c>
      <c r="K667" s="8">
        <v>84</v>
      </c>
      <c r="N667" s="8">
        <v>1.440712</v>
      </c>
      <c r="O667" s="71">
        <v>40446.26</v>
      </c>
      <c r="P667" s="8">
        <v>41780.219999999979</v>
      </c>
      <c r="Q667" s="8">
        <v>1.7883849999999999</v>
      </c>
      <c r="R667" s="8">
        <v>44174.780000000006</v>
      </c>
      <c r="S667" s="8">
        <v>1.7883849999999999</v>
      </c>
      <c r="T667" s="82">
        <v>40446.26</v>
      </c>
      <c r="U667" s="81" t="str">
        <f t="shared" si="20"/>
        <v>52020</v>
      </c>
      <c r="V667" s="80" t="str">
        <f t="shared" si="21"/>
        <v>Acima de 120 dias</v>
      </c>
    </row>
    <row r="668" spans="1:22" x14ac:dyDescent="0.3">
      <c r="A668" s="4">
        <v>44316</v>
      </c>
      <c r="B668" s="8">
        <v>29894663000189</v>
      </c>
      <c r="C668" s="8" t="s">
        <v>96</v>
      </c>
      <c r="D668" s="4">
        <v>44001</v>
      </c>
      <c r="E668" s="8">
        <v>48.25</v>
      </c>
      <c r="F668" s="4">
        <v>44323</v>
      </c>
      <c r="G668" s="8">
        <v>7</v>
      </c>
      <c r="H668" s="4">
        <v>46514</v>
      </c>
      <c r="I668" s="8">
        <v>2198</v>
      </c>
      <c r="J668" s="8">
        <v>304236854</v>
      </c>
      <c r="K668" s="8">
        <v>84</v>
      </c>
      <c r="N668" s="8">
        <v>1.4330032701111832</v>
      </c>
      <c r="O668" s="71">
        <v>1985.12</v>
      </c>
      <c r="P668" s="8">
        <v>2329.73</v>
      </c>
      <c r="Q668" s="8">
        <v>1.7827519999999999</v>
      </c>
      <c r="R668" s="8">
        <v>2196.35</v>
      </c>
      <c r="S668" s="8">
        <v>1.7827519999999999</v>
      </c>
      <c r="T668" s="82">
        <v>1985.12</v>
      </c>
      <c r="U668" s="81" t="str">
        <f t="shared" si="20"/>
        <v>62020</v>
      </c>
      <c r="V668" s="80" t="str">
        <f t="shared" si="21"/>
        <v>1 a 30 dias</v>
      </c>
    </row>
    <row r="669" spans="1:22" x14ac:dyDescent="0.3">
      <c r="A669" s="4">
        <v>44316</v>
      </c>
      <c r="B669" s="8">
        <v>29894663000189</v>
      </c>
      <c r="C669" s="8" t="s">
        <v>96</v>
      </c>
      <c r="D669" s="4">
        <v>44040</v>
      </c>
      <c r="E669" s="8">
        <v>192.75</v>
      </c>
      <c r="F669" s="4">
        <v>44234</v>
      </c>
      <c r="G669" s="8">
        <v>-82</v>
      </c>
      <c r="H669" s="4">
        <v>45084</v>
      </c>
      <c r="I669" s="8">
        <v>768</v>
      </c>
      <c r="J669" s="8">
        <v>304244292</v>
      </c>
      <c r="K669" s="8">
        <v>36</v>
      </c>
      <c r="N669" s="8">
        <v>1.3599999999999999</v>
      </c>
      <c r="O669" s="71">
        <v>4626.8600000000006</v>
      </c>
      <c r="P669" s="8">
        <v>5370.37</v>
      </c>
      <c r="Q669" s="8">
        <v>1.78166</v>
      </c>
      <c r="R669" s="8">
        <v>4829.2299999999996</v>
      </c>
      <c r="S669" s="8">
        <v>1.78166</v>
      </c>
      <c r="T669" s="82">
        <v>4626.8600000000006</v>
      </c>
      <c r="U669" s="81" t="str">
        <f t="shared" si="20"/>
        <v>72020</v>
      </c>
      <c r="V669" s="80" t="str">
        <f t="shared" si="21"/>
        <v>61 a 90 dias</v>
      </c>
    </row>
    <row r="670" spans="1:22" x14ac:dyDescent="0.3">
      <c r="A670" s="4">
        <v>44316</v>
      </c>
      <c r="B670" s="8">
        <v>29894663000189</v>
      </c>
      <c r="C670" s="8" t="s">
        <v>96</v>
      </c>
      <c r="D670" s="4">
        <v>44074</v>
      </c>
      <c r="E670" s="8">
        <v>123.64</v>
      </c>
      <c r="F670" s="4">
        <v>44293</v>
      </c>
      <c r="G670" s="8">
        <v>-23</v>
      </c>
      <c r="H670" s="4">
        <v>46575</v>
      </c>
      <c r="I670" s="8">
        <v>2259</v>
      </c>
      <c r="J670" s="8">
        <v>304249668</v>
      </c>
      <c r="K670" s="8">
        <v>84</v>
      </c>
      <c r="N670" s="8">
        <v>1.3599999999999999</v>
      </c>
      <c r="O670" s="71">
        <v>5446.36</v>
      </c>
      <c r="P670" s="8">
        <v>6152.3500000000013</v>
      </c>
      <c r="Q670" s="8">
        <v>1.670806</v>
      </c>
      <c r="R670" s="8">
        <v>5965.92</v>
      </c>
      <c r="S670" s="8">
        <v>1.670806</v>
      </c>
      <c r="T670" s="82">
        <v>5446.36</v>
      </c>
      <c r="U670" s="81" t="str">
        <f t="shared" si="20"/>
        <v>82020</v>
      </c>
      <c r="V670" s="80" t="str">
        <f t="shared" si="21"/>
        <v>1 a 30 dias</v>
      </c>
    </row>
    <row r="671" spans="1:22" x14ac:dyDescent="0.3">
      <c r="A671" s="4">
        <v>44316</v>
      </c>
      <c r="B671" s="8">
        <v>29894663000189</v>
      </c>
      <c r="C671" s="8" t="s">
        <v>96</v>
      </c>
      <c r="D671" s="4">
        <v>44074</v>
      </c>
      <c r="E671" s="8">
        <v>139.36000000000001</v>
      </c>
      <c r="F671" s="4">
        <v>44203</v>
      </c>
      <c r="G671" s="8">
        <v>-113</v>
      </c>
      <c r="H671" s="4">
        <v>46638</v>
      </c>
      <c r="I671" s="8">
        <v>2322</v>
      </c>
      <c r="J671" s="8">
        <v>304254706</v>
      </c>
      <c r="K671" s="8">
        <v>84</v>
      </c>
      <c r="N671" s="8">
        <v>1.4198529999999998</v>
      </c>
      <c r="O671" s="71">
        <v>6483.85</v>
      </c>
      <c r="P671" s="8">
        <v>6742.7100000000019</v>
      </c>
      <c r="Q671" s="8">
        <v>1.756165</v>
      </c>
      <c r="R671" s="8">
        <v>7118.33</v>
      </c>
      <c r="S671" s="8">
        <v>1.756165</v>
      </c>
      <c r="T671" s="82">
        <v>6483.85</v>
      </c>
      <c r="U671" s="81" t="str">
        <f t="shared" si="20"/>
        <v>82020</v>
      </c>
      <c r="V671" s="80" t="str">
        <f t="shared" si="21"/>
        <v>91 a 120 dias</v>
      </c>
    </row>
    <row r="672" spans="1:22" x14ac:dyDescent="0.3">
      <c r="A672" s="4">
        <v>44316</v>
      </c>
      <c r="B672" s="8">
        <v>29894663000189</v>
      </c>
      <c r="C672" s="8" t="s">
        <v>96</v>
      </c>
      <c r="D672" s="4">
        <v>44074</v>
      </c>
      <c r="E672" s="8">
        <v>295.73</v>
      </c>
      <c r="F672" s="4">
        <v>44081</v>
      </c>
      <c r="G672" s="8">
        <v>-235</v>
      </c>
      <c r="H672" s="4">
        <v>46608</v>
      </c>
      <c r="I672" s="8">
        <v>2292</v>
      </c>
      <c r="J672" s="8">
        <v>304263848</v>
      </c>
      <c r="K672" s="8">
        <v>84</v>
      </c>
      <c r="N672" s="8">
        <v>1.3599999999999999</v>
      </c>
      <c r="O672" s="71">
        <v>16460.850000000002</v>
      </c>
      <c r="P672" s="8">
        <v>14810.050000000001</v>
      </c>
      <c r="Q672" s="8">
        <v>1.355823</v>
      </c>
      <c r="R672" s="8">
        <v>16445.810000000001</v>
      </c>
      <c r="S672" s="8">
        <v>1.355823</v>
      </c>
      <c r="T672" s="82">
        <v>16460.850000000002</v>
      </c>
      <c r="U672" s="81" t="str">
        <f t="shared" si="20"/>
        <v>82020</v>
      </c>
      <c r="V672" s="80" t="str">
        <f t="shared" si="21"/>
        <v>Acima de 120 dias</v>
      </c>
    </row>
    <row r="673" spans="1:22" x14ac:dyDescent="0.3">
      <c r="A673" s="4">
        <v>44316</v>
      </c>
      <c r="B673" s="8">
        <v>29894663000189</v>
      </c>
      <c r="C673" s="8" t="s">
        <v>96</v>
      </c>
      <c r="D673" s="4">
        <v>44074</v>
      </c>
      <c r="E673" s="8">
        <v>61.34</v>
      </c>
      <c r="F673" s="4">
        <v>44172</v>
      </c>
      <c r="G673" s="8">
        <v>-144</v>
      </c>
      <c r="H673" s="4">
        <v>46608</v>
      </c>
      <c r="I673" s="8">
        <v>2292</v>
      </c>
      <c r="J673" s="8">
        <v>304267246</v>
      </c>
      <c r="K673" s="8">
        <v>84</v>
      </c>
      <c r="N673" s="8">
        <v>1.4277690000000001</v>
      </c>
      <c r="O673" s="71">
        <v>2884.94</v>
      </c>
      <c r="P673" s="8">
        <v>3002.55</v>
      </c>
      <c r="Q673" s="8">
        <v>1.7751809999999999</v>
      </c>
      <c r="R673" s="8">
        <v>3166.86</v>
      </c>
      <c r="S673" s="8">
        <v>1.7751809999999999</v>
      </c>
      <c r="T673" s="82">
        <v>2884.94</v>
      </c>
      <c r="U673" s="81" t="str">
        <f t="shared" si="20"/>
        <v>82020</v>
      </c>
      <c r="V673" s="80" t="str">
        <f t="shared" si="21"/>
        <v>Acima de 120 dias</v>
      </c>
    </row>
    <row r="674" spans="1:22" x14ac:dyDescent="0.3">
      <c r="A674" s="4">
        <v>44316</v>
      </c>
      <c r="B674" s="8">
        <v>29894663000189</v>
      </c>
      <c r="C674" s="8" t="s">
        <v>96</v>
      </c>
      <c r="D674" s="4">
        <v>44074</v>
      </c>
      <c r="E674" s="8">
        <v>68.8</v>
      </c>
      <c r="F674" s="4">
        <v>44172</v>
      </c>
      <c r="G674" s="8">
        <v>-144</v>
      </c>
      <c r="H674" s="4">
        <v>46638</v>
      </c>
      <c r="I674" s="8">
        <v>2322</v>
      </c>
      <c r="J674" s="8">
        <v>304270431</v>
      </c>
      <c r="K674" s="8">
        <v>84</v>
      </c>
      <c r="N674" s="8">
        <v>1.3599999999999999</v>
      </c>
      <c r="O674" s="71">
        <v>3485.36</v>
      </c>
      <c r="P674" s="8">
        <v>3398.6400000000008</v>
      </c>
      <c r="Q674" s="8">
        <v>1.5186170000000001</v>
      </c>
      <c r="R674" s="8">
        <v>3643.96</v>
      </c>
      <c r="S674" s="8">
        <v>1.5186170000000001</v>
      </c>
      <c r="T674" s="82">
        <v>3485.36</v>
      </c>
      <c r="U674" s="81" t="str">
        <f t="shared" si="20"/>
        <v>82020</v>
      </c>
      <c r="V674" s="80" t="str">
        <f t="shared" si="21"/>
        <v>Acima de 120 dias</v>
      </c>
    </row>
    <row r="675" spans="1:22" x14ac:dyDescent="0.3">
      <c r="A675" s="4">
        <v>44316</v>
      </c>
      <c r="B675" s="8">
        <v>29894663000189</v>
      </c>
      <c r="C675" s="8" t="s">
        <v>96</v>
      </c>
      <c r="D675" s="4">
        <v>44099</v>
      </c>
      <c r="E675" s="8">
        <v>263.55</v>
      </c>
      <c r="F675" s="4">
        <v>44262</v>
      </c>
      <c r="G675" s="8">
        <v>-54</v>
      </c>
      <c r="H675" s="4">
        <v>46638</v>
      </c>
      <c r="I675" s="8">
        <v>2322</v>
      </c>
      <c r="J675" s="8">
        <v>304284031</v>
      </c>
      <c r="K675" s="8">
        <v>84</v>
      </c>
      <c r="N675" s="8">
        <v>1.443117</v>
      </c>
      <c r="O675" s="71">
        <v>11622.05</v>
      </c>
      <c r="P675" s="8">
        <v>12801.5</v>
      </c>
      <c r="Q675" s="8">
        <v>1.7906899999999999</v>
      </c>
      <c r="R675" s="8">
        <v>12845.83</v>
      </c>
      <c r="S675" s="8">
        <v>1.7906899999999999</v>
      </c>
      <c r="T675" s="82">
        <v>11622.05</v>
      </c>
      <c r="U675" s="81" t="str">
        <f t="shared" si="20"/>
        <v>92020</v>
      </c>
      <c r="V675" s="80" t="str">
        <f t="shared" si="21"/>
        <v>31 a 60 dias</v>
      </c>
    </row>
    <row r="676" spans="1:22" x14ac:dyDescent="0.3">
      <c r="A676" s="4">
        <v>44316</v>
      </c>
      <c r="B676" s="8">
        <v>29894663000189</v>
      </c>
      <c r="C676" s="8" t="s">
        <v>96</v>
      </c>
      <c r="D676" s="4">
        <v>43978</v>
      </c>
      <c r="E676" s="8">
        <v>136.5</v>
      </c>
      <c r="F676" s="4">
        <v>44019</v>
      </c>
      <c r="G676" s="8">
        <v>-297</v>
      </c>
      <c r="H676" s="4">
        <v>46119</v>
      </c>
      <c r="I676" s="8">
        <v>1803</v>
      </c>
      <c r="J676" s="8">
        <v>304323395</v>
      </c>
      <c r="K676" s="8">
        <v>72</v>
      </c>
      <c r="N676" s="8">
        <v>1.3599999999999999</v>
      </c>
      <c r="O676" s="71">
        <v>6594.03</v>
      </c>
      <c r="P676" s="8">
        <v>6206.08</v>
      </c>
      <c r="Q676" s="8">
        <v>1.655583</v>
      </c>
      <c r="R676" s="8">
        <v>6994.74</v>
      </c>
      <c r="S676" s="8">
        <v>1.655583</v>
      </c>
      <c r="T676" s="82">
        <v>6594.03</v>
      </c>
      <c r="U676" s="81" t="str">
        <f t="shared" si="20"/>
        <v>52020</v>
      </c>
      <c r="V676" s="80" t="str">
        <f t="shared" si="21"/>
        <v>Acima de 120 dias</v>
      </c>
    </row>
    <row r="677" spans="1:22" x14ac:dyDescent="0.3">
      <c r="A677" s="4">
        <v>44316</v>
      </c>
      <c r="B677" s="8">
        <v>29894663000189</v>
      </c>
      <c r="C677" s="8" t="s">
        <v>96</v>
      </c>
      <c r="D677" s="4">
        <v>44001</v>
      </c>
      <c r="E677" s="8">
        <v>140.4</v>
      </c>
      <c r="F677" s="4">
        <v>44172</v>
      </c>
      <c r="G677" s="8">
        <v>-144</v>
      </c>
      <c r="H677" s="4">
        <v>46514</v>
      </c>
      <c r="I677" s="8">
        <v>2198</v>
      </c>
      <c r="J677" s="8">
        <v>304331693</v>
      </c>
      <c r="K677" s="8">
        <v>84</v>
      </c>
      <c r="N677" s="8">
        <v>1.4531667555701513</v>
      </c>
      <c r="O677" s="71">
        <v>6452.0599999999995</v>
      </c>
      <c r="P677" s="8">
        <v>6733.66</v>
      </c>
      <c r="Q677" s="8">
        <v>1.798996</v>
      </c>
      <c r="R677" s="8">
        <v>7055.11</v>
      </c>
      <c r="S677" s="8">
        <v>1.798996</v>
      </c>
      <c r="T677" s="82">
        <v>6452.0599999999995</v>
      </c>
      <c r="U677" s="81" t="str">
        <f t="shared" si="20"/>
        <v>62020</v>
      </c>
      <c r="V677" s="80" t="str">
        <f t="shared" si="21"/>
        <v>Acima de 120 dias</v>
      </c>
    </row>
    <row r="678" spans="1:22" x14ac:dyDescent="0.3">
      <c r="A678" s="4">
        <v>44316</v>
      </c>
      <c r="B678" s="8">
        <v>29894663000189</v>
      </c>
      <c r="C678" s="8" t="s">
        <v>96</v>
      </c>
      <c r="D678" s="4">
        <v>44001</v>
      </c>
      <c r="E678" s="8">
        <v>224.48</v>
      </c>
      <c r="F678" s="4">
        <v>44050</v>
      </c>
      <c r="G678" s="8">
        <v>-266</v>
      </c>
      <c r="H678" s="4">
        <v>46545</v>
      </c>
      <c r="I678" s="8">
        <v>2229</v>
      </c>
      <c r="J678" s="8">
        <v>304344816</v>
      </c>
      <c r="K678" s="8">
        <v>84</v>
      </c>
      <c r="N678" s="8">
        <v>1.453157</v>
      </c>
      <c r="O678" s="71">
        <v>11273.93</v>
      </c>
      <c r="P678" s="8">
        <v>10832.27</v>
      </c>
      <c r="Q678" s="8">
        <v>1.798997</v>
      </c>
      <c r="R678" s="8">
        <v>12255.310000000001</v>
      </c>
      <c r="S678" s="8">
        <v>1.798997</v>
      </c>
      <c r="T678" s="82">
        <v>11273.93</v>
      </c>
      <c r="U678" s="81" t="str">
        <f t="shared" si="20"/>
        <v>62020</v>
      </c>
      <c r="V678" s="80" t="str">
        <f t="shared" si="21"/>
        <v>Acima de 120 dias</v>
      </c>
    </row>
    <row r="679" spans="1:22" x14ac:dyDescent="0.3">
      <c r="A679" s="4">
        <v>44316</v>
      </c>
      <c r="B679" s="8">
        <v>29894663000189</v>
      </c>
      <c r="C679" s="8" t="s">
        <v>96</v>
      </c>
      <c r="D679" s="4">
        <v>44040</v>
      </c>
      <c r="E679" s="8">
        <v>203.36</v>
      </c>
      <c r="F679" s="4">
        <v>44111</v>
      </c>
      <c r="G679" s="8">
        <v>-205</v>
      </c>
      <c r="H679" s="4">
        <v>46575</v>
      </c>
      <c r="I679" s="8">
        <v>2259</v>
      </c>
      <c r="J679" s="8">
        <v>304355962</v>
      </c>
      <c r="K679" s="8">
        <v>84</v>
      </c>
      <c r="N679" s="8">
        <v>1.4400580000000001</v>
      </c>
      <c r="O679" s="71">
        <v>9886.3100000000013</v>
      </c>
      <c r="P679" s="8">
        <v>9896.8599999999988</v>
      </c>
      <c r="Q679" s="8">
        <v>1.7881089999999999</v>
      </c>
      <c r="R679" s="8">
        <v>10801.599999999999</v>
      </c>
      <c r="S679" s="8">
        <v>1.7881089999999999</v>
      </c>
      <c r="T679" s="82">
        <v>9886.3100000000013</v>
      </c>
      <c r="U679" s="81" t="str">
        <f t="shared" si="20"/>
        <v>72020</v>
      </c>
      <c r="V679" s="80" t="str">
        <f t="shared" si="21"/>
        <v>Acima de 120 dias</v>
      </c>
    </row>
    <row r="680" spans="1:22" x14ac:dyDescent="0.3">
      <c r="A680" s="4">
        <v>44316</v>
      </c>
      <c r="B680" s="8">
        <v>29894663000189</v>
      </c>
      <c r="C680" s="8" t="s">
        <v>96</v>
      </c>
      <c r="D680" s="4">
        <v>44040</v>
      </c>
      <c r="E680" s="8">
        <v>358</v>
      </c>
      <c r="F680" s="4">
        <v>44172</v>
      </c>
      <c r="G680" s="8">
        <v>-144</v>
      </c>
      <c r="H680" s="4">
        <v>46608</v>
      </c>
      <c r="I680" s="8">
        <v>2292</v>
      </c>
      <c r="J680" s="8">
        <v>304366041</v>
      </c>
      <c r="K680" s="8">
        <v>84</v>
      </c>
      <c r="N680" s="8">
        <v>1.3599999999999999</v>
      </c>
      <c r="O680" s="71">
        <v>17690.690000000002</v>
      </c>
      <c r="P680" s="8">
        <v>17656.180000000004</v>
      </c>
      <c r="Q680" s="8">
        <v>1.587685</v>
      </c>
      <c r="R680" s="8">
        <v>18834.650000000001</v>
      </c>
      <c r="S680" s="8">
        <v>1.587685</v>
      </c>
      <c r="T680" s="82">
        <v>17690.690000000002</v>
      </c>
      <c r="U680" s="81" t="str">
        <f t="shared" si="20"/>
        <v>72020</v>
      </c>
      <c r="V680" s="80" t="str">
        <f t="shared" si="21"/>
        <v>Acima de 120 dias</v>
      </c>
    </row>
    <row r="681" spans="1:22" x14ac:dyDescent="0.3">
      <c r="A681" s="4">
        <v>44316</v>
      </c>
      <c r="B681" s="8">
        <v>29894663000189</v>
      </c>
      <c r="C681" s="8" t="s">
        <v>96</v>
      </c>
      <c r="D681" s="4">
        <v>44134</v>
      </c>
      <c r="E681" s="8">
        <v>240.93</v>
      </c>
      <c r="F681" s="4">
        <v>44323</v>
      </c>
      <c r="G681" s="8">
        <v>7</v>
      </c>
      <c r="H681" s="4">
        <v>46667</v>
      </c>
      <c r="I681" s="8">
        <v>2351</v>
      </c>
      <c r="J681" s="8">
        <v>304395375</v>
      </c>
      <c r="K681" s="8">
        <v>84</v>
      </c>
      <c r="N681" s="8">
        <v>1.3599999999999999</v>
      </c>
      <c r="O681" s="71">
        <v>11594.79</v>
      </c>
      <c r="P681" s="8">
        <v>12061.049999999996</v>
      </c>
      <c r="Q681" s="8">
        <v>1.3716170000000001</v>
      </c>
      <c r="R681" s="8">
        <v>11640.04</v>
      </c>
      <c r="S681" s="8">
        <v>1.3716170000000001</v>
      </c>
      <c r="T681" s="82">
        <v>11594.79</v>
      </c>
      <c r="U681" s="81" t="str">
        <f t="shared" si="20"/>
        <v>102020</v>
      </c>
      <c r="V681" s="80" t="str">
        <f t="shared" si="21"/>
        <v>1 a 30 dias</v>
      </c>
    </row>
    <row r="682" spans="1:22" x14ac:dyDescent="0.3">
      <c r="A682" s="4">
        <v>44316</v>
      </c>
      <c r="B682" s="8">
        <v>29894663000189</v>
      </c>
      <c r="C682" s="8" t="s">
        <v>96</v>
      </c>
      <c r="D682" s="4">
        <v>43936</v>
      </c>
      <c r="E682" s="8">
        <v>12.4</v>
      </c>
      <c r="F682" s="4">
        <v>44262</v>
      </c>
      <c r="G682" s="8">
        <v>-54</v>
      </c>
      <c r="H682" s="4">
        <v>46090</v>
      </c>
      <c r="I682" s="8">
        <v>1774</v>
      </c>
      <c r="J682" s="8">
        <v>304411962</v>
      </c>
      <c r="K682" s="8">
        <v>72</v>
      </c>
      <c r="N682" s="8">
        <v>1.4949999999999999</v>
      </c>
      <c r="O682" s="71">
        <v>454.83</v>
      </c>
      <c r="P682" s="8">
        <v>538.70000000000016</v>
      </c>
      <c r="Q682" s="8">
        <v>2.0367160000000002</v>
      </c>
      <c r="R682" s="8">
        <v>514.06000000000006</v>
      </c>
      <c r="S682" s="8">
        <v>2.0367160000000002</v>
      </c>
      <c r="T682" s="82">
        <v>454.83</v>
      </c>
      <c r="U682" s="81" t="str">
        <f t="shared" si="20"/>
        <v>42020</v>
      </c>
      <c r="V682" s="80" t="str">
        <f t="shared" si="21"/>
        <v>31 a 60 dias</v>
      </c>
    </row>
    <row r="683" spans="1:22" x14ac:dyDescent="0.3">
      <c r="A683" s="4">
        <v>44316</v>
      </c>
      <c r="B683" s="8">
        <v>29894663000189</v>
      </c>
      <c r="C683" s="8" t="s">
        <v>96</v>
      </c>
      <c r="D683" s="4">
        <v>43978</v>
      </c>
      <c r="E683" s="8">
        <v>284.89</v>
      </c>
      <c r="F683" s="4">
        <v>44019</v>
      </c>
      <c r="G683" s="8">
        <v>-297</v>
      </c>
      <c r="H683" s="4">
        <v>46119</v>
      </c>
      <c r="I683" s="8">
        <v>1803</v>
      </c>
      <c r="J683" s="8">
        <v>304414408</v>
      </c>
      <c r="K683" s="8">
        <v>72</v>
      </c>
      <c r="N683" s="8">
        <v>1.3599999999999999</v>
      </c>
      <c r="O683" s="71">
        <v>13898.259999999998</v>
      </c>
      <c r="P683" s="8">
        <v>12952.799999999996</v>
      </c>
      <c r="Q683" s="8">
        <v>1.6051230000000001</v>
      </c>
      <c r="R683" s="8">
        <v>14598.849999999999</v>
      </c>
      <c r="S683" s="8">
        <v>1.6051230000000001</v>
      </c>
      <c r="T683" s="82">
        <v>13898.259999999998</v>
      </c>
      <c r="U683" s="81" t="str">
        <f t="shared" si="20"/>
        <v>52020</v>
      </c>
      <c r="V683" s="80" t="str">
        <f t="shared" si="21"/>
        <v>Acima de 120 dias</v>
      </c>
    </row>
    <row r="684" spans="1:22" x14ac:dyDescent="0.3">
      <c r="A684" s="4">
        <v>44316</v>
      </c>
      <c r="B684" s="8">
        <v>29894663000189</v>
      </c>
      <c r="C684" s="8" t="s">
        <v>96</v>
      </c>
      <c r="D684" s="4">
        <v>44074</v>
      </c>
      <c r="E684" s="8">
        <v>94.27</v>
      </c>
      <c r="F684" s="4">
        <v>44081</v>
      </c>
      <c r="G684" s="8">
        <v>-235</v>
      </c>
      <c r="H684" s="4">
        <v>46514</v>
      </c>
      <c r="I684" s="8">
        <v>2198</v>
      </c>
      <c r="J684" s="8">
        <v>304436024</v>
      </c>
      <c r="K684" s="8">
        <v>84</v>
      </c>
      <c r="N684" s="8">
        <v>1.4395766505455894</v>
      </c>
      <c r="O684" s="71">
        <v>4627.21</v>
      </c>
      <c r="P684" s="8">
        <v>4510.4599999999982</v>
      </c>
      <c r="Q684" s="8">
        <v>1.787701</v>
      </c>
      <c r="R684" s="8">
        <v>5037.04</v>
      </c>
      <c r="S684" s="8">
        <v>1.787701</v>
      </c>
      <c r="T684" s="82">
        <v>4627.21</v>
      </c>
      <c r="U684" s="81" t="str">
        <f t="shared" si="20"/>
        <v>82020</v>
      </c>
      <c r="V684" s="80" t="str">
        <f t="shared" si="21"/>
        <v>Acima de 120 dias</v>
      </c>
    </row>
    <row r="685" spans="1:22" x14ac:dyDescent="0.3">
      <c r="A685" s="4">
        <v>44316</v>
      </c>
      <c r="B685" s="8">
        <v>29894663000189</v>
      </c>
      <c r="C685" s="8" t="s">
        <v>96</v>
      </c>
      <c r="D685" s="4">
        <v>44074</v>
      </c>
      <c r="E685" s="8">
        <v>159.82</v>
      </c>
      <c r="F685" s="4">
        <v>44142</v>
      </c>
      <c r="G685" s="8">
        <v>-174</v>
      </c>
      <c r="H685" s="4">
        <v>46545</v>
      </c>
      <c r="I685" s="8">
        <v>2229</v>
      </c>
      <c r="J685" s="8">
        <v>304442161</v>
      </c>
      <c r="K685" s="8">
        <v>84</v>
      </c>
      <c r="N685" s="8">
        <v>1.4502527552450961</v>
      </c>
      <c r="O685" s="71">
        <v>7547.16</v>
      </c>
      <c r="P685" s="8">
        <v>7669.1200000000008</v>
      </c>
      <c r="Q685" s="8">
        <v>1.798996</v>
      </c>
      <c r="R685" s="8">
        <v>8252.1200000000008</v>
      </c>
      <c r="S685" s="8">
        <v>1.798996</v>
      </c>
      <c r="T685" s="82">
        <v>7547.16</v>
      </c>
      <c r="U685" s="81" t="str">
        <f t="shared" si="20"/>
        <v>82020</v>
      </c>
      <c r="V685" s="80" t="str">
        <f t="shared" si="21"/>
        <v>Acima de 120 dias</v>
      </c>
    </row>
    <row r="686" spans="1:22" x14ac:dyDescent="0.3">
      <c r="A686" s="4">
        <v>44316</v>
      </c>
      <c r="B686" s="8">
        <v>29894663000189</v>
      </c>
      <c r="C686" s="8" t="s">
        <v>96</v>
      </c>
      <c r="D686" s="4">
        <v>44099</v>
      </c>
      <c r="E686" s="8">
        <v>49.19</v>
      </c>
      <c r="F686" s="4">
        <v>44262</v>
      </c>
      <c r="G686" s="8">
        <v>-54</v>
      </c>
      <c r="H686" s="4">
        <v>46575</v>
      </c>
      <c r="I686" s="8">
        <v>2259</v>
      </c>
      <c r="J686" s="8">
        <v>304451199</v>
      </c>
      <c r="K686" s="8">
        <v>84</v>
      </c>
      <c r="N686" s="8">
        <v>1.3599999999999999</v>
      </c>
      <c r="O686" s="71">
        <v>2200.21</v>
      </c>
      <c r="P686" s="8">
        <v>2425.83</v>
      </c>
      <c r="Q686" s="8">
        <v>1.696442</v>
      </c>
      <c r="R686" s="8">
        <v>2422.7000000000003</v>
      </c>
      <c r="S686" s="8">
        <v>1.696442</v>
      </c>
      <c r="T686" s="82">
        <v>2200.21</v>
      </c>
      <c r="U686" s="81" t="str">
        <f t="shared" si="20"/>
        <v>92020</v>
      </c>
      <c r="V686" s="80" t="str">
        <f t="shared" si="21"/>
        <v>31 a 60 dias</v>
      </c>
    </row>
    <row r="687" spans="1:22" x14ac:dyDescent="0.3">
      <c r="A687" s="4">
        <v>44316</v>
      </c>
      <c r="B687" s="8">
        <v>29894663000189</v>
      </c>
      <c r="C687" s="8" t="s">
        <v>96</v>
      </c>
      <c r="D687" s="4">
        <v>44074</v>
      </c>
      <c r="E687" s="8">
        <v>313</v>
      </c>
      <c r="F687" s="4">
        <v>44323</v>
      </c>
      <c r="G687" s="8">
        <v>7</v>
      </c>
      <c r="H687" s="4">
        <v>46575</v>
      </c>
      <c r="I687" s="8">
        <v>2259</v>
      </c>
      <c r="J687" s="8">
        <v>304458256</v>
      </c>
      <c r="K687" s="8">
        <v>84</v>
      </c>
      <c r="N687" s="8">
        <v>1.435142120148224</v>
      </c>
      <c r="O687" s="71">
        <v>13044.19</v>
      </c>
      <c r="P687" s="8">
        <v>15189.599999999999</v>
      </c>
      <c r="Q687" s="8">
        <v>1.783121</v>
      </c>
      <c r="R687" s="8">
        <v>14455.67</v>
      </c>
      <c r="S687" s="8">
        <v>1.783121</v>
      </c>
      <c r="T687" s="82">
        <v>13044.19</v>
      </c>
      <c r="U687" s="81" t="str">
        <f t="shared" si="20"/>
        <v>82020</v>
      </c>
      <c r="V687" s="80" t="str">
        <f t="shared" si="21"/>
        <v>1 a 30 dias</v>
      </c>
    </row>
    <row r="688" spans="1:22" x14ac:dyDescent="0.3">
      <c r="A688" s="4">
        <v>44316</v>
      </c>
      <c r="B688" s="8">
        <v>29894663000189</v>
      </c>
      <c r="C688" s="8" t="s">
        <v>96</v>
      </c>
      <c r="D688" s="4">
        <v>44074</v>
      </c>
      <c r="E688" s="8">
        <v>143.9</v>
      </c>
      <c r="F688" s="4">
        <v>44262</v>
      </c>
      <c r="G688" s="8">
        <v>-54</v>
      </c>
      <c r="H688" s="4">
        <v>46608</v>
      </c>
      <c r="I688" s="8">
        <v>2292</v>
      </c>
      <c r="J688" s="8">
        <v>304467127</v>
      </c>
      <c r="K688" s="8">
        <v>84</v>
      </c>
      <c r="N688" s="8">
        <v>1.4444570000000001</v>
      </c>
      <c r="O688" s="71">
        <v>6305.07</v>
      </c>
      <c r="P688" s="8">
        <v>7004.6500000000015</v>
      </c>
      <c r="Q688" s="8">
        <v>1.7930200000000001</v>
      </c>
      <c r="R688" s="8">
        <v>6963.4</v>
      </c>
      <c r="S688" s="8">
        <v>1.7930200000000001</v>
      </c>
      <c r="T688" s="82">
        <v>6305.07</v>
      </c>
      <c r="U688" s="81" t="str">
        <f t="shared" si="20"/>
        <v>82020</v>
      </c>
      <c r="V688" s="80" t="str">
        <f t="shared" si="21"/>
        <v>31 a 60 dias</v>
      </c>
    </row>
    <row r="689" spans="1:22" x14ac:dyDescent="0.3">
      <c r="A689" s="4">
        <v>44316</v>
      </c>
      <c r="B689" s="8">
        <v>29894663000189</v>
      </c>
      <c r="C689" s="8" t="s">
        <v>96</v>
      </c>
      <c r="D689" s="4">
        <v>44099</v>
      </c>
      <c r="E689" s="8">
        <v>197.84</v>
      </c>
      <c r="F689" s="4">
        <v>44323</v>
      </c>
      <c r="G689" s="8">
        <v>7</v>
      </c>
      <c r="H689" s="4">
        <v>46638</v>
      </c>
      <c r="I689" s="8">
        <v>2322</v>
      </c>
      <c r="J689" s="8">
        <v>304473443</v>
      </c>
      <c r="K689" s="8">
        <v>84</v>
      </c>
      <c r="N689" s="8">
        <v>1.3599999999999999</v>
      </c>
      <c r="O689" s="71">
        <v>9059.18</v>
      </c>
      <c r="P689" s="8">
        <v>9883.67</v>
      </c>
      <c r="Q689" s="8">
        <v>1.5092429999999999</v>
      </c>
      <c r="R689" s="8">
        <v>9489.2900000000009</v>
      </c>
      <c r="S689" s="8">
        <v>1.5092429999999999</v>
      </c>
      <c r="T689" s="82">
        <v>9059.18</v>
      </c>
      <c r="U689" s="81" t="str">
        <f t="shared" si="20"/>
        <v>92020</v>
      </c>
      <c r="V689" s="80" t="str">
        <f t="shared" si="21"/>
        <v>1 a 30 dias</v>
      </c>
    </row>
    <row r="690" spans="1:22" x14ac:dyDescent="0.3">
      <c r="A690" s="4">
        <v>44316</v>
      </c>
      <c r="B690" s="8">
        <v>29894663000189</v>
      </c>
      <c r="C690" s="8" t="s">
        <v>96</v>
      </c>
      <c r="D690" s="4">
        <v>43978</v>
      </c>
      <c r="E690" s="8">
        <v>807.65</v>
      </c>
      <c r="F690" s="4">
        <v>44019</v>
      </c>
      <c r="G690" s="8">
        <v>-297</v>
      </c>
      <c r="H690" s="4">
        <v>46062</v>
      </c>
      <c r="I690" s="8">
        <v>1746</v>
      </c>
      <c r="J690" s="8">
        <v>304508578</v>
      </c>
      <c r="K690" s="8">
        <v>72</v>
      </c>
      <c r="N690" s="8">
        <v>1.4976333186517188</v>
      </c>
      <c r="O690" s="71">
        <v>1615.3</v>
      </c>
      <c r="P690" s="8">
        <v>34699.129999999997</v>
      </c>
      <c r="Q690" s="8">
        <v>2.0530490000000001</v>
      </c>
      <c r="R690" s="8">
        <v>1615.3</v>
      </c>
      <c r="S690" s="8">
        <v>2.0530490000000001</v>
      </c>
      <c r="T690" s="82">
        <v>1615.3</v>
      </c>
      <c r="U690" s="81" t="str">
        <f t="shared" si="20"/>
        <v>52020</v>
      </c>
      <c r="V690" s="80" t="str">
        <f t="shared" si="21"/>
        <v>Acima de 120 dias</v>
      </c>
    </row>
    <row r="691" spans="1:22" x14ac:dyDescent="0.3">
      <c r="A691" s="4">
        <v>44316</v>
      </c>
      <c r="B691" s="8">
        <v>29894663000189</v>
      </c>
      <c r="C691" s="8" t="s">
        <v>96</v>
      </c>
      <c r="D691" s="4">
        <v>43936</v>
      </c>
      <c r="E691" s="8">
        <v>39.79</v>
      </c>
      <c r="F691" s="4">
        <v>44019</v>
      </c>
      <c r="G691" s="8">
        <v>-297</v>
      </c>
      <c r="H691" s="4">
        <v>46090</v>
      </c>
      <c r="I691" s="8">
        <v>1774</v>
      </c>
      <c r="J691" s="8">
        <v>304512109</v>
      </c>
      <c r="K691" s="8">
        <v>72</v>
      </c>
      <c r="N691" s="8">
        <v>1.4949999999999999</v>
      </c>
      <c r="O691" s="71">
        <v>1777.78</v>
      </c>
      <c r="P691" s="8">
        <v>1728.6800000000007</v>
      </c>
      <c r="Q691" s="8">
        <v>2.0364399999999998</v>
      </c>
      <c r="R691" s="8">
        <v>1967.81</v>
      </c>
      <c r="S691" s="8">
        <v>2.0364399999999998</v>
      </c>
      <c r="T691" s="82">
        <v>1777.78</v>
      </c>
      <c r="U691" s="81" t="str">
        <f t="shared" si="20"/>
        <v>42020</v>
      </c>
      <c r="V691" s="80" t="str">
        <f t="shared" si="21"/>
        <v>Acima de 120 dias</v>
      </c>
    </row>
    <row r="692" spans="1:22" x14ac:dyDescent="0.3">
      <c r="A692" s="4">
        <v>44316</v>
      </c>
      <c r="B692" s="8">
        <v>29894663000189</v>
      </c>
      <c r="C692" s="8" t="s">
        <v>96</v>
      </c>
      <c r="D692" s="4">
        <v>43936</v>
      </c>
      <c r="E692" s="8">
        <v>29.9</v>
      </c>
      <c r="F692" s="4">
        <v>44234</v>
      </c>
      <c r="G692" s="8">
        <v>-82</v>
      </c>
      <c r="H692" s="4">
        <v>46090</v>
      </c>
      <c r="I692" s="8">
        <v>1774</v>
      </c>
      <c r="J692" s="8">
        <v>304515443</v>
      </c>
      <c r="K692" s="8">
        <v>72</v>
      </c>
      <c r="N692" s="8">
        <v>1.5130000000000001</v>
      </c>
      <c r="O692" s="71">
        <v>1122.93</v>
      </c>
      <c r="P692" s="8">
        <v>1292.1100000000001</v>
      </c>
      <c r="Q692" s="8">
        <v>2.051965</v>
      </c>
      <c r="R692" s="8">
        <v>1264.2199999999998</v>
      </c>
      <c r="S692" s="8">
        <v>2.051965</v>
      </c>
      <c r="T692" s="82">
        <v>1122.93</v>
      </c>
      <c r="U692" s="81" t="str">
        <f t="shared" si="20"/>
        <v>42020</v>
      </c>
      <c r="V692" s="80" t="str">
        <f t="shared" si="21"/>
        <v>61 a 90 dias</v>
      </c>
    </row>
    <row r="693" spans="1:22" x14ac:dyDescent="0.3">
      <c r="A693" s="4">
        <v>44316</v>
      </c>
      <c r="B693" s="8">
        <v>29894663000189</v>
      </c>
      <c r="C693" s="8" t="s">
        <v>96</v>
      </c>
      <c r="D693" s="4">
        <v>44040</v>
      </c>
      <c r="E693" s="8">
        <v>484.3</v>
      </c>
      <c r="F693" s="4">
        <v>44050</v>
      </c>
      <c r="G693" s="8">
        <v>-266</v>
      </c>
      <c r="H693" s="4">
        <v>46119</v>
      </c>
      <c r="I693" s="8">
        <v>1803</v>
      </c>
      <c r="J693" s="8">
        <v>304521986</v>
      </c>
      <c r="K693" s="8">
        <v>72</v>
      </c>
      <c r="N693" s="8">
        <v>1.3985254942607985</v>
      </c>
      <c r="O693" s="71">
        <v>22312.12</v>
      </c>
      <c r="P693" s="8">
        <v>21418.249999999996</v>
      </c>
      <c r="Q693" s="8">
        <v>1.790997</v>
      </c>
      <c r="R693" s="8">
        <v>24139.42</v>
      </c>
      <c r="S693" s="8">
        <v>1.790997</v>
      </c>
      <c r="T693" s="82">
        <v>22312.12</v>
      </c>
      <c r="U693" s="81" t="str">
        <f t="shared" si="20"/>
        <v>72020</v>
      </c>
      <c r="V693" s="80" t="str">
        <f t="shared" si="21"/>
        <v>Acima de 120 dias</v>
      </c>
    </row>
    <row r="694" spans="1:22" x14ac:dyDescent="0.3">
      <c r="A694" s="4">
        <v>44316</v>
      </c>
      <c r="B694" s="8">
        <v>29894663000189</v>
      </c>
      <c r="C694" s="8" t="s">
        <v>96</v>
      </c>
      <c r="D694" s="4">
        <v>44001</v>
      </c>
      <c r="E694" s="8">
        <v>172.4</v>
      </c>
      <c r="F694" s="4">
        <v>44172</v>
      </c>
      <c r="G694" s="8">
        <v>-144</v>
      </c>
      <c r="H694" s="4">
        <v>46514</v>
      </c>
      <c r="I694" s="8">
        <v>2198</v>
      </c>
      <c r="J694" s="8">
        <v>304531238</v>
      </c>
      <c r="K694" s="8">
        <v>84</v>
      </c>
      <c r="N694" s="8">
        <v>1.433193230232976</v>
      </c>
      <c r="O694" s="71">
        <v>7964.83</v>
      </c>
      <c r="P694" s="8">
        <v>8323.8299999999981</v>
      </c>
      <c r="Q694" s="8">
        <v>1.7777430000000001</v>
      </c>
      <c r="R694" s="8">
        <v>8709.27</v>
      </c>
      <c r="S694" s="8">
        <v>1.7777430000000001</v>
      </c>
      <c r="T694" s="82">
        <v>7964.83</v>
      </c>
      <c r="U694" s="81" t="str">
        <f t="shared" si="20"/>
        <v>62020</v>
      </c>
      <c r="V694" s="80" t="str">
        <f t="shared" si="21"/>
        <v>Acima de 120 dias</v>
      </c>
    </row>
    <row r="695" spans="1:22" x14ac:dyDescent="0.3">
      <c r="A695" s="4">
        <v>44316</v>
      </c>
      <c r="B695" s="8">
        <v>29894663000189</v>
      </c>
      <c r="C695" s="8" t="s">
        <v>96</v>
      </c>
      <c r="D695" s="4">
        <v>44134</v>
      </c>
      <c r="E695" s="8">
        <v>174</v>
      </c>
      <c r="F695" s="4">
        <v>44172</v>
      </c>
      <c r="G695" s="8">
        <v>-144</v>
      </c>
      <c r="H695" s="4">
        <v>46638</v>
      </c>
      <c r="I695" s="8">
        <v>2322</v>
      </c>
      <c r="J695" s="8">
        <v>304532483</v>
      </c>
      <c r="K695" s="8">
        <v>84</v>
      </c>
      <c r="N695" s="8">
        <v>1.4132449999999999</v>
      </c>
      <c r="O695" s="71">
        <v>8259.91</v>
      </c>
      <c r="P695" s="8">
        <v>8502.1699999999983</v>
      </c>
      <c r="Q695" s="8">
        <v>1.7605580000000001</v>
      </c>
      <c r="R695" s="8">
        <v>9078.5299999999988</v>
      </c>
      <c r="S695" s="8">
        <v>1.7605580000000001</v>
      </c>
      <c r="T695" s="82">
        <v>8259.91</v>
      </c>
      <c r="U695" s="81" t="str">
        <f t="shared" si="20"/>
        <v>102020</v>
      </c>
      <c r="V695" s="80" t="str">
        <f t="shared" si="21"/>
        <v>Acima de 120 dias</v>
      </c>
    </row>
    <row r="696" spans="1:22" x14ac:dyDescent="0.3">
      <c r="A696" s="4">
        <v>44316</v>
      </c>
      <c r="B696" s="8">
        <v>29894663000189</v>
      </c>
      <c r="C696" s="8" t="s">
        <v>96</v>
      </c>
      <c r="D696" s="4">
        <v>44001</v>
      </c>
      <c r="E696" s="8">
        <v>130</v>
      </c>
      <c r="F696" s="4">
        <v>44111</v>
      </c>
      <c r="G696" s="8">
        <v>-205</v>
      </c>
      <c r="H696" s="4">
        <v>46514</v>
      </c>
      <c r="I696" s="8">
        <v>2198</v>
      </c>
      <c r="J696" s="8">
        <v>304538988</v>
      </c>
      <c r="K696" s="8">
        <v>84</v>
      </c>
      <c r="N696" s="8">
        <v>1.4421343377468614</v>
      </c>
      <c r="O696" s="71">
        <v>6251.75</v>
      </c>
      <c r="P696" s="8">
        <v>6257.8800000000019</v>
      </c>
      <c r="Q696" s="8">
        <v>1.787239</v>
      </c>
      <c r="R696" s="8">
        <v>6811.71</v>
      </c>
      <c r="S696" s="8">
        <v>1.787239</v>
      </c>
      <c r="T696" s="82">
        <v>6251.75</v>
      </c>
      <c r="U696" s="81" t="str">
        <f t="shared" si="20"/>
        <v>62020</v>
      </c>
      <c r="V696" s="80" t="str">
        <f t="shared" si="21"/>
        <v>Acima de 120 dias</v>
      </c>
    </row>
    <row r="697" spans="1:22" x14ac:dyDescent="0.3">
      <c r="A697" s="4">
        <v>44316</v>
      </c>
      <c r="B697" s="8">
        <v>29894663000189</v>
      </c>
      <c r="C697" s="8" t="s">
        <v>96</v>
      </c>
      <c r="D697" s="4">
        <v>44074</v>
      </c>
      <c r="E697" s="8">
        <v>308.05</v>
      </c>
      <c r="F697" s="4">
        <v>44323</v>
      </c>
      <c r="G697" s="8">
        <v>7</v>
      </c>
      <c r="H697" s="4">
        <v>46608</v>
      </c>
      <c r="I697" s="8">
        <v>2292</v>
      </c>
      <c r="J697" s="8">
        <v>304567071</v>
      </c>
      <c r="K697" s="8">
        <v>84</v>
      </c>
      <c r="N697" s="8">
        <v>1.3599999999999999</v>
      </c>
      <c r="O697" s="71">
        <v>14553.16</v>
      </c>
      <c r="P697" s="8">
        <v>15427.030000000002</v>
      </c>
      <c r="Q697" s="8">
        <v>1.3843399999999999</v>
      </c>
      <c r="R697" s="8">
        <v>14666.529999999999</v>
      </c>
      <c r="S697" s="8">
        <v>1.3843399999999999</v>
      </c>
      <c r="T697" s="82">
        <v>14553.16</v>
      </c>
      <c r="U697" s="81" t="str">
        <f t="shared" si="20"/>
        <v>82020</v>
      </c>
      <c r="V697" s="80" t="str">
        <f t="shared" si="21"/>
        <v>1 a 30 dias</v>
      </c>
    </row>
    <row r="698" spans="1:22" x14ac:dyDescent="0.3">
      <c r="A698" s="4">
        <v>44316</v>
      </c>
      <c r="B698" s="8">
        <v>29894663000189</v>
      </c>
      <c r="C698" s="8" t="s">
        <v>96</v>
      </c>
      <c r="D698" s="4">
        <v>43903</v>
      </c>
      <c r="E698" s="8">
        <v>53</v>
      </c>
      <c r="F698" s="4">
        <v>44019</v>
      </c>
      <c r="G698" s="8">
        <v>-297</v>
      </c>
      <c r="H698" s="4">
        <v>46062</v>
      </c>
      <c r="I698" s="8">
        <v>1746</v>
      </c>
      <c r="J698" s="8">
        <v>304605399</v>
      </c>
      <c r="K698" s="8">
        <v>72</v>
      </c>
      <c r="N698" s="8">
        <v>1.4950000000000001</v>
      </c>
      <c r="O698" s="71">
        <v>2352.0299999999997</v>
      </c>
      <c r="P698" s="8">
        <v>2299.66</v>
      </c>
      <c r="Q698" s="8">
        <v>2.0358930000000002</v>
      </c>
      <c r="R698" s="8">
        <v>2598.98</v>
      </c>
      <c r="S698" s="8">
        <v>2.0358930000000002</v>
      </c>
      <c r="T698" s="82">
        <v>2352.0299999999997</v>
      </c>
      <c r="U698" s="81" t="str">
        <f t="shared" si="20"/>
        <v>32020</v>
      </c>
      <c r="V698" s="80" t="str">
        <f t="shared" si="21"/>
        <v>Acima de 120 dias</v>
      </c>
    </row>
    <row r="699" spans="1:22" x14ac:dyDescent="0.3">
      <c r="A699" s="4">
        <v>44316</v>
      </c>
      <c r="B699" s="8">
        <v>29894663000189</v>
      </c>
      <c r="C699" s="8" t="s">
        <v>96</v>
      </c>
      <c r="D699" s="4">
        <v>43936</v>
      </c>
      <c r="E699" s="8">
        <v>307.23</v>
      </c>
      <c r="F699" s="4">
        <v>44172</v>
      </c>
      <c r="G699" s="8">
        <v>-144</v>
      </c>
      <c r="H699" s="4">
        <v>46090</v>
      </c>
      <c r="I699" s="8">
        <v>1774</v>
      </c>
      <c r="J699" s="8">
        <v>304618059</v>
      </c>
      <c r="K699" s="8">
        <v>72</v>
      </c>
      <c r="N699" s="8">
        <v>1.5086334753366732</v>
      </c>
      <c r="O699" s="71">
        <v>12140.099999999999</v>
      </c>
      <c r="P699" s="8">
        <v>13294.020000000004</v>
      </c>
      <c r="Q699" s="8">
        <v>2.057159</v>
      </c>
      <c r="R699" s="8">
        <v>13617.509999999998</v>
      </c>
      <c r="S699" s="8">
        <v>2.057159</v>
      </c>
      <c r="T699" s="82">
        <v>12140.099999999999</v>
      </c>
      <c r="U699" s="81" t="str">
        <f t="shared" si="20"/>
        <v>42020</v>
      </c>
      <c r="V699" s="80" t="str">
        <f t="shared" si="21"/>
        <v>Acima de 120 dias</v>
      </c>
    </row>
    <row r="700" spans="1:22" x14ac:dyDescent="0.3">
      <c r="A700" s="4">
        <v>44316</v>
      </c>
      <c r="B700" s="8">
        <v>29894663000189</v>
      </c>
      <c r="C700" s="8" t="s">
        <v>96</v>
      </c>
      <c r="D700" s="4">
        <v>43978</v>
      </c>
      <c r="E700" s="8">
        <v>42.65</v>
      </c>
      <c r="F700" s="4">
        <v>44142</v>
      </c>
      <c r="G700" s="8">
        <v>-174</v>
      </c>
      <c r="H700" s="4">
        <v>46119</v>
      </c>
      <c r="I700" s="8">
        <v>1803</v>
      </c>
      <c r="J700" s="8">
        <v>304619454</v>
      </c>
      <c r="K700" s="8">
        <v>72</v>
      </c>
      <c r="N700" s="8">
        <v>1.4987611771363889</v>
      </c>
      <c r="O700" s="71">
        <v>1741.44</v>
      </c>
      <c r="P700" s="8">
        <v>1861.4900000000009</v>
      </c>
      <c r="Q700" s="8">
        <v>2.0546829999999998</v>
      </c>
      <c r="R700" s="8">
        <v>1954.6499999999999</v>
      </c>
      <c r="S700" s="8">
        <v>2.0546829999999998</v>
      </c>
      <c r="T700" s="82">
        <v>1741.44</v>
      </c>
      <c r="U700" s="81" t="str">
        <f t="shared" si="20"/>
        <v>52020</v>
      </c>
      <c r="V700" s="80" t="str">
        <f t="shared" si="21"/>
        <v>Acima de 120 dias</v>
      </c>
    </row>
    <row r="701" spans="1:22" x14ac:dyDescent="0.3">
      <c r="A701" s="4">
        <v>44316</v>
      </c>
      <c r="B701" s="8">
        <v>29894663000189</v>
      </c>
      <c r="C701" s="8" t="s">
        <v>96</v>
      </c>
      <c r="D701" s="4">
        <v>44134</v>
      </c>
      <c r="E701" s="8">
        <v>113</v>
      </c>
      <c r="F701" s="4">
        <v>44262</v>
      </c>
      <c r="G701" s="8">
        <v>-54</v>
      </c>
      <c r="H701" s="4">
        <v>46699</v>
      </c>
      <c r="I701" s="8">
        <v>2383</v>
      </c>
      <c r="J701" s="8">
        <v>304625566</v>
      </c>
      <c r="K701" s="8">
        <v>84</v>
      </c>
      <c r="N701" s="8">
        <v>1.4092169999999999</v>
      </c>
      <c r="O701" s="71">
        <v>5104.4799999999996</v>
      </c>
      <c r="P701" s="8">
        <v>5485.35</v>
      </c>
      <c r="Q701" s="8">
        <v>1.745592</v>
      </c>
      <c r="R701" s="8">
        <v>5638.81</v>
      </c>
      <c r="S701" s="8">
        <v>1.745592</v>
      </c>
      <c r="T701" s="82">
        <v>5104.4799999999996</v>
      </c>
      <c r="U701" s="81" t="str">
        <f t="shared" si="20"/>
        <v>102020</v>
      </c>
      <c r="V701" s="80" t="str">
        <f t="shared" si="21"/>
        <v>31 a 60 dias</v>
      </c>
    </row>
    <row r="702" spans="1:22" x14ac:dyDescent="0.3">
      <c r="A702" s="4">
        <v>44316</v>
      </c>
      <c r="B702" s="8">
        <v>29894663000189</v>
      </c>
      <c r="C702" s="8" t="s">
        <v>96</v>
      </c>
      <c r="D702" s="4">
        <v>44074</v>
      </c>
      <c r="E702" s="8">
        <v>812</v>
      </c>
      <c r="F702" s="4">
        <v>44081</v>
      </c>
      <c r="G702" s="8">
        <v>-235</v>
      </c>
      <c r="H702" s="4">
        <v>46575</v>
      </c>
      <c r="I702" s="8">
        <v>2259</v>
      </c>
      <c r="J702" s="8">
        <v>304647147</v>
      </c>
      <c r="K702" s="8">
        <v>84</v>
      </c>
      <c r="N702" s="8">
        <v>1.4103400090601768</v>
      </c>
      <c r="O702" s="71">
        <v>40593.199999999997</v>
      </c>
      <c r="P702" s="8">
        <v>39731.42000000002</v>
      </c>
      <c r="Q702" s="8">
        <v>1.7566900000000001</v>
      </c>
      <c r="R702" s="8">
        <v>44280.53</v>
      </c>
      <c r="S702" s="8">
        <v>1.7566900000000001</v>
      </c>
      <c r="T702" s="82">
        <v>40593.199999999997</v>
      </c>
      <c r="U702" s="81" t="str">
        <f t="shared" si="20"/>
        <v>82020</v>
      </c>
      <c r="V702" s="80" t="str">
        <f t="shared" si="21"/>
        <v>Acima de 120 dias</v>
      </c>
    </row>
    <row r="703" spans="1:22" x14ac:dyDescent="0.3">
      <c r="A703" s="4">
        <v>44316</v>
      </c>
      <c r="B703" s="8">
        <v>29894663000189</v>
      </c>
      <c r="C703" s="8" t="s">
        <v>96</v>
      </c>
      <c r="D703" s="4">
        <v>44040</v>
      </c>
      <c r="E703" s="8">
        <v>267.22000000000003</v>
      </c>
      <c r="F703" s="4">
        <v>44323</v>
      </c>
      <c r="G703" s="8">
        <v>7</v>
      </c>
      <c r="H703" s="4">
        <v>46575</v>
      </c>
      <c r="I703" s="8">
        <v>2259</v>
      </c>
      <c r="J703" s="8">
        <v>304656075</v>
      </c>
      <c r="K703" s="8">
        <v>84</v>
      </c>
      <c r="N703" s="8">
        <v>1.4400440000000001</v>
      </c>
      <c r="O703" s="71">
        <v>11120.33</v>
      </c>
      <c r="P703" s="8">
        <v>13004.789999999999</v>
      </c>
      <c r="Q703" s="8">
        <v>1.7881069999999999</v>
      </c>
      <c r="R703" s="8">
        <v>12323.029999999999</v>
      </c>
      <c r="S703" s="8">
        <v>1.7881069999999999</v>
      </c>
      <c r="T703" s="82">
        <v>11120.33</v>
      </c>
      <c r="U703" s="81" t="str">
        <f t="shared" si="20"/>
        <v>72020</v>
      </c>
      <c r="V703" s="80" t="str">
        <f t="shared" si="21"/>
        <v>1 a 30 dias</v>
      </c>
    </row>
    <row r="704" spans="1:22" x14ac:dyDescent="0.3">
      <c r="A704" s="4">
        <v>44316</v>
      </c>
      <c r="B704" s="8">
        <v>29894663000189</v>
      </c>
      <c r="C704" s="8" t="s">
        <v>96</v>
      </c>
      <c r="D704" s="4">
        <v>44134</v>
      </c>
      <c r="E704" s="8">
        <v>263.38</v>
      </c>
      <c r="F704" s="4">
        <v>44234</v>
      </c>
      <c r="G704" s="8">
        <v>-82</v>
      </c>
      <c r="H704" s="4">
        <v>46667</v>
      </c>
      <c r="I704" s="8">
        <v>2351</v>
      </c>
      <c r="J704" s="8">
        <v>304698022</v>
      </c>
      <c r="K704" s="8">
        <v>84</v>
      </c>
      <c r="N704" s="8">
        <v>1.3599999999999999</v>
      </c>
      <c r="O704" s="71">
        <v>13436.12</v>
      </c>
      <c r="P704" s="8">
        <v>13184.930000000008</v>
      </c>
      <c r="Q704" s="8">
        <v>1.3789499999999999</v>
      </c>
      <c r="R704" s="8">
        <v>13514.75</v>
      </c>
      <c r="S704" s="8">
        <v>1.3789499999999999</v>
      </c>
      <c r="T704" s="82">
        <v>13436.12</v>
      </c>
      <c r="U704" s="81" t="str">
        <f t="shared" si="20"/>
        <v>102020</v>
      </c>
      <c r="V704" s="80" t="str">
        <f t="shared" si="21"/>
        <v>61 a 90 dias</v>
      </c>
    </row>
    <row r="705" spans="1:22" x14ac:dyDescent="0.3">
      <c r="A705" s="4">
        <v>44316</v>
      </c>
      <c r="B705" s="8">
        <v>29894663000189</v>
      </c>
      <c r="C705" s="8" t="s">
        <v>96</v>
      </c>
      <c r="D705" s="4">
        <v>44040</v>
      </c>
      <c r="E705" s="8">
        <v>286</v>
      </c>
      <c r="F705" s="4">
        <v>44172</v>
      </c>
      <c r="G705" s="8">
        <v>-144</v>
      </c>
      <c r="H705" s="4">
        <v>46545</v>
      </c>
      <c r="I705" s="8">
        <v>2229</v>
      </c>
      <c r="J705" s="8">
        <v>304734957</v>
      </c>
      <c r="K705" s="8">
        <v>84</v>
      </c>
      <c r="N705" s="8">
        <v>1.3729915730739917</v>
      </c>
      <c r="O705" s="71">
        <v>13499.47</v>
      </c>
      <c r="P705" s="8">
        <v>14146.659999999998</v>
      </c>
      <c r="Q705" s="8">
        <v>1.716637</v>
      </c>
      <c r="R705" s="8">
        <v>14787.65</v>
      </c>
      <c r="S705" s="8">
        <v>1.716637</v>
      </c>
      <c r="T705" s="82">
        <v>13499.47</v>
      </c>
      <c r="U705" s="81" t="str">
        <f t="shared" si="20"/>
        <v>72020</v>
      </c>
      <c r="V705" s="80" t="str">
        <f t="shared" si="21"/>
        <v>Acima de 120 dias</v>
      </c>
    </row>
    <row r="706" spans="1:22" x14ac:dyDescent="0.3">
      <c r="A706" s="4">
        <v>44316</v>
      </c>
      <c r="B706" s="8">
        <v>29894663000189</v>
      </c>
      <c r="C706" s="8" t="s">
        <v>96</v>
      </c>
      <c r="D706" s="4">
        <v>43978</v>
      </c>
      <c r="E706" s="8">
        <v>188.36</v>
      </c>
      <c r="F706" s="4">
        <v>44172</v>
      </c>
      <c r="G706" s="8">
        <v>-144</v>
      </c>
      <c r="H706" s="4">
        <v>46545</v>
      </c>
      <c r="I706" s="8">
        <v>2229</v>
      </c>
      <c r="J706" s="8">
        <v>304737535</v>
      </c>
      <c r="K706" s="8">
        <v>84</v>
      </c>
      <c r="N706" s="8">
        <v>1.4106429999999999</v>
      </c>
      <c r="O706" s="71">
        <v>8824.67</v>
      </c>
      <c r="P706" s="8">
        <v>9122.5</v>
      </c>
      <c r="Q706" s="8">
        <v>1.7458359999999999</v>
      </c>
      <c r="R706" s="8">
        <v>9639.9599999999991</v>
      </c>
      <c r="S706" s="8">
        <v>1.7458359999999999</v>
      </c>
      <c r="T706" s="82">
        <v>8824.67</v>
      </c>
      <c r="U706" s="81" t="str">
        <f t="shared" ref="U706:U769" si="22">MONTH(D706)&amp;YEAR(D706)</f>
        <v>52020</v>
      </c>
      <c r="V706" s="80" t="str">
        <f t="shared" si="21"/>
        <v>Acima de 120 dias</v>
      </c>
    </row>
    <row r="707" spans="1:22" x14ac:dyDescent="0.3">
      <c r="A707" s="4">
        <v>44316</v>
      </c>
      <c r="B707" s="8">
        <v>29894663000189</v>
      </c>
      <c r="C707" s="8" t="s">
        <v>96</v>
      </c>
      <c r="D707" s="4">
        <v>43978</v>
      </c>
      <c r="E707" s="8">
        <v>152.25</v>
      </c>
      <c r="F707" s="4">
        <v>44050</v>
      </c>
      <c r="G707" s="8">
        <v>-266</v>
      </c>
      <c r="H707" s="4">
        <v>46545</v>
      </c>
      <c r="I707" s="8">
        <v>2229</v>
      </c>
      <c r="J707" s="8">
        <v>304739322</v>
      </c>
      <c r="K707" s="8">
        <v>84</v>
      </c>
      <c r="N707" s="8">
        <v>1.4086799999999999</v>
      </c>
      <c r="O707" s="71">
        <v>7745.69</v>
      </c>
      <c r="P707" s="8">
        <v>7378.6999999999971</v>
      </c>
      <c r="Q707" s="8">
        <v>1.7437609999999999</v>
      </c>
      <c r="R707" s="8">
        <v>8405.0600000000013</v>
      </c>
      <c r="S707" s="8">
        <v>1.7437609999999999</v>
      </c>
      <c r="T707" s="82">
        <v>7745.69</v>
      </c>
      <c r="U707" s="81" t="str">
        <f t="shared" si="22"/>
        <v>52020</v>
      </c>
      <c r="V707" s="80" t="str">
        <f t="shared" ref="V707:V770" si="23">_xlfn.IFS(G707&lt;-120,"Acima de 120 dias",G707&lt;=-90,"91 a 120 dias",G707&lt;=-61,"61 a 90 dias",G707&lt;=-31,"31 a 60 dias",G707&gt;=-30,"1 a 30 dias")</f>
        <v>Acima de 120 dias</v>
      </c>
    </row>
    <row r="708" spans="1:22" x14ac:dyDescent="0.3">
      <c r="A708" s="4">
        <v>44316</v>
      </c>
      <c r="B708" s="8">
        <v>29894663000189</v>
      </c>
      <c r="C708" s="8" t="s">
        <v>96</v>
      </c>
      <c r="D708" s="4">
        <v>44099</v>
      </c>
      <c r="E708" s="8">
        <v>51.25</v>
      </c>
      <c r="F708" s="4">
        <v>44323</v>
      </c>
      <c r="G708" s="8">
        <v>7</v>
      </c>
      <c r="H708" s="4">
        <v>46575</v>
      </c>
      <c r="I708" s="8">
        <v>2259</v>
      </c>
      <c r="J708" s="8">
        <v>304749091</v>
      </c>
      <c r="K708" s="8">
        <v>84</v>
      </c>
      <c r="N708" s="8">
        <v>1.446124</v>
      </c>
      <c r="O708" s="71">
        <v>2126.85</v>
      </c>
      <c r="P708" s="8">
        <v>2456.2800000000011</v>
      </c>
      <c r="Q708" s="8">
        <v>1.797804</v>
      </c>
      <c r="R708" s="8">
        <v>2359.09</v>
      </c>
      <c r="S708" s="8">
        <v>1.797804</v>
      </c>
      <c r="T708" s="82">
        <v>2126.85</v>
      </c>
      <c r="U708" s="81" t="str">
        <f t="shared" si="22"/>
        <v>92020</v>
      </c>
      <c r="V708" s="80" t="str">
        <f t="shared" si="23"/>
        <v>1 a 30 dias</v>
      </c>
    </row>
    <row r="709" spans="1:22" x14ac:dyDescent="0.3">
      <c r="A709" s="4">
        <v>44316</v>
      </c>
      <c r="B709" s="8">
        <v>29894663000189</v>
      </c>
      <c r="C709" s="8" t="s">
        <v>96</v>
      </c>
      <c r="D709" s="4">
        <v>44074</v>
      </c>
      <c r="E709" s="8">
        <v>63.7</v>
      </c>
      <c r="F709" s="4">
        <v>44234</v>
      </c>
      <c r="G709" s="8">
        <v>-82</v>
      </c>
      <c r="H709" s="4">
        <v>46575</v>
      </c>
      <c r="I709" s="8">
        <v>2259</v>
      </c>
      <c r="J709" s="8">
        <v>304750194</v>
      </c>
      <c r="K709" s="8">
        <v>84</v>
      </c>
      <c r="N709" s="8">
        <v>1.4015134384338279</v>
      </c>
      <c r="O709" s="71">
        <v>2873.28</v>
      </c>
      <c r="P709" s="8">
        <v>3126.0499999999997</v>
      </c>
      <c r="Q709" s="8">
        <v>1.747306</v>
      </c>
      <c r="R709" s="8">
        <v>3163.2200000000003</v>
      </c>
      <c r="S709" s="8">
        <v>1.747306</v>
      </c>
      <c r="T709" s="82">
        <v>2873.28</v>
      </c>
      <c r="U709" s="81" t="str">
        <f t="shared" si="22"/>
        <v>82020</v>
      </c>
      <c r="V709" s="80" t="str">
        <f t="shared" si="23"/>
        <v>61 a 90 dias</v>
      </c>
    </row>
    <row r="710" spans="1:22" x14ac:dyDescent="0.3">
      <c r="A710" s="4">
        <v>44316</v>
      </c>
      <c r="B710" s="8">
        <v>29894663000189</v>
      </c>
      <c r="C710" s="8" t="s">
        <v>96</v>
      </c>
      <c r="D710" s="4">
        <v>44074</v>
      </c>
      <c r="E710" s="8">
        <v>908.29</v>
      </c>
      <c r="F710" s="4">
        <v>44234</v>
      </c>
      <c r="G710" s="8">
        <v>-82</v>
      </c>
      <c r="H710" s="4">
        <v>46638</v>
      </c>
      <c r="I710" s="8">
        <v>2322</v>
      </c>
      <c r="J710" s="8">
        <v>304769662</v>
      </c>
      <c r="K710" s="8">
        <v>84</v>
      </c>
      <c r="N710" s="8">
        <v>1.3599999999999999</v>
      </c>
      <c r="O710" s="71">
        <v>45436.45</v>
      </c>
      <c r="P710" s="8">
        <v>44868.19</v>
      </c>
      <c r="Q710" s="8">
        <v>1.4228510000000001</v>
      </c>
      <c r="R710" s="8">
        <v>46290.31</v>
      </c>
      <c r="S710" s="8">
        <v>1.4228510000000001</v>
      </c>
      <c r="T710" s="82">
        <v>45436.45</v>
      </c>
      <c r="U710" s="81" t="str">
        <f t="shared" si="22"/>
        <v>82020</v>
      </c>
      <c r="V710" s="80" t="str">
        <f t="shared" si="23"/>
        <v>61 a 90 dias</v>
      </c>
    </row>
    <row r="711" spans="1:22" x14ac:dyDescent="0.3">
      <c r="A711" s="4">
        <v>44316</v>
      </c>
      <c r="B711" s="8">
        <v>29894663000189</v>
      </c>
      <c r="C711" s="8" t="s">
        <v>96</v>
      </c>
      <c r="D711" s="4">
        <v>44074</v>
      </c>
      <c r="E711" s="8">
        <v>233.3</v>
      </c>
      <c r="F711" s="4">
        <v>44172</v>
      </c>
      <c r="G711" s="8">
        <v>-144</v>
      </c>
      <c r="H711" s="4">
        <v>46608</v>
      </c>
      <c r="I711" s="8">
        <v>2292</v>
      </c>
      <c r="J711" s="8">
        <v>304773733</v>
      </c>
      <c r="K711" s="8">
        <v>84</v>
      </c>
      <c r="N711" s="8">
        <v>1.4509370000000001</v>
      </c>
      <c r="O711" s="71">
        <v>10902.67</v>
      </c>
      <c r="P711" s="8">
        <v>11331.9</v>
      </c>
      <c r="Q711" s="8">
        <v>1.799898</v>
      </c>
      <c r="R711" s="8">
        <v>11968.039999999999</v>
      </c>
      <c r="S711" s="8">
        <v>1.799898</v>
      </c>
      <c r="T711" s="82">
        <v>10902.67</v>
      </c>
      <c r="U711" s="81" t="str">
        <f t="shared" si="22"/>
        <v>82020</v>
      </c>
      <c r="V711" s="80" t="str">
        <f t="shared" si="23"/>
        <v>Acima de 120 dias</v>
      </c>
    </row>
    <row r="712" spans="1:22" x14ac:dyDescent="0.3">
      <c r="A712" s="4">
        <v>44316</v>
      </c>
      <c r="B712" s="8">
        <v>29894663000189</v>
      </c>
      <c r="C712" s="8" t="s">
        <v>96</v>
      </c>
      <c r="D712" s="4">
        <v>44074</v>
      </c>
      <c r="E712" s="8">
        <v>144.31</v>
      </c>
      <c r="F712" s="4">
        <v>44111</v>
      </c>
      <c r="G712" s="8">
        <v>-205</v>
      </c>
      <c r="H712" s="4">
        <v>46608</v>
      </c>
      <c r="I712" s="8">
        <v>2292</v>
      </c>
      <c r="J712" s="8">
        <v>304775179</v>
      </c>
      <c r="K712" s="8">
        <v>84</v>
      </c>
      <c r="N712" s="8">
        <v>1.435033</v>
      </c>
      <c r="O712" s="71">
        <v>7062.09</v>
      </c>
      <c r="P712" s="8">
        <v>7046.7900000000027</v>
      </c>
      <c r="Q712" s="8">
        <v>1.782964</v>
      </c>
      <c r="R712" s="8">
        <v>7724.09</v>
      </c>
      <c r="S712" s="8">
        <v>1.782964</v>
      </c>
      <c r="T712" s="82">
        <v>7062.09</v>
      </c>
      <c r="U712" s="81" t="str">
        <f t="shared" si="22"/>
        <v>82020</v>
      </c>
      <c r="V712" s="80" t="str">
        <f t="shared" si="23"/>
        <v>Acima de 120 dias</v>
      </c>
    </row>
    <row r="713" spans="1:22" x14ac:dyDescent="0.3">
      <c r="A713" s="4">
        <v>44316</v>
      </c>
      <c r="B713" s="8">
        <v>29894663000189</v>
      </c>
      <c r="C713" s="8" t="s">
        <v>96</v>
      </c>
      <c r="D713" s="4">
        <v>44099</v>
      </c>
      <c r="E713" s="8">
        <v>222.46</v>
      </c>
      <c r="F713" s="4">
        <v>44323</v>
      </c>
      <c r="G713" s="8">
        <v>7</v>
      </c>
      <c r="H713" s="4">
        <v>45544</v>
      </c>
      <c r="I713" s="8">
        <v>1228</v>
      </c>
      <c r="J713" s="8">
        <v>304783313</v>
      </c>
      <c r="K713" s="8">
        <v>48</v>
      </c>
      <c r="N713" s="8">
        <v>1.3599999999999999</v>
      </c>
      <c r="O713" s="71">
        <v>6511.9800000000005</v>
      </c>
      <c r="P713" s="8">
        <v>7834.9800000000005</v>
      </c>
      <c r="Q713" s="8">
        <v>1.7964800000000001</v>
      </c>
      <c r="R713" s="8">
        <v>7036.05</v>
      </c>
      <c r="S713" s="8">
        <v>1.7964800000000001</v>
      </c>
      <c r="T713" s="82">
        <v>6511.9800000000005</v>
      </c>
      <c r="U713" s="81" t="str">
        <f t="shared" si="22"/>
        <v>92020</v>
      </c>
      <c r="V713" s="80" t="str">
        <f t="shared" si="23"/>
        <v>1 a 30 dias</v>
      </c>
    </row>
    <row r="714" spans="1:22" x14ac:dyDescent="0.3">
      <c r="A714" s="4">
        <v>44316</v>
      </c>
      <c r="B714" s="8">
        <v>29894663000189</v>
      </c>
      <c r="C714" s="8" t="s">
        <v>96</v>
      </c>
      <c r="D714" s="4">
        <v>44099</v>
      </c>
      <c r="E714" s="8">
        <v>50.18</v>
      </c>
      <c r="F714" s="4">
        <v>44323</v>
      </c>
      <c r="G714" s="8">
        <v>7</v>
      </c>
      <c r="H714" s="4">
        <v>46638</v>
      </c>
      <c r="I714" s="8">
        <v>2322</v>
      </c>
      <c r="J714" s="8">
        <v>304783457</v>
      </c>
      <c r="K714" s="8">
        <v>84</v>
      </c>
      <c r="N714" s="8">
        <v>1.4364729999999999</v>
      </c>
      <c r="O714" s="71">
        <v>2113.96</v>
      </c>
      <c r="P714" s="8">
        <v>2442.85</v>
      </c>
      <c r="Q714" s="8">
        <v>1.7883770000000001</v>
      </c>
      <c r="R714" s="8">
        <v>2350.2799999999997</v>
      </c>
      <c r="S714" s="8">
        <v>1.7883770000000001</v>
      </c>
      <c r="T714" s="82">
        <v>2113.96</v>
      </c>
      <c r="U714" s="81" t="str">
        <f t="shared" si="22"/>
        <v>92020</v>
      </c>
      <c r="V714" s="80" t="str">
        <f t="shared" si="23"/>
        <v>1 a 30 dias</v>
      </c>
    </row>
    <row r="715" spans="1:22" x14ac:dyDescent="0.3">
      <c r="A715" s="4">
        <v>44316</v>
      </c>
      <c r="B715" s="8">
        <v>29894663000189</v>
      </c>
      <c r="C715" s="8" t="s">
        <v>96</v>
      </c>
      <c r="D715" s="4">
        <v>44134</v>
      </c>
      <c r="E715" s="8">
        <v>467.2</v>
      </c>
      <c r="F715" s="4">
        <v>44323</v>
      </c>
      <c r="G715" s="8">
        <v>7</v>
      </c>
      <c r="H715" s="4">
        <v>46638</v>
      </c>
      <c r="I715" s="8">
        <v>2322</v>
      </c>
      <c r="J715" s="8">
        <v>304789462</v>
      </c>
      <c r="K715" s="8">
        <v>84</v>
      </c>
      <c r="N715" s="8">
        <v>1.4308450000000001</v>
      </c>
      <c r="O715" s="71">
        <v>19733.79</v>
      </c>
      <c r="P715" s="8">
        <v>22695.859999999993</v>
      </c>
      <c r="Q715" s="8">
        <v>1.7793220000000001</v>
      </c>
      <c r="R715" s="8">
        <v>21920.57</v>
      </c>
      <c r="S715" s="8">
        <v>1.7793220000000001</v>
      </c>
      <c r="T715" s="82">
        <v>19733.79</v>
      </c>
      <c r="U715" s="81" t="str">
        <f t="shared" si="22"/>
        <v>102020</v>
      </c>
      <c r="V715" s="80" t="str">
        <f t="shared" si="23"/>
        <v>1 a 30 dias</v>
      </c>
    </row>
    <row r="716" spans="1:22" x14ac:dyDescent="0.3">
      <c r="A716" s="4">
        <v>44316</v>
      </c>
      <c r="B716" s="8">
        <v>29894663000189</v>
      </c>
      <c r="C716" s="8" t="s">
        <v>96</v>
      </c>
      <c r="D716" s="4">
        <v>43936</v>
      </c>
      <c r="E716" s="8">
        <v>49.5</v>
      </c>
      <c r="F716" s="4">
        <v>44050</v>
      </c>
      <c r="G716" s="8">
        <v>-266</v>
      </c>
      <c r="H716" s="4">
        <v>46090</v>
      </c>
      <c r="I716" s="8">
        <v>1774</v>
      </c>
      <c r="J716" s="8">
        <v>304814537</v>
      </c>
      <c r="K716" s="8">
        <v>72</v>
      </c>
      <c r="N716" s="8">
        <v>1.5130000000000001</v>
      </c>
      <c r="O716" s="71">
        <v>2154.31</v>
      </c>
      <c r="P716" s="8">
        <v>2139.1800000000007</v>
      </c>
      <c r="Q716" s="8">
        <v>2.0564079999999998</v>
      </c>
      <c r="R716" s="8">
        <v>2389.94</v>
      </c>
      <c r="S716" s="8">
        <v>2.0564079999999998</v>
      </c>
      <c r="T716" s="82">
        <v>2154.31</v>
      </c>
      <c r="U716" s="81" t="str">
        <f t="shared" si="22"/>
        <v>42020</v>
      </c>
      <c r="V716" s="80" t="str">
        <f t="shared" si="23"/>
        <v>Acima de 120 dias</v>
      </c>
    </row>
    <row r="717" spans="1:22" x14ac:dyDescent="0.3">
      <c r="A717" s="4">
        <v>44316</v>
      </c>
      <c r="B717" s="8">
        <v>29894663000189</v>
      </c>
      <c r="C717" s="8" t="s">
        <v>96</v>
      </c>
      <c r="D717" s="4">
        <v>43978</v>
      </c>
      <c r="E717" s="8">
        <v>14.1</v>
      </c>
      <c r="F717" s="4">
        <v>43989</v>
      </c>
      <c r="G717" s="8">
        <v>-327</v>
      </c>
      <c r="H717" s="4">
        <v>46119</v>
      </c>
      <c r="I717" s="8">
        <v>1803</v>
      </c>
      <c r="J717" s="8">
        <v>304818499</v>
      </c>
      <c r="K717" s="8">
        <v>72</v>
      </c>
      <c r="N717" s="8">
        <v>1.4949999999999999</v>
      </c>
      <c r="O717" s="71">
        <v>657.8</v>
      </c>
      <c r="P717" s="8">
        <v>616.08000000000004</v>
      </c>
      <c r="Q717" s="8">
        <v>1.9552069999999999</v>
      </c>
      <c r="R717" s="8">
        <v>717.24</v>
      </c>
      <c r="S717" s="8">
        <v>1.9552069999999999</v>
      </c>
      <c r="T717" s="82">
        <v>657.8</v>
      </c>
      <c r="U717" s="81" t="str">
        <f t="shared" si="22"/>
        <v>52020</v>
      </c>
      <c r="V717" s="80" t="str">
        <f t="shared" si="23"/>
        <v>Acima de 120 dias</v>
      </c>
    </row>
    <row r="718" spans="1:22" x14ac:dyDescent="0.3">
      <c r="A718" s="4">
        <v>44316</v>
      </c>
      <c r="B718" s="8">
        <v>29894663000189</v>
      </c>
      <c r="C718" s="8" t="s">
        <v>96</v>
      </c>
      <c r="D718" s="4">
        <v>44001</v>
      </c>
      <c r="E718" s="8">
        <v>140</v>
      </c>
      <c r="F718" s="4">
        <v>44323</v>
      </c>
      <c r="G718" s="8">
        <v>7</v>
      </c>
      <c r="H718" s="4">
        <v>46514</v>
      </c>
      <c r="I718" s="8">
        <v>2198</v>
      </c>
      <c r="J718" s="8">
        <v>304835839</v>
      </c>
      <c r="K718" s="8">
        <v>84</v>
      </c>
      <c r="N718" s="8">
        <v>1.4376835362987923</v>
      </c>
      <c r="O718" s="71">
        <v>5760.18</v>
      </c>
      <c r="P718" s="8">
        <v>6749.3199999999979</v>
      </c>
      <c r="Q718" s="8">
        <v>1.7825740000000001</v>
      </c>
      <c r="R718" s="8">
        <v>6364.01</v>
      </c>
      <c r="S718" s="8">
        <v>1.7825740000000001</v>
      </c>
      <c r="T718" s="82">
        <v>5760.18</v>
      </c>
      <c r="U718" s="81" t="str">
        <f t="shared" si="22"/>
        <v>62020</v>
      </c>
      <c r="V718" s="80" t="str">
        <f t="shared" si="23"/>
        <v>1 a 30 dias</v>
      </c>
    </row>
    <row r="719" spans="1:22" x14ac:dyDescent="0.3">
      <c r="A719" s="4">
        <v>44316</v>
      </c>
      <c r="B719" s="8">
        <v>29894663000189</v>
      </c>
      <c r="C719" s="8" t="s">
        <v>96</v>
      </c>
      <c r="D719" s="4">
        <v>44040</v>
      </c>
      <c r="E719" s="8">
        <v>67</v>
      </c>
      <c r="F719" s="4">
        <v>44081</v>
      </c>
      <c r="G719" s="8">
        <v>-235</v>
      </c>
      <c r="H719" s="4">
        <v>46545</v>
      </c>
      <c r="I719" s="8">
        <v>2229</v>
      </c>
      <c r="J719" s="8">
        <v>304845555</v>
      </c>
      <c r="K719" s="8">
        <v>84</v>
      </c>
      <c r="N719" s="8">
        <v>1.43874308347127</v>
      </c>
      <c r="O719" s="71">
        <v>3303.87</v>
      </c>
      <c r="P719" s="8">
        <v>3242.079999999999</v>
      </c>
      <c r="Q719" s="8">
        <v>1.791436</v>
      </c>
      <c r="R719" s="8">
        <v>3604.02</v>
      </c>
      <c r="S719" s="8">
        <v>1.791436</v>
      </c>
      <c r="T719" s="82">
        <v>3303.87</v>
      </c>
      <c r="U719" s="81" t="str">
        <f t="shared" si="22"/>
        <v>72020</v>
      </c>
      <c r="V719" s="80" t="str">
        <f t="shared" si="23"/>
        <v>Acima de 120 dias</v>
      </c>
    </row>
    <row r="720" spans="1:22" x14ac:dyDescent="0.3">
      <c r="A720" s="4">
        <v>44316</v>
      </c>
      <c r="B720" s="8">
        <v>29894663000189</v>
      </c>
      <c r="C720" s="8" t="s">
        <v>96</v>
      </c>
      <c r="D720" s="4">
        <v>44040</v>
      </c>
      <c r="E720" s="8">
        <v>114.37</v>
      </c>
      <c r="F720" s="4">
        <v>44323</v>
      </c>
      <c r="G720" s="8">
        <v>7</v>
      </c>
      <c r="H720" s="4">
        <v>46545</v>
      </c>
      <c r="I720" s="8">
        <v>2229</v>
      </c>
      <c r="J720" s="8">
        <v>304848018</v>
      </c>
      <c r="K720" s="8">
        <v>84</v>
      </c>
      <c r="N720" s="8">
        <v>1.445751697679919</v>
      </c>
      <c r="O720" s="71">
        <v>4721</v>
      </c>
      <c r="P720" s="8">
        <v>5521.380000000001</v>
      </c>
      <c r="Q720" s="8">
        <v>1.7942089999999999</v>
      </c>
      <c r="R720" s="8">
        <v>5226.1899999999996</v>
      </c>
      <c r="S720" s="8">
        <v>1.7942089999999999</v>
      </c>
      <c r="T720" s="82">
        <v>4721</v>
      </c>
      <c r="U720" s="81" t="str">
        <f t="shared" si="22"/>
        <v>72020</v>
      </c>
      <c r="V720" s="80" t="str">
        <f t="shared" si="23"/>
        <v>1 a 30 dias</v>
      </c>
    </row>
    <row r="721" spans="1:22" x14ac:dyDescent="0.3">
      <c r="A721" s="4">
        <v>44316</v>
      </c>
      <c r="B721" s="8">
        <v>29894663000189</v>
      </c>
      <c r="C721" s="8" t="s">
        <v>96</v>
      </c>
      <c r="D721" s="4">
        <v>44099</v>
      </c>
      <c r="E721" s="8">
        <v>151.16999999999999</v>
      </c>
      <c r="F721" s="4">
        <v>44234</v>
      </c>
      <c r="G721" s="8">
        <v>-82</v>
      </c>
      <c r="H721" s="4">
        <v>46638</v>
      </c>
      <c r="I721" s="8">
        <v>2322</v>
      </c>
      <c r="J721" s="8">
        <v>304879227</v>
      </c>
      <c r="K721" s="8">
        <v>84</v>
      </c>
      <c r="N721" s="8">
        <v>1.3599999999999999</v>
      </c>
      <c r="O721" s="71">
        <v>7668.56</v>
      </c>
      <c r="P721" s="8">
        <v>7552.1300000000028</v>
      </c>
      <c r="Q721" s="8">
        <v>1.375076</v>
      </c>
      <c r="R721" s="8">
        <v>7704.26</v>
      </c>
      <c r="S721" s="8">
        <v>1.375076</v>
      </c>
      <c r="T721" s="82">
        <v>7668.56</v>
      </c>
      <c r="U721" s="81" t="str">
        <f t="shared" si="22"/>
        <v>92020</v>
      </c>
      <c r="V721" s="80" t="str">
        <f t="shared" si="23"/>
        <v>61 a 90 dias</v>
      </c>
    </row>
    <row r="722" spans="1:22" x14ac:dyDescent="0.3">
      <c r="A722" s="4">
        <v>44316</v>
      </c>
      <c r="B722" s="8">
        <v>29894663000189</v>
      </c>
      <c r="C722" s="8" t="s">
        <v>96</v>
      </c>
      <c r="D722" s="4">
        <v>44001</v>
      </c>
      <c r="E722" s="8">
        <v>170.65</v>
      </c>
      <c r="F722" s="4">
        <v>44019</v>
      </c>
      <c r="G722" s="8">
        <v>-297</v>
      </c>
      <c r="H722" s="4">
        <v>46514</v>
      </c>
      <c r="I722" s="8">
        <v>2198</v>
      </c>
      <c r="J722" s="8">
        <v>304930128</v>
      </c>
      <c r="K722" s="8">
        <v>84</v>
      </c>
      <c r="N722" s="8">
        <v>1.3801388560125216</v>
      </c>
      <c r="O722" s="71">
        <v>8850.33</v>
      </c>
      <c r="P722" s="8">
        <v>8387.9499999999989</v>
      </c>
      <c r="Q722" s="8">
        <v>1.7212209999999999</v>
      </c>
      <c r="R722" s="8">
        <v>9597.61</v>
      </c>
      <c r="S722" s="8">
        <v>1.7212209999999999</v>
      </c>
      <c r="T722" s="82">
        <v>8850.33</v>
      </c>
      <c r="U722" s="81" t="str">
        <f t="shared" si="22"/>
        <v>62020</v>
      </c>
      <c r="V722" s="80" t="str">
        <f t="shared" si="23"/>
        <v>Acima de 120 dias</v>
      </c>
    </row>
    <row r="723" spans="1:22" x14ac:dyDescent="0.3">
      <c r="A723" s="4">
        <v>44316</v>
      </c>
      <c r="B723" s="8">
        <v>29894663000189</v>
      </c>
      <c r="C723" s="8" t="s">
        <v>96</v>
      </c>
      <c r="D723" s="4">
        <v>44001</v>
      </c>
      <c r="E723" s="8">
        <v>200</v>
      </c>
      <c r="F723" s="4">
        <v>44323</v>
      </c>
      <c r="G723" s="8">
        <v>7</v>
      </c>
      <c r="H723" s="4">
        <v>46514</v>
      </c>
      <c r="I723" s="8">
        <v>2198</v>
      </c>
      <c r="J723" s="8">
        <v>304931561</v>
      </c>
      <c r="K723" s="8">
        <v>84</v>
      </c>
      <c r="N723" s="8">
        <v>1.433150744262911</v>
      </c>
      <c r="O723" s="71">
        <v>7076.3</v>
      </c>
      <c r="P723" s="8">
        <v>9656.5600000000013</v>
      </c>
      <c r="Q723" s="8">
        <v>1.777741</v>
      </c>
      <c r="R723" s="8">
        <v>7658</v>
      </c>
      <c r="S723" s="8">
        <v>1.777741</v>
      </c>
      <c r="T723" s="82">
        <v>7076.3</v>
      </c>
      <c r="U723" s="81" t="str">
        <f t="shared" si="22"/>
        <v>62020</v>
      </c>
      <c r="V723" s="80" t="str">
        <f t="shared" si="23"/>
        <v>1 a 30 dias</v>
      </c>
    </row>
    <row r="724" spans="1:22" x14ac:dyDescent="0.3">
      <c r="A724" s="4">
        <v>44316</v>
      </c>
      <c r="B724" s="8">
        <v>29894663000189</v>
      </c>
      <c r="C724" s="8" t="s">
        <v>96</v>
      </c>
      <c r="D724" s="4">
        <v>44074</v>
      </c>
      <c r="E724" s="8">
        <v>278.7</v>
      </c>
      <c r="F724" s="4">
        <v>44323</v>
      </c>
      <c r="G724" s="8">
        <v>7</v>
      </c>
      <c r="H724" s="4">
        <v>45845</v>
      </c>
      <c r="I724" s="8">
        <v>1529</v>
      </c>
      <c r="J724" s="8">
        <v>304955124</v>
      </c>
      <c r="K724" s="8">
        <v>60</v>
      </c>
      <c r="N724" s="8">
        <v>1.3599999999999999</v>
      </c>
      <c r="O724" s="71">
        <v>9413.1200000000008</v>
      </c>
      <c r="P724" s="8">
        <v>11319.199999999999</v>
      </c>
      <c r="Q724" s="8">
        <v>1.783212</v>
      </c>
      <c r="R724" s="8">
        <v>10311.93</v>
      </c>
      <c r="S724" s="8">
        <v>1.783212</v>
      </c>
      <c r="T724" s="82">
        <v>9413.1200000000008</v>
      </c>
      <c r="U724" s="81" t="str">
        <f t="shared" si="22"/>
        <v>82020</v>
      </c>
      <c r="V724" s="80" t="str">
        <f t="shared" si="23"/>
        <v>1 a 30 dias</v>
      </c>
    </row>
    <row r="725" spans="1:22" x14ac:dyDescent="0.3">
      <c r="A725" s="4">
        <v>44316</v>
      </c>
      <c r="B725" s="8">
        <v>29894663000189</v>
      </c>
      <c r="C725" s="8" t="s">
        <v>96</v>
      </c>
      <c r="D725" s="4">
        <v>44074</v>
      </c>
      <c r="E725" s="8">
        <v>150</v>
      </c>
      <c r="F725" s="4">
        <v>44323</v>
      </c>
      <c r="G725" s="8">
        <v>7</v>
      </c>
      <c r="H725" s="4">
        <v>46608</v>
      </c>
      <c r="I725" s="8">
        <v>2292</v>
      </c>
      <c r="J725" s="8">
        <v>304969124</v>
      </c>
      <c r="K725" s="8">
        <v>84</v>
      </c>
      <c r="N725" s="8">
        <v>1.44787</v>
      </c>
      <c r="O725" s="71">
        <v>6265.79</v>
      </c>
      <c r="P725" s="8">
        <v>7293.3399999999992</v>
      </c>
      <c r="Q725" s="8">
        <v>1.796624</v>
      </c>
      <c r="R725" s="8">
        <v>6951.4</v>
      </c>
      <c r="S725" s="8">
        <v>1.796624</v>
      </c>
      <c r="T725" s="82">
        <v>6265.79</v>
      </c>
      <c r="U725" s="81" t="str">
        <f t="shared" si="22"/>
        <v>82020</v>
      </c>
      <c r="V725" s="80" t="str">
        <f t="shared" si="23"/>
        <v>1 a 30 dias</v>
      </c>
    </row>
    <row r="726" spans="1:22" x14ac:dyDescent="0.3">
      <c r="A726" s="4">
        <v>44316</v>
      </c>
      <c r="B726" s="8">
        <v>29894663000189</v>
      </c>
      <c r="C726" s="8" t="s">
        <v>96</v>
      </c>
      <c r="D726" s="4">
        <v>43903</v>
      </c>
      <c r="E726" s="8">
        <v>285</v>
      </c>
      <c r="F726" s="4">
        <v>43958</v>
      </c>
      <c r="G726" s="8">
        <v>-358</v>
      </c>
      <c r="H726" s="4">
        <v>46062</v>
      </c>
      <c r="I726" s="8">
        <v>1746</v>
      </c>
      <c r="J726" s="8">
        <v>305003342</v>
      </c>
      <c r="K726" s="8">
        <v>72</v>
      </c>
      <c r="N726" s="8">
        <v>1.4950000000000001</v>
      </c>
      <c r="O726" s="71">
        <v>13197.01</v>
      </c>
      <c r="P726" s="8">
        <v>12366.229999999998</v>
      </c>
      <c r="Q726" s="8">
        <v>2.0452029999999999</v>
      </c>
      <c r="R726" s="8">
        <v>14545.51</v>
      </c>
      <c r="S726" s="8">
        <v>2.0452029999999999</v>
      </c>
      <c r="T726" s="82">
        <v>13197.01</v>
      </c>
      <c r="U726" s="81" t="str">
        <f t="shared" si="22"/>
        <v>32020</v>
      </c>
      <c r="V726" s="80" t="str">
        <f t="shared" si="23"/>
        <v>Acima de 120 dias</v>
      </c>
    </row>
    <row r="727" spans="1:22" x14ac:dyDescent="0.3">
      <c r="A727" s="4">
        <v>44316</v>
      </c>
      <c r="B727" s="8">
        <v>29894663000189</v>
      </c>
      <c r="C727" s="8" t="s">
        <v>96</v>
      </c>
      <c r="D727" s="4">
        <v>44001</v>
      </c>
      <c r="E727" s="8">
        <v>330.4</v>
      </c>
      <c r="F727" s="4">
        <v>44142</v>
      </c>
      <c r="G727" s="8">
        <v>-174</v>
      </c>
      <c r="H727" s="4">
        <v>46514</v>
      </c>
      <c r="I727" s="8">
        <v>2198</v>
      </c>
      <c r="J727" s="8">
        <v>305030943</v>
      </c>
      <c r="K727" s="8">
        <v>84</v>
      </c>
      <c r="N727" s="8">
        <v>1.4331710377309286</v>
      </c>
      <c r="O727" s="71">
        <v>15594.830000000002</v>
      </c>
      <c r="P727" s="8">
        <v>15952.519999999995</v>
      </c>
      <c r="Q727" s="8">
        <v>1.777744</v>
      </c>
      <c r="R727" s="8">
        <v>17021.64</v>
      </c>
      <c r="S727" s="8">
        <v>1.777744</v>
      </c>
      <c r="T727" s="82">
        <v>15594.830000000002</v>
      </c>
      <c r="U727" s="81" t="str">
        <f t="shared" si="22"/>
        <v>62020</v>
      </c>
      <c r="V727" s="80" t="str">
        <f t="shared" si="23"/>
        <v>Acima de 120 dias</v>
      </c>
    </row>
    <row r="728" spans="1:22" x14ac:dyDescent="0.3">
      <c r="A728" s="4">
        <v>44316</v>
      </c>
      <c r="B728" s="8">
        <v>29894663000189</v>
      </c>
      <c r="C728" s="8" t="s">
        <v>96</v>
      </c>
      <c r="D728" s="4">
        <v>44134</v>
      </c>
      <c r="E728" s="8">
        <v>148.69999999999999</v>
      </c>
      <c r="F728" s="4">
        <v>44203</v>
      </c>
      <c r="G728" s="8">
        <v>-113</v>
      </c>
      <c r="H728" s="4">
        <v>46699</v>
      </c>
      <c r="I728" s="8">
        <v>2383</v>
      </c>
      <c r="J728" s="8">
        <v>305032511</v>
      </c>
      <c r="K728" s="8">
        <v>84</v>
      </c>
      <c r="N728" s="8">
        <v>1.4210149999999999</v>
      </c>
      <c r="O728" s="71">
        <v>6990.39</v>
      </c>
      <c r="P728" s="8">
        <v>7188.9500000000025</v>
      </c>
      <c r="Q728" s="8">
        <v>1.7581869999999999</v>
      </c>
      <c r="R728" s="8">
        <v>7691.03</v>
      </c>
      <c r="S728" s="8">
        <v>1.7581869999999999</v>
      </c>
      <c r="T728" s="82">
        <v>6990.39</v>
      </c>
      <c r="U728" s="81" t="str">
        <f t="shared" si="22"/>
        <v>102020</v>
      </c>
      <c r="V728" s="80" t="str">
        <f t="shared" si="23"/>
        <v>91 a 120 dias</v>
      </c>
    </row>
    <row r="729" spans="1:22" x14ac:dyDescent="0.3">
      <c r="A729" s="4">
        <v>44316</v>
      </c>
      <c r="B729" s="8">
        <v>29894663000189</v>
      </c>
      <c r="C729" s="8" t="s">
        <v>96</v>
      </c>
      <c r="D729" s="4">
        <v>44074</v>
      </c>
      <c r="E729" s="8">
        <v>73.53</v>
      </c>
      <c r="F729" s="4">
        <v>44172</v>
      </c>
      <c r="G729" s="8">
        <v>-144</v>
      </c>
      <c r="H729" s="4">
        <v>46667</v>
      </c>
      <c r="I729" s="8">
        <v>2351</v>
      </c>
      <c r="J729" s="8">
        <v>305079738</v>
      </c>
      <c r="K729" s="8">
        <v>84</v>
      </c>
      <c r="N729" s="8">
        <v>1.447082</v>
      </c>
      <c r="O729" s="71">
        <v>3473.91</v>
      </c>
      <c r="P729" s="8">
        <v>3473.4500000000012</v>
      </c>
      <c r="Q729" s="8">
        <v>1.7989930000000001</v>
      </c>
      <c r="R729" s="8">
        <v>3824.3799999999997</v>
      </c>
      <c r="S729" s="8">
        <v>1.7989930000000001</v>
      </c>
      <c r="T729" s="82">
        <v>3473.91</v>
      </c>
      <c r="U729" s="81" t="str">
        <f t="shared" si="22"/>
        <v>82020</v>
      </c>
      <c r="V729" s="80" t="str">
        <f t="shared" si="23"/>
        <v>Acima de 120 dias</v>
      </c>
    </row>
    <row r="730" spans="1:22" x14ac:dyDescent="0.3">
      <c r="A730" s="4">
        <v>44316</v>
      </c>
      <c r="B730" s="8">
        <v>29894663000189</v>
      </c>
      <c r="C730" s="8" t="s">
        <v>96</v>
      </c>
      <c r="D730" s="4">
        <v>44134</v>
      </c>
      <c r="E730" s="8">
        <v>195.49</v>
      </c>
      <c r="F730" s="4">
        <v>44323</v>
      </c>
      <c r="G730" s="8">
        <v>7</v>
      </c>
      <c r="H730" s="4">
        <v>46728</v>
      </c>
      <c r="I730" s="8">
        <v>2412</v>
      </c>
      <c r="J730" s="8">
        <v>305087470</v>
      </c>
      <c r="K730" s="8">
        <v>84</v>
      </c>
      <c r="N730" s="8">
        <v>1.4366399999999999</v>
      </c>
      <c r="O730" s="71">
        <v>8389.25</v>
      </c>
      <c r="P730" s="8">
        <v>9265.1300000000028</v>
      </c>
      <c r="Q730" s="8">
        <v>1.784643</v>
      </c>
      <c r="R730" s="8">
        <v>9345.7199999999993</v>
      </c>
      <c r="S730" s="8">
        <v>1.784643</v>
      </c>
      <c r="T730" s="82">
        <v>8389.25</v>
      </c>
      <c r="U730" s="81" t="str">
        <f t="shared" si="22"/>
        <v>102020</v>
      </c>
      <c r="V730" s="80" t="str">
        <f t="shared" si="23"/>
        <v>1 a 30 dias</v>
      </c>
    </row>
    <row r="731" spans="1:22" x14ac:dyDescent="0.3">
      <c r="A731" s="4">
        <v>44316</v>
      </c>
      <c r="B731" s="8">
        <v>29894663000189</v>
      </c>
      <c r="C731" s="8" t="s">
        <v>96</v>
      </c>
      <c r="D731" s="4">
        <v>43936</v>
      </c>
      <c r="E731" s="8">
        <v>30</v>
      </c>
      <c r="F731" s="4">
        <v>43958</v>
      </c>
      <c r="G731" s="8">
        <v>-358</v>
      </c>
      <c r="H731" s="4">
        <v>46090</v>
      </c>
      <c r="I731" s="8">
        <v>1774</v>
      </c>
      <c r="J731" s="8">
        <v>305116682</v>
      </c>
      <c r="K731" s="8">
        <v>72</v>
      </c>
      <c r="N731" s="8">
        <v>1.4949999999999999</v>
      </c>
      <c r="O731" s="71">
        <v>1400.01</v>
      </c>
      <c r="P731" s="8">
        <v>1303.3699999999999</v>
      </c>
      <c r="Q731" s="8">
        <v>2.037957</v>
      </c>
      <c r="R731" s="8">
        <v>1543.65</v>
      </c>
      <c r="S731" s="8">
        <v>2.037957</v>
      </c>
      <c r="T731" s="82">
        <v>1400.01</v>
      </c>
      <c r="U731" s="81" t="str">
        <f t="shared" si="22"/>
        <v>42020</v>
      </c>
      <c r="V731" s="80" t="str">
        <f t="shared" si="23"/>
        <v>Acima de 120 dias</v>
      </c>
    </row>
    <row r="732" spans="1:22" x14ac:dyDescent="0.3">
      <c r="A732" s="4">
        <v>44316</v>
      </c>
      <c r="B732" s="8">
        <v>29894663000189</v>
      </c>
      <c r="C732" s="8" t="s">
        <v>96</v>
      </c>
      <c r="D732" s="4">
        <v>43978</v>
      </c>
      <c r="E732" s="8">
        <v>563.04</v>
      </c>
      <c r="F732" s="4">
        <v>44323</v>
      </c>
      <c r="G732" s="8">
        <v>7</v>
      </c>
      <c r="H732" s="4">
        <v>46119</v>
      </c>
      <c r="I732" s="8">
        <v>1803</v>
      </c>
      <c r="J732" s="8">
        <v>305117577</v>
      </c>
      <c r="K732" s="8">
        <v>72</v>
      </c>
      <c r="N732" s="8">
        <v>1.3599999999999999</v>
      </c>
      <c r="O732" s="71">
        <v>21902.880000000001</v>
      </c>
      <c r="P732" s="8">
        <v>25599.17</v>
      </c>
      <c r="Q732" s="8">
        <v>1.592975</v>
      </c>
      <c r="R732" s="8">
        <v>23221.98</v>
      </c>
      <c r="S732" s="8">
        <v>1.592975</v>
      </c>
      <c r="T732" s="82">
        <v>21902.880000000001</v>
      </c>
      <c r="U732" s="81" t="str">
        <f t="shared" si="22"/>
        <v>52020</v>
      </c>
      <c r="V732" s="80" t="str">
        <f t="shared" si="23"/>
        <v>1 a 30 dias</v>
      </c>
    </row>
    <row r="733" spans="1:22" x14ac:dyDescent="0.3">
      <c r="A733" s="4">
        <v>44316</v>
      </c>
      <c r="B733" s="8">
        <v>29894663000189</v>
      </c>
      <c r="C733" s="8" t="s">
        <v>96</v>
      </c>
      <c r="D733" s="4">
        <v>43978</v>
      </c>
      <c r="E733" s="8">
        <v>70</v>
      </c>
      <c r="F733" s="4">
        <v>44234</v>
      </c>
      <c r="G733" s="8">
        <v>-82</v>
      </c>
      <c r="H733" s="4">
        <v>46119</v>
      </c>
      <c r="I733" s="8">
        <v>1803</v>
      </c>
      <c r="J733" s="8">
        <v>305119476</v>
      </c>
      <c r="K733" s="8">
        <v>72</v>
      </c>
      <c r="N733" s="8">
        <v>1.4984905205101673</v>
      </c>
      <c r="O733" s="71">
        <v>2648.37</v>
      </c>
      <c r="P733" s="8">
        <v>3055.4600000000005</v>
      </c>
      <c r="Q733" s="8">
        <v>2.0543239999999998</v>
      </c>
      <c r="R733" s="8">
        <v>2998.32</v>
      </c>
      <c r="S733" s="8">
        <v>2.0543239999999998</v>
      </c>
      <c r="T733" s="82">
        <v>2648.37</v>
      </c>
      <c r="U733" s="81" t="str">
        <f t="shared" si="22"/>
        <v>52020</v>
      </c>
      <c r="V733" s="80" t="str">
        <f t="shared" si="23"/>
        <v>61 a 90 dias</v>
      </c>
    </row>
    <row r="734" spans="1:22" x14ac:dyDescent="0.3">
      <c r="A734" s="4">
        <v>44316</v>
      </c>
      <c r="B734" s="8">
        <v>29894663000189</v>
      </c>
      <c r="C734" s="8" t="s">
        <v>96</v>
      </c>
      <c r="D734" s="4">
        <v>44074</v>
      </c>
      <c r="E734" s="8">
        <v>170</v>
      </c>
      <c r="F734" s="4">
        <v>44142</v>
      </c>
      <c r="G734" s="8">
        <v>-174</v>
      </c>
      <c r="H734" s="4">
        <v>46608</v>
      </c>
      <c r="I734" s="8">
        <v>2292</v>
      </c>
      <c r="J734" s="8">
        <v>305125882</v>
      </c>
      <c r="K734" s="8">
        <v>84</v>
      </c>
      <c r="N734" s="8">
        <v>1.421557</v>
      </c>
      <c r="O734" s="71">
        <v>8179.06</v>
      </c>
      <c r="P734" s="8">
        <v>8338.8699999999972</v>
      </c>
      <c r="Q734" s="8">
        <v>1.7685869999999999</v>
      </c>
      <c r="R734" s="8">
        <v>8961.869999999999</v>
      </c>
      <c r="S734" s="8">
        <v>1.7685869999999999</v>
      </c>
      <c r="T734" s="82">
        <v>8179.06</v>
      </c>
      <c r="U734" s="81" t="str">
        <f t="shared" si="22"/>
        <v>82020</v>
      </c>
      <c r="V734" s="80" t="str">
        <f t="shared" si="23"/>
        <v>Acima de 120 dias</v>
      </c>
    </row>
    <row r="735" spans="1:22" x14ac:dyDescent="0.3">
      <c r="A735" s="4">
        <v>44316</v>
      </c>
      <c r="B735" s="8">
        <v>29894663000189</v>
      </c>
      <c r="C735" s="8" t="s">
        <v>96</v>
      </c>
      <c r="D735" s="4">
        <v>44001</v>
      </c>
      <c r="E735" s="8">
        <v>241.36</v>
      </c>
      <c r="F735" s="4">
        <v>44050</v>
      </c>
      <c r="G735" s="8">
        <v>-266</v>
      </c>
      <c r="H735" s="4">
        <v>46514</v>
      </c>
      <c r="I735" s="8">
        <v>2198</v>
      </c>
      <c r="J735" s="8">
        <v>305130318</v>
      </c>
      <c r="K735" s="8">
        <v>84</v>
      </c>
      <c r="N735" s="8">
        <v>1.4502428380426249</v>
      </c>
      <c r="O735" s="71">
        <v>241.36</v>
      </c>
      <c r="P735" s="8">
        <v>11587.019999999997</v>
      </c>
      <c r="Q735" s="8">
        <v>1.7958970000000001</v>
      </c>
      <c r="R735" s="8">
        <v>241.36</v>
      </c>
      <c r="S735" s="8">
        <v>1.7958970000000001</v>
      </c>
      <c r="T735" s="82">
        <v>241.36</v>
      </c>
      <c r="U735" s="81" t="str">
        <f t="shared" si="22"/>
        <v>62020</v>
      </c>
      <c r="V735" s="80" t="str">
        <f t="shared" si="23"/>
        <v>Acima de 120 dias</v>
      </c>
    </row>
    <row r="736" spans="1:22" x14ac:dyDescent="0.3">
      <c r="A736" s="4">
        <v>44316</v>
      </c>
      <c r="B736" s="8">
        <v>29894663000189</v>
      </c>
      <c r="C736" s="8" t="s">
        <v>96</v>
      </c>
      <c r="D736" s="4">
        <v>43978</v>
      </c>
      <c r="E736" s="8">
        <v>124.1</v>
      </c>
      <c r="F736" s="4">
        <v>44172</v>
      </c>
      <c r="G736" s="8">
        <v>-144</v>
      </c>
      <c r="H736" s="4">
        <v>46514</v>
      </c>
      <c r="I736" s="8">
        <v>2198</v>
      </c>
      <c r="J736" s="8">
        <v>305131004</v>
      </c>
      <c r="K736" s="8">
        <v>84</v>
      </c>
      <c r="N736" s="8">
        <v>1.4504360000000001</v>
      </c>
      <c r="O736" s="71">
        <v>5703.3700000000008</v>
      </c>
      <c r="P736" s="8">
        <v>6015.2900000000018</v>
      </c>
      <c r="Q736" s="8">
        <v>1.798743</v>
      </c>
      <c r="R736" s="8">
        <v>6240.54</v>
      </c>
      <c r="S736" s="8">
        <v>1.798743</v>
      </c>
      <c r="T736" s="82">
        <v>5703.3700000000008</v>
      </c>
      <c r="U736" s="81" t="str">
        <f t="shared" si="22"/>
        <v>52020</v>
      </c>
      <c r="V736" s="80" t="str">
        <f t="shared" si="23"/>
        <v>Acima de 120 dias</v>
      </c>
    </row>
    <row r="737" spans="1:22" x14ac:dyDescent="0.3">
      <c r="A737" s="4">
        <v>44316</v>
      </c>
      <c r="B737" s="8">
        <v>29894663000189</v>
      </c>
      <c r="C737" s="8" t="s">
        <v>96</v>
      </c>
      <c r="D737" s="4">
        <v>44134</v>
      </c>
      <c r="E737" s="8">
        <v>121</v>
      </c>
      <c r="F737" s="4">
        <v>44262</v>
      </c>
      <c r="G737" s="8">
        <v>-54</v>
      </c>
      <c r="H737" s="4">
        <v>46699</v>
      </c>
      <c r="I737" s="8">
        <v>2383</v>
      </c>
      <c r="J737" s="8">
        <v>305132710</v>
      </c>
      <c r="K737" s="8">
        <v>84</v>
      </c>
      <c r="N737" s="8">
        <v>1.4183869999999998</v>
      </c>
      <c r="O737" s="71">
        <v>5450.46</v>
      </c>
      <c r="P737" s="8">
        <v>5855.1</v>
      </c>
      <c r="Q737" s="8">
        <v>1.7553719999999999</v>
      </c>
      <c r="R737" s="8">
        <v>6021.15</v>
      </c>
      <c r="S737" s="8">
        <v>1.7553719999999999</v>
      </c>
      <c r="T737" s="82">
        <v>5450.46</v>
      </c>
      <c r="U737" s="81" t="str">
        <f t="shared" si="22"/>
        <v>102020</v>
      </c>
      <c r="V737" s="80" t="str">
        <f t="shared" si="23"/>
        <v>31 a 60 dias</v>
      </c>
    </row>
    <row r="738" spans="1:22" x14ac:dyDescent="0.3">
      <c r="A738" s="4">
        <v>44316</v>
      </c>
      <c r="B738" s="8">
        <v>29894663000189</v>
      </c>
      <c r="C738" s="8" t="s">
        <v>96</v>
      </c>
      <c r="D738" s="4">
        <v>44074</v>
      </c>
      <c r="E738" s="8">
        <v>52</v>
      </c>
      <c r="F738" s="4">
        <v>44234</v>
      </c>
      <c r="G738" s="8">
        <v>-82</v>
      </c>
      <c r="H738" s="4">
        <v>46608</v>
      </c>
      <c r="I738" s="8">
        <v>2292</v>
      </c>
      <c r="J738" s="8">
        <v>305137604</v>
      </c>
      <c r="K738" s="8">
        <v>84</v>
      </c>
      <c r="N738" s="8">
        <v>1.4462170000000001</v>
      </c>
      <c r="O738" s="71">
        <v>2326.66</v>
      </c>
      <c r="P738" s="8">
        <v>2529.7700000000004</v>
      </c>
      <c r="Q738" s="8">
        <v>1.799004</v>
      </c>
      <c r="R738" s="8">
        <v>2567.0500000000002</v>
      </c>
      <c r="S738" s="8">
        <v>1.799004</v>
      </c>
      <c r="T738" s="82">
        <v>2326.66</v>
      </c>
      <c r="U738" s="81" t="str">
        <f t="shared" si="22"/>
        <v>82020</v>
      </c>
      <c r="V738" s="80" t="str">
        <f t="shared" si="23"/>
        <v>61 a 90 dias</v>
      </c>
    </row>
    <row r="739" spans="1:22" x14ac:dyDescent="0.3">
      <c r="A739" s="4">
        <v>44316</v>
      </c>
      <c r="B739" s="8">
        <v>29894663000189</v>
      </c>
      <c r="C739" s="8" t="s">
        <v>96</v>
      </c>
      <c r="D739" s="4">
        <v>44074</v>
      </c>
      <c r="E739" s="8">
        <v>323.7</v>
      </c>
      <c r="F739" s="4">
        <v>44323</v>
      </c>
      <c r="G739" s="8">
        <v>7</v>
      </c>
      <c r="H739" s="4">
        <v>46575</v>
      </c>
      <c r="I739" s="8">
        <v>2259</v>
      </c>
      <c r="J739" s="8">
        <v>305150461</v>
      </c>
      <c r="K739" s="8">
        <v>84</v>
      </c>
      <c r="N739" s="8">
        <v>1.3942624485843311</v>
      </c>
      <c r="O739" s="71">
        <v>13660.03</v>
      </c>
      <c r="P739" s="8">
        <v>15923.829999999993</v>
      </c>
      <c r="Q739" s="8">
        <v>1.7395510000000001</v>
      </c>
      <c r="R739" s="8">
        <v>15136.490000000002</v>
      </c>
      <c r="S739" s="8">
        <v>1.7395510000000001</v>
      </c>
      <c r="T739" s="82">
        <v>13660.03</v>
      </c>
      <c r="U739" s="81" t="str">
        <f t="shared" si="22"/>
        <v>82020</v>
      </c>
      <c r="V739" s="80" t="str">
        <f t="shared" si="23"/>
        <v>1 a 30 dias</v>
      </c>
    </row>
    <row r="740" spans="1:22" x14ac:dyDescent="0.3">
      <c r="A740" s="4">
        <v>44316</v>
      </c>
      <c r="B740" s="8">
        <v>29894663000189</v>
      </c>
      <c r="C740" s="8" t="s">
        <v>96</v>
      </c>
      <c r="D740" s="4">
        <v>44074</v>
      </c>
      <c r="E740" s="8">
        <v>148.97999999999999</v>
      </c>
      <c r="F740" s="4">
        <v>44172</v>
      </c>
      <c r="G740" s="8">
        <v>-144</v>
      </c>
      <c r="H740" s="4">
        <v>46575</v>
      </c>
      <c r="I740" s="8">
        <v>2259</v>
      </c>
      <c r="J740" s="8">
        <v>305155646</v>
      </c>
      <c r="K740" s="8">
        <v>84</v>
      </c>
      <c r="N740" s="8">
        <v>1.3599999999999999</v>
      </c>
      <c r="O740" s="71">
        <v>7170.62</v>
      </c>
      <c r="P740" s="8">
        <v>7413.2599999999993</v>
      </c>
      <c r="Q740" s="8">
        <v>1.6643060000000001</v>
      </c>
      <c r="R740" s="8">
        <v>7784.6</v>
      </c>
      <c r="S740" s="8">
        <v>1.6643060000000001</v>
      </c>
      <c r="T740" s="82">
        <v>7170.62</v>
      </c>
      <c r="U740" s="81" t="str">
        <f t="shared" si="22"/>
        <v>82020</v>
      </c>
      <c r="V740" s="80" t="str">
        <f t="shared" si="23"/>
        <v>Acima de 120 dias</v>
      </c>
    </row>
    <row r="741" spans="1:22" x14ac:dyDescent="0.3">
      <c r="A741" s="4">
        <v>44316</v>
      </c>
      <c r="B741" s="8">
        <v>29894663000189</v>
      </c>
      <c r="C741" s="8" t="s">
        <v>96</v>
      </c>
      <c r="D741" s="4">
        <v>44074</v>
      </c>
      <c r="E741" s="8">
        <v>236.9</v>
      </c>
      <c r="F741" s="4">
        <v>44142</v>
      </c>
      <c r="G741" s="8">
        <v>-174</v>
      </c>
      <c r="H741" s="4">
        <v>46575</v>
      </c>
      <c r="I741" s="8">
        <v>2259</v>
      </c>
      <c r="J741" s="8">
        <v>305158392</v>
      </c>
      <c r="K741" s="8">
        <v>84</v>
      </c>
      <c r="N741" s="8">
        <v>1.4368261070383268</v>
      </c>
      <c r="O741" s="71">
        <v>11288.9</v>
      </c>
      <c r="P741" s="8">
        <v>11490.140000000003</v>
      </c>
      <c r="Q741" s="8">
        <v>1.7849200000000001</v>
      </c>
      <c r="R741" s="8">
        <v>12356.88</v>
      </c>
      <c r="S741" s="8">
        <v>1.7849200000000001</v>
      </c>
      <c r="T741" s="82">
        <v>11288.9</v>
      </c>
      <c r="U741" s="81" t="str">
        <f t="shared" si="22"/>
        <v>82020</v>
      </c>
      <c r="V741" s="80" t="str">
        <f t="shared" si="23"/>
        <v>Acima de 120 dias</v>
      </c>
    </row>
    <row r="742" spans="1:22" x14ac:dyDescent="0.3">
      <c r="A742" s="4">
        <v>44316</v>
      </c>
      <c r="B742" s="8">
        <v>29894663000189</v>
      </c>
      <c r="C742" s="8" t="s">
        <v>96</v>
      </c>
      <c r="D742" s="4">
        <v>44074</v>
      </c>
      <c r="E742" s="8">
        <v>80.48</v>
      </c>
      <c r="F742" s="4">
        <v>44142</v>
      </c>
      <c r="G742" s="8">
        <v>-174</v>
      </c>
      <c r="H742" s="4">
        <v>46608</v>
      </c>
      <c r="I742" s="8">
        <v>2292</v>
      </c>
      <c r="J742" s="8">
        <v>305158651</v>
      </c>
      <c r="K742" s="8">
        <v>84</v>
      </c>
      <c r="N742" s="8">
        <v>1.3599999999999999</v>
      </c>
      <c r="O742" s="71">
        <v>4031.2000000000003</v>
      </c>
      <c r="P742" s="8">
        <v>4030.4000000000005</v>
      </c>
      <c r="Q742" s="8">
        <v>1.612425</v>
      </c>
      <c r="R742" s="8">
        <v>4314.57</v>
      </c>
      <c r="S742" s="8">
        <v>1.612425</v>
      </c>
      <c r="T742" s="82">
        <v>4031.2000000000003</v>
      </c>
      <c r="U742" s="81" t="str">
        <f t="shared" si="22"/>
        <v>82020</v>
      </c>
      <c r="V742" s="80" t="str">
        <f t="shared" si="23"/>
        <v>Acima de 120 dias</v>
      </c>
    </row>
    <row r="743" spans="1:22" x14ac:dyDescent="0.3">
      <c r="A743" s="4">
        <v>44316</v>
      </c>
      <c r="B743" s="8">
        <v>29894663000189</v>
      </c>
      <c r="C743" s="8" t="s">
        <v>96</v>
      </c>
      <c r="D743" s="4">
        <v>44074</v>
      </c>
      <c r="E743" s="8">
        <v>181.13</v>
      </c>
      <c r="F743" s="4">
        <v>44262</v>
      </c>
      <c r="G743" s="8">
        <v>-54</v>
      </c>
      <c r="H743" s="4">
        <v>45511</v>
      </c>
      <c r="I743" s="8">
        <v>1195</v>
      </c>
      <c r="J743" s="8">
        <v>305166309</v>
      </c>
      <c r="K743" s="8">
        <v>48</v>
      </c>
      <c r="N743" s="8">
        <v>1.3599999999999999</v>
      </c>
      <c r="O743" s="71">
        <v>5590.5700000000006</v>
      </c>
      <c r="P743" s="8">
        <v>6394.9599999999982</v>
      </c>
      <c r="Q743" s="8">
        <v>1.780594</v>
      </c>
      <c r="R743" s="8">
        <v>5986.2800000000007</v>
      </c>
      <c r="S743" s="8">
        <v>1.780594</v>
      </c>
      <c r="T743" s="82">
        <v>5590.5700000000006</v>
      </c>
      <c r="U743" s="81" t="str">
        <f t="shared" si="22"/>
        <v>82020</v>
      </c>
      <c r="V743" s="80" t="str">
        <f t="shared" si="23"/>
        <v>31 a 60 dias</v>
      </c>
    </row>
    <row r="744" spans="1:22" x14ac:dyDescent="0.3">
      <c r="A744" s="4">
        <v>44316</v>
      </c>
      <c r="B744" s="8">
        <v>29894663000189</v>
      </c>
      <c r="C744" s="8" t="s">
        <v>96</v>
      </c>
      <c r="D744" s="4">
        <v>44074</v>
      </c>
      <c r="E744" s="8">
        <v>200</v>
      </c>
      <c r="F744" s="4">
        <v>44111</v>
      </c>
      <c r="G744" s="8">
        <v>-205</v>
      </c>
      <c r="H744" s="4">
        <v>46608</v>
      </c>
      <c r="I744" s="8">
        <v>2292</v>
      </c>
      <c r="J744" s="8">
        <v>305169807</v>
      </c>
      <c r="K744" s="8">
        <v>84</v>
      </c>
      <c r="N744" s="8">
        <v>1.438137</v>
      </c>
      <c r="O744" s="71">
        <v>9779.49</v>
      </c>
      <c r="P744" s="8">
        <v>9756.0800000000054</v>
      </c>
      <c r="Q744" s="8">
        <v>1.786249</v>
      </c>
      <c r="R744" s="8">
        <v>10696.09</v>
      </c>
      <c r="S744" s="8">
        <v>1.786249</v>
      </c>
      <c r="T744" s="82">
        <v>9779.49</v>
      </c>
      <c r="U744" s="81" t="str">
        <f t="shared" si="22"/>
        <v>82020</v>
      </c>
      <c r="V744" s="80" t="str">
        <f t="shared" si="23"/>
        <v>Acima de 120 dias</v>
      </c>
    </row>
    <row r="745" spans="1:22" x14ac:dyDescent="0.3">
      <c r="A745" s="4">
        <v>44316</v>
      </c>
      <c r="B745" s="8">
        <v>29894663000189</v>
      </c>
      <c r="C745" s="8" t="s">
        <v>96</v>
      </c>
      <c r="D745" s="4">
        <v>44134</v>
      </c>
      <c r="E745" s="8">
        <v>43.04</v>
      </c>
      <c r="F745" s="4">
        <v>44293</v>
      </c>
      <c r="G745" s="8">
        <v>-23</v>
      </c>
      <c r="H745" s="4">
        <v>46638</v>
      </c>
      <c r="I745" s="8">
        <v>2322</v>
      </c>
      <c r="J745" s="8">
        <v>305175417</v>
      </c>
      <c r="K745" s="8">
        <v>84</v>
      </c>
      <c r="N745" s="8">
        <v>1.4028499999999999</v>
      </c>
      <c r="O745" s="71">
        <v>1872.79</v>
      </c>
      <c r="P745" s="8">
        <v>2110.37</v>
      </c>
      <c r="Q745" s="8">
        <v>1.7572179999999999</v>
      </c>
      <c r="R745" s="8">
        <v>2075.46</v>
      </c>
      <c r="S745" s="8">
        <v>1.7572179999999999</v>
      </c>
      <c r="T745" s="82">
        <v>1872.79</v>
      </c>
      <c r="U745" s="81" t="str">
        <f t="shared" si="22"/>
        <v>102020</v>
      </c>
      <c r="V745" s="80" t="str">
        <f t="shared" si="23"/>
        <v>1 a 30 dias</v>
      </c>
    </row>
    <row r="746" spans="1:22" x14ac:dyDescent="0.3">
      <c r="A746" s="4">
        <v>44316</v>
      </c>
      <c r="B746" s="8">
        <v>29894663000189</v>
      </c>
      <c r="C746" s="8" t="s">
        <v>96</v>
      </c>
      <c r="D746" s="4">
        <v>43978</v>
      </c>
      <c r="E746" s="8">
        <v>116.32</v>
      </c>
      <c r="F746" s="4">
        <v>44081</v>
      </c>
      <c r="G746" s="8">
        <v>-235</v>
      </c>
      <c r="H746" s="4">
        <v>46119</v>
      </c>
      <c r="I746" s="8">
        <v>1803</v>
      </c>
      <c r="J746" s="8">
        <v>305222967</v>
      </c>
      <c r="K746" s="8">
        <v>72</v>
      </c>
      <c r="N746" s="8">
        <v>1.4072242489234634</v>
      </c>
      <c r="O746" s="71">
        <v>5235.25</v>
      </c>
      <c r="P746" s="8">
        <v>5215.0799999999972</v>
      </c>
      <c r="Q746" s="8">
        <v>1.7980989999999999</v>
      </c>
      <c r="R746" s="8">
        <v>5671.12</v>
      </c>
      <c r="S746" s="8">
        <v>1.7980989999999999</v>
      </c>
      <c r="T746" s="82">
        <v>5235.25</v>
      </c>
      <c r="U746" s="81" t="str">
        <f t="shared" si="22"/>
        <v>52020</v>
      </c>
      <c r="V746" s="80" t="str">
        <f t="shared" si="23"/>
        <v>Acima de 120 dias</v>
      </c>
    </row>
    <row r="747" spans="1:22" x14ac:dyDescent="0.3">
      <c r="A747" s="4">
        <v>44316</v>
      </c>
      <c r="B747" s="8">
        <v>29894663000189</v>
      </c>
      <c r="C747" s="8" t="s">
        <v>96</v>
      </c>
      <c r="D747" s="4">
        <v>43978</v>
      </c>
      <c r="E747" s="8">
        <v>365</v>
      </c>
      <c r="F747" s="4">
        <v>44142</v>
      </c>
      <c r="G747" s="8">
        <v>-174</v>
      </c>
      <c r="H747" s="4">
        <v>46119</v>
      </c>
      <c r="I747" s="8">
        <v>1803</v>
      </c>
      <c r="J747" s="8">
        <v>305226656</v>
      </c>
      <c r="K747" s="8">
        <v>72</v>
      </c>
      <c r="N747" s="8">
        <v>1.4065697824152834</v>
      </c>
      <c r="O747" s="71">
        <v>15700.17</v>
      </c>
      <c r="P747" s="8">
        <v>16367.610000000004</v>
      </c>
      <c r="Q747" s="8">
        <v>1.7973859999999999</v>
      </c>
      <c r="R747" s="8">
        <v>17067.79</v>
      </c>
      <c r="S747" s="8">
        <v>1.7973859999999999</v>
      </c>
      <c r="T747" s="82">
        <v>15700.17</v>
      </c>
      <c r="U747" s="81" t="str">
        <f t="shared" si="22"/>
        <v>52020</v>
      </c>
      <c r="V747" s="80" t="str">
        <f t="shared" si="23"/>
        <v>Acima de 120 dias</v>
      </c>
    </row>
    <row r="748" spans="1:22" x14ac:dyDescent="0.3">
      <c r="A748" s="4">
        <v>44316</v>
      </c>
      <c r="B748" s="8">
        <v>29894663000189</v>
      </c>
      <c r="C748" s="8" t="s">
        <v>96</v>
      </c>
      <c r="D748" s="4">
        <v>44040</v>
      </c>
      <c r="E748" s="8">
        <v>100</v>
      </c>
      <c r="F748" s="4">
        <v>44172</v>
      </c>
      <c r="G748" s="8">
        <v>-144</v>
      </c>
      <c r="H748" s="4">
        <v>46545</v>
      </c>
      <c r="I748" s="8">
        <v>2229</v>
      </c>
      <c r="J748" s="8">
        <v>305231483</v>
      </c>
      <c r="K748" s="8">
        <v>84</v>
      </c>
      <c r="N748" s="8">
        <v>1.4273715985537125</v>
      </c>
      <c r="O748" s="71">
        <v>4650.8099999999995</v>
      </c>
      <c r="P748" s="8">
        <v>4857.2400000000025</v>
      </c>
      <c r="Q748" s="8">
        <v>1.7746329999999999</v>
      </c>
      <c r="R748" s="8">
        <v>5094.72</v>
      </c>
      <c r="S748" s="8">
        <v>1.7746329999999999</v>
      </c>
      <c r="T748" s="82">
        <v>4650.8099999999995</v>
      </c>
      <c r="U748" s="81" t="str">
        <f t="shared" si="22"/>
        <v>72020</v>
      </c>
      <c r="V748" s="80" t="str">
        <f t="shared" si="23"/>
        <v>Acima de 120 dias</v>
      </c>
    </row>
    <row r="749" spans="1:22" x14ac:dyDescent="0.3">
      <c r="A749" s="4">
        <v>44316</v>
      </c>
      <c r="B749" s="8">
        <v>29894663000189</v>
      </c>
      <c r="C749" s="8" t="s">
        <v>96</v>
      </c>
      <c r="D749" s="4">
        <v>44001</v>
      </c>
      <c r="E749" s="8">
        <v>65</v>
      </c>
      <c r="F749" s="4">
        <v>44323</v>
      </c>
      <c r="G749" s="8">
        <v>7</v>
      </c>
      <c r="H749" s="4">
        <v>46514</v>
      </c>
      <c r="I749" s="8">
        <v>2198</v>
      </c>
      <c r="J749" s="8">
        <v>305232983</v>
      </c>
      <c r="K749" s="8">
        <v>84</v>
      </c>
      <c r="N749" s="8">
        <v>1.436112675201745</v>
      </c>
      <c r="O749" s="71">
        <v>2671.99</v>
      </c>
      <c r="P749" s="8">
        <v>3135.2999999999997</v>
      </c>
      <c r="Q749" s="8">
        <v>1.785787</v>
      </c>
      <c r="R749" s="8">
        <v>2956.16</v>
      </c>
      <c r="S749" s="8">
        <v>1.785787</v>
      </c>
      <c r="T749" s="82">
        <v>2671.99</v>
      </c>
      <c r="U749" s="81" t="str">
        <f t="shared" si="22"/>
        <v>62020</v>
      </c>
      <c r="V749" s="80" t="str">
        <f t="shared" si="23"/>
        <v>1 a 30 dias</v>
      </c>
    </row>
    <row r="750" spans="1:22" x14ac:dyDescent="0.3">
      <c r="A750" s="4">
        <v>44316</v>
      </c>
      <c r="B750" s="8">
        <v>29894663000189</v>
      </c>
      <c r="C750" s="8" t="s">
        <v>96</v>
      </c>
      <c r="D750" s="4">
        <v>43978</v>
      </c>
      <c r="E750" s="8">
        <v>264.74</v>
      </c>
      <c r="F750" s="4">
        <v>44293</v>
      </c>
      <c r="G750" s="8">
        <v>-23</v>
      </c>
      <c r="H750" s="4">
        <v>46514</v>
      </c>
      <c r="I750" s="8">
        <v>2198</v>
      </c>
      <c r="J750" s="8">
        <v>305236592</v>
      </c>
      <c r="K750" s="8">
        <v>84</v>
      </c>
      <c r="N750" s="8">
        <v>1.438841</v>
      </c>
      <c r="O750" s="71">
        <v>11145.55</v>
      </c>
      <c r="P750" s="8">
        <v>12882.33</v>
      </c>
      <c r="Q750" s="8">
        <v>1.7863830000000001</v>
      </c>
      <c r="R750" s="8">
        <v>12295.02</v>
      </c>
      <c r="S750" s="8">
        <v>1.7863830000000001</v>
      </c>
      <c r="T750" s="82">
        <v>11145.55</v>
      </c>
      <c r="U750" s="81" t="str">
        <f t="shared" si="22"/>
        <v>52020</v>
      </c>
      <c r="V750" s="80" t="str">
        <f t="shared" si="23"/>
        <v>1 a 30 dias</v>
      </c>
    </row>
    <row r="751" spans="1:22" x14ac:dyDescent="0.3">
      <c r="A751" s="4">
        <v>44316</v>
      </c>
      <c r="B751" s="8">
        <v>29894663000189</v>
      </c>
      <c r="C751" s="8" t="s">
        <v>96</v>
      </c>
      <c r="D751" s="4">
        <v>44040</v>
      </c>
      <c r="E751" s="8">
        <v>250.2</v>
      </c>
      <c r="F751" s="4">
        <v>44262</v>
      </c>
      <c r="G751" s="8">
        <v>-54</v>
      </c>
      <c r="H751" s="4">
        <v>46608</v>
      </c>
      <c r="I751" s="8">
        <v>2292</v>
      </c>
      <c r="J751" s="8">
        <v>305265800</v>
      </c>
      <c r="K751" s="8">
        <v>84</v>
      </c>
      <c r="N751" s="8">
        <v>1.446536</v>
      </c>
      <c r="O751" s="71">
        <v>10988.92</v>
      </c>
      <c r="P751" s="8">
        <v>11974.190000000002</v>
      </c>
      <c r="Q751" s="8">
        <v>1.7843150000000001</v>
      </c>
      <c r="R751" s="8">
        <v>12099.960000000001</v>
      </c>
      <c r="S751" s="8">
        <v>1.7843150000000001</v>
      </c>
      <c r="T751" s="82">
        <v>10988.92</v>
      </c>
      <c r="U751" s="81" t="str">
        <f t="shared" si="22"/>
        <v>72020</v>
      </c>
      <c r="V751" s="80" t="str">
        <f t="shared" si="23"/>
        <v>31 a 60 dias</v>
      </c>
    </row>
    <row r="752" spans="1:22" x14ac:dyDescent="0.3">
      <c r="A752" s="4">
        <v>44316</v>
      </c>
      <c r="B752" s="8">
        <v>29894663000189</v>
      </c>
      <c r="C752" s="8" t="s">
        <v>96</v>
      </c>
      <c r="D752" s="4">
        <v>43978</v>
      </c>
      <c r="E752" s="8">
        <v>582.64</v>
      </c>
      <c r="F752" s="4">
        <v>44262</v>
      </c>
      <c r="G752" s="8">
        <v>-54</v>
      </c>
      <c r="H752" s="4">
        <v>46514</v>
      </c>
      <c r="I752" s="8">
        <v>2198</v>
      </c>
      <c r="J752" s="8">
        <v>305331940</v>
      </c>
      <c r="K752" s="8">
        <v>84</v>
      </c>
      <c r="N752" s="8">
        <v>1.4416760000000002</v>
      </c>
      <c r="O752" s="71">
        <v>25091.480000000003</v>
      </c>
      <c r="P752" s="8">
        <v>28324.390000000018</v>
      </c>
      <c r="Q752" s="8">
        <v>1.7894490000000001</v>
      </c>
      <c r="R752" s="8">
        <v>27619.360000000001</v>
      </c>
      <c r="S752" s="8">
        <v>1.7894490000000001</v>
      </c>
      <c r="T752" s="82">
        <v>25091.480000000003</v>
      </c>
      <c r="U752" s="81" t="str">
        <f t="shared" si="22"/>
        <v>52020</v>
      </c>
      <c r="V752" s="80" t="str">
        <f t="shared" si="23"/>
        <v>31 a 60 dias</v>
      </c>
    </row>
    <row r="753" spans="1:22" x14ac:dyDescent="0.3">
      <c r="A753" s="4">
        <v>44316</v>
      </c>
      <c r="B753" s="8">
        <v>29894663000189</v>
      </c>
      <c r="C753" s="8" t="s">
        <v>96</v>
      </c>
      <c r="D753" s="4">
        <v>43978</v>
      </c>
      <c r="E753" s="8">
        <v>304.69</v>
      </c>
      <c r="F753" s="4">
        <v>44019</v>
      </c>
      <c r="G753" s="8">
        <v>-297</v>
      </c>
      <c r="H753" s="4">
        <v>46514</v>
      </c>
      <c r="I753" s="8">
        <v>2198</v>
      </c>
      <c r="J753" s="8">
        <v>305337590</v>
      </c>
      <c r="K753" s="8">
        <v>84</v>
      </c>
      <c r="N753" s="8">
        <v>1.3987430000000001</v>
      </c>
      <c r="O753" s="71">
        <v>15721.07</v>
      </c>
      <c r="P753" s="8">
        <v>15027.909999999998</v>
      </c>
      <c r="Q753" s="8">
        <v>1.74366</v>
      </c>
      <c r="R753" s="8">
        <v>17058.309999999998</v>
      </c>
      <c r="S753" s="8">
        <v>1.74366</v>
      </c>
      <c r="T753" s="82">
        <v>15721.07</v>
      </c>
      <c r="U753" s="81" t="str">
        <f t="shared" si="22"/>
        <v>52020</v>
      </c>
      <c r="V753" s="80" t="str">
        <f t="shared" si="23"/>
        <v>Acima de 120 dias</v>
      </c>
    </row>
    <row r="754" spans="1:22" x14ac:dyDescent="0.3">
      <c r="A754" s="4">
        <v>44316</v>
      </c>
      <c r="B754" s="8">
        <v>29894663000189</v>
      </c>
      <c r="C754" s="8" t="s">
        <v>96</v>
      </c>
      <c r="D754" s="4">
        <v>43978</v>
      </c>
      <c r="E754" s="8">
        <v>334.47</v>
      </c>
      <c r="F754" s="4">
        <v>44262</v>
      </c>
      <c r="G754" s="8">
        <v>-54</v>
      </c>
      <c r="H754" s="4">
        <v>46545</v>
      </c>
      <c r="I754" s="8">
        <v>2229</v>
      </c>
      <c r="J754" s="8">
        <v>305338547</v>
      </c>
      <c r="K754" s="8">
        <v>84</v>
      </c>
      <c r="N754" s="8">
        <v>1.3599999999999999</v>
      </c>
      <c r="O754" s="71">
        <v>15492.94</v>
      </c>
      <c r="P754" s="8">
        <v>16487.5</v>
      </c>
      <c r="Q754" s="8">
        <v>1.547922</v>
      </c>
      <c r="R754" s="8">
        <v>16351.88</v>
      </c>
      <c r="S754" s="8">
        <v>1.547922</v>
      </c>
      <c r="T754" s="82">
        <v>15492.94</v>
      </c>
      <c r="U754" s="81" t="str">
        <f t="shared" si="22"/>
        <v>52020</v>
      </c>
      <c r="V754" s="80" t="str">
        <f t="shared" si="23"/>
        <v>31 a 60 dias</v>
      </c>
    </row>
    <row r="755" spans="1:22" x14ac:dyDescent="0.3">
      <c r="A755" s="4">
        <v>44316</v>
      </c>
      <c r="B755" s="8">
        <v>29894663000189</v>
      </c>
      <c r="C755" s="8" t="s">
        <v>96</v>
      </c>
      <c r="D755" s="4">
        <v>44040</v>
      </c>
      <c r="E755" s="8">
        <v>235.4</v>
      </c>
      <c r="F755" s="4">
        <v>44323</v>
      </c>
      <c r="G755" s="8">
        <v>7</v>
      </c>
      <c r="H755" s="4">
        <v>46545</v>
      </c>
      <c r="I755" s="8">
        <v>2229</v>
      </c>
      <c r="J755" s="8">
        <v>305344086</v>
      </c>
      <c r="K755" s="8">
        <v>84</v>
      </c>
      <c r="N755" s="8">
        <v>1.4429525653703295</v>
      </c>
      <c r="O755" s="71">
        <v>9725.27</v>
      </c>
      <c r="P755" s="8">
        <v>11374.879999999997</v>
      </c>
      <c r="Q755" s="8">
        <v>1.7912129999999999</v>
      </c>
      <c r="R755" s="8">
        <v>10765.65</v>
      </c>
      <c r="S755" s="8">
        <v>1.7912129999999999</v>
      </c>
      <c r="T755" s="82">
        <v>9725.27</v>
      </c>
      <c r="U755" s="81" t="str">
        <f t="shared" si="22"/>
        <v>72020</v>
      </c>
      <c r="V755" s="80" t="str">
        <f t="shared" si="23"/>
        <v>1 a 30 dias</v>
      </c>
    </row>
    <row r="756" spans="1:22" x14ac:dyDescent="0.3">
      <c r="A756" s="4">
        <v>44316</v>
      </c>
      <c r="B756" s="8">
        <v>29894663000189</v>
      </c>
      <c r="C756" s="8" t="s">
        <v>96</v>
      </c>
      <c r="D756" s="4">
        <v>44040</v>
      </c>
      <c r="E756" s="8">
        <v>98.48</v>
      </c>
      <c r="F756" s="4">
        <v>44323</v>
      </c>
      <c r="G756" s="8">
        <v>7</v>
      </c>
      <c r="H756" s="4">
        <v>46545</v>
      </c>
      <c r="I756" s="8">
        <v>2229</v>
      </c>
      <c r="J756" s="8">
        <v>305344414</v>
      </c>
      <c r="K756" s="8">
        <v>84</v>
      </c>
      <c r="N756" s="8">
        <v>1.4412640232905776</v>
      </c>
      <c r="O756" s="71">
        <v>4070.66</v>
      </c>
      <c r="P756" s="8">
        <v>4761.3200000000006</v>
      </c>
      <c r="Q756" s="8">
        <v>1.7894000000000001</v>
      </c>
      <c r="R756" s="8">
        <v>4506.1299999999992</v>
      </c>
      <c r="S756" s="8">
        <v>1.7894000000000001</v>
      </c>
      <c r="T756" s="82">
        <v>4070.66</v>
      </c>
      <c r="U756" s="81" t="str">
        <f t="shared" si="22"/>
        <v>72020</v>
      </c>
      <c r="V756" s="80" t="str">
        <f t="shared" si="23"/>
        <v>1 a 30 dias</v>
      </c>
    </row>
    <row r="757" spans="1:22" x14ac:dyDescent="0.3">
      <c r="A757" s="4">
        <v>44316</v>
      </c>
      <c r="B757" s="8">
        <v>29894663000189</v>
      </c>
      <c r="C757" s="8" t="s">
        <v>96</v>
      </c>
      <c r="D757" s="4">
        <v>44040</v>
      </c>
      <c r="E757" s="8">
        <v>281.89999999999998</v>
      </c>
      <c r="F757" s="4">
        <v>44081</v>
      </c>
      <c r="G757" s="8">
        <v>-235</v>
      </c>
      <c r="H757" s="4">
        <v>46575</v>
      </c>
      <c r="I757" s="8">
        <v>2259</v>
      </c>
      <c r="J757" s="8">
        <v>305353808</v>
      </c>
      <c r="K757" s="8">
        <v>84</v>
      </c>
      <c r="N757" s="8">
        <v>1.435324</v>
      </c>
      <c r="O757" s="71">
        <v>14003.52</v>
      </c>
      <c r="P757" s="8">
        <v>13740.95</v>
      </c>
      <c r="Q757" s="8">
        <v>1.783074</v>
      </c>
      <c r="R757" s="8">
        <v>15273.81</v>
      </c>
      <c r="S757" s="8">
        <v>1.783074</v>
      </c>
      <c r="T757" s="82">
        <v>14003.52</v>
      </c>
      <c r="U757" s="81" t="str">
        <f t="shared" si="22"/>
        <v>72020</v>
      </c>
      <c r="V757" s="80" t="str">
        <f t="shared" si="23"/>
        <v>Acima de 120 dias</v>
      </c>
    </row>
    <row r="758" spans="1:22" x14ac:dyDescent="0.3">
      <c r="A758" s="4">
        <v>44316</v>
      </c>
      <c r="B758" s="8">
        <v>29894663000189</v>
      </c>
      <c r="C758" s="8" t="s">
        <v>96</v>
      </c>
      <c r="D758" s="4">
        <v>44074</v>
      </c>
      <c r="E758" s="8">
        <v>240</v>
      </c>
      <c r="F758" s="4">
        <v>44234</v>
      </c>
      <c r="G758" s="8">
        <v>-82</v>
      </c>
      <c r="H758" s="4">
        <v>46575</v>
      </c>
      <c r="I758" s="8">
        <v>2259</v>
      </c>
      <c r="J758" s="8">
        <v>305354360</v>
      </c>
      <c r="K758" s="8">
        <v>84</v>
      </c>
      <c r="N758" s="8">
        <v>1.4420392338020165</v>
      </c>
      <c r="O758" s="71">
        <v>10700.9</v>
      </c>
      <c r="P758" s="8">
        <v>11620.410000000002</v>
      </c>
      <c r="Q758" s="8">
        <v>1.7904580000000001</v>
      </c>
      <c r="R758" s="8">
        <v>11781.07</v>
      </c>
      <c r="S758" s="8">
        <v>1.7904580000000001</v>
      </c>
      <c r="T758" s="82">
        <v>10700.9</v>
      </c>
      <c r="U758" s="81" t="str">
        <f t="shared" si="22"/>
        <v>82020</v>
      </c>
      <c r="V758" s="80" t="str">
        <f t="shared" si="23"/>
        <v>61 a 90 dias</v>
      </c>
    </row>
    <row r="759" spans="1:22" x14ac:dyDescent="0.3">
      <c r="A759" s="4">
        <v>44316</v>
      </c>
      <c r="B759" s="8">
        <v>29894663000189</v>
      </c>
      <c r="C759" s="8" t="s">
        <v>96</v>
      </c>
      <c r="D759" s="4">
        <v>44074</v>
      </c>
      <c r="E759" s="8">
        <v>37.29</v>
      </c>
      <c r="F759" s="4">
        <v>44293</v>
      </c>
      <c r="G759" s="8">
        <v>-23</v>
      </c>
      <c r="H759" s="4">
        <v>46575</v>
      </c>
      <c r="I759" s="8">
        <v>2259</v>
      </c>
      <c r="J759" s="8">
        <v>305358600</v>
      </c>
      <c r="K759" s="8">
        <v>84</v>
      </c>
      <c r="N759" s="8">
        <v>1.4319453000531053</v>
      </c>
      <c r="O759" s="71">
        <v>1590.4299999999998</v>
      </c>
      <c r="P759" s="8">
        <v>1811.5999999999995</v>
      </c>
      <c r="Q759" s="8">
        <v>1.7849120000000001</v>
      </c>
      <c r="R759" s="8">
        <v>1761.21</v>
      </c>
      <c r="S759" s="8">
        <v>1.7849120000000001</v>
      </c>
      <c r="T759" s="82">
        <v>1590.4299999999998</v>
      </c>
      <c r="U759" s="81" t="str">
        <f t="shared" si="22"/>
        <v>82020</v>
      </c>
      <c r="V759" s="80" t="str">
        <f t="shared" si="23"/>
        <v>1 a 30 dias</v>
      </c>
    </row>
    <row r="760" spans="1:22" x14ac:dyDescent="0.3">
      <c r="A760" s="4">
        <v>44316</v>
      </c>
      <c r="B760" s="8">
        <v>29894663000189</v>
      </c>
      <c r="C760" s="8" t="s">
        <v>96</v>
      </c>
      <c r="D760" s="4">
        <v>44099</v>
      </c>
      <c r="E760" s="8">
        <v>789</v>
      </c>
      <c r="F760" s="4">
        <v>44111</v>
      </c>
      <c r="G760" s="8">
        <v>-205</v>
      </c>
      <c r="H760" s="4">
        <v>46608</v>
      </c>
      <c r="I760" s="8">
        <v>2292</v>
      </c>
      <c r="J760" s="8">
        <v>305358702</v>
      </c>
      <c r="K760" s="8">
        <v>84</v>
      </c>
      <c r="N760" s="8">
        <v>1.3599999999999999</v>
      </c>
      <c r="O760" s="71">
        <v>42413.38</v>
      </c>
      <c r="P760" s="8">
        <v>39165.160000000025</v>
      </c>
      <c r="Q760" s="8">
        <v>1.418051</v>
      </c>
      <c r="R760" s="8">
        <v>43087.93</v>
      </c>
      <c r="S760" s="8">
        <v>1.418051</v>
      </c>
      <c r="T760" s="82">
        <v>42413.38</v>
      </c>
      <c r="U760" s="81" t="str">
        <f t="shared" si="22"/>
        <v>92020</v>
      </c>
      <c r="V760" s="80" t="str">
        <f t="shared" si="23"/>
        <v>Acima de 120 dias</v>
      </c>
    </row>
    <row r="761" spans="1:22" x14ac:dyDescent="0.3">
      <c r="A761" s="4">
        <v>44316</v>
      </c>
      <c r="B761" s="8">
        <v>29894663000189</v>
      </c>
      <c r="C761" s="8" t="s">
        <v>96</v>
      </c>
      <c r="D761" s="4">
        <v>44074</v>
      </c>
      <c r="E761" s="8">
        <v>159</v>
      </c>
      <c r="F761" s="4">
        <v>44142</v>
      </c>
      <c r="G761" s="8">
        <v>-174</v>
      </c>
      <c r="H761" s="4">
        <v>46608</v>
      </c>
      <c r="I761" s="8">
        <v>2292</v>
      </c>
      <c r="J761" s="8">
        <v>305366926</v>
      </c>
      <c r="K761" s="8">
        <v>84</v>
      </c>
      <c r="N761" s="8">
        <v>1.435573</v>
      </c>
      <c r="O761" s="71">
        <v>7620.95</v>
      </c>
      <c r="P761" s="8">
        <v>7762.7599999999993</v>
      </c>
      <c r="Q761" s="8">
        <v>1.7835319999999999</v>
      </c>
      <c r="R761" s="8">
        <v>8350.16</v>
      </c>
      <c r="S761" s="8">
        <v>1.7835319999999999</v>
      </c>
      <c r="T761" s="82">
        <v>7620.95</v>
      </c>
      <c r="U761" s="81" t="str">
        <f t="shared" si="22"/>
        <v>82020</v>
      </c>
      <c r="V761" s="80" t="str">
        <f t="shared" si="23"/>
        <v>Acima de 120 dias</v>
      </c>
    </row>
    <row r="762" spans="1:22" x14ac:dyDescent="0.3">
      <c r="A762" s="4">
        <v>44316</v>
      </c>
      <c r="B762" s="8">
        <v>29894663000189</v>
      </c>
      <c r="C762" s="8" t="s">
        <v>96</v>
      </c>
      <c r="D762" s="4">
        <v>44099</v>
      </c>
      <c r="E762" s="8">
        <v>100</v>
      </c>
      <c r="F762" s="4">
        <v>44323</v>
      </c>
      <c r="G762" s="8">
        <v>7</v>
      </c>
      <c r="H762" s="4">
        <v>46638</v>
      </c>
      <c r="I762" s="8">
        <v>2322</v>
      </c>
      <c r="J762" s="8">
        <v>305389985</v>
      </c>
      <c r="K762" s="8">
        <v>84</v>
      </c>
      <c r="N762" s="8">
        <v>1.439681</v>
      </c>
      <c r="O762" s="71">
        <v>4214.28</v>
      </c>
      <c r="P762" s="8">
        <v>4862.9400000000005</v>
      </c>
      <c r="Q762" s="8">
        <v>1.787064</v>
      </c>
      <c r="R762" s="8">
        <v>4679.07</v>
      </c>
      <c r="S762" s="8">
        <v>1.787064</v>
      </c>
      <c r="T762" s="82">
        <v>4214.28</v>
      </c>
      <c r="U762" s="81" t="str">
        <f t="shared" si="22"/>
        <v>92020</v>
      </c>
      <c r="V762" s="80" t="str">
        <f t="shared" si="23"/>
        <v>1 a 30 dias</v>
      </c>
    </row>
    <row r="763" spans="1:22" x14ac:dyDescent="0.3">
      <c r="A763" s="4">
        <v>44316</v>
      </c>
      <c r="B763" s="8">
        <v>29894663000189</v>
      </c>
      <c r="C763" s="8" t="s">
        <v>96</v>
      </c>
      <c r="D763" s="4">
        <v>43936</v>
      </c>
      <c r="E763" s="8">
        <v>140.9</v>
      </c>
      <c r="F763" s="4">
        <v>44323</v>
      </c>
      <c r="G763" s="8">
        <v>7</v>
      </c>
      <c r="H763" s="4">
        <v>46090</v>
      </c>
      <c r="I763" s="8">
        <v>1774</v>
      </c>
      <c r="J763" s="8">
        <v>305414488</v>
      </c>
      <c r="K763" s="8">
        <v>72</v>
      </c>
      <c r="N763" s="8">
        <v>1.5079675048487526</v>
      </c>
      <c r="O763" s="71">
        <v>4863.9399999999996</v>
      </c>
      <c r="P763" s="8">
        <v>6098.0199999999995</v>
      </c>
      <c r="Q763" s="8">
        <v>2.056432</v>
      </c>
      <c r="R763" s="8">
        <v>5541.62</v>
      </c>
      <c r="S763" s="8">
        <v>2.056432</v>
      </c>
      <c r="T763" s="82">
        <v>4863.9399999999996</v>
      </c>
      <c r="U763" s="81" t="str">
        <f t="shared" si="22"/>
        <v>42020</v>
      </c>
      <c r="V763" s="80" t="str">
        <f t="shared" si="23"/>
        <v>1 a 30 dias</v>
      </c>
    </row>
    <row r="764" spans="1:22" x14ac:dyDescent="0.3">
      <c r="A764" s="4">
        <v>44316</v>
      </c>
      <c r="B764" s="8">
        <v>29894663000189</v>
      </c>
      <c r="C764" s="8" t="s">
        <v>96</v>
      </c>
      <c r="D764" s="4">
        <v>44074</v>
      </c>
      <c r="E764" s="8">
        <v>231</v>
      </c>
      <c r="F764" s="4">
        <v>44081</v>
      </c>
      <c r="G764" s="8">
        <v>-235</v>
      </c>
      <c r="H764" s="4">
        <v>46119</v>
      </c>
      <c r="I764" s="8">
        <v>1803</v>
      </c>
      <c r="J764" s="8">
        <v>305417176</v>
      </c>
      <c r="K764" s="8">
        <v>72</v>
      </c>
      <c r="N764" s="8">
        <v>1.3599999999999999</v>
      </c>
      <c r="O764" s="71">
        <v>10765.02</v>
      </c>
      <c r="P764" s="8">
        <v>10256.360000000002</v>
      </c>
      <c r="Q764" s="8">
        <v>1.6243399999999999</v>
      </c>
      <c r="R764" s="8">
        <v>11375.34</v>
      </c>
      <c r="S764" s="8">
        <v>1.6243399999999999</v>
      </c>
      <c r="T764" s="82">
        <v>10765.02</v>
      </c>
      <c r="U764" s="81" t="str">
        <f t="shared" si="22"/>
        <v>82020</v>
      </c>
      <c r="V764" s="80" t="str">
        <f t="shared" si="23"/>
        <v>Acima de 120 dias</v>
      </c>
    </row>
    <row r="765" spans="1:22" x14ac:dyDescent="0.3">
      <c r="A765" s="4">
        <v>44316</v>
      </c>
      <c r="B765" s="8">
        <v>29894663000189</v>
      </c>
      <c r="C765" s="8" t="s">
        <v>96</v>
      </c>
      <c r="D765" s="4">
        <v>44074</v>
      </c>
      <c r="E765" s="8">
        <v>560</v>
      </c>
      <c r="F765" s="4">
        <v>44234</v>
      </c>
      <c r="G765" s="8">
        <v>-82</v>
      </c>
      <c r="H765" s="4">
        <v>46119</v>
      </c>
      <c r="I765" s="8">
        <v>1803</v>
      </c>
      <c r="J765" s="8">
        <v>305422596</v>
      </c>
      <c r="K765" s="8">
        <v>72</v>
      </c>
      <c r="N765" s="8">
        <v>1.3976605408073697</v>
      </c>
      <c r="O765" s="71">
        <v>22439.360000000001</v>
      </c>
      <c r="P765" s="8">
        <v>24598.759999999995</v>
      </c>
      <c r="Q765" s="8">
        <v>1.7910790000000001</v>
      </c>
      <c r="R765" s="8">
        <v>24557.58</v>
      </c>
      <c r="S765" s="8">
        <v>1.7910790000000001</v>
      </c>
      <c r="T765" s="82">
        <v>22439.360000000001</v>
      </c>
      <c r="U765" s="81" t="str">
        <f t="shared" si="22"/>
        <v>82020</v>
      </c>
      <c r="V765" s="80" t="str">
        <f t="shared" si="23"/>
        <v>61 a 90 dias</v>
      </c>
    </row>
    <row r="766" spans="1:22" x14ac:dyDescent="0.3">
      <c r="A766" s="4">
        <v>44316</v>
      </c>
      <c r="B766" s="8">
        <v>29894663000189</v>
      </c>
      <c r="C766" s="8" t="s">
        <v>96</v>
      </c>
      <c r="D766" s="4">
        <v>43978</v>
      </c>
      <c r="E766" s="8">
        <v>156.88999999999999</v>
      </c>
      <c r="F766" s="4">
        <v>44172</v>
      </c>
      <c r="G766" s="8">
        <v>-144</v>
      </c>
      <c r="H766" s="4">
        <v>46514</v>
      </c>
      <c r="I766" s="8">
        <v>2198</v>
      </c>
      <c r="J766" s="8">
        <v>305430930</v>
      </c>
      <c r="K766" s="8">
        <v>84</v>
      </c>
      <c r="N766" s="8">
        <v>1.450636</v>
      </c>
      <c r="O766" s="71">
        <v>7209.89</v>
      </c>
      <c r="P766" s="8">
        <v>7604.18</v>
      </c>
      <c r="Q766" s="8">
        <v>1.7989999999999999</v>
      </c>
      <c r="R766" s="8">
        <v>7889.03</v>
      </c>
      <c r="S766" s="8">
        <v>1.7989999999999999</v>
      </c>
      <c r="T766" s="82">
        <v>7209.89</v>
      </c>
      <c r="U766" s="81" t="str">
        <f t="shared" si="22"/>
        <v>52020</v>
      </c>
      <c r="V766" s="80" t="str">
        <f t="shared" si="23"/>
        <v>Acima de 120 dias</v>
      </c>
    </row>
    <row r="767" spans="1:22" x14ac:dyDescent="0.3">
      <c r="A767" s="4">
        <v>44316</v>
      </c>
      <c r="B767" s="8">
        <v>29894663000189</v>
      </c>
      <c r="C767" s="8" t="s">
        <v>96</v>
      </c>
      <c r="D767" s="4">
        <v>44074</v>
      </c>
      <c r="E767" s="8">
        <v>172.54</v>
      </c>
      <c r="F767" s="4">
        <v>44172</v>
      </c>
      <c r="G767" s="8">
        <v>-144</v>
      </c>
      <c r="H767" s="4">
        <v>46545</v>
      </c>
      <c r="I767" s="8">
        <v>2229</v>
      </c>
      <c r="J767" s="8">
        <v>305435396</v>
      </c>
      <c r="K767" s="8">
        <v>84</v>
      </c>
      <c r="N767" s="8">
        <v>1.4477951364101125</v>
      </c>
      <c r="O767" s="71">
        <v>7980.5199999999995</v>
      </c>
      <c r="P767" s="8">
        <v>8286.1800000000039</v>
      </c>
      <c r="Q767" s="8">
        <v>1.796362</v>
      </c>
      <c r="R767" s="8">
        <v>8742.130000000001</v>
      </c>
      <c r="S767" s="8">
        <v>1.796362</v>
      </c>
      <c r="T767" s="82">
        <v>7980.5199999999995</v>
      </c>
      <c r="U767" s="81" t="str">
        <f t="shared" si="22"/>
        <v>82020</v>
      </c>
      <c r="V767" s="80" t="str">
        <f t="shared" si="23"/>
        <v>Acima de 120 dias</v>
      </c>
    </row>
    <row r="768" spans="1:22" x14ac:dyDescent="0.3">
      <c r="A768" s="4">
        <v>44316</v>
      </c>
      <c r="B768" s="8">
        <v>29894663000189</v>
      </c>
      <c r="C768" s="8" t="s">
        <v>96</v>
      </c>
      <c r="D768" s="4">
        <v>44040</v>
      </c>
      <c r="E768" s="8">
        <v>60</v>
      </c>
      <c r="F768" s="4">
        <v>44172</v>
      </c>
      <c r="G768" s="8">
        <v>-144</v>
      </c>
      <c r="H768" s="4">
        <v>46514</v>
      </c>
      <c r="I768" s="8">
        <v>2198</v>
      </c>
      <c r="J768" s="8">
        <v>305436504</v>
      </c>
      <c r="K768" s="8">
        <v>84</v>
      </c>
      <c r="N768" s="8">
        <v>1.4352138120436759</v>
      </c>
      <c r="O768" s="71">
        <v>2765.11</v>
      </c>
      <c r="P768" s="8">
        <v>2888.48</v>
      </c>
      <c r="Q768" s="8">
        <v>1.7876989999999999</v>
      </c>
      <c r="R768" s="8">
        <v>3029.44</v>
      </c>
      <c r="S768" s="8">
        <v>1.7876989999999999</v>
      </c>
      <c r="T768" s="82">
        <v>2765.11</v>
      </c>
      <c r="U768" s="81" t="str">
        <f t="shared" si="22"/>
        <v>72020</v>
      </c>
      <c r="V768" s="80" t="str">
        <f t="shared" si="23"/>
        <v>Acima de 120 dias</v>
      </c>
    </row>
    <row r="769" spans="1:22" x14ac:dyDescent="0.3">
      <c r="A769" s="4">
        <v>44316</v>
      </c>
      <c r="B769" s="8">
        <v>29894663000189</v>
      </c>
      <c r="C769" s="8" t="s">
        <v>96</v>
      </c>
      <c r="D769" s="4">
        <v>44099</v>
      </c>
      <c r="E769" s="8">
        <v>100</v>
      </c>
      <c r="F769" s="4">
        <v>44323</v>
      </c>
      <c r="G769" s="8">
        <v>7</v>
      </c>
      <c r="H769" s="4">
        <v>46545</v>
      </c>
      <c r="I769" s="8">
        <v>2229</v>
      </c>
      <c r="J769" s="8">
        <v>305447077</v>
      </c>
      <c r="K769" s="8">
        <v>84</v>
      </c>
      <c r="N769" s="8">
        <v>1.439935</v>
      </c>
      <c r="O769" s="71">
        <v>4136.04</v>
      </c>
      <c r="P769" s="8">
        <v>4771.7899999999981</v>
      </c>
      <c r="Q769" s="8">
        <v>1.7872209999999999</v>
      </c>
      <c r="R769" s="8">
        <v>4577.5</v>
      </c>
      <c r="S769" s="8">
        <v>1.7872209999999999</v>
      </c>
      <c r="T769" s="82">
        <v>4136.04</v>
      </c>
      <c r="U769" s="81" t="str">
        <f t="shared" si="22"/>
        <v>92020</v>
      </c>
      <c r="V769" s="80" t="str">
        <f t="shared" si="23"/>
        <v>1 a 30 dias</v>
      </c>
    </row>
    <row r="770" spans="1:22" x14ac:dyDescent="0.3">
      <c r="A770" s="4">
        <v>44316</v>
      </c>
      <c r="B770" s="8">
        <v>29894663000189</v>
      </c>
      <c r="C770" s="8" t="s">
        <v>96</v>
      </c>
      <c r="D770" s="4">
        <v>44074</v>
      </c>
      <c r="E770" s="8">
        <v>313.5</v>
      </c>
      <c r="F770" s="4">
        <v>44081</v>
      </c>
      <c r="G770" s="8">
        <v>-235</v>
      </c>
      <c r="H770" s="4">
        <v>46575</v>
      </c>
      <c r="I770" s="8">
        <v>2259</v>
      </c>
      <c r="J770" s="8">
        <v>305461037</v>
      </c>
      <c r="K770" s="8">
        <v>84</v>
      </c>
      <c r="N770" s="8">
        <v>1.3876078182377165</v>
      </c>
      <c r="O770" s="71">
        <v>15764.71</v>
      </c>
      <c r="P770" s="8">
        <v>15456.329999999998</v>
      </c>
      <c r="Q770" s="8">
        <v>1.732434</v>
      </c>
      <c r="R770" s="8">
        <v>17197.2</v>
      </c>
      <c r="S770" s="8">
        <v>1.732434</v>
      </c>
      <c r="T770" s="82">
        <v>15764.71</v>
      </c>
      <c r="U770" s="81" t="str">
        <f t="shared" ref="U770:U833" si="24">MONTH(D770)&amp;YEAR(D770)</f>
        <v>82020</v>
      </c>
      <c r="V770" s="80" t="str">
        <f t="shared" si="23"/>
        <v>Acima de 120 dias</v>
      </c>
    </row>
    <row r="771" spans="1:22" x14ac:dyDescent="0.3">
      <c r="A771" s="4">
        <v>44316</v>
      </c>
      <c r="B771" s="8">
        <v>29894663000189</v>
      </c>
      <c r="C771" s="8" t="s">
        <v>96</v>
      </c>
      <c r="D771" s="4">
        <v>44074</v>
      </c>
      <c r="E771" s="8">
        <v>785.5</v>
      </c>
      <c r="F771" s="4">
        <v>44172</v>
      </c>
      <c r="G771" s="8">
        <v>-144</v>
      </c>
      <c r="H771" s="4">
        <v>45511</v>
      </c>
      <c r="I771" s="8">
        <v>1195</v>
      </c>
      <c r="J771" s="8">
        <v>305463060</v>
      </c>
      <c r="K771" s="8">
        <v>48</v>
      </c>
      <c r="N771" s="8">
        <v>1.3599999999999999</v>
      </c>
      <c r="O771" s="71">
        <v>26789.66</v>
      </c>
      <c r="P771" s="8">
        <v>27732.76</v>
      </c>
      <c r="Q771" s="8">
        <v>1.731824</v>
      </c>
      <c r="R771" s="8">
        <v>28317.14</v>
      </c>
      <c r="S771" s="8">
        <v>1.731824</v>
      </c>
      <c r="T771" s="82">
        <v>26789.66</v>
      </c>
      <c r="U771" s="81" t="str">
        <f t="shared" si="24"/>
        <v>82020</v>
      </c>
      <c r="V771" s="80" t="str">
        <f t="shared" ref="V771:V834" si="25">_xlfn.IFS(G771&lt;-120,"Acima de 120 dias",G771&lt;=-90,"91 a 120 dias",G771&lt;=-61,"61 a 90 dias",G771&lt;=-31,"31 a 60 dias",G771&gt;=-30,"1 a 30 dias")</f>
        <v>Acima de 120 dias</v>
      </c>
    </row>
    <row r="772" spans="1:22" x14ac:dyDescent="0.3">
      <c r="A772" s="4">
        <v>44316</v>
      </c>
      <c r="B772" s="8">
        <v>29894663000189</v>
      </c>
      <c r="C772" s="8" t="s">
        <v>96</v>
      </c>
      <c r="D772" s="4">
        <v>44099</v>
      </c>
      <c r="E772" s="8">
        <v>285.12</v>
      </c>
      <c r="F772" s="4">
        <v>44323</v>
      </c>
      <c r="G772" s="8">
        <v>7</v>
      </c>
      <c r="H772" s="4">
        <v>45511</v>
      </c>
      <c r="I772" s="8">
        <v>1195</v>
      </c>
      <c r="J772" s="8">
        <v>305470202</v>
      </c>
      <c r="K772" s="8">
        <v>48</v>
      </c>
      <c r="N772" s="8">
        <v>1.3599999999999999</v>
      </c>
      <c r="O772" s="71">
        <v>8218.83</v>
      </c>
      <c r="P772" s="8">
        <v>9893.0300000000025</v>
      </c>
      <c r="Q772" s="8">
        <v>1.7885230000000001</v>
      </c>
      <c r="R772" s="8">
        <v>8852.92</v>
      </c>
      <c r="S772" s="8">
        <v>1.7885230000000001</v>
      </c>
      <c r="T772" s="82">
        <v>8218.83</v>
      </c>
      <c r="U772" s="81" t="str">
        <f t="shared" si="24"/>
        <v>92020</v>
      </c>
      <c r="V772" s="80" t="str">
        <f t="shared" si="25"/>
        <v>1 a 30 dias</v>
      </c>
    </row>
    <row r="773" spans="1:22" x14ac:dyDescent="0.3">
      <c r="A773" s="4">
        <v>44316</v>
      </c>
      <c r="B773" s="8">
        <v>29894663000189</v>
      </c>
      <c r="C773" s="8" t="s">
        <v>96</v>
      </c>
      <c r="D773" s="4">
        <v>44074</v>
      </c>
      <c r="E773" s="8">
        <v>411.25</v>
      </c>
      <c r="F773" s="4">
        <v>44293</v>
      </c>
      <c r="G773" s="8">
        <v>-23</v>
      </c>
      <c r="H773" s="4">
        <v>46638</v>
      </c>
      <c r="I773" s="8">
        <v>2322</v>
      </c>
      <c r="J773" s="8">
        <v>305470265</v>
      </c>
      <c r="K773" s="8">
        <v>84</v>
      </c>
      <c r="N773" s="8">
        <v>1.3599999999999999</v>
      </c>
      <c r="O773" s="71">
        <v>20206.400000000001</v>
      </c>
      <c r="P773" s="8">
        <v>20315.089999999997</v>
      </c>
      <c r="Q773" s="8">
        <v>1.3479730000000001</v>
      </c>
      <c r="R773" s="8">
        <v>20136.54</v>
      </c>
      <c r="S773" s="8">
        <v>1.3479730000000001</v>
      </c>
      <c r="T773" s="82">
        <v>20206.400000000001</v>
      </c>
      <c r="U773" s="81" t="str">
        <f t="shared" si="24"/>
        <v>82020</v>
      </c>
      <c r="V773" s="80" t="str">
        <f t="shared" si="25"/>
        <v>1 a 30 dias</v>
      </c>
    </row>
    <row r="774" spans="1:22" x14ac:dyDescent="0.3">
      <c r="A774" s="4">
        <v>44316</v>
      </c>
      <c r="B774" s="8">
        <v>29894663000189</v>
      </c>
      <c r="C774" s="8" t="s">
        <v>96</v>
      </c>
      <c r="D774" s="4">
        <v>43978</v>
      </c>
      <c r="E774" s="8">
        <v>316.73</v>
      </c>
      <c r="F774" s="4">
        <v>44019</v>
      </c>
      <c r="G774" s="8">
        <v>-297</v>
      </c>
      <c r="H774" s="4">
        <v>46119</v>
      </c>
      <c r="I774" s="8">
        <v>1803</v>
      </c>
      <c r="J774" s="8">
        <v>305514256</v>
      </c>
      <c r="K774" s="8">
        <v>72</v>
      </c>
      <c r="N774" s="8">
        <v>1.3599999999999999</v>
      </c>
      <c r="O774" s="71">
        <v>15451.61</v>
      </c>
      <c r="P774" s="8">
        <v>14400.460000000003</v>
      </c>
      <c r="Q774" s="8">
        <v>1.605105</v>
      </c>
      <c r="R774" s="8">
        <v>16230.460000000001</v>
      </c>
      <c r="S774" s="8">
        <v>1.605105</v>
      </c>
      <c r="T774" s="82">
        <v>15451.61</v>
      </c>
      <c r="U774" s="81" t="str">
        <f t="shared" si="24"/>
        <v>52020</v>
      </c>
      <c r="V774" s="80" t="str">
        <f t="shared" si="25"/>
        <v>Acima de 120 dias</v>
      </c>
    </row>
    <row r="775" spans="1:22" x14ac:dyDescent="0.3">
      <c r="A775" s="4">
        <v>44316</v>
      </c>
      <c r="B775" s="8">
        <v>29894663000189</v>
      </c>
      <c r="C775" s="8" t="s">
        <v>96</v>
      </c>
      <c r="D775" s="4">
        <v>43978</v>
      </c>
      <c r="E775" s="8">
        <v>37.4</v>
      </c>
      <c r="F775" s="4">
        <v>44262</v>
      </c>
      <c r="G775" s="8">
        <v>-54</v>
      </c>
      <c r="H775" s="4">
        <v>46119</v>
      </c>
      <c r="I775" s="8">
        <v>1803</v>
      </c>
      <c r="J775" s="8">
        <v>305521631</v>
      </c>
      <c r="K775" s="8">
        <v>72</v>
      </c>
      <c r="N775" s="8">
        <v>1.4949999999999999</v>
      </c>
      <c r="O775" s="71">
        <v>1383.32</v>
      </c>
      <c r="P775" s="8">
        <v>1634.1699999999996</v>
      </c>
      <c r="Q775" s="8">
        <v>2.0354390000000002</v>
      </c>
      <c r="R775" s="8">
        <v>1565.79</v>
      </c>
      <c r="S775" s="8">
        <v>2.0354390000000002</v>
      </c>
      <c r="T775" s="82">
        <v>1383.32</v>
      </c>
      <c r="U775" s="81" t="str">
        <f t="shared" si="24"/>
        <v>52020</v>
      </c>
      <c r="V775" s="80" t="str">
        <f t="shared" si="25"/>
        <v>31 a 60 dias</v>
      </c>
    </row>
    <row r="776" spans="1:22" x14ac:dyDescent="0.3">
      <c r="A776" s="4">
        <v>44316</v>
      </c>
      <c r="B776" s="8">
        <v>29894663000189</v>
      </c>
      <c r="C776" s="8" t="s">
        <v>96</v>
      </c>
      <c r="D776" s="4">
        <v>44134</v>
      </c>
      <c r="E776" s="8">
        <v>52</v>
      </c>
      <c r="F776" s="4">
        <v>44262</v>
      </c>
      <c r="G776" s="8">
        <v>-54</v>
      </c>
      <c r="H776" s="4">
        <v>46699</v>
      </c>
      <c r="I776" s="8">
        <v>2383</v>
      </c>
      <c r="J776" s="8">
        <v>305525572</v>
      </c>
      <c r="K776" s="8">
        <v>84</v>
      </c>
      <c r="N776" s="8">
        <v>1.409198</v>
      </c>
      <c r="O776" s="71">
        <v>2348.9899999999998</v>
      </c>
      <c r="P776" s="8">
        <v>2524.25</v>
      </c>
      <c r="Q776" s="8">
        <v>1.7455959999999999</v>
      </c>
      <c r="R776" s="8">
        <v>2594.87</v>
      </c>
      <c r="S776" s="8">
        <v>1.7455959999999999</v>
      </c>
      <c r="T776" s="82">
        <v>2348.9899999999998</v>
      </c>
      <c r="U776" s="81" t="str">
        <f t="shared" si="24"/>
        <v>102020</v>
      </c>
      <c r="V776" s="80" t="str">
        <f t="shared" si="25"/>
        <v>31 a 60 dias</v>
      </c>
    </row>
    <row r="777" spans="1:22" x14ac:dyDescent="0.3">
      <c r="A777" s="4">
        <v>44316</v>
      </c>
      <c r="B777" s="8">
        <v>29894663000189</v>
      </c>
      <c r="C777" s="8" t="s">
        <v>96</v>
      </c>
      <c r="D777" s="4">
        <v>43978</v>
      </c>
      <c r="E777" s="8">
        <v>483.45</v>
      </c>
      <c r="F777" s="4">
        <v>44234</v>
      </c>
      <c r="G777" s="8">
        <v>-82</v>
      </c>
      <c r="H777" s="4">
        <v>46514</v>
      </c>
      <c r="I777" s="8">
        <v>2198</v>
      </c>
      <c r="J777" s="8">
        <v>305533803</v>
      </c>
      <c r="K777" s="8">
        <v>84</v>
      </c>
      <c r="N777" s="8">
        <v>1.4021139999999999</v>
      </c>
      <c r="O777" s="71">
        <v>21540.43</v>
      </c>
      <c r="P777" s="8">
        <v>23817.460000000025</v>
      </c>
      <c r="Q777" s="8">
        <v>1.7472300000000001</v>
      </c>
      <c r="R777" s="8">
        <v>23659.86</v>
      </c>
      <c r="S777" s="8">
        <v>1.7472300000000001</v>
      </c>
      <c r="T777" s="82">
        <v>21540.43</v>
      </c>
      <c r="U777" s="81" t="str">
        <f t="shared" si="24"/>
        <v>52020</v>
      </c>
      <c r="V777" s="80" t="str">
        <f t="shared" si="25"/>
        <v>61 a 90 dias</v>
      </c>
    </row>
    <row r="778" spans="1:22" x14ac:dyDescent="0.3">
      <c r="A778" s="4">
        <v>44316</v>
      </c>
      <c r="B778" s="8">
        <v>29894663000189</v>
      </c>
      <c r="C778" s="8" t="s">
        <v>96</v>
      </c>
      <c r="D778" s="4">
        <v>44074</v>
      </c>
      <c r="E778" s="8">
        <v>423.45</v>
      </c>
      <c r="F778" s="4">
        <v>44172</v>
      </c>
      <c r="G778" s="8">
        <v>-144</v>
      </c>
      <c r="H778" s="4">
        <v>46608</v>
      </c>
      <c r="I778" s="8">
        <v>2292</v>
      </c>
      <c r="J778" s="8">
        <v>305566110</v>
      </c>
      <c r="K778" s="8">
        <v>84</v>
      </c>
      <c r="N778" s="8">
        <v>1.450088</v>
      </c>
      <c r="O778" s="71">
        <v>19793.45</v>
      </c>
      <c r="P778" s="8">
        <v>20573.839999999993</v>
      </c>
      <c r="Q778" s="8">
        <v>1.7990010000000001</v>
      </c>
      <c r="R778" s="8">
        <v>21727.63</v>
      </c>
      <c r="S778" s="8">
        <v>1.7990010000000001</v>
      </c>
      <c r="T778" s="82">
        <v>19793.45</v>
      </c>
      <c r="U778" s="81" t="str">
        <f t="shared" si="24"/>
        <v>82020</v>
      </c>
      <c r="V778" s="80" t="str">
        <f t="shared" si="25"/>
        <v>Acima de 120 dias</v>
      </c>
    </row>
    <row r="779" spans="1:22" x14ac:dyDescent="0.3">
      <c r="A779" s="4">
        <v>44316</v>
      </c>
      <c r="B779" s="8">
        <v>29894663000189</v>
      </c>
      <c r="C779" s="8" t="s">
        <v>96</v>
      </c>
      <c r="D779" s="4">
        <v>44074</v>
      </c>
      <c r="E779" s="8">
        <v>113.5</v>
      </c>
      <c r="F779" s="4">
        <v>44172</v>
      </c>
      <c r="G779" s="8">
        <v>-144</v>
      </c>
      <c r="H779" s="4">
        <v>46608</v>
      </c>
      <c r="I779" s="8">
        <v>2292</v>
      </c>
      <c r="J779" s="8">
        <v>305566742</v>
      </c>
      <c r="K779" s="8">
        <v>84</v>
      </c>
      <c r="N779" s="8">
        <v>1.4389259999999999</v>
      </c>
      <c r="O779" s="71">
        <v>5321.64</v>
      </c>
      <c r="P779" s="8">
        <v>5535.119999999999</v>
      </c>
      <c r="Q779" s="8">
        <v>1.7871079999999999</v>
      </c>
      <c r="R779" s="8">
        <v>5841.72</v>
      </c>
      <c r="S779" s="8">
        <v>1.7871079999999999</v>
      </c>
      <c r="T779" s="82">
        <v>5321.64</v>
      </c>
      <c r="U779" s="81" t="str">
        <f t="shared" si="24"/>
        <v>82020</v>
      </c>
      <c r="V779" s="80" t="str">
        <f t="shared" si="25"/>
        <v>Acima de 120 dias</v>
      </c>
    </row>
    <row r="780" spans="1:22" x14ac:dyDescent="0.3">
      <c r="A780" s="4">
        <v>44316</v>
      </c>
      <c r="B780" s="8">
        <v>29894663000189</v>
      </c>
      <c r="C780" s="8" t="s">
        <v>96</v>
      </c>
      <c r="D780" s="4">
        <v>44099</v>
      </c>
      <c r="E780" s="8">
        <v>238.2</v>
      </c>
      <c r="F780" s="4">
        <v>44323</v>
      </c>
      <c r="G780" s="8">
        <v>7</v>
      </c>
      <c r="H780" s="4">
        <v>46608</v>
      </c>
      <c r="I780" s="8">
        <v>2292</v>
      </c>
      <c r="J780" s="8">
        <v>305567374</v>
      </c>
      <c r="K780" s="8">
        <v>84</v>
      </c>
      <c r="N780" s="8">
        <v>1.4401630000000001</v>
      </c>
      <c r="O780" s="71">
        <v>9975.92</v>
      </c>
      <c r="P780" s="8">
        <v>11510.65</v>
      </c>
      <c r="Q780" s="8">
        <v>1.787614</v>
      </c>
      <c r="R780" s="8">
        <v>11064.77</v>
      </c>
      <c r="S780" s="8">
        <v>1.787614</v>
      </c>
      <c r="T780" s="82">
        <v>9975.92</v>
      </c>
      <c r="U780" s="81" t="str">
        <f t="shared" si="24"/>
        <v>92020</v>
      </c>
      <c r="V780" s="80" t="str">
        <f t="shared" si="25"/>
        <v>1 a 30 dias</v>
      </c>
    </row>
    <row r="781" spans="1:22" x14ac:dyDescent="0.3">
      <c r="A781" s="4">
        <v>44316</v>
      </c>
      <c r="B781" s="8">
        <v>29894663000189</v>
      </c>
      <c r="C781" s="8" t="s">
        <v>96</v>
      </c>
      <c r="D781" s="4">
        <v>44074</v>
      </c>
      <c r="E781" s="8">
        <v>153.18</v>
      </c>
      <c r="F781" s="4">
        <v>44172</v>
      </c>
      <c r="G781" s="8">
        <v>-144</v>
      </c>
      <c r="H781" s="4">
        <v>46638</v>
      </c>
      <c r="I781" s="8">
        <v>2322</v>
      </c>
      <c r="J781" s="8">
        <v>305578273</v>
      </c>
      <c r="K781" s="8">
        <v>84</v>
      </c>
      <c r="N781" s="8">
        <v>1.4020490000000001</v>
      </c>
      <c r="O781" s="71">
        <v>7316.37</v>
      </c>
      <c r="P781" s="8">
        <v>7457.1300000000019</v>
      </c>
      <c r="Q781" s="8">
        <v>1.737247</v>
      </c>
      <c r="R781" s="8">
        <v>8017.34</v>
      </c>
      <c r="S781" s="8">
        <v>1.737247</v>
      </c>
      <c r="T781" s="82">
        <v>7316.37</v>
      </c>
      <c r="U781" s="81" t="str">
        <f t="shared" si="24"/>
        <v>82020</v>
      </c>
      <c r="V781" s="80" t="str">
        <f t="shared" si="25"/>
        <v>Acima de 120 dias</v>
      </c>
    </row>
    <row r="782" spans="1:22" x14ac:dyDescent="0.3">
      <c r="A782" s="4">
        <v>44316</v>
      </c>
      <c r="B782" s="8">
        <v>29894663000189</v>
      </c>
      <c r="C782" s="8" t="s">
        <v>96</v>
      </c>
      <c r="D782" s="4">
        <v>44001</v>
      </c>
      <c r="E782" s="8">
        <v>46.5</v>
      </c>
      <c r="F782" s="4">
        <v>44172</v>
      </c>
      <c r="G782" s="8">
        <v>-144</v>
      </c>
      <c r="H782" s="4">
        <v>46514</v>
      </c>
      <c r="I782" s="8">
        <v>2198</v>
      </c>
      <c r="J782" s="8">
        <v>305629966</v>
      </c>
      <c r="K782" s="8">
        <v>84</v>
      </c>
      <c r="N782" s="8">
        <v>1.4283026962862475</v>
      </c>
      <c r="O782" s="71">
        <v>2148.12</v>
      </c>
      <c r="P782" s="8">
        <v>2248.81</v>
      </c>
      <c r="Q782" s="8">
        <v>1.7780149999999999</v>
      </c>
      <c r="R782" s="8">
        <v>2352.17</v>
      </c>
      <c r="S782" s="8">
        <v>1.7780149999999999</v>
      </c>
      <c r="T782" s="82">
        <v>2148.12</v>
      </c>
      <c r="U782" s="81" t="str">
        <f t="shared" si="24"/>
        <v>62020</v>
      </c>
      <c r="V782" s="80" t="str">
        <f t="shared" si="25"/>
        <v>Acima de 120 dias</v>
      </c>
    </row>
    <row r="783" spans="1:22" x14ac:dyDescent="0.3">
      <c r="A783" s="4">
        <v>44316</v>
      </c>
      <c r="B783" s="8">
        <v>29894663000189</v>
      </c>
      <c r="C783" s="8" t="s">
        <v>96</v>
      </c>
      <c r="D783" s="4">
        <v>44099</v>
      </c>
      <c r="E783" s="8">
        <v>233.31</v>
      </c>
      <c r="F783" s="4">
        <v>44172</v>
      </c>
      <c r="G783" s="8">
        <v>-144</v>
      </c>
      <c r="H783" s="4">
        <v>44537</v>
      </c>
      <c r="I783" s="8">
        <v>221</v>
      </c>
      <c r="J783" s="8">
        <v>305645113</v>
      </c>
      <c r="K783" s="8">
        <v>15</v>
      </c>
      <c r="N783" s="8">
        <v>1.3599999999999999</v>
      </c>
      <c r="O783" s="71">
        <v>2927.71</v>
      </c>
      <c r="P783" s="8">
        <v>3167.32</v>
      </c>
      <c r="Q783" s="8">
        <v>1.707908</v>
      </c>
      <c r="R783" s="8">
        <v>2948.72</v>
      </c>
      <c r="S783" s="8">
        <v>1.707908</v>
      </c>
      <c r="T783" s="82">
        <v>2927.71</v>
      </c>
      <c r="U783" s="81" t="str">
        <f t="shared" si="24"/>
        <v>92020</v>
      </c>
      <c r="V783" s="80" t="str">
        <f t="shared" si="25"/>
        <v>Acima de 120 dias</v>
      </c>
    </row>
    <row r="784" spans="1:22" x14ac:dyDescent="0.3">
      <c r="A784" s="4">
        <v>44316</v>
      </c>
      <c r="B784" s="8">
        <v>29894663000189</v>
      </c>
      <c r="C784" s="8" t="s">
        <v>96</v>
      </c>
      <c r="D784" s="4">
        <v>44134</v>
      </c>
      <c r="E784" s="8">
        <v>50</v>
      </c>
      <c r="F784" s="4">
        <v>44172</v>
      </c>
      <c r="G784" s="8">
        <v>-144</v>
      </c>
      <c r="H784" s="4">
        <v>46699</v>
      </c>
      <c r="I784" s="8">
        <v>2383</v>
      </c>
      <c r="J784" s="8">
        <v>305649223</v>
      </c>
      <c r="K784" s="8">
        <v>84</v>
      </c>
      <c r="N784" s="8">
        <v>1.416479</v>
      </c>
      <c r="O784" s="71">
        <v>2403.5300000000002</v>
      </c>
      <c r="P784" s="8">
        <v>2421.0700000000006</v>
      </c>
      <c r="Q784" s="8">
        <v>1.753439</v>
      </c>
      <c r="R784" s="8">
        <v>2639.51</v>
      </c>
      <c r="S784" s="8">
        <v>1.753439</v>
      </c>
      <c r="T784" s="82">
        <v>2403.5300000000002</v>
      </c>
      <c r="U784" s="81" t="str">
        <f t="shared" si="24"/>
        <v>102020</v>
      </c>
      <c r="V784" s="80" t="str">
        <f t="shared" si="25"/>
        <v>Acima de 120 dias</v>
      </c>
    </row>
    <row r="785" spans="1:22" x14ac:dyDescent="0.3">
      <c r="A785" s="4">
        <v>44316</v>
      </c>
      <c r="B785" s="8">
        <v>29894663000189</v>
      </c>
      <c r="C785" s="8" t="s">
        <v>96</v>
      </c>
      <c r="D785" s="4">
        <v>44040</v>
      </c>
      <c r="E785" s="8">
        <v>281</v>
      </c>
      <c r="F785" s="4">
        <v>44323</v>
      </c>
      <c r="G785" s="8">
        <v>7</v>
      </c>
      <c r="H785" s="4">
        <v>46545</v>
      </c>
      <c r="I785" s="8">
        <v>2229</v>
      </c>
      <c r="J785" s="8">
        <v>305650334</v>
      </c>
      <c r="K785" s="8">
        <v>84</v>
      </c>
      <c r="N785" s="8">
        <v>1.437492672053662</v>
      </c>
      <c r="O785" s="71">
        <v>11628.15</v>
      </c>
      <c r="P785" s="8">
        <v>13602.960000000003</v>
      </c>
      <c r="Q785" s="8">
        <v>1.785452</v>
      </c>
      <c r="R785" s="8">
        <v>12872.09</v>
      </c>
      <c r="S785" s="8">
        <v>1.785452</v>
      </c>
      <c r="T785" s="82">
        <v>11628.15</v>
      </c>
      <c r="U785" s="81" t="str">
        <f t="shared" si="24"/>
        <v>72020</v>
      </c>
      <c r="V785" s="80" t="str">
        <f t="shared" si="25"/>
        <v>1 a 30 dias</v>
      </c>
    </row>
    <row r="786" spans="1:22" x14ac:dyDescent="0.3">
      <c r="A786" s="4">
        <v>44316</v>
      </c>
      <c r="B786" s="8">
        <v>29894663000189</v>
      </c>
      <c r="C786" s="8" t="s">
        <v>96</v>
      </c>
      <c r="D786" s="4">
        <v>44074</v>
      </c>
      <c r="E786" s="8">
        <v>76.03</v>
      </c>
      <c r="F786" s="4">
        <v>44323</v>
      </c>
      <c r="G786" s="8">
        <v>7</v>
      </c>
      <c r="H786" s="4">
        <v>46575</v>
      </c>
      <c r="I786" s="8">
        <v>2259</v>
      </c>
      <c r="J786" s="8">
        <v>305657032</v>
      </c>
      <c r="K786" s="8">
        <v>84</v>
      </c>
      <c r="N786" s="8">
        <v>1.4315397455706069</v>
      </c>
      <c r="O786" s="71">
        <v>3171.94</v>
      </c>
      <c r="P786" s="8">
        <v>3694.0599999999981</v>
      </c>
      <c r="Q786" s="8">
        <v>1.779344</v>
      </c>
      <c r="R786" s="8">
        <v>3515.21</v>
      </c>
      <c r="S786" s="8">
        <v>1.779344</v>
      </c>
      <c r="T786" s="82">
        <v>3171.94</v>
      </c>
      <c r="U786" s="81" t="str">
        <f t="shared" si="24"/>
        <v>82020</v>
      </c>
      <c r="V786" s="80" t="str">
        <f t="shared" si="25"/>
        <v>1 a 30 dias</v>
      </c>
    </row>
    <row r="787" spans="1:22" x14ac:dyDescent="0.3">
      <c r="A787" s="4">
        <v>44316</v>
      </c>
      <c r="B787" s="8">
        <v>29894663000189</v>
      </c>
      <c r="C787" s="8" t="s">
        <v>96</v>
      </c>
      <c r="D787" s="4">
        <v>44074</v>
      </c>
      <c r="E787" s="8">
        <v>137.37</v>
      </c>
      <c r="F787" s="4">
        <v>44262</v>
      </c>
      <c r="G787" s="8">
        <v>-54</v>
      </c>
      <c r="H787" s="4">
        <v>46608</v>
      </c>
      <c r="I787" s="8">
        <v>2292</v>
      </c>
      <c r="J787" s="8">
        <v>305664024</v>
      </c>
      <c r="K787" s="8">
        <v>84</v>
      </c>
      <c r="N787" s="8">
        <v>1.4301219999999999</v>
      </c>
      <c r="O787" s="71">
        <v>6044.3499999999995</v>
      </c>
      <c r="P787" s="8">
        <v>6718.9399999999978</v>
      </c>
      <c r="Q787" s="8">
        <v>1.7777270000000001</v>
      </c>
      <c r="R787" s="8">
        <v>6675.4299999999994</v>
      </c>
      <c r="S787" s="8">
        <v>1.7777270000000001</v>
      </c>
      <c r="T787" s="82">
        <v>6044.3499999999995</v>
      </c>
      <c r="U787" s="81" t="str">
        <f t="shared" si="24"/>
        <v>82020</v>
      </c>
      <c r="V787" s="80" t="str">
        <f t="shared" si="25"/>
        <v>31 a 60 dias</v>
      </c>
    </row>
    <row r="788" spans="1:22" x14ac:dyDescent="0.3">
      <c r="A788" s="4">
        <v>44316</v>
      </c>
      <c r="B788" s="8">
        <v>29894663000189</v>
      </c>
      <c r="C788" s="8" t="s">
        <v>96</v>
      </c>
      <c r="D788" s="4">
        <v>44074</v>
      </c>
      <c r="E788" s="8">
        <v>168.07</v>
      </c>
      <c r="F788" s="4">
        <v>44142</v>
      </c>
      <c r="G788" s="8">
        <v>-174</v>
      </c>
      <c r="H788" s="4">
        <v>46638</v>
      </c>
      <c r="I788" s="8">
        <v>2322</v>
      </c>
      <c r="J788" s="8">
        <v>305669829</v>
      </c>
      <c r="K788" s="8">
        <v>84</v>
      </c>
      <c r="N788" s="8">
        <v>1.43232</v>
      </c>
      <c r="O788" s="71">
        <v>8127.99</v>
      </c>
      <c r="P788" s="8">
        <v>8096.8899999999994</v>
      </c>
      <c r="Q788" s="8">
        <v>1.7694479999999999</v>
      </c>
      <c r="R788" s="8">
        <v>8890.4699999999993</v>
      </c>
      <c r="S788" s="8">
        <v>1.7694479999999999</v>
      </c>
      <c r="T788" s="82">
        <v>8127.99</v>
      </c>
      <c r="U788" s="81" t="str">
        <f t="shared" si="24"/>
        <v>82020</v>
      </c>
      <c r="V788" s="80" t="str">
        <f t="shared" si="25"/>
        <v>Acima de 120 dias</v>
      </c>
    </row>
    <row r="789" spans="1:22" x14ac:dyDescent="0.3">
      <c r="A789" s="4">
        <v>44316</v>
      </c>
      <c r="B789" s="8">
        <v>29894663000189</v>
      </c>
      <c r="C789" s="8" t="s">
        <v>96</v>
      </c>
      <c r="D789" s="4">
        <v>44074</v>
      </c>
      <c r="E789" s="8">
        <v>974.05</v>
      </c>
      <c r="F789" s="4">
        <v>44323</v>
      </c>
      <c r="G789" s="8">
        <v>7</v>
      </c>
      <c r="H789" s="4">
        <v>45908</v>
      </c>
      <c r="I789" s="8">
        <v>1592</v>
      </c>
      <c r="J789" s="8">
        <v>305682158</v>
      </c>
      <c r="K789" s="8">
        <v>60</v>
      </c>
      <c r="N789" s="8">
        <v>1.3599999999999999</v>
      </c>
      <c r="O789" s="71">
        <v>33628.32</v>
      </c>
      <c r="P789" s="8">
        <v>39449.01999999999</v>
      </c>
      <c r="Q789" s="8">
        <v>1.7894000000000001</v>
      </c>
      <c r="R789" s="8">
        <v>37003.170000000006</v>
      </c>
      <c r="S789" s="8">
        <v>1.7894000000000001</v>
      </c>
      <c r="T789" s="82">
        <v>33628.32</v>
      </c>
      <c r="U789" s="81" t="str">
        <f t="shared" si="24"/>
        <v>82020</v>
      </c>
      <c r="V789" s="80" t="str">
        <f t="shared" si="25"/>
        <v>1 a 30 dias</v>
      </c>
    </row>
    <row r="790" spans="1:22" x14ac:dyDescent="0.3">
      <c r="A790" s="4">
        <v>44316</v>
      </c>
      <c r="B790" s="8">
        <v>29894663000189</v>
      </c>
      <c r="C790" s="8" t="s">
        <v>96</v>
      </c>
      <c r="D790" s="4">
        <v>44134</v>
      </c>
      <c r="E790" s="8">
        <v>341.9</v>
      </c>
      <c r="F790" s="4">
        <v>44234</v>
      </c>
      <c r="G790" s="8">
        <v>-82</v>
      </c>
      <c r="H790" s="4">
        <v>46667</v>
      </c>
      <c r="I790" s="8">
        <v>2351</v>
      </c>
      <c r="J790" s="8">
        <v>305690345</v>
      </c>
      <c r="K790" s="8">
        <v>84</v>
      </c>
      <c r="N790" s="8">
        <v>1.3599999999999999</v>
      </c>
      <c r="O790" s="71">
        <v>17690.36</v>
      </c>
      <c r="P790" s="8">
        <v>17115.710000000006</v>
      </c>
      <c r="Q790" s="8">
        <v>1.3314379999999999</v>
      </c>
      <c r="R790" s="8">
        <v>17543.84</v>
      </c>
      <c r="S790" s="8">
        <v>1.3314379999999999</v>
      </c>
      <c r="T790" s="82">
        <v>17690.36</v>
      </c>
      <c r="U790" s="81" t="str">
        <f t="shared" si="24"/>
        <v>102020</v>
      </c>
      <c r="V790" s="80" t="str">
        <f t="shared" si="25"/>
        <v>61 a 90 dias</v>
      </c>
    </row>
    <row r="791" spans="1:22" x14ac:dyDescent="0.3">
      <c r="A791" s="4">
        <v>44316</v>
      </c>
      <c r="B791" s="8">
        <v>29894663000189</v>
      </c>
      <c r="C791" s="8" t="s">
        <v>96</v>
      </c>
      <c r="D791" s="4">
        <v>43978</v>
      </c>
      <c r="E791" s="8">
        <v>473.9</v>
      </c>
      <c r="F791" s="4">
        <v>44019</v>
      </c>
      <c r="G791" s="8">
        <v>-297</v>
      </c>
      <c r="H791" s="4">
        <v>46484</v>
      </c>
      <c r="I791" s="8">
        <v>2168</v>
      </c>
      <c r="J791" s="8">
        <v>305724791</v>
      </c>
      <c r="K791" s="8">
        <v>84</v>
      </c>
      <c r="N791" s="8">
        <v>1.3856026404732324</v>
      </c>
      <c r="O791" s="71">
        <v>24394.22</v>
      </c>
      <c r="P791" s="8">
        <v>23329.71000000001</v>
      </c>
      <c r="Q791" s="8">
        <v>1.7296849999999999</v>
      </c>
      <c r="R791" s="8">
        <v>26443.339999999997</v>
      </c>
      <c r="S791" s="8">
        <v>1.7296849999999999</v>
      </c>
      <c r="T791" s="82">
        <v>24394.22</v>
      </c>
      <c r="U791" s="81" t="str">
        <f t="shared" si="24"/>
        <v>52020</v>
      </c>
      <c r="V791" s="80" t="str">
        <f t="shared" si="25"/>
        <v>Acima de 120 dias</v>
      </c>
    </row>
    <row r="792" spans="1:22" x14ac:dyDescent="0.3">
      <c r="A792" s="4">
        <v>44316</v>
      </c>
      <c r="B792" s="8">
        <v>29894663000189</v>
      </c>
      <c r="C792" s="8" t="s">
        <v>96</v>
      </c>
      <c r="D792" s="4">
        <v>44074</v>
      </c>
      <c r="E792" s="8">
        <v>239</v>
      </c>
      <c r="F792" s="4">
        <v>44081</v>
      </c>
      <c r="G792" s="8">
        <v>-235</v>
      </c>
      <c r="H792" s="4">
        <v>46575</v>
      </c>
      <c r="I792" s="8">
        <v>2259</v>
      </c>
      <c r="J792" s="8">
        <v>305725765</v>
      </c>
      <c r="K792" s="8">
        <v>84</v>
      </c>
      <c r="N792" s="8">
        <v>1.4289110462714045</v>
      </c>
      <c r="O792" s="71">
        <v>11891.06</v>
      </c>
      <c r="P792" s="8">
        <v>11622.45</v>
      </c>
      <c r="Q792" s="8">
        <v>1.776511</v>
      </c>
      <c r="R792" s="8">
        <v>12970.84</v>
      </c>
      <c r="S792" s="8">
        <v>1.776511</v>
      </c>
      <c r="T792" s="82">
        <v>11891.06</v>
      </c>
      <c r="U792" s="81" t="str">
        <f t="shared" si="24"/>
        <v>82020</v>
      </c>
      <c r="V792" s="80" t="str">
        <f t="shared" si="25"/>
        <v>Acima de 120 dias</v>
      </c>
    </row>
    <row r="793" spans="1:22" x14ac:dyDescent="0.3">
      <c r="A793" s="4">
        <v>44316</v>
      </c>
      <c r="B793" s="8">
        <v>29894663000189</v>
      </c>
      <c r="C793" s="8" t="s">
        <v>96</v>
      </c>
      <c r="D793" s="4">
        <v>43978</v>
      </c>
      <c r="E793" s="8">
        <v>723.75</v>
      </c>
      <c r="F793" s="4">
        <v>44081</v>
      </c>
      <c r="G793" s="8">
        <v>-235</v>
      </c>
      <c r="H793" s="4">
        <v>46514</v>
      </c>
      <c r="I793" s="8">
        <v>2198</v>
      </c>
      <c r="J793" s="8">
        <v>305729826</v>
      </c>
      <c r="K793" s="8">
        <v>84</v>
      </c>
      <c r="N793" s="8">
        <v>1.450644</v>
      </c>
      <c r="O793" s="71">
        <v>35431.119999999995</v>
      </c>
      <c r="P793" s="8">
        <v>35078.709999999992</v>
      </c>
      <c r="Q793" s="8">
        <v>1.7990010000000001</v>
      </c>
      <c r="R793" s="8">
        <v>38564.07</v>
      </c>
      <c r="S793" s="8">
        <v>1.7990010000000001</v>
      </c>
      <c r="T793" s="82">
        <v>35431.119999999995</v>
      </c>
      <c r="U793" s="81" t="str">
        <f t="shared" si="24"/>
        <v>52020</v>
      </c>
      <c r="V793" s="80" t="str">
        <f t="shared" si="25"/>
        <v>Acima de 120 dias</v>
      </c>
    </row>
    <row r="794" spans="1:22" x14ac:dyDescent="0.3">
      <c r="A794" s="4">
        <v>44316</v>
      </c>
      <c r="B794" s="8">
        <v>29894663000189</v>
      </c>
      <c r="C794" s="8" t="s">
        <v>96</v>
      </c>
      <c r="D794" s="4">
        <v>44001</v>
      </c>
      <c r="E794" s="8">
        <v>288.83</v>
      </c>
      <c r="F794" s="4">
        <v>44234</v>
      </c>
      <c r="G794" s="8">
        <v>-82</v>
      </c>
      <c r="H794" s="4">
        <v>46514</v>
      </c>
      <c r="I794" s="8">
        <v>2198</v>
      </c>
      <c r="J794" s="8">
        <v>305738541</v>
      </c>
      <c r="K794" s="8">
        <v>84</v>
      </c>
      <c r="N794" s="8">
        <v>1.4411517718747475</v>
      </c>
      <c r="O794" s="71">
        <v>12737.81</v>
      </c>
      <c r="P794" s="8">
        <v>13908.190000000006</v>
      </c>
      <c r="Q794" s="8">
        <v>1.7862389999999999</v>
      </c>
      <c r="R794" s="8">
        <v>13982.529999999999</v>
      </c>
      <c r="S794" s="8">
        <v>1.7862389999999999</v>
      </c>
      <c r="T794" s="82">
        <v>12737.81</v>
      </c>
      <c r="U794" s="81" t="str">
        <f t="shared" si="24"/>
        <v>62020</v>
      </c>
      <c r="V794" s="80" t="str">
        <f t="shared" si="25"/>
        <v>61 a 90 dias</v>
      </c>
    </row>
    <row r="795" spans="1:22" x14ac:dyDescent="0.3">
      <c r="A795" s="4">
        <v>44316</v>
      </c>
      <c r="B795" s="8">
        <v>29894663000189</v>
      </c>
      <c r="C795" s="8" t="s">
        <v>96</v>
      </c>
      <c r="D795" s="4">
        <v>44134</v>
      </c>
      <c r="E795" s="8">
        <v>232.87</v>
      </c>
      <c r="F795" s="4">
        <v>44323</v>
      </c>
      <c r="G795" s="8">
        <v>7</v>
      </c>
      <c r="H795" s="4">
        <v>46699</v>
      </c>
      <c r="I795" s="8">
        <v>2383</v>
      </c>
      <c r="J795" s="8">
        <v>305739474</v>
      </c>
      <c r="K795" s="8">
        <v>84</v>
      </c>
      <c r="N795" s="8">
        <v>1.409338</v>
      </c>
      <c r="O795" s="71">
        <v>10053.130000000001</v>
      </c>
      <c r="P795" s="8">
        <v>11303.61</v>
      </c>
      <c r="Q795" s="8">
        <v>1.7457020000000001</v>
      </c>
      <c r="R795" s="8">
        <v>11154.34</v>
      </c>
      <c r="S795" s="8">
        <v>1.7457020000000001</v>
      </c>
      <c r="T795" s="82">
        <v>10053.130000000001</v>
      </c>
      <c r="U795" s="81" t="str">
        <f t="shared" si="24"/>
        <v>102020</v>
      </c>
      <c r="V795" s="80" t="str">
        <f t="shared" si="25"/>
        <v>1 a 30 dias</v>
      </c>
    </row>
    <row r="796" spans="1:22" x14ac:dyDescent="0.3">
      <c r="A796" s="4">
        <v>44316</v>
      </c>
      <c r="B796" s="8">
        <v>29894663000189</v>
      </c>
      <c r="C796" s="8" t="s">
        <v>96</v>
      </c>
      <c r="D796" s="4">
        <v>44074</v>
      </c>
      <c r="E796" s="8">
        <v>92</v>
      </c>
      <c r="F796" s="4">
        <v>44323</v>
      </c>
      <c r="G796" s="8">
        <v>7</v>
      </c>
      <c r="H796" s="4">
        <v>46575</v>
      </c>
      <c r="I796" s="8">
        <v>2259</v>
      </c>
      <c r="J796" s="8">
        <v>305757729</v>
      </c>
      <c r="K796" s="8">
        <v>84</v>
      </c>
      <c r="N796" s="8">
        <v>1.4313419627199575</v>
      </c>
      <c r="O796" s="71">
        <v>3838.55</v>
      </c>
      <c r="P796" s="8">
        <v>4470.3000000000011</v>
      </c>
      <c r="Q796" s="8">
        <v>1.779034</v>
      </c>
      <c r="R796" s="8">
        <v>4253.82</v>
      </c>
      <c r="S796" s="8">
        <v>1.779034</v>
      </c>
      <c r="T796" s="82">
        <v>3838.55</v>
      </c>
      <c r="U796" s="81" t="str">
        <f t="shared" si="24"/>
        <v>82020</v>
      </c>
      <c r="V796" s="80" t="str">
        <f t="shared" si="25"/>
        <v>1 a 30 dias</v>
      </c>
    </row>
    <row r="797" spans="1:22" x14ac:dyDescent="0.3">
      <c r="A797" s="4">
        <v>44316</v>
      </c>
      <c r="B797" s="8">
        <v>29894663000189</v>
      </c>
      <c r="C797" s="8" t="s">
        <v>96</v>
      </c>
      <c r="D797" s="4">
        <v>44074</v>
      </c>
      <c r="E797" s="8">
        <v>96.4</v>
      </c>
      <c r="F797" s="4">
        <v>44142</v>
      </c>
      <c r="G797" s="8">
        <v>-174</v>
      </c>
      <c r="H797" s="4">
        <v>46608</v>
      </c>
      <c r="I797" s="8">
        <v>2292</v>
      </c>
      <c r="J797" s="8">
        <v>305766712</v>
      </c>
      <c r="K797" s="8">
        <v>84</v>
      </c>
      <c r="N797" s="8">
        <v>1.4491230000000002</v>
      </c>
      <c r="O797" s="71">
        <v>4603.6400000000003</v>
      </c>
      <c r="P797" s="8">
        <v>4685.22</v>
      </c>
      <c r="Q797" s="8">
        <v>1.797941</v>
      </c>
      <c r="R797" s="8">
        <v>5044.13</v>
      </c>
      <c r="S797" s="8">
        <v>1.797941</v>
      </c>
      <c r="T797" s="82">
        <v>4603.6400000000003</v>
      </c>
      <c r="U797" s="81" t="str">
        <f t="shared" si="24"/>
        <v>82020</v>
      </c>
      <c r="V797" s="80" t="str">
        <f t="shared" si="25"/>
        <v>Acima de 120 dias</v>
      </c>
    </row>
    <row r="798" spans="1:22" x14ac:dyDescent="0.3">
      <c r="A798" s="4">
        <v>44316</v>
      </c>
      <c r="B798" s="8">
        <v>29894663000189</v>
      </c>
      <c r="C798" s="8" t="s">
        <v>96</v>
      </c>
      <c r="D798" s="4">
        <v>44099</v>
      </c>
      <c r="E798" s="8">
        <v>313.5</v>
      </c>
      <c r="F798" s="4">
        <v>44142</v>
      </c>
      <c r="G798" s="8">
        <v>-174</v>
      </c>
      <c r="H798" s="4">
        <v>46608</v>
      </c>
      <c r="I798" s="8">
        <v>2292</v>
      </c>
      <c r="J798" s="8">
        <v>305768615</v>
      </c>
      <c r="K798" s="8">
        <v>84</v>
      </c>
      <c r="N798" s="8">
        <v>1.4328860000000001</v>
      </c>
      <c r="O798" s="71">
        <v>15040.11</v>
      </c>
      <c r="P798" s="8">
        <v>15186.189999999999</v>
      </c>
      <c r="Q798" s="8">
        <v>1.7798700000000001</v>
      </c>
      <c r="R798" s="8">
        <v>16475.98</v>
      </c>
      <c r="S798" s="8">
        <v>1.7798700000000001</v>
      </c>
      <c r="T798" s="82">
        <v>15040.11</v>
      </c>
      <c r="U798" s="81" t="str">
        <f t="shared" si="24"/>
        <v>92020</v>
      </c>
      <c r="V798" s="80" t="str">
        <f t="shared" si="25"/>
        <v>Acima de 120 dias</v>
      </c>
    </row>
    <row r="799" spans="1:22" x14ac:dyDescent="0.3">
      <c r="A799" s="4">
        <v>44316</v>
      </c>
      <c r="B799" s="8">
        <v>29894663000189</v>
      </c>
      <c r="C799" s="8" t="s">
        <v>96</v>
      </c>
      <c r="D799" s="4">
        <v>44074</v>
      </c>
      <c r="E799" s="8">
        <v>300</v>
      </c>
      <c r="F799" s="4">
        <v>44293</v>
      </c>
      <c r="G799" s="8">
        <v>-23</v>
      </c>
      <c r="H799" s="4">
        <v>46241</v>
      </c>
      <c r="I799" s="8">
        <v>1925</v>
      </c>
      <c r="J799" s="8">
        <v>305774881</v>
      </c>
      <c r="K799" s="8">
        <v>72</v>
      </c>
      <c r="N799" s="8">
        <v>1.4081985933917183</v>
      </c>
      <c r="O799" s="71">
        <v>11795.29</v>
      </c>
      <c r="P799" s="8">
        <v>13585.050000000003</v>
      </c>
      <c r="Q799" s="8">
        <v>1.7989999999999999</v>
      </c>
      <c r="R799" s="8">
        <v>13025.78</v>
      </c>
      <c r="S799" s="8">
        <v>1.7989999999999999</v>
      </c>
      <c r="T799" s="82">
        <v>11795.29</v>
      </c>
      <c r="U799" s="81" t="str">
        <f t="shared" si="24"/>
        <v>82020</v>
      </c>
      <c r="V799" s="80" t="str">
        <f t="shared" si="25"/>
        <v>1 a 30 dias</v>
      </c>
    </row>
    <row r="800" spans="1:22" x14ac:dyDescent="0.3">
      <c r="A800" s="4">
        <v>44316</v>
      </c>
      <c r="B800" s="8">
        <v>29894663000189</v>
      </c>
      <c r="C800" s="8" t="s">
        <v>96</v>
      </c>
      <c r="D800" s="4">
        <v>44099</v>
      </c>
      <c r="E800" s="8">
        <v>234.3</v>
      </c>
      <c r="F800" s="4">
        <v>44323</v>
      </c>
      <c r="G800" s="8">
        <v>7</v>
      </c>
      <c r="H800" s="4">
        <v>46638</v>
      </c>
      <c r="I800" s="8">
        <v>2322</v>
      </c>
      <c r="J800" s="8">
        <v>305782128</v>
      </c>
      <c r="K800" s="8">
        <v>84</v>
      </c>
      <c r="N800" s="8">
        <v>1.443357</v>
      </c>
      <c r="O800" s="71">
        <v>9862.7799999999988</v>
      </c>
      <c r="P800" s="8">
        <v>11379.890000000001</v>
      </c>
      <c r="Q800" s="8">
        <v>1.790969</v>
      </c>
      <c r="R800" s="8">
        <v>10950.74</v>
      </c>
      <c r="S800" s="8">
        <v>1.790969</v>
      </c>
      <c r="T800" s="82">
        <v>9862.7799999999988</v>
      </c>
      <c r="U800" s="81" t="str">
        <f t="shared" si="24"/>
        <v>92020</v>
      </c>
      <c r="V800" s="80" t="str">
        <f t="shared" si="25"/>
        <v>1 a 30 dias</v>
      </c>
    </row>
    <row r="801" spans="1:22" x14ac:dyDescent="0.3">
      <c r="A801" s="4">
        <v>44316</v>
      </c>
      <c r="B801" s="8">
        <v>29894663000189</v>
      </c>
      <c r="C801" s="8" t="s">
        <v>96</v>
      </c>
      <c r="D801" s="4">
        <v>43978</v>
      </c>
      <c r="E801" s="8">
        <v>311.19</v>
      </c>
      <c r="F801" s="4">
        <v>43989</v>
      </c>
      <c r="G801" s="8">
        <v>-327</v>
      </c>
      <c r="H801" s="4">
        <v>46119</v>
      </c>
      <c r="I801" s="8">
        <v>1803</v>
      </c>
      <c r="J801" s="8">
        <v>305822297</v>
      </c>
      <c r="K801" s="8">
        <v>72</v>
      </c>
      <c r="N801" s="8">
        <v>1.4045128754639906</v>
      </c>
      <c r="O801" s="71">
        <v>14947.390000000001</v>
      </c>
      <c r="P801" s="8">
        <v>13963.05</v>
      </c>
      <c r="Q801" s="8">
        <v>1.795202</v>
      </c>
      <c r="R801" s="8">
        <v>16114.11</v>
      </c>
      <c r="S801" s="8">
        <v>1.795202</v>
      </c>
      <c r="T801" s="82">
        <v>14947.390000000001</v>
      </c>
      <c r="U801" s="81" t="str">
        <f t="shared" si="24"/>
        <v>52020</v>
      </c>
      <c r="V801" s="80" t="str">
        <f t="shared" si="25"/>
        <v>Acima de 120 dias</v>
      </c>
    </row>
    <row r="802" spans="1:22" x14ac:dyDescent="0.3">
      <c r="A802" s="4">
        <v>44316</v>
      </c>
      <c r="B802" s="8">
        <v>29894663000189</v>
      </c>
      <c r="C802" s="8" t="s">
        <v>96</v>
      </c>
      <c r="D802" s="4">
        <v>44074</v>
      </c>
      <c r="E802" s="8">
        <v>128</v>
      </c>
      <c r="F802" s="4">
        <v>44323</v>
      </c>
      <c r="G802" s="8">
        <v>7</v>
      </c>
      <c r="H802" s="4">
        <v>46575</v>
      </c>
      <c r="I802" s="8">
        <v>2259</v>
      </c>
      <c r="J802" s="8">
        <v>305829324</v>
      </c>
      <c r="K802" s="8">
        <v>84</v>
      </c>
      <c r="N802" s="8">
        <v>1.3979438900528129</v>
      </c>
      <c r="O802" s="71">
        <v>5395.54</v>
      </c>
      <c r="P802" s="8">
        <v>6288.9900000000016</v>
      </c>
      <c r="Q802" s="8">
        <v>1.743468</v>
      </c>
      <c r="R802" s="8">
        <v>5978.61</v>
      </c>
      <c r="S802" s="8">
        <v>1.743468</v>
      </c>
      <c r="T802" s="82">
        <v>5395.54</v>
      </c>
      <c r="U802" s="81" t="str">
        <f t="shared" si="24"/>
        <v>82020</v>
      </c>
      <c r="V802" s="80" t="str">
        <f t="shared" si="25"/>
        <v>1 a 30 dias</v>
      </c>
    </row>
    <row r="803" spans="1:22" x14ac:dyDescent="0.3">
      <c r="A803" s="4">
        <v>44316</v>
      </c>
      <c r="B803" s="8">
        <v>29894663000189</v>
      </c>
      <c r="C803" s="8" t="s">
        <v>96</v>
      </c>
      <c r="D803" s="4">
        <v>44074</v>
      </c>
      <c r="E803" s="8">
        <v>78.989999999999995</v>
      </c>
      <c r="F803" s="4">
        <v>44142</v>
      </c>
      <c r="G803" s="8">
        <v>-174</v>
      </c>
      <c r="H803" s="4">
        <v>46575</v>
      </c>
      <c r="I803" s="8">
        <v>2259</v>
      </c>
      <c r="J803" s="8">
        <v>305847500</v>
      </c>
      <c r="K803" s="8">
        <v>84</v>
      </c>
      <c r="N803" s="8">
        <v>1.4103361056223884</v>
      </c>
      <c r="O803" s="71">
        <v>3790.87</v>
      </c>
      <c r="P803" s="8">
        <v>3865.0300000000007</v>
      </c>
      <c r="Q803" s="8">
        <v>1.7566870000000001</v>
      </c>
      <c r="R803" s="8">
        <v>4149.58</v>
      </c>
      <c r="S803" s="8">
        <v>1.7566870000000001</v>
      </c>
      <c r="T803" s="82">
        <v>3790.87</v>
      </c>
      <c r="U803" s="81" t="str">
        <f t="shared" si="24"/>
        <v>82020</v>
      </c>
      <c r="V803" s="80" t="str">
        <f t="shared" si="25"/>
        <v>Acima de 120 dias</v>
      </c>
    </row>
    <row r="804" spans="1:22" x14ac:dyDescent="0.3">
      <c r="A804" s="4">
        <v>44316</v>
      </c>
      <c r="B804" s="8">
        <v>29894663000189</v>
      </c>
      <c r="C804" s="8" t="s">
        <v>96</v>
      </c>
      <c r="D804" s="4">
        <v>44001</v>
      </c>
      <c r="E804" s="8">
        <v>246.65</v>
      </c>
      <c r="F804" s="4">
        <v>44050</v>
      </c>
      <c r="G804" s="8">
        <v>-266</v>
      </c>
      <c r="H804" s="4">
        <v>46545</v>
      </c>
      <c r="I804" s="8">
        <v>2229</v>
      </c>
      <c r="J804" s="8">
        <v>305849509</v>
      </c>
      <c r="K804" s="8">
        <v>84</v>
      </c>
      <c r="N804" s="8">
        <v>1.450304</v>
      </c>
      <c r="O804" s="71">
        <v>12396.04</v>
      </c>
      <c r="P804" s="8">
        <v>11913.539999999997</v>
      </c>
      <c r="Q804" s="8">
        <v>1.7959579999999999</v>
      </c>
      <c r="R804" s="8">
        <v>13475.27</v>
      </c>
      <c r="S804" s="8">
        <v>1.7959579999999999</v>
      </c>
      <c r="T804" s="82">
        <v>12396.04</v>
      </c>
      <c r="U804" s="81" t="str">
        <f t="shared" si="24"/>
        <v>62020</v>
      </c>
      <c r="V804" s="80" t="str">
        <f t="shared" si="25"/>
        <v>Acima de 120 dias</v>
      </c>
    </row>
    <row r="805" spans="1:22" x14ac:dyDescent="0.3">
      <c r="A805" s="4">
        <v>44316</v>
      </c>
      <c r="B805" s="8">
        <v>29894663000189</v>
      </c>
      <c r="C805" s="8" t="s">
        <v>96</v>
      </c>
      <c r="D805" s="4">
        <v>44074</v>
      </c>
      <c r="E805" s="8">
        <v>194.85</v>
      </c>
      <c r="F805" s="4">
        <v>44172</v>
      </c>
      <c r="G805" s="8">
        <v>-144</v>
      </c>
      <c r="H805" s="4">
        <v>46575</v>
      </c>
      <c r="I805" s="8">
        <v>2259</v>
      </c>
      <c r="J805" s="8">
        <v>305855586</v>
      </c>
      <c r="K805" s="8">
        <v>84</v>
      </c>
      <c r="N805" s="8">
        <v>1.3599999999999999</v>
      </c>
      <c r="O805" s="71">
        <v>10131.6</v>
      </c>
      <c r="P805" s="8">
        <v>9695.7699999999968</v>
      </c>
      <c r="Q805" s="8">
        <v>1.3769910000000001</v>
      </c>
      <c r="R805" s="8">
        <v>10181.390000000001</v>
      </c>
      <c r="S805" s="8">
        <v>1.3769910000000001</v>
      </c>
      <c r="T805" s="82">
        <v>10131.6</v>
      </c>
      <c r="U805" s="81" t="str">
        <f t="shared" si="24"/>
        <v>82020</v>
      </c>
      <c r="V805" s="80" t="str">
        <f t="shared" si="25"/>
        <v>Acima de 120 dias</v>
      </c>
    </row>
    <row r="806" spans="1:22" x14ac:dyDescent="0.3">
      <c r="A806" s="4">
        <v>44316</v>
      </c>
      <c r="B806" s="8">
        <v>29894663000189</v>
      </c>
      <c r="C806" s="8" t="s">
        <v>96</v>
      </c>
      <c r="D806" s="4">
        <v>44074</v>
      </c>
      <c r="E806" s="8">
        <v>286.18</v>
      </c>
      <c r="F806" s="4">
        <v>44323</v>
      </c>
      <c r="G806" s="8">
        <v>7</v>
      </c>
      <c r="H806" s="4">
        <v>46608</v>
      </c>
      <c r="I806" s="8">
        <v>2292</v>
      </c>
      <c r="J806" s="8">
        <v>305858985</v>
      </c>
      <c r="K806" s="8">
        <v>84</v>
      </c>
      <c r="N806" s="8">
        <v>1.4072229999999999</v>
      </c>
      <c r="O806" s="71">
        <v>12105.4</v>
      </c>
      <c r="P806" s="8">
        <v>14105.310000000012</v>
      </c>
      <c r="Q806" s="8">
        <v>1.753285</v>
      </c>
      <c r="R806" s="8">
        <v>13428.36</v>
      </c>
      <c r="S806" s="8">
        <v>1.753285</v>
      </c>
      <c r="T806" s="82">
        <v>12105.4</v>
      </c>
      <c r="U806" s="81" t="str">
        <f t="shared" si="24"/>
        <v>82020</v>
      </c>
      <c r="V806" s="80" t="str">
        <f t="shared" si="25"/>
        <v>1 a 30 dias</v>
      </c>
    </row>
    <row r="807" spans="1:22" x14ac:dyDescent="0.3">
      <c r="A807" s="4">
        <v>44316</v>
      </c>
      <c r="B807" s="8">
        <v>29894663000189</v>
      </c>
      <c r="C807" s="8" t="s">
        <v>96</v>
      </c>
      <c r="D807" s="4">
        <v>44074</v>
      </c>
      <c r="E807" s="8">
        <v>234</v>
      </c>
      <c r="F807" s="4">
        <v>44234</v>
      </c>
      <c r="G807" s="8">
        <v>-82</v>
      </c>
      <c r="H807" s="4">
        <v>46608</v>
      </c>
      <c r="I807" s="8">
        <v>2292</v>
      </c>
      <c r="J807" s="8">
        <v>305866827</v>
      </c>
      <c r="K807" s="8">
        <v>84</v>
      </c>
      <c r="N807" s="8">
        <v>1.4372660000000002</v>
      </c>
      <c r="O807" s="71">
        <v>10508.73</v>
      </c>
      <c r="P807" s="8">
        <v>11417.919999999991</v>
      </c>
      <c r="Q807" s="8">
        <v>1.78532</v>
      </c>
      <c r="R807" s="8">
        <v>11581.26</v>
      </c>
      <c r="S807" s="8">
        <v>1.78532</v>
      </c>
      <c r="T807" s="82">
        <v>10508.73</v>
      </c>
      <c r="U807" s="81" t="str">
        <f t="shared" si="24"/>
        <v>82020</v>
      </c>
      <c r="V807" s="80" t="str">
        <f t="shared" si="25"/>
        <v>61 a 90 dias</v>
      </c>
    </row>
    <row r="808" spans="1:22" x14ac:dyDescent="0.3">
      <c r="A808" s="4">
        <v>44316</v>
      </c>
      <c r="B808" s="8">
        <v>29894663000189</v>
      </c>
      <c r="C808" s="8" t="s">
        <v>96</v>
      </c>
      <c r="D808" s="4">
        <v>44074</v>
      </c>
      <c r="E808" s="8">
        <v>473</v>
      </c>
      <c r="F808" s="4">
        <v>44081</v>
      </c>
      <c r="G808" s="8">
        <v>-235</v>
      </c>
      <c r="H808" s="4">
        <v>46608</v>
      </c>
      <c r="I808" s="8">
        <v>2292</v>
      </c>
      <c r="J808" s="8">
        <v>305867482</v>
      </c>
      <c r="K808" s="8">
        <v>84</v>
      </c>
      <c r="N808" s="8">
        <v>1.3599999999999999</v>
      </c>
      <c r="O808" s="71">
        <v>26129.84</v>
      </c>
      <c r="P808" s="8">
        <v>23687.719999999998</v>
      </c>
      <c r="Q808" s="8">
        <v>1.384341</v>
      </c>
      <c r="R808" s="8">
        <v>26303.88</v>
      </c>
      <c r="S808" s="8">
        <v>1.384341</v>
      </c>
      <c r="T808" s="82">
        <v>26129.84</v>
      </c>
      <c r="U808" s="81" t="str">
        <f t="shared" si="24"/>
        <v>82020</v>
      </c>
      <c r="V808" s="80" t="str">
        <f t="shared" si="25"/>
        <v>Acima de 120 dias</v>
      </c>
    </row>
    <row r="809" spans="1:22" x14ac:dyDescent="0.3">
      <c r="A809" s="4">
        <v>44316</v>
      </c>
      <c r="B809" s="8">
        <v>29894663000189</v>
      </c>
      <c r="C809" s="8" t="s">
        <v>96</v>
      </c>
      <c r="D809" s="4">
        <v>44040</v>
      </c>
      <c r="E809" s="8">
        <v>210</v>
      </c>
      <c r="F809" s="4">
        <v>44172</v>
      </c>
      <c r="G809" s="8">
        <v>-144</v>
      </c>
      <c r="H809" s="4">
        <v>46119</v>
      </c>
      <c r="I809" s="8">
        <v>1803</v>
      </c>
      <c r="J809" s="8">
        <v>305914518</v>
      </c>
      <c r="K809" s="8">
        <v>72</v>
      </c>
      <c r="N809" s="8">
        <v>1.3599999999999999</v>
      </c>
      <c r="O809" s="71">
        <v>210</v>
      </c>
      <c r="P809" s="8">
        <v>9391.369999999999</v>
      </c>
      <c r="Q809" s="8">
        <v>1.6040220000000001</v>
      </c>
      <c r="R809" s="8">
        <v>210</v>
      </c>
      <c r="S809" s="8">
        <v>1.6040220000000001</v>
      </c>
      <c r="T809" s="82">
        <v>210</v>
      </c>
      <c r="U809" s="81" t="str">
        <f t="shared" si="24"/>
        <v>72020</v>
      </c>
      <c r="V809" s="80" t="str">
        <f t="shared" si="25"/>
        <v>Acima de 120 dias</v>
      </c>
    </row>
    <row r="810" spans="1:22" x14ac:dyDescent="0.3">
      <c r="A810" s="4">
        <v>44316</v>
      </c>
      <c r="B810" s="8">
        <v>29894663000189</v>
      </c>
      <c r="C810" s="8" t="s">
        <v>96</v>
      </c>
      <c r="D810" s="4">
        <v>44040</v>
      </c>
      <c r="E810" s="8">
        <v>63.58</v>
      </c>
      <c r="F810" s="4">
        <v>44081</v>
      </c>
      <c r="G810" s="8">
        <v>-235</v>
      </c>
      <c r="H810" s="4">
        <v>46484</v>
      </c>
      <c r="I810" s="8">
        <v>2168</v>
      </c>
      <c r="J810" s="8">
        <v>305925314</v>
      </c>
      <c r="K810" s="8">
        <v>84</v>
      </c>
      <c r="N810" s="8">
        <v>1.4455589160726874</v>
      </c>
      <c r="O810" s="71">
        <v>63.58</v>
      </c>
      <c r="P810" s="8">
        <v>3030.9799999999996</v>
      </c>
      <c r="Q810" s="8">
        <v>1.7979149999999999</v>
      </c>
      <c r="R810" s="8">
        <v>63.58</v>
      </c>
      <c r="S810" s="8">
        <v>1.7979149999999999</v>
      </c>
      <c r="T810" s="82">
        <v>63.58</v>
      </c>
      <c r="U810" s="81" t="str">
        <f t="shared" si="24"/>
        <v>72020</v>
      </c>
      <c r="V810" s="80" t="str">
        <f t="shared" si="25"/>
        <v>Acima de 120 dias</v>
      </c>
    </row>
    <row r="811" spans="1:22" x14ac:dyDescent="0.3">
      <c r="A811" s="4">
        <v>44316</v>
      </c>
      <c r="B811" s="8">
        <v>29894663000189</v>
      </c>
      <c r="C811" s="8" t="s">
        <v>96</v>
      </c>
      <c r="D811" s="4">
        <v>44040</v>
      </c>
      <c r="E811" s="8">
        <v>218.27</v>
      </c>
      <c r="F811" s="4">
        <v>44050</v>
      </c>
      <c r="G811" s="8">
        <v>-266</v>
      </c>
      <c r="H811" s="4">
        <v>46514</v>
      </c>
      <c r="I811" s="8">
        <v>2198</v>
      </c>
      <c r="J811" s="8">
        <v>305936062</v>
      </c>
      <c r="K811" s="8">
        <v>84</v>
      </c>
      <c r="N811" s="8">
        <v>1.4381128208971004</v>
      </c>
      <c r="O811" s="71">
        <v>10936.7</v>
      </c>
      <c r="P811" s="8">
        <v>10497.850000000004</v>
      </c>
      <c r="Q811" s="8">
        <v>1.785882</v>
      </c>
      <c r="R811" s="8">
        <v>11885.189999999999</v>
      </c>
      <c r="S811" s="8">
        <v>1.785882</v>
      </c>
      <c r="T811" s="82">
        <v>10936.7</v>
      </c>
      <c r="U811" s="81" t="str">
        <f t="shared" si="24"/>
        <v>72020</v>
      </c>
      <c r="V811" s="80" t="str">
        <f t="shared" si="25"/>
        <v>Acima de 120 dias</v>
      </c>
    </row>
    <row r="812" spans="1:22" x14ac:dyDescent="0.3">
      <c r="A812" s="4">
        <v>44316</v>
      </c>
      <c r="B812" s="8">
        <v>29894663000189</v>
      </c>
      <c r="C812" s="8" t="s">
        <v>96</v>
      </c>
      <c r="D812" s="4">
        <v>44040</v>
      </c>
      <c r="E812" s="8">
        <v>56.54</v>
      </c>
      <c r="F812" s="4">
        <v>44050</v>
      </c>
      <c r="G812" s="8">
        <v>-266</v>
      </c>
      <c r="H812" s="4">
        <v>46545</v>
      </c>
      <c r="I812" s="8">
        <v>2229</v>
      </c>
      <c r="J812" s="8">
        <v>305943416</v>
      </c>
      <c r="K812" s="8">
        <v>84</v>
      </c>
      <c r="N812" s="8">
        <v>1.4252680484559865</v>
      </c>
      <c r="O812" s="71">
        <v>2853.4100000000003</v>
      </c>
      <c r="P812" s="8">
        <v>2748.1599999999994</v>
      </c>
      <c r="Q812" s="8">
        <v>1.778151</v>
      </c>
      <c r="R812" s="8">
        <v>3108.36</v>
      </c>
      <c r="S812" s="8">
        <v>1.778151</v>
      </c>
      <c r="T812" s="82">
        <v>2853.4100000000003</v>
      </c>
      <c r="U812" s="81" t="str">
        <f t="shared" si="24"/>
        <v>72020</v>
      </c>
      <c r="V812" s="80" t="str">
        <f t="shared" si="25"/>
        <v>Acima de 120 dias</v>
      </c>
    </row>
    <row r="813" spans="1:22" x14ac:dyDescent="0.3">
      <c r="A813" s="4">
        <v>44316</v>
      </c>
      <c r="B813" s="8">
        <v>29894663000189</v>
      </c>
      <c r="C813" s="8" t="s">
        <v>96</v>
      </c>
      <c r="D813" s="4">
        <v>44134</v>
      </c>
      <c r="E813" s="8">
        <v>54.4</v>
      </c>
      <c r="F813" s="4">
        <v>44234</v>
      </c>
      <c r="G813" s="8">
        <v>-82</v>
      </c>
      <c r="H813" s="4">
        <v>46699</v>
      </c>
      <c r="I813" s="8">
        <v>2383</v>
      </c>
      <c r="J813" s="8">
        <v>305946695</v>
      </c>
      <c r="K813" s="8">
        <v>84</v>
      </c>
      <c r="N813" s="8">
        <v>1.4068769999999999</v>
      </c>
      <c r="O813" s="71">
        <v>2513.5299999999997</v>
      </c>
      <c r="P813" s="8">
        <v>2642.8399999999997</v>
      </c>
      <c r="Q813" s="8">
        <v>1.743063</v>
      </c>
      <c r="R813" s="8">
        <v>2770.95</v>
      </c>
      <c r="S813" s="8">
        <v>1.743063</v>
      </c>
      <c r="T813" s="82">
        <v>2513.5299999999997</v>
      </c>
      <c r="U813" s="81" t="str">
        <f t="shared" si="24"/>
        <v>102020</v>
      </c>
      <c r="V813" s="80" t="str">
        <f t="shared" si="25"/>
        <v>61 a 90 dias</v>
      </c>
    </row>
    <row r="814" spans="1:22" x14ac:dyDescent="0.3">
      <c r="A814" s="4">
        <v>44316</v>
      </c>
      <c r="B814" s="8">
        <v>29894663000189</v>
      </c>
      <c r="C814" s="8" t="s">
        <v>96</v>
      </c>
      <c r="D814" s="4">
        <v>44134</v>
      </c>
      <c r="E814" s="8">
        <v>52</v>
      </c>
      <c r="F814" s="4">
        <v>44323</v>
      </c>
      <c r="G814" s="8">
        <v>7</v>
      </c>
      <c r="H814" s="4">
        <v>46699</v>
      </c>
      <c r="I814" s="8">
        <v>2383</v>
      </c>
      <c r="J814" s="8">
        <v>305957244</v>
      </c>
      <c r="K814" s="8">
        <v>84</v>
      </c>
      <c r="N814" s="8">
        <v>1.413537</v>
      </c>
      <c r="O814" s="71">
        <v>2241.83</v>
      </c>
      <c r="P814" s="8">
        <v>2520.440000000001</v>
      </c>
      <c r="Q814" s="8">
        <v>1.7501869999999999</v>
      </c>
      <c r="R814" s="8">
        <v>2487.41</v>
      </c>
      <c r="S814" s="8">
        <v>1.7501869999999999</v>
      </c>
      <c r="T814" s="82">
        <v>2241.83</v>
      </c>
      <c r="U814" s="81" t="str">
        <f t="shared" si="24"/>
        <v>102020</v>
      </c>
      <c r="V814" s="80" t="str">
        <f t="shared" si="25"/>
        <v>1 a 30 dias</v>
      </c>
    </row>
    <row r="815" spans="1:22" x14ac:dyDescent="0.3">
      <c r="A815" s="4">
        <v>44316</v>
      </c>
      <c r="B815" s="8">
        <v>29894663000189</v>
      </c>
      <c r="C815" s="8" t="s">
        <v>96</v>
      </c>
      <c r="D815" s="4">
        <v>44074</v>
      </c>
      <c r="E815" s="8">
        <v>65.84</v>
      </c>
      <c r="F815" s="4">
        <v>44323</v>
      </c>
      <c r="G815" s="8">
        <v>7</v>
      </c>
      <c r="H815" s="4">
        <v>46608</v>
      </c>
      <c r="I815" s="8">
        <v>2292</v>
      </c>
      <c r="J815" s="8">
        <v>305960345</v>
      </c>
      <c r="K815" s="8">
        <v>84</v>
      </c>
      <c r="N815" s="8">
        <v>1.3599999999999999</v>
      </c>
      <c r="O815" s="71">
        <v>2954.34</v>
      </c>
      <c r="P815" s="8">
        <v>3297.2599999999975</v>
      </c>
      <c r="Q815" s="8">
        <v>1.5536000000000001</v>
      </c>
      <c r="R815" s="8">
        <v>3134.69</v>
      </c>
      <c r="S815" s="8">
        <v>1.5536000000000001</v>
      </c>
      <c r="T815" s="82">
        <v>2954.34</v>
      </c>
      <c r="U815" s="81" t="str">
        <f t="shared" si="24"/>
        <v>82020</v>
      </c>
      <c r="V815" s="80" t="str">
        <f t="shared" si="25"/>
        <v>1 a 30 dias</v>
      </c>
    </row>
    <row r="816" spans="1:22" x14ac:dyDescent="0.3">
      <c r="A816" s="4">
        <v>44316</v>
      </c>
      <c r="B816" s="8">
        <v>29894663000189</v>
      </c>
      <c r="C816" s="8" t="s">
        <v>96</v>
      </c>
      <c r="D816" s="4">
        <v>44074</v>
      </c>
      <c r="E816" s="8">
        <v>84.44</v>
      </c>
      <c r="F816" s="4">
        <v>44323</v>
      </c>
      <c r="G816" s="8">
        <v>7</v>
      </c>
      <c r="H816" s="4">
        <v>46638</v>
      </c>
      <c r="I816" s="8">
        <v>2322</v>
      </c>
      <c r="J816" s="8">
        <v>305968360</v>
      </c>
      <c r="K816" s="8">
        <v>84</v>
      </c>
      <c r="N816" s="8">
        <v>1.4173480000000001</v>
      </c>
      <c r="O816" s="71">
        <v>3593.73</v>
      </c>
      <c r="P816" s="8">
        <v>4089.0300000000011</v>
      </c>
      <c r="Q816" s="8">
        <v>1.7534909999999999</v>
      </c>
      <c r="R816" s="8">
        <v>3978.48</v>
      </c>
      <c r="S816" s="8">
        <v>1.7534909999999999</v>
      </c>
      <c r="T816" s="82">
        <v>3593.73</v>
      </c>
      <c r="U816" s="81" t="str">
        <f t="shared" si="24"/>
        <v>82020</v>
      </c>
      <c r="V816" s="80" t="str">
        <f t="shared" si="25"/>
        <v>1 a 30 dias</v>
      </c>
    </row>
    <row r="817" spans="1:22" x14ac:dyDescent="0.3">
      <c r="A817" s="4">
        <v>44316</v>
      </c>
      <c r="B817" s="8">
        <v>29894663000189</v>
      </c>
      <c r="C817" s="8" t="s">
        <v>96</v>
      </c>
      <c r="D817" s="4">
        <v>44074</v>
      </c>
      <c r="E817" s="8">
        <v>86.64</v>
      </c>
      <c r="F817" s="4">
        <v>44172</v>
      </c>
      <c r="G817" s="8">
        <v>-144</v>
      </c>
      <c r="H817" s="4">
        <v>46608</v>
      </c>
      <c r="I817" s="8">
        <v>2292</v>
      </c>
      <c r="J817" s="8">
        <v>305973410</v>
      </c>
      <c r="K817" s="8">
        <v>84</v>
      </c>
      <c r="N817" s="8">
        <v>1.438841</v>
      </c>
      <c r="O817" s="71">
        <v>4062.42</v>
      </c>
      <c r="P817" s="8">
        <v>4225.3299999999981</v>
      </c>
      <c r="Q817" s="8">
        <v>1.787015</v>
      </c>
      <c r="R817" s="8">
        <v>4459.43</v>
      </c>
      <c r="S817" s="8">
        <v>1.787015</v>
      </c>
      <c r="T817" s="82">
        <v>4062.42</v>
      </c>
      <c r="U817" s="81" t="str">
        <f t="shared" si="24"/>
        <v>82020</v>
      </c>
      <c r="V817" s="80" t="str">
        <f t="shared" si="25"/>
        <v>Acima de 120 dias</v>
      </c>
    </row>
    <row r="818" spans="1:22" x14ac:dyDescent="0.3">
      <c r="A818" s="4">
        <v>44316</v>
      </c>
      <c r="B818" s="8">
        <v>29894663000189</v>
      </c>
      <c r="C818" s="8" t="s">
        <v>96</v>
      </c>
      <c r="D818" s="4">
        <v>44074</v>
      </c>
      <c r="E818" s="8">
        <v>138.1</v>
      </c>
      <c r="F818" s="4">
        <v>44323</v>
      </c>
      <c r="G818" s="8">
        <v>7</v>
      </c>
      <c r="H818" s="4">
        <v>46638</v>
      </c>
      <c r="I818" s="8">
        <v>2322</v>
      </c>
      <c r="J818" s="8">
        <v>305976206</v>
      </c>
      <c r="K818" s="8">
        <v>84</v>
      </c>
      <c r="N818" s="8">
        <v>1.4179550000000001</v>
      </c>
      <c r="O818" s="71">
        <v>5876.2800000000007</v>
      </c>
      <c r="P818" s="8">
        <v>6686.079999999999</v>
      </c>
      <c r="Q818" s="8">
        <v>1.7541599999999999</v>
      </c>
      <c r="R818" s="8">
        <v>6505.4400000000005</v>
      </c>
      <c r="S818" s="8">
        <v>1.7541599999999999</v>
      </c>
      <c r="T818" s="82">
        <v>5876.2800000000007</v>
      </c>
      <c r="U818" s="81" t="str">
        <f t="shared" si="24"/>
        <v>82020</v>
      </c>
      <c r="V818" s="80" t="str">
        <f t="shared" si="25"/>
        <v>1 a 30 dias</v>
      </c>
    </row>
    <row r="819" spans="1:22" x14ac:dyDescent="0.3">
      <c r="A819" s="4">
        <v>44316</v>
      </c>
      <c r="B819" s="8">
        <v>29894663000189</v>
      </c>
      <c r="C819" s="8" t="s">
        <v>96</v>
      </c>
      <c r="D819" s="4">
        <v>44074</v>
      </c>
      <c r="E819" s="8">
        <v>234.88</v>
      </c>
      <c r="F819" s="4">
        <v>44262</v>
      </c>
      <c r="G819" s="8">
        <v>-54</v>
      </c>
      <c r="H819" s="4">
        <v>46699</v>
      </c>
      <c r="I819" s="8">
        <v>2383</v>
      </c>
      <c r="J819" s="8">
        <v>305981526</v>
      </c>
      <c r="K819" s="8">
        <v>84</v>
      </c>
      <c r="N819" s="8">
        <v>1.3599999999999999</v>
      </c>
      <c r="O819" s="71">
        <v>10917.63</v>
      </c>
      <c r="P819" s="8">
        <v>11289.270000000004</v>
      </c>
      <c r="Q819" s="8">
        <v>1.6467449999999999</v>
      </c>
      <c r="R819" s="8">
        <v>11898.25</v>
      </c>
      <c r="S819" s="8">
        <v>1.6467449999999999</v>
      </c>
      <c r="T819" s="82">
        <v>10917.63</v>
      </c>
      <c r="U819" s="81" t="str">
        <f t="shared" si="24"/>
        <v>82020</v>
      </c>
      <c r="V819" s="80" t="str">
        <f t="shared" si="25"/>
        <v>31 a 60 dias</v>
      </c>
    </row>
    <row r="820" spans="1:22" x14ac:dyDescent="0.3">
      <c r="A820" s="4">
        <v>44316</v>
      </c>
      <c r="B820" s="8">
        <v>29894663000189</v>
      </c>
      <c r="C820" s="8" t="s">
        <v>96</v>
      </c>
      <c r="D820" s="4">
        <v>44099</v>
      </c>
      <c r="E820" s="8">
        <v>299</v>
      </c>
      <c r="F820" s="4">
        <v>44293</v>
      </c>
      <c r="G820" s="8">
        <v>-23</v>
      </c>
      <c r="H820" s="4">
        <v>46699</v>
      </c>
      <c r="I820" s="8">
        <v>2383</v>
      </c>
      <c r="J820" s="8">
        <v>305983702</v>
      </c>
      <c r="K820" s="8">
        <v>84</v>
      </c>
      <c r="N820" s="8">
        <v>1.451673</v>
      </c>
      <c r="O820" s="71">
        <v>13003.33</v>
      </c>
      <c r="P820" s="8">
        <v>14064.799999999994</v>
      </c>
      <c r="Q820" s="8">
        <v>1.7989999999999999</v>
      </c>
      <c r="R820" s="8">
        <v>14430.69</v>
      </c>
      <c r="S820" s="8">
        <v>1.7989999999999999</v>
      </c>
      <c r="T820" s="82">
        <v>13003.33</v>
      </c>
      <c r="U820" s="81" t="str">
        <f t="shared" si="24"/>
        <v>92020</v>
      </c>
      <c r="V820" s="80" t="str">
        <f t="shared" si="25"/>
        <v>1 a 30 dias</v>
      </c>
    </row>
    <row r="821" spans="1:22" x14ac:dyDescent="0.3">
      <c r="A821" s="4">
        <v>44316</v>
      </c>
      <c r="B821" s="8">
        <v>29894663000189</v>
      </c>
      <c r="C821" s="8" t="s">
        <v>96</v>
      </c>
      <c r="D821" s="4">
        <v>43936</v>
      </c>
      <c r="E821" s="8">
        <v>37.700000000000003</v>
      </c>
      <c r="F821" s="4">
        <v>44172</v>
      </c>
      <c r="G821" s="8">
        <v>-144</v>
      </c>
      <c r="H821" s="4">
        <v>46090</v>
      </c>
      <c r="I821" s="8">
        <v>1774</v>
      </c>
      <c r="J821" s="8">
        <v>306009982</v>
      </c>
      <c r="K821" s="8">
        <v>72</v>
      </c>
      <c r="N821" s="8">
        <v>1.4949999999999999</v>
      </c>
      <c r="O821" s="71">
        <v>1496.82</v>
      </c>
      <c r="P821" s="8">
        <v>1637.8999999999994</v>
      </c>
      <c r="Q821" s="8">
        <v>2.0333079999999999</v>
      </c>
      <c r="R821" s="8">
        <v>1675.96</v>
      </c>
      <c r="S821" s="8">
        <v>2.0333079999999999</v>
      </c>
      <c r="T821" s="82">
        <v>1496.82</v>
      </c>
      <c r="U821" s="81" t="str">
        <f t="shared" si="24"/>
        <v>42020</v>
      </c>
      <c r="V821" s="80" t="str">
        <f t="shared" si="25"/>
        <v>Acima de 120 dias</v>
      </c>
    </row>
    <row r="822" spans="1:22" x14ac:dyDescent="0.3">
      <c r="A822" s="4">
        <v>44316</v>
      </c>
      <c r="B822" s="8">
        <v>29894663000189</v>
      </c>
      <c r="C822" s="8" t="s">
        <v>96</v>
      </c>
      <c r="D822" s="4">
        <v>44001</v>
      </c>
      <c r="E822" s="8">
        <v>91.07</v>
      </c>
      <c r="F822" s="4">
        <v>44323</v>
      </c>
      <c r="G822" s="8">
        <v>7</v>
      </c>
      <c r="H822" s="4">
        <v>46514</v>
      </c>
      <c r="I822" s="8">
        <v>2198</v>
      </c>
      <c r="J822" s="8">
        <v>306033585</v>
      </c>
      <c r="K822" s="8">
        <v>84</v>
      </c>
      <c r="N822" s="8">
        <v>1.4395318507977177</v>
      </c>
      <c r="O822" s="71">
        <v>3744.94</v>
      </c>
      <c r="P822" s="8">
        <v>4387.6900000000014</v>
      </c>
      <c r="Q822" s="8">
        <v>1.784491</v>
      </c>
      <c r="R822" s="8">
        <v>4137.55</v>
      </c>
      <c r="S822" s="8">
        <v>1.784491</v>
      </c>
      <c r="T822" s="82">
        <v>3744.94</v>
      </c>
      <c r="U822" s="81" t="str">
        <f t="shared" si="24"/>
        <v>62020</v>
      </c>
      <c r="V822" s="80" t="str">
        <f t="shared" si="25"/>
        <v>1 a 30 dias</v>
      </c>
    </row>
    <row r="823" spans="1:22" x14ac:dyDescent="0.3">
      <c r="A823" s="4">
        <v>44316</v>
      </c>
      <c r="B823" s="8">
        <v>29894663000189</v>
      </c>
      <c r="C823" s="8" t="s">
        <v>96</v>
      </c>
      <c r="D823" s="4">
        <v>44040</v>
      </c>
      <c r="E823" s="8">
        <v>191.15</v>
      </c>
      <c r="F823" s="4">
        <v>44081</v>
      </c>
      <c r="G823" s="8">
        <v>-235</v>
      </c>
      <c r="H823" s="4">
        <v>45084</v>
      </c>
      <c r="I823" s="8">
        <v>768</v>
      </c>
      <c r="J823" s="8">
        <v>306049551</v>
      </c>
      <c r="K823" s="8">
        <v>36</v>
      </c>
      <c r="N823" s="8">
        <v>1.3599999999999999</v>
      </c>
      <c r="O823" s="71">
        <v>5538.0499999999993</v>
      </c>
      <c r="P823" s="8">
        <v>5325.76</v>
      </c>
      <c r="Q823" s="8">
        <v>1.79521</v>
      </c>
      <c r="R823" s="8">
        <v>5744.92</v>
      </c>
      <c r="S823" s="8">
        <v>1.79521</v>
      </c>
      <c r="T823" s="82">
        <v>5538.0499999999993</v>
      </c>
      <c r="U823" s="81" t="str">
        <f t="shared" si="24"/>
        <v>72020</v>
      </c>
      <c r="V823" s="80" t="str">
        <f t="shared" si="25"/>
        <v>Acima de 120 dias</v>
      </c>
    </row>
    <row r="824" spans="1:22" x14ac:dyDescent="0.3">
      <c r="A824" s="4">
        <v>44316</v>
      </c>
      <c r="B824" s="8">
        <v>29894663000189</v>
      </c>
      <c r="C824" s="8" t="s">
        <v>96</v>
      </c>
      <c r="D824" s="4">
        <v>43978</v>
      </c>
      <c r="E824" s="8">
        <v>391.58</v>
      </c>
      <c r="F824" s="4">
        <v>44019</v>
      </c>
      <c r="G824" s="8">
        <v>-297</v>
      </c>
      <c r="H824" s="4">
        <v>46119</v>
      </c>
      <c r="I824" s="8">
        <v>1803</v>
      </c>
      <c r="J824" s="8">
        <v>306122812</v>
      </c>
      <c r="K824" s="8">
        <v>72</v>
      </c>
      <c r="N824" s="8">
        <v>1.4014284920943103</v>
      </c>
      <c r="O824" s="71">
        <v>18428.66</v>
      </c>
      <c r="P824" s="8">
        <v>17586.240000000002</v>
      </c>
      <c r="Q824" s="8">
        <v>1.791933</v>
      </c>
      <c r="R824" s="8">
        <v>19897.77</v>
      </c>
      <c r="S824" s="8">
        <v>1.791933</v>
      </c>
      <c r="T824" s="82">
        <v>18428.66</v>
      </c>
      <c r="U824" s="81" t="str">
        <f t="shared" si="24"/>
        <v>52020</v>
      </c>
      <c r="V824" s="80" t="str">
        <f t="shared" si="25"/>
        <v>Acima de 120 dias</v>
      </c>
    </row>
    <row r="825" spans="1:22" x14ac:dyDescent="0.3">
      <c r="A825" s="4">
        <v>44316</v>
      </c>
      <c r="B825" s="8">
        <v>29894663000189</v>
      </c>
      <c r="C825" s="8" t="s">
        <v>96</v>
      </c>
      <c r="D825" s="4">
        <v>44134</v>
      </c>
      <c r="E825" s="8">
        <v>52.15</v>
      </c>
      <c r="F825" s="4">
        <v>44262</v>
      </c>
      <c r="G825" s="8">
        <v>-54</v>
      </c>
      <c r="H825" s="4">
        <v>46699</v>
      </c>
      <c r="I825" s="8">
        <v>2383</v>
      </c>
      <c r="J825" s="8">
        <v>306134159</v>
      </c>
      <c r="K825" s="8">
        <v>84</v>
      </c>
      <c r="N825" s="8">
        <v>1.4156930000000001</v>
      </c>
      <c r="O825" s="71">
        <v>2351.0499999999997</v>
      </c>
      <c r="P825" s="8">
        <v>2525.8100000000009</v>
      </c>
      <c r="Q825" s="8">
        <v>1.752534</v>
      </c>
      <c r="R825" s="8">
        <v>2597.25</v>
      </c>
      <c r="S825" s="8">
        <v>1.752534</v>
      </c>
      <c r="T825" s="82">
        <v>2351.0499999999997</v>
      </c>
      <c r="U825" s="81" t="str">
        <f t="shared" si="24"/>
        <v>102020</v>
      </c>
      <c r="V825" s="80" t="str">
        <f t="shared" si="25"/>
        <v>31 a 60 dias</v>
      </c>
    </row>
    <row r="826" spans="1:22" x14ac:dyDescent="0.3">
      <c r="A826" s="4">
        <v>44316</v>
      </c>
      <c r="B826" s="8">
        <v>29894663000189</v>
      </c>
      <c r="C826" s="8" t="s">
        <v>96</v>
      </c>
      <c r="D826" s="4">
        <v>44001</v>
      </c>
      <c r="E826" s="8">
        <v>340.28</v>
      </c>
      <c r="F826" s="4">
        <v>44019</v>
      </c>
      <c r="G826" s="8">
        <v>-297</v>
      </c>
      <c r="H826" s="4">
        <v>46545</v>
      </c>
      <c r="I826" s="8">
        <v>2229</v>
      </c>
      <c r="J826" s="8">
        <v>306145178</v>
      </c>
      <c r="K826" s="8">
        <v>84</v>
      </c>
      <c r="N826" s="8">
        <v>1.4531509999999999</v>
      </c>
      <c r="O826" s="71">
        <v>17430.03</v>
      </c>
      <c r="P826" s="8">
        <v>16420.180000000008</v>
      </c>
      <c r="Q826" s="8">
        <v>1.7989999999999999</v>
      </c>
      <c r="R826" s="8">
        <v>18917.629999999997</v>
      </c>
      <c r="S826" s="8">
        <v>1.7989999999999999</v>
      </c>
      <c r="T826" s="82">
        <v>17430.03</v>
      </c>
      <c r="U826" s="81" t="str">
        <f t="shared" si="24"/>
        <v>62020</v>
      </c>
      <c r="V826" s="80" t="str">
        <f t="shared" si="25"/>
        <v>Acima de 120 dias</v>
      </c>
    </row>
    <row r="827" spans="1:22" x14ac:dyDescent="0.3">
      <c r="A827" s="4">
        <v>44316</v>
      </c>
      <c r="B827" s="8">
        <v>29894663000189</v>
      </c>
      <c r="C827" s="8" t="s">
        <v>96</v>
      </c>
      <c r="D827" s="4">
        <v>44040</v>
      </c>
      <c r="E827" s="8">
        <v>54.4</v>
      </c>
      <c r="F827" s="4">
        <v>44172</v>
      </c>
      <c r="G827" s="8">
        <v>-144</v>
      </c>
      <c r="H827" s="4">
        <v>46545</v>
      </c>
      <c r="I827" s="8">
        <v>2229</v>
      </c>
      <c r="J827" s="8">
        <v>306147551</v>
      </c>
      <c r="K827" s="8">
        <v>84</v>
      </c>
      <c r="N827" s="8">
        <v>1.4332583697234347</v>
      </c>
      <c r="O827" s="71">
        <v>2522.83</v>
      </c>
      <c r="P827" s="8">
        <v>2637.1500000000005</v>
      </c>
      <c r="Q827" s="8">
        <v>1.7859069999999999</v>
      </c>
      <c r="R827" s="8">
        <v>2767.12</v>
      </c>
      <c r="S827" s="8">
        <v>1.7859069999999999</v>
      </c>
      <c r="T827" s="82">
        <v>2522.83</v>
      </c>
      <c r="U827" s="81" t="str">
        <f t="shared" si="24"/>
        <v>72020</v>
      </c>
      <c r="V827" s="80" t="str">
        <f t="shared" si="25"/>
        <v>Acima de 120 dias</v>
      </c>
    </row>
    <row r="828" spans="1:22" x14ac:dyDescent="0.3">
      <c r="A828" s="4">
        <v>44316</v>
      </c>
      <c r="B828" s="8">
        <v>29894663000189</v>
      </c>
      <c r="C828" s="8" t="s">
        <v>96</v>
      </c>
      <c r="D828" s="4">
        <v>44138</v>
      </c>
      <c r="E828" s="8">
        <v>631.95000000000005</v>
      </c>
      <c r="F828" s="4">
        <v>44323</v>
      </c>
      <c r="G828" s="8">
        <v>7</v>
      </c>
      <c r="H828" s="4">
        <v>46575</v>
      </c>
      <c r="I828" s="8">
        <v>2259</v>
      </c>
      <c r="J828" s="8">
        <v>306151461</v>
      </c>
      <c r="K828" s="8">
        <v>84</v>
      </c>
      <c r="N828" s="8">
        <v>1.389516</v>
      </c>
      <c r="O828" s="71">
        <v>26701.530000000002</v>
      </c>
      <c r="P828" s="8">
        <v>30778.829999999991</v>
      </c>
      <c r="Q828" s="8">
        <v>1.7352650000000001</v>
      </c>
      <c r="R828" s="8">
        <v>29593.23</v>
      </c>
      <c r="S828" s="8">
        <v>1.7352650000000001</v>
      </c>
      <c r="T828" s="82">
        <v>26701.530000000002</v>
      </c>
      <c r="U828" s="81" t="str">
        <f t="shared" si="24"/>
        <v>112020</v>
      </c>
      <c r="V828" s="80" t="str">
        <f t="shared" si="25"/>
        <v>1 a 30 dias</v>
      </c>
    </row>
    <row r="829" spans="1:22" x14ac:dyDescent="0.3">
      <c r="A829" s="4">
        <v>44316</v>
      </c>
      <c r="B829" s="8">
        <v>29894663000189</v>
      </c>
      <c r="C829" s="8" t="s">
        <v>96</v>
      </c>
      <c r="D829" s="4">
        <v>44040</v>
      </c>
      <c r="E829" s="8">
        <v>301.10000000000002</v>
      </c>
      <c r="F829" s="4">
        <v>44050</v>
      </c>
      <c r="G829" s="8">
        <v>-266</v>
      </c>
      <c r="H829" s="4">
        <v>46545</v>
      </c>
      <c r="I829" s="8">
        <v>2229</v>
      </c>
      <c r="J829" s="8">
        <v>306151876</v>
      </c>
      <c r="K829" s="8">
        <v>84</v>
      </c>
      <c r="N829" s="8">
        <v>1.4385958804395584</v>
      </c>
      <c r="O829" s="71">
        <v>1505.5</v>
      </c>
      <c r="P829" s="8">
        <v>14570.659999999994</v>
      </c>
      <c r="Q829" s="8">
        <v>1.7866109999999999</v>
      </c>
      <c r="R829" s="8">
        <v>1505.5</v>
      </c>
      <c r="S829" s="8">
        <v>1.7866109999999999</v>
      </c>
      <c r="T829" s="82">
        <v>1505.5</v>
      </c>
      <c r="U829" s="81" t="str">
        <f t="shared" si="24"/>
        <v>72020</v>
      </c>
      <c r="V829" s="80" t="str">
        <f t="shared" si="25"/>
        <v>Acima de 120 dias</v>
      </c>
    </row>
    <row r="830" spans="1:22" x14ac:dyDescent="0.3">
      <c r="A830" s="4">
        <v>44316</v>
      </c>
      <c r="B830" s="8">
        <v>29894663000189</v>
      </c>
      <c r="C830" s="8" t="s">
        <v>96</v>
      </c>
      <c r="D830" s="4">
        <v>44099</v>
      </c>
      <c r="E830" s="8">
        <v>49.8</v>
      </c>
      <c r="F830" s="4">
        <v>44293</v>
      </c>
      <c r="G830" s="8">
        <v>-23</v>
      </c>
      <c r="H830" s="4">
        <v>46575</v>
      </c>
      <c r="I830" s="8">
        <v>2259</v>
      </c>
      <c r="J830" s="8">
        <v>306159809</v>
      </c>
      <c r="K830" s="8">
        <v>84</v>
      </c>
      <c r="N830" s="8">
        <v>1.3922159999999999</v>
      </c>
      <c r="O830" s="71">
        <v>2153.23</v>
      </c>
      <c r="P830" s="8">
        <v>2429.7100000000009</v>
      </c>
      <c r="Q830" s="8">
        <v>1.736405</v>
      </c>
      <c r="R830" s="8">
        <v>2379.9499999999998</v>
      </c>
      <c r="S830" s="8">
        <v>1.736405</v>
      </c>
      <c r="T830" s="82">
        <v>2153.23</v>
      </c>
      <c r="U830" s="81" t="str">
        <f t="shared" si="24"/>
        <v>92020</v>
      </c>
      <c r="V830" s="80" t="str">
        <f t="shared" si="25"/>
        <v>1 a 30 dias</v>
      </c>
    </row>
    <row r="831" spans="1:22" x14ac:dyDescent="0.3">
      <c r="A831" s="4">
        <v>44316</v>
      </c>
      <c r="B831" s="8">
        <v>29894663000189</v>
      </c>
      <c r="C831" s="8" t="s">
        <v>96</v>
      </c>
      <c r="D831" s="4">
        <v>44040</v>
      </c>
      <c r="E831" s="8">
        <v>137.78</v>
      </c>
      <c r="F831" s="4">
        <v>44323</v>
      </c>
      <c r="G831" s="8">
        <v>7</v>
      </c>
      <c r="H831" s="4">
        <v>46119</v>
      </c>
      <c r="I831" s="8">
        <v>1803</v>
      </c>
      <c r="J831" s="8">
        <v>306221832</v>
      </c>
      <c r="K831" s="8">
        <v>72</v>
      </c>
      <c r="N831" s="8">
        <v>1.4030431034460042</v>
      </c>
      <c r="O831" s="71">
        <v>5101.7199999999993</v>
      </c>
      <c r="P831" s="8">
        <v>6085.3700000000017</v>
      </c>
      <c r="Q831" s="8">
        <v>1.7957810000000001</v>
      </c>
      <c r="R831" s="8">
        <v>5621.0599999999995</v>
      </c>
      <c r="S831" s="8">
        <v>1.7957810000000001</v>
      </c>
      <c r="T831" s="82">
        <v>5101.7199999999993</v>
      </c>
      <c r="U831" s="81" t="str">
        <f t="shared" si="24"/>
        <v>72020</v>
      </c>
      <c r="V831" s="80" t="str">
        <f t="shared" si="25"/>
        <v>1 a 30 dias</v>
      </c>
    </row>
    <row r="832" spans="1:22" x14ac:dyDescent="0.3">
      <c r="A832" s="4">
        <v>44316</v>
      </c>
      <c r="B832" s="8">
        <v>29894663000189</v>
      </c>
      <c r="C832" s="8" t="s">
        <v>96</v>
      </c>
      <c r="D832" s="4">
        <v>43978</v>
      </c>
      <c r="E832" s="8">
        <v>262.08999999999997</v>
      </c>
      <c r="F832" s="4">
        <v>44019</v>
      </c>
      <c r="G832" s="8">
        <v>-297</v>
      </c>
      <c r="H832" s="4">
        <v>46514</v>
      </c>
      <c r="I832" s="8">
        <v>2198</v>
      </c>
      <c r="J832" s="8">
        <v>306230527</v>
      </c>
      <c r="K832" s="8">
        <v>84</v>
      </c>
      <c r="N832" s="8">
        <v>1.3979820000000001</v>
      </c>
      <c r="O832" s="71">
        <v>13525.81</v>
      </c>
      <c r="P832" s="8">
        <v>12930.13</v>
      </c>
      <c r="Q832" s="8">
        <v>1.7428269999999999</v>
      </c>
      <c r="R832" s="8">
        <v>14676.07</v>
      </c>
      <c r="S832" s="8">
        <v>1.7428269999999999</v>
      </c>
      <c r="T832" s="82">
        <v>13525.81</v>
      </c>
      <c r="U832" s="81" t="str">
        <f t="shared" si="24"/>
        <v>52020</v>
      </c>
      <c r="V832" s="80" t="str">
        <f t="shared" si="25"/>
        <v>Acima de 120 dias</v>
      </c>
    </row>
    <row r="833" spans="1:22" x14ac:dyDescent="0.3">
      <c r="A833" s="4">
        <v>44316</v>
      </c>
      <c r="B833" s="8">
        <v>29894663000189</v>
      </c>
      <c r="C833" s="8" t="s">
        <v>96</v>
      </c>
      <c r="D833" s="4">
        <v>43978</v>
      </c>
      <c r="E833" s="8">
        <v>704</v>
      </c>
      <c r="F833" s="4">
        <v>44293</v>
      </c>
      <c r="G833" s="8">
        <v>-23</v>
      </c>
      <c r="H833" s="4">
        <v>46514</v>
      </c>
      <c r="I833" s="8">
        <v>2198</v>
      </c>
      <c r="J833" s="8">
        <v>306231820</v>
      </c>
      <c r="K833" s="8">
        <v>84</v>
      </c>
      <c r="N833" s="8">
        <v>1.4416850000000001</v>
      </c>
      <c r="O833" s="71">
        <v>29613.86</v>
      </c>
      <c r="P833" s="8">
        <v>34224.14</v>
      </c>
      <c r="Q833" s="8">
        <v>1.78945</v>
      </c>
      <c r="R833" s="8">
        <v>32668.22</v>
      </c>
      <c r="S833" s="8">
        <v>1.78945</v>
      </c>
      <c r="T833" s="82">
        <v>29613.86</v>
      </c>
      <c r="U833" s="81" t="str">
        <f t="shared" si="24"/>
        <v>52020</v>
      </c>
      <c r="V833" s="80" t="str">
        <f t="shared" si="25"/>
        <v>1 a 30 dias</v>
      </c>
    </row>
    <row r="834" spans="1:22" x14ac:dyDescent="0.3">
      <c r="A834" s="4">
        <v>44316</v>
      </c>
      <c r="B834" s="8">
        <v>29894663000189</v>
      </c>
      <c r="C834" s="8" t="s">
        <v>96</v>
      </c>
      <c r="D834" s="4">
        <v>44134</v>
      </c>
      <c r="E834" s="8">
        <v>120</v>
      </c>
      <c r="F834" s="4">
        <v>44323</v>
      </c>
      <c r="G834" s="8">
        <v>7</v>
      </c>
      <c r="H834" s="4">
        <v>46699</v>
      </c>
      <c r="I834" s="8">
        <v>2383</v>
      </c>
      <c r="J834" s="8">
        <v>306240782</v>
      </c>
      <c r="K834" s="8">
        <v>84</v>
      </c>
      <c r="N834" s="8">
        <v>1.421054</v>
      </c>
      <c r="O834" s="71">
        <v>5161.1899999999996</v>
      </c>
      <c r="P834" s="8">
        <v>5801.3199999999988</v>
      </c>
      <c r="Q834" s="8">
        <v>1.7581850000000001</v>
      </c>
      <c r="R834" s="8">
        <v>5726.63</v>
      </c>
      <c r="S834" s="8">
        <v>1.7581850000000001</v>
      </c>
      <c r="T834" s="82">
        <v>5161.1899999999996</v>
      </c>
      <c r="U834" s="81" t="str">
        <f t="shared" ref="U834:U897" si="26">MONTH(D834)&amp;YEAR(D834)</f>
        <v>102020</v>
      </c>
      <c r="V834" s="80" t="str">
        <f t="shared" si="25"/>
        <v>1 a 30 dias</v>
      </c>
    </row>
    <row r="835" spans="1:22" x14ac:dyDescent="0.3">
      <c r="A835" s="4">
        <v>44316</v>
      </c>
      <c r="B835" s="8">
        <v>29894663000189</v>
      </c>
      <c r="C835" s="8" t="s">
        <v>96</v>
      </c>
      <c r="D835" s="4">
        <v>44074</v>
      </c>
      <c r="E835" s="8">
        <v>155</v>
      </c>
      <c r="F835" s="4">
        <v>44262</v>
      </c>
      <c r="G835" s="8">
        <v>-54</v>
      </c>
      <c r="H835" s="4">
        <v>46575</v>
      </c>
      <c r="I835" s="8">
        <v>2259</v>
      </c>
      <c r="J835" s="8">
        <v>306250084</v>
      </c>
      <c r="K835" s="8">
        <v>84</v>
      </c>
      <c r="N835" s="8">
        <v>1.3599999999999999</v>
      </c>
      <c r="O835" s="71">
        <v>7699.29</v>
      </c>
      <c r="P835" s="8">
        <v>7712.829999999999</v>
      </c>
      <c r="Q835" s="8">
        <v>1.3303940000000001</v>
      </c>
      <c r="R835" s="8">
        <v>7634.12</v>
      </c>
      <c r="S835" s="8">
        <v>1.3303940000000001</v>
      </c>
      <c r="T835" s="82">
        <v>7699.29</v>
      </c>
      <c r="U835" s="81" t="str">
        <f t="shared" si="26"/>
        <v>82020</v>
      </c>
      <c r="V835" s="80" t="str">
        <f t="shared" ref="V835:V898" si="27">_xlfn.IFS(G835&lt;-120,"Acima de 120 dias",G835&lt;=-90,"91 a 120 dias",G835&lt;=-61,"61 a 90 dias",G835&lt;=-31,"31 a 60 dias",G835&gt;=-30,"1 a 30 dias")</f>
        <v>31 a 60 dias</v>
      </c>
    </row>
    <row r="836" spans="1:22" x14ac:dyDescent="0.3">
      <c r="A836" s="4">
        <v>44316</v>
      </c>
      <c r="B836" s="8">
        <v>29894663000189</v>
      </c>
      <c r="C836" s="8" t="s">
        <v>96</v>
      </c>
      <c r="D836" s="4">
        <v>44099</v>
      </c>
      <c r="E836" s="8">
        <v>271.85000000000002</v>
      </c>
      <c r="F836" s="4">
        <v>44142</v>
      </c>
      <c r="G836" s="8">
        <v>-174</v>
      </c>
      <c r="H836" s="4">
        <v>46638</v>
      </c>
      <c r="I836" s="8">
        <v>2322</v>
      </c>
      <c r="J836" s="8">
        <v>306275427</v>
      </c>
      <c r="K836" s="8">
        <v>84</v>
      </c>
      <c r="N836" s="8">
        <v>1.3599999999999999</v>
      </c>
      <c r="O836" s="71">
        <v>14737.640000000001</v>
      </c>
      <c r="P836" s="8">
        <v>13581.049999999994</v>
      </c>
      <c r="Q836" s="8">
        <v>1.342778</v>
      </c>
      <c r="R836" s="8">
        <v>14670.17</v>
      </c>
      <c r="S836" s="8">
        <v>1.342778</v>
      </c>
      <c r="T836" s="82">
        <v>14737.640000000001</v>
      </c>
      <c r="U836" s="81" t="str">
        <f t="shared" si="26"/>
        <v>92020</v>
      </c>
      <c r="V836" s="80" t="str">
        <f t="shared" si="27"/>
        <v>Acima de 120 dias</v>
      </c>
    </row>
    <row r="837" spans="1:22" x14ac:dyDescent="0.3">
      <c r="A837" s="4">
        <v>44316</v>
      </c>
      <c r="B837" s="8">
        <v>29894663000189</v>
      </c>
      <c r="C837" s="8" t="s">
        <v>96</v>
      </c>
      <c r="D837" s="4">
        <v>44074</v>
      </c>
      <c r="E837" s="8">
        <v>134</v>
      </c>
      <c r="F837" s="4">
        <v>44323</v>
      </c>
      <c r="G837" s="8">
        <v>7</v>
      </c>
      <c r="H837" s="4">
        <v>46638</v>
      </c>
      <c r="I837" s="8">
        <v>2322</v>
      </c>
      <c r="J837" s="8">
        <v>306280581</v>
      </c>
      <c r="K837" s="8">
        <v>84</v>
      </c>
      <c r="N837" s="8">
        <v>1.455311</v>
      </c>
      <c r="O837" s="71">
        <v>5635.94</v>
      </c>
      <c r="P837" s="8">
        <v>6404.7400000000007</v>
      </c>
      <c r="Q837" s="8">
        <v>1.79382</v>
      </c>
      <c r="R837" s="8">
        <v>6239.91</v>
      </c>
      <c r="S837" s="8">
        <v>1.79382</v>
      </c>
      <c r="T837" s="82">
        <v>5635.94</v>
      </c>
      <c r="U837" s="81" t="str">
        <f t="shared" si="26"/>
        <v>82020</v>
      </c>
      <c r="V837" s="80" t="str">
        <f t="shared" si="27"/>
        <v>1 a 30 dias</v>
      </c>
    </row>
    <row r="838" spans="1:22" x14ac:dyDescent="0.3">
      <c r="A838" s="4">
        <v>44316</v>
      </c>
      <c r="B838" s="8">
        <v>29894663000189</v>
      </c>
      <c r="C838" s="8" t="s">
        <v>96</v>
      </c>
      <c r="D838" s="4">
        <v>43936</v>
      </c>
      <c r="E838" s="8">
        <v>14.2</v>
      </c>
      <c r="F838" s="4">
        <v>44050</v>
      </c>
      <c r="G838" s="8">
        <v>-266</v>
      </c>
      <c r="H838" s="4">
        <v>46090</v>
      </c>
      <c r="I838" s="8">
        <v>1774</v>
      </c>
      <c r="J838" s="8">
        <v>306316800</v>
      </c>
      <c r="K838" s="8">
        <v>72</v>
      </c>
      <c r="N838" s="8">
        <v>1.4949999999999999</v>
      </c>
      <c r="O838" s="71">
        <v>620.37</v>
      </c>
      <c r="P838" s="8">
        <v>616.98000000000025</v>
      </c>
      <c r="Q838" s="8">
        <v>2.0354679999999998</v>
      </c>
      <c r="R838" s="8">
        <v>688.05</v>
      </c>
      <c r="S838" s="8">
        <v>2.0354679999999998</v>
      </c>
      <c r="T838" s="82">
        <v>620.37</v>
      </c>
      <c r="U838" s="81" t="str">
        <f t="shared" si="26"/>
        <v>42020</v>
      </c>
      <c r="V838" s="80" t="str">
        <f t="shared" si="27"/>
        <v>Acima de 120 dias</v>
      </c>
    </row>
    <row r="839" spans="1:22" x14ac:dyDescent="0.3">
      <c r="A839" s="4">
        <v>44316</v>
      </c>
      <c r="B839" s="8">
        <v>29894663000189</v>
      </c>
      <c r="C839" s="8" t="s">
        <v>96</v>
      </c>
      <c r="D839" s="4">
        <v>43978</v>
      </c>
      <c r="E839" s="8">
        <v>112.17</v>
      </c>
      <c r="F839" s="4">
        <v>44323</v>
      </c>
      <c r="G839" s="8">
        <v>7</v>
      </c>
      <c r="H839" s="4">
        <v>46119</v>
      </c>
      <c r="I839" s="8">
        <v>1803</v>
      </c>
      <c r="J839" s="8">
        <v>306318949</v>
      </c>
      <c r="K839" s="8">
        <v>72</v>
      </c>
      <c r="N839" s="8">
        <v>1.3599999999999999</v>
      </c>
      <c r="O839" s="71">
        <v>4335.83</v>
      </c>
      <c r="P839" s="8">
        <v>5099.9500000000025</v>
      </c>
      <c r="Q839" s="8">
        <v>1.618811</v>
      </c>
      <c r="R839" s="8">
        <v>4626.3</v>
      </c>
      <c r="S839" s="8">
        <v>1.618811</v>
      </c>
      <c r="T839" s="82">
        <v>4335.83</v>
      </c>
      <c r="U839" s="81" t="str">
        <f t="shared" si="26"/>
        <v>52020</v>
      </c>
      <c r="V839" s="80" t="str">
        <f t="shared" si="27"/>
        <v>1 a 30 dias</v>
      </c>
    </row>
    <row r="840" spans="1:22" x14ac:dyDescent="0.3">
      <c r="A840" s="4">
        <v>44316</v>
      </c>
      <c r="B840" s="8">
        <v>29894663000189</v>
      </c>
      <c r="C840" s="8" t="s">
        <v>96</v>
      </c>
      <c r="D840" s="4">
        <v>43978</v>
      </c>
      <c r="E840" s="8">
        <v>114.3</v>
      </c>
      <c r="F840" s="4">
        <v>44203</v>
      </c>
      <c r="G840" s="8">
        <v>-113</v>
      </c>
      <c r="H840" s="4">
        <v>46484</v>
      </c>
      <c r="I840" s="8">
        <v>2168</v>
      </c>
      <c r="J840" s="8">
        <v>306325297</v>
      </c>
      <c r="K840" s="8">
        <v>84</v>
      </c>
      <c r="N840" s="8">
        <v>1.4373692988376148</v>
      </c>
      <c r="O840" s="71">
        <v>5125.41</v>
      </c>
      <c r="P840" s="8">
        <v>5530.4300000000012</v>
      </c>
      <c r="Q840" s="8">
        <v>1.7848550000000001</v>
      </c>
      <c r="R840" s="8">
        <v>5613.06</v>
      </c>
      <c r="S840" s="8">
        <v>1.7848550000000001</v>
      </c>
      <c r="T840" s="82">
        <v>5125.41</v>
      </c>
      <c r="U840" s="81" t="str">
        <f t="shared" si="26"/>
        <v>52020</v>
      </c>
      <c r="V840" s="80" t="str">
        <f t="shared" si="27"/>
        <v>91 a 120 dias</v>
      </c>
    </row>
    <row r="841" spans="1:22" x14ac:dyDescent="0.3">
      <c r="A841" s="4">
        <v>44316</v>
      </c>
      <c r="B841" s="8">
        <v>29894663000189</v>
      </c>
      <c r="C841" s="8" t="s">
        <v>96</v>
      </c>
      <c r="D841" s="4">
        <v>44134</v>
      </c>
      <c r="E841" s="8">
        <v>235</v>
      </c>
      <c r="F841" s="4">
        <v>44234</v>
      </c>
      <c r="G841" s="8">
        <v>-82</v>
      </c>
      <c r="H841" s="4">
        <v>46667</v>
      </c>
      <c r="I841" s="8">
        <v>2351</v>
      </c>
      <c r="J841" s="8">
        <v>306326256</v>
      </c>
      <c r="K841" s="8">
        <v>84</v>
      </c>
      <c r="N841" s="8">
        <v>1.4316880000000001</v>
      </c>
      <c r="O841" s="71">
        <v>10687.96</v>
      </c>
      <c r="P841" s="8">
        <v>11483.560000000007</v>
      </c>
      <c r="Q841" s="8">
        <v>1.7801640000000001</v>
      </c>
      <c r="R841" s="8">
        <v>11805.64</v>
      </c>
      <c r="S841" s="8">
        <v>1.7801640000000001</v>
      </c>
      <c r="T841" s="82">
        <v>10687.96</v>
      </c>
      <c r="U841" s="81" t="str">
        <f t="shared" si="26"/>
        <v>102020</v>
      </c>
      <c r="V841" s="80" t="str">
        <f t="shared" si="27"/>
        <v>61 a 90 dias</v>
      </c>
    </row>
    <row r="842" spans="1:22" x14ac:dyDescent="0.3">
      <c r="A842" s="4">
        <v>44316</v>
      </c>
      <c r="B842" s="8">
        <v>29894663000189</v>
      </c>
      <c r="C842" s="8" t="s">
        <v>96</v>
      </c>
      <c r="D842" s="4">
        <v>44134</v>
      </c>
      <c r="E842" s="8">
        <v>52.25</v>
      </c>
      <c r="F842" s="4">
        <v>44203</v>
      </c>
      <c r="G842" s="8">
        <v>-113</v>
      </c>
      <c r="H842" s="4">
        <v>46699</v>
      </c>
      <c r="I842" s="8">
        <v>2383</v>
      </c>
      <c r="J842" s="8">
        <v>306326476</v>
      </c>
      <c r="K842" s="8">
        <v>84</v>
      </c>
      <c r="N842" s="8">
        <v>1.409395</v>
      </c>
      <c r="O842" s="71">
        <v>2464.56</v>
      </c>
      <c r="P842" s="8">
        <v>2536.19</v>
      </c>
      <c r="Q842" s="8">
        <v>1.7458229999999999</v>
      </c>
      <c r="R842" s="8">
        <v>2711.67</v>
      </c>
      <c r="S842" s="8">
        <v>1.7458229999999999</v>
      </c>
      <c r="T842" s="82">
        <v>2464.56</v>
      </c>
      <c r="U842" s="81" t="str">
        <f t="shared" si="26"/>
        <v>102020</v>
      </c>
      <c r="V842" s="80" t="str">
        <f t="shared" si="27"/>
        <v>91 a 120 dias</v>
      </c>
    </row>
    <row r="843" spans="1:22" x14ac:dyDescent="0.3">
      <c r="A843" s="4">
        <v>44316</v>
      </c>
      <c r="B843" s="8">
        <v>29894663000189</v>
      </c>
      <c r="C843" s="8" t="s">
        <v>96</v>
      </c>
      <c r="D843" s="4">
        <v>44001</v>
      </c>
      <c r="E843" s="8">
        <v>170.7</v>
      </c>
      <c r="F843" s="4">
        <v>44354</v>
      </c>
      <c r="G843" s="8">
        <v>0</v>
      </c>
      <c r="H843" s="4">
        <v>46514</v>
      </c>
      <c r="I843" s="8">
        <v>2198</v>
      </c>
      <c r="J843" s="8">
        <v>306332431</v>
      </c>
      <c r="K843" s="8">
        <v>84</v>
      </c>
      <c r="N843" s="8">
        <v>1.4431525735059374</v>
      </c>
      <c r="O843" s="71">
        <v>6841.14</v>
      </c>
      <c r="P843" s="8">
        <v>8214.32</v>
      </c>
      <c r="Q843" s="8">
        <v>1.7883819999999999</v>
      </c>
      <c r="R843" s="8">
        <v>7576.36</v>
      </c>
      <c r="S843" s="8">
        <v>1.7883819999999999</v>
      </c>
      <c r="T843" s="71">
        <v>6841.14</v>
      </c>
      <c r="U843" s="81" t="str">
        <f t="shared" si="26"/>
        <v>62020</v>
      </c>
      <c r="V843" s="80" t="str">
        <f t="shared" si="27"/>
        <v>1 a 30 dias</v>
      </c>
    </row>
    <row r="844" spans="1:22" x14ac:dyDescent="0.3">
      <c r="A844" s="4">
        <v>44316</v>
      </c>
      <c r="B844" s="8">
        <v>29894663000189</v>
      </c>
      <c r="C844" s="8" t="s">
        <v>96</v>
      </c>
      <c r="D844" s="4">
        <v>44040</v>
      </c>
      <c r="E844" s="8">
        <v>46.86</v>
      </c>
      <c r="F844" s="4">
        <v>44262</v>
      </c>
      <c r="G844" s="8">
        <v>-54</v>
      </c>
      <c r="H844" s="4">
        <v>46545</v>
      </c>
      <c r="I844" s="8">
        <v>2229</v>
      </c>
      <c r="J844" s="8">
        <v>306335423</v>
      </c>
      <c r="K844" s="8">
        <v>84</v>
      </c>
      <c r="N844" s="8">
        <v>1.3599999999999999</v>
      </c>
      <c r="O844" s="71">
        <v>2131.14</v>
      </c>
      <c r="P844" s="8">
        <v>2328.02</v>
      </c>
      <c r="Q844" s="8">
        <v>1.613456</v>
      </c>
      <c r="R844" s="8">
        <v>2290.9299999999998</v>
      </c>
      <c r="S844" s="8">
        <v>1.613456</v>
      </c>
      <c r="T844" s="82">
        <v>2131.14</v>
      </c>
      <c r="U844" s="81" t="str">
        <f t="shared" si="26"/>
        <v>72020</v>
      </c>
      <c r="V844" s="80" t="str">
        <f t="shared" si="27"/>
        <v>31 a 60 dias</v>
      </c>
    </row>
    <row r="845" spans="1:22" x14ac:dyDescent="0.3">
      <c r="A845" s="4">
        <v>44316</v>
      </c>
      <c r="B845" s="8">
        <v>29894663000189</v>
      </c>
      <c r="C845" s="8" t="s">
        <v>96</v>
      </c>
      <c r="D845" s="4">
        <v>44099</v>
      </c>
      <c r="E845" s="8">
        <v>84.85</v>
      </c>
      <c r="F845" s="4">
        <v>44234</v>
      </c>
      <c r="G845" s="8">
        <v>-82</v>
      </c>
      <c r="H845" s="4">
        <v>46210</v>
      </c>
      <c r="I845" s="8">
        <v>1894</v>
      </c>
      <c r="J845" s="8">
        <v>306354503</v>
      </c>
      <c r="K845" s="8">
        <v>72</v>
      </c>
      <c r="N845" s="8">
        <v>1.3914120000000001</v>
      </c>
      <c r="O845" s="71">
        <v>3492.6600000000003</v>
      </c>
      <c r="P845" s="8">
        <v>3789.1199999999994</v>
      </c>
      <c r="Q845" s="8">
        <v>1.78156</v>
      </c>
      <c r="R845" s="8">
        <v>3834.78</v>
      </c>
      <c r="S845" s="8">
        <v>1.78156</v>
      </c>
      <c r="T845" s="82">
        <v>3492.6600000000003</v>
      </c>
      <c r="U845" s="81" t="str">
        <f t="shared" si="26"/>
        <v>92020</v>
      </c>
      <c r="V845" s="80" t="str">
        <f t="shared" si="27"/>
        <v>61 a 90 dias</v>
      </c>
    </row>
    <row r="846" spans="1:22" x14ac:dyDescent="0.3">
      <c r="A846" s="4">
        <v>44316</v>
      </c>
      <c r="B846" s="8">
        <v>29894663000189</v>
      </c>
      <c r="C846" s="8" t="s">
        <v>96</v>
      </c>
      <c r="D846" s="4">
        <v>44074</v>
      </c>
      <c r="E846" s="8">
        <v>77.099999999999994</v>
      </c>
      <c r="F846" s="4">
        <v>44234</v>
      </c>
      <c r="G846" s="8">
        <v>-82</v>
      </c>
      <c r="H846" s="4">
        <v>46608</v>
      </c>
      <c r="I846" s="8">
        <v>2292</v>
      </c>
      <c r="J846" s="8">
        <v>306362562</v>
      </c>
      <c r="K846" s="8">
        <v>84</v>
      </c>
      <c r="N846" s="8">
        <v>1.3587739999999999</v>
      </c>
      <c r="O846" s="71">
        <v>3542.34</v>
      </c>
      <c r="P846" s="8">
        <v>3862.7499999999986</v>
      </c>
      <c r="Q846" s="8">
        <v>1.7015089999999999</v>
      </c>
      <c r="R846" s="8">
        <v>3903.4900000000002</v>
      </c>
      <c r="S846" s="8">
        <v>1.7015089999999999</v>
      </c>
      <c r="T846" s="82">
        <v>3542.34</v>
      </c>
      <c r="U846" s="81" t="str">
        <f t="shared" si="26"/>
        <v>82020</v>
      </c>
      <c r="V846" s="80" t="str">
        <f t="shared" si="27"/>
        <v>61 a 90 dias</v>
      </c>
    </row>
    <row r="847" spans="1:22" x14ac:dyDescent="0.3">
      <c r="A847" s="4">
        <v>44316</v>
      </c>
      <c r="B847" s="8">
        <v>29894663000189</v>
      </c>
      <c r="C847" s="8" t="s">
        <v>96</v>
      </c>
      <c r="D847" s="4">
        <v>44040</v>
      </c>
      <c r="E847" s="8">
        <v>305.36</v>
      </c>
      <c r="F847" s="4">
        <v>44081</v>
      </c>
      <c r="G847" s="8">
        <v>-235</v>
      </c>
      <c r="H847" s="4">
        <v>46608</v>
      </c>
      <c r="I847" s="8">
        <v>2292</v>
      </c>
      <c r="J847" s="8">
        <v>306364213</v>
      </c>
      <c r="K847" s="8">
        <v>84</v>
      </c>
      <c r="N847" s="8">
        <v>1.3944669999999999</v>
      </c>
      <c r="O847" s="71">
        <v>15451.47</v>
      </c>
      <c r="P847" s="8">
        <v>14880.029999999999</v>
      </c>
      <c r="Q847" s="8">
        <v>1.7289730000000001</v>
      </c>
      <c r="R847" s="8">
        <v>16827.47</v>
      </c>
      <c r="S847" s="8">
        <v>1.7289730000000001</v>
      </c>
      <c r="T847" s="82">
        <v>15451.47</v>
      </c>
      <c r="U847" s="81" t="str">
        <f t="shared" si="26"/>
        <v>72020</v>
      </c>
      <c r="V847" s="80" t="str">
        <f t="shared" si="27"/>
        <v>Acima de 120 dias</v>
      </c>
    </row>
    <row r="848" spans="1:22" x14ac:dyDescent="0.3">
      <c r="A848" s="4">
        <v>44316</v>
      </c>
      <c r="B848" s="8">
        <v>29894663000189</v>
      </c>
      <c r="C848" s="8" t="s">
        <v>96</v>
      </c>
      <c r="D848" s="4">
        <v>44099</v>
      </c>
      <c r="E848" s="8">
        <v>209.57</v>
      </c>
      <c r="F848" s="4">
        <v>44323</v>
      </c>
      <c r="G848" s="8">
        <v>7</v>
      </c>
      <c r="H848" s="4">
        <v>46699</v>
      </c>
      <c r="I848" s="8">
        <v>2383</v>
      </c>
      <c r="J848" s="8">
        <v>306385190</v>
      </c>
      <c r="K848" s="8">
        <v>84</v>
      </c>
      <c r="N848" s="8">
        <v>1.4375070000000001</v>
      </c>
      <c r="O848" s="71">
        <v>8944.31</v>
      </c>
      <c r="P848" s="8">
        <v>9907.8100000000013</v>
      </c>
      <c r="Q848" s="8">
        <v>1.7839830000000001</v>
      </c>
      <c r="R848" s="8">
        <v>9949.2899999999991</v>
      </c>
      <c r="S848" s="8">
        <v>1.7839830000000001</v>
      </c>
      <c r="T848" s="82">
        <v>8944.31</v>
      </c>
      <c r="U848" s="81" t="str">
        <f t="shared" si="26"/>
        <v>92020</v>
      </c>
      <c r="V848" s="80" t="str">
        <f t="shared" si="27"/>
        <v>1 a 30 dias</v>
      </c>
    </row>
    <row r="849" spans="1:22" x14ac:dyDescent="0.3">
      <c r="A849" s="4">
        <v>44316</v>
      </c>
      <c r="B849" s="8">
        <v>29894663000189</v>
      </c>
      <c r="C849" s="8" t="s">
        <v>96</v>
      </c>
      <c r="D849" s="4">
        <v>44099</v>
      </c>
      <c r="E849" s="8">
        <v>197.44</v>
      </c>
      <c r="F849" s="4">
        <v>44172</v>
      </c>
      <c r="G849" s="8">
        <v>-144</v>
      </c>
      <c r="H849" s="4">
        <v>46638</v>
      </c>
      <c r="I849" s="8">
        <v>2322</v>
      </c>
      <c r="J849" s="8">
        <v>306387413</v>
      </c>
      <c r="K849" s="8">
        <v>84</v>
      </c>
      <c r="N849" s="8">
        <v>1.441535</v>
      </c>
      <c r="O849" s="71">
        <v>9303.2899999999991</v>
      </c>
      <c r="P849" s="8">
        <v>9595.4599999999991</v>
      </c>
      <c r="Q849" s="8">
        <v>1.7890159999999999</v>
      </c>
      <c r="R849" s="8">
        <v>10220.34</v>
      </c>
      <c r="S849" s="8">
        <v>1.7890159999999999</v>
      </c>
      <c r="T849" s="82">
        <v>9303.2899999999991</v>
      </c>
      <c r="U849" s="81" t="str">
        <f t="shared" si="26"/>
        <v>92020</v>
      </c>
      <c r="V849" s="80" t="str">
        <f t="shared" si="27"/>
        <v>Acima de 120 dias</v>
      </c>
    </row>
    <row r="850" spans="1:22" x14ac:dyDescent="0.3">
      <c r="A850" s="4">
        <v>44316</v>
      </c>
      <c r="B850" s="8">
        <v>29894663000189</v>
      </c>
      <c r="C850" s="8" t="s">
        <v>96</v>
      </c>
      <c r="D850" s="4">
        <v>44074</v>
      </c>
      <c r="E850" s="8">
        <v>62.1</v>
      </c>
      <c r="F850" s="4">
        <v>44081</v>
      </c>
      <c r="G850" s="8">
        <v>-235</v>
      </c>
      <c r="H850" s="4">
        <v>46514</v>
      </c>
      <c r="I850" s="8">
        <v>2198</v>
      </c>
      <c r="J850" s="8">
        <v>306433343</v>
      </c>
      <c r="K850" s="8">
        <v>84</v>
      </c>
      <c r="N850" s="8">
        <v>1.4330880478349437</v>
      </c>
      <c r="O850" s="71">
        <v>3049.56</v>
      </c>
      <c r="P850" s="8">
        <v>2977.5199999999991</v>
      </c>
      <c r="Q850" s="8">
        <v>1.7857860000000001</v>
      </c>
      <c r="R850" s="8">
        <v>3323.55</v>
      </c>
      <c r="S850" s="8">
        <v>1.7857860000000001</v>
      </c>
      <c r="T850" s="82">
        <v>3049.56</v>
      </c>
      <c r="U850" s="81" t="str">
        <f t="shared" si="26"/>
        <v>82020</v>
      </c>
      <c r="V850" s="80" t="str">
        <f t="shared" si="27"/>
        <v>Acima de 120 dias</v>
      </c>
    </row>
    <row r="851" spans="1:22" x14ac:dyDescent="0.3">
      <c r="A851" s="4">
        <v>44316</v>
      </c>
      <c r="B851" s="8">
        <v>29894663000189</v>
      </c>
      <c r="C851" s="8" t="s">
        <v>96</v>
      </c>
      <c r="D851" s="4">
        <v>44134</v>
      </c>
      <c r="E851" s="8">
        <v>52.15</v>
      </c>
      <c r="F851" s="4">
        <v>44262</v>
      </c>
      <c r="G851" s="8">
        <v>-54</v>
      </c>
      <c r="H851" s="4">
        <v>46699</v>
      </c>
      <c r="I851" s="8">
        <v>2383</v>
      </c>
      <c r="J851" s="8">
        <v>306433969</v>
      </c>
      <c r="K851" s="8">
        <v>84</v>
      </c>
      <c r="N851" s="8">
        <v>1.4156930000000001</v>
      </c>
      <c r="O851" s="71">
        <v>2351.0499999999997</v>
      </c>
      <c r="P851" s="8">
        <v>2525.8100000000009</v>
      </c>
      <c r="Q851" s="8">
        <v>1.752534</v>
      </c>
      <c r="R851" s="8">
        <v>2597.25</v>
      </c>
      <c r="S851" s="8">
        <v>1.752534</v>
      </c>
      <c r="T851" s="82">
        <v>2351.0499999999997</v>
      </c>
      <c r="U851" s="81" t="str">
        <f t="shared" si="26"/>
        <v>102020</v>
      </c>
      <c r="V851" s="80" t="str">
        <f t="shared" si="27"/>
        <v>31 a 60 dias</v>
      </c>
    </row>
    <row r="852" spans="1:22" x14ac:dyDescent="0.3">
      <c r="A852" s="4">
        <v>44316</v>
      </c>
      <c r="B852" s="8">
        <v>29894663000189</v>
      </c>
      <c r="C852" s="8" t="s">
        <v>96</v>
      </c>
      <c r="D852" s="4">
        <v>44074</v>
      </c>
      <c r="E852" s="8">
        <v>201.21</v>
      </c>
      <c r="F852" s="4">
        <v>44234</v>
      </c>
      <c r="G852" s="8">
        <v>-82</v>
      </c>
      <c r="H852" s="4">
        <v>46608</v>
      </c>
      <c r="I852" s="8">
        <v>2292</v>
      </c>
      <c r="J852" s="8">
        <v>306460863</v>
      </c>
      <c r="K852" s="8">
        <v>84</v>
      </c>
      <c r="N852" s="8">
        <v>1.3599999999999999</v>
      </c>
      <c r="O852" s="71">
        <v>9252</v>
      </c>
      <c r="P852" s="8">
        <v>10076.520000000002</v>
      </c>
      <c r="Q852" s="8">
        <v>1.6984939999999999</v>
      </c>
      <c r="R852" s="8">
        <v>10183.43</v>
      </c>
      <c r="S852" s="8">
        <v>1.6984939999999999</v>
      </c>
      <c r="T852" s="82">
        <v>9252</v>
      </c>
      <c r="U852" s="81" t="str">
        <f t="shared" si="26"/>
        <v>82020</v>
      </c>
      <c r="V852" s="80" t="str">
        <f t="shared" si="27"/>
        <v>61 a 90 dias</v>
      </c>
    </row>
    <row r="853" spans="1:22" x14ac:dyDescent="0.3">
      <c r="A853" s="4">
        <v>44316</v>
      </c>
      <c r="B853" s="8">
        <v>29894663000189</v>
      </c>
      <c r="C853" s="8" t="s">
        <v>96</v>
      </c>
      <c r="D853" s="4">
        <v>43978</v>
      </c>
      <c r="E853" s="8">
        <v>313.5</v>
      </c>
      <c r="F853" s="4">
        <v>44081</v>
      </c>
      <c r="G853" s="8">
        <v>-235</v>
      </c>
      <c r="H853" s="4">
        <v>46484</v>
      </c>
      <c r="I853" s="8">
        <v>2168</v>
      </c>
      <c r="J853" s="8">
        <v>306528370</v>
      </c>
      <c r="K853" s="8">
        <v>84</v>
      </c>
      <c r="N853" s="8">
        <v>1.4335775010339835</v>
      </c>
      <c r="O853" s="71">
        <v>15326.41</v>
      </c>
      <c r="P853" s="8">
        <v>15187.899999999992</v>
      </c>
      <c r="Q853" s="8">
        <v>1.7808310000000001</v>
      </c>
      <c r="R853" s="8">
        <v>16665.21</v>
      </c>
      <c r="S853" s="8">
        <v>1.7808310000000001</v>
      </c>
      <c r="T853" s="82">
        <v>15326.41</v>
      </c>
      <c r="U853" s="81" t="str">
        <f t="shared" si="26"/>
        <v>52020</v>
      </c>
      <c r="V853" s="80" t="str">
        <f t="shared" si="27"/>
        <v>Acima de 120 dias</v>
      </c>
    </row>
    <row r="854" spans="1:22" x14ac:dyDescent="0.3">
      <c r="A854" s="4">
        <v>44316</v>
      </c>
      <c r="B854" s="8">
        <v>29894663000189</v>
      </c>
      <c r="C854" s="8" t="s">
        <v>96</v>
      </c>
      <c r="D854" s="4">
        <v>43978</v>
      </c>
      <c r="E854" s="8">
        <v>263.89999999999998</v>
      </c>
      <c r="F854" s="4">
        <v>44081</v>
      </c>
      <c r="G854" s="8">
        <v>-235</v>
      </c>
      <c r="H854" s="4">
        <v>46514</v>
      </c>
      <c r="I854" s="8">
        <v>2198</v>
      </c>
      <c r="J854" s="8">
        <v>306530665</v>
      </c>
      <c r="K854" s="8">
        <v>84</v>
      </c>
      <c r="N854" s="8">
        <v>1.44533</v>
      </c>
      <c r="O854" s="71">
        <v>12936.460000000001</v>
      </c>
      <c r="P854" s="8">
        <v>12813.460000000001</v>
      </c>
      <c r="Q854" s="8">
        <v>1.793318</v>
      </c>
      <c r="R854" s="8">
        <v>14080.33</v>
      </c>
      <c r="S854" s="8">
        <v>1.793318</v>
      </c>
      <c r="T854" s="82">
        <v>12936.460000000001</v>
      </c>
      <c r="U854" s="81" t="str">
        <f t="shared" si="26"/>
        <v>52020</v>
      </c>
      <c r="V854" s="80" t="str">
        <f t="shared" si="27"/>
        <v>Acima de 120 dias</v>
      </c>
    </row>
    <row r="855" spans="1:22" x14ac:dyDescent="0.3">
      <c r="A855" s="4">
        <v>44316</v>
      </c>
      <c r="B855" s="8">
        <v>29894663000189</v>
      </c>
      <c r="C855" s="8" t="s">
        <v>96</v>
      </c>
      <c r="D855" s="4">
        <v>44074</v>
      </c>
      <c r="E855" s="8">
        <v>143.69999999999999</v>
      </c>
      <c r="F855" s="4">
        <v>44234</v>
      </c>
      <c r="G855" s="8">
        <v>-82</v>
      </c>
      <c r="H855" s="4">
        <v>46545</v>
      </c>
      <c r="I855" s="8">
        <v>2229</v>
      </c>
      <c r="J855" s="8">
        <v>306549175</v>
      </c>
      <c r="K855" s="8">
        <v>84</v>
      </c>
      <c r="N855" s="8">
        <v>1.4429834865819133</v>
      </c>
      <c r="O855" s="71">
        <v>6367.76</v>
      </c>
      <c r="P855" s="8">
        <v>6912.02</v>
      </c>
      <c r="Q855" s="8">
        <v>1.7912520000000001</v>
      </c>
      <c r="R855" s="8">
        <v>7002.95</v>
      </c>
      <c r="S855" s="8">
        <v>1.7912520000000001</v>
      </c>
      <c r="T855" s="82">
        <v>6367.76</v>
      </c>
      <c r="U855" s="81" t="str">
        <f t="shared" si="26"/>
        <v>82020</v>
      </c>
      <c r="V855" s="80" t="str">
        <f t="shared" si="27"/>
        <v>61 a 90 dias</v>
      </c>
    </row>
    <row r="856" spans="1:22" x14ac:dyDescent="0.3">
      <c r="A856" s="4">
        <v>44316</v>
      </c>
      <c r="B856" s="8">
        <v>29894663000189</v>
      </c>
      <c r="C856" s="8" t="s">
        <v>96</v>
      </c>
      <c r="D856" s="4">
        <v>44074</v>
      </c>
      <c r="E856" s="8">
        <v>118</v>
      </c>
      <c r="F856" s="4">
        <v>44262</v>
      </c>
      <c r="G856" s="8">
        <v>-54</v>
      </c>
      <c r="H856" s="4">
        <v>46608</v>
      </c>
      <c r="I856" s="8">
        <v>2292</v>
      </c>
      <c r="J856" s="8">
        <v>306568223</v>
      </c>
      <c r="K856" s="8">
        <v>84</v>
      </c>
      <c r="N856" s="8">
        <v>1.434552</v>
      </c>
      <c r="O856" s="71">
        <v>5185.29</v>
      </c>
      <c r="P856" s="8">
        <v>5763.0200000000013</v>
      </c>
      <c r="Q856" s="8">
        <v>1.782456</v>
      </c>
      <c r="R856" s="8">
        <v>5726.68</v>
      </c>
      <c r="S856" s="8">
        <v>1.782456</v>
      </c>
      <c r="T856" s="82">
        <v>5185.29</v>
      </c>
      <c r="U856" s="81" t="str">
        <f t="shared" si="26"/>
        <v>82020</v>
      </c>
      <c r="V856" s="80" t="str">
        <f t="shared" si="27"/>
        <v>31 a 60 dias</v>
      </c>
    </row>
    <row r="857" spans="1:22" x14ac:dyDescent="0.3">
      <c r="A857" s="4">
        <v>44316</v>
      </c>
      <c r="B857" s="8">
        <v>29894663000189</v>
      </c>
      <c r="C857" s="8" t="s">
        <v>96</v>
      </c>
      <c r="D857" s="4">
        <v>44074</v>
      </c>
      <c r="E857" s="8">
        <v>700</v>
      </c>
      <c r="F857" s="4">
        <v>44323</v>
      </c>
      <c r="G857" s="8">
        <v>7</v>
      </c>
      <c r="H857" s="4">
        <v>46608</v>
      </c>
      <c r="I857" s="8">
        <v>2292</v>
      </c>
      <c r="J857" s="8">
        <v>306574685</v>
      </c>
      <c r="K857" s="8">
        <v>84</v>
      </c>
      <c r="N857" s="8">
        <v>1.437605</v>
      </c>
      <c r="O857" s="71">
        <v>29332.720000000001</v>
      </c>
      <c r="P857" s="8">
        <v>34152.389999999992</v>
      </c>
      <c r="Q857" s="8">
        <v>1.7856890000000001</v>
      </c>
      <c r="R857" s="8">
        <v>32541.57</v>
      </c>
      <c r="S857" s="8">
        <v>1.7856890000000001</v>
      </c>
      <c r="T857" s="82">
        <v>29332.720000000001</v>
      </c>
      <c r="U857" s="81" t="str">
        <f t="shared" si="26"/>
        <v>82020</v>
      </c>
      <c r="V857" s="80" t="str">
        <f t="shared" si="27"/>
        <v>1 a 30 dias</v>
      </c>
    </row>
    <row r="858" spans="1:22" x14ac:dyDescent="0.3">
      <c r="A858" s="4">
        <v>44316</v>
      </c>
      <c r="B858" s="8">
        <v>29894663000189</v>
      </c>
      <c r="C858" s="8" t="s">
        <v>96</v>
      </c>
      <c r="D858" s="4">
        <v>44074</v>
      </c>
      <c r="E858" s="8">
        <v>284.26</v>
      </c>
      <c r="F858" s="4">
        <v>44142</v>
      </c>
      <c r="G858" s="8">
        <v>-174</v>
      </c>
      <c r="H858" s="4">
        <v>46273</v>
      </c>
      <c r="I858" s="8">
        <v>1957</v>
      </c>
      <c r="J858" s="8">
        <v>306579494</v>
      </c>
      <c r="K858" s="8">
        <v>72</v>
      </c>
      <c r="N858" s="8">
        <v>1.4084591266592157</v>
      </c>
      <c r="O858" s="71">
        <v>12724.06</v>
      </c>
      <c r="P858" s="8">
        <v>12690.079999999998</v>
      </c>
      <c r="Q858" s="8">
        <v>1.7859100000000001</v>
      </c>
      <c r="R858" s="8">
        <v>13877.63</v>
      </c>
      <c r="S858" s="8">
        <v>1.7859100000000001</v>
      </c>
      <c r="T858" s="82">
        <v>12724.06</v>
      </c>
      <c r="U858" s="81" t="str">
        <f t="shared" si="26"/>
        <v>82020</v>
      </c>
      <c r="V858" s="80" t="str">
        <f t="shared" si="27"/>
        <v>Acima de 120 dias</v>
      </c>
    </row>
    <row r="859" spans="1:22" x14ac:dyDescent="0.3">
      <c r="A859" s="4">
        <v>44316</v>
      </c>
      <c r="B859" s="8">
        <v>29894663000189</v>
      </c>
      <c r="C859" s="8" t="s">
        <v>96</v>
      </c>
      <c r="D859" s="4">
        <v>44099</v>
      </c>
      <c r="E859" s="8">
        <v>628.70000000000005</v>
      </c>
      <c r="F859" s="4">
        <v>44323</v>
      </c>
      <c r="G859" s="8">
        <v>7</v>
      </c>
      <c r="H859" s="4">
        <v>46638</v>
      </c>
      <c r="I859" s="8">
        <v>2322</v>
      </c>
      <c r="J859" s="8">
        <v>306589904</v>
      </c>
      <c r="K859" s="8">
        <v>84</v>
      </c>
      <c r="N859" s="8">
        <v>1.441414</v>
      </c>
      <c r="O859" s="71">
        <v>26481.360000000001</v>
      </c>
      <c r="P859" s="8">
        <v>30555.630000000008</v>
      </c>
      <c r="Q859" s="8">
        <v>1.7888980000000001</v>
      </c>
      <c r="R859" s="8">
        <v>29401.82</v>
      </c>
      <c r="S859" s="8">
        <v>1.7888980000000001</v>
      </c>
      <c r="T859" s="82">
        <v>26481.360000000001</v>
      </c>
      <c r="U859" s="81" t="str">
        <f t="shared" si="26"/>
        <v>92020</v>
      </c>
      <c r="V859" s="80" t="str">
        <f t="shared" si="27"/>
        <v>1 a 30 dias</v>
      </c>
    </row>
    <row r="860" spans="1:22" x14ac:dyDescent="0.3">
      <c r="A860" s="4">
        <v>44316</v>
      </c>
      <c r="B860" s="8">
        <v>29894663000189</v>
      </c>
      <c r="C860" s="8" t="s">
        <v>96</v>
      </c>
      <c r="D860" s="4">
        <v>43903</v>
      </c>
      <c r="E860" s="8">
        <v>12.2</v>
      </c>
      <c r="F860" s="4">
        <v>44293</v>
      </c>
      <c r="G860" s="8">
        <v>-23</v>
      </c>
      <c r="H860" s="4">
        <v>46062</v>
      </c>
      <c r="I860" s="8">
        <v>1746</v>
      </c>
      <c r="J860" s="8">
        <v>306603700</v>
      </c>
      <c r="K860" s="8">
        <v>72</v>
      </c>
      <c r="N860" s="8">
        <v>1.5130000000000001</v>
      </c>
      <c r="O860" s="71">
        <v>430.28</v>
      </c>
      <c r="P860" s="8">
        <v>526.55000000000018</v>
      </c>
      <c r="Q860" s="8">
        <v>2.0500799999999999</v>
      </c>
      <c r="R860" s="8">
        <v>486.38</v>
      </c>
      <c r="S860" s="8">
        <v>2.0500799999999999</v>
      </c>
      <c r="T860" s="82">
        <v>430.28</v>
      </c>
      <c r="U860" s="81" t="str">
        <f t="shared" si="26"/>
        <v>32020</v>
      </c>
      <c r="V860" s="80" t="str">
        <f t="shared" si="27"/>
        <v>1 a 30 dias</v>
      </c>
    </row>
    <row r="861" spans="1:22" x14ac:dyDescent="0.3">
      <c r="A861" s="4">
        <v>44316</v>
      </c>
      <c r="B861" s="8">
        <v>29894663000189</v>
      </c>
      <c r="C861" s="8" t="s">
        <v>96</v>
      </c>
      <c r="D861" s="4">
        <v>44040</v>
      </c>
      <c r="E861" s="8">
        <v>278.16000000000003</v>
      </c>
      <c r="F861" s="4">
        <v>44323</v>
      </c>
      <c r="G861" s="8">
        <v>7</v>
      </c>
      <c r="H861" s="4">
        <v>46545</v>
      </c>
      <c r="I861" s="8">
        <v>2229</v>
      </c>
      <c r="J861" s="8">
        <v>306644323</v>
      </c>
      <c r="K861" s="8">
        <v>84</v>
      </c>
      <c r="N861" s="8">
        <v>1.4490225868169644</v>
      </c>
      <c r="O861" s="71">
        <v>11470.67</v>
      </c>
      <c r="P861" s="8">
        <v>13414.069999999996</v>
      </c>
      <c r="Q861" s="8">
        <v>1.797696</v>
      </c>
      <c r="R861" s="8">
        <v>12698.15</v>
      </c>
      <c r="S861" s="8">
        <v>1.797696</v>
      </c>
      <c r="T861" s="82">
        <v>11470.67</v>
      </c>
      <c r="U861" s="81" t="str">
        <f t="shared" si="26"/>
        <v>72020</v>
      </c>
      <c r="V861" s="80" t="str">
        <f t="shared" si="27"/>
        <v>1 a 30 dias</v>
      </c>
    </row>
    <row r="862" spans="1:22" x14ac:dyDescent="0.3">
      <c r="A862" s="4">
        <v>44316</v>
      </c>
      <c r="B862" s="8">
        <v>29894663000189</v>
      </c>
      <c r="C862" s="8" t="s">
        <v>96</v>
      </c>
      <c r="D862" s="4">
        <v>44040</v>
      </c>
      <c r="E862" s="8">
        <v>189.23</v>
      </c>
      <c r="F862" s="4">
        <v>44323</v>
      </c>
      <c r="G862" s="8">
        <v>7</v>
      </c>
      <c r="H862" s="4">
        <v>46181</v>
      </c>
      <c r="I862" s="8">
        <v>1865</v>
      </c>
      <c r="J862" s="8">
        <v>306645104</v>
      </c>
      <c r="K862" s="8">
        <v>72</v>
      </c>
      <c r="N862" s="8">
        <v>1.3976859606326755</v>
      </c>
      <c r="O862" s="71">
        <v>7146.9599999999991</v>
      </c>
      <c r="P862" s="8">
        <v>8512.32</v>
      </c>
      <c r="Q862" s="8">
        <v>1.7884519999999999</v>
      </c>
      <c r="R862" s="8">
        <v>7892.24</v>
      </c>
      <c r="S862" s="8">
        <v>1.7884519999999999</v>
      </c>
      <c r="T862" s="82">
        <v>7146.9599999999991</v>
      </c>
      <c r="U862" s="81" t="str">
        <f t="shared" si="26"/>
        <v>72020</v>
      </c>
      <c r="V862" s="80" t="str">
        <f t="shared" si="27"/>
        <v>1 a 30 dias</v>
      </c>
    </row>
    <row r="863" spans="1:22" x14ac:dyDescent="0.3">
      <c r="A863" s="4">
        <v>44316</v>
      </c>
      <c r="B863" s="8">
        <v>29894663000189</v>
      </c>
      <c r="C863" s="8" t="s">
        <v>96</v>
      </c>
      <c r="D863" s="4">
        <v>44074</v>
      </c>
      <c r="E863" s="8">
        <v>236.3</v>
      </c>
      <c r="F863" s="4">
        <v>44262</v>
      </c>
      <c r="G863" s="8">
        <v>-54</v>
      </c>
      <c r="H863" s="4">
        <v>46545</v>
      </c>
      <c r="I863" s="8">
        <v>2229</v>
      </c>
      <c r="J863" s="8">
        <v>306646747</v>
      </c>
      <c r="K863" s="8">
        <v>84</v>
      </c>
      <c r="N863" s="8">
        <v>1.4477641561264669</v>
      </c>
      <c r="O863" s="71">
        <v>10220.89</v>
      </c>
      <c r="P863" s="8">
        <v>11348.390000000001</v>
      </c>
      <c r="Q863" s="8">
        <v>1.79634</v>
      </c>
      <c r="R863" s="8">
        <v>11263.91</v>
      </c>
      <c r="S863" s="8">
        <v>1.79634</v>
      </c>
      <c r="T863" s="82">
        <v>10220.89</v>
      </c>
      <c r="U863" s="81" t="str">
        <f t="shared" si="26"/>
        <v>82020</v>
      </c>
      <c r="V863" s="80" t="str">
        <f t="shared" si="27"/>
        <v>31 a 60 dias</v>
      </c>
    </row>
    <row r="864" spans="1:22" x14ac:dyDescent="0.3">
      <c r="A864" s="4">
        <v>44316</v>
      </c>
      <c r="B864" s="8">
        <v>29894663000189</v>
      </c>
      <c r="C864" s="8" t="s">
        <v>96</v>
      </c>
      <c r="D864" s="4">
        <v>44074</v>
      </c>
      <c r="E864" s="8">
        <v>50</v>
      </c>
      <c r="F864" s="4">
        <v>44234</v>
      </c>
      <c r="G864" s="8">
        <v>-82</v>
      </c>
      <c r="H864" s="4">
        <v>46608</v>
      </c>
      <c r="I864" s="8">
        <v>2292</v>
      </c>
      <c r="J864" s="8">
        <v>306661078</v>
      </c>
      <c r="K864" s="8">
        <v>84</v>
      </c>
      <c r="N864" s="8">
        <v>1.3793029999999999</v>
      </c>
      <c r="O864" s="71">
        <v>2283.4499999999998</v>
      </c>
      <c r="P864" s="8">
        <v>2487.7099999999996</v>
      </c>
      <c r="Q864" s="8">
        <v>1.7234830000000001</v>
      </c>
      <c r="R864" s="8">
        <v>2516.38</v>
      </c>
      <c r="S864" s="8">
        <v>1.7234830000000001</v>
      </c>
      <c r="T864" s="82">
        <v>2283.4499999999998</v>
      </c>
      <c r="U864" s="81" t="str">
        <f t="shared" si="26"/>
        <v>82020</v>
      </c>
      <c r="V864" s="80" t="str">
        <f t="shared" si="27"/>
        <v>61 a 90 dias</v>
      </c>
    </row>
    <row r="865" spans="1:22" x14ac:dyDescent="0.3">
      <c r="A865" s="4">
        <v>44316</v>
      </c>
      <c r="B865" s="8">
        <v>29894663000189</v>
      </c>
      <c r="C865" s="8" t="s">
        <v>96</v>
      </c>
      <c r="D865" s="4">
        <v>44074</v>
      </c>
      <c r="E865" s="8">
        <v>214.04</v>
      </c>
      <c r="F865" s="4">
        <v>44172</v>
      </c>
      <c r="G865" s="8">
        <v>-144</v>
      </c>
      <c r="H865" s="4">
        <v>46608</v>
      </c>
      <c r="I865" s="8">
        <v>2292</v>
      </c>
      <c r="J865" s="8">
        <v>306663682</v>
      </c>
      <c r="K865" s="8">
        <v>84</v>
      </c>
      <c r="N865" s="8">
        <v>1.3599999999999999</v>
      </c>
      <c r="O865" s="71">
        <v>10816.19</v>
      </c>
      <c r="P865" s="8">
        <v>10719.029999999997</v>
      </c>
      <c r="Q865" s="8">
        <v>1.504956</v>
      </c>
      <c r="R865" s="8">
        <v>11260.84</v>
      </c>
      <c r="S865" s="8">
        <v>1.504956</v>
      </c>
      <c r="T865" s="82">
        <v>10816.19</v>
      </c>
      <c r="U865" s="81" t="str">
        <f t="shared" si="26"/>
        <v>82020</v>
      </c>
      <c r="V865" s="80" t="str">
        <f t="shared" si="27"/>
        <v>Acima de 120 dias</v>
      </c>
    </row>
    <row r="866" spans="1:22" x14ac:dyDescent="0.3">
      <c r="A866" s="4">
        <v>44316</v>
      </c>
      <c r="B866" s="8">
        <v>29894663000189</v>
      </c>
      <c r="C866" s="8" t="s">
        <v>96</v>
      </c>
      <c r="D866" s="4">
        <v>44099</v>
      </c>
      <c r="E866" s="8">
        <v>151.49</v>
      </c>
      <c r="F866" s="4">
        <v>44262</v>
      </c>
      <c r="G866" s="8">
        <v>-54</v>
      </c>
      <c r="H866" s="4">
        <v>46608</v>
      </c>
      <c r="I866" s="8">
        <v>2292</v>
      </c>
      <c r="J866" s="8">
        <v>306665424</v>
      </c>
      <c r="K866" s="8">
        <v>84</v>
      </c>
      <c r="N866" s="8">
        <v>1.4020899999999998</v>
      </c>
      <c r="O866" s="71">
        <v>6722.58</v>
      </c>
      <c r="P866" s="8">
        <v>7414.1900000000041</v>
      </c>
      <c r="Q866" s="8">
        <v>1.7470460000000001</v>
      </c>
      <c r="R866" s="8">
        <v>7422.5</v>
      </c>
      <c r="S866" s="8">
        <v>1.7470460000000001</v>
      </c>
      <c r="T866" s="82">
        <v>6722.58</v>
      </c>
      <c r="U866" s="81" t="str">
        <f t="shared" si="26"/>
        <v>92020</v>
      </c>
      <c r="V866" s="80" t="str">
        <f t="shared" si="27"/>
        <v>31 a 60 dias</v>
      </c>
    </row>
    <row r="867" spans="1:22" x14ac:dyDescent="0.3">
      <c r="A867" s="4">
        <v>44316</v>
      </c>
      <c r="B867" s="8">
        <v>29894663000189</v>
      </c>
      <c r="C867" s="8" t="s">
        <v>96</v>
      </c>
      <c r="D867" s="4">
        <v>44074</v>
      </c>
      <c r="E867" s="8">
        <v>313.39999999999998</v>
      </c>
      <c r="F867" s="4">
        <v>44293</v>
      </c>
      <c r="G867" s="8">
        <v>-23</v>
      </c>
      <c r="H867" s="4">
        <v>46608</v>
      </c>
      <c r="I867" s="8">
        <v>2292</v>
      </c>
      <c r="J867" s="8">
        <v>306667739</v>
      </c>
      <c r="K867" s="8">
        <v>84</v>
      </c>
      <c r="N867" s="8">
        <v>1.4429989999999999</v>
      </c>
      <c r="O867" s="71">
        <v>13424.199999999999</v>
      </c>
      <c r="P867" s="8">
        <v>15262.940000000002</v>
      </c>
      <c r="Q867" s="8">
        <v>1.7914490000000001</v>
      </c>
      <c r="R867" s="8">
        <v>14858.66</v>
      </c>
      <c r="S867" s="8">
        <v>1.7914490000000001</v>
      </c>
      <c r="T867" s="82">
        <v>13424.199999999999</v>
      </c>
      <c r="U867" s="81" t="str">
        <f t="shared" si="26"/>
        <v>82020</v>
      </c>
      <c r="V867" s="80" t="str">
        <f t="shared" si="27"/>
        <v>1 a 30 dias</v>
      </c>
    </row>
    <row r="868" spans="1:22" x14ac:dyDescent="0.3">
      <c r="A868" s="4">
        <v>44316</v>
      </c>
      <c r="B868" s="8">
        <v>29894663000189</v>
      </c>
      <c r="C868" s="8" t="s">
        <v>96</v>
      </c>
      <c r="D868" s="4">
        <v>44074</v>
      </c>
      <c r="E868" s="8">
        <v>175.78</v>
      </c>
      <c r="F868" s="4">
        <v>44234</v>
      </c>
      <c r="G868" s="8">
        <v>-82</v>
      </c>
      <c r="H868" s="4">
        <v>46514</v>
      </c>
      <c r="I868" s="8">
        <v>2198</v>
      </c>
      <c r="J868" s="8">
        <v>306738233</v>
      </c>
      <c r="K868" s="8">
        <v>84</v>
      </c>
      <c r="N868" s="8">
        <v>1.4501883884709128</v>
      </c>
      <c r="O868" s="71">
        <v>7726.34</v>
      </c>
      <c r="P868" s="8">
        <v>8381.4800000000014</v>
      </c>
      <c r="Q868" s="8">
        <v>1.798996</v>
      </c>
      <c r="R868" s="8">
        <v>8488.36</v>
      </c>
      <c r="S868" s="8">
        <v>1.798996</v>
      </c>
      <c r="T868" s="82">
        <v>7726.34</v>
      </c>
      <c r="U868" s="81" t="str">
        <f t="shared" si="26"/>
        <v>82020</v>
      </c>
      <c r="V868" s="80" t="str">
        <f t="shared" si="27"/>
        <v>61 a 90 dias</v>
      </c>
    </row>
    <row r="869" spans="1:22" x14ac:dyDescent="0.3">
      <c r="A869" s="4">
        <v>44316</v>
      </c>
      <c r="B869" s="8">
        <v>29894663000189</v>
      </c>
      <c r="C869" s="8" t="s">
        <v>96</v>
      </c>
      <c r="D869" s="4">
        <v>44074</v>
      </c>
      <c r="E869" s="8">
        <v>142.38999999999999</v>
      </c>
      <c r="F869" s="4">
        <v>44142</v>
      </c>
      <c r="G869" s="8">
        <v>-174</v>
      </c>
      <c r="H869" s="4">
        <v>46575</v>
      </c>
      <c r="I869" s="8">
        <v>2259</v>
      </c>
      <c r="J869" s="8">
        <v>306745997</v>
      </c>
      <c r="K869" s="8">
        <v>84</v>
      </c>
      <c r="N869" s="8">
        <v>1.3637240969080859</v>
      </c>
      <c r="O869" s="71">
        <v>6920.09</v>
      </c>
      <c r="P869" s="8">
        <v>7076.5299999999979</v>
      </c>
      <c r="Q869" s="8">
        <v>1.7069570000000001</v>
      </c>
      <c r="R869" s="8">
        <v>7574.92</v>
      </c>
      <c r="S869" s="8">
        <v>1.7069570000000001</v>
      </c>
      <c r="T869" s="82">
        <v>6920.09</v>
      </c>
      <c r="U869" s="81" t="str">
        <f t="shared" si="26"/>
        <v>82020</v>
      </c>
      <c r="V869" s="80" t="str">
        <f t="shared" si="27"/>
        <v>Acima de 120 dias</v>
      </c>
    </row>
    <row r="870" spans="1:22" x14ac:dyDescent="0.3">
      <c r="A870" s="4">
        <v>44316</v>
      </c>
      <c r="B870" s="8">
        <v>29894663000189</v>
      </c>
      <c r="C870" s="8" t="s">
        <v>96</v>
      </c>
      <c r="D870" s="4">
        <v>44134</v>
      </c>
      <c r="E870" s="8">
        <v>243</v>
      </c>
      <c r="F870" s="4">
        <v>44234</v>
      </c>
      <c r="G870" s="8">
        <v>-82</v>
      </c>
      <c r="H870" s="4">
        <v>45208</v>
      </c>
      <c r="I870" s="8">
        <v>892</v>
      </c>
      <c r="J870" s="8">
        <v>306797830</v>
      </c>
      <c r="K870" s="8">
        <v>36</v>
      </c>
      <c r="N870" s="8">
        <v>1.3599999999999999</v>
      </c>
      <c r="O870" s="71">
        <v>6415.3</v>
      </c>
      <c r="P870" s="8">
        <v>6928.6600000000008</v>
      </c>
      <c r="Q870" s="8">
        <v>1.7990010000000001</v>
      </c>
      <c r="R870" s="8">
        <v>6756.21</v>
      </c>
      <c r="S870" s="8">
        <v>1.7990010000000001</v>
      </c>
      <c r="T870" s="82">
        <v>6415.3</v>
      </c>
      <c r="U870" s="81" t="str">
        <f t="shared" si="26"/>
        <v>102020</v>
      </c>
      <c r="V870" s="80" t="str">
        <f t="shared" si="27"/>
        <v>61 a 90 dias</v>
      </c>
    </row>
    <row r="871" spans="1:22" x14ac:dyDescent="0.3">
      <c r="A871" s="4">
        <v>44316</v>
      </c>
      <c r="B871" s="8">
        <v>29894663000189</v>
      </c>
      <c r="C871" s="8" t="s">
        <v>96</v>
      </c>
      <c r="D871" s="4">
        <v>43978</v>
      </c>
      <c r="E871" s="8">
        <v>110.54</v>
      </c>
      <c r="F871" s="4">
        <v>44203</v>
      </c>
      <c r="G871" s="8">
        <v>-113</v>
      </c>
      <c r="H871" s="4">
        <v>46119</v>
      </c>
      <c r="I871" s="8">
        <v>1803</v>
      </c>
      <c r="J871" s="8">
        <v>306819139</v>
      </c>
      <c r="K871" s="8">
        <v>72</v>
      </c>
      <c r="N871" s="8">
        <v>1.5009308387547475</v>
      </c>
      <c r="O871" s="71">
        <v>4290.4399999999996</v>
      </c>
      <c r="P871" s="8">
        <v>4821.5900000000029</v>
      </c>
      <c r="Q871" s="8">
        <v>2.0567899999999999</v>
      </c>
      <c r="R871" s="8">
        <v>4842.59</v>
      </c>
      <c r="S871" s="8">
        <v>2.0567899999999999</v>
      </c>
      <c r="T871" s="82">
        <v>4290.4399999999996</v>
      </c>
      <c r="U871" s="81" t="str">
        <f t="shared" si="26"/>
        <v>52020</v>
      </c>
      <c r="V871" s="80" t="str">
        <f t="shared" si="27"/>
        <v>91 a 120 dias</v>
      </c>
    </row>
    <row r="872" spans="1:22" x14ac:dyDescent="0.3">
      <c r="A872" s="4">
        <v>44316</v>
      </c>
      <c r="B872" s="8">
        <v>29894663000189</v>
      </c>
      <c r="C872" s="8" t="s">
        <v>96</v>
      </c>
      <c r="D872" s="4">
        <v>44040</v>
      </c>
      <c r="E872" s="8">
        <v>235.38</v>
      </c>
      <c r="F872" s="4">
        <v>44050</v>
      </c>
      <c r="G872" s="8">
        <v>-266</v>
      </c>
      <c r="H872" s="4">
        <v>46119</v>
      </c>
      <c r="I872" s="8">
        <v>1803</v>
      </c>
      <c r="J872" s="8">
        <v>306820548</v>
      </c>
      <c r="K872" s="8">
        <v>72</v>
      </c>
      <c r="N872" s="8">
        <v>1.3811145477801212</v>
      </c>
      <c r="O872" s="71">
        <v>10883</v>
      </c>
      <c r="P872" s="8">
        <v>10462.160000000005</v>
      </c>
      <c r="Q872" s="8">
        <v>1.772546</v>
      </c>
      <c r="R872" s="8">
        <v>11774.650000000001</v>
      </c>
      <c r="S872" s="8">
        <v>1.772546</v>
      </c>
      <c r="T872" s="82">
        <v>10883</v>
      </c>
      <c r="U872" s="81" t="str">
        <f t="shared" si="26"/>
        <v>72020</v>
      </c>
      <c r="V872" s="80" t="str">
        <f t="shared" si="27"/>
        <v>Acima de 120 dias</v>
      </c>
    </row>
    <row r="873" spans="1:22" x14ac:dyDescent="0.3">
      <c r="A873" s="4">
        <v>44316</v>
      </c>
      <c r="B873" s="8">
        <v>29894663000189</v>
      </c>
      <c r="C873" s="8" t="s">
        <v>96</v>
      </c>
      <c r="D873" s="4">
        <v>44040</v>
      </c>
      <c r="E873" s="8">
        <v>313.49</v>
      </c>
      <c r="F873" s="4">
        <v>44234</v>
      </c>
      <c r="G873" s="8">
        <v>-82</v>
      </c>
      <c r="H873" s="4">
        <v>46514</v>
      </c>
      <c r="I873" s="8">
        <v>2198</v>
      </c>
      <c r="J873" s="8">
        <v>306833988</v>
      </c>
      <c r="K873" s="8">
        <v>84</v>
      </c>
      <c r="N873" s="8">
        <v>1.448749292565199</v>
      </c>
      <c r="O873" s="71">
        <v>13785.86</v>
      </c>
      <c r="P873" s="8">
        <v>15024.88</v>
      </c>
      <c r="Q873" s="8">
        <v>1.797177</v>
      </c>
      <c r="R873" s="8">
        <v>15144.419999999998</v>
      </c>
      <c r="S873" s="8">
        <v>1.797177</v>
      </c>
      <c r="T873" s="82">
        <v>13785.86</v>
      </c>
      <c r="U873" s="81" t="str">
        <f t="shared" si="26"/>
        <v>72020</v>
      </c>
      <c r="V873" s="80" t="str">
        <f t="shared" si="27"/>
        <v>61 a 90 dias</v>
      </c>
    </row>
    <row r="874" spans="1:22" x14ac:dyDescent="0.3">
      <c r="A874" s="4">
        <v>44316</v>
      </c>
      <c r="B874" s="8">
        <v>29894663000189</v>
      </c>
      <c r="C874" s="8" t="s">
        <v>96</v>
      </c>
      <c r="D874" s="4">
        <v>44001</v>
      </c>
      <c r="E874" s="8">
        <v>163</v>
      </c>
      <c r="F874" s="4">
        <v>44323</v>
      </c>
      <c r="G874" s="8">
        <v>7</v>
      </c>
      <c r="H874" s="4">
        <v>46514</v>
      </c>
      <c r="I874" s="8">
        <v>2198</v>
      </c>
      <c r="J874" s="8">
        <v>306837005</v>
      </c>
      <c r="K874" s="8">
        <v>84</v>
      </c>
      <c r="N874" s="8">
        <v>1.4378610957605256</v>
      </c>
      <c r="O874" s="71">
        <v>6706.09</v>
      </c>
      <c r="P874" s="8">
        <v>7857.6699999999992</v>
      </c>
      <c r="Q874" s="8">
        <v>1.782759</v>
      </c>
      <c r="R874" s="8">
        <v>7409.14</v>
      </c>
      <c r="S874" s="8">
        <v>1.782759</v>
      </c>
      <c r="T874" s="82">
        <v>6706.09</v>
      </c>
      <c r="U874" s="81" t="str">
        <f t="shared" si="26"/>
        <v>62020</v>
      </c>
      <c r="V874" s="80" t="str">
        <f t="shared" si="27"/>
        <v>1 a 30 dias</v>
      </c>
    </row>
    <row r="875" spans="1:22" x14ac:dyDescent="0.3">
      <c r="A875" s="4">
        <v>44316</v>
      </c>
      <c r="B875" s="8">
        <v>29894663000189</v>
      </c>
      <c r="C875" s="8" t="s">
        <v>96</v>
      </c>
      <c r="D875" s="4">
        <v>44074</v>
      </c>
      <c r="E875" s="8">
        <v>135.16999999999999</v>
      </c>
      <c r="F875" s="4">
        <v>44293</v>
      </c>
      <c r="G875" s="8">
        <v>-23</v>
      </c>
      <c r="H875" s="4">
        <v>45845</v>
      </c>
      <c r="I875" s="8">
        <v>1529</v>
      </c>
      <c r="J875" s="8">
        <v>306860188</v>
      </c>
      <c r="K875" s="8">
        <v>60</v>
      </c>
      <c r="N875" s="8">
        <v>1.3599999999999999</v>
      </c>
      <c r="O875" s="71">
        <v>4700.7300000000005</v>
      </c>
      <c r="P875" s="8">
        <v>5489.8599999999969</v>
      </c>
      <c r="Q875" s="8">
        <v>1.7830589999999999</v>
      </c>
      <c r="R875" s="8">
        <v>5136.4800000000005</v>
      </c>
      <c r="S875" s="8">
        <v>1.7830589999999999</v>
      </c>
      <c r="T875" s="82">
        <v>4700.7300000000005</v>
      </c>
      <c r="U875" s="81" t="str">
        <f t="shared" si="26"/>
        <v>82020</v>
      </c>
      <c r="V875" s="80" t="str">
        <f t="shared" si="27"/>
        <v>1 a 30 dias</v>
      </c>
    </row>
    <row r="876" spans="1:22" x14ac:dyDescent="0.3">
      <c r="A876" s="4">
        <v>44316</v>
      </c>
      <c r="B876" s="8">
        <v>29894663000189</v>
      </c>
      <c r="C876" s="8" t="s">
        <v>96</v>
      </c>
      <c r="D876" s="4">
        <v>44074</v>
      </c>
      <c r="E876" s="8">
        <v>250</v>
      </c>
      <c r="F876" s="4">
        <v>44142</v>
      </c>
      <c r="G876" s="8">
        <v>-174</v>
      </c>
      <c r="H876" s="4">
        <v>46608</v>
      </c>
      <c r="I876" s="8">
        <v>2292</v>
      </c>
      <c r="J876" s="8">
        <v>306867997</v>
      </c>
      <c r="K876" s="8">
        <v>84</v>
      </c>
      <c r="N876" s="8">
        <v>1.434579</v>
      </c>
      <c r="O876" s="71">
        <v>11985.75</v>
      </c>
      <c r="P876" s="8">
        <v>12209.610000000004</v>
      </c>
      <c r="Q876" s="8">
        <v>1.782454</v>
      </c>
      <c r="R876" s="8">
        <v>13132.74</v>
      </c>
      <c r="S876" s="8">
        <v>1.782454</v>
      </c>
      <c r="T876" s="82">
        <v>11985.75</v>
      </c>
      <c r="U876" s="81" t="str">
        <f t="shared" si="26"/>
        <v>82020</v>
      </c>
      <c r="V876" s="80" t="str">
        <f t="shared" si="27"/>
        <v>Acima de 120 dias</v>
      </c>
    </row>
    <row r="877" spans="1:22" x14ac:dyDescent="0.3">
      <c r="A877" s="4">
        <v>44316</v>
      </c>
      <c r="B877" s="8">
        <v>29894663000189</v>
      </c>
      <c r="C877" s="8" t="s">
        <v>96</v>
      </c>
      <c r="D877" s="4">
        <v>44074</v>
      </c>
      <c r="E877" s="8">
        <v>56.5</v>
      </c>
      <c r="F877" s="4">
        <v>44323</v>
      </c>
      <c r="G877" s="8">
        <v>7</v>
      </c>
      <c r="H877" s="4">
        <v>46608</v>
      </c>
      <c r="I877" s="8">
        <v>2292</v>
      </c>
      <c r="J877" s="8">
        <v>306870481</v>
      </c>
      <c r="K877" s="8">
        <v>84</v>
      </c>
      <c r="N877" s="8">
        <v>1.439856</v>
      </c>
      <c r="O877" s="71">
        <v>2362.7399999999998</v>
      </c>
      <c r="P877" s="8">
        <v>2754.4999999999995</v>
      </c>
      <c r="Q877" s="8">
        <v>1.7926850000000001</v>
      </c>
      <c r="R877" s="8">
        <v>2624.79</v>
      </c>
      <c r="S877" s="8">
        <v>1.7926850000000001</v>
      </c>
      <c r="T877" s="82">
        <v>2362.7399999999998</v>
      </c>
      <c r="U877" s="81" t="str">
        <f t="shared" si="26"/>
        <v>82020</v>
      </c>
      <c r="V877" s="80" t="str">
        <f t="shared" si="27"/>
        <v>1 a 30 dias</v>
      </c>
    </row>
    <row r="878" spans="1:22" x14ac:dyDescent="0.3">
      <c r="A878" s="4">
        <v>44316</v>
      </c>
      <c r="B878" s="8">
        <v>29894663000189</v>
      </c>
      <c r="C878" s="8" t="s">
        <v>96</v>
      </c>
      <c r="D878" s="4">
        <v>44074</v>
      </c>
      <c r="E878" s="8">
        <v>280.32</v>
      </c>
      <c r="F878" s="4">
        <v>44234</v>
      </c>
      <c r="G878" s="8">
        <v>-82</v>
      </c>
      <c r="H878" s="4">
        <v>46608</v>
      </c>
      <c r="I878" s="8">
        <v>2292</v>
      </c>
      <c r="J878" s="8">
        <v>306873734</v>
      </c>
      <c r="K878" s="8">
        <v>84</v>
      </c>
      <c r="N878" s="8">
        <v>1.444296</v>
      </c>
      <c r="O878" s="71">
        <v>12563.25</v>
      </c>
      <c r="P878" s="8">
        <v>13646.079999999998</v>
      </c>
      <c r="Q878" s="8">
        <v>1.7928230000000001</v>
      </c>
      <c r="R878" s="8">
        <v>13845.83</v>
      </c>
      <c r="S878" s="8">
        <v>1.7928230000000001</v>
      </c>
      <c r="T878" s="82">
        <v>12563.25</v>
      </c>
      <c r="U878" s="81" t="str">
        <f t="shared" si="26"/>
        <v>82020</v>
      </c>
      <c r="V878" s="80" t="str">
        <f t="shared" si="27"/>
        <v>61 a 90 dias</v>
      </c>
    </row>
    <row r="879" spans="1:22" x14ac:dyDescent="0.3">
      <c r="A879" s="4">
        <v>44316</v>
      </c>
      <c r="B879" s="8">
        <v>29894663000189</v>
      </c>
      <c r="C879" s="8" t="s">
        <v>96</v>
      </c>
      <c r="D879" s="4">
        <v>44134</v>
      </c>
      <c r="E879" s="8">
        <v>297.07</v>
      </c>
      <c r="F879" s="4">
        <v>44293</v>
      </c>
      <c r="G879" s="8">
        <v>-23</v>
      </c>
      <c r="H879" s="4">
        <v>46667</v>
      </c>
      <c r="I879" s="8">
        <v>2351</v>
      </c>
      <c r="J879" s="8">
        <v>306887517</v>
      </c>
      <c r="K879" s="8">
        <v>84</v>
      </c>
      <c r="N879" s="8">
        <v>1.3599999999999999</v>
      </c>
      <c r="O879" s="71">
        <v>14663.519999999999</v>
      </c>
      <c r="P879" s="8">
        <v>14871.46</v>
      </c>
      <c r="Q879" s="8">
        <v>1.3561719999999999</v>
      </c>
      <c r="R879" s="8">
        <v>14649.359999999999</v>
      </c>
      <c r="S879" s="8">
        <v>1.3561719999999999</v>
      </c>
      <c r="T879" s="82">
        <v>14663.519999999999</v>
      </c>
      <c r="U879" s="81" t="str">
        <f t="shared" si="26"/>
        <v>102020</v>
      </c>
      <c r="V879" s="80" t="str">
        <f t="shared" si="27"/>
        <v>1 a 30 dias</v>
      </c>
    </row>
    <row r="880" spans="1:22" x14ac:dyDescent="0.3">
      <c r="A880" s="4">
        <v>44316</v>
      </c>
      <c r="B880" s="8">
        <v>29894663000189</v>
      </c>
      <c r="C880" s="8" t="s">
        <v>96</v>
      </c>
      <c r="D880" s="4">
        <v>43903</v>
      </c>
      <c r="E880" s="8">
        <v>16.420000000000002</v>
      </c>
      <c r="F880" s="4">
        <v>44323</v>
      </c>
      <c r="G880" s="8">
        <v>7</v>
      </c>
      <c r="H880" s="4">
        <v>46062</v>
      </c>
      <c r="I880" s="8">
        <v>1746</v>
      </c>
      <c r="J880" s="8">
        <v>306904228</v>
      </c>
      <c r="K880" s="8">
        <v>72</v>
      </c>
      <c r="N880" s="8">
        <v>1.4950000000000001</v>
      </c>
      <c r="O880" s="71">
        <v>564.64</v>
      </c>
      <c r="P880" s="8">
        <v>712.45000000000027</v>
      </c>
      <c r="Q880" s="8">
        <v>2.034872</v>
      </c>
      <c r="R880" s="8">
        <v>640.99</v>
      </c>
      <c r="S880" s="8">
        <v>2.034872</v>
      </c>
      <c r="T880" s="82">
        <v>564.64</v>
      </c>
      <c r="U880" s="81" t="str">
        <f t="shared" si="26"/>
        <v>32020</v>
      </c>
      <c r="V880" s="80" t="str">
        <f t="shared" si="27"/>
        <v>1 a 30 dias</v>
      </c>
    </row>
    <row r="881" spans="1:22" x14ac:dyDescent="0.3">
      <c r="A881" s="4">
        <v>44316</v>
      </c>
      <c r="B881" s="8">
        <v>29894663000189</v>
      </c>
      <c r="C881" s="8" t="s">
        <v>96</v>
      </c>
      <c r="D881" s="4">
        <v>44074</v>
      </c>
      <c r="E881" s="8">
        <v>139.85</v>
      </c>
      <c r="F881" s="4">
        <v>44142</v>
      </c>
      <c r="G881" s="8">
        <v>-174</v>
      </c>
      <c r="H881" s="4">
        <v>46241</v>
      </c>
      <c r="I881" s="8">
        <v>1925</v>
      </c>
      <c r="J881" s="8">
        <v>306923412</v>
      </c>
      <c r="K881" s="8">
        <v>72</v>
      </c>
      <c r="N881" s="8">
        <v>1.3895714898152989</v>
      </c>
      <c r="O881" s="71">
        <v>6224.7699999999995</v>
      </c>
      <c r="P881" s="8">
        <v>6368.09</v>
      </c>
      <c r="Q881" s="8">
        <v>1.779156</v>
      </c>
      <c r="R881" s="8">
        <v>6800.96</v>
      </c>
      <c r="S881" s="8">
        <v>1.779156</v>
      </c>
      <c r="T881" s="82">
        <v>6224.7699999999995</v>
      </c>
      <c r="U881" s="81" t="str">
        <f t="shared" si="26"/>
        <v>82020</v>
      </c>
      <c r="V881" s="80" t="str">
        <f t="shared" si="27"/>
        <v>Acima de 120 dias</v>
      </c>
    </row>
    <row r="882" spans="1:22" x14ac:dyDescent="0.3">
      <c r="A882" s="4">
        <v>44316</v>
      </c>
      <c r="B882" s="8">
        <v>29894663000189</v>
      </c>
      <c r="C882" s="8" t="s">
        <v>96</v>
      </c>
      <c r="D882" s="4">
        <v>44134</v>
      </c>
      <c r="E882" s="8">
        <v>156.03</v>
      </c>
      <c r="F882" s="4">
        <v>44172</v>
      </c>
      <c r="G882" s="8">
        <v>-144</v>
      </c>
      <c r="H882" s="4">
        <v>46699</v>
      </c>
      <c r="I882" s="8">
        <v>2383</v>
      </c>
      <c r="J882" s="8">
        <v>306926754</v>
      </c>
      <c r="K882" s="8">
        <v>84</v>
      </c>
      <c r="N882" s="8">
        <v>1.406841</v>
      </c>
      <c r="O882" s="71">
        <v>7521.4000000000005</v>
      </c>
      <c r="P882" s="8">
        <v>7580.3700000000026</v>
      </c>
      <c r="Q882" s="8">
        <v>1.743066</v>
      </c>
      <c r="R882" s="8">
        <v>8259.7899999999991</v>
      </c>
      <c r="S882" s="8">
        <v>1.743066</v>
      </c>
      <c r="T882" s="82">
        <v>7521.4000000000005</v>
      </c>
      <c r="U882" s="81" t="str">
        <f t="shared" si="26"/>
        <v>102020</v>
      </c>
      <c r="V882" s="80" t="str">
        <f t="shared" si="27"/>
        <v>Acima de 120 dias</v>
      </c>
    </row>
    <row r="883" spans="1:22" x14ac:dyDescent="0.3">
      <c r="A883" s="4">
        <v>44316</v>
      </c>
      <c r="B883" s="8">
        <v>29894663000189</v>
      </c>
      <c r="C883" s="8" t="s">
        <v>96</v>
      </c>
      <c r="D883" s="4">
        <v>43978</v>
      </c>
      <c r="E883" s="8">
        <v>263.17</v>
      </c>
      <c r="F883" s="4">
        <v>44142</v>
      </c>
      <c r="G883" s="8">
        <v>-174</v>
      </c>
      <c r="H883" s="4">
        <v>46514</v>
      </c>
      <c r="I883" s="8">
        <v>2198</v>
      </c>
      <c r="J883" s="8">
        <v>306932154</v>
      </c>
      <c r="K883" s="8">
        <v>84</v>
      </c>
      <c r="N883" s="8">
        <v>1.441705</v>
      </c>
      <c r="O883" s="71">
        <v>12386.1</v>
      </c>
      <c r="P883" s="8">
        <v>12793.600000000002</v>
      </c>
      <c r="Q883" s="8">
        <v>1.7894490000000001</v>
      </c>
      <c r="R883" s="8">
        <v>13527.82</v>
      </c>
      <c r="S883" s="8">
        <v>1.7894490000000001</v>
      </c>
      <c r="T883" s="82">
        <v>12386.1</v>
      </c>
      <c r="U883" s="81" t="str">
        <f t="shared" si="26"/>
        <v>52020</v>
      </c>
      <c r="V883" s="80" t="str">
        <f t="shared" si="27"/>
        <v>Acima de 120 dias</v>
      </c>
    </row>
    <row r="884" spans="1:22" x14ac:dyDescent="0.3">
      <c r="A884" s="4">
        <v>44316</v>
      </c>
      <c r="B884" s="8">
        <v>29894663000189</v>
      </c>
      <c r="C884" s="8" t="s">
        <v>96</v>
      </c>
      <c r="D884" s="4">
        <v>44001</v>
      </c>
      <c r="E884" s="8">
        <v>160</v>
      </c>
      <c r="F884" s="4">
        <v>44323</v>
      </c>
      <c r="G884" s="8">
        <v>7</v>
      </c>
      <c r="H884" s="4">
        <v>46545</v>
      </c>
      <c r="I884" s="8">
        <v>2229</v>
      </c>
      <c r="J884" s="8">
        <v>306942699</v>
      </c>
      <c r="K884" s="8">
        <v>84</v>
      </c>
      <c r="N884" s="8">
        <v>1.440855</v>
      </c>
      <c r="O884" s="71">
        <v>6620.16</v>
      </c>
      <c r="P884" s="8">
        <v>7752.8799999999974</v>
      </c>
      <c r="Q884" s="8">
        <v>1.785868</v>
      </c>
      <c r="R884" s="8">
        <v>7321.92</v>
      </c>
      <c r="S884" s="8">
        <v>1.785868</v>
      </c>
      <c r="T884" s="82">
        <v>6620.16</v>
      </c>
      <c r="U884" s="81" t="str">
        <f t="shared" si="26"/>
        <v>62020</v>
      </c>
      <c r="V884" s="80" t="str">
        <f t="shared" si="27"/>
        <v>1 a 30 dias</v>
      </c>
    </row>
    <row r="885" spans="1:22" x14ac:dyDescent="0.3">
      <c r="A885" s="4">
        <v>44316</v>
      </c>
      <c r="B885" s="8">
        <v>29894663000189</v>
      </c>
      <c r="C885" s="8" t="s">
        <v>96</v>
      </c>
      <c r="D885" s="4">
        <v>44074</v>
      </c>
      <c r="E885" s="8">
        <v>138</v>
      </c>
      <c r="F885" s="4">
        <v>44142</v>
      </c>
      <c r="G885" s="8">
        <v>-174</v>
      </c>
      <c r="H885" s="4">
        <v>46575</v>
      </c>
      <c r="I885" s="8">
        <v>2259</v>
      </c>
      <c r="J885" s="8">
        <v>306954682</v>
      </c>
      <c r="K885" s="8">
        <v>84</v>
      </c>
      <c r="N885" s="8">
        <v>1.4353031294751861</v>
      </c>
      <c r="O885" s="71">
        <v>6578.75</v>
      </c>
      <c r="P885" s="8">
        <v>6696.6799999999994</v>
      </c>
      <c r="Q885" s="8">
        <v>1.7832950000000001</v>
      </c>
      <c r="R885" s="8">
        <v>7201.09</v>
      </c>
      <c r="S885" s="8">
        <v>1.7832950000000001</v>
      </c>
      <c r="T885" s="82">
        <v>6578.75</v>
      </c>
      <c r="U885" s="81" t="str">
        <f t="shared" si="26"/>
        <v>82020</v>
      </c>
      <c r="V885" s="80" t="str">
        <f t="shared" si="27"/>
        <v>Acima de 120 dias</v>
      </c>
    </row>
    <row r="886" spans="1:22" x14ac:dyDescent="0.3">
      <c r="A886" s="4">
        <v>44316</v>
      </c>
      <c r="B886" s="8">
        <v>29894663000189</v>
      </c>
      <c r="C886" s="8" t="s">
        <v>96</v>
      </c>
      <c r="D886" s="4">
        <v>44040</v>
      </c>
      <c r="E886" s="8">
        <v>95.37</v>
      </c>
      <c r="F886" s="4">
        <v>44262</v>
      </c>
      <c r="G886" s="8">
        <v>-54</v>
      </c>
      <c r="H886" s="4">
        <v>46608</v>
      </c>
      <c r="I886" s="8">
        <v>2292</v>
      </c>
      <c r="J886" s="8">
        <v>306964944</v>
      </c>
      <c r="K886" s="8">
        <v>84</v>
      </c>
      <c r="N886" s="8">
        <v>1.3599999999999999</v>
      </c>
      <c r="O886" s="71">
        <v>4485.5499999999993</v>
      </c>
      <c r="P886" s="8">
        <v>4703.5599999999977</v>
      </c>
      <c r="Q886" s="8">
        <v>1.5416300000000001</v>
      </c>
      <c r="R886" s="8">
        <v>4731.3899999999994</v>
      </c>
      <c r="S886" s="8">
        <v>1.5416300000000001</v>
      </c>
      <c r="T886" s="82">
        <v>4485.5499999999993</v>
      </c>
      <c r="U886" s="81" t="str">
        <f t="shared" si="26"/>
        <v>72020</v>
      </c>
      <c r="V886" s="80" t="str">
        <f t="shared" si="27"/>
        <v>31 a 60 dias</v>
      </c>
    </row>
    <row r="887" spans="1:22" x14ac:dyDescent="0.3">
      <c r="A887" s="4">
        <v>44316</v>
      </c>
      <c r="B887" s="8">
        <v>29894663000189</v>
      </c>
      <c r="C887" s="8" t="s">
        <v>96</v>
      </c>
      <c r="D887" s="4">
        <v>44074</v>
      </c>
      <c r="E887" s="8">
        <v>188</v>
      </c>
      <c r="F887" s="4">
        <v>44172</v>
      </c>
      <c r="G887" s="8">
        <v>-144</v>
      </c>
      <c r="H887" s="4">
        <v>46608</v>
      </c>
      <c r="I887" s="8">
        <v>2292</v>
      </c>
      <c r="J887" s="8">
        <v>306966611</v>
      </c>
      <c r="K887" s="8">
        <v>84</v>
      </c>
      <c r="N887" s="8">
        <v>1.431292</v>
      </c>
      <c r="O887" s="71">
        <v>8833.33</v>
      </c>
      <c r="P887" s="8">
        <v>9191.6999999999989</v>
      </c>
      <c r="Q887" s="8">
        <v>1.7789779999999999</v>
      </c>
      <c r="R887" s="8">
        <v>9696.64</v>
      </c>
      <c r="S887" s="8">
        <v>1.7789779999999999</v>
      </c>
      <c r="T887" s="82">
        <v>8833.33</v>
      </c>
      <c r="U887" s="81" t="str">
        <f t="shared" si="26"/>
        <v>82020</v>
      </c>
      <c r="V887" s="80" t="str">
        <f t="shared" si="27"/>
        <v>Acima de 120 dias</v>
      </c>
    </row>
    <row r="888" spans="1:22" x14ac:dyDescent="0.3">
      <c r="A888" s="4">
        <v>44316</v>
      </c>
      <c r="B888" s="8">
        <v>29894663000189</v>
      </c>
      <c r="C888" s="8" t="s">
        <v>96</v>
      </c>
      <c r="D888" s="4">
        <v>44074</v>
      </c>
      <c r="E888" s="8">
        <v>765.1</v>
      </c>
      <c r="F888" s="4">
        <v>44234</v>
      </c>
      <c r="G888" s="8">
        <v>-82</v>
      </c>
      <c r="H888" s="4">
        <v>46608</v>
      </c>
      <c r="I888" s="8">
        <v>2292</v>
      </c>
      <c r="J888" s="8">
        <v>306969018</v>
      </c>
      <c r="K888" s="8">
        <v>84</v>
      </c>
      <c r="N888" s="8">
        <v>1.449085</v>
      </c>
      <c r="O888" s="71">
        <v>34243.050000000003</v>
      </c>
      <c r="P888" s="8">
        <v>37185.69999999999</v>
      </c>
      <c r="Q888" s="8">
        <v>1.7979339999999999</v>
      </c>
      <c r="R888" s="8">
        <v>37738.71</v>
      </c>
      <c r="S888" s="8">
        <v>1.7979339999999999</v>
      </c>
      <c r="T888" s="82">
        <v>34243.050000000003</v>
      </c>
      <c r="U888" s="81" t="str">
        <f t="shared" si="26"/>
        <v>82020</v>
      </c>
      <c r="V888" s="80" t="str">
        <f t="shared" si="27"/>
        <v>61 a 90 dias</v>
      </c>
    </row>
    <row r="889" spans="1:22" x14ac:dyDescent="0.3">
      <c r="A889" s="4">
        <v>44316</v>
      </c>
      <c r="B889" s="8">
        <v>29894663000189</v>
      </c>
      <c r="C889" s="8" t="s">
        <v>96</v>
      </c>
      <c r="D889" s="4">
        <v>44099</v>
      </c>
      <c r="E889" s="8">
        <v>235</v>
      </c>
      <c r="F889" s="4">
        <v>44262</v>
      </c>
      <c r="G889" s="8">
        <v>-54</v>
      </c>
      <c r="H889" s="4">
        <v>46699</v>
      </c>
      <c r="I889" s="8">
        <v>2383</v>
      </c>
      <c r="J889" s="8">
        <v>306976029</v>
      </c>
      <c r="K889" s="8">
        <v>84</v>
      </c>
      <c r="N889" s="8">
        <v>1.3599999999999999</v>
      </c>
      <c r="O889" s="71">
        <v>11186.16</v>
      </c>
      <c r="P889" s="8">
        <v>11422.860000000002</v>
      </c>
      <c r="Q889" s="8">
        <v>1.5657719999999999</v>
      </c>
      <c r="R889" s="8">
        <v>11904.32</v>
      </c>
      <c r="S889" s="8">
        <v>1.5657719999999999</v>
      </c>
      <c r="T889" s="82">
        <v>11186.16</v>
      </c>
      <c r="U889" s="81" t="str">
        <f t="shared" si="26"/>
        <v>92020</v>
      </c>
      <c r="V889" s="80" t="str">
        <f t="shared" si="27"/>
        <v>31 a 60 dias</v>
      </c>
    </row>
    <row r="890" spans="1:22" x14ac:dyDescent="0.3">
      <c r="A890" s="4">
        <v>44316</v>
      </c>
      <c r="B890" s="8">
        <v>29894663000189</v>
      </c>
      <c r="C890" s="8" t="s">
        <v>96</v>
      </c>
      <c r="D890" s="4">
        <v>44099</v>
      </c>
      <c r="E890" s="8">
        <v>151.06</v>
      </c>
      <c r="F890" s="4">
        <v>44203</v>
      </c>
      <c r="G890" s="8">
        <v>-113</v>
      </c>
      <c r="H890" s="4">
        <v>46638</v>
      </c>
      <c r="I890" s="8">
        <v>2322</v>
      </c>
      <c r="J890" s="8">
        <v>306977085</v>
      </c>
      <c r="K890" s="8">
        <v>84</v>
      </c>
      <c r="N890" s="8">
        <v>1.412131</v>
      </c>
      <c r="O890" s="71">
        <v>7025.37</v>
      </c>
      <c r="P890" s="8">
        <v>7414.4100000000008</v>
      </c>
      <c r="Q890" s="8">
        <v>1.7576769999999999</v>
      </c>
      <c r="R890" s="8">
        <v>7733.02</v>
      </c>
      <c r="S890" s="8">
        <v>1.7576769999999999</v>
      </c>
      <c r="T890" s="82">
        <v>7025.37</v>
      </c>
      <c r="U890" s="81" t="str">
        <f t="shared" si="26"/>
        <v>92020</v>
      </c>
      <c r="V890" s="80" t="str">
        <f t="shared" si="27"/>
        <v>91 a 120 dias</v>
      </c>
    </row>
    <row r="891" spans="1:22" x14ac:dyDescent="0.3">
      <c r="A891" s="4">
        <v>44316</v>
      </c>
      <c r="B891" s="8">
        <v>29894663000189</v>
      </c>
      <c r="C891" s="8" t="s">
        <v>96</v>
      </c>
      <c r="D891" s="4">
        <v>44099</v>
      </c>
      <c r="E891" s="8">
        <v>190.68</v>
      </c>
      <c r="F891" s="4">
        <v>44323</v>
      </c>
      <c r="G891" s="8">
        <v>7</v>
      </c>
      <c r="H891" s="4">
        <v>45544</v>
      </c>
      <c r="I891" s="8">
        <v>1228</v>
      </c>
      <c r="J891" s="8">
        <v>306983245</v>
      </c>
      <c r="K891" s="8">
        <v>48</v>
      </c>
      <c r="N891" s="8">
        <v>1.3599999999999999</v>
      </c>
      <c r="O891" s="71">
        <v>5581.6900000000005</v>
      </c>
      <c r="P891" s="8">
        <v>6715.6799999999985</v>
      </c>
      <c r="Q891" s="8">
        <v>1.7964819999999999</v>
      </c>
      <c r="R891" s="8">
        <v>6030.92</v>
      </c>
      <c r="S891" s="8">
        <v>1.7964819999999999</v>
      </c>
      <c r="T891" s="82">
        <v>5581.6900000000005</v>
      </c>
      <c r="U891" s="81" t="str">
        <f t="shared" si="26"/>
        <v>92020</v>
      </c>
      <c r="V891" s="80" t="str">
        <f t="shared" si="27"/>
        <v>1 a 30 dias</v>
      </c>
    </row>
    <row r="892" spans="1:22" x14ac:dyDescent="0.3">
      <c r="A892" s="4">
        <v>44316</v>
      </c>
      <c r="B892" s="8">
        <v>29894663000189</v>
      </c>
      <c r="C892" s="8" t="s">
        <v>96</v>
      </c>
      <c r="D892" s="4">
        <v>43978</v>
      </c>
      <c r="E892" s="8">
        <v>72.64</v>
      </c>
      <c r="F892" s="4">
        <v>44262</v>
      </c>
      <c r="G892" s="8">
        <v>-54</v>
      </c>
      <c r="H892" s="4">
        <v>46119</v>
      </c>
      <c r="I892" s="8">
        <v>1803</v>
      </c>
      <c r="J892" s="8">
        <v>307017387</v>
      </c>
      <c r="K892" s="8">
        <v>72</v>
      </c>
      <c r="N892" s="8">
        <v>1.4949999999999999</v>
      </c>
      <c r="O892" s="71">
        <v>2715.75</v>
      </c>
      <c r="P892" s="8">
        <v>3173.89</v>
      </c>
      <c r="Q892" s="8">
        <v>1.986893</v>
      </c>
      <c r="R892" s="8">
        <v>3041.27</v>
      </c>
      <c r="S892" s="8">
        <v>1.986893</v>
      </c>
      <c r="T892" s="82">
        <v>2715.75</v>
      </c>
      <c r="U892" s="81" t="str">
        <f t="shared" si="26"/>
        <v>52020</v>
      </c>
      <c r="V892" s="80" t="str">
        <f t="shared" si="27"/>
        <v>31 a 60 dias</v>
      </c>
    </row>
    <row r="893" spans="1:22" x14ac:dyDescent="0.3">
      <c r="A893" s="4">
        <v>44316</v>
      </c>
      <c r="B893" s="8">
        <v>29894663000189</v>
      </c>
      <c r="C893" s="8" t="s">
        <v>96</v>
      </c>
      <c r="D893" s="4">
        <v>43978</v>
      </c>
      <c r="E893" s="8">
        <v>409.8</v>
      </c>
      <c r="F893" s="4">
        <v>44019</v>
      </c>
      <c r="G893" s="8">
        <v>-297</v>
      </c>
      <c r="H893" s="4">
        <v>45390</v>
      </c>
      <c r="I893" s="8">
        <v>1074</v>
      </c>
      <c r="J893" s="8">
        <v>307022121</v>
      </c>
      <c r="K893" s="8">
        <v>48</v>
      </c>
      <c r="N893" s="8">
        <v>1.3599999999999999</v>
      </c>
      <c r="O893" s="71">
        <v>15065.66</v>
      </c>
      <c r="P893" s="8">
        <v>14223.729999999998</v>
      </c>
      <c r="Q893" s="8">
        <v>1.793466</v>
      </c>
      <c r="R893" s="8">
        <v>15840.150000000001</v>
      </c>
      <c r="S893" s="8">
        <v>1.793466</v>
      </c>
      <c r="T893" s="82">
        <v>15065.66</v>
      </c>
      <c r="U893" s="81" t="str">
        <f t="shared" si="26"/>
        <v>52020</v>
      </c>
      <c r="V893" s="80" t="str">
        <f t="shared" si="27"/>
        <v>Acima de 120 dias</v>
      </c>
    </row>
    <row r="894" spans="1:22" x14ac:dyDescent="0.3">
      <c r="A894" s="4">
        <v>44316</v>
      </c>
      <c r="B894" s="8">
        <v>29894663000189</v>
      </c>
      <c r="C894" s="8" t="s">
        <v>96</v>
      </c>
      <c r="D894" s="4">
        <v>44001</v>
      </c>
      <c r="E894" s="8">
        <v>313.39999999999998</v>
      </c>
      <c r="F894" s="4">
        <v>44081</v>
      </c>
      <c r="G894" s="8">
        <v>-235</v>
      </c>
      <c r="H894" s="4">
        <v>45784</v>
      </c>
      <c r="I894" s="8">
        <v>1468</v>
      </c>
      <c r="J894" s="8">
        <v>307031349</v>
      </c>
      <c r="K894" s="8">
        <v>60</v>
      </c>
      <c r="N894" s="8">
        <v>1.3599999999999999</v>
      </c>
      <c r="O894" s="71">
        <v>12822.130000000001</v>
      </c>
      <c r="P894" s="8">
        <v>12659.400000000003</v>
      </c>
      <c r="Q894" s="8">
        <v>1.788867</v>
      </c>
      <c r="R894" s="8">
        <v>13784.44</v>
      </c>
      <c r="S894" s="8">
        <v>1.788867</v>
      </c>
      <c r="T894" s="82">
        <v>12822.130000000001</v>
      </c>
      <c r="U894" s="81" t="str">
        <f t="shared" si="26"/>
        <v>62020</v>
      </c>
      <c r="V894" s="80" t="str">
        <f t="shared" si="27"/>
        <v>Acima de 120 dias</v>
      </c>
    </row>
    <row r="895" spans="1:22" x14ac:dyDescent="0.3">
      <c r="A895" s="4">
        <v>44316</v>
      </c>
      <c r="B895" s="8">
        <v>29894663000189</v>
      </c>
      <c r="C895" s="8" t="s">
        <v>96</v>
      </c>
      <c r="D895" s="4">
        <v>43978</v>
      </c>
      <c r="E895" s="8">
        <v>270.83999999999997</v>
      </c>
      <c r="F895" s="4">
        <v>44081</v>
      </c>
      <c r="G895" s="8">
        <v>-235</v>
      </c>
      <c r="H895" s="4">
        <v>46514</v>
      </c>
      <c r="I895" s="8">
        <v>2198</v>
      </c>
      <c r="J895" s="8">
        <v>307032427</v>
      </c>
      <c r="K895" s="8">
        <v>84</v>
      </c>
      <c r="N895" s="8">
        <v>1.4406870000000001</v>
      </c>
      <c r="O895" s="71">
        <v>13292</v>
      </c>
      <c r="P895" s="8">
        <v>13171.010000000006</v>
      </c>
      <c r="Q895" s="8">
        <v>1.7883830000000001</v>
      </c>
      <c r="R895" s="8">
        <v>14467.519999999999</v>
      </c>
      <c r="S895" s="8">
        <v>1.7883830000000001</v>
      </c>
      <c r="T895" s="82">
        <v>13292</v>
      </c>
      <c r="U895" s="81" t="str">
        <f t="shared" si="26"/>
        <v>52020</v>
      </c>
      <c r="V895" s="80" t="str">
        <f t="shared" si="27"/>
        <v>Acima de 120 dias</v>
      </c>
    </row>
    <row r="896" spans="1:22" x14ac:dyDescent="0.3">
      <c r="A896" s="4">
        <v>44316</v>
      </c>
      <c r="B896" s="8">
        <v>29894663000189</v>
      </c>
      <c r="C896" s="8" t="s">
        <v>96</v>
      </c>
      <c r="D896" s="4">
        <v>44040</v>
      </c>
      <c r="E896" s="8">
        <v>93.72</v>
      </c>
      <c r="F896" s="4">
        <v>44081</v>
      </c>
      <c r="G896" s="8">
        <v>-235</v>
      </c>
      <c r="H896" s="4">
        <v>46545</v>
      </c>
      <c r="I896" s="8">
        <v>2229</v>
      </c>
      <c r="J896" s="8">
        <v>307046784</v>
      </c>
      <c r="K896" s="8">
        <v>84</v>
      </c>
      <c r="N896" s="8">
        <v>1.4391527184494783</v>
      </c>
      <c r="O896" s="71">
        <v>4626.07</v>
      </c>
      <c r="P896" s="8">
        <v>4534.3500000000004</v>
      </c>
      <c r="Q896" s="8">
        <v>1.7872170000000001</v>
      </c>
      <c r="R896" s="8">
        <v>5040.75</v>
      </c>
      <c r="S896" s="8">
        <v>1.7872170000000001</v>
      </c>
      <c r="T896" s="82">
        <v>4626.07</v>
      </c>
      <c r="U896" s="81" t="str">
        <f t="shared" si="26"/>
        <v>72020</v>
      </c>
      <c r="V896" s="80" t="str">
        <f t="shared" si="27"/>
        <v>Acima de 120 dias</v>
      </c>
    </row>
    <row r="897" spans="1:22" x14ac:dyDescent="0.3">
      <c r="A897" s="4">
        <v>44316</v>
      </c>
      <c r="B897" s="8">
        <v>29894663000189</v>
      </c>
      <c r="C897" s="8" t="s">
        <v>96</v>
      </c>
      <c r="D897" s="4">
        <v>44074</v>
      </c>
      <c r="E897" s="8">
        <v>435</v>
      </c>
      <c r="F897" s="4">
        <v>44203</v>
      </c>
      <c r="G897" s="8">
        <v>-113</v>
      </c>
      <c r="H897" s="4">
        <v>46575</v>
      </c>
      <c r="I897" s="8">
        <v>2259</v>
      </c>
      <c r="J897" s="8">
        <v>307055322</v>
      </c>
      <c r="K897" s="8">
        <v>84</v>
      </c>
      <c r="N897" s="8">
        <v>1.450034900090388</v>
      </c>
      <c r="O897" s="71">
        <v>19786.169999999998</v>
      </c>
      <c r="P897" s="8">
        <v>21006.430000000008</v>
      </c>
      <c r="Q897" s="8">
        <v>1.7990010000000001</v>
      </c>
      <c r="R897" s="8">
        <v>21739.91</v>
      </c>
      <c r="S897" s="8">
        <v>1.7990010000000001</v>
      </c>
      <c r="T897" s="82">
        <v>19786.169999999998</v>
      </c>
      <c r="U897" s="81" t="str">
        <f t="shared" si="26"/>
        <v>82020</v>
      </c>
      <c r="V897" s="80" t="str">
        <f t="shared" si="27"/>
        <v>91 a 120 dias</v>
      </c>
    </row>
    <row r="898" spans="1:22" x14ac:dyDescent="0.3">
      <c r="A898" s="4">
        <v>44316</v>
      </c>
      <c r="B898" s="8">
        <v>29894663000189</v>
      </c>
      <c r="C898" s="8" t="s">
        <v>96</v>
      </c>
      <c r="D898" s="4">
        <v>44099</v>
      </c>
      <c r="E898" s="8">
        <v>55.23</v>
      </c>
      <c r="F898" s="4">
        <v>44172</v>
      </c>
      <c r="G898" s="8">
        <v>-144</v>
      </c>
      <c r="H898" s="4">
        <v>46638</v>
      </c>
      <c r="I898" s="8">
        <v>2322</v>
      </c>
      <c r="J898" s="8">
        <v>307072753</v>
      </c>
      <c r="K898" s="8">
        <v>84</v>
      </c>
      <c r="N898" s="8">
        <v>1.3599999999999999</v>
      </c>
      <c r="O898" s="71">
        <v>2832.09</v>
      </c>
      <c r="P898" s="8">
        <v>2759.1400000000008</v>
      </c>
      <c r="Q898" s="8">
        <v>1.4747189999999999</v>
      </c>
      <c r="R898" s="8">
        <v>2925.21</v>
      </c>
      <c r="S898" s="8">
        <v>1.4747189999999999</v>
      </c>
      <c r="T898" s="82">
        <v>2832.09</v>
      </c>
      <c r="U898" s="81" t="str">
        <f t="shared" ref="U898:U961" si="28">MONTH(D898)&amp;YEAR(D898)</f>
        <v>92020</v>
      </c>
      <c r="V898" s="80" t="str">
        <f t="shared" si="27"/>
        <v>Acima de 120 dias</v>
      </c>
    </row>
    <row r="899" spans="1:22" x14ac:dyDescent="0.3">
      <c r="A899" s="4">
        <v>44316</v>
      </c>
      <c r="B899" s="8">
        <v>29894663000189</v>
      </c>
      <c r="C899" s="8" t="s">
        <v>96</v>
      </c>
      <c r="D899" s="4">
        <v>44099</v>
      </c>
      <c r="E899" s="8">
        <v>98.4</v>
      </c>
      <c r="F899" s="4">
        <v>44323</v>
      </c>
      <c r="G899" s="8">
        <v>7</v>
      </c>
      <c r="H899" s="4">
        <v>46638</v>
      </c>
      <c r="I899" s="8">
        <v>2322</v>
      </c>
      <c r="J899" s="8">
        <v>307083617</v>
      </c>
      <c r="K899" s="8">
        <v>84</v>
      </c>
      <c r="N899" s="8">
        <v>1.4396819999999999</v>
      </c>
      <c r="O899" s="71">
        <v>4146.8599999999997</v>
      </c>
      <c r="P899" s="8">
        <v>4785.1499999999996</v>
      </c>
      <c r="Q899" s="8">
        <v>1.787077</v>
      </c>
      <c r="R899" s="8">
        <v>4604.24</v>
      </c>
      <c r="S899" s="8">
        <v>1.787077</v>
      </c>
      <c r="T899" s="82">
        <v>4146.8599999999997</v>
      </c>
      <c r="U899" s="81" t="str">
        <f t="shared" si="28"/>
        <v>92020</v>
      </c>
      <c r="V899" s="80" t="str">
        <f t="shared" ref="V899:V962" si="29">_xlfn.IFS(G899&lt;-120,"Acima de 120 dias",G899&lt;=-90,"91 a 120 dias",G899&lt;=-61,"61 a 90 dias",G899&lt;=-31,"31 a 60 dias",G899&gt;=-30,"1 a 30 dias")</f>
        <v>1 a 30 dias</v>
      </c>
    </row>
    <row r="900" spans="1:22" x14ac:dyDescent="0.3">
      <c r="A900" s="4">
        <v>44316</v>
      </c>
      <c r="B900" s="8">
        <v>29894663000189</v>
      </c>
      <c r="C900" s="8" t="s">
        <v>96</v>
      </c>
      <c r="D900" s="4">
        <v>44074</v>
      </c>
      <c r="E900" s="8">
        <v>681.15</v>
      </c>
      <c r="F900" s="4">
        <v>44323</v>
      </c>
      <c r="G900" s="8">
        <v>7</v>
      </c>
      <c r="H900" s="4">
        <v>46638</v>
      </c>
      <c r="I900" s="8">
        <v>2322</v>
      </c>
      <c r="J900" s="8">
        <v>307085235</v>
      </c>
      <c r="K900" s="8">
        <v>84</v>
      </c>
      <c r="N900" s="8">
        <v>1.3967210000000001</v>
      </c>
      <c r="O900" s="71">
        <v>29176.93</v>
      </c>
      <c r="P900" s="8">
        <v>33221.029999999992</v>
      </c>
      <c r="Q900" s="8">
        <v>1.731554</v>
      </c>
      <c r="R900" s="8">
        <v>32298.870000000003</v>
      </c>
      <c r="S900" s="8">
        <v>1.731554</v>
      </c>
      <c r="T900" s="82">
        <v>29176.93</v>
      </c>
      <c r="U900" s="81" t="str">
        <f t="shared" si="28"/>
        <v>82020</v>
      </c>
      <c r="V900" s="80" t="str">
        <f t="shared" si="29"/>
        <v>1 a 30 dias</v>
      </c>
    </row>
    <row r="901" spans="1:22" x14ac:dyDescent="0.3">
      <c r="A901" s="4">
        <v>44316</v>
      </c>
      <c r="B901" s="8">
        <v>29894663000189</v>
      </c>
      <c r="C901" s="8" t="s">
        <v>96</v>
      </c>
      <c r="D901" s="4">
        <v>44099</v>
      </c>
      <c r="E901" s="8">
        <v>53.19</v>
      </c>
      <c r="F901" s="4">
        <v>44172</v>
      </c>
      <c r="G901" s="8">
        <v>-144</v>
      </c>
      <c r="H901" s="4">
        <v>46667</v>
      </c>
      <c r="I901" s="8">
        <v>2351</v>
      </c>
      <c r="J901" s="8">
        <v>307089117</v>
      </c>
      <c r="K901" s="8">
        <v>84</v>
      </c>
      <c r="N901" s="8">
        <v>1.3599999999999999</v>
      </c>
      <c r="O901" s="71">
        <v>2714.02</v>
      </c>
      <c r="P901" s="8">
        <v>2621.08</v>
      </c>
      <c r="Q901" s="8">
        <v>1.5146230000000001</v>
      </c>
      <c r="R901" s="8">
        <v>2835.74</v>
      </c>
      <c r="S901" s="8">
        <v>1.5146230000000001</v>
      </c>
      <c r="T901" s="82">
        <v>2714.02</v>
      </c>
      <c r="U901" s="81" t="str">
        <f t="shared" si="28"/>
        <v>92020</v>
      </c>
      <c r="V901" s="80" t="str">
        <f t="shared" si="29"/>
        <v>Acima de 120 dias</v>
      </c>
    </row>
    <row r="902" spans="1:22" x14ac:dyDescent="0.3">
      <c r="A902" s="4">
        <v>44316</v>
      </c>
      <c r="B902" s="8">
        <v>29894663000189</v>
      </c>
      <c r="C902" s="8" t="s">
        <v>96</v>
      </c>
      <c r="D902" s="4">
        <v>43936</v>
      </c>
      <c r="E902" s="8">
        <v>56</v>
      </c>
      <c r="F902" s="4">
        <v>44234</v>
      </c>
      <c r="G902" s="8">
        <v>-82</v>
      </c>
      <c r="H902" s="4">
        <v>46090</v>
      </c>
      <c r="I902" s="8">
        <v>1774</v>
      </c>
      <c r="J902" s="8">
        <v>307112119</v>
      </c>
      <c r="K902" s="8">
        <v>72</v>
      </c>
      <c r="N902" s="8">
        <v>1.5130000000000001</v>
      </c>
      <c r="O902" s="71">
        <v>2041.26</v>
      </c>
      <c r="P902" s="8">
        <v>2420.04</v>
      </c>
      <c r="Q902" s="8">
        <v>2.0652279999999998</v>
      </c>
      <c r="R902" s="8">
        <v>2311.75</v>
      </c>
      <c r="S902" s="8">
        <v>2.0652279999999998</v>
      </c>
      <c r="T902" s="82">
        <v>2041.26</v>
      </c>
      <c r="U902" s="81" t="str">
        <f t="shared" si="28"/>
        <v>42020</v>
      </c>
      <c r="V902" s="80" t="str">
        <f t="shared" si="29"/>
        <v>61 a 90 dias</v>
      </c>
    </row>
    <row r="903" spans="1:22" x14ac:dyDescent="0.3">
      <c r="A903" s="4">
        <v>44316</v>
      </c>
      <c r="B903" s="8">
        <v>29894663000189</v>
      </c>
      <c r="C903" s="8" t="s">
        <v>96</v>
      </c>
      <c r="D903" s="4">
        <v>43978</v>
      </c>
      <c r="E903" s="8">
        <v>53.55</v>
      </c>
      <c r="F903" s="4">
        <v>44323</v>
      </c>
      <c r="G903" s="8">
        <v>7</v>
      </c>
      <c r="H903" s="4">
        <v>46119</v>
      </c>
      <c r="I903" s="8">
        <v>1803</v>
      </c>
      <c r="J903" s="8">
        <v>307122911</v>
      </c>
      <c r="K903" s="8">
        <v>72</v>
      </c>
      <c r="N903" s="8">
        <v>1.4005603209611301</v>
      </c>
      <c r="O903" s="71">
        <v>1985.12</v>
      </c>
      <c r="P903" s="8">
        <v>2405.5700000000011</v>
      </c>
      <c r="Q903" s="8">
        <v>1.79098</v>
      </c>
      <c r="R903" s="8">
        <v>2186.09</v>
      </c>
      <c r="S903" s="8">
        <v>1.79098</v>
      </c>
      <c r="T903" s="82">
        <v>1985.12</v>
      </c>
      <c r="U903" s="81" t="str">
        <f t="shared" si="28"/>
        <v>52020</v>
      </c>
      <c r="V903" s="80" t="str">
        <f t="shared" si="29"/>
        <v>1 a 30 dias</v>
      </c>
    </row>
    <row r="904" spans="1:22" x14ac:dyDescent="0.3">
      <c r="A904" s="4">
        <v>44316</v>
      </c>
      <c r="B904" s="8">
        <v>29894663000189</v>
      </c>
      <c r="C904" s="8" t="s">
        <v>96</v>
      </c>
      <c r="D904" s="4">
        <v>44134</v>
      </c>
      <c r="E904" s="8">
        <v>52</v>
      </c>
      <c r="F904" s="4">
        <v>44234</v>
      </c>
      <c r="G904" s="8">
        <v>-82</v>
      </c>
      <c r="H904" s="4">
        <v>46699</v>
      </c>
      <c r="I904" s="8">
        <v>2383</v>
      </c>
      <c r="J904" s="8">
        <v>307127832</v>
      </c>
      <c r="K904" s="8">
        <v>84</v>
      </c>
      <c r="N904" s="8">
        <v>1.4034720000000001</v>
      </c>
      <c r="O904" s="71">
        <v>2405.0100000000002</v>
      </c>
      <c r="P904" s="8">
        <v>2529.2399999999993</v>
      </c>
      <c r="Q904" s="8">
        <v>1.739576</v>
      </c>
      <c r="R904" s="8">
        <v>2651.39</v>
      </c>
      <c r="S904" s="8">
        <v>1.739576</v>
      </c>
      <c r="T904" s="82">
        <v>2405.0100000000002</v>
      </c>
      <c r="U904" s="81" t="str">
        <f t="shared" si="28"/>
        <v>102020</v>
      </c>
      <c r="V904" s="80" t="str">
        <f t="shared" si="29"/>
        <v>61 a 90 dias</v>
      </c>
    </row>
    <row r="905" spans="1:22" x14ac:dyDescent="0.3">
      <c r="A905" s="4">
        <v>44316</v>
      </c>
      <c r="B905" s="8">
        <v>29894663000189</v>
      </c>
      <c r="C905" s="8" t="s">
        <v>96</v>
      </c>
      <c r="D905" s="4">
        <v>44040</v>
      </c>
      <c r="E905" s="8">
        <v>353.2</v>
      </c>
      <c r="F905" s="4">
        <v>44081</v>
      </c>
      <c r="G905" s="8">
        <v>-235</v>
      </c>
      <c r="H905" s="4">
        <v>46608</v>
      </c>
      <c r="I905" s="8">
        <v>2292</v>
      </c>
      <c r="J905" s="8">
        <v>307166647</v>
      </c>
      <c r="K905" s="8">
        <v>84</v>
      </c>
      <c r="N905" s="8">
        <v>1.445784</v>
      </c>
      <c r="O905" s="71">
        <v>17635.48</v>
      </c>
      <c r="P905" s="8">
        <v>16907.979999999996</v>
      </c>
      <c r="Q905" s="8">
        <v>1.7835300000000001</v>
      </c>
      <c r="R905" s="8">
        <v>19204.18</v>
      </c>
      <c r="S905" s="8">
        <v>1.7835300000000001</v>
      </c>
      <c r="T905" s="82">
        <v>17635.48</v>
      </c>
      <c r="U905" s="81" t="str">
        <f t="shared" si="28"/>
        <v>72020</v>
      </c>
      <c r="V905" s="80" t="str">
        <f t="shared" si="29"/>
        <v>Acima de 120 dias</v>
      </c>
    </row>
    <row r="906" spans="1:22" x14ac:dyDescent="0.3">
      <c r="A906" s="4">
        <v>44316</v>
      </c>
      <c r="B906" s="8">
        <v>29894663000189</v>
      </c>
      <c r="C906" s="8" t="s">
        <v>96</v>
      </c>
      <c r="D906" s="4">
        <v>44074</v>
      </c>
      <c r="E906" s="8">
        <v>89.3</v>
      </c>
      <c r="F906" s="4">
        <v>44172</v>
      </c>
      <c r="G906" s="8">
        <v>-144</v>
      </c>
      <c r="H906" s="4">
        <v>46608</v>
      </c>
      <c r="I906" s="8">
        <v>2292</v>
      </c>
      <c r="J906" s="8">
        <v>307170505</v>
      </c>
      <c r="K906" s="8">
        <v>84</v>
      </c>
      <c r="N906" s="8">
        <v>1.4392430000000001</v>
      </c>
      <c r="O906" s="71">
        <v>4186.63</v>
      </c>
      <c r="P906" s="8">
        <v>4354.4800000000005</v>
      </c>
      <c r="Q906" s="8">
        <v>1.787455</v>
      </c>
      <c r="R906" s="8">
        <v>4595.8100000000004</v>
      </c>
      <c r="S906" s="8">
        <v>1.787455</v>
      </c>
      <c r="T906" s="82">
        <v>4186.63</v>
      </c>
      <c r="U906" s="81" t="str">
        <f t="shared" si="28"/>
        <v>82020</v>
      </c>
      <c r="V906" s="80" t="str">
        <f t="shared" si="29"/>
        <v>Acima de 120 dias</v>
      </c>
    </row>
    <row r="907" spans="1:22" x14ac:dyDescent="0.3">
      <c r="A907" s="4">
        <v>44316</v>
      </c>
      <c r="B907" s="8">
        <v>29894663000189</v>
      </c>
      <c r="C907" s="8" t="s">
        <v>96</v>
      </c>
      <c r="D907" s="4">
        <v>44099</v>
      </c>
      <c r="E907" s="8">
        <v>101.34</v>
      </c>
      <c r="F907" s="4">
        <v>44323</v>
      </c>
      <c r="G907" s="8">
        <v>7</v>
      </c>
      <c r="H907" s="4">
        <v>46638</v>
      </c>
      <c r="I907" s="8">
        <v>2322</v>
      </c>
      <c r="J907" s="8">
        <v>307172932</v>
      </c>
      <c r="K907" s="8">
        <v>84</v>
      </c>
      <c r="N907" s="8">
        <v>1.4076730000000002</v>
      </c>
      <c r="O907" s="71">
        <v>4313.7</v>
      </c>
      <c r="P907" s="8">
        <v>4981.5300000000007</v>
      </c>
      <c r="Q907" s="8">
        <v>1.752945</v>
      </c>
      <c r="R907" s="8">
        <v>4788.99</v>
      </c>
      <c r="S907" s="8">
        <v>1.752945</v>
      </c>
      <c r="T907" s="82">
        <v>4313.7</v>
      </c>
      <c r="U907" s="81" t="str">
        <f t="shared" si="28"/>
        <v>92020</v>
      </c>
      <c r="V907" s="80" t="str">
        <f t="shared" si="29"/>
        <v>1 a 30 dias</v>
      </c>
    </row>
    <row r="908" spans="1:22" x14ac:dyDescent="0.3">
      <c r="A908" s="4">
        <v>44316</v>
      </c>
      <c r="B908" s="8">
        <v>29894663000189</v>
      </c>
      <c r="C908" s="8" t="s">
        <v>96</v>
      </c>
      <c r="D908" s="4">
        <v>44134</v>
      </c>
      <c r="E908" s="8">
        <v>313.5</v>
      </c>
      <c r="F908" s="4">
        <v>44172</v>
      </c>
      <c r="G908" s="8">
        <v>-144</v>
      </c>
      <c r="H908" s="4">
        <v>46699</v>
      </c>
      <c r="I908" s="8">
        <v>2383</v>
      </c>
      <c r="J908" s="8">
        <v>307182758</v>
      </c>
      <c r="K908" s="8">
        <v>84</v>
      </c>
      <c r="N908" s="8">
        <v>1.4414750000000001</v>
      </c>
      <c r="O908" s="71">
        <v>14610.09</v>
      </c>
      <c r="P908" s="8">
        <v>15049.66</v>
      </c>
      <c r="Q908" s="8">
        <v>1.7900149999999999</v>
      </c>
      <c r="R908" s="8">
        <v>16118.77</v>
      </c>
      <c r="S908" s="8">
        <v>1.7900149999999999</v>
      </c>
      <c r="T908" s="82">
        <v>14610.09</v>
      </c>
      <c r="U908" s="81" t="str">
        <f t="shared" si="28"/>
        <v>102020</v>
      </c>
      <c r="V908" s="80" t="str">
        <f t="shared" si="29"/>
        <v>Acima de 120 dias</v>
      </c>
    </row>
    <row r="909" spans="1:22" x14ac:dyDescent="0.3">
      <c r="A909" s="4">
        <v>44316</v>
      </c>
      <c r="B909" s="8">
        <v>29894663000189</v>
      </c>
      <c r="C909" s="8" t="s">
        <v>96</v>
      </c>
      <c r="D909" s="4">
        <v>44001</v>
      </c>
      <c r="E909" s="8">
        <v>108</v>
      </c>
      <c r="F909" s="4">
        <v>44050</v>
      </c>
      <c r="G909" s="8">
        <v>-266</v>
      </c>
      <c r="H909" s="4">
        <v>46514</v>
      </c>
      <c r="I909" s="8">
        <v>2198</v>
      </c>
      <c r="J909" s="8">
        <v>307230107</v>
      </c>
      <c r="K909" s="8">
        <v>84</v>
      </c>
      <c r="N909" s="8">
        <v>1.4451610456554678</v>
      </c>
      <c r="O909" s="71">
        <v>5405.65</v>
      </c>
      <c r="P909" s="8">
        <v>5193.6099999999997</v>
      </c>
      <c r="Q909" s="8">
        <v>1.7904899999999999</v>
      </c>
      <c r="R909" s="8">
        <v>5870.55</v>
      </c>
      <c r="S909" s="8">
        <v>1.7904899999999999</v>
      </c>
      <c r="T909" s="82">
        <v>5405.65</v>
      </c>
      <c r="U909" s="81" t="str">
        <f t="shared" si="28"/>
        <v>62020</v>
      </c>
      <c r="V909" s="80" t="str">
        <f t="shared" si="29"/>
        <v>Acima de 120 dias</v>
      </c>
    </row>
    <row r="910" spans="1:22" x14ac:dyDescent="0.3">
      <c r="A910" s="4">
        <v>44316</v>
      </c>
      <c r="B910" s="8">
        <v>29894663000189</v>
      </c>
      <c r="C910" s="8" t="s">
        <v>96</v>
      </c>
      <c r="D910" s="4">
        <v>44001</v>
      </c>
      <c r="E910" s="8">
        <v>92.82</v>
      </c>
      <c r="F910" s="4">
        <v>44323</v>
      </c>
      <c r="G910" s="8">
        <v>7</v>
      </c>
      <c r="H910" s="4">
        <v>46545</v>
      </c>
      <c r="I910" s="8">
        <v>2229</v>
      </c>
      <c r="J910" s="8">
        <v>307244545</v>
      </c>
      <c r="K910" s="8">
        <v>84</v>
      </c>
      <c r="N910" s="8">
        <v>1.45319</v>
      </c>
      <c r="O910" s="71">
        <v>3826.31</v>
      </c>
      <c r="P910" s="8">
        <v>4478.9499999999989</v>
      </c>
      <c r="Q910" s="8">
        <v>1.798996</v>
      </c>
      <c r="R910" s="8">
        <v>4232.0199999999995</v>
      </c>
      <c r="S910" s="8">
        <v>1.798996</v>
      </c>
      <c r="T910" s="82">
        <v>3826.31</v>
      </c>
      <c r="U910" s="81" t="str">
        <f t="shared" si="28"/>
        <v>62020</v>
      </c>
      <c r="V910" s="80" t="str">
        <f t="shared" si="29"/>
        <v>1 a 30 dias</v>
      </c>
    </row>
    <row r="911" spans="1:22" x14ac:dyDescent="0.3">
      <c r="A911" s="4">
        <v>44316</v>
      </c>
      <c r="B911" s="8">
        <v>29894663000189</v>
      </c>
      <c r="C911" s="8" t="s">
        <v>96</v>
      </c>
      <c r="D911" s="4">
        <v>44074</v>
      </c>
      <c r="E911" s="8">
        <v>349.57</v>
      </c>
      <c r="F911" s="4">
        <v>44323</v>
      </c>
      <c r="G911" s="8">
        <v>7</v>
      </c>
      <c r="H911" s="4">
        <v>46608</v>
      </c>
      <c r="I911" s="8">
        <v>2292</v>
      </c>
      <c r="J911" s="8">
        <v>307258550</v>
      </c>
      <c r="K911" s="8">
        <v>84</v>
      </c>
      <c r="N911" s="8">
        <v>1.3599999999999999</v>
      </c>
      <c r="O911" s="71">
        <v>16357.38</v>
      </c>
      <c r="P911" s="8">
        <v>17506.350000000002</v>
      </c>
      <c r="Q911" s="8">
        <v>1.4154679999999999</v>
      </c>
      <c r="R911" s="8">
        <v>16643.3</v>
      </c>
      <c r="S911" s="8">
        <v>1.4154679999999999</v>
      </c>
      <c r="T911" s="82">
        <v>16357.38</v>
      </c>
      <c r="U911" s="81" t="str">
        <f t="shared" si="28"/>
        <v>82020</v>
      </c>
      <c r="V911" s="80" t="str">
        <f t="shared" si="29"/>
        <v>1 a 30 dias</v>
      </c>
    </row>
    <row r="912" spans="1:22" x14ac:dyDescent="0.3">
      <c r="A912" s="4">
        <v>44316</v>
      </c>
      <c r="B912" s="8">
        <v>29894663000189</v>
      </c>
      <c r="C912" s="8" t="s">
        <v>96</v>
      </c>
      <c r="D912" s="4">
        <v>44074</v>
      </c>
      <c r="E912" s="8">
        <v>280</v>
      </c>
      <c r="F912" s="4">
        <v>44172</v>
      </c>
      <c r="G912" s="8">
        <v>-144</v>
      </c>
      <c r="H912" s="4">
        <v>46608</v>
      </c>
      <c r="I912" s="8">
        <v>2292</v>
      </c>
      <c r="J912" s="8">
        <v>307263044</v>
      </c>
      <c r="K912" s="8">
        <v>84</v>
      </c>
      <c r="N912" s="8">
        <v>1.3599999999999999</v>
      </c>
      <c r="O912" s="71">
        <v>14860.32</v>
      </c>
      <c r="P912" s="8">
        <v>14022.329999999998</v>
      </c>
      <c r="Q912" s="8">
        <v>1.3281670000000001</v>
      </c>
      <c r="R912" s="8">
        <v>14730.96</v>
      </c>
      <c r="S912" s="8">
        <v>1.3281670000000001</v>
      </c>
      <c r="T912" s="82">
        <v>14860.32</v>
      </c>
      <c r="U912" s="81" t="str">
        <f t="shared" si="28"/>
        <v>82020</v>
      </c>
      <c r="V912" s="80" t="str">
        <f t="shared" si="29"/>
        <v>Acima de 120 dias</v>
      </c>
    </row>
    <row r="913" spans="1:22" x14ac:dyDescent="0.3">
      <c r="A913" s="4">
        <v>44316</v>
      </c>
      <c r="B913" s="8">
        <v>29894663000189</v>
      </c>
      <c r="C913" s="8" t="s">
        <v>96</v>
      </c>
      <c r="D913" s="4">
        <v>44074</v>
      </c>
      <c r="E913" s="8">
        <v>120</v>
      </c>
      <c r="F913" s="4">
        <v>44203</v>
      </c>
      <c r="G913" s="8">
        <v>-113</v>
      </c>
      <c r="H913" s="4">
        <v>46575</v>
      </c>
      <c r="I913" s="8">
        <v>2259</v>
      </c>
      <c r="J913" s="8">
        <v>307263313</v>
      </c>
      <c r="K913" s="8">
        <v>84</v>
      </c>
      <c r="N913" s="8">
        <v>1.432979604433797</v>
      </c>
      <c r="O913" s="71">
        <v>5484.21</v>
      </c>
      <c r="P913" s="8">
        <v>5827.63</v>
      </c>
      <c r="Q913" s="8">
        <v>1.7808139999999999</v>
      </c>
      <c r="R913" s="8">
        <v>6025.7</v>
      </c>
      <c r="S913" s="8">
        <v>1.7808139999999999</v>
      </c>
      <c r="T913" s="82">
        <v>5484.21</v>
      </c>
      <c r="U913" s="81" t="str">
        <f t="shared" si="28"/>
        <v>82020</v>
      </c>
      <c r="V913" s="80" t="str">
        <f t="shared" si="29"/>
        <v>91 a 120 dias</v>
      </c>
    </row>
    <row r="914" spans="1:22" x14ac:dyDescent="0.3">
      <c r="A914" s="4">
        <v>44316</v>
      </c>
      <c r="B914" s="8">
        <v>29894663000189</v>
      </c>
      <c r="C914" s="8" t="s">
        <v>96</v>
      </c>
      <c r="D914" s="4">
        <v>44099</v>
      </c>
      <c r="E914" s="8">
        <v>205.27</v>
      </c>
      <c r="F914" s="4">
        <v>44323</v>
      </c>
      <c r="G914" s="8">
        <v>7</v>
      </c>
      <c r="H914" s="4">
        <v>46638</v>
      </c>
      <c r="I914" s="8">
        <v>2322</v>
      </c>
      <c r="J914" s="8">
        <v>307284972</v>
      </c>
      <c r="K914" s="8">
        <v>84</v>
      </c>
      <c r="N914" s="8">
        <v>1.3599999999999999</v>
      </c>
      <c r="O914" s="71">
        <v>9415.4700000000012</v>
      </c>
      <c r="P914" s="8">
        <v>10254.819999999996</v>
      </c>
      <c r="Q914" s="8">
        <v>1.5036339999999999</v>
      </c>
      <c r="R914" s="8">
        <v>9845.6200000000008</v>
      </c>
      <c r="S914" s="8">
        <v>1.5036339999999999</v>
      </c>
      <c r="T914" s="82">
        <v>9415.4700000000012</v>
      </c>
      <c r="U914" s="81" t="str">
        <f t="shared" si="28"/>
        <v>92020</v>
      </c>
      <c r="V914" s="80" t="str">
        <f t="shared" si="29"/>
        <v>1 a 30 dias</v>
      </c>
    </row>
    <row r="915" spans="1:22" x14ac:dyDescent="0.3">
      <c r="A915" s="4">
        <v>44316</v>
      </c>
      <c r="B915" s="8">
        <v>29894663000189</v>
      </c>
      <c r="C915" s="8" t="s">
        <v>96</v>
      </c>
      <c r="D915" s="4">
        <v>43978</v>
      </c>
      <c r="E915" s="8">
        <v>42.6</v>
      </c>
      <c r="F915" s="4">
        <v>44050</v>
      </c>
      <c r="G915" s="8">
        <v>-266</v>
      </c>
      <c r="H915" s="4">
        <v>46119</v>
      </c>
      <c r="I915" s="8">
        <v>1803</v>
      </c>
      <c r="J915" s="8">
        <v>307321831</v>
      </c>
      <c r="K915" s="8">
        <v>72</v>
      </c>
      <c r="N915" s="8">
        <v>1.3931813031161482</v>
      </c>
      <c r="O915" s="71">
        <v>1962.61</v>
      </c>
      <c r="P915" s="8">
        <v>1917.8599999999994</v>
      </c>
      <c r="Q915" s="8">
        <v>1.790923</v>
      </c>
      <c r="R915" s="8">
        <v>2125.73</v>
      </c>
      <c r="S915" s="8">
        <v>1.790923</v>
      </c>
      <c r="T915" s="82">
        <v>1962.61</v>
      </c>
      <c r="U915" s="81" t="str">
        <f t="shared" si="28"/>
        <v>52020</v>
      </c>
      <c r="V915" s="80" t="str">
        <f t="shared" si="29"/>
        <v>Acima de 120 dias</v>
      </c>
    </row>
    <row r="916" spans="1:22" x14ac:dyDescent="0.3">
      <c r="A916" s="4">
        <v>44316</v>
      </c>
      <c r="B916" s="8">
        <v>29894663000189</v>
      </c>
      <c r="C916" s="8" t="s">
        <v>96</v>
      </c>
      <c r="D916" s="4">
        <v>44134</v>
      </c>
      <c r="E916" s="8">
        <v>282.35000000000002</v>
      </c>
      <c r="F916" s="4">
        <v>44323</v>
      </c>
      <c r="G916" s="8">
        <v>7</v>
      </c>
      <c r="H916" s="4">
        <v>46699</v>
      </c>
      <c r="I916" s="8">
        <v>2383</v>
      </c>
      <c r="J916" s="8">
        <v>307326803</v>
      </c>
      <c r="K916" s="8">
        <v>84</v>
      </c>
      <c r="N916" s="8">
        <v>1.4071</v>
      </c>
      <c r="O916" s="71">
        <v>12197.83</v>
      </c>
      <c r="P916" s="8">
        <v>13716.050000000008</v>
      </c>
      <c r="Q916" s="8">
        <v>1.7433510000000001</v>
      </c>
      <c r="R916" s="8">
        <v>13533.84</v>
      </c>
      <c r="S916" s="8">
        <v>1.7433510000000001</v>
      </c>
      <c r="T916" s="82">
        <v>12197.83</v>
      </c>
      <c r="U916" s="81" t="str">
        <f t="shared" si="28"/>
        <v>102020</v>
      </c>
      <c r="V916" s="80" t="str">
        <f t="shared" si="29"/>
        <v>1 a 30 dias</v>
      </c>
    </row>
    <row r="917" spans="1:22" x14ac:dyDescent="0.3">
      <c r="A917" s="4">
        <v>44316</v>
      </c>
      <c r="B917" s="8">
        <v>29894663000189</v>
      </c>
      <c r="C917" s="8" t="s">
        <v>96</v>
      </c>
      <c r="D917" s="4">
        <v>44134</v>
      </c>
      <c r="E917" s="8">
        <v>70</v>
      </c>
      <c r="F917" s="4">
        <v>44323</v>
      </c>
      <c r="G917" s="8">
        <v>7</v>
      </c>
      <c r="H917" s="4">
        <v>46699</v>
      </c>
      <c r="I917" s="8">
        <v>2383</v>
      </c>
      <c r="J917" s="8">
        <v>307327155</v>
      </c>
      <c r="K917" s="8">
        <v>84</v>
      </c>
      <c r="N917" s="8">
        <v>1.411753</v>
      </c>
      <c r="O917" s="71">
        <v>3019.67</v>
      </c>
      <c r="P917" s="8">
        <v>3394.9900000000016</v>
      </c>
      <c r="Q917" s="8">
        <v>1.7482899999999999</v>
      </c>
      <c r="R917" s="8">
        <v>3350.38</v>
      </c>
      <c r="S917" s="8">
        <v>1.7482899999999999</v>
      </c>
      <c r="T917" s="82">
        <v>3019.67</v>
      </c>
      <c r="U917" s="81" t="str">
        <f t="shared" si="28"/>
        <v>102020</v>
      </c>
      <c r="V917" s="80" t="str">
        <f t="shared" si="29"/>
        <v>1 a 30 dias</v>
      </c>
    </row>
    <row r="918" spans="1:22" x14ac:dyDescent="0.3">
      <c r="A918" s="4">
        <v>44316</v>
      </c>
      <c r="B918" s="8">
        <v>29894663000189</v>
      </c>
      <c r="C918" s="8" t="s">
        <v>96</v>
      </c>
      <c r="D918" s="4">
        <v>44040</v>
      </c>
      <c r="E918" s="8">
        <v>119</v>
      </c>
      <c r="F918" s="4">
        <v>44234</v>
      </c>
      <c r="G918" s="8">
        <v>-82</v>
      </c>
      <c r="H918" s="4">
        <v>46545</v>
      </c>
      <c r="I918" s="8">
        <v>2229</v>
      </c>
      <c r="J918" s="8">
        <v>307346878</v>
      </c>
      <c r="K918" s="8">
        <v>84</v>
      </c>
      <c r="N918" s="8">
        <v>1.4391711767014626</v>
      </c>
      <c r="O918" s="71">
        <v>5278.93</v>
      </c>
      <c r="P918" s="8">
        <v>5757.5000000000018</v>
      </c>
      <c r="Q918" s="8">
        <v>1.7872170000000001</v>
      </c>
      <c r="R918" s="8">
        <v>5805.38</v>
      </c>
      <c r="S918" s="8">
        <v>1.7872170000000001</v>
      </c>
      <c r="T918" s="82">
        <v>5278.93</v>
      </c>
      <c r="U918" s="81" t="str">
        <f t="shared" si="28"/>
        <v>72020</v>
      </c>
      <c r="V918" s="80" t="str">
        <f t="shared" si="29"/>
        <v>61 a 90 dias</v>
      </c>
    </row>
    <row r="919" spans="1:22" x14ac:dyDescent="0.3">
      <c r="A919" s="4">
        <v>44316</v>
      </c>
      <c r="B919" s="8">
        <v>29894663000189</v>
      </c>
      <c r="C919" s="8" t="s">
        <v>96</v>
      </c>
      <c r="D919" s="4">
        <v>44099</v>
      </c>
      <c r="E919" s="8">
        <v>1265.74</v>
      </c>
      <c r="F919" s="4">
        <v>44234</v>
      </c>
      <c r="G919" s="8">
        <v>-82</v>
      </c>
      <c r="H919" s="4">
        <v>46699</v>
      </c>
      <c r="I919" s="8">
        <v>2383</v>
      </c>
      <c r="J919" s="8">
        <v>307389149</v>
      </c>
      <c r="K919" s="8">
        <v>84</v>
      </c>
      <c r="N919" s="8">
        <v>1.436418</v>
      </c>
      <c r="O919" s="71">
        <v>57837.38</v>
      </c>
      <c r="P919" s="8">
        <v>59863.520000000019</v>
      </c>
      <c r="Q919" s="8">
        <v>1.7828200000000001</v>
      </c>
      <c r="R919" s="8">
        <v>63908.4</v>
      </c>
      <c r="S919" s="8">
        <v>1.7828200000000001</v>
      </c>
      <c r="T919" s="82">
        <v>57837.38</v>
      </c>
      <c r="U919" s="81" t="str">
        <f t="shared" si="28"/>
        <v>92020</v>
      </c>
      <c r="V919" s="80" t="str">
        <f t="shared" si="29"/>
        <v>61 a 90 dias</v>
      </c>
    </row>
    <row r="920" spans="1:22" x14ac:dyDescent="0.3">
      <c r="A920" s="4">
        <v>44316</v>
      </c>
      <c r="B920" s="8">
        <v>29894663000189</v>
      </c>
      <c r="C920" s="8" t="s">
        <v>96</v>
      </c>
      <c r="D920" s="4">
        <v>44134</v>
      </c>
      <c r="E920" s="8">
        <v>167.75</v>
      </c>
      <c r="F920" s="4">
        <v>44323</v>
      </c>
      <c r="G920" s="8">
        <v>7</v>
      </c>
      <c r="H920" s="4">
        <v>46699</v>
      </c>
      <c r="I920" s="8">
        <v>2383</v>
      </c>
      <c r="J920" s="8">
        <v>307396669</v>
      </c>
      <c r="K920" s="8">
        <v>84</v>
      </c>
      <c r="N920" s="8">
        <v>1.414914</v>
      </c>
      <c r="O920" s="71">
        <v>7228.87</v>
      </c>
      <c r="P920" s="8">
        <v>8127.0300000000034</v>
      </c>
      <c r="Q920" s="8">
        <v>1.751703</v>
      </c>
      <c r="R920" s="8">
        <v>8020.87</v>
      </c>
      <c r="S920" s="8">
        <v>1.751703</v>
      </c>
      <c r="T920" s="82">
        <v>7228.87</v>
      </c>
      <c r="U920" s="81" t="str">
        <f t="shared" si="28"/>
        <v>102020</v>
      </c>
      <c r="V920" s="80" t="str">
        <f t="shared" si="29"/>
        <v>1 a 30 dias</v>
      </c>
    </row>
    <row r="921" spans="1:22" x14ac:dyDescent="0.3">
      <c r="A921" s="4">
        <v>44316</v>
      </c>
      <c r="B921" s="8">
        <v>29894663000189</v>
      </c>
      <c r="C921" s="8" t="s">
        <v>96</v>
      </c>
      <c r="D921" s="4">
        <v>43978</v>
      </c>
      <c r="E921" s="8">
        <v>226.48</v>
      </c>
      <c r="F921" s="4">
        <v>44262</v>
      </c>
      <c r="G921" s="8">
        <v>-54</v>
      </c>
      <c r="H921" s="4">
        <v>46090</v>
      </c>
      <c r="I921" s="8">
        <v>1774</v>
      </c>
      <c r="J921" s="8">
        <v>307411662</v>
      </c>
      <c r="K921" s="8">
        <v>72</v>
      </c>
      <c r="N921" s="8">
        <v>1.5130000000000001</v>
      </c>
      <c r="O921" s="71">
        <v>8251.01</v>
      </c>
      <c r="P921" s="8">
        <v>9766.4999999999982</v>
      </c>
      <c r="Q921" s="8">
        <v>2.0676640000000002</v>
      </c>
      <c r="R921" s="8">
        <v>9349.43</v>
      </c>
      <c r="S921" s="8">
        <v>2.0676640000000002</v>
      </c>
      <c r="T921" s="82">
        <v>8251.01</v>
      </c>
      <c r="U921" s="81" t="str">
        <f t="shared" si="28"/>
        <v>52020</v>
      </c>
      <c r="V921" s="80" t="str">
        <f t="shared" si="29"/>
        <v>31 a 60 dias</v>
      </c>
    </row>
    <row r="922" spans="1:22" x14ac:dyDescent="0.3">
      <c r="A922" s="4">
        <v>44316</v>
      </c>
      <c r="B922" s="8">
        <v>29894663000189</v>
      </c>
      <c r="C922" s="8" t="s">
        <v>96</v>
      </c>
      <c r="D922" s="4">
        <v>43978</v>
      </c>
      <c r="E922" s="8">
        <v>43.3</v>
      </c>
      <c r="F922" s="4">
        <v>44323</v>
      </c>
      <c r="G922" s="8">
        <v>7</v>
      </c>
      <c r="H922" s="4">
        <v>46119</v>
      </c>
      <c r="I922" s="8">
        <v>1803</v>
      </c>
      <c r="J922" s="8">
        <v>307421745</v>
      </c>
      <c r="K922" s="8">
        <v>72</v>
      </c>
      <c r="N922" s="8">
        <v>1.3913034221380005</v>
      </c>
      <c r="O922" s="71">
        <v>1605.8999999999999</v>
      </c>
      <c r="P922" s="8">
        <v>1950.4899999999996</v>
      </c>
      <c r="Q922" s="8">
        <v>1.7891680000000001</v>
      </c>
      <c r="R922" s="8">
        <v>1771.76</v>
      </c>
      <c r="S922" s="8">
        <v>1.7891680000000001</v>
      </c>
      <c r="T922" s="82">
        <v>1605.8999999999999</v>
      </c>
      <c r="U922" s="81" t="str">
        <f t="shared" si="28"/>
        <v>52020</v>
      </c>
      <c r="V922" s="80" t="str">
        <f t="shared" si="29"/>
        <v>1 a 30 dias</v>
      </c>
    </row>
    <row r="923" spans="1:22" x14ac:dyDescent="0.3">
      <c r="A923" s="4">
        <v>44316</v>
      </c>
      <c r="B923" s="8">
        <v>29894663000189</v>
      </c>
      <c r="C923" s="8" t="s">
        <v>96</v>
      </c>
      <c r="D923" s="4">
        <v>43978</v>
      </c>
      <c r="E923" s="8">
        <v>278.37</v>
      </c>
      <c r="F923" s="4">
        <v>44050</v>
      </c>
      <c r="G923" s="8">
        <v>-266</v>
      </c>
      <c r="H923" s="4">
        <v>46514</v>
      </c>
      <c r="I923" s="8">
        <v>2198</v>
      </c>
      <c r="J923" s="8">
        <v>307429852</v>
      </c>
      <c r="K923" s="8">
        <v>84</v>
      </c>
      <c r="N923" s="8">
        <v>1.4477679999999999</v>
      </c>
      <c r="O923" s="71">
        <v>13915.79</v>
      </c>
      <c r="P923" s="8">
        <v>13505.030000000004</v>
      </c>
      <c r="Q923" s="8">
        <v>1.7958970000000001</v>
      </c>
      <c r="R923" s="8">
        <v>15121.669999999998</v>
      </c>
      <c r="S923" s="8">
        <v>1.7958970000000001</v>
      </c>
      <c r="T923" s="82">
        <v>13915.79</v>
      </c>
      <c r="U923" s="81" t="str">
        <f t="shared" si="28"/>
        <v>52020</v>
      </c>
      <c r="V923" s="80" t="str">
        <f t="shared" si="29"/>
        <v>Acima de 120 dias</v>
      </c>
    </row>
    <row r="924" spans="1:22" x14ac:dyDescent="0.3">
      <c r="A924" s="4">
        <v>44316</v>
      </c>
      <c r="B924" s="8">
        <v>29894663000189</v>
      </c>
      <c r="C924" s="8" t="s">
        <v>96</v>
      </c>
      <c r="D924" s="4">
        <v>44001</v>
      </c>
      <c r="E924" s="8">
        <v>130.36000000000001</v>
      </c>
      <c r="F924" s="4">
        <v>44019</v>
      </c>
      <c r="G924" s="8">
        <v>-297</v>
      </c>
      <c r="H924" s="4">
        <v>46514</v>
      </c>
      <c r="I924" s="8">
        <v>2198</v>
      </c>
      <c r="J924" s="8">
        <v>307430704</v>
      </c>
      <c r="K924" s="8">
        <v>84</v>
      </c>
      <c r="N924" s="8">
        <v>1.3599999999999999</v>
      </c>
      <c r="O924" s="71">
        <v>6883.61</v>
      </c>
      <c r="P924" s="8">
        <v>6451.5</v>
      </c>
      <c r="Q924" s="8">
        <v>1.643216</v>
      </c>
      <c r="R924" s="8">
        <v>7368.04</v>
      </c>
      <c r="S924" s="8">
        <v>1.643216</v>
      </c>
      <c r="T924" s="82">
        <v>6883.61</v>
      </c>
      <c r="U924" s="81" t="str">
        <f t="shared" si="28"/>
        <v>62020</v>
      </c>
      <c r="V924" s="80" t="str">
        <f t="shared" si="29"/>
        <v>Acima de 120 dias</v>
      </c>
    </row>
    <row r="925" spans="1:22" x14ac:dyDescent="0.3">
      <c r="A925" s="4">
        <v>44316</v>
      </c>
      <c r="B925" s="8">
        <v>29894663000189</v>
      </c>
      <c r="C925" s="8" t="s">
        <v>96</v>
      </c>
      <c r="D925" s="4">
        <v>43978</v>
      </c>
      <c r="E925" s="8">
        <v>227.16</v>
      </c>
      <c r="F925" s="4">
        <v>44081</v>
      </c>
      <c r="G925" s="8">
        <v>-235</v>
      </c>
      <c r="H925" s="4">
        <v>46514</v>
      </c>
      <c r="I925" s="8">
        <v>2198</v>
      </c>
      <c r="J925" s="8">
        <v>307436162</v>
      </c>
      <c r="K925" s="8">
        <v>84</v>
      </c>
      <c r="N925" s="8">
        <v>1.4400410000000001</v>
      </c>
      <c r="O925" s="71">
        <v>11150.1</v>
      </c>
      <c r="P925" s="8">
        <v>11049.209999999994</v>
      </c>
      <c r="Q925" s="8">
        <v>1.7876989999999999</v>
      </c>
      <c r="R925" s="8">
        <v>12136.24</v>
      </c>
      <c r="S925" s="8">
        <v>1.7876989999999999</v>
      </c>
      <c r="T925" s="82">
        <v>11150.1</v>
      </c>
      <c r="U925" s="81" t="str">
        <f t="shared" si="28"/>
        <v>52020</v>
      </c>
      <c r="V925" s="80" t="str">
        <f t="shared" si="29"/>
        <v>Acima de 120 dias</v>
      </c>
    </row>
    <row r="926" spans="1:22" x14ac:dyDescent="0.3">
      <c r="A926" s="4">
        <v>44316</v>
      </c>
      <c r="B926" s="8">
        <v>29894663000189</v>
      </c>
      <c r="C926" s="8" t="s">
        <v>96</v>
      </c>
      <c r="D926" s="4">
        <v>44001</v>
      </c>
      <c r="E926" s="8">
        <v>471.22</v>
      </c>
      <c r="F926" s="4">
        <v>44293</v>
      </c>
      <c r="G926" s="8">
        <v>-23</v>
      </c>
      <c r="H926" s="4">
        <v>46514</v>
      </c>
      <c r="I926" s="8">
        <v>2198</v>
      </c>
      <c r="J926" s="8">
        <v>307436812</v>
      </c>
      <c r="K926" s="8">
        <v>84</v>
      </c>
      <c r="N926" s="8">
        <v>1.4412918841556508</v>
      </c>
      <c r="O926" s="71">
        <v>19838.32</v>
      </c>
      <c r="P926" s="8">
        <v>22689.890000000003</v>
      </c>
      <c r="Q926" s="8">
        <v>1.786384</v>
      </c>
      <c r="R926" s="8">
        <v>21868.809999999998</v>
      </c>
      <c r="S926" s="8">
        <v>1.786384</v>
      </c>
      <c r="T926" s="82">
        <v>19838.32</v>
      </c>
      <c r="U926" s="81" t="str">
        <f t="shared" si="28"/>
        <v>62020</v>
      </c>
      <c r="V926" s="80" t="str">
        <f t="shared" si="29"/>
        <v>1 a 30 dias</v>
      </c>
    </row>
    <row r="927" spans="1:22" x14ac:dyDescent="0.3">
      <c r="A927" s="4">
        <v>44316</v>
      </c>
      <c r="B927" s="8">
        <v>29894663000189</v>
      </c>
      <c r="C927" s="8" t="s">
        <v>96</v>
      </c>
      <c r="D927" s="4">
        <v>43978</v>
      </c>
      <c r="E927" s="8">
        <v>179.68</v>
      </c>
      <c r="F927" s="4">
        <v>44142</v>
      </c>
      <c r="G927" s="8">
        <v>-174</v>
      </c>
      <c r="H927" s="4">
        <v>46514</v>
      </c>
      <c r="I927" s="8">
        <v>2198</v>
      </c>
      <c r="J927" s="8">
        <v>307437969</v>
      </c>
      <c r="K927" s="8">
        <v>84</v>
      </c>
      <c r="N927" s="8">
        <v>1.4416709999999999</v>
      </c>
      <c r="O927" s="71">
        <v>8456.68</v>
      </c>
      <c r="P927" s="8">
        <v>8734.94</v>
      </c>
      <c r="Q927" s="8">
        <v>1.7893950000000001</v>
      </c>
      <c r="R927" s="8">
        <v>9236.2800000000007</v>
      </c>
      <c r="S927" s="8">
        <v>1.7893950000000001</v>
      </c>
      <c r="T927" s="82">
        <v>8456.68</v>
      </c>
      <c r="U927" s="81" t="str">
        <f t="shared" si="28"/>
        <v>52020</v>
      </c>
      <c r="V927" s="80" t="str">
        <f t="shared" si="29"/>
        <v>Acima de 120 dias</v>
      </c>
    </row>
    <row r="928" spans="1:22" x14ac:dyDescent="0.3">
      <c r="A928" s="4">
        <v>44316</v>
      </c>
      <c r="B928" s="8">
        <v>29894663000189</v>
      </c>
      <c r="C928" s="8" t="s">
        <v>96</v>
      </c>
      <c r="D928" s="4">
        <v>44040</v>
      </c>
      <c r="E928" s="8">
        <v>69</v>
      </c>
      <c r="F928" s="4">
        <v>44172</v>
      </c>
      <c r="G928" s="8">
        <v>-144</v>
      </c>
      <c r="H928" s="4">
        <v>46545</v>
      </c>
      <c r="I928" s="8">
        <v>2229</v>
      </c>
      <c r="J928" s="8">
        <v>307451692</v>
      </c>
      <c r="K928" s="8">
        <v>84</v>
      </c>
      <c r="N928" s="8">
        <v>1.438603699882453</v>
      </c>
      <c r="O928" s="71">
        <v>3199.39</v>
      </c>
      <c r="P928" s="8">
        <v>3339.0200000000009</v>
      </c>
      <c r="Q928" s="8">
        <v>1.786602</v>
      </c>
      <c r="R928" s="8">
        <v>3504.69</v>
      </c>
      <c r="S928" s="8">
        <v>1.786602</v>
      </c>
      <c r="T928" s="82">
        <v>3199.39</v>
      </c>
      <c r="U928" s="81" t="str">
        <f t="shared" si="28"/>
        <v>72020</v>
      </c>
      <c r="V928" s="80" t="str">
        <f t="shared" si="29"/>
        <v>Acima de 120 dias</v>
      </c>
    </row>
    <row r="929" spans="1:22" x14ac:dyDescent="0.3">
      <c r="A929" s="4">
        <v>44316</v>
      </c>
      <c r="B929" s="8">
        <v>29894663000189</v>
      </c>
      <c r="C929" s="8" t="s">
        <v>96</v>
      </c>
      <c r="D929" s="4">
        <v>44074</v>
      </c>
      <c r="E929" s="8">
        <v>302.39</v>
      </c>
      <c r="F929" s="4">
        <v>44234</v>
      </c>
      <c r="G929" s="8">
        <v>-82</v>
      </c>
      <c r="H929" s="4">
        <v>45817</v>
      </c>
      <c r="I929" s="8">
        <v>1501</v>
      </c>
      <c r="J929" s="8">
        <v>307451774</v>
      </c>
      <c r="K929" s="8">
        <v>60</v>
      </c>
      <c r="N929" s="8">
        <v>1.3599999999999999</v>
      </c>
      <c r="O929" s="71">
        <v>10981.51</v>
      </c>
      <c r="P929" s="8">
        <v>12145.110000000002</v>
      </c>
      <c r="Q929" s="8">
        <v>1.7905850000000001</v>
      </c>
      <c r="R929" s="8">
        <v>11943</v>
      </c>
      <c r="S929" s="8">
        <v>1.7905850000000001</v>
      </c>
      <c r="T929" s="82">
        <v>10981.51</v>
      </c>
      <c r="U929" s="81" t="str">
        <f t="shared" si="28"/>
        <v>82020</v>
      </c>
      <c r="V929" s="80" t="str">
        <f t="shared" si="29"/>
        <v>61 a 90 dias</v>
      </c>
    </row>
    <row r="930" spans="1:22" x14ac:dyDescent="0.3">
      <c r="A930" s="4">
        <v>44316</v>
      </c>
      <c r="B930" s="8">
        <v>29894663000189</v>
      </c>
      <c r="C930" s="8" t="s">
        <v>96</v>
      </c>
      <c r="D930" s="4">
        <v>44074</v>
      </c>
      <c r="E930" s="8">
        <v>118</v>
      </c>
      <c r="F930" s="4">
        <v>44234</v>
      </c>
      <c r="G930" s="8">
        <v>-82</v>
      </c>
      <c r="H930" s="4">
        <v>46575</v>
      </c>
      <c r="I930" s="8">
        <v>2259</v>
      </c>
      <c r="J930" s="8">
        <v>307457598</v>
      </c>
      <c r="K930" s="8">
        <v>84</v>
      </c>
      <c r="N930" s="8">
        <v>1.4313143077536843</v>
      </c>
      <c r="O930" s="71">
        <v>5277.31</v>
      </c>
      <c r="P930" s="8">
        <v>5733.7799999999988</v>
      </c>
      <c r="Q930" s="8">
        <v>1.779037</v>
      </c>
      <c r="R930" s="8">
        <v>5810.02</v>
      </c>
      <c r="S930" s="8">
        <v>1.779037</v>
      </c>
      <c r="T930" s="82">
        <v>5277.31</v>
      </c>
      <c r="U930" s="81" t="str">
        <f t="shared" si="28"/>
        <v>82020</v>
      </c>
      <c r="V930" s="80" t="str">
        <f t="shared" si="29"/>
        <v>61 a 90 dias</v>
      </c>
    </row>
    <row r="931" spans="1:22" x14ac:dyDescent="0.3">
      <c r="A931" s="4">
        <v>44316</v>
      </c>
      <c r="B931" s="8">
        <v>29894663000189</v>
      </c>
      <c r="C931" s="8" t="s">
        <v>96</v>
      </c>
      <c r="D931" s="4">
        <v>44074</v>
      </c>
      <c r="E931" s="8">
        <v>406.95</v>
      </c>
      <c r="F931" s="4">
        <v>44203</v>
      </c>
      <c r="G931" s="8">
        <v>-113</v>
      </c>
      <c r="H931" s="4">
        <v>46638</v>
      </c>
      <c r="I931" s="8">
        <v>2322</v>
      </c>
      <c r="J931" s="8">
        <v>307466403</v>
      </c>
      <c r="K931" s="8">
        <v>84</v>
      </c>
      <c r="N931" s="8">
        <v>1.3599999999999999</v>
      </c>
      <c r="O931" s="71">
        <v>20707.78</v>
      </c>
      <c r="P931" s="8">
        <v>20102.769999999997</v>
      </c>
      <c r="Q931" s="8">
        <v>1.432369</v>
      </c>
      <c r="R931" s="8">
        <v>21146.84</v>
      </c>
      <c r="S931" s="8">
        <v>1.432369</v>
      </c>
      <c r="T931" s="82">
        <v>20707.78</v>
      </c>
      <c r="U931" s="81" t="str">
        <f t="shared" si="28"/>
        <v>82020</v>
      </c>
      <c r="V931" s="80" t="str">
        <f t="shared" si="29"/>
        <v>91 a 120 dias</v>
      </c>
    </row>
    <row r="932" spans="1:22" x14ac:dyDescent="0.3">
      <c r="A932" s="4">
        <v>44316</v>
      </c>
      <c r="B932" s="8">
        <v>29894663000189</v>
      </c>
      <c r="C932" s="8" t="s">
        <v>96</v>
      </c>
      <c r="D932" s="4">
        <v>44074</v>
      </c>
      <c r="E932" s="8">
        <v>173.6</v>
      </c>
      <c r="F932" s="4">
        <v>44172</v>
      </c>
      <c r="G932" s="8">
        <v>-144</v>
      </c>
      <c r="H932" s="4">
        <v>46667</v>
      </c>
      <c r="I932" s="8">
        <v>2351</v>
      </c>
      <c r="J932" s="8">
        <v>307474794</v>
      </c>
      <c r="K932" s="8">
        <v>84</v>
      </c>
      <c r="N932" s="8">
        <v>1.440863</v>
      </c>
      <c r="O932" s="71">
        <v>8224.9</v>
      </c>
      <c r="P932" s="8">
        <v>8218.57</v>
      </c>
      <c r="Q932" s="8">
        <v>1.788327</v>
      </c>
      <c r="R932" s="8">
        <v>9044.85</v>
      </c>
      <c r="S932" s="8">
        <v>1.788327</v>
      </c>
      <c r="T932" s="82">
        <v>8224.9</v>
      </c>
      <c r="U932" s="81" t="str">
        <f t="shared" si="28"/>
        <v>82020</v>
      </c>
      <c r="V932" s="80" t="str">
        <f t="shared" si="29"/>
        <v>Acima de 120 dias</v>
      </c>
    </row>
    <row r="933" spans="1:22" x14ac:dyDescent="0.3">
      <c r="A933" s="4">
        <v>44316</v>
      </c>
      <c r="B933" s="8">
        <v>29894663000189</v>
      </c>
      <c r="C933" s="8" t="s">
        <v>96</v>
      </c>
      <c r="D933" s="4">
        <v>44074</v>
      </c>
      <c r="E933" s="8">
        <v>136.80000000000001</v>
      </c>
      <c r="F933" s="4">
        <v>44142</v>
      </c>
      <c r="G933" s="8">
        <v>-174</v>
      </c>
      <c r="H933" s="4">
        <v>46638</v>
      </c>
      <c r="I933" s="8">
        <v>2322</v>
      </c>
      <c r="J933" s="8">
        <v>307483672</v>
      </c>
      <c r="K933" s="8">
        <v>84</v>
      </c>
      <c r="N933" s="8">
        <v>1.4482170000000001</v>
      </c>
      <c r="O933" s="71">
        <v>6587.1900000000005</v>
      </c>
      <c r="P933" s="8">
        <v>6554.5400000000009</v>
      </c>
      <c r="Q933" s="8">
        <v>1.786287</v>
      </c>
      <c r="R933" s="8">
        <v>7204.97</v>
      </c>
      <c r="S933" s="8">
        <v>1.786287</v>
      </c>
      <c r="T933" s="82">
        <v>6587.1900000000005</v>
      </c>
      <c r="U933" s="81" t="str">
        <f t="shared" si="28"/>
        <v>82020</v>
      </c>
      <c r="V933" s="80" t="str">
        <f t="shared" si="29"/>
        <v>Acima de 120 dias</v>
      </c>
    </row>
    <row r="934" spans="1:22" x14ac:dyDescent="0.3">
      <c r="A934" s="4">
        <v>44316</v>
      </c>
      <c r="B934" s="8">
        <v>29894663000189</v>
      </c>
      <c r="C934" s="8" t="s">
        <v>96</v>
      </c>
      <c r="D934" s="4">
        <v>44099</v>
      </c>
      <c r="E934" s="8">
        <v>181.4</v>
      </c>
      <c r="F934" s="4">
        <v>44262</v>
      </c>
      <c r="G934" s="8">
        <v>-54</v>
      </c>
      <c r="H934" s="4">
        <v>46667</v>
      </c>
      <c r="I934" s="8">
        <v>2351</v>
      </c>
      <c r="J934" s="8">
        <v>307487235</v>
      </c>
      <c r="K934" s="8">
        <v>84</v>
      </c>
      <c r="N934" s="8">
        <v>1.4180979999999999</v>
      </c>
      <c r="O934" s="71">
        <v>8129.87</v>
      </c>
      <c r="P934" s="8">
        <v>8759.6899999999987</v>
      </c>
      <c r="Q934" s="8">
        <v>1.753447</v>
      </c>
      <c r="R934" s="8">
        <v>8968.0500000000011</v>
      </c>
      <c r="S934" s="8">
        <v>1.753447</v>
      </c>
      <c r="T934" s="82">
        <v>8129.87</v>
      </c>
      <c r="U934" s="81" t="str">
        <f t="shared" si="28"/>
        <v>92020</v>
      </c>
      <c r="V934" s="80" t="str">
        <f t="shared" si="29"/>
        <v>31 a 60 dias</v>
      </c>
    </row>
    <row r="935" spans="1:22" x14ac:dyDescent="0.3">
      <c r="A935" s="4">
        <v>44316</v>
      </c>
      <c r="B935" s="8">
        <v>29894663000189</v>
      </c>
      <c r="C935" s="8" t="s">
        <v>96</v>
      </c>
      <c r="D935" s="4">
        <v>43978</v>
      </c>
      <c r="E935" s="8">
        <v>93.42</v>
      </c>
      <c r="F935" s="4">
        <v>44262</v>
      </c>
      <c r="G935" s="8">
        <v>-54</v>
      </c>
      <c r="H935" s="4">
        <v>46119</v>
      </c>
      <c r="I935" s="8">
        <v>1803</v>
      </c>
      <c r="J935" s="8">
        <v>307508503</v>
      </c>
      <c r="K935" s="8">
        <v>72</v>
      </c>
      <c r="N935" s="8">
        <v>1.3599999999999999</v>
      </c>
      <c r="O935" s="71">
        <v>3802.3199999999997</v>
      </c>
      <c r="P935" s="8">
        <v>4247.4500000000016</v>
      </c>
      <c r="Q935" s="8">
        <v>1.613877</v>
      </c>
      <c r="R935" s="8">
        <v>4039.8500000000004</v>
      </c>
      <c r="S935" s="8">
        <v>1.613877</v>
      </c>
      <c r="T935" s="82">
        <v>3802.3199999999997</v>
      </c>
      <c r="U935" s="81" t="str">
        <f t="shared" si="28"/>
        <v>52020</v>
      </c>
      <c r="V935" s="80" t="str">
        <f t="shared" si="29"/>
        <v>31 a 60 dias</v>
      </c>
    </row>
    <row r="936" spans="1:22" x14ac:dyDescent="0.3">
      <c r="A936" s="4">
        <v>44316</v>
      </c>
      <c r="B936" s="8">
        <v>29894663000189</v>
      </c>
      <c r="C936" s="8" t="s">
        <v>96</v>
      </c>
      <c r="D936" s="4">
        <v>44134</v>
      </c>
      <c r="E936" s="8">
        <v>52</v>
      </c>
      <c r="F936" s="4">
        <v>44234</v>
      </c>
      <c r="G936" s="8">
        <v>-82</v>
      </c>
      <c r="H936" s="4">
        <v>46699</v>
      </c>
      <c r="I936" s="8">
        <v>2383</v>
      </c>
      <c r="J936" s="8">
        <v>307556512</v>
      </c>
      <c r="K936" s="8">
        <v>84</v>
      </c>
      <c r="N936" s="8">
        <v>1.4117950000000001</v>
      </c>
      <c r="O936" s="71">
        <v>2399.1</v>
      </c>
      <c r="P936" s="8">
        <v>2521.9400000000005</v>
      </c>
      <c r="Q936" s="8">
        <v>1.748407</v>
      </c>
      <c r="R936" s="8">
        <v>2644.8</v>
      </c>
      <c r="S936" s="8">
        <v>1.748407</v>
      </c>
      <c r="T936" s="82">
        <v>2399.1</v>
      </c>
      <c r="U936" s="81" t="str">
        <f t="shared" si="28"/>
        <v>102020</v>
      </c>
      <c r="V936" s="80" t="str">
        <f t="shared" si="29"/>
        <v>61 a 90 dias</v>
      </c>
    </row>
    <row r="937" spans="1:22" x14ac:dyDescent="0.3">
      <c r="A937" s="4">
        <v>44316</v>
      </c>
      <c r="B937" s="8">
        <v>29894663000189</v>
      </c>
      <c r="C937" s="8" t="s">
        <v>96</v>
      </c>
      <c r="D937" s="4">
        <v>44074</v>
      </c>
      <c r="E937" s="8">
        <v>54</v>
      </c>
      <c r="F937" s="4">
        <v>44234</v>
      </c>
      <c r="G937" s="8">
        <v>-82</v>
      </c>
      <c r="H937" s="4">
        <v>46608</v>
      </c>
      <c r="I937" s="8">
        <v>2292</v>
      </c>
      <c r="J937" s="8">
        <v>307566036</v>
      </c>
      <c r="K937" s="8">
        <v>84</v>
      </c>
      <c r="N937" s="8">
        <v>1.4330970000000001</v>
      </c>
      <c r="O937" s="71">
        <v>2424.5500000000002</v>
      </c>
      <c r="P937" s="8">
        <v>2638.59</v>
      </c>
      <c r="Q937" s="8">
        <v>1.7860879999999999</v>
      </c>
      <c r="R937" s="8">
        <v>2675.79</v>
      </c>
      <c r="S937" s="8">
        <v>1.7860879999999999</v>
      </c>
      <c r="T937" s="82">
        <v>2424.5500000000002</v>
      </c>
      <c r="U937" s="81" t="str">
        <f t="shared" si="28"/>
        <v>82020</v>
      </c>
      <c r="V937" s="80" t="str">
        <f t="shared" si="29"/>
        <v>61 a 90 dias</v>
      </c>
    </row>
    <row r="938" spans="1:22" x14ac:dyDescent="0.3">
      <c r="A938" s="4">
        <v>44316</v>
      </c>
      <c r="B938" s="8">
        <v>29894663000189</v>
      </c>
      <c r="C938" s="8" t="s">
        <v>96</v>
      </c>
      <c r="D938" s="4">
        <v>44074</v>
      </c>
      <c r="E938" s="8">
        <v>60</v>
      </c>
      <c r="F938" s="4">
        <v>44262</v>
      </c>
      <c r="G938" s="8">
        <v>-54</v>
      </c>
      <c r="H938" s="4">
        <v>46638</v>
      </c>
      <c r="I938" s="8">
        <v>2322</v>
      </c>
      <c r="J938" s="8">
        <v>307568675</v>
      </c>
      <c r="K938" s="8">
        <v>84</v>
      </c>
      <c r="N938" s="8">
        <v>1.3599999999999999</v>
      </c>
      <c r="O938" s="71">
        <v>2857.31</v>
      </c>
      <c r="P938" s="8">
        <v>2963.8999999999996</v>
      </c>
      <c r="Q938" s="8">
        <v>1.5212939999999999</v>
      </c>
      <c r="R938" s="8">
        <v>2997.85</v>
      </c>
      <c r="S938" s="8">
        <v>1.5212939999999999</v>
      </c>
      <c r="T938" s="82">
        <v>2857.31</v>
      </c>
      <c r="U938" s="81" t="str">
        <f t="shared" si="28"/>
        <v>82020</v>
      </c>
      <c r="V938" s="80" t="str">
        <f t="shared" si="29"/>
        <v>31 a 60 dias</v>
      </c>
    </row>
    <row r="939" spans="1:22" x14ac:dyDescent="0.3">
      <c r="A939" s="4">
        <v>44316</v>
      </c>
      <c r="B939" s="8">
        <v>29894663000189</v>
      </c>
      <c r="C939" s="8" t="s">
        <v>96</v>
      </c>
      <c r="D939" s="4">
        <v>44134</v>
      </c>
      <c r="E939" s="8">
        <v>308.89</v>
      </c>
      <c r="F939" s="4">
        <v>44323</v>
      </c>
      <c r="G939" s="8">
        <v>7</v>
      </c>
      <c r="H939" s="4">
        <v>46667</v>
      </c>
      <c r="I939" s="8">
        <v>2351</v>
      </c>
      <c r="J939" s="8">
        <v>307591274</v>
      </c>
      <c r="K939" s="8">
        <v>84</v>
      </c>
      <c r="N939" s="8">
        <v>1.4131899999999999</v>
      </c>
      <c r="O939" s="71">
        <v>13198.609999999999</v>
      </c>
      <c r="P939" s="8">
        <v>15188.139999999992</v>
      </c>
      <c r="Q939" s="8">
        <v>1.7604569999999999</v>
      </c>
      <c r="R939" s="8">
        <v>14675.66</v>
      </c>
      <c r="S939" s="8">
        <v>1.7604569999999999</v>
      </c>
      <c r="T939" s="82">
        <v>13198.609999999999</v>
      </c>
      <c r="U939" s="81" t="str">
        <f t="shared" si="28"/>
        <v>102020</v>
      </c>
      <c r="V939" s="80" t="str">
        <f t="shared" si="29"/>
        <v>1 a 30 dias</v>
      </c>
    </row>
    <row r="940" spans="1:22" x14ac:dyDescent="0.3">
      <c r="A940" s="4">
        <v>44316</v>
      </c>
      <c r="B940" s="8">
        <v>29894663000189</v>
      </c>
      <c r="C940" s="8" t="s">
        <v>96</v>
      </c>
      <c r="D940" s="4">
        <v>44074</v>
      </c>
      <c r="E940" s="8">
        <v>240.9</v>
      </c>
      <c r="F940" s="4">
        <v>44111</v>
      </c>
      <c r="G940" s="8">
        <v>-205</v>
      </c>
      <c r="H940" s="4">
        <v>46484</v>
      </c>
      <c r="I940" s="8">
        <v>2168</v>
      </c>
      <c r="J940" s="8">
        <v>307627424</v>
      </c>
      <c r="K940" s="8">
        <v>84</v>
      </c>
      <c r="N940" s="8">
        <v>1.4447895895845442</v>
      </c>
      <c r="O940" s="71">
        <v>11502.66</v>
      </c>
      <c r="P940" s="8">
        <v>11431.61</v>
      </c>
      <c r="Q940" s="8">
        <v>1.793104</v>
      </c>
      <c r="R940" s="8">
        <v>12529.390000000001</v>
      </c>
      <c r="S940" s="8">
        <v>1.793104</v>
      </c>
      <c r="T940" s="82">
        <v>11502.66</v>
      </c>
      <c r="U940" s="81" t="str">
        <f t="shared" si="28"/>
        <v>82020</v>
      </c>
      <c r="V940" s="80" t="str">
        <f t="shared" si="29"/>
        <v>Acima de 120 dias</v>
      </c>
    </row>
    <row r="941" spans="1:22" x14ac:dyDescent="0.3">
      <c r="A941" s="4">
        <v>44316</v>
      </c>
      <c r="B941" s="8">
        <v>29894663000189</v>
      </c>
      <c r="C941" s="8" t="s">
        <v>96</v>
      </c>
      <c r="D941" s="4">
        <v>43978</v>
      </c>
      <c r="E941" s="8">
        <v>139.94</v>
      </c>
      <c r="F941" s="4">
        <v>43989</v>
      </c>
      <c r="G941" s="8">
        <v>-327</v>
      </c>
      <c r="H941" s="4">
        <v>46514</v>
      </c>
      <c r="I941" s="8">
        <v>2198</v>
      </c>
      <c r="J941" s="8">
        <v>307637410</v>
      </c>
      <c r="K941" s="8">
        <v>84</v>
      </c>
      <c r="N941" s="8">
        <v>1.4473740000000002</v>
      </c>
      <c r="O941" s="71">
        <v>7276.21</v>
      </c>
      <c r="P941" s="8">
        <v>6790</v>
      </c>
      <c r="Q941" s="8">
        <v>1.795517</v>
      </c>
      <c r="R941" s="8">
        <v>7882.46</v>
      </c>
      <c r="S941" s="8">
        <v>1.795517</v>
      </c>
      <c r="T941" s="82">
        <v>7276.21</v>
      </c>
      <c r="U941" s="81" t="str">
        <f t="shared" si="28"/>
        <v>52020</v>
      </c>
      <c r="V941" s="80" t="str">
        <f t="shared" si="29"/>
        <v>Acima de 120 dias</v>
      </c>
    </row>
    <row r="942" spans="1:22" x14ac:dyDescent="0.3">
      <c r="A942" s="4">
        <v>44316</v>
      </c>
      <c r="B942" s="8">
        <v>29894663000189</v>
      </c>
      <c r="C942" s="8" t="s">
        <v>96</v>
      </c>
      <c r="D942" s="4">
        <v>44040</v>
      </c>
      <c r="E942" s="8">
        <v>313.5</v>
      </c>
      <c r="F942" s="4">
        <v>44234</v>
      </c>
      <c r="G942" s="8">
        <v>-82</v>
      </c>
      <c r="H942" s="4">
        <v>46545</v>
      </c>
      <c r="I942" s="8">
        <v>2229</v>
      </c>
      <c r="J942" s="8">
        <v>307649248</v>
      </c>
      <c r="K942" s="8">
        <v>84</v>
      </c>
      <c r="N942" s="8">
        <v>1.4378106233222967</v>
      </c>
      <c r="O942" s="71">
        <v>13912.27</v>
      </c>
      <c r="P942" s="8">
        <v>15174.670000000002</v>
      </c>
      <c r="Q942" s="8">
        <v>1.7857799999999999</v>
      </c>
      <c r="R942" s="8">
        <v>15300</v>
      </c>
      <c r="S942" s="8">
        <v>1.7857799999999999</v>
      </c>
      <c r="T942" s="82">
        <v>13912.27</v>
      </c>
      <c r="U942" s="81" t="str">
        <f t="shared" si="28"/>
        <v>72020</v>
      </c>
      <c r="V942" s="80" t="str">
        <f t="shared" si="29"/>
        <v>61 a 90 dias</v>
      </c>
    </row>
    <row r="943" spans="1:22" x14ac:dyDescent="0.3">
      <c r="A943" s="4">
        <v>44316</v>
      </c>
      <c r="B943" s="8">
        <v>29894663000189</v>
      </c>
      <c r="C943" s="8" t="s">
        <v>96</v>
      </c>
      <c r="D943" s="4">
        <v>44074</v>
      </c>
      <c r="E943" s="8">
        <v>117.94</v>
      </c>
      <c r="F943" s="4">
        <v>44234</v>
      </c>
      <c r="G943" s="8">
        <v>-82</v>
      </c>
      <c r="H943" s="4">
        <v>46608</v>
      </c>
      <c r="I943" s="8">
        <v>2292</v>
      </c>
      <c r="J943" s="8">
        <v>307672135</v>
      </c>
      <c r="K943" s="8">
        <v>84</v>
      </c>
      <c r="N943" s="8">
        <v>1.4355929999999999</v>
      </c>
      <c r="O943" s="71">
        <v>5299.08</v>
      </c>
      <c r="P943" s="8">
        <v>5758.0600000000013</v>
      </c>
      <c r="Q943" s="8">
        <v>1.7835209999999999</v>
      </c>
      <c r="R943" s="8">
        <v>5839.9800000000005</v>
      </c>
      <c r="S943" s="8">
        <v>1.7835209999999999</v>
      </c>
      <c r="T943" s="82">
        <v>5299.08</v>
      </c>
      <c r="U943" s="81" t="str">
        <f t="shared" si="28"/>
        <v>82020</v>
      </c>
      <c r="V943" s="80" t="str">
        <f t="shared" si="29"/>
        <v>61 a 90 dias</v>
      </c>
    </row>
    <row r="944" spans="1:22" x14ac:dyDescent="0.3">
      <c r="A944" s="4">
        <v>44316</v>
      </c>
      <c r="B944" s="8">
        <v>29894663000189</v>
      </c>
      <c r="C944" s="8" t="s">
        <v>96</v>
      </c>
      <c r="D944" s="4">
        <v>44001</v>
      </c>
      <c r="E944" s="8">
        <v>49.86</v>
      </c>
      <c r="F944" s="4">
        <v>44323</v>
      </c>
      <c r="G944" s="8">
        <v>7</v>
      </c>
      <c r="H944" s="4">
        <v>46514</v>
      </c>
      <c r="I944" s="8">
        <v>2198</v>
      </c>
      <c r="J944" s="8">
        <v>307733270</v>
      </c>
      <c r="K944" s="8">
        <v>84</v>
      </c>
      <c r="N944" s="8">
        <v>1.436155105592027</v>
      </c>
      <c r="O944" s="71">
        <v>2049.63</v>
      </c>
      <c r="P944" s="8">
        <v>2404.9399999999991</v>
      </c>
      <c r="Q944" s="8">
        <v>1.7857799999999999</v>
      </c>
      <c r="R944" s="8">
        <v>2267.5</v>
      </c>
      <c r="S944" s="8">
        <v>1.7857799999999999</v>
      </c>
      <c r="T944" s="82">
        <v>2049.63</v>
      </c>
      <c r="U944" s="81" t="str">
        <f t="shared" si="28"/>
        <v>62020</v>
      </c>
      <c r="V944" s="80" t="str">
        <f t="shared" si="29"/>
        <v>1 a 30 dias</v>
      </c>
    </row>
    <row r="945" spans="1:22" x14ac:dyDescent="0.3">
      <c r="A945" s="4">
        <v>44316</v>
      </c>
      <c r="B945" s="8">
        <v>29894663000189</v>
      </c>
      <c r="C945" s="8" t="s">
        <v>96</v>
      </c>
      <c r="D945" s="4">
        <v>43978</v>
      </c>
      <c r="E945" s="8">
        <v>282.8</v>
      </c>
      <c r="F945" s="4">
        <v>44019</v>
      </c>
      <c r="G945" s="8">
        <v>-297</v>
      </c>
      <c r="H945" s="4">
        <v>46514</v>
      </c>
      <c r="I945" s="8">
        <v>2198</v>
      </c>
      <c r="J945" s="8">
        <v>307734909</v>
      </c>
      <c r="K945" s="8">
        <v>84</v>
      </c>
      <c r="N945" s="8">
        <v>1.4367460000000001</v>
      </c>
      <c r="O945" s="71">
        <v>14458.220000000001</v>
      </c>
      <c r="P945" s="8">
        <v>13770.799999999996</v>
      </c>
      <c r="Q945" s="8">
        <v>1.784195</v>
      </c>
      <c r="R945" s="8">
        <v>15686.939999999999</v>
      </c>
      <c r="S945" s="8">
        <v>1.784195</v>
      </c>
      <c r="T945" s="82">
        <v>14458.220000000001</v>
      </c>
      <c r="U945" s="81" t="str">
        <f t="shared" si="28"/>
        <v>52020</v>
      </c>
      <c r="V945" s="80" t="str">
        <f t="shared" si="29"/>
        <v>Acima de 120 dias</v>
      </c>
    </row>
    <row r="946" spans="1:22" x14ac:dyDescent="0.3">
      <c r="A946" s="4">
        <v>44316</v>
      </c>
      <c r="B946" s="8">
        <v>29894663000189</v>
      </c>
      <c r="C946" s="8" t="s">
        <v>96</v>
      </c>
      <c r="D946" s="4">
        <v>44074</v>
      </c>
      <c r="E946" s="8">
        <v>704</v>
      </c>
      <c r="F946" s="4">
        <v>44262</v>
      </c>
      <c r="G946" s="8">
        <v>-54</v>
      </c>
      <c r="H946" s="4">
        <v>46575</v>
      </c>
      <c r="I946" s="8">
        <v>2259</v>
      </c>
      <c r="J946" s="8">
        <v>307747860</v>
      </c>
      <c r="K946" s="8">
        <v>84</v>
      </c>
      <c r="N946" s="8">
        <v>1.4063014108337997</v>
      </c>
      <c r="O946" s="71">
        <v>31007.040000000001</v>
      </c>
      <c r="P946" s="8">
        <v>34493.289999999986</v>
      </c>
      <c r="Q946" s="8">
        <v>1.7523850000000001</v>
      </c>
      <c r="R946" s="8">
        <v>34207.19</v>
      </c>
      <c r="S946" s="8">
        <v>1.7523850000000001</v>
      </c>
      <c r="T946" s="82">
        <v>31007.040000000001</v>
      </c>
      <c r="U946" s="81" t="str">
        <f t="shared" si="28"/>
        <v>82020</v>
      </c>
      <c r="V946" s="80" t="str">
        <f t="shared" si="29"/>
        <v>31 a 60 dias</v>
      </c>
    </row>
    <row r="947" spans="1:22" x14ac:dyDescent="0.3">
      <c r="A947" s="4">
        <v>44316</v>
      </c>
      <c r="B947" s="8">
        <v>29894663000189</v>
      </c>
      <c r="C947" s="8" t="s">
        <v>96</v>
      </c>
      <c r="D947" s="4">
        <v>43936</v>
      </c>
      <c r="E947" s="8">
        <v>480.11</v>
      </c>
      <c r="F947" s="4">
        <v>43989</v>
      </c>
      <c r="G947" s="8">
        <v>-327</v>
      </c>
      <c r="H947" s="4">
        <v>46090</v>
      </c>
      <c r="I947" s="8">
        <v>1774</v>
      </c>
      <c r="J947" s="8">
        <v>307812757</v>
      </c>
      <c r="K947" s="8">
        <v>72</v>
      </c>
      <c r="N947" s="8">
        <v>1.5139607684550016</v>
      </c>
      <c r="O947" s="71">
        <v>21831.08</v>
      </c>
      <c r="P947" s="8">
        <v>20742.069999999989</v>
      </c>
      <c r="Q947" s="8">
        <v>2.0626890000000002</v>
      </c>
      <c r="R947" s="8">
        <v>24136.18</v>
      </c>
      <c r="S947" s="8">
        <v>2.0626890000000002</v>
      </c>
      <c r="T947" s="82">
        <v>21831.08</v>
      </c>
      <c r="U947" s="81" t="str">
        <f t="shared" si="28"/>
        <v>42020</v>
      </c>
      <c r="V947" s="80" t="str">
        <f t="shared" si="29"/>
        <v>Acima de 120 dias</v>
      </c>
    </row>
    <row r="948" spans="1:22" x14ac:dyDescent="0.3">
      <c r="A948" s="4">
        <v>44316</v>
      </c>
      <c r="B948" s="8">
        <v>29894663000189</v>
      </c>
      <c r="C948" s="8" t="s">
        <v>96</v>
      </c>
      <c r="D948" s="4">
        <v>43936</v>
      </c>
      <c r="E948" s="8">
        <v>119</v>
      </c>
      <c r="F948" s="4">
        <v>44323</v>
      </c>
      <c r="G948" s="8">
        <v>7</v>
      </c>
      <c r="H948" s="4">
        <v>46090</v>
      </c>
      <c r="I948" s="8">
        <v>1774</v>
      </c>
      <c r="J948" s="8">
        <v>307813922</v>
      </c>
      <c r="K948" s="8">
        <v>72</v>
      </c>
      <c r="N948" s="8">
        <v>1.5079391717692543</v>
      </c>
      <c r="O948" s="71">
        <v>4107.95</v>
      </c>
      <c r="P948" s="8">
        <v>5150.2300000000005</v>
      </c>
      <c r="Q948" s="8">
        <v>2.0564170000000002</v>
      </c>
      <c r="R948" s="8">
        <v>4680.29</v>
      </c>
      <c r="S948" s="8">
        <v>2.0564170000000002</v>
      </c>
      <c r="T948" s="82">
        <v>4107.95</v>
      </c>
      <c r="U948" s="81" t="str">
        <f t="shared" si="28"/>
        <v>42020</v>
      </c>
      <c r="V948" s="80" t="str">
        <f t="shared" si="29"/>
        <v>1 a 30 dias</v>
      </c>
    </row>
    <row r="949" spans="1:22" x14ac:dyDescent="0.3">
      <c r="A949" s="4">
        <v>44316</v>
      </c>
      <c r="B949" s="8">
        <v>29894663000189</v>
      </c>
      <c r="C949" s="8" t="s">
        <v>96</v>
      </c>
      <c r="D949" s="4">
        <v>44040</v>
      </c>
      <c r="E949" s="8">
        <v>236</v>
      </c>
      <c r="F949" s="4">
        <v>44323</v>
      </c>
      <c r="G949" s="8">
        <v>7</v>
      </c>
      <c r="H949" s="4">
        <v>46119</v>
      </c>
      <c r="I949" s="8">
        <v>1803</v>
      </c>
      <c r="J949" s="8">
        <v>307819401</v>
      </c>
      <c r="K949" s="8">
        <v>72</v>
      </c>
      <c r="N949" s="8">
        <v>1.3599999999999999</v>
      </c>
      <c r="O949" s="71">
        <v>9017.52</v>
      </c>
      <c r="P949" s="8">
        <v>10554.090000000004</v>
      </c>
      <c r="Q949" s="8">
        <v>1.666029</v>
      </c>
      <c r="R949" s="8">
        <v>9733.5499999999993</v>
      </c>
      <c r="S949" s="8">
        <v>1.666029</v>
      </c>
      <c r="T949" s="82">
        <v>9017.52</v>
      </c>
      <c r="U949" s="81" t="str">
        <f t="shared" si="28"/>
        <v>72020</v>
      </c>
      <c r="V949" s="80" t="str">
        <f t="shared" si="29"/>
        <v>1 a 30 dias</v>
      </c>
    </row>
    <row r="950" spans="1:22" x14ac:dyDescent="0.3">
      <c r="A950" s="4">
        <v>44316</v>
      </c>
      <c r="B950" s="8">
        <v>29894663000189</v>
      </c>
      <c r="C950" s="8" t="s">
        <v>96</v>
      </c>
      <c r="D950" s="4">
        <v>43978</v>
      </c>
      <c r="E950" s="8">
        <v>299.39999999999998</v>
      </c>
      <c r="F950" s="4">
        <v>43989</v>
      </c>
      <c r="G950" s="8">
        <v>-327</v>
      </c>
      <c r="H950" s="4">
        <v>46514</v>
      </c>
      <c r="I950" s="8">
        <v>2198</v>
      </c>
      <c r="J950" s="8">
        <v>307831162</v>
      </c>
      <c r="K950" s="8">
        <v>84</v>
      </c>
      <c r="N950" s="8">
        <v>1.444113</v>
      </c>
      <c r="O950" s="71">
        <v>2095.8000000000002</v>
      </c>
      <c r="P950" s="8">
        <v>14543.130000000001</v>
      </c>
      <c r="Q950" s="8">
        <v>1.7920290000000001</v>
      </c>
      <c r="R950" s="8">
        <v>2095.8000000000002</v>
      </c>
      <c r="S950" s="8">
        <v>1.7920290000000001</v>
      </c>
      <c r="T950" s="82">
        <v>2095.8000000000002</v>
      </c>
      <c r="U950" s="81" t="str">
        <f t="shared" si="28"/>
        <v>52020</v>
      </c>
      <c r="V950" s="80" t="str">
        <f t="shared" si="29"/>
        <v>Acima de 120 dias</v>
      </c>
    </row>
    <row r="951" spans="1:22" x14ac:dyDescent="0.3">
      <c r="A951" s="4">
        <v>44316</v>
      </c>
      <c r="B951" s="8">
        <v>29894663000189</v>
      </c>
      <c r="C951" s="8" t="s">
        <v>96</v>
      </c>
      <c r="D951" s="4">
        <v>44040</v>
      </c>
      <c r="E951" s="8">
        <v>313.39999999999998</v>
      </c>
      <c r="F951" s="4">
        <v>44234</v>
      </c>
      <c r="G951" s="8">
        <v>-82</v>
      </c>
      <c r="H951" s="4">
        <v>46514</v>
      </c>
      <c r="I951" s="8">
        <v>2198</v>
      </c>
      <c r="J951" s="8">
        <v>307833277</v>
      </c>
      <c r="K951" s="8">
        <v>84</v>
      </c>
      <c r="N951" s="8">
        <v>1.4448390244155946</v>
      </c>
      <c r="O951" s="71">
        <v>13796.9</v>
      </c>
      <c r="P951" s="8">
        <v>15039.860000000002</v>
      </c>
      <c r="Q951" s="8">
        <v>1.7930200000000001</v>
      </c>
      <c r="R951" s="8">
        <v>15156.48</v>
      </c>
      <c r="S951" s="8">
        <v>1.7930200000000001</v>
      </c>
      <c r="T951" s="82">
        <v>13796.9</v>
      </c>
      <c r="U951" s="81" t="str">
        <f t="shared" si="28"/>
        <v>72020</v>
      </c>
      <c r="V951" s="80" t="str">
        <f t="shared" si="29"/>
        <v>61 a 90 dias</v>
      </c>
    </row>
    <row r="952" spans="1:22" x14ac:dyDescent="0.3">
      <c r="A952" s="4">
        <v>44316</v>
      </c>
      <c r="B952" s="8">
        <v>29894663000189</v>
      </c>
      <c r="C952" s="8" t="s">
        <v>96</v>
      </c>
      <c r="D952" s="4">
        <v>43978</v>
      </c>
      <c r="E952" s="8">
        <v>161.30000000000001</v>
      </c>
      <c r="F952" s="4">
        <v>43989</v>
      </c>
      <c r="G952" s="8">
        <v>-327</v>
      </c>
      <c r="H952" s="4">
        <v>46514</v>
      </c>
      <c r="I952" s="8">
        <v>2198</v>
      </c>
      <c r="J952" s="8">
        <v>307834888</v>
      </c>
      <c r="K952" s="8">
        <v>84</v>
      </c>
      <c r="N952" s="8">
        <v>1.3983840000000001</v>
      </c>
      <c r="O952" s="71">
        <v>8484.68</v>
      </c>
      <c r="P952" s="8">
        <v>7956.5600000000031</v>
      </c>
      <c r="Q952" s="8">
        <v>1.743268</v>
      </c>
      <c r="R952" s="8">
        <v>9192.6</v>
      </c>
      <c r="S952" s="8">
        <v>1.743268</v>
      </c>
      <c r="T952" s="82">
        <v>8484.68</v>
      </c>
      <c r="U952" s="81" t="str">
        <f t="shared" si="28"/>
        <v>52020</v>
      </c>
      <c r="V952" s="80" t="str">
        <f t="shared" si="29"/>
        <v>Acima de 120 dias</v>
      </c>
    </row>
    <row r="953" spans="1:22" x14ac:dyDescent="0.3">
      <c r="A953" s="4">
        <v>44316</v>
      </c>
      <c r="B953" s="8">
        <v>29894663000189</v>
      </c>
      <c r="C953" s="8" t="s">
        <v>96</v>
      </c>
      <c r="D953" s="4">
        <v>44074</v>
      </c>
      <c r="E953" s="8">
        <v>78</v>
      </c>
      <c r="F953" s="4">
        <v>44262</v>
      </c>
      <c r="G953" s="8">
        <v>-54</v>
      </c>
      <c r="H953" s="4">
        <v>46545</v>
      </c>
      <c r="I953" s="8">
        <v>2229</v>
      </c>
      <c r="J953" s="8">
        <v>307840076</v>
      </c>
      <c r="K953" s="8">
        <v>84</v>
      </c>
      <c r="N953" s="8">
        <v>1.3935577276057531</v>
      </c>
      <c r="O953" s="71">
        <v>3427.08</v>
      </c>
      <c r="P953" s="8">
        <v>3813.4099999999989</v>
      </c>
      <c r="Q953" s="8">
        <v>1.7385969999999999</v>
      </c>
      <c r="R953" s="8">
        <v>3776.44</v>
      </c>
      <c r="S953" s="8">
        <v>1.7385969999999999</v>
      </c>
      <c r="T953" s="82">
        <v>3427.08</v>
      </c>
      <c r="U953" s="81" t="str">
        <f t="shared" si="28"/>
        <v>82020</v>
      </c>
      <c r="V953" s="80" t="str">
        <f t="shared" si="29"/>
        <v>31 a 60 dias</v>
      </c>
    </row>
    <row r="954" spans="1:22" x14ac:dyDescent="0.3">
      <c r="A954" s="4">
        <v>44316</v>
      </c>
      <c r="B954" s="8">
        <v>29894663000189</v>
      </c>
      <c r="C954" s="8" t="s">
        <v>96</v>
      </c>
      <c r="D954" s="4">
        <v>44074</v>
      </c>
      <c r="E954" s="8">
        <v>1175.6400000000001</v>
      </c>
      <c r="F954" s="4">
        <v>44234</v>
      </c>
      <c r="G954" s="8">
        <v>-82</v>
      </c>
      <c r="H954" s="4">
        <v>46608</v>
      </c>
      <c r="I954" s="8">
        <v>2292</v>
      </c>
      <c r="J954" s="8">
        <v>307856377</v>
      </c>
      <c r="K954" s="8">
        <v>84</v>
      </c>
      <c r="N954" s="8">
        <v>1.3599999999999999</v>
      </c>
      <c r="O954" s="71">
        <v>59758.85</v>
      </c>
      <c r="P954" s="8">
        <v>58875.709999999985</v>
      </c>
      <c r="Q954" s="8">
        <v>1.3443830000000001</v>
      </c>
      <c r="R954" s="8">
        <v>59500.11</v>
      </c>
      <c r="S954" s="8">
        <v>1.3443830000000001</v>
      </c>
      <c r="T954" s="82">
        <v>59758.85</v>
      </c>
      <c r="U954" s="81" t="str">
        <f t="shared" si="28"/>
        <v>82020</v>
      </c>
      <c r="V954" s="80" t="str">
        <f t="shared" si="29"/>
        <v>61 a 90 dias</v>
      </c>
    </row>
    <row r="955" spans="1:22" x14ac:dyDescent="0.3">
      <c r="A955" s="4">
        <v>44316</v>
      </c>
      <c r="B955" s="8">
        <v>29894663000189</v>
      </c>
      <c r="C955" s="8" t="s">
        <v>96</v>
      </c>
      <c r="D955" s="4">
        <v>44099</v>
      </c>
      <c r="E955" s="8">
        <v>1168.5</v>
      </c>
      <c r="F955" s="4">
        <v>44172</v>
      </c>
      <c r="G955" s="8">
        <v>-144</v>
      </c>
      <c r="H955" s="4">
        <v>46638</v>
      </c>
      <c r="I955" s="8">
        <v>2322</v>
      </c>
      <c r="J955" s="8">
        <v>307889151</v>
      </c>
      <c r="K955" s="8">
        <v>84</v>
      </c>
      <c r="N955" s="8">
        <v>1.4421919999999999</v>
      </c>
      <c r="O955" s="71">
        <v>55048.87</v>
      </c>
      <c r="P955" s="8">
        <v>56775.80999999999</v>
      </c>
      <c r="Q955" s="8">
        <v>1.789717</v>
      </c>
      <c r="R955" s="8">
        <v>60475.55</v>
      </c>
      <c r="S955" s="8">
        <v>1.789717</v>
      </c>
      <c r="T955" s="82">
        <v>55048.87</v>
      </c>
      <c r="U955" s="81" t="str">
        <f t="shared" si="28"/>
        <v>92020</v>
      </c>
      <c r="V955" s="80" t="str">
        <f t="shared" si="29"/>
        <v>Acima de 120 dias</v>
      </c>
    </row>
    <row r="956" spans="1:22" x14ac:dyDescent="0.3">
      <c r="A956" s="4">
        <v>44316</v>
      </c>
      <c r="B956" s="8">
        <v>29894663000189</v>
      </c>
      <c r="C956" s="8" t="s">
        <v>96</v>
      </c>
      <c r="D956" s="4">
        <v>43936</v>
      </c>
      <c r="E956" s="8">
        <v>36.450000000000003</v>
      </c>
      <c r="F956" s="4">
        <v>44050</v>
      </c>
      <c r="G956" s="8">
        <v>-266</v>
      </c>
      <c r="H956" s="4">
        <v>46090</v>
      </c>
      <c r="I956" s="8">
        <v>1774</v>
      </c>
      <c r="J956" s="8">
        <v>307908425</v>
      </c>
      <c r="K956" s="8">
        <v>72</v>
      </c>
      <c r="N956" s="8">
        <v>1.4949999999999999</v>
      </c>
      <c r="O956" s="71">
        <v>1607.41</v>
      </c>
      <c r="P956" s="8">
        <v>1583.58</v>
      </c>
      <c r="Q956" s="8">
        <v>1.9843280000000001</v>
      </c>
      <c r="R956" s="8">
        <v>1766.2</v>
      </c>
      <c r="S956" s="8">
        <v>1.9843280000000001</v>
      </c>
      <c r="T956" s="82">
        <v>1607.41</v>
      </c>
      <c r="U956" s="81" t="str">
        <f t="shared" si="28"/>
        <v>42020</v>
      </c>
      <c r="V956" s="80" t="str">
        <f t="shared" si="29"/>
        <v>Acima de 120 dias</v>
      </c>
    </row>
    <row r="957" spans="1:22" x14ac:dyDescent="0.3">
      <c r="A957" s="4">
        <v>44316</v>
      </c>
      <c r="B957" s="8">
        <v>29894663000189</v>
      </c>
      <c r="C957" s="8" t="s">
        <v>96</v>
      </c>
      <c r="D957" s="4">
        <v>44074</v>
      </c>
      <c r="E957" s="8">
        <v>948</v>
      </c>
      <c r="F957" s="4">
        <v>44172</v>
      </c>
      <c r="G957" s="8">
        <v>-144</v>
      </c>
      <c r="H957" s="4">
        <v>46484</v>
      </c>
      <c r="I957" s="8">
        <v>2168</v>
      </c>
      <c r="J957" s="8">
        <v>307925590</v>
      </c>
      <c r="K957" s="8">
        <v>84</v>
      </c>
      <c r="N957" s="8">
        <v>1.4406021456917555</v>
      </c>
      <c r="O957" s="71">
        <v>43417.64</v>
      </c>
      <c r="P957" s="8">
        <v>45046.739999999983</v>
      </c>
      <c r="Q957" s="8">
        <v>1.7886310000000001</v>
      </c>
      <c r="R957" s="8">
        <v>47462.34</v>
      </c>
      <c r="S957" s="8">
        <v>1.7886310000000001</v>
      </c>
      <c r="T957" s="82">
        <v>43417.64</v>
      </c>
      <c r="U957" s="81" t="str">
        <f t="shared" si="28"/>
        <v>82020</v>
      </c>
      <c r="V957" s="80" t="str">
        <f t="shared" si="29"/>
        <v>Acima de 120 dias</v>
      </c>
    </row>
    <row r="958" spans="1:22" x14ac:dyDescent="0.3">
      <c r="A958" s="4">
        <v>44316</v>
      </c>
      <c r="B958" s="8">
        <v>29894663000189</v>
      </c>
      <c r="C958" s="8" t="s">
        <v>96</v>
      </c>
      <c r="D958" s="4">
        <v>44074</v>
      </c>
      <c r="E958" s="8">
        <v>146.5</v>
      </c>
      <c r="F958" s="4">
        <v>44262</v>
      </c>
      <c r="G958" s="8">
        <v>-54</v>
      </c>
      <c r="H958" s="4">
        <v>46638</v>
      </c>
      <c r="I958" s="8">
        <v>2322</v>
      </c>
      <c r="J958" s="8">
        <v>307969210</v>
      </c>
      <c r="K958" s="8">
        <v>84</v>
      </c>
      <c r="N958" s="8">
        <v>1.3599999999999999</v>
      </c>
      <c r="O958" s="71">
        <v>7209.39</v>
      </c>
      <c r="P958" s="8">
        <v>7236.9000000000015</v>
      </c>
      <c r="Q958" s="8">
        <v>1.410042</v>
      </c>
      <c r="R958" s="8">
        <v>7319.72</v>
      </c>
      <c r="S958" s="8">
        <v>1.410042</v>
      </c>
      <c r="T958" s="82">
        <v>7209.39</v>
      </c>
      <c r="U958" s="81" t="str">
        <f t="shared" si="28"/>
        <v>82020</v>
      </c>
      <c r="V958" s="80" t="str">
        <f t="shared" si="29"/>
        <v>31 a 60 dias</v>
      </c>
    </row>
    <row r="959" spans="1:22" x14ac:dyDescent="0.3">
      <c r="A959" s="4">
        <v>44316</v>
      </c>
      <c r="B959" s="8">
        <v>29894663000189</v>
      </c>
      <c r="C959" s="8" t="s">
        <v>96</v>
      </c>
      <c r="D959" s="4">
        <v>44001</v>
      </c>
      <c r="E959" s="8">
        <v>313</v>
      </c>
      <c r="F959" s="4">
        <v>44019</v>
      </c>
      <c r="G959" s="8">
        <v>-297</v>
      </c>
      <c r="H959" s="4">
        <v>46514</v>
      </c>
      <c r="I959" s="8">
        <v>2198</v>
      </c>
      <c r="J959" s="8">
        <v>308031042</v>
      </c>
      <c r="K959" s="8">
        <v>84</v>
      </c>
      <c r="N959" s="8">
        <v>1.4478244769141047</v>
      </c>
      <c r="O959" s="71">
        <v>15969.32</v>
      </c>
      <c r="P959" s="8">
        <v>15038.430000000006</v>
      </c>
      <c r="Q959" s="8">
        <v>1.79332</v>
      </c>
      <c r="R959" s="8">
        <v>17315.64</v>
      </c>
      <c r="S959" s="8">
        <v>1.79332</v>
      </c>
      <c r="T959" s="82">
        <v>15969.32</v>
      </c>
      <c r="U959" s="81" t="str">
        <f t="shared" si="28"/>
        <v>62020</v>
      </c>
      <c r="V959" s="80" t="str">
        <f t="shared" si="29"/>
        <v>Acima de 120 dias</v>
      </c>
    </row>
    <row r="960" spans="1:22" x14ac:dyDescent="0.3">
      <c r="A960" s="4">
        <v>44316</v>
      </c>
      <c r="B960" s="8">
        <v>29894663000189</v>
      </c>
      <c r="C960" s="8" t="s">
        <v>96</v>
      </c>
      <c r="D960" s="4">
        <v>44040</v>
      </c>
      <c r="E960" s="8">
        <v>57</v>
      </c>
      <c r="F960" s="4">
        <v>44172</v>
      </c>
      <c r="G960" s="8">
        <v>-144</v>
      </c>
      <c r="H960" s="4">
        <v>46514</v>
      </c>
      <c r="I960" s="8">
        <v>2198</v>
      </c>
      <c r="J960" s="8">
        <v>308033712</v>
      </c>
      <c r="K960" s="8">
        <v>84</v>
      </c>
      <c r="N960" s="8">
        <v>1.4319802538787028</v>
      </c>
      <c r="O960" s="71">
        <v>2628.96</v>
      </c>
      <c r="P960" s="8">
        <v>2747.0100000000016</v>
      </c>
      <c r="Q960" s="8">
        <v>1.784492</v>
      </c>
      <c r="R960" s="8">
        <v>2880.48</v>
      </c>
      <c r="S960" s="8">
        <v>1.784492</v>
      </c>
      <c r="T960" s="82">
        <v>2628.96</v>
      </c>
      <c r="U960" s="81" t="str">
        <f t="shared" si="28"/>
        <v>72020</v>
      </c>
      <c r="V960" s="80" t="str">
        <f t="shared" si="29"/>
        <v>Acima de 120 dias</v>
      </c>
    </row>
    <row r="961" spans="1:22" x14ac:dyDescent="0.3">
      <c r="A961" s="4">
        <v>44316</v>
      </c>
      <c r="B961" s="8">
        <v>29894663000189</v>
      </c>
      <c r="C961" s="8" t="s">
        <v>96</v>
      </c>
      <c r="D961" s="4">
        <v>44074</v>
      </c>
      <c r="E961" s="8">
        <v>286</v>
      </c>
      <c r="F961" s="4">
        <v>44262</v>
      </c>
      <c r="G961" s="8">
        <v>-54</v>
      </c>
      <c r="H961" s="4">
        <v>46575</v>
      </c>
      <c r="I961" s="8">
        <v>2259</v>
      </c>
      <c r="J961" s="8">
        <v>308043697</v>
      </c>
      <c r="K961" s="8">
        <v>84</v>
      </c>
      <c r="N961" s="8">
        <v>1.4074218739738424</v>
      </c>
      <c r="O961" s="71">
        <v>12592.34</v>
      </c>
      <c r="P961" s="8">
        <v>14007.670000000002</v>
      </c>
      <c r="Q961" s="8">
        <v>1.7535780000000001</v>
      </c>
      <c r="R961" s="8">
        <v>13892.18</v>
      </c>
      <c r="S961" s="8">
        <v>1.7535780000000001</v>
      </c>
      <c r="T961" s="82">
        <v>12592.34</v>
      </c>
      <c r="U961" s="81" t="str">
        <f t="shared" si="28"/>
        <v>82020</v>
      </c>
      <c r="V961" s="80" t="str">
        <f t="shared" si="29"/>
        <v>31 a 60 dias</v>
      </c>
    </row>
    <row r="962" spans="1:22" x14ac:dyDescent="0.3">
      <c r="A962" s="4">
        <v>44316</v>
      </c>
      <c r="B962" s="8">
        <v>29894663000189</v>
      </c>
      <c r="C962" s="8" t="s">
        <v>96</v>
      </c>
      <c r="D962" s="4">
        <v>44040</v>
      </c>
      <c r="E962" s="8">
        <v>168.59</v>
      </c>
      <c r="F962" s="4">
        <v>44081</v>
      </c>
      <c r="G962" s="8">
        <v>-235</v>
      </c>
      <c r="H962" s="4">
        <v>46575</v>
      </c>
      <c r="I962" s="8">
        <v>2259</v>
      </c>
      <c r="J962" s="8">
        <v>308048606</v>
      </c>
      <c r="K962" s="8">
        <v>84</v>
      </c>
      <c r="N962" s="8">
        <v>1.4016960000000001</v>
      </c>
      <c r="O962" s="71">
        <v>8447.43</v>
      </c>
      <c r="P962" s="8">
        <v>8311.24</v>
      </c>
      <c r="Q962" s="8">
        <v>1.7472529999999999</v>
      </c>
      <c r="R962" s="8">
        <v>9214.31</v>
      </c>
      <c r="S962" s="8">
        <v>1.7472529999999999</v>
      </c>
      <c r="T962" s="82">
        <v>8447.43</v>
      </c>
      <c r="U962" s="81" t="str">
        <f t="shared" ref="U962:U1025" si="30">MONTH(D962)&amp;YEAR(D962)</f>
        <v>72020</v>
      </c>
      <c r="V962" s="80" t="str">
        <f t="shared" si="29"/>
        <v>Acima de 120 dias</v>
      </c>
    </row>
    <row r="963" spans="1:22" x14ac:dyDescent="0.3">
      <c r="A963" s="4">
        <v>44316</v>
      </c>
      <c r="B963" s="8">
        <v>29894663000189</v>
      </c>
      <c r="C963" s="8" t="s">
        <v>96</v>
      </c>
      <c r="D963" s="4">
        <v>44074</v>
      </c>
      <c r="E963" s="8">
        <v>250</v>
      </c>
      <c r="F963" s="4">
        <v>44142</v>
      </c>
      <c r="G963" s="8">
        <v>-174</v>
      </c>
      <c r="H963" s="4">
        <v>46575</v>
      </c>
      <c r="I963" s="8">
        <v>2259</v>
      </c>
      <c r="J963" s="8">
        <v>308056932</v>
      </c>
      <c r="K963" s="8">
        <v>84</v>
      </c>
      <c r="N963" s="8">
        <v>1.4315782954949272</v>
      </c>
      <c r="O963" s="71">
        <v>11929.96</v>
      </c>
      <c r="P963" s="8">
        <v>12146.61000000001</v>
      </c>
      <c r="Q963" s="8">
        <v>1.7793460000000001</v>
      </c>
      <c r="R963" s="8">
        <v>13058.51</v>
      </c>
      <c r="S963" s="8">
        <v>1.7793460000000001</v>
      </c>
      <c r="T963" s="82">
        <v>11929.96</v>
      </c>
      <c r="U963" s="81" t="str">
        <f t="shared" si="30"/>
        <v>82020</v>
      </c>
      <c r="V963" s="80" t="str">
        <f t="shared" ref="V963:V1026" si="31">_xlfn.IFS(G963&lt;-120,"Acima de 120 dias",G963&lt;=-90,"91 a 120 dias",G963&lt;=-61,"61 a 90 dias",G963&lt;=-31,"31 a 60 dias",G963&gt;=-30,"1 a 30 dias")</f>
        <v>Acima de 120 dias</v>
      </c>
    </row>
    <row r="964" spans="1:22" x14ac:dyDescent="0.3">
      <c r="A964" s="4">
        <v>44316</v>
      </c>
      <c r="B964" s="8">
        <v>29894663000189</v>
      </c>
      <c r="C964" s="8" t="s">
        <v>96</v>
      </c>
      <c r="D964" s="4">
        <v>44134</v>
      </c>
      <c r="E964" s="8">
        <v>283.02</v>
      </c>
      <c r="F964" s="4">
        <v>44323</v>
      </c>
      <c r="G964" s="8">
        <v>7</v>
      </c>
      <c r="H964" s="4">
        <v>46667</v>
      </c>
      <c r="I964" s="8">
        <v>2351</v>
      </c>
      <c r="J964" s="8">
        <v>308087450</v>
      </c>
      <c r="K964" s="8">
        <v>84</v>
      </c>
      <c r="N964" s="8">
        <v>1.4120680000000001</v>
      </c>
      <c r="O964" s="71">
        <v>12097.41</v>
      </c>
      <c r="P964" s="8">
        <v>13921.329999999996</v>
      </c>
      <c r="Q964" s="8">
        <v>1.759234</v>
      </c>
      <c r="R964" s="8">
        <v>13451.25</v>
      </c>
      <c r="S964" s="8">
        <v>1.759234</v>
      </c>
      <c r="T964" s="82">
        <v>12097.41</v>
      </c>
      <c r="U964" s="81" t="str">
        <f t="shared" si="30"/>
        <v>102020</v>
      </c>
      <c r="V964" s="80" t="str">
        <f t="shared" si="31"/>
        <v>1 a 30 dias</v>
      </c>
    </row>
    <row r="965" spans="1:22" x14ac:dyDescent="0.3">
      <c r="A965" s="4">
        <v>44316</v>
      </c>
      <c r="B965" s="8">
        <v>29894663000189</v>
      </c>
      <c r="C965" s="8" t="s">
        <v>96</v>
      </c>
      <c r="D965" s="4">
        <v>43936</v>
      </c>
      <c r="E965" s="8">
        <v>124.26</v>
      </c>
      <c r="F965" s="4">
        <v>44081</v>
      </c>
      <c r="G965" s="8">
        <v>-235</v>
      </c>
      <c r="H965" s="4">
        <v>46090</v>
      </c>
      <c r="I965" s="8">
        <v>1774</v>
      </c>
      <c r="J965" s="8">
        <v>308108062</v>
      </c>
      <c r="K965" s="8">
        <v>72</v>
      </c>
      <c r="N965" s="8">
        <v>1.3599999999999999</v>
      </c>
      <c r="O965" s="71">
        <v>5731.13</v>
      </c>
      <c r="P965" s="8">
        <v>5620.2699999999995</v>
      </c>
      <c r="Q965" s="8">
        <v>1.6349389999999999</v>
      </c>
      <c r="R965" s="8">
        <v>6063.59</v>
      </c>
      <c r="S965" s="8">
        <v>1.6349389999999999</v>
      </c>
      <c r="T965" s="82">
        <v>5731.13</v>
      </c>
      <c r="U965" s="81" t="str">
        <f t="shared" si="30"/>
        <v>42020</v>
      </c>
      <c r="V965" s="80" t="str">
        <f t="shared" si="31"/>
        <v>Acima de 120 dias</v>
      </c>
    </row>
    <row r="966" spans="1:22" x14ac:dyDescent="0.3">
      <c r="A966" s="4">
        <v>44316</v>
      </c>
      <c r="B966" s="8">
        <v>29894663000189</v>
      </c>
      <c r="C966" s="8" t="s">
        <v>96</v>
      </c>
      <c r="D966" s="4">
        <v>44001</v>
      </c>
      <c r="E966" s="8">
        <v>87.73</v>
      </c>
      <c r="F966" s="4">
        <v>44142</v>
      </c>
      <c r="G966" s="8">
        <v>-174</v>
      </c>
      <c r="H966" s="4">
        <v>46119</v>
      </c>
      <c r="I966" s="8">
        <v>1803</v>
      </c>
      <c r="J966" s="8">
        <v>308121990</v>
      </c>
      <c r="K966" s="8">
        <v>72</v>
      </c>
      <c r="N966" s="8">
        <v>1.3599999999999999</v>
      </c>
      <c r="O966" s="71">
        <v>3851.9700000000003</v>
      </c>
      <c r="P966" s="8">
        <v>3942.0699999999993</v>
      </c>
      <c r="Q966" s="8">
        <v>1.6986829999999999</v>
      </c>
      <c r="R966" s="8">
        <v>4144.7</v>
      </c>
      <c r="S966" s="8">
        <v>1.6986829999999999</v>
      </c>
      <c r="T966" s="82">
        <v>3851.9700000000003</v>
      </c>
      <c r="U966" s="81" t="str">
        <f t="shared" si="30"/>
        <v>62020</v>
      </c>
      <c r="V966" s="80" t="str">
        <f t="shared" si="31"/>
        <v>Acima de 120 dias</v>
      </c>
    </row>
    <row r="967" spans="1:22" x14ac:dyDescent="0.3">
      <c r="A967" s="4">
        <v>44316</v>
      </c>
      <c r="B967" s="8">
        <v>29894663000189</v>
      </c>
      <c r="C967" s="8" t="s">
        <v>96</v>
      </c>
      <c r="D967" s="4">
        <v>44134</v>
      </c>
      <c r="E967" s="8">
        <v>50.15</v>
      </c>
      <c r="F967" s="4">
        <v>44234</v>
      </c>
      <c r="G967" s="8">
        <v>-82</v>
      </c>
      <c r="H967" s="4">
        <v>46699</v>
      </c>
      <c r="I967" s="8">
        <v>2383</v>
      </c>
      <c r="J967" s="8">
        <v>308125539</v>
      </c>
      <c r="K967" s="8">
        <v>84</v>
      </c>
      <c r="N967" s="8">
        <v>1.4103700000000001</v>
      </c>
      <c r="O967" s="71">
        <v>2314.6999999999998</v>
      </c>
      <c r="P967" s="8">
        <v>2433.4599999999996</v>
      </c>
      <c r="Q967" s="8">
        <v>1.7468570000000001</v>
      </c>
      <c r="R967" s="8">
        <v>2551.7999999999997</v>
      </c>
      <c r="S967" s="8">
        <v>1.7468570000000001</v>
      </c>
      <c r="T967" s="82">
        <v>2314.6999999999998</v>
      </c>
      <c r="U967" s="81" t="str">
        <f t="shared" si="30"/>
        <v>102020</v>
      </c>
      <c r="V967" s="80" t="str">
        <f t="shared" si="31"/>
        <v>61 a 90 dias</v>
      </c>
    </row>
    <row r="968" spans="1:22" x14ac:dyDescent="0.3">
      <c r="A968" s="4">
        <v>44316</v>
      </c>
      <c r="B968" s="8">
        <v>29894663000189</v>
      </c>
      <c r="C968" s="8" t="s">
        <v>96</v>
      </c>
      <c r="D968" s="4">
        <v>44099</v>
      </c>
      <c r="E968" s="8">
        <v>52</v>
      </c>
      <c r="F968" s="4">
        <v>44234</v>
      </c>
      <c r="G968" s="8">
        <v>-82</v>
      </c>
      <c r="H968" s="4">
        <v>46638</v>
      </c>
      <c r="I968" s="8">
        <v>2322</v>
      </c>
      <c r="J968" s="8">
        <v>308125815</v>
      </c>
      <c r="K968" s="8">
        <v>84</v>
      </c>
      <c r="N968" s="8">
        <v>1.4145160000000001</v>
      </c>
      <c r="O968" s="71">
        <v>2364.69</v>
      </c>
      <c r="P968" s="8">
        <v>2550.2499999999995</v>
      </c>
      <c r="Q968" s="8">
        <v>1.7602409999999999</v>
      </c>
      <c r="R968" s="8">
        <v>2608.21</v>
      </c>
      <c r="S968" s="8">
        <v>1.7602409999999999</v>
      </c>
      <c r="T968" s="82">
        <v>2364.69</v>
      </c>
      <c r="U968" s="81" t="str">
        <f t="shared" si="30"/>
        <v>92020</v>
      </c>
      <c r="V968" s="80" t="str">
        <f t="shared" si="31"/>
        <v>61 a 90 dias</v>
      </c>
    </row>
    <row r="969" spans="1:22" x14ac:dyDescent="0.3">
      <c r="A969" s="4">
        <v>44316</v>
      </c>
      <c r="B969" s="8">
        <v>29894663000189</v>
      </c>
      <c r="C969" s="8" t="s">
        <v>96</v>
      </c>
      <c r="D969" s="4">
        <v>43978</v>
      </c>
      <c r="E969" s="8">
        <v>62.98</v>
      </c>
      <c r="F969" s="4">
        <v>44234</v>
      </c>
      <c r="G969" s="8">
        <v>-82</v>
      </c>
      <c r="H969" s="4">
        <v>46484</v>
      </c>
      <c r="I969" s="8">
        <v>2168</v>
      </c>
      <c r="J969" s="8">
        <v>308125833</v>
      </c>
      <c r="K969" s="8">
        <v>84</v>
      </c>
      <c r="N969" s="8">
        <v>1.4299866800703693</v>
      </c>
      <c r="O969" s="71">
        <v>2762.9700000000003</v>
      </c>
      <c r="P969" s="8">
        <v>3054.7900000000009</v>
      </c>
      <c r="Q969" s="8">
        <v>1.782324</v>
      </c>
      <c r="R969" s="8">
        <v>3036.02</v>
      </c>
      <c r="S969" s="8">
        <v>1.782324</v>
      </c>
      <c r="T969" s="82">
        <v>2762.9700000000003</v>
      </c>
      <c r="U969" s="81" t="str">
        <f t="shared" si="30"/>
        <v>52020</v>
      </c>
      <c r="V969" s="80" t="str">
        <f t="shared" si="31"/>
        <v>61 a 90 dias</v>
      </c>
    </row>
    <row r="970" spans="1:22" x14ac:dyDescent="0.3">
      <c r="A970" s="4">
        <v>44316</v>
      </c>
      <c r="B970" s="8">
        <v>29894663000189</v>
      </c>
      <c r="C970" s="8" t="s">
        <v>96</v>
      </c>
      <c r="D970" s="4">
        <v>44134</v>
      </c>
      <c r="E970" s="8">
        <v>52.15</v>
      </c>
      <c r="F970" s="4">
        <v>44234</v>
      </c>
      <c r="G970" s="8">
        <v>-82</v>
      </c>
      <c r="H970" s="4">
        <v>46699</v>
      </c>
      <c r="I970" s="8">
        <v>2383</v>
      </c>
      <c r="J970" s="8">
        <v>308126465</v>
      </c>
      <c r="K970" s="8">
        <v>84</v>
      </c>
      <c r="N970" s="8">
        <v>1.4158330000000001</v>
      </c>
      <c r="O970" s="71">
        <v>2403.06</v>
      </c>
      <c r="P970" s="8">
        <v>2525.7500000000009</v>
      </c>
      <c r="Q970" s="8">
        <v>1.7527250000000001</v>
      </c>
      <c r="R970" s="8">
        <v>2649.27</v>
      </c>
      <c r="S970" s="8">
        <v>1.7527250000000001</v>
      </c>
      <c r="T970" s="82">
        <v>2403.06</v>
      </c>
      <c r="U970" s="81" t="str">
        <f t="shared" si="30"/>
        <v>102020</v>
      </c>
      <c r="V970" s="80" t="str">
        <f t="shared" si="31"/>
        <v>61 a 90 dias</v>
      </c>
    </row>
    <row r="971" spans="1:22" x14ac:dyDescent="0.3">
      <c r="A971" s="4">
        <v>44316</v>
      </c>
      <c r="B971" s="8">
        <v>29894663000189</v>
      </c>
      <c r="C971" s="8" t="s">
        <v>96</v>
      </c>
      <c r="D971" s="4">
        <v>44134</v>
      </c>
      <c r="E971" s="8">
        <v>58.88</v>
      </c>
      <c r="F971" s="4">
        <v>44323</v>
      </c>
      <c r="G971" s="8">
        <v>7</v>
      </c>
      <c r="H971" s="4">
        <v>46335</v>
      </c>
      <c r="I971" s="8">
        <v>2019</v>
      </c>
      <c r="J971" s="8">
        <v>308133819</v>
      </c>
      <c r="K971" s="8">
        <v>72</v>
      </c>
      <c r="N971" s="8">
        <v>1.3781949999999998</v>
      </c>
      <c r="O971" s="71">
        <v>2337.8200000000002</v>
      </c>
      <c r="P971" s="8">
        <v>2652.1300000000006</v>
      </c>
      <c r="Q971" s="8">
        <v>1.7546679999999999</v>
      </c>
      <c r="R971" s="8">
        <v>2589.4500000000003</v>
      </c>
      <c r="S971" s="8">
        <v>1.7546679999999999</v>
      </c>
      <c r="T971" s="82">
        <v>2337.8200000000002</v>
      </c>
      <c r="U971" s="81" t="str">
        <f t="shared" si="30"/>
        <v>102020</v>
      </c>
      <c r="V971" s="80" t="str">
        <f t="shared" si="31"/>
        <v>1 a 30 dias</v>
      </c>
    </row>
    <row r="972" spans="1:22" x14ac:dyDescent="0.3">
      <c r="A972" s="4">
        <v>44316</v>
      </c>
      <c r="B972" s="8">
        <v>29894663000189</v>
      </c>
      <c r="C972" s="8" t="s">
        <v>96</v>
      </c>
      <c r="D972" s="4">
        <v>44040</v>
      </c>
      <c r="E972" s="8">
        <v>340.47</v>
      </c>
      <c r="F972" s="4">
        <v>44234</v>
      </c>
      <c r="G972" s="8">
        <v>-82</v>
      </c>
      <c r="H972" s="4">
        <v>46545</v>
      </c>
      <c r="I972" s="8">
        <v>2229</v>
      </c>
      <c r="J972" s="8">
        <v>308138579</v>
      </c>
      <c r="K972" s="8">
        <v>84</v>
      </c>
      <c r="N972" s="8">
        <v>1.4040510086211433</v>
      </c>
      <c r="O972" s="71">
        <v>15253.869999999999</v>
      </c>
      <c r="P972" s="8">
        <v>16666.529999999995</v>
      </c>
      <c r="Q972" s="8">
        <v>1.749814</v>
      </c>
      <c r="R972" s="8">
        <v>16774.91</v>
      </c>
      <c r="S972" s="8">
        <v>1.749814</v>
      </c>
      <c r="T972" s="82">
        <v>15253.869999999999</v>
      </c>
      <c r="U972" s="81" t="str">
        <f t="shared" si="30"/>
        <v>72020</v>
      </c>
      <c r="V972" s="80" t="str">
        <f t="shared" si="31"/>
        <v>61 a 90 dias</v>
      </c>
    </row>
    <row r="973" spans="1:22" x14ac:dyDescent="0.3">
      <c r="A973" s="4">
        <v>44316</v>
      </c>
      <c r="B973" s="8">
        <v>29894663000189</v>
      </c>
      <c r="C973" s="8" t="s">
        <v>96</v>
      </c>
      <c r="D973" s="4">
        <v>44040</v>
      </c>
      <c r="E973" s="8">
        <v>313.5</v>
      </c>
      <c r="F973" s="4">
        <v>44293</v>
      </c>
      <c r="G973" s="8">
        <v>-23</v>
      </c>
      <c r="H973" s="4">
        <v>46545</v>
      </c>
      <c r="I973" s="8">
        <v>2229</v>
      </c>
      <c r="J973" s="8">
        <v>308144238</v>
      </c>
      <c r="K973" s="8">
        <v>84</v>
      </c>
      <c r="N973" s="8">
        <v>1.4311445046477993</v>
      </c>
      <c r="O973" s="71">
        <v>13311.56</v>
      </c>
      <c r="P973" s="8">
        <v>15208.290000000003</v>
      </c>
      <c r="Q973" s="8">
        <v>1.778651</v>
      </c>
      <c r="R973" s="8">
        <v>14701.71</v>
      </c>
      <c r="S973" s="8">
        <v>1.778651</v>
      </c>
      <c r="T973" s="82">
        <v>13311.56</v>
      </c>
      <c r="U973" s="81" t="str">
        <f t="shared" si="30"/>
        <v>72020</v>
      </c>
      <c r="V973" s="80" t="str">
        <f t="shared" si="31"/>
        <v>1 a 30 dias</v>
      </c>
    </row>
    <row r="974" spans="1:22" x14ac:dyDescent="0.3">
      <c r="A974" s="4">
        <v>44316</v>
      </c>
      <c r="B974" s="8">
        <v>29894663000189</v>
      </c>
      <c r="C974" s="8" t="s">
        <v>96</v>
      </c>
      <c r="D974" s="4">
        <v>44074</v>
      </c>
      <c r="E974" s="8">
        <v>243.51</v>
      </c>
      <c r="F974" s="4">
        <v>44323</v>
      </c>
      <c r="G974" s="8">
        <v>7</v>
      </c>
      <c r="H974" s="4">
        <v>46575</v>
      </c>
      <c r="I974" s="8">
        <v>2259</v>
      </c>
      <c r="J974" s="8">
        <v>308147999</v>
      </c>
      <c r="K974" s="8">
        <v>84</v>
      </c>
      <c r="N974" s="8">
        <v>1.3599999999999999</v>
      </c>
      <c r="O974" s="71">
        <v>10428.89</v>
      </c>
      <c r="P974" s="8">
        <v>12117.12</v>
      </c>
      <c r="Q974" s="8">
        <v>1.688647</v>
      </c>
      <c r="R974" s="8">
        <v>11506.48</v>
      </c>
      <c r="S974" s="8">
        <v>1.688647</v>
      </c>
      <c r="T974" s="82">
        <v>10428.89</v>
      </c>
      <c r="U974" s="81" t="str">
        <f t="shared" si="30"/>
        <v>82020</v>
      </c>
      <c r="V974" s="80" t="str">
        <f t="shared" si="31"/>
        <v>1 a 30 dias</v>
      </c>
    </row>
    <row r="975" spans="1:22" x14ac:dyDescent="0.3">
      <c r="A975" s="4">
        <v>44316</v>
      </c>
      <c r="B975" s="8">
        <v>29894663000189</v>
      </c>
      <c r="C975" s="8" t="s">
        <v>96</v>
      </c>
      <c r="D975" s="4">
        <v>44134</v>
      </c>
      <c r="E975" s="8">
        <v>52</v>
      </c>
      <c r="F975" s="4">
        <v>44172</v>
      </c>
      <c r="G975" s="8">
        <v>-144</v>
      </c>
      <c r="H975" s="4">
        <v>46699</v>
      </c>
      <c r="I975" s="8">
        <v>2383</v>
      </c>
      <c r="J975" s="8">
        <v>308152508</v>
      </c>
      <c r="K975" s="8">
        <v>84</v>
      </c>
      <c r="N975" s="8">
        <v>1.416973</v>
      </c>
      <c r="O975" s="71">
        <v>2499.4</v>
      </c>
      <c r="P975" s="8">
        <v>2517.4300000000007</v>
      </c>
      <c r="Q975" s="8">
        <v>1.7538149999999999</v>
      </c>
      <c r="R975" s="8">
        <v>2744.75</v>
      </c>
      <c r="S975" s="8">
        <v>1.7538149999999999</v>
      </c>
      <c r="T975" s="82">
        <v>2499.4</v>
      </c>
      <c r="U975" s="81" t="str">
        <f t="shared" si="30"/>
        <v>102020</v>
      </c>
      <c r="V975" s="80" t="str">
        <f t="shared" si="31"/>
        <v>Acima de 120 dias</v>
      </c>
    </row>
    <row r="976" spans="1:22" x14ac:dyDescent="0.3">
      <c r="A976" s="4">
        <v>44316</v>
      </c>
      <c r="B976" s="8">
        <v>29894663000189</v>
      </c>
      <c r="C976" s="8" t="s">
        <v>96</v>
      </c>
      <c r="D976" s="4">
        <v>44099</v>
      </c>
      <c r="E976" s="8">
        <v>45.2</v>
      </c>
      <c r="F976" s="4">
        <v>44172</v>
      </c>
      <c r="G976" s="8">
        <v>-144</v>
      </c>
      <c r="H976" s="4">
        <v>46575</v>
      </c>
      <c r="I976" s="8">
        <v>2259</v>
      </c>
      <c r="J976" s="8">
        <v>308157101</v>
      </c>
      <c r="K976" s="8">
        <v>84</v>
      </c>
      <c r="N976" s="8">
        <v>1.427721</v>
      </c>
      <c r="O976" s="71">
        <v>2111.4699999999998</v>
      </c>
      <c r="P976" s="8">
        <v>2179.5000000000014</v>
      </c>
      <c r="Q976" s="8">
        <v>1.779836</v>
      </c>
      <c r="R976" s="8">
        <v>2318.23</v>
      </c>
      <c r="S976" s="8">
        <v>1.779836</v>
      </c>
      <c r="T976" s="82">
        <v>2111.4699999999998</v>
      </c>
      <c r="U976" s="81" t="str">
        <f t="shared" si="30"/>
        <v>92020</v>
      </c>
      <c r="V976" s="80" t="str">
        <f t="shared" si="31"/>
        <v>Acima de 120 dias</v>
      </c>
    </row>
    <row r="977" spans="1:22" x14ac:dyDescent="0.3">
      <c r="A977" s="4">
        <v>44316</v>
      </c>
      <c r="B977" s="8">
        <v>29894663000189</v>
      </c>
      <c r="C977" s="8" t="s">
        <v>96</v>
      </c>
      <c r="D977" s="4">
        <v>44074</v>
      </c>
      <c r="E977" s="8">
        <v>227.45</v>
      </c>
      <c r="F977" s="4">
        <v>44172</v>
      </c>
      <c r="G977" s="8">
        <v>-144</v>
      </c>
      <c r="H977" s="4">
        <v>46608</v>
      </c>
      <c r="I977" s="8">
        <v>2292</v>
      </c>
      <c r="J977" s="8">
        <v>308173682</v>
      </c>
      <c r="K977" s="8">
        <v>84</v>
      </c>
      <c r="N977" s="8">
        <v>1.4440140000000001</v>
      </c>
      <c r="O977" s="71">
        <v>10649.630000000001</v>
      </c>
      <c r="P977" s="8">
        <v>11073.36</v>
      </c>
      <c r="Q977" s="8">
        <v>1.7925089999999999</v>
      </c>
      <c r="R977" s="8">
        <v>11690.25</v>
      </c>
      <c r="S977" s="8">
        <v>1.7925089999999999</v>
      </c>
      <c r="T977" s="82">
        <v>10649.630000000001</v>
      </c>
      <c r="U977" s="81" t="str">
        <f t="shared" si="30"/>
        <v>82020</v>
      </c>
      <c r="V977" s="80" t="str">
        <f t="shared" si="31"/>
        <v>Acima de 120 dias</v>
      </c>
    </row>
    <row r="978" spans="1:22" x14ac:dyDescent="0.3">
      <c r="A978" s="4">
        <v>44316</v>
      </c>
      <c r="B978" s="8">
        <v>29894663000189</v>
      </c>
      <c r="C978" s="8" t="s">
        <v>96</v>
      </c>
      <c r="D978" s="4">
        <v>44074</v>
      </c>
      <c r="E978" s="8">
        <v>133</v>
      </c>
      <c r="F978" s="4">
        <v>44323</v>
      </c>
      <c r="G978" s="8">
        <v>7</v>
      </c>
      <c r="H978" s="4">
        <v>46699</v>
      </c>
      <c r="I978" s="8">
        <v>2383</v>
      </c>
      <c r="J978" s="8">
        <v>308179325</v>
      </c>
      <c r="K978" s="8">
        <v>84</v>
      </c>
      <c r="N978" s="8">
        <v>1.40917</v>
      </c>
      <c r="O978" s="71">
        <v>5727.13</v>
      </c>
      <c r="P978" s="8">
        <v>6278.1499999999969</v>
      </c>
      <c r="Q978" s="8">
        <v>1.7541690000000001</v>
      </c>
      <c r="R978" s="8">
        <v>6370.94</v>
      </c>
      <c r="S978" s="8">
        <v>1.7541690000000001</v>
      </c>
      <c r="T978" s="82">
        <v>5727.13</v>
      </c>
      <c r="U978" s="81" t="str">
        <f t="shared" si="30"/>
        <v>82020</v>
      </c>
      <c r="V978" s="80" t="str">
        <f t="shared" si="31"/>
        <v>1 a 30 dias</v>
      </c>
    </row>
    <row r="979" spans="1:22" x14ac:dyDescent="0.3">
      <c r="A979" s="4">
        <v>44316</v>
      </c>
      <c r="B979" s="8">
        <v>29894663000189</v>
      </c>
      <c r="C979" s="8" t="s">
        <v>96</v>
      </c>
      <c r="D979" s="4">
        <v>44074</v>
      </c>
      <c r="E979" s="8">
        <v>128.19999999999999</v>
      </c>
      <c r="F979" s="4">
        <v>44262</v>
      </c>
      <c r="G979" s="8">
        <v>-54</v>
      </c>
      <c r="H979" s="4">
        <v>46514</v>
      </c>
      <c r="I979" s="8">
        <v>2198</v>
      </c>
      <c r="J979" s="8">
        <v>308228246</v>
      </c>
      <c r="K979" s="8">
        <v>84</v>
      </c>
      <c r="N979" s="8">
        <v>1.3599999999999999</v>
      </c>
      <c r="O979" s="71">
        <v>5707.14</v>
      </c>
      <c r="P979" s="8">
        <v>6295.5599999999995</v>
      </c>
      <c r="Q979" s="8">
        <v>1.666685</v>
      </c>
      <c r="R979" s="8">
        <v>6220.35</v>
      </c>
      <c r="S979" s="8">
        <v>1.666685</v>
      </c>
      <c r="T979" s="82">
        <v>5707.14</v>
      </c>
      <c r="U979" s="81" t="str">
        <f t="shared" si="30"/>
        <v>82020</v>
      </c>
      <c r="V979" s="80" t="str">
        <f t="shared" si="31"/>
        <v>31 a 60 dias</v>
      </c>
    </row>
    <row r="980" spans="1:22" x14ac:dyDescent="0.3">
      <c r="A980" s="4">
        <v>44316</v>
      </c>
      <c r="B980" s="8">
        <v>29894663000189</v>
      </c>
      <c r="C980" s="8" t="s">
        <v>96</v>
      </c>
      <c r="D980" s="4">
        <v>44134</v>
      </c>
      <c r="E980" s="8">
        <v>52.25</v>
      </c>
      <c r="F980" s="4">
        <v>44262</v>
      </c>
      <c r="G980" s="8">
        <v>-54</v>
      </c>
      <c r="H980" s="4">
        <v>46699</v>
      </c>
      <c r="I980" s="8">
        <v>2383</v>
      </c>
      <c r="J980" s="8">
        <v>308233117</v>
      </c>
      <c r="K980" s="8">
        <v>84</v>
      </c>
      <c r="N980" s="8">
        <v>1.421991</v>
      </c>
      <c r="O980" s="71">
        <v>2351.08</v>
      </c>
      <c r="P980" s="8">
        <v>2525.1600000000012</v>
      </c>
      <c r="Q980" s="8">
        <v>1.75919</v>
      </c>
      <c r="R980" s="8">
        <v>2597.2600000000002</v>
      </c>
      <c r="S980" s="8">
        <v>1.75919</v>
      </c>
      <c r="T980" s="82">
        <v>2351.08</v>
      </c>
      <c r="U980" s="81" t="str">
        <f t="shared" si="30"/>
        <v>102020</v>
      </c>
      <c r="V980" s="80" t="str">
        <f t="shared" si="31"/>
        <v>31 a 60 dias</v>
      </c>
    </row>
    <row r="981" spans="1:22" x14ac:dyDescent="0.3">
      <c r="A981" s="4">
        <v>44316</v>
      </c>
      <c r="B981" s="8">
        <v>29894663000189</v>
      </c>
      <c r="C981" s="8" t="s">
        <v>96</v>
      </c>
      <c r="D981" s="4">
        <v>44001</v>
      </c>
      <c r="E981" s="8">
        <v>285.76</v>
      </c>
      <c r="F981" s="4">
        <v>44262</v>
      </c>
      <c r="G981" s="8">
        <v>-54</v>
      </c>
      <c r="H981" s="4">
        <v>46545</v>
      </c>
      <c r="I981" s="8">
        <v>2229</v>
      </c>
      <c r="J981" s="8">
        <v>308244276</v>
      </c>
      <c r="K981" s="8">
        <v>84</v>
      </c>
      <c r="N981" s="8">
        <v>1.4531590000000001</v>
      </c>
      <c r="O981" s="71">
        <v>12351.320000000002</v>
      </c>
      <c r="P981" s="8">
        <v>13789.259999999995</v>
      </c>
      <c r="Q981" s="8">
        <v>1.798999</v>
      </c>
      <c r="R981" s="8">
        <v>13600.53</v>
      </c>
      <c r="S981" s="8">
        <v>1.798999</v>
      </c>
      <c r="T981" s="82">
        <v>12351.320000000002</v>
      </c>
      <c r="U981" s="81" t="str">
        <f t="shared" si="30"/>
        <v>62020</v>
      </c>
      <c r="V981" s="80" t="str">
        <f t="shared" si="31"/>
        <v>31 a 60 dias</v>
      </c>
    </row>
    <row r="982" spans="1:22" x14ac:dyDescent="0.3">
      <c r="A982" s="4">
        <v>44316</v>
      </c>
      <c r="B982" s="8">
        <v>29894663000189</v>
      </c>
      <c r="C982" s="8" t="s">
        <v>96</v>
      </c>
      <c r="D982" s="4">
        <v>44074</v>
      </c>
      <c r="E982" s="8">
        <v>561.29999999999995</v>
      </c>
      <c r="F982" s="4">
        <v>44142</v>
      </c>
      <c r="G982" s="8">
        <v>-174</v>
      </c>
      <c r="H982" s="4">
        <v>45845</v>
      </c>
      <c r="I982" s="8">
        <v>1529</v>
      </c>
      <c r="J982" s="8">
        <v>308253169</v>
      </c>
      <c r="K982" s="8">
        <v>60</v>
      </c>
      <c r="N982" s="8">
        <v>1.3599999999999999</v>
      </c>
      <c r="O982" s="71">
        <v>22589.57</v>
      </c>
      <c r="P982" s="8">
        <v>22796.780000000006</v>
      </c>
      <c r="Q982" s="8">
        <v>1.7176689999999999</v>
      </c>
      <c r="R982" s="8">
        <v>24136.059999999998</v>
      </c>
      <c r="S982" s="8">
        <v>1.7176689999999999</v>
      </c>
      <c r="T982" s="82">
        <v>22589.57</v>
      </c>
      <c r="U982" s="81" t="str">
        <f t="shared" si="30"/>
        <v>82020</v>
      </c>
      <c r="V982" s="80" t="str">
        <f t="shared" si="31"/>
        <v>Acima de 120 dias</v>
      </c>
    </row>
    <row r="983" spans="1:22" x14ac:dyDescent="0.3">
      <c r="A983" s="4">
        <v>44316</v>
      </c>
      <c r="B983" s="8">
        <v>29894663000189</v>
      </c>
      <c r="C983" s="8" t="s">
        <v>96</v>
      </c>
      <c r="D983" s="4">
        <v>44040</v>
      </c>
      <c r="E983" s="8">
        <v>197.8</v>
      </c>
      <c r="F983" s="4">
        <v>44234</v>
      </c>
      <c r="G983" s="8">
        <v>-82</v>
      </c>
      <c r="H983" s="4">
        <v>46608</v>
      </c>
      <c r="I983" s="8">
        <v>2292</v>
      </c>
      <c r="J983" s="8">
        <v>308263805</v>
      </c>
      <c r="K983" s="8">
        <v>84</v>
      </c>
      <c r="N983" s="8">
        <v>1.3989069999999999</v>
      </c>
      <c r="O983" s="71">
        <v>9008.3200000000015</v>
      </c>
      <c r="P983" s="8">
        <v>9623.7699999999932</v>
      </c>
      <c r="Q983" s="8">
        <v>1.733673</v>
      </c>
      <c r="R983" s="8">
        <v>9898.44</v>
      </c>
      <c r="S983" s="8">
        <v>1.733673</v>
      </c>
      <c r="T983" s="82">
        <v>9008.3200000000015</v>
      </c>
      <c r="U983" s="81" t="str">
        <f t="shared" si="30"/>
        <v>72020</v>
      </c>
      <c r="V983" s="80" t="str">
        <f t="shared" si="31"/>
        <v>61 a 90 dias</v>
      </c>
    </row>
    <row r="984" spans="1:22" x14ac:dyDescent="0.3">
      <c r="A984" s="4">
        <v>44316</v>
      </c>
      <c r="B984" s="8">
        <v>29894663000189</v>
      </c>
      <c r="C984" s="8" t="s">
        <v>96</v>
      </c>
      <c r="D984" s="4">
        <v>44074</v>
      </c>
      <c r="E984" s="8">
        <v>155.16999999999999</v>
      </c>
      <c r="F984" s="4">
        <v>44323</v>
      </c>
      <c r="G984" s="8">
        <v>7</v>
      </c>
      <c r="H984" s="4">
        <v>46608</v>
      </c>
      <c r="I984" s="8">
        <v>2292</v>
      </c>
      <c r="J984" s="8">
        <v>308266763</v>
      </c>
      <c r="K984" s="8">
        <v>84</v>
      </c>
      <c r="N984" s="8">
        <v>1.4491179999999999</v>
      </c>
      <c r="O984" s="71">
        <v>6479.2</v>
      </c>
      <c r="P984" s="8">
        <v>7541.5400000000018</v>
      </c>
      <c r="Q984" s="8">
        <v>1.7979400000000001</v>
      </c>
      <c r="R984" s="8">
        <v>7188.1900000000005</v>
      </c>
      <c r="S984" s="8">
        <v>1.7979400000000001</v>
      </c>
      <c r="T984" s="82">
        <v>6479.2</v>
      </c>
      <c r="U984" s="81" t="str">
        <f t="shared" si="30"/>
        <v>82020</v>
      </c>
      <c r="V984" s="80" t="str">
        <f t="shared" si="31"/>
        <v>1 a 30 dias</v>
      </c>
    </row>
    <row r="985" spans="1:22" x14ac:dyDescent="0.3">
      <c r="A985" s="4">
        <v>44316</v>
      </c>
      <c r="B985" s="8">
        <v>29894663000189</v>
      </c>
      <c r="C985" s="8" t="s">
        <v>96</v>
      </c>
      <c r="D985" s="4">
        <v>44099</v>
      </c>
      <c r="E985" s="8">
        <v>232.76</v>
      </c>
      <c r="F985" s="4">
        <v>44323</v>
      </c>
      <c r="G985" s="8">
        <v>7</v>
      </c>
      <c r="H985" s="4">
        <v>46638</v>
      </c>
      <c r="I985" s="8">
        <v>2322</v>
      </c>
      <c r="J985" s="8">
        <v>308274430</v>
      </c>
      <c r="K985" s="8">
        <v>84</v>
      </c>
      <c r="N985" s="8">
        <v>1.3599999999999999</v>
      </c>
      <c r="O985" s="71">
        <v>10955.53</v>
      </c>
      <c r="P985" s="8">
        <v>11628.159999999998</v>
      </c>
      <c r="Q985" s="8">
        <v>1.419834</v>
      </c>
      <c r="R985" s="8">
        <v>11164.19</v>
      </c>
      <c r="S985" s="8">
        <v>1.419834</v>
      </c>
      <c r="T985" s="82">
        <v>10955.53</v>
      </c>
      <c r="U985" s="81" t="str">
        <f t="shared" si="30"/>
        <v>92020</v>
      </c>
      <c r="V985" s="80" t="str">
        <f t="shared" si="31"/>
        <v>1 a 30 dias</v>
      </c>
    </row>
    <row r="986" spans="1:22" x14ac:dyDescent="0.3">
      <c r="A986" s="4">
        <v>44316</v>
      </c>
      <c r="B986" s="8">
        <v>29894663000189</v>
      </c>
      <c r="C986" s="8" t="s">
        <v>96</v>
      </c>
      <c r="D986" s="4">
        <v>43903</v>
      </c>
      <c r="E986" s="8">
        <v>41.81</v>
      </c>
      <c r="F986" s="4">
        <v>43989</v>
      </c>
      <c r="G986" s="8">
        <v>-327</v>
      </c>
      <c r="H986" s="4">
        <v>46062</v>
      </c>
      <c r="I986" s="8">
        <v>1746</v>
      </c>
      <c r="J986" s="8">
        <v>308305993</v>
      </c>
      <c r="K986" s="8">
        <v>72</v>
      </c>
      <c r="N986" s="8">
        <v>1.4950000000000001</v>
      </c>
      <c r="O986" s="71">
        <v>1896.52</v>
      </c>
      <c r="P986" s="8">
        <v>1814.1499999999996</v>
      </c>
      <c r="Q986" s="8">
        <v>2.0380859999999998</v>
      </c>
      <c r="R986" s="8">
        <v>2092.0500000000002</v>
      </c>
      <c r="S986" s="8">
        <v>2.0380859999999998</v>
      </c>
      <c r="T986" s="82">
        <v>1896.52</v>
      </c>
      <c r="U986" s="81" t="str">
        <f t="shared" si="30"/>
        <v>32020</v>
      </c>
      <c r="V986" s="80" t="str">
        <f t="shared" si="31"/>
        <v>Acima de 120 dias</v>
      </c>
    </row>
    <row r="987" spans="1:22" x14ac:dyDescent="0.3">
      <c r="A987" s="4">
        <v>44316</v>
      </c>
      <c r="B987" s="8">
        <v>29894663000189</v>
      </c>
      <c r="C987" s="8" t="s">
        <v>96</v>
      </c>
      <c r="D987" s="4">
        <v>43978</v>
      </c>
      <c r="E987" s="8">
        <v>86.36</v>
      </c>
      <c r="F987" s="4">
        <v>44142</v>
      </c>
      <c r="G987" s="8">
        <v>-174</v>
      </c>
      <c r="H987" s="4">
        <v>46119</v>
      </c>
      <c r="I987" s="8">
        <v>1803</v>
      </c>
      <c r="J987" s="8">
        <v>308318517</v>
      </c>
      <c r="K987" s="8">
        <v>72</v>
      </c>
      <c r="N987" s="8">
        <v>1.4949999999999999</v>
      </c>
      <c r="O987" s="71">
        <v>3571.61</v>
      </c>
      <c r="P987" s="8">
        <v>3773.4099999999985</v>
      </c>
      <c r="Q987" s="8">
        <v>1.9904390000000001</v>
      </c>
      <c r="R987" s="8">
        <v>3961.1</v>
      </c>
      <c r="S987" s="8">
        <v>1.9904390000000001</v>
      </c>
      <c r="T987" s="82">
        <v>3571.61</v>
      </c>
      <c r="U987" s="81" t="str">
        <f t="shared" si="30"/>
        <v>52020</v>
      </c>
      <c r="V987" s="80" t="str">
        <f t="shared" si="31"/>
        <v>Acima de 120 dias</v>
      </c>
    </row>
    <row r="988" spans="1:22" x14ac:dyDescent="0.3">
      <c r="A988" s="4">
        <v>44316</v>
      </c>
      <c r="B988" s="8">
        <v>29894663000189</v>
      </c>
      <c r="C988" s="8" t="s">
        <v>96</v>
      </c>
      <c r="D988" s="4">
        <v>43978</v>
      </c>
      <c r="E988" s="8">
        <v>51.65</v>
      </c>
      <c r="F988" s="4">
        <v>44172</v>
      </c>
      <c r="G988" s="8">
        <v>-144</v>
      </c>
      <c r="H988" s="4">
        <v>46484</v>
      </c>
      <c r="I988" s="8">
        <v>2168</v>
      </c>
      <c r="J988" s="8">
        <v>308324013</v>
      </c>
      <c r="K988" s="8">
        <v>84</v>
      </c>
      <c r="N988" s="8">
        <v>1.4337874559116688</v>
      </c>
      <c r="O988" s="71">
        <v>2366.92</v>
      </c>
      <c r="P988" s="8">
        <v>2502.1299999999992</v>
      </c>
      <c r="Q988" s="8">
        <v>1.786181</v>
      </c>
      <c r="R988" s="8">
        <v>2590.5300000000002</v>
      </c>
      <c r="S988" s="8">
        <v>1.786181</v>
      </c>
      <c r="T988" s="82">
        <v>2366.92</v>
      </c>
      <c r="U988" s="81" t="str">
        <f t="shared" si="30"/>
        <v>52020</v>
      </c>
      <c r="V988" s="80" t="str">
        <f t="shared" si="31"/>
        <v>Acima de 120 dias</v>
      </c>
    </row>
    <row r="989" spans="1:22" x14ac:dyDescent="0.3">
      <c r="A989" s="4">
        <v>44316</v>
      </c>
      <c r="B989" s="8">
        <v>29894663000189</v>
      </c>
      <c r="C989" s="8" t="s">
        <v>96</v>
      </c>
      <c r="D989" s="4">
        <v>44001</v>
      </c>
      <c r="E989" s="8">
        <v>52</v>
      </c>
      <c r="F989" s="4">
        <v>44050</v>
      </c>
      <c r="G989" s="8">
        <v>-266</v>
      </c>
      <c r="H989" s="4">
        <v>46514</v>
      </c>
      <c r="I989" s="8">
        <v>2198</v>
      </c>
      <c r="J989" s="8">
        <v>308325780</v>
      </c>
      <c r="K989" s="8">
        <v>84</v>
      </c>
      <c r="N989" s="8">
        <v>1.4216636076439459</v>
      </c>
      <c r="O989" s="71">
        <v>2617.7399999999998</v>
      </c>
      <c r="P989" s="8">
        <v>2520.4099999999994</v>
      </c>
      <c r="Q989" s="8">
        <v>1.7655620000000001</v>
      </c>
      <c r="R989" s="8">
        <v>2843.09</v>
      </c>
      <c r="S989" s="8">
        <v>1.7655620000000001</v>
      </c>
      <c r="T989" s="82">
        <v>2617.7399999999998</v>
      </c>
      <c r="U989" s="81" t="str">
        <f t="shared" si="30"/>
        <v>62020</v>
      </c>
      <c r="V989" s="80" t="str">
        <f t="shared" si="31"/>
        <v>Acima de 120 dias</v>
      </c>
    </row>
    <row r="990" spans="1:22" x14ac:dyDescent="0.3">
      <c r="A990" s="4">
        <v>44316</v>
      </c>
      <c r="B990" s="8">
        <v>29894663000189</v>
      </c>
      <c r="C990" s="8" t="s">
        <v>96</v>
      </c>
      <c r="D990" s="4">
        <v>44134</v>
      </c>
      <c r="E990" s="8">
        <v>165.5</v>
      </c>
      <c r="F990" s="4">
        <v>44323</v>
      </c>
      <c r="G990" s="8">
        <v>7</v>
      </c>
      <c r="H990" s="4">
        <v>46699</v>
      </c>
      <c r="I990" s="8">
        <v>2383</v>
      </c>
      <c r="J990" s="8">
        <v>308330030</v>
      </c>
      <c r="K990" s="8">
        <v>84</v>
      </c>
      <c r="N990" s="8">
        <v>1.415724</v>
      </c>
      <c r="O990" s="71">
        <v>7130.21</v>
      </c>
      <c r="P990" s="8">
        <v>8015.7100000000019</v>
      </c>
      <c r="Q990" s="8">
        <v>1.7525409999999999</v>
      </c>
      <c r="R990" s="8">
        <v>7911.39</v>
      </c>
      <c r="S990" s="8">
        <v>1.7525409999999999</v>
      </c>
      <c r="T990" s="82">
        <v>7130.21</v>
      </c>
      <c r="U990" s="81" t="str">
        <f t="shared" si="30"/>
        <v>102020</v>
      </c>
      <c r="V990" s="80" t="str">
        <f t="shared" si="31"/>
        <v>1 a 30 dias</v>
      </c>
    </row>
    <row r="991" spans="1:22" x14ac:dyDescent="0.3">
      <c r="A991" s="4">
        <v>44316</v>
      </c>
      <c r="B991" s="8">
        <v>29894663000189</v>
      </c>
      <c r="C991" s="8" t="s">
        <v>96</v>
      </c>
      <c r="D991" s="4">
        <v>44040</v>
      </c>
      <c r="E991" s="8">
        <v>303.77</v>
      </c>
      <c r="F991" s="4">
        <v>44111</v>
      </c>
      <c r="G991" s="8">
        <v>-205</v>
      </c>
      <c r="H991" s="4">
        <v>46545</v>
      </c>
      <c r="I991" s="8">
        <v>2229</v>
      </c>
      <c r="J991" s="8">
        <v>308342852</v>
      </c>
      <c r="K991" s="8">
        <v>84</v>
      </c>
      <c r="N991" s="8">
        <v>1.450257221031457</v>
      </c>
      <c r="O991" s="71">
        <v>14648.52</v>
      </c>
      <c r="P991" s="8">
        <v>14643.109999999999</v>
      </c>
      <c r="Q991" s="8">
        <v>1.7990010000000001</v>
      </c>
      <c r="R991" s="8">
        <v>15988.619999999999</v>
      </c>
      <c r="S991" s="8">
        <v>1.7990010000000001</v>
      </c>
      <c r="T991" s="82">
        <v>14648.52</v>
      </c>
      <c r="U991" s="81" t="str">
        <f t="shared" si="30"/>
        <v>72020</v>
      </c>
      <c r="V991" s="80" t="str">
        <f t="shared" si="31"/>
        <v>Acima de 120 dias</v>
      </c>
    </row>
    <row r="992" spans="1:22" x14ac:dyDescent="0.3">
      <c r="A992" s="4">
        <v>44316</v>
      </c>
      <c r="B992" s="8">
        <v>29894663000189</v>
      </c>
      <c r="C992" s="8" t="s">
        <v>96</v>
      </c>
      <c r="D992" s="4">
        <v>44074</v>
      </c>
      <c r="E992" s="8">
        <v>46.25</v>
      </c>
      <c r="F992" s="4">
        <v>44262</v>
      </c>
      <c r="G992" s="8">
        <v>-54</v>
      </c>
      <c r="H992" s="4">
        <v>46575</v>
      </c>
      <c r="I992" s="8">
        <v>2259</v>
      </c>
      <c r="J992" s="8">
        <v>308355348</v>
      </c>
      <c r="K992" s="8">
        <v>84</v>
      </c>
      <c r="N992" s="8">
        <v>1.4354558848723644</v>
      </c>
      <c r="O992" s="71">
        <v>2016.98</v>
      </c>
      <c r="P992" s="8">
        <v>2244.2800000000007</v>
      </c>
      <c r="Q992" s="8">
        <v>1.7883880000000001</v>
      </c>
      <c r="R992" s="8">
        <v>2228.3200000000002</v>
      </c>
      <c r="S992" s="8">
        <v>1.7883880000000001</v>
      </c>
      <c r="T992" s="82">
        <v>2016.98</v>
      </c>
      <c r="U992" s="81" t="str">
        <f t="shared" si="30"/>
        <v>82020</v>
      </c>
      <c r="V992" s="80" t="str">
        <f t="shared" si="31"/>
        <v>31 a 60 dias</v>
      </c>
    </row>
    <row r="993" spans="1:22" x14ac:dyDescent="0.3">
      <c r="A993" s="4">
        <v>44316</v>
      </c>
      <c r="B993" s="8">
        <v>29894663000189</v>
      </c>
      <c r="C993" s="8" t="s">
        <v>96</v>
      </c>
      <c r="D993" s="4">
        <v>44074</v>
      </c>
      <c r="E993" s="8">
        <v>208.64</v>
      </c>
      <c r="F993" s="4">
        <v>44142</v>
      </c>
      <c r="G993" s="8">
        <v>-174</v>
      </c>
      <c r="H993" s="4">
        <v>46575</v>
      </c>
      <c r="I993" s="8">
        <v>2259</v>
      </c>
      <c r="J993" s="8">
        <v>308361652</v>
      </c>
      <c r="K993" s="8">
        <v>84</v>
      </c>
      <c r="N993" s="8">
        <v>1.4403087800311796</v>
      </c>
      <c r="O993" s="71">
        <v>9933.2199999999993</v>
      </c>
      <c r="P993" s="8">
        <v>10107.850000000002</v>
      </c>
      <c r="Q993" s="8">
        <v>1.7886219999999999</v>
      </c>
      <c r="R993" s="8">
        <v>10872.63</v>
      </c>
      <c r="S993" s="8">
        <v>1.7886219999999999</v>
      </c>
      <c r="T993" s="82">
        <v>9933.2199999999993</v>
      </c>
      <c r="U993" s="81" t="str">
        <f t="shared" si="30"/>
        <v>82020</v>
      </c>
      <c r="V993" s="80" t="str">
        <f t="shared" si="31"/>
        <v>Acima de 120 dias</v>
      </c>
    </row>
    <row r="994" spans="1:22" x14ac:dyDescent="0.3">
      <c r="A994" s="4">
        <v>44316</v>
      </c>
      <c r="B994" s="8">
        <v>29894663000189</v>
      </c>
      <c r="C994" s="8" t="s">
        <v>96</v>
      </c>
      <c r="D994" s="4">
        <v>44074</v>
      </c>
      <c r="E994" s="8">
        <v>53.62</v>
      </c>
      <c r="F994" s="4">
        <v>44262</v>
      </c>
      <c r="G994" s="8">
        <v>-54</v>
      </c>
      <c r="H994" s="4">
        <v>46608</v>
      </c>
      <c r="I994" s="8">
        <v>2292</v>
      </c>
      <c r="J994" s="8">
        <v>308363793</v>
      </c>
      <c r="K994" s="8">
        <v>84</v>
      </c>
      <c r="N994" s="8">
        <v>1.4246079999999999</v>
      </c>
      <c r="O994" s="71">
        <v>2359.31</v>
      </c>
      <c r="P994" s="8">
        <v>2627.4399999999996</v>
      </c>
      <c r="Q994" s="8">
        <v>1.777722</v>
      </c>
      <c r="R994" s="8">
        <v>2609.88</v>
      </c>
      <c r="S994" s="8">
        <v>1.777722</v>
      </c>
      <c r="T994" s="82">
        <v>2359.31</v>
      </c>
      <c r="U994" s="81" t="str">
        <f t="shared" si="30"/>
        <v>82020</v>
      </c>
      <c r="V994" s="80" t="str">
        <f t="shared" si="31"/>
        <v>31 a 60 dias</v>
      </c>
    </row>
    <row r="995" spans="1:22" x14ac:dyDescent="0.3">
      <c r="A995" s="4">
        <v>44316</v>
      </c>
      <c r="B995" s="8">
        <v>29894663000189</v>
      </c>
      <c r="C995" s="8" t="s">
        <v>96</v>
      </c>
      <c r="D995" s="4">
        <v>44074</v>
      </c>
      <c r="E995" s="8">
        <v>296.82</v>
      </c>
      <c r="F995" s="4">
        <v>44234</v>
      </c>
      <c r="G995" s="8">
        <v>-82</v>
      </c>
      <c r="H995" s="4">
        <v>46608</v>
      </c>
      <c r="I995" s="8">
        <v>2292</v>
      </c>
      <c r="J995" s="8">
        <v>308365488</v>
      </c>
      <c r="K995" s="8">
        <v>84</v>
      </c>
      <c r="N995" s="8">
        <v>1.3599999999999999</v>
      </c>
      <c r="O995" s="71">
        <v>14894.810000000001</v>
      </c>
      <c r="P995" s="8">
        <v>14864.61</v>
      </c>
      <c r="Q995" s="8">
        <v>1.388606</v>
      </c>
      <c r="R995" s="8">
        <v>15022.29</v>
      </c>
      <c r="S995" s="8">
        <v>1.388606</v>
      </c>
      <c r="T995" s="82">
        <v>14894.810000000001</v>
      </c>
      <c r="U995" s="81" t="str">
        <f t="shared" si="30"/>
        <v>82020</v>
      </c>
      <c r="V995" s="80" t="str">
        <f t="shared" si="31"/>
        <v>61 a 90 dias</v>
      </c>
    </row>
    <row r="996" spans="1:22" x14ac:dyDescent="0.3">
      <c r="A996" s="4">
        <v>44316</v>
      </c>
      <c r="B996" s="8">
        <v>29894663000189</v>
      </c>
      <c r="C996" s="8" t="s">
        <v>96</v>
      </c>
      <c r="D996" s="4">
        <v>44099</v>
      </c>
      <c r="E996" s="8">
        <v>351.9</v>
      </c>
      <c r="F996" s="4">
        <v>44172</v>
      </c>
      <c r="G996" s="8">
        <v>-144</v>
      </c>
      <c r="H996" s="4">
        <v>46638</v>
      </c>
      <c r="I996" s="8">
        <v>2322</v>
      </c>
      <c r="J996" s="8">
        <v>308383419</v>
      </c>
      <c r="K996" s="8">
        <v>84</v>
      </c>
      <c r="N996" s="8">
        <v>1.3599999999999999</v>
      </c>
      <c r="O996" s="71">
        <v>17011.37</v>
      </c>
      <c r="P996" s="8">
        <v>17580.149999999994</v>
      </c>
      <c r="Q996" s="8">
        <v>1.691805</v>
      </c>
      <c r="R996" s="8">
        <v>18638.11</v>
      </c>
      <c r="S996" s="8">
        <v>1.691805</v>
      </c>
      <c r="T996" s="82">
        <v>17011.37</v>
      </c>
      <c r="U996" s="81" t="str">
        <f t="shared" si="30"/>
        <v>92020</v>
      </c>
      <c r="V996" s="80" t="str">
        <f t="shared" si="31"/>
        <v>Acima de 120 dias</v>
      </c>
    </row>
    <row r="997" spans="1:22" x14ac:dyDescent="0.3">
      <c r="A997" s="4">
        <v>44316</v>
      </c>
      <c r="B997" s="8">
        <v>29894663000189</v>
      </c>
      <c r="C997" s="8" t="s">
        <v>96</v>
      </c>
      <c r="D997" s="4">
        <v>44001</v>
      </c>
      <c r="E997" s="8">
        <v>63</v>
      </c>
      <c r="F997" s="4">
        <v>44019</v>
      </c>
      <c r="G997" s="8">
        <v>-297</v>
      </c>
      <c r="H997" s="4">
        <v>46514</v>
      </c>
      <c r="I997" s="8">
        <v>2198</v>
      </c>
      <c r="J997" s="8">
        <v>308430019</v>
      </c>
      <c r="K997" s="8">
        <v>84</v>
      </c>
      <c r="N997" s="8">
        <v>1.4495773324984342</v>
      </c>
      <c r="O997" s="71">
        <v>3210.11</v>
      </c>
      <c r="P997" s="8">
        <v>3025.1499999999996</v>
      </c>
      <c r="Q997" s="8">
        <v>1.7989919999999999</v>
      </c>
      <c r="R997" s="8">
        <v>3483.73</v>
      </c>
      <c r="S997" s="8">
        <v>1.7989919999999999</v>
      </c>
      <c r="T997" s="82">
        <v>3210.11</v>
      </c>
      <c r="U997" s="81" t="str">
        <f t="shared" si="30"/>
        <v>62020</v>
      </c>
      <c r="V997" s="80" t="str">
        <f t="shared" si="31"/>
        <v>Acima de 120 dias</v>
      </c>
    </row>
    <row r="998" spans="1:22" x14ac:dyDescent="0.3">
      <c r="A998" s="4">
        <v>44316</v>
      </c>
      <c r="B998" s="8">
        <v>29894663000189</v>
      </c>
      <c r="C998" s="8" t="s">
        <v>96</v>
      </c>
      <c r="D998" s="4">
        <v>43978</v>
      </c>
      <c r="E998" s="8">
        <v>142.53</v>
      </c>
      <c r="F998" s="4">
        <v>44050</v>
      </c>
      <c r="G998" s="8">
        <v>-266</v>
      </c>
      <c r="H998" s="4">
        <v>46514</v>
      </c>
      <c r="I998" s="8">
        <v>2198</v>
      </c>
      <c r="J998" s="8">
        <v>308430330</v>
      </c>
      <c r="K998" s="8">
        <v>84</v>
      </c>
      <c r="N998" s="8">
        <v>1.4477469999999999</v>
      </c>
      <c r="O998" s="71">
        <v>7125.0700000000006</v>
      </c>
      <c r="P998" s="8">
        <v>6914.8300000000017</v>
      </c>
      <c r="Q998" s="8">
        <v>1.795895</v>
      </c>
      <c r="R998" s="8">
        <v>7742.5700000000006</v>
      </c>
      <c r="S998" s="8">
        <v>1.795895</v>
      </c>
      <c r="T998" s="82">
        <v>7125.0700000000006</v>
      </c>
      <c r="U998" s="81" t="str">
        <f t="shared" si="30"/>
        <v>52020</v>
      </c>
      <c r="V998" s="80" t="str">
        <f t="shared" si="31"/>
        <v>Acima de 120 dias</v>
      </c>
    </row>
    <row r="999" spans="1:22" x14ac:dyDescent="0.3">
      <c r="A999" s="4">
        <v>44316</v>
      </c>
      <c r="B999" s="8">
        <v>29894663000189</v>
      </c>
      <c r="C999" s="8" t="s">
        <v>96</v>
      </c>
      <c r="D999" s="4">
        <v>43978</v>
      </c>
      <c r="E999" s="8">
        <v>279.83</v>
      </c>
      <c r="F999" s="4">
        <v>44019</v>
      </c>
      <c r="G999" s="8">
        <v>-297</v>
      </c>
      <c r="H999" s="4">
        <v>46514</v>
      </c>
      <c r="I999" s="8">
        <v>2198</v>
      </c>
      <c r="J999" s="8">
        <v>308434620</v>
      </c>
      <c r="K999" s="8">
        <v>84</v>
      </c>
      <c r="N999" s="8">
        <v>1.4477359999999999</v>
      </c>
      <c r="O999" s="71">
        <v>14268.830000000002</v>
      </c>
      <c r="P999" s="8">
        <v>13575.999999999993</v>
      </c>
      <c r="Q999" s="8">
        <v>1.795868</v>
      </c>
      <c r="R999" s="8">
        <v>15480.920000000002</v>
      </c>
      <c r="S999" s="8">
        <v>1.795868</v>
      </c>
      <c r="T999" s="82">
        <v>14268.830000000002</v>
      </c>
      <c r="U999" s="81" t="str">
        <f t="shared" si="30"/>
        <v>52020</v>
      </c>
      <c r="V999" s="80" t="str">
        <f t="shared" si="31"/>
        <v>Acima de 120 dias</v>
      </c>
    </row>
    <row r="1000" spans="1:22" x14ac:dyDescent="0.3">
      <c r="A1000" s="4">
        <v>44316</v>
      </c>
      <c r="B1000" s="8">
        <v>29894663000189</v>
      </c>
      <c r="C1000" s="8" t="s">
        <v>96</v>
      </c>
      <c r="D1000" s="4">
        <v>44074</v>
      </c>
      <c r="E1000" s="8">
        <v>570</v>
      </c>
      <c r="F1000" s="4">
        <v>44081</v>
      </c>
      <c r="G1000" s="8">
        <v>-235</v>
      </c>
      <c r="H1000" s="4">
        <v>45419</v>
      </c>
      <c r="I1000" s="8">
        <v>1103</v>
      </c>
      <c r="J1000" s="8">
        <v>308439845</v>
      </c>
      <c r="K1000" s="8">
        <v>48</v>
      </c>
      <c r="N1000" s="8">
        <v>1.3599999999999999</v>
      </c>
      <c r="O1000" s="71">
        <v>20099.98</v>
      </c>
      <c r="P1000" s="8">
        <v>19216.63</v>
      </c>
      <c r="Q1000" s="8">
        <v>1.798999</v>
      </c>
      <c r="R1000" s="8">
        <v>21240.98</v>
      </c>
      <c r="S1000" s="8">
        <v>1.798999</v>
      </c>
      <c r="T1000" s="82">
        <v>20099.98</v>
      </c>
      <c r="U1000" s="81" t="str">
        <f t="shared" si="30"/>
        <v>82020</v>
      </c>
      <c r="V1000" s="80" t="str">
        <f t="shared" si="31"/>
        <v>Acima de 120 dias</v>
      </c>
    </row>
    <row r="1001" spans="1:22" x14ac:dyDescent="0.3">
      <c r="A1001" s="4">
        <v>44316</v>
      </c>
      <c r="B1001" s="8">
        <v>29894663000189</v>
      </c>
      <c r="C1001" s="8" t="s">
        <v>96</v>
      </c>
      <c r="D1001" s="4">
        <v>44040</v>
      </c>
      <c r="E1001" s="8">
        <v>81.64</v>
      </c>
      <c r="F1001" s="4">
        <v>44172</v>
      </c>
      <c r="G1001" s="8">
        <v>-144</v>
      </c>
      <c r="H1001" s="4">
        <v>46545</v>
      </c>
      <c r="I1001" s="8">
        <v>2229</v>
      </c>
      <c r="J1001" s="8">
        <v>308442515</v>
      </c>
      <c r="K1001" s="8">
        <v>84</v>
      </c>
      <c r="N1001" s="8">
        <v>1.3599999999999999</v>
      </c>
      <c r="O1001" s="71">
        <v>3962.1400000000003</v>
      </c>
      <c r="P1001" s="8">
        <v>4055.94</v>
      </c>
      <c r="Q1001" s="8">
        <v>1.609186</v>
      </c>
      <c r="R1001" s="8">
        <v>4236.16</v>
      </c>
      <c r="S1001" s="8">
        <v>1.609186</v>
      </c>
      <c r="T1001" s="82">
        <v>3962.1400000000003</v>
      </c>
      <c r="U1001" s="81" t="str">
        <f t="shared" si="30"/>
        <v>72020</v>
      </c>
      <c r="V1001" s="80" t="str">
        <f t="shared" si="31"/>
        <v>Acima de 120 dias</v>
      </c>
    </row>
    <row r="1002" spans="1:22" x14ac:dyDescent="0.3">
      <c r="A1002" s="4">
        <v>44316</v>
      </c>
      <c r="B1002" s="8">
        <v>29894663000189</v>
      </c>
      <c r="C1002" s="8" t="s">
        <v>96</v>
      </c>
      <c r="D1002" s="4">
        <v>44040</v>
      </c>
      <c r="E1002" s="8">
        <v>128.21</v>
      </c>
      <c r="F1002" s="4">
        <v>44293</v>
      </c>
      <c r="G1002" s="8">
        <v>-23</v>
      </c>
      <c r="H1002" s="4">
        <v>46575</v>
      </c>
      <c r="I1002" s="8">
        <v>2259</v>
      </c>
      <c r="J1002" s="8">
        <v>308457395</v>
      </c>
      <c r="K1002" s="8">
        <v>84</v>
      </c>
      <c r="N1002" s="8">
        <v>1.4407589999999999</v>
      </c>
      <c r="O1002" s="71">
        <v>5462.45</v>
      </c>
      <c r="P1002" s="8">
        <v>6238.08</v>
      </c>
      <c r="Q1002" s="8">
        <v>1.7888310000000001</v>
      </c>
      <c r="R1002" s="8">
        <v>6039.42</v>
      </c>
      <c r="S1002" s="8">
        <v>1.7888310000000001</v>
      </c>
      <c r="T1002" s="82">
        <v>5462.45</v>
      </c>
      <c r="U1002" s="81" t="str">
        <f t="shared" si="30"/>
        <v>72020</v>
      </c>
      <c r="V1002" s="80" t="str">
        <f t="shared" si="31"/>
        <v>1 a 30 dias</v>
      </c>
    </row>
    <row r="1003" spans="1:22" x14ac:dyDescent="0.3">
      <c r="A1003" s="4">
        <v>44316</v>
      </c>
      <c r="B1003" s="8">
        <v>29894663000189</v>
      </c>
      <c r="C1003" s="8" t="s">
        <v>96</v>
      </c>
      <c r="D1003" s="4">
        <v>44074</v>
      </c>
      <c r="E1003" s="8">
        <v>186.5</v>
      </c>
      <c r="F1003" s="4">
        <v>44234</v>
      </c>
      <c r="G1003" s="8">
        <v>-82</v>
      </c>
      <c r="H1003" s="4">
        <v>46608</v>
      </c>
      <c r="I1003" s="8">
        <v>2292</v>
      </c>
      <c r="J1003" s="8">
        <v>308462875</v>
      </c>
      <c r="K1003" s="8">
        <v>84</v>
      </c>
      <c r="N1003" s="8">
        <v>1.3762909999999999</v>
      </c>
      <c r="O1003" s="71">
        <v>8524.82</v>
      </c>
      <c r="P1003" s="8">
        <v>9288.5599999999922</v>
      </c>
      <c r="Q1003" s="8">
        <v>1.720261</v>
      </c>
      <c r="R1003" s="8">
        <v>9394.32</v>
      </c>
      <c r="S1003" s="8">
        <v>1.720261</v>
      </c>
      <c r="T1003" s="82">
        <v>8524.82</v>
      </c>
      <c r="U1003" s="81" t="str">
        <f t="shared" si="30"/>
        <v>82020</v>
      </c>
      <c r="V1003" s="80" t="str">
        <f t="shared" si="31"/>
        <v>61 a 90 dias</v>
      </c>
    </row>
    <row r="1004" spans="1:22" x14ac:dyDescent="0.3">
      <c r="A1004" s="4">
        <v>44316</v>
      </c>
      <c r="B1004" s="8">
        <v>29894663000189</v>
      </c>
      <c r="C1004" s="8" t="s">
        <v>96</v>
      </c>
      <c r="D1004" s="4">
        <v>44074</v>
      </c>
      <c r="E1004" s="8">
        <v>70</v>
      </c>
      <c r="F1004" s="4">
        <v>44234</v>
      </c>
      <c r="G1004" s="8">
        <v>-82</v>
      </c>
      <c r="H1004" s="4">
        <v>46608</v>
      </c>
      <c r="I1004" s="8">
        <v>2292</v>
      </c>
      <c r="J1004" s="8">
        <v>308470951</v>
      </c>
      <c r="K1004" s="8">
        <v>84</v>
      </c>
      <c r="N1004" s="8">
        <v>1.432426</v>
      </c>
      <c r="O1004" s="71">
        <v>3147.95</v>
      </c>
      <c r="P1004" s="8">
        <v>3421.1500000000005</v>
      </c>
      <c r="Q1004" s="8">
        <v>1.7802359999999999</v>
      </c>
      <c r="R1004" s="8">
        <v>3469.3</v>
      </c>
      <c r="S1004" s="8">
        <v>1.7802359999999999</v>
      </c>
      <c r="T1004" s="82">
        <v>3147.95</v>
      </c>
      <c r="U1004" s="81" t="str">
        <f t="shared" si="30"/>
        <v>82020</v>
      </c>
      <c r="V1004" s="80" t="str">
        <f t="shared" si="31"/>
        <v>61 a 90 dias</v>
      </c>
    </row>
    <row r="1005" spans="1:22" x14ac:dyDescent="0.3">
      <c r="A1005" s="4">
        <v>44316</v>
      </c>
      <c r="B1005" s="8">
        <v>29894663000189</v>
      </c>
      <c r="C1005" s="8" t="s">
        <v>96</v>
      </c>
      <c r="D1005" s="4">
        <v>44074</v>
      </c>
      <c r="E1005" s="8">
        <v>47.75</v>
      </c>
      <c r="F1005" s="4">
        <v>44172</v>
      </c>
      <c r="G1005" s="8">
        <v>-144</v>
      </c>
      <c r="H1005" s="4">
        <v>46638</v>
      </c>
      <c r="I1005" s="8">
        <v>2322</v>
      </c>
      <c r="J1005" s="8">
        <v>308476460</v>
      </c>
      <c r="K1005" s="8">
        <v>84</v>
      </c>
      <c r="N1005" s="8">
        <v>1.4080969999999999</v>
      </c>
      <c r="O1005" s="71">
        <v>2276.8000000000002</v>
      </c>
      <c r="P1005" s="8">
        <v>2319.7100000000009</v>
      </c>
      <c r="Q1005" s="8">
        <v>1.743695</v>
      </c>
      <c r="R1005" s="8">
        <v>2494.96</v>
      </c>
      <c r="S1005" s="8">
        <v>1.743695</v>
      </c>
      <c r="T1005" s="82">
        <v>2276.8000000000002</v>
      </c>
      <c r="U1005" s="81" t="str">
        <f t="shared" si="30"/>
        <v>82020</v>
      </c>
      <c r="V1005" s="80" t="str">
        <f t="shared" si="31"/>
        <v>Acima de 120 dias</v>
      </c>
    </row>
    <row r="1006" spans="1:22" x14ac:dyDescent="0.3">
      <c r="A1006" s="4">
        <v>44316</v>
      </c>
      <c r="B1006" s="8">
        <v>29894663000189</v>
      </c>
      <c r="C1006" s="8" t="s">
        <v>96</v>
      </c>
      <c r="D1006" s="4">
        <v>44099</v>
      </c>
      <c r="E1006" s="8">
        <v>197.44</v>
      </c>
      <c r="F1006" s="4">
        <v>44172</v>
      </c>
      <c r="G1006" s="8">
        <v>-144</v>
      </c>
      <c r="H1006" s="4">
        <v>46638</v>
      </c>
      <c r="I1006" s="8">
        <v>2322</v>
      </c>
      <c r="J1006" s="8">
        <v>308487825</v>
      </c>
      <c r="K1006" s="8">
        <v>84</v>
      </c>
      <c r="N1006" s="8">
        <v>1.4483889999999999</v>
      </c>
      <c r="O1006" s="71">
        <v>9285.44</v>
      </c>
      <c r="P1006" s="8">
        <v>9573.4500000000025</v>
      </c>
      <c r="Q1006" s="8">
        <v>1.7963229999999999</v>
      </c>
      <c r="R1006" s="8">
        <v>10200.83</v>
      </c>
      <c r="S1006" s="8">
        <v>1.7963229999999999</v>
      </c>
      <c r="T1006" s="82">
        <v>9285.44</v>
      </c>
      <c r="U1006" s="81" t="str">
        <f t="shared" si="30"/>
        <v>92020</v>
      </c>
      <c r="V1006" s="80" t="str">
        <f t="shared" si="31"/>
        <v>Acima de 120 dias</v>
      </c>
    </row>
    <row r="1007" spans="1:22" x14ac:dyDescent="0.3">
      <c r="A1007" s="4">
        <v>44316</v>
      </c>
      <c r="B1007" s="8">
        <v>29894663000189</v>
      </c>
      <c r="C1007" s="8" t="s">
        <v>96</v>
      </c>
      <c r="D1007" s="4">
        <v>44074</v>
      </c>
      <c r="E1007" s="8">
        <v>227.6</v>
      </c>
      <c r="F1007" s="4">
        <v>44323</v>
      </c>
      <c r="G1007" s="8">
        <v>7</v>
      </c>
      <c r="H1007" s="4">
        <v>46575</v>
      </c>
      <c r="I1007" s="8">
        <v>2259</v>
      </c>
      <c r="J1007" s="8">
        <v>308529092</v>
      </c>
      <c r="K1007" s="8">
        <v>84</v>
      </c>
      <c r="N1007" s="8">
        <v>1.4045421322551357</v>
      </c>
      <c r="O1007" s="71">
        <v>9574.31</v>
      </c>
      <c r="P1007" s="8">
        <v>11158.029999999997</v>
      </c>
      <c r="Q1007" s="8">
        <v>1.750494</v>
      </c>
      <c r="R1007" s="8">
        <v>10609.52</v>
      </c>
      <c r="S1007" s="8">
        <v>1.750494</v>
      </c>
      <c r="T1007" s="82">
        <v>9574.31</v>
      </c>
      <c r="U1007" s="81" t="str">
        <f t="shared" si="30"/>
        <v>82020</v>
      </c>
      <c r="V1007" s="80" t="str">
        <f t="shared" si="31"/>
        <v>1 a 30 dias</v>
      </c>
    </row>
    <row r="1008" spans="1:22" x14ac:dyDescent="0.3">
      <c r="A1008" s="4">
        <v>44316</v>
      </c>
      <c r="B1008" s="8">
        <v>29894663000189</v>
      </c>
      <c r="C1008" s="8" t="s">
        <v>96</v>
      </c>
      <c r="D1008" s="4">
        <v>43978</v>
      </c>
      <c r="E1008" s="8">
        <v>116.89</v>
      </c>
      <c r="F1008" s="4">
        <v>44234</v>
      </c>
      <c r="G1008" s="8">
        <v>-82</v>
      </c>
      <c r="H1008" s="4">
        <v>46545</v>
      </c>
      <c r="I1008" s="8">
        <v>2229</v>
      </c>
      <c r="J1008" s="8">
        <v>308539787</v>
      </c>
      <c r="K1008" s="8">
        <v>84</v>
      </c>
      <c r="N1008" s="8">
        <v>1.3599999999999999</v>
      </c>
      <c r="O1008" s="71">
        <v>5384.52</v>
      </c>
      <c r="P1008" s="8">
        <v>5761.9799999999987</v>
      </c>
      <c r="Q1008" s="8">
        <v>1.6463140000000001</v>
      </c>
      <c r="R1008" s="8">
        <v>5831.5300000000007</v>
      </c>
      <c r="S1008" s="8">
        <v>1.6463140000000001</v>
      </c>
      <c r="T1008" s="82">
        <v>5384.52</v>
      </c>
      <c r="U1008" s="81" t="str">
        <f t="shared" si="30"/>
        <v>52020</v>
      </c>
      <c r="V1008" s="80" t="str">
        <f t="shared" si="31"/>
        <v>61 a 90 dias</v>
      </c>
    </row>
    <row r="1009" spans="1:22" x14ac:dyDescent="0.3">
      <c r="A1009" s="4">
        <v>44316</v>
      </c>
      <c r="B1009" s="8">
        <v>29894663000189</v>
      </c>
      <c r="C1009" s="8" t="s">
        <v>96</v>
      </c>
      <c r="D1009" s="4">
        <v>44134</v>
      </c>
      <c r="E1009" s="8">
        <v>72</v>
      </c>
      <c r="F1009" s="4">
        <v>44262</v>
      </c>
      <c r="G1009" s="8">
        <v>-54</v>
      </c>
      <c r="H1009" s="4">
        <v>46699</v>
      </c>
      <c r="I1009" s="8">
        <v>2383</v>
      </c>
      <c r="J1009" s="8">
        <v>308541440</v>
      </c>
      <c r="K1009" s="8">
        <v>84</v>
      </c>
      <c r="N1009" s="8">
        <v>1.406871</v>
      </c>
      <c r="O1009" s="71">
        <v>3254.75</v>
      </c>
      <c r="P1009" s="8">
        <v>3497.8999999999992</v>
      </c>
      <c r="Q1009" s="8">
        <v>1.743055</v>
      </c>
      <c r="R1009" s="8">
        <v>3595.43</v>
      </c>
      <c r="S1009" s="8">
        <v>1.743055</v>
      </c>
      <c r="T1009" s="82">
        <v>3254.75</v>
      </c>
      <c r="U1009" s="81" t="str">
        <f t="shared" si="30"/>
        <v>102020</v>
      </c>
      <c r="V1009" s="80" t="str">
        <f t="shared" si="31"/>
        <v>31 a 60 dias</v>
      </c>
    </row>
    <row r="1010" spans="1:22" x14ac:dyDescent="0.3">
      <c r="A1010" s="4">
        <v>44316</v>
      </c>
      <c r="B1010" s="8">
        <v>29894663000189</v>
      </c>
      <c r="C1010" s="8" t="s">
        <v>96</v>
      </c>
      <c r="D1010" s="4">
        <v>44099</v>
      </c>
      <c r="E1010" s="8">
        <v>180</v>
      </c>
      <c r="F1010" s="4">
        <v>44234</v>
      </c>
      <c r="G1010" s="8">
        <v>-82</v>
      </c>
      <c r="H1010" s="4">
        <v>46638</v>
      </c>
      <c r="I1010" s="8">
        <v>2322</v>
      </c>
      <c r="J1010" s="8">
        <v>308570962</v>
      </c>
      <c r="K1010" s="8">
        <v>84</v>
      </c>
      <c r="N1010" s="8">
        <v>1.3599999999999999</v>
      </c>
      <c r="O1010" s="71">
        <v>8983.24</v>
      </c>
      <c r="P1010" s="8">
        <v>8992.3900000000012</v>
      </c>
      <c r="Q1010" s="8">
        <v>1.430871</v>
      </c>
      <c r="R1010" s="8">
        <v>9173.58</v>
      </c>
      <c r="S1010" s="8">
        <v>1.430871</v>
      </c>
      <c r="T1010" s="82">
        <v>8983.24</v>
      </c>
      <c r="U1010" s="81" t="str">
        <f t="shared" si="30"/>
        <v>92020</v>
      </c>
      <c r="V1010" s="80" t="str">
        <f t="shared" si="31"/>
        <v>61 a 90 dias</v>
      </c>
    </row>
    <row r="1011" spans="1:22" x14ac:dyDescent="0.3">
      <c r="A1011" s="4">
        <v>44316</v>
      </c>
      <c r="B1011" s="8">
        <v>29894663000189</v>
      </c>
      <c r="C1011" s="8" t="s">
        <v>96</v>
      </c>
      <c r="D1011" s="4">
        <v>44099</v>
      </c>
      <c r="E1011" s="8">
        <v>142.28</v>
      </c>
      <c r="F1011" s="4">
        <v>44234</v>
      </c>
      <c r="G1011" s="8">
        <v>-82</v>
      </c>
      <c r="H1011" s="4">
        <v>46638</v>
      </c>
      <c r="I1011" s="8">
        <v>2322</v>
      </c>
      <c r="J1011" s="8">
        <v>308578278</v>
      </c>
      <c r="K1011" s="8">
        <v>84</v>
      </c>
      <c r="N1011" s="8">
        <v>1.414323</v>
      </c>
      <c r="O1011" s="71">
        <v>6470.55</v>
      </c>
      <c r="P1011" s="8">
        <v>6978.3300000000027</v>
      </c>
      <c r="Q1011" s="8">
        <v>1.759981</v>
      </c>
      <c r="R1011" s="8">
        <v>7136.7</v>
      </c>
      <c r="S1011" s="8">
        <v>1.759981</v>
      </c>
      <c r="T1011" s="82">
        <v>6470.55</v>
      </c>
      <c r="U1011" s="81" t="str">
        <f t="shared" si="30"/>
        <v>92020</v>
      </c>
      <c r="V1011" s="80" t="str">
        <f t="shared" si="31"/>
        <v>61 a 90 dias</v>
      </c>
    </row>
    <row r="1012" spans="1:22" x14ac:dyDescent="0.3">
      <c r="A1012" s="4">
        <v>44316</v>
      </c>
      <c r="B1012" s="8">
        <v>29894663000189</v>
      </c>
      <c r="C1012" s="8" t="s">
        <v>96</v>
      </c>
      <c r="D1012" s="4">
        <v>43903</v>
      </c>
      <c r="E1012" s="8">
        <v>40.46</v>
      </c>
      <c r="F1012" s="4">
        <v>44081</v>
      </c>
      <c r="G1012" s="8">
        <v>-235</v>
      </c>
      <c r="H1012" s="4">
        <v>46062</v>
      </c>
      <c r="I1012" s="8">
        <v>1746</v>
      </c>
      <c r="J1012" s="8">
        <v>308606451</v>
      </c>
      <c r="K1012" s="8">
        <v>72</v>
      </c>
      <c r="N1012" s="8">
        <v>1.4950000000000001</v>
      </c>
      <c r="O1012" s="71">
        <v>1711.5300000000002</v>
      </c>
      <c r="P1012" s="8">
        <v>1755.5500000000004</v>
      </c>
      <c r="Q1012" s="8">
        <v>2.0454780000000001</v>
      </c>
      <c r="R1012" s="8">
        <v>1903.1399999999999</v>
      </c>
      <c r="S1012" s="8">
        <v>2.0454780000000001</v>
      </c>
      <c r="T1012" s="82">
        <v>1711.5300000000002</v>
      </c>
      <c r="U1012" s="81" t="str">
        <f t="shared" si="30"/>
        <v>32020</v>
      </c>
      <c r="V1012" s="80" t="str">
        <f t="shared" si="31"/>
        <v>Acima de 120 dias</v>
      </c>
    </row>
    <row r="1013" spans="1:22" x14ac:dyDescent="0.3">
      <c r="A1013" s="4">
        <v>44316</v>
      </c>
      <c r="B1013" s="8">
        <v>29894663000189</v>
      </c>
      <c r="C1013" s="8" t="s">
        <v>96</v>
      </c>
      <c r="D1013" s="4">
        <v>43936</v>
      </c>
      <c r="E1013" s="8">
        <v>236</v>
      </c>
      <c r="F1013" s="4">
        <v>44323</v>
      </c>
      <c r="G1013" s="8">
        <v>7</v>
      </c>
      <c r="H1013" s="4">
        <v>46090</v>
      </c>
      <c r="I1013" s="8">
        <v>1774</v>
      </c>
      <c r="J1013" s="8">
        <v>308609007</v>
      </c>
      <c r="K1013" s="8">
        <v>72</v>
      </c>
      <c r="N1013" s="8">
        <v>1.3599999999999999</v>
      </c>
      <c r="O1013" s="71">
        <v>9003.94</v>
      </c>
      <c r="P1013" s="8">
        <v>10674.300000000003</v>
      </c>
      <c r="Q1013" s="8">
        <v>1.63164</v>
      </c>
      <c r="R1013" s="8">
        <v>9628.24</v>
      </c>
      <c r="S1013" s="8">
        <v>1.63164</v>
      </c>
      <c r="T1013" s="82">
        <v>9003.94</v>
      </c>
      <c r="U1013" s="81" t="str">
        <f t="shared" si="30"/>
        <v>42020</v>
      </c>
      <c r="V1013" s="80" t="str">
        <f t="shared" si="31"/>
        <v>1 a 30 dias</v>
      </c>
    </row>
    <row r="1014" spans="1:22" x14ac:dyDescent="0.3">
      <c r="A1014" s="4">
        <v>44316</v>
      </c>
      <c r="B1014" s="8">
        <v>29894663000189</v>
      </c>
      <c r="C1014" s="8" t="s">
        <v>96</v>
      </c>
      <c r="D1014" s="4">
        <v>44040</v>
      </c>
      <c r="E1014" s="8">
        <v>473.21</v>
      </c>
      <c r="F1014" s="4">
        <v>44142</v>
      </c>
      <c r="G1014" s="8">
        <v>-174</v>
      </c>
      <c r="H1014" s="4">
        <v>46119</v>
      </c>
      <c r="I1014" s="8">
        <v>1803</v>
      </c>
      <c r="J1014" s="8">
        <v>308613268</v>
      </c>
      <c r="K1014" s="8">
        <v>72</v>
      </c>
      <c r="N1014" s="8">
        <v>1.3599999999999999</v>
      </c>
      <c r="O1014" s="71">
        <v>21184.07</v>
      </c>
      <c r="P1014" s="8">
        <v>21162.339999999989</v>
      </c>
      <c r="Q1014" s="8">
        <v>1.607032</v>
      </c>
      <c r="R1014" s="8">
        <v>22356.300000000003</v>
      </c>
      <c r="S1014" s="8">
        <v>1.607032</v>
      </c>
      <c r="T1014" s="82">
        <v>21184.07</v>
      </c>
      <c r="U1014" s="81" t="str">
        <f t="shared" si="30"/>
        <v>72020</v>
      </c>
      <c r="V1014" s="80" t="str">
        <f t="shared" si="31"/>
        <v>Acima de 120 dias</v>
      </c>
    </row>
    <row r="1015" spans="1:22" x14ac:dyDescent="0.3">
      <c r="A1015" s="4">
        <v>44316</v>
      </c>
      <c r="B1015" s="8">
        <v>29894663000189</v>
      </c>
      <c r="C1015" s="8" t="s">
        <v>96</v>
      </c>
      <c r="D1015" s="4">
        <v>43978</v>
      </c>
      <c r="E1015" s="8">
        <v>435.26</v>
      </c>
      <c r="F1015" s="4">
        <v>44019</v>
      </c>
      <c r="G1015" s="8">
        <v>-297</v>
      </c>
      <c r="H1015" s="4">
        <v>46514</v>
      </c>
      <c r="I1015" s="8">
        <v>2198</v>
      </c>
      <c r="J1015" s="8">
        <v>308636383</v>
      </c>
      <c r="K1015" s="8">
        <v>84</v>
      </c>
      <c r="N1015" s="8">
        <v>1.4400440000000001</v>
      </c>
      <c r="O1015" s="71">
        <v>22235.24</v>
      </c>
      <c r="P1015" s="8">
        <v>21171.319999999996</v>
      </c>
      <c r="Q1015" s="8">
        <v>1.7877000000000001</v>
      </c>
      <c r="R1015" s="8">
        <v>24124.55</v>
      </c>
      <c r="S1015" s="8">
        <v>1.7877000000000001</v>
      </c>
      <c r="T1015" s="82">
        <v>22235.24</v>
      </c>
      <c r="U1015" s="81" t="str">
        <f t="shared" si="30"/>
        <v>52020</v>
      </c>
      <c r="V1015" s="80" t="str">
        <f t="shared" si="31"/>
        <v>Acima de 120 dias</v>
      </c>
    </row>
    <row r="1016" spans="1:22" x14ac:dyDescent="0.3">
      <c r="A1016" s="4">
        <v>44316</v>
      </c>
      <c r="B1016" s="8">
        <v>29894663000189</v>
      </c>
      <c r="C1016" s="8" t="s">
        <v>96</v>
      </c>
      <c r="D1016" s="4">
        <v>44040</v>
      </c>
      <c r="E1016" s="8">
        <v>189</v>
      </c>
      <c r="F1016" s="4">
        <v>44262</v>
      </c>
      <c r="G1016" s="8">
        <v>-54</v>
      </c>
      <c r="H1016" s="4">
        <v>46545</v>
      </c>
      <c r="I1016" s="8">
        <v>2229</v>
      </c>
      <c r="J1016" s="8">
        <v>308637591</v>
      </c>
      <c r="K1016" s="8">
        <v>84</v>
      </c>
      <c r="N1016" s="8">
        <v>1.4305654703592152</v>
      </c>
      <c r="O1016" s="71">
        <v>8215.380000000001</v>
      </c>
      <c r="P1016" s="8">
        <v>9170.4099999999962</v>
      </c>
      <c r="Q1016" s="8">
        <v>1.778043</v>
      </c>
      <c r="R1016" s="8">
        <v>9053.7000000000007</v>
      </c>
      <c r="S1016" s="8">
        <v>1.778043</v>
      </c>
      <c r="T1016" s="82">
        <v>8215.380000000001</v>
      </c>
      <c r="U1016" s="81" t="str">
        <f t="shared" si="30"/>
        <v>72020</v>
      </c>
      <c r="V1016" s="80" t="str">
        <f t="shared" si="31"/>
        <v>31 a 60 dias</v>
      </c>
    </row>
    <row r="1017" spans="1:22" x14ac:dyDescent="0.3">
      <c r="A1017" s="4">
        <v>44316</v>
      </c>
      <c r="B1017" s="8">
        <v>29894663000189</v>
      </c>
      <c r="C1017" s="8" t="s">
        <v>96</v>
      </c>
      <c r="D1017" s="4">
        <v>44134</v>
      </c>
      <c r="E1017" s="8">
        <v>52.15</v>
      </c>
      <c r="F1017" s="4">
        <v>44323</v>
      </c>
      <c r="G1017" s="8">
        <v>7</v>
      </c>
      <c r="H1017" s="4">
        <v>46699</v>
      </c>
      <c r="I1017" s="8">
        <v>2383</v>
      </c>
      <c r="J1017" s="8">
        <v>308651787</v>
      </c>
      <c r="K1017" s="8">
        <v>84</v>
      </c>
      <c r="N1017" s="8">
        <v>1.4169529999999999</v>
      </c>
      <c r="O1017" s="71">
        <v>2245.9</v>
      </c>
      <c r="P1017" s="8">
        <v>2524.7199999999998</v>
      </c>
      <c r="Q1017" s="8">
        <v>1.7537970000000001</v>
      </c>
      <c r="R1017" s="8">
        <v>2491.88</v>
      </c>
      <c r="S1017" s="8">
        <v>1.7537970000000001</v>
      </c>
      <c r="T1017" s="82">
        <v>2245.9</v>
      </c>
      <c r="U1017" s="81" t="str">
        <f t="shared" si="30"/>
        <v>102020</v>
      </c>
      <c r="V1017" s="80" t="str">
        <f t="shared" si="31"/>
        <v>1 a 30 dias</v>
      </c>
    </row>
    <row r="1018" spans="1:22" x14ac:dyDescent="0.3">
      <c r="A1018" s="4">
        <v>44316</v>
      </c>
      <c r="B1018" s="8">
        <v>29894663000189</v>
      </c>
      <c r="C1018" s="8" t="s">
        <v>96</v>
      </c>
      <c r="D1018" s="4">
        <v>44074</v>
      </c>
      <c r="E1018" s="8">
        <v>139.96</v>
      </c>
      <c r="F1018" s="4">
        <v>44262</v>
      </c>
      <c r="G1018" s="8">
        <v>-54</v>
      </c>
      <c r="H1018" s="4">
        <v>46608</v>
      </c>
      <c r="I1018" s="8">
        <v>2292</v>
      </c>
      <c r="J1018" s="8">
        <v>308659946</v>
      </c>
      <c r="K1018" s="8">
        <v>84</v>
      </c>
      <c r="N1018" s="8">
        <v>1.3599999999999999</v>
      </c>
      <c r="O1018" s="71">
        <v>6843</v>
      </c>
      <c r="P1018" s="8">
        <v>7009.1699999999983</v>
      </c>
      <c r="Q1018" s="8">
        <v>1.408544</v>
      </c>
      <c r="R1018" s="8">
        <v>6943.53</v>
      </c>
      <c r="S1018" s="8">
        <v>1.408544</v>
      </c>
      <c r="T1018" s="82">
        <v>6843</v>
      </c>
      <c r="U1018" s="81" t="str">
        <f t="shared" si="30"/>
        <v>82020</v>
      </c>
      <c r="V1018" s="80" t="str">
        <f t="shared" si="31"/>
        <v>31 a 60 dias</v>
      </c>
    </row>
    <row r="1019" spans="1:22" x14ac:dyDescent="0.3">
      <c r="A1019" s="4">
        <v>44316</v>
      </c>
      <c r="B1019" s="8">
        <v>29894663000189</v>
      </c>
      <c r="C1019" s="8" t="s">
        <v>96</v>
      </c>
      <c r="D1019" s="4">
        <v>43978</v>
      </c>
      <c r="E1019" s="8">
        <v>173.1</v>
      </c>
      <c r="F1019" s="4">
        <v>44142</v>
      </c>
      <c r="G1019" s="8">
        <v>-174</v>
      </c>
      <c r="H1019" s="4">
        <v>46514</v>
      </c>
      <c r="I1019" s="8">
        <v>2198</v>
      </c>
      <c r="J1019" s="8">
        <v>308729987</v>
      </c>
      <c r="K1019" s="8">
        <v>84</v>
      </c>
      <c r="N1019" s="8">
        <v>1.4477679999999999</v>
      </c>
      <c r="O1019" s="71">
        <v>8134.01</v>
      </c>
      <c r="P1019" s="8">
        <v>8397.9600000000009</v>
      </c>
      <c r="Q1019" s="8">
        <v>1.7958959999999999</v>
      </c>
      <c r="R1019" s="8">
        <v>8883.84</v>
      </c>
      <c r="S1019" s="8">
        <v>1.7958959999999999</v>
      </c>
      <c r="T1019" s="82">
        <v>8134.01</v>
      </c>
      <c r="U1019" s="81" t="str">
        <f t="shared" si="30"/>
        <v>52020</v>
      </c>
      <c r="V1019" s="80" t="str">
        <f t="shared" si="31"/>
        <v>Acima de 120 dias</v>
      </c>
    </row>
    <row r="1020" spans="1:22" x14ac:dyDescent="0.3">
      <c r="A1020" s="4">
        <v>44316</v>
      </c>
      <c r="B1020" s="8">
        <v>29894663000189</v>
      </c>
      <c r="C1020" s="8" t="s">
        <v>96</v>
      </c>
      <c r="D1020" s="4">
        <v>44001</v>
      </c>
      <c r="E1020" s="8">
        <v>199.8</v>
      </c>
      <c r="F1020" s="4">
        <v>44262</v>
      </c>
      <c r="G1020" s="8">
        <v>-54</v>
      </c>
      <c r="H1020" s="4">
        <v>46514</v>
      </c>
      <c r="I1020" s="8">
        <v>2198</v>
      </c>
      <c r="J1020" s="8">
        <v>308732822</v>
      </c>
      <c r="K1020" s="8">
        <v>84</v>
      </c>
      <c r="N1020" s="8">
        <v>1.4407370410259861</v>
      </c>
      <c r="O1020" s="71">
        <v>8612.66</v>
      </c>
      <c r="P1020" s="8">
        <v>9622.3799999999974</v>
      </c>
      <c r="Q1020" s="8">
        <v>1.7857909999999999</v>
      </c>
      <c r="R1020" s="8">
        <v>9473.82</v>
      </c>
      <c r="S1020" s="8">
        <v>1.7857909999999999</v>
      </c>
      <c r="T1020" s="82">
        <v>8612.66</v>
      </c>
      <c r="U1020" s="81" t="str">
        <f t="shared" si="30"/>
        <v>62020</v>
      </c>
      <c r="V1020" s="80" t="str">
        <f t="shared" si="31"/>
        <v>31 a 60 dias</v>
      </c>
    </row>
    <row r="1021" spans="1:22" x14ac:dyDescent="0.3">
      <c r="A1021" s="4">
        <v>44316</v>
      </c>
      <c r="B1021" s="8">
        <v>29894663000189</v>
      </c>
      <c r="C1021" s="8" t="s">
        <v>96</v>
      </c>
      <c r="D1021" s="4">
        <v>44040</v>
      </c>
      <c r="E1021" s="8">
        <v>58.46</v>
      </c>
      <c r="F1021" s="4">
        <v>44050</v>
      </c>
      <c r="G1021" s="8">
        <v>-266</v>
      </c>
      <c r="H1021" s="4">
        <v>46545</v>
      </c>
      <c r="I1021" s="8">
        <v>2229</v>
      </c>
      <c r="J1021" s="8">
        <v>308734034</v>
      </c>
      <c r="K1021" s="8">
        <v>84</v>
      </c>
      <c r="N1021" s="8">
        <v>1.3599999999999999</v>
      </c>
      <c r="O1021" s="71">
        <v>3129.0699999999997</v>
      </c>
      <c r="P1021" s="8">
        <v>2904.2699999999991</v>
      </c>
      <c r="Q1021" s="8">
        <v>1.532305</v>
      </c>
      <c r="R1021" s="8">
        <v>3267.25</v>
      </c>
      <c r="S1021" s="8">
        <v>1.532305</v>
      </c>
      <c r="T1021" s="82">
        <v>3129.0699999999997</v>
      </c>
      <c r="U1021" s="81" t="str">
        <f t="shared" si="30"/>
        <v>72020</v>
      </c>
      <c r="V1021" s="80" t="str">
        <f t="shared" si="31"/>
        <v>Acima de 120 dias</v>
      </c>
    </row>
    <row r="1022" spans="1:22" x14ac:dyDescent="0.3">
      <c r="A1022" s="4">
        <v>44316</v>
      </c>
      <c r="B1022" s="8">
        <v>29894663000189</v>
      </c>
      <c r="C1022" s="8" t="s">
        <v>96</v>
      </c>
      <c r="D1022" s="4">
        <v>44074</v>
      </c>
      <c r="E1022" s="8">
        <v>249.5</v>
      </c>
      <c r="F1022" s="4">
        <v>44234</v>
      </c>
      <c r="G1022" s="8">
        <v>-82</v>
      </c>
      <c r="H1022" s="4">
        <v>46545</v>
      </c>
      <c r="I1022" s="8">
        <v>2229</v>
      </c>
      <c r="J1022" s="8">
        <v>308738355</v>
      </c>
      <c r="K1022" s="8">
        <v>84</v>
      </c>
      <c r="N1022" s="8">
        <v>1.3599999999999999</v>
      </c>
      <c r="O1022" s="71">
        <v>11593.44</v>
      </c>
      <c r="P1022" s="8">
        <v>12334.260000000006</v>
      </c>
      <c r="Q1022" s="8">
        <v>1.614382</v>
      </c>
      <c r="R1022" s="8">
        <v>12447.32</v>
      </c>
      <c r="S1022" s="8">
        <v>1.614382</v>
      </c>
      <c r="T1022" s="82">
        <v>11593.44</v>
      </c>
      <c r="U1022" s="81" t="str">
        <f t="shared" si="30"/>
        <v>82020</v>
      </c>
      <c r="V1022" s="80" t="str">
        <f t="shared" si="31"/>
        <v>61 a 90 dias</v>
      </c>
    </row>
    <row r="1023" spans="1:22" x14ac:dyDescent="0.3">
      <c r="A1023" s="4">
        <v>44316</v>
      </c>
      <c r="B1023" s="8">
        <v>29894663000189</v>
      </c>
      <c r="C1023" s="8" t="s">
        <v>96</v>
      </c>
      <c r="D1023" s="4">
        <v>44099</v>
      </c>
      <c r="E1023" s="8">
        <v>104.45</v>
      </c>
      <c r="F1023" s="4">
        <v>44262</v>
      </c>
      <c r="G1023" s="8">
        <v>-54</v>
      </c>
      <c r="H1023" s="4">
        <v>46575</v>
      </c>
      <c r="I1023" s="8">
        <v>2259</v>
      </c>
      <c r="J1023" s="8">
        <v>308751394</v>
      </c>
      <c r="K1023" s="8">
        <v>84</v>
      </c>
      <c r="N1023" s="8">
        <v>1.3599999999999999</v>
      </c>
      <c r="O1023" s="71">
        <v>4667.9800000000005</v>
      </c>
      <c r="P1023" s="8">
        <v>5151.0099999999993</v>
      </c>
      <c r="Q1023" s="8">
        <v>1.699613</v>
      </c>
      <c r="R1023" s="8">
        <v>5144.4400000000005</v>
      </c>
      <c r="S1023" s="8">
        <v>1.699613</v>
      </c>
      <c r="T1023" s="82">
        <v>4667.9800000000005</v>
      </c>
      <c r="U1023" s="81" t="str">
        <f t="shared" si="30"/>
        <v>92020</v>
      </c>
      <c r="V1023" s="80" t="str">
        <f t="shared" si="31"/>
        <v>31 a 60 dias</v>
      </c>
    </row>
    <row r="1024" spans="1:22" x14ac:dyDescent="0.3">
      <c r="A1024" s="4">
        <v>44316</v>
      </c>
      <c r="B1024" s="8">
        <v>29894663000189</v>
      </c>
      <c r="C1024" s="8" t="s">
        <v>96</v>
      </c>
      <c r="D1024" s="4">
        <v>44074</v>
      </c>
      <c r="E1024" s="8">
        <v>147</v>
      </c>
      <c r="F1024" s="4">
        <v>44142</v>
      </c>
      <c r="G1024" s="8">
        <v>-174</v>
      </c>
      <c r="H1024" s="4">
        <v>46608</v>
      </c>
      <c r="I1024" s="8">
        <v>2292</v>
      </c>
      <c r="J1024" s="8">
        <v>308754449</v>
      </c>
      <c r="K1024" s="8">
        <v>84</v>
      </c>
      <c r="N1024" s="8">
        <v>1.4058170000000001</v>
      </c>
      <c r="O1024" s="71">
        <v>7102.65</v>
      </c>
      <c r="P1024" s="8">
        <v>7248.8099999999995</v>
      </c>
      <c r="Q1024" s="8">
        <v>1.7518069999999999</v>
      </c>
      <c r="R1024" s="8">
        <v>7782.62</v>
      </c>
      <c r="S1024" s="8">
        <v>1.7518069999999999</v>
      </c>
      <c r="T1024" s="82">
        <v>7102.65</v>
      </c>
      <c r="U1024" s="81" t="str">
        <f t="shared" si="30"/>
        <v>82020</v>
      </c>
      <c r="V1024" s="80" t="str">
        <f t="shared" si="31"/>
        <v>Acima de 120 dias</v>
      </c>
    </row>
    <row r="1025" spans="1:22" x14ac:dyDescent="0.3">
      <c r="A1025" s="4">
        <v>44316</v>
      </c>
      <c r="B1025" s="8">
        <v>29894663000189</v>
      </c>
      <c r="C1025" s="8" t="s">
        <v>96</v>
      </c>
      <c r="D1025" s="4">
        <v>44001</v>
      </c>
      <c r="E1025" s="8">
        <v>723.3</v>
      </c>
      <c r="F1025" s="4">
        <v>44142</v>
      </c>
      <c r="G1025" s="8">
        <v>-174</v>
      </c>
      <c r="H1025" s="4">
        <v>46484</v>
      </c>
      <c r="I1025" s="8">
        <v>2168</v>
      </c>
      <c r="J1025" s="8">
        <v>308826766</v>
      </c>
      <c r="K1025" s="8">
        <v>84</v>
      </c>
      <c r="N1025" s="8">
        <v>1.4399195058269338</v>
      </c>
      <c r="O1025" s="71">
        <v>33882.519999999997</v>
      </c>
      <c r="P1025" s="8">
        <v>34625.469999999979</v>
      </c>
      <c r="Q1025" s="8">
        <v>1.784672</v>
      </c>
      <c r="R1025" s="8">
        <v>36942.33</v>
      </c>
      <c r="S1025" s="8">
        <v>1.784672</v>
      </c>
      <c r="T1025" s="82">
        <v>33882.519999999997</v>
      </c>
      <c r="U1025" s="81" t="str">
        <f t="shared" si="30"/>
        <v>62020</v>
      </c>
      <c r="V1025" s="80" t="str">
        <f t="shared" si="31"/>
        <v>Acima de 120 dias</v>
      </c>
    </row>
    <row r="1026" spans="1:22" x14ac:dyDescent="0.3">
      <c r="A1026" s="4">
        <v>44316</v>
      </c>
      <c r="B1026" s="8">
        <v>29894663000189</v>
      </c>
      <c r="C1026" s="8" t="s">
        <v>96</v>
      </c>
      <c r="D1026" s="4">
        <v>43978</v>
      </c>
      <c r="E1026" s="8">
        <v>88.38</v>
      </c>
      <c r="F1026" s="4">
        <v>44019</v>
      </c>
      <c r="G1026" s="8">
        <v>-297</v>
      </c>
      <c r="H1026" s="4">
        <v>46514</v>
      </c>
      <c r="I1026" s="8">
        <v>2198</v>
      </c>
      <c r="J1026" s="8">
        <v>308830960</v>
      </c>
      <c r="K1026" s="8">
        <v>84</v>
      </c>
      <c r="N1026" s="8">
        <v>1.3599999999999999</v>
      </c>
      <c r="O1026" s="71">
        <v>4666.8999999999996</v>
      </c>
      <c r="P1026" s="8">
        <v>4416.68</v>
      </c>
      <c r="Q1026" s="8">
        <v>1.6432119999999999</v>
      </c>
      <c r="R1026" s="8">
        <v>4995.3100000000004</v>
      </c>
      <c r="S1026" s="8">
        <v>1.6432119999999999</v>
      </c>
      <c r="T1026" s="82">
        <v>4666.8999999999996</v>
      </c>
      <c r="U1026" s="81" t="str">
        <f t="shared" ref="U1026:U1089" si="32">MONTH(D1026)&amp;YEAR(D1026)</f>
        <v>52020</v>
      </c>
      <c r="V1026" s="80" t="str">
        <f t="shared" si="31"/>
        <v>Acima de 120 dias</v>
      </c>
    </row>
    <row r="1027" spans="1:22" x14ac:dyDescent="0.3">
      <c r="A1027" s="4">
        <v>44316</v>
      </c>
      <c r="B1027" s="8">
        <v>29894663000189</v>
      </c>
      <c r="C1027" s="8" t="s">
        <v>96</v>
      </c>
      <c r="D1027" s="4">
        <v>44001</v>
      </c>
      <c r="E1027" s="8">
        <v>249.44</v>
      </c>
      <c r="F1027" s="4">
        <v>44172</v>
      </c>
      <c r="G1027" s="8">
        <v>-144</v>
      </c>
      <c r="H1027" s="4">
        <v>46514</v>
      </c>
      <c r="I1027" s="8">
        <v>2198</v>
      </c>
      <c r="J1027" s="8">
        <v>308835592</v>
      </c>
      <c r="K1027" s="8">
        <v>84</v>
      </c>
      <c r="N1027" s="8">
        <v>1.4377081028510348</v>
      </c>
      <c r="O1027" s="71">
        <v>11510.25</v>
      </c>
      <c r="P1027" s="8">
        <v>12025.270000000002</v>
      </c>
      <c r="Q1027" s="8">
        <v>1.7825789999999999</v>
      </c>
      <c r="R1027" s="8">
        <v>12586.039999999999</v>
      </c>
      <c r="S1027" s="8">
        <v>1.7825789999999999</v>
      </c>
      <c r="T1027" s="82">
        <v>11510.25</v>
      </c>
      <c r="U1027" s="81" t="str">
        <f t="shared" si="32"/>
        <v>62020</v>
      </c>
      <c r="V1027" s="80" t="str">
        <f t="shared" ref="V1027:V1090" si="33">_xlfn.IFS(G1027&lt;-120,"Acima de 120 dias",G1027&lt;=-90,"91 a 120 dias",G1027&lt;=-61,"61 a 90 dias",G1027&lt;=-31,"31 a 60 dias",G1027&gt;=-30,"1 a 30 dias")</f>
        <v>Acima de 120 dias</v>
      </c>
    </row>
    <row r="1028" spans="1:22" x14ac:dyDescent="0.3">
      <c r="A1028" s="4">
        <v>44316</v>
      </c>
      <c r="B1028" s="8">
        <v>29894663000189</v>
      </c>
      <c r="C1028" s="8" t="s">
        <v>96</v>
      </c>
      <c r="D1028" s="4">
        <v>44134</v>
      </c>
      <c r="E1028" s="8">
        <v>156.87</v>
      </c>
      <c r="F1028" s="4">
        <v>44323</v>
      </c>
      <c r="G1028" s="8">
        <v>7</v>
      </c>
      <c r="H1028" s="4">
        <v>46699</v>
      </c>
      <c r="I1028" s="8">
        <v>2383</v>
      </c>
      <c r="J1028" s="8">
        <v>308837143</v>
      </c>
      <c r="K1028" s="8">
        <v>84</v>
      </c>
      <c r="N1028" s="8">
        <v>1.4214610000000001</v>
      </c>
      <c r="O1028" s="71">
        <v>6745.99</v>
      </c>
      <c r="P1028" s="8">
        <v>7582.6899999999987</v>
      </c>
      <c r="Q1028" s="8">
        <v>1.7586109999999999</v>
      </c>
      <c r="R1028" s="8">
        <v>7485.2</v>
      </c>
      <c r="S1028" s="8">
        <v>1.7586109999999999</v>
      </c>
      <c r="T1028" s="82">
        <v>6745.99</v>
      </c>
      <c r="U1028" s="81" t="str">
        <f t="shared" si="32"/>
        <v>102020</v>
      </c>
      <c r="V1028" s="80" t="str">
        <f t="shared" si="33"/>
        <v>1 a 30 dias</v>
      </c>
    </row>
    <row r="1029" spans="1:22" x14ac:dyDescent="0.3">
      <c r="A1029" s="4">
        <v>44316</v>
      </c>
      <c r="B1029" s="8">
        <v>29894663000189</v>
      </c>
      <c r="C1029" s="8" t="s">
        <v>96</v>
      </c>
      <c r="D1029" s="4">
        <v>44074</v>
      </c>
      <c r="E1029" s="8">
        <v>186.56</v>
      </c>
      <c r="F1029" s="4">
        <v>44172</v>
      </c>
      <c r="G1029" s="8">
        <v>-144</v>
      </c>
      <c r="H1029" s="4">
        <v>46545</v>
      </c>
      <c r="I1029" s="8">
        <v>2229</v>
      </c>
      <c r="J1029" s="8">
        <v>308838692</v>
      </c>
      <c r="K1029" s="8">
        <v>84</v>
      </c>
      <c r="N1029" s="8">
        <v>1.4007918706803861</v>
      </c>
      <c r="O1029" s="71">
        <v>8739.2999999999993</v>
      </c>
      <c r="P1029" s="8">
        <v>9099.029999999997</v>
      </c>
      <c r="Q1029" s="8">
        <v>1.746337</v>
      </c>
      <c r="R1029" s="8">
        <v>9573.36</v>
      </c>
      <c r="S1029" s="8">
        <v>1.746337</v>
      </c>
      <c r="T1029" s="82">
        <v>8739.2999999999993</v>
      </c>
      <c r="U1029" s="81" t="str">
        <f t="shared" si="32"/>
        <v>82020</v>
      </c>
      <c r="V1029" s="80" t="str">
        <f t="shared" si="33"/>
        <v>Acima de 120 dias</v>
      </c>
    </row>
    <row r="1030" spans="1:22" x14ac:dyDescent="0.3">
      <c r="A1030" s="4">
        <v>44316</v>
      </c>
      <c r="B1030" s="8">
        <v>29894663000189</v>
      </c>
      <c r="C1030" s="8" t="s">
        <v>96</v>
      </c>
      <c r="D1030" s="4">
        <v>44074</v>
      </c>
      <c r="E1030" s="8">
        <v>87.13</v>
      </c>
      <c r="F1030" s="4">
        <v>44323</v>
      </c>
      <c r="G1030" s="8">
        <v>7</v>
      </c>
      <c r="H1030" s="4">
        <v>46545</v>
      </c>
      <c r="I1030" s="8">
        <v>2229</v>
      </c>
      <c r="J1030" s="8">
        <v>308843115</v>
      </c>
      <c r="K1030" s="8">
        <v>84</v>
      </c>
      <c r="N1030" s="8">
        <v>1.4331059182860895</v>
      </c>
      <c r="O1030" s="71">
        <v>3610.34</v>
      </c>
      <c r="P1030" s="8">
        <v>4204.579999999999</v>
      </c>
      <c r="Q1030" s="8">
        <v>1.780729</v>
      </c>
      <c r="R1030" s="8">
        <v>3996.54</v>
      </c>
      <c r="S1030" s="8">
        <v>1.780729</v>
      </c>
      <c r="T1030" s="82">
        <v>3610.34</v>
      </c>
      <c r="U1030" s="81" t="str">
        <f t="shared" si="32"/>
        <v>82020</v>
      </c>
      <c r="V1030" s="80" t="str">
        <f t="shared" si="33"/>
        <v>1 a 30 dias</v>
      </c>
    </row>
    <row r="1031" spans="1:22" x14ac:dyDescent="0.3">
      <c r="A1031" s="4">
        <v>44316</v>
      </c>
      <c r="B1031" s="8">
        <v>29894663000189</v>
      </c>
      <c r="C1031" s="8" t="s">
        <v>96</v>
      </c>
      <c r="D1031" s="4">
        <v>44138</v>
      </c>
      <c r="E1031" s="8">
        <v>203.4</v>
      </c>
      <c r="F1031" s="4">
        <v>44262</v>
      </c>
      <c r="G1031" s="8">
        <v>-54</v>
      </c>
      <c r="H1031" s="4">
        <v>46575</v>
      </c>
      <c r="I1031" s="8">
        <v>2259</v>
      </c>
      <c r="J1031" s="8">
        <v>308854843</v>
      </c>
      <c r="K1031" s="8">
        <v>84</v>
      </c>
      <c r="N1031" s="8">
        <v>1.4389799999999999</v>
      </c>
      <c r="O1031" s="71">
        <v>8871.8000000000011</v>
      </c>
      <c r="P1031" s="8">
        <v>9748.48</v>
      </c>
      <c r="Q1031" s="8">
        <v>1.7878810000000001</v>
      </c>
      <c r="R1031" s="8">
        <v>9789.7800000000007</v>
      </c>
      <c r="S1031" s="8">
        <v>1.7878810000000001</v>
      </c>
      <c r="T1031" s="82">
        <v>8871.8000000000011</v>
      </c>
      <c r="U1031" s="81" t="str">
        <f t="shared" si="32"/>
        <v>112020</v>
      </c>
      <c r="V1031" s="80" t="str">
        <f t="shared" si="33"/>
        <v>31 a 60 dias</v>
      </c>
    </row>
    <row r="1032" spans="1:22" x14ac:dyDescent="0.3">
      <c r="A1032" s="4">
        <v>44316</v>
      </c>
      <c r="B1032" s="8">
        <v>29894663000189</v>
      </c>
      <c r="C1032" s="8" t="s">
        <v>96</v>
      </c>
      <c r="D1032" s="4">
        <v>44074</v>
      </c>
      <c r="E1032" s="8">
        <v>250.21</v>
      </c>
      <c r="F1032" s="4">
        <v>44081</v>
      </c>
      <c r="G1032" s="8">
        <v>-235</v>
      </c>
      <c r="H1032" s="4">
        <v>46575</v>
      </c>
      <c r="I1032" s="8">
        <v>2259</v>
      </c>
      <c r="J1032" s="8">
        <v>308856643</v>
      </c>
      <c r="K1032" s="8">
        <v>84</v>
      </c>
      <c r="N1032" s="8">
        <v>1.4299119573295442</v>
      </c>
      <c r="O1032" s="71">
        <v>12445.75</v>
      </c>
      <c r="P1032" s="8">
        <v>12163.53</v>
      </c>
      <c r="Q1032" s="8">
        <v>1.777563</v>
      </c>
      <c r="R1032" s="8">
        <v>13575.71</v>
      </c>
      <c r="S1032" s="8">
        <v>1.777563</v>
      </c>
      <c r="T1032" s="82">
        <v>12445.75</v>
      </c>
      <c r="U1032" s="81" t="str">
        <f t="shared" si="32"/>
        <v>82020</v>
      </c>
      <c r="V1032" s="80" t="str">
        <f t="shared" si="33"/>
        <v>Acima de 120 dias</v>
      </c>
    </row>
    <row r="1033" spans="1:22" x14ac:dyDescent="0.3">
      <c r="A1033" s="4">
        <v>44316</v>
      </c>
      <c r="B1033" s="8">
        <v>29894663000189</v>
      </c>
      <c r="C1033" s="8" t="s">
        <v>96</v>
      </c>
      <c r="D1033" s="4">
        <v>44040</v>
      </c>
      <c r="E1033" s="8">
        <v>236.3</v>
      </c>
      <c r="F1033" s="4">
        <v>44203</v>
      </c>
      <c r="G1033" s="8">
        <v>-113</v>
      </c>
      <c r="H1033" s="4">
        <v>46575</v>
      </c>
      <c r="I1033" s="8">
        <v>2259</v>
      </c>
      <c r="J1033" s="8">
        <v>308857953</v>
      </c>
      <c r="K1033" s="8">
        <v>84</v>
      </c>
      <c r="N1033" s="8">
        <v>1.443395</v>
      </c>
      <c r="O1033" s="71">
        <v>10768.77</v>
      </c>
      <c r="P1033" s="8">
        <v>11487.080000000004</v>
      </c>
      <c r="Q1033" s="8">
        <v>1.7916609999999999</v>
      </c>
      <c r="R1033" s="8">
        <v>11831.34</v>
      </c>
      <c r="S1033" s="8">
        <v>1.7916609999999999</v>
      </c>
      <c r="T1033" s="82">
        <v>10768.77</v>
      </c>
      <c r="U1033" s="81" t="str">
        <f t="shared" si="32"/>
        <v>72020</v>
      </c>
      <c r="V1033" s="80" t="str">
        <f t="shared" si="33"/>
        <v>91 a 120 dias</v>
      </c>
    </row>
    <row r="1034" spans="1:22" x14ac:dyDescent="0.3">
      <c r="A1034" s="4">
        <v>44316</v>
      </c>
      <c r="B1034" s="8">
        <v>29894663000189</v>
      </c>
      <c r="C1034" s="8" t="s">
        <v>96</v>
      </c>
      <c r="D1034" s="4">
        <v>43936</v>
      </c>
      <c r="E1034" s="8">
        <v>423</v>
      </c>
      <c r="F1034" s="4">
        <v>44050</v>
      </c>
      <c r="G1034" s="8">
        <v>-266</v>
      </c>
      <c r="H1034" s="4">
        <v>46090</v>
      </c>
      <c r="I1034" s="8">
        <v>1774</v>
      </c>
      <c r="J1034" s="8">
        <v>308915575</v>
      </c>
      <c r="K1034" s="8">
        <v>72</v>
      </c>
      <c r="N1034" s="8">
        <v>1.4949999999999999</v>
      </c>
      <c r="O1034" s="71">
        <v>18962.599999999999</v>
      </c>
      <c r="P1034" s="8">
        <v>18377.229999999996</v>
      </c>
      <c r="Q1034" s="8">
        <v>1.8958189999999999</v>
      </c>
      <c r="R1034" s="8">
        <v>20496.620000000003</v>
      </c>
      <c r="S1034" s="8">
        <v>1.8958189999999999</v>
      </c>
      <c r="T1034" s="82">
        <v>18962.599999999999</v>
      </c>
      <c r="U1034" s="81" t="str">
        <f t="shared" si="32"/>
        <v>42020</v>
      </c>
      <c r="V1034" s="80" t="str">
        <f t="shared" si="33"/>
        <v>Acima de 120 dias</v>
      </c>
    </row>
    <row r="1035" spans="1:22" x14ac:dyDescent="0.3">
      <c r="A1035" s="4">
        <v>44316</v>
      </c>
      <c r="B1035" s="8">
        <v>29894663000189</v>
      </c>
      <c r="C1035" s="8" t="s">
        <v>96</v>
      </c>
      <c r="D1035" s="4">
        <v>43978</v>
      </c>
      <c r="E1035" s="8">
        <v>42.78</v>
      </c>
      <c r="F1035" s="4">
        <v>44203</v>
      </c>
      <c r="G1035" s="8">
        <v>-113</v>
      </c>
      <c r="H1035" s="4">
        <v>46119</v>
      </c>
      <c r="I1035" s="8">
        <v>1803</v>
      </c>
      <c r="J1035" s="8">
        <v>308920906</v>
      </c>
      <c r="K1035" s="8">
        <v>72</v>
      </c>
      <c r="N1035" s="8">
        <v>1.4949999999999999</v>
      </c>
      <c r="O1035" s="71">
        <v>1667.89</v>
      </c>
      <c r="P1035" s="8">
        <v>1869.2499999999998</v>
      </c>
      <c r="Q1035" s="8">
        <v>2.0354939999999999</v>
      </c>
      <c r="R1035" s="8">
        <v>1876.64</v>
      </c>
      <c r="S1035" s="8">
        <v>2.0354939999999999</v>
      </c>
      <c r="T1035" s="82">
        <v>1667.89</v>
      </c>
      <c r="U1035" s="81" t="str">
        <f t="shared" si="32"/>
        <v>52020</v>
      </c>
      <c r="V1035" s="80" t="str">
        <f t="shared" si="33"/>
        <v>91 a 120 dias</v>
      </c>
    </row>
    <row r="1036" spans="1:22" x14ac:dyDescent="0.3">
      <c r="A1036" s="4">
        <v>44316</v>
      </c>
      <c r="B1036" s="8">
        <v>29894663000189</v>
      </c>
      <c r="C1036" s="8" t="s">
        <v>96</v>
      </c>
      <c r="D1036" s="4">
        <v>43978</v>
      </c>
      <c r="E1036" s="8">
        <v>32.11</v>
      </c>
      <c r="F1036" s="4">
        <v>44203</v>
      </c>
      <c r="G1036" s="8">
        <v>-113</v>
      </c>
      <c r="H1036" s="4">
        <v>46119</v>
      </c>
      <c r="I1036" s="8">
        <v>1803</v>
      </c>
      <c r="J1036" s="8">
        <v>308922293</v>
      </c>
      <c r="K1036" s="8">
        <v>72</v>
      </c>
      <c r="N1036" s="8">
        <v>1.3939948902915535</v>
      </c>
      <c r="O1036" s="71">
        <v>1318.6299999999999</v>
      </c>
      <c r="P1036" s="8">
        <v>1445.2599999999998</v>
      </c>
      <c r="Q1036" s="8">
        <v>1.791617</v>
      </c>
      <c r="R1036" s="8">
        <v>1441.4099999999999</v>
      </c>
      <c r="S1036" s="8">
        <v>1.791617</v>
      </c>
      <c r="T1036" s="82">
        <v>1318.6299999999999</v>
      </c>
      <c r="U1036" s="81" t="str">
        <f t="shared" si="32"/>
        <v>52020</v>
      </c>
      <c r="V1036" s="80" t="str">
        <f t="shared" si="33"/>
        <v>91 a 120 dias</v>
      </c>
    </row>
    <row r="1037" spans="1:22" x14ac:dyDescent="0.3">
      <c r="A1037" s="4">
        <v>44316</v>
      </c>
      <c r="B1037" s="8">
        <v>29894663000189</v>
      </c>
      <c r="C1037" s="8" t="s">
        <v>96</v>
      </c>
      <c r="D1037" s="4">
        <v>43978</v>
      </c>
      <c r="E1037" s="8">
        <v>307.27999999999997</v>
      </c>
      <c r="F1037" s="4">
        <v>44081</v>
      </c>
      <c r="G1037" s="8">
        <v>-235</v>
      </c>
      <c r="H1037" s="4">
        <v>45754</v>
      </c>
      <c r="I1037" s="8">
        <v>1438</v>
      </c>
      <c r="J1037" s="8">
        <v>308922715</v>
      </c>
      <c r="K1037" s="8">
        <v>60</v>
      </c>
      <c r="N1037" s="8">
        <v>1.3599999999999999</v>
      </c>
      <c r="O1037" s="71">
        <v>12598.390000000001</v>
      </c>
      <c r="P1037" s="8">
        <v>12453.639999999998</v>
      </c>
      <c r="Q1037" s="8">
        <v>1.7110799999999999</v>
      </c>
      <c r="R1037" s="8">
        <v>13355.85</v>
      </c>
      <c r="S1037" s="8">
        <v>1.7110799999999999</v>
      </c>
      <c r="T1037" s="82">
        <v>12598.390000000001</v>
      </c>
      <c r="U1037" s="81" t="str">
        <f t="shared" si="32"/>
        <v>52020</v>
      </c>
      <c r="V1037" s="80" t="str">
        <f t="shared" si="33"/>
        <v>Acima de 120 dias</v>
      </c>
    </row>
    <row r="1038" spans="1:22" x14ac:dyDescent="0.3">
      <c r="A1038" s="4">
        <v>44316</v>
      </c>
      <c r="B1038" s="8">
        <v>29894663000189</v>
      </c>
      <c r="C1038" s="8" t="s">
        <v>96</v>
      </c>
      <c r="D1038" s="4">
        <v>43978</v>
      </c>
      <c r="E1038" s="8">
        <v>279.67</v>
      </c>
      <c r="F1038" s="4">
        <v>44142</v>
      </c>
      <c r="G1038" s="8">
        <v>-174</v>
      </c>
      <c r="H1038" s="4">
        <v>46514</v>
      </c>
      <c r="I1038" s="8">
        <v>2198</v>
      </c>
      <c r="J1038" s="8">
        <v>308933443</v>
      </c>
      <c r="K1038" s="8">
        <v>84</v>
      </c>
      <c r="N1038" s="8">
        <v>1.4416359999999999</v>
      </c>
      <c r="O1038" s="71">
        <v>13162.710000000001</v>
      </c>
      <c r="P1038" s="8">
        <v>13595.97</v>
      </c>
      <c r="Q1038" s="8">
        <v>1.7893969999999999</v>
      </c>
      <c r="R1038" s="8">
        <v>14376.28</v>
      </c>
      <c r="S1038" s="8">
        <v>1.7893969999999999</v>
      </c>
      <c r="T1038" s="82">
        <v>13162.710000000001</v>
      </c>
      <c r="U1038" s="81" t="str">
        <f t="shared" si="32"/>
        <v>52020</v>
      </c>
      <c r="V1038" s="80" t="str">
        <f t="shared" si="33"/>
        <v>Acima de 120 dias</v>
      </c>
    </row>
    <row r="1039" spans="1:22" x14ac:dyDescent="0.3">
      <c r="A1039" s="4">
        <v>44316</v>
      </c>
      <c r="B1039" s="8">
        <v>29894663000189</v>
      </c>
      <c r="C1039" s="8" t="s">
        <v>96</v>
      </c>
      <c r="D1039" s="4">
        <v>44001</v>
      </c>
      <c r="E1039" s="8">
        <v>313.5</v>
      </c>
      <c r="F1039" s="4">
        <v>44262</v>
      </c>
      <c r="G1039" s="8">
        <v>-54</v>
      </c>
      <c r="H1039" s="4">
        <v>45419</v>
      </c>
      <c r="I1039" s="8">
        <v>1103</v>
      </c>
      <c r="J1039" s="8">
        <v>308933993</v>
      </c>
      <c r="K1039" s="8">
        <v>48</v>
      </c>
      <c r="N1039" s="8">
        <v>1.3599999999999999</v>
      </c>
      <c r="O1039" s="71">
        <v>9173.98</v>
      </c>
      <c r="P1039" s="8">
        <v>10845.02</v>
      </c>
      <c r="Q1039" s="8">
        <v>1.798996</v>
      </c>
      <c r="R1039" s="8">
        <v>9801.56</v>
      </c>
      <c r="S1039" s="8">
        <v>1.798996</v>
      </c>
      <c r="T1039" s="82">
        <v>9173.98</v>
      </c>
      <c r="U1039" s="81" t="str">
        <f t="shared" si="32"/>
        <v>62020</v>
      </c>
      <c r="V1039" s="80" t="str">
        <f t="shared" si="33"/>
        <v>31 a 60 dias</v>
      </c>
    </row>
    <row r="1040" spans="1:22" x14ac:dyDescent="0.3">
      <c r="A1040" s="4">
        <v>44316</v>
      </c>
      <c r="B1040" s="8">
        <v>29894663000189</v>
      </c>
      <c r="C1040" s="8" t="s">
        <v>96</v>
      </c>
      <c r="D1040" s="4">
        <v>44040</v>
      </c>
      <c r="E1040" s="8">
        <v>160</v>
      </c>
      <c r="F1040" s="4">
        <v>44323</v>
      </c>
      <c r="G1040" s="8">
        <v>7</v>
      </c>
      <c r="H1040" s="4">
        <v>46545</v>
      </c>
      <c r="I1040" s="8">
        <v>2229</v>
      </c>
      <c r="J1040" s="8">
        <v>308945776</v>
      </c>
      <c r="K1040" s="8">
        <v>84</v>
      </c>
      <c r="N1040" s="8">
        <v>1.4502303188931742</v>
      </c>
      <c r="O1040" s="71">
        <v>6595.61</v>
      </c>
      <c r="P1040" s="8">
        <v>7712.819999999997</v>
      </c>
      <c r="Q1040" s="8">
        <v>1.7989999999999999</v>
      </c>
      <c r="R1040" s="8">
        <v>7301.43</v>
      </c>
      <c r="S1040" s="8">
        <v>1.7989999999999999</v>
      </c>
      <c r="T1040" s="82">
        <v>6595.61</v>
      </c>
      <c r="U1040" s="81" t="str">
        <f t="shared" si="32"/>
        <v>72020</v>
      </c>
      <c r="V1040" s="80" t="str">
        <f t="shared" si="33"/>
        <v>1 a 30 dias</v>
      </c>
    </row>
    <row r="1041" spans="1:22" x14ac:dyDescent="0.3">
      <c r="A1041" s="4">
        <v>44316</v>
      </c>
      <c r="B1041" s="8">
        <v>29894663000189</v>
      </c>
      <c r="C1041" s="8" t="s">
        <v>96</v>
      </c>
      <c r="D1041" s="4">
        <v>43978</v>
      </c>
      <c r="E1041" s="8">
        <v>936</v>
      </c>
      <c r="F1041" s="4">
        <v>44234</v>
      </c>
      <c r="G1041" s="8">
        <v>-82</v>
      </c>
      <c r="H1041" s="4">
        <v>45026</v>
      </c>
      <c r="I1041" s="8">
        <v>710</v>
      </c>
      <c r="J1041" s="8">
        <v>309018624</v>
      </c>
      <c r="K1041" s="8">
        <v>36</v>
      </c>
      <c r="N1041" s="8">
        <v>1.3599999999999999</v>
      </c>
      <c r="O1041" s="71">
        <v>21462.3</v>
      </c>
      <c r="P1041" s="8">
        <v>26064.99</v>
      </c>
      <c r="Q1041" s="8">
        <v>1.6776470000000001</v>
      </c>
      <c r="R1041" s="8">
        <v>22110.31</v>
      </c>
      <c r="S1041" s="8">
        <v>1.6776470000000001</v>
      </c>
      <c r="T1041" s="82">
        <v>21462.3</v>
      </c>
      <c r="U1041" s="81" t="str">
        <f t="shared" si="32"/>
        <v>52020</v>
      </c>
      <c r="V1041" s="80" t="str">
        <f t="shared" si="33"/>
        <v>61 a 90 dias</v>
      </c>
    </row>
    <row r="1042" spans="1:22" x14ac:dyDescent="0.3">
      <c r="A1042" s="4">
        <v>44316</v>
      </c>
      <c r="B1042" s="8">
        <v>29894663000189</v>
      </c>
      <c r="C1042" s="8" t="s">
        <v>96</v>
      </c>
      <c r="D1042" s="4">
        <v>43978</v>
      </c>
      <c r="E1042" s="8">
        <v>41.65</v>
      </c>
      <c r="F1042" s="4">
        <v>44172</v>
      </c>
      <c r="G1042" s="8">
        <v>-144</v>
      </c>
      <c r="H1042" s="4">
        <v>46119</v>
      </c>
      <c r="I1042" s="8">
        <v>1803</v>
      </c>
      <c r="J1042" s="8">
        <v>309020639</v>
      </c>
      <c r="K1042" s="8">
        <v>72</v>
      </c>
      <c r="N1042" s="8">
        <v>1.4949999999999999</v>
      </c>
      <c r="O1042" s="71">
        <v>1666.26</v>
      </c>
      <c r="P1042" s="8">
        <v>1819.8099999999993</v>
      </c>
      <c r="Q1042" s="8">
        <v>2.033121</v>
      </c>
      <c r="R1042" s="8">
        <v>1868.73</v>
      </c>
      <c r="S1042" s="8">
        <v>2.033121</v>
      </c>
      <c r="T1042" s="82">
        <v>1666.26</v>
      </c>
      <c r="U1042" s="81" t="str">
        <f t="shared" si="32"/>
        <v>52020</v>
      </c>
      <c r="V1042" s="80" t="str">
        <f t="shared" si="33"/>
        <v>Acima de 120 dias</v>
      </c>
    </row>
    <row r="1043" spans="1:22" x14ac:dyDescent="0.3">
      <c r="A1043" s="4">
        <v>44316</v>
      </c>
      <c r="B1043" s="8">
        <v>29894663000189</v>
      </c>
      <c r="C1043" s="8" t="s">
        <v>96</v>
      </c>
      <c r="D1043" s="4">
        <v>44001</v>
      </c>
      <c r="E1043" s="8">
        <v>153.1</v>
      </c>
      <c r="F1043" s="4">
        <v>44019</v>
      </c>
      <c r="G1043" s="8">
        <v>-297</v>
      </c>
      <c r="H1043" s="4">
        <v>46514</v>
      </c>
      <c r="I1043" s="8">
        <v>2198</v>
      </c>
      <c r="J1043" s="8">
        <v>309029966</v>
      </c>
      <c r="K1043" s="8">
        <v>84</v>
      </c>
      <c r="N1043" s="8">
        <v>1.3599999999999999</v>
      </c>
      <c r="O1043" s="71">
        <v>8653.89</v>
      </c>
      <c r="P1043" s="8">
        <v>7576.8</v>
      </c>
      <c r="Q1043" s="8">
        <v>1.3589279999999999</v>
      </c>
      <c r="R1043" s="8">
        <v>8653.33</v>
      </c>
      <c r="S1043" s="8">
        <v>1.3589279999999999</v>
      </c>
      <c r="T1043" s="82">
        <v>8653.89</v>
      </c>
      <c r="U1043" s="81" t="str">
        <f t="shared" si="32"/>
        <v>62020</v>
      </c>
      <c r="V1043" s="80" t="str">
        <f t="shared" si="33"/>
        <v>Acima de 120 dias</v>
      </c>
    </row>
    <row r="1044" spans="1:22" x14ac:dyDescent="0.3">
      <c r="A1044" s="4">
        <v>44316</v>
      </c>
      <c r="B1044" s="8">
        <v>29894663000189</v>
      </c>
      <c r="C1044" s="8" t="s">
        <v>96</v>
      </c>
      <c r="D1044" s="4">
        <v>44001</v>
      </c>
      <c r="E1044" s="8">
        <v>212.73</v>
      </c>
      <c r="F1044" s="4">
        <v>44234</v>
      </c>
      <c r="G1044" s="8">
        <v>-82</v>
      </c>
      <c r="H1044" s="4">
        <v>46514</v>
      </c>
      <c r="I1044" s="8">
        <v>2198</v>
      </c>
      <c r="J1044" s="8">
        <v>309032826</v>
      </c>
      <c r="K1044" s="8">
        <v>84</v>
      </c>
      <c r="N1044" s="8">
        <v>1.4407203270624582</v>
      </c>
      <c r="O1044" s="71">
        <v>9382.86</v>
      </c>
      <c r="P1044" s="8">
        <v>10245.17</v>
      </c>
      <c r="Q1044" s="8">
        <v>1.7857879999999999</v>
      </c>
      <c r="R1044" s="8">
        <v>10299.700000000001</v>
      </c>
      <c r="S1044" s="8">
        <v>1.7857879999999999</v>
      </c>
      <c r="T1044" s="82">
        <v>9382.86</v>
      </c>
      <c r="U1044" s="81" t="str">
        <f t="shared" si="32"/>
        <v>62020</v>
      </c>
      <c r="V1044" s="80" t="str">
        <f t="shared" si="33"/>
        <v>61 a 90 dias</v>
      </c>
    </row>
    <row r="1045" spans="1:22" x14ac:dyDescent="0.3">
      <c r="A1045" s="4">
        <v>44316</v>
      </c>
      <c r="B1045" s="8">
        <v>29894663000189</v>
      </c>
      <c r="C1045" s="8" t="s">
        <v>96</v>
      </c>
      <c r="D1045" s="4">
        <v>44001</v>
      </c>
      <c r="E1045" s="8">
        <v>116.95</v>
      </c>
      <c r="F1045" s="4">
        <v>44323</v>
      </c>
      <c r="G1045" s="8">
        <v>7</v>
      </c>
      <c r="H1045" s="4">
        <v>46514</v>
      </c>
      <c r="I1045" s="8">
        <v>2198</v>
      </c>
      <c r="J1045" s="8">
        <v>309036773</v>
      </c>
      <c r="K1045" s="8">
        <v>84</v>
      </c>
      <c r="N1045" s="8">
        <v>1.4378866684487921</v>
      </c>
      <c r="O1045" s="71">
        <v>4811.5599999999995</v>
      </c>
      <c r="P1045" s="8">
        <v>5637.7699999999986</v>
      </c>
      <c r="Q1045" s="8">
        <v>1.782756</v>
      </c>
      <c r="R1045" s="8">
        <v>5315.9299999999994</v>
      </c>
      <c r="S1045" s="8">
        <v>1.782756</v>
      </c>
      <c r="T1045" s="82">
        <v>4811.5599999999995</v>
      </c>
      <c r="U1045" s="81" t="str">
        <f t="shared" si="32"/>
        <v>62020</v>
      </c>
      <c r="V1045" s="80" t="str">
        <f t="shared" si="33"/>
        <v>1 a 30 dias</v>
      </c>
    </row>
    <row r="1046" spans="1:22" x14ac:dyDescent="0.3">
      <c r="A1046" s="4">
        <v>44316</v>
      </c>
      <c r="B1046" s="8">
        <v>29894663000189</v>
      </c>
      <c r="C1046" s="8" t="s">
        <v>96</v>
      </c>
      <c r="D1046" s="4">
        <v>44074</v>
      </c>
      <c r="E1046" s="8">
        <v>81.88</v>
      </c>
      <c r="F1046" s="4">
        <v>44203</v>
      </c>
      <c r="G1046" s="8">
        <v>-113</v>
      </c>
      <c r="H1046" s="4">
        <v>46575</v>
      </c>
      <c r="I1046" s="8">
        <v>2259</v>
      </c>
      <c r="J1046" s="8">
        <v>309053584</v>
      </c>
      <c r="K1046" s="8">
        <v>84</v>
      </c>
      <c r="N1046" s="8">
        <v>1.4350720135613493</v>
      </c>
      <c r="O1046" s="71">
        <v>3739.92</v>
      </c>
      <c r="P1046" s="8">
        <v>3973.6800000000007</v>
      </c>
      <c r="Q1046" s="8">
        <v>1.7830710000000001</v>
      </c>
      <c r="R1046" s="8">
        <v>4109.1499999999996</v>
      </c>
      <c r="S1046" s="8">
        <v>1.7830710000000001</v>
      </c>
      <c r="T1046" s="82">
        <v>3739.92</v>
      </c>
      <c r="U1046" s="81" t="str">
        <f t="shared" si="32"/>
        <v>82020</v>
      </c>
      <c r="V1046" s="80" t="str">
        <f t="shared" si="33"/>
        <v>91 a 120 dias</v>
      </c>
    </row>
    <row r="1047" spans="1:22" x14ac:dyDescent="0.3">
      <c r="A1047" s="4">
        <v>44316</v>
      </c>
      <c r="B1047" s="8">
        <v>29894663000189</v>
      </c>
      <c r="C1047" s="8" t="s">
        <v>96</v>
      </c>
      <c r="D1047" s="4">
        <v>44074</v>
      </c>
      <c r="E1047" s="8">
        <v>100</v>
      </c>
      <c r="F1047" s="4">
        <v>44172</v>
      </c>
      <c r="G1047" s="8">
        <v>-144</v>
      </c>
      <c r="H1047" s="4">
        <v>46638</v>
      </c>
      <c r="I1047" s="8">
        <v>2322</v>
      </c>
      <c r="J1047" s="8">
        <v>309078116</v>
      </c>
      <c r="K1047" s="8">
        <v>84</v>
      </c>
      <c r="N1047" s="8">
        <v>1.4021189999999999</v>
      </c>
      <c r="O1047" s="71">
        <v>4776.32</v>
      </c>
      <c r="P1047" s="8">
        <v>4868.09</v>
      </c>
      <c r="Q1047" s="8">
        <v>1.7372399999999999</v>
      </c>
      <c r="R1047" s="8">
        <v>5233.87</v>
      </c>
      <c r="S1047" s="8">
        <v>1.7372399999999999</v>
      </c>
      <c r="T1047" s="82">
        <v>4776.32</v>
      </c>
      <c r="U1047" s="81" t="str">
        <f t="shared" si="32"/>
        <v>82020</v>
      </c>
      <c r="V1047" s="80" t="str">
        <f t="shared" si="33"/>
        <v>Acima de 120 dias</v>
      </c>
    </row>
    <row r="1048" spans="1:22" x14ac:dyDescent="0.3">
      <c r="A1048" s="4">
        <v>44316</v>
      </c>
      <c r="B1048" s="8">
        <v>29894663000189</v>
      </c>
      <c r="C1048" s="8" t="s">
        <v>96</v>
      </c>
      <c r="D1048" s="4">
        <v>43936</v>
      </c>
      <c r="E1048" s="8">
        <v>85.56</v>
      </c>
      <c r="F1048" s="4">
        <v>44081</v>
      </c>
      <c r="G1048" s="8">
        <v>-235</v>
      </c>
      <c r="H1048" s="4">
        <v>46090</v>
      </c>
      <c r="I1048" s="8">
        <v>1774</v>
      </c>
      <c r="J1048" s="8">
        <v>309115611</v>
      </c>
      <c r="K1048" s="8">
        <v>72</v>
      </c>
      <c r="N1048" s="8">
        <v>1.3599999999999999</v>
      </c>
      <c r="O1048" s="71">
        <v>3980.87</v>
      </c>
      <c r="P1048" s="8">
        <v>3869.8599999999992</v>
      </c>
      <c r="Q1048" s="8">
        <v>1.591378</v>
      </c>
      <c r="R1048" s="8">
        <v>4175.13</v>
      </c>
      <c r="S1048" s="8">
        <v>1.591378</v>
      </c>
      <c r="T1048" s="82">
        <v>3980.87</v>
      </c>
      <c r="U1048" s="81" t="str">
        <f t="shared" si="32"/>
        <v>42020</v>
      </c>
      <c r="V1048" s="80" t="str">
        <f t="shared" si="33"/>
        <v>Acima de 120 dias</v>
      </c>
    </row>
    <row r="1049" spans="1:22" x14ac:dyDescent="0.3">
      <c r="A1049" s="4">
        <v>44316</v>
      </c>
      <c r="B1049" s="8">
        <v>29894663000189</v>
      </c>
      <c r="C1049" s="8" t="s">
        <v>96</v>
      </c>
      <c r="D1049" s="4">
        <v>43978</v>
      </c>
      <c r="E1049" s="8">
        <v>54.4</v>
      </c>
      <c r="F1049" s="4">
        <v>44262</v>
      </c>
      <c r="G1049" s="8">
        <v>-54</v>
      </c>
      <c r="H1049" s="4">
        <v>46119</v>
      </c>
      <c r="I1049" s="8">
        <v>1803</v>
      </c>
      <c r="J1049" s="8">
        <v>309117537</v>
      </c>
      <c r="K1049" s="8">
        <v>72</v>
      </c>
      <c r="N1049" s="8">
        <v>1.3599999999999999</v>
      </c>
      <c r="O1049" s="71">
        <v>2251.71</v>
      </c>
      <c r="P1049" s="8">
        <v>2473.35</v>
      </c>
      <c r="Q1049" s="8">
        <v>1.5422149999999999</v>
      </c>
      <c r="R1049" s="8">
        <v>2352.48</v>
      </c>
      <c r="S1049" s="8">
        <v>1.5422149999999999</v>
      </c>
      <c r="T1049" s="82">
        <v>2251.71</v>
      </c>
      <c r="U1049" s="81" t="str">
        <f t="shared" si="32"/>
        <v>52020</v>
      </c>
      <c r="V1049" s="80" t="str">
        <f t="shared" si="33"/>
        <v>31 a 60 dias</v>
      </c>
    </row>
    <row r="1050" spans="1:22" x14ac:dyDescent="0.3">
      <c r="A1050" s="4">
        <v>44316</v>
      </c>
      <c r="B1050" s="8">
        <v>29894663000189</v>
      </c>
      <c r="C1050" s="8" t="s">
        <v>96</v>
      </c>
      <c r="D1050" s="4">
        <v>43978</v>
      </c>
      <c r="E1050" s="8">
        <v>206.45</v>
      </c>
      <c r="F1050" s="4">
        <v>43989</v>
      </c>
      <c r="G1050" s="8">
        <v>-327</v>
      </c>
      <c r="H1050" s="4">
        <v>46119</v>
      </c>
      <c r="I1050" s="8">
        <v>1803</v>
      </c>
      <c r="J1050" s="8">
        <v>309119370</v>
      </c>
      <c r="K1050" s="8">
        <v>72</v>
      </c>
      <c r="N1050" s="8">
        <v>1.5008591305567902</v>
      </c>
      <c r="O1050" s="71">
        <v>9458.31</v>
      </c>
      <c r="P1050" s="8">
        <v>9005.2299999999977</v>
      </c>
      <c r="Q1050" s="8">
        <v>2.0567600000000001</v>
      </c>
      <c r="R1050" s="8">
        <v>10489.59</v>
      </c>
      <c r="S1050" s="8">
        <v>2.0567600000000001</v>
      </c>
      <c r="T1050" s="82">
        <v>9458.31</v>
      </c>
      <c r="U1050" s="81" t="str">
        <f t="shared" si="32"/>
        <v>52020</v>
      </c>
      <c r="V1050" s="80" t="str">
        <f t="shared" si="33"/>
        <v>Acima de 120 dias</v>
      </c>
    </row>
    <row r="1051" spans="1:22" x14ac:dyDescent="0.3">
      <c r="A1051" s="4">
        <v>44316</v>
      </c>
      <c r="B1051" s="8">
        <v>29894663000189</v>
      </c>
      <c r="C1051" s="8" t="s">
        <v>96</v>
      </c>
      <c r="D1051" s="4">
        <v>44074</v>
      </c>
      <c r="E1051" s="8">
        <v>121</v>
      </c>
      <c r="F1051" s="4">
        <v>44234</v>
      </c>
      <c r="G1051" s="8">
        <v>-82</v>
      </c>
      <c r="H1051" s="4">
        <v>46638</v>
      </c>
      <c r="I1051" s="8">
        <v>2322</v>
      </c>
      <c r="J1051" s="8">
        <v>309127272</v>
      </c>
      <c r="K1051" s="8">
        <v>84</v>
      </c>
      <c r="N1051" s="8">
        <v>1.4056259999999998</v>
      </c>
      <c r="O1051" s="71">
        <v>5531.49</v>
      </c>
      <c r="P1051" s="8">
        <v>5883.1999999999971</v>
      </c>
      <c r="Q1051" s="8">
        <v>1.7410509999999999</v>
      </c>
      <c r="R1051" s="8">
        <v>6084.77</v>
      </c>
      <c r="S1051" s="8">
        <v>1.7410509999999999</v>
      </c>
      <c r="T1051" s="82">
        <v>5531.49</v>
      </c>
      <c r="U1051" s="81" t="str">
        <f t="shared" si="32"/>
        <v>82020</v>
      </c>
      <c r="V1051" s="80" t="str">
        <f t="shared" si="33"/>
        <v>61 a 90 dias</v>
      </c>
    </row>
    <row r="1052" spans="1:22" x14ac:dyDescent="0.3">
      <c r="A1052" s="4">
        <v>44316</v>
      </c>
      <c r="B1052" s="8">
        <v>29894663000189</v>
      </c>
      <c r="C1052" s="8" t="s">
        <v>96</v>
      </c>
      <c r="D1052" s="4">
        <v>44040</v>
      </c>
      <c r="E1052" s="8">
        <v>78.930000000000007</v>
      </c>
      <c r="F1052" s="4">
        <v>44262</v>
      </c>
      <c r="G1052" s="8">
        <v>-54</v>
      </c>
      <c r="H1052" s="4">
        <v>46545</v>
      </c>
      <c r="I1052" s="8">
        <v>2229</v>
      </c>
      <c r="J1052" s="8">
        <v>309143296</v>
      </c>
      <c r="K1052" s="8">
        <v>84</v>
      </c>
      <c r="N1052" s="8">
        <v>1.4297727457722911</v>
      </c>
      <c r="O1052" s="71">
        <v>3431.71</v>
      </c>
      <c r="P1052" s="8">
        <v>3830.7599999999993</v>
      </c>
      <c r="Q1052" s="8">
        <v>1.777172</v>
      </c>
      <c r="R1052" s="8">
        <v>3781.88</v>
      </c>
      <c r="S1052" s="8">
        <v>1.777172</v>
      </c>
      <c r="T1052" s="82">
        <v>3431.71</v>
      </c>
      <c r="U1052" s="81" t="str">
        <f t="shared" si="32"/>
        <v>72020</v>
      </c>
      <c r="V1052" s="80" t="str">
        <f t="shared" si="33"/>
        <v>31 a 60 dias</v>
      </c>
    </row>
    <row r="1053" spans="1:22" x14ac:dyDescent="0.3">
      <c r="A1053" s="4">
        <v>44316</v>
      </c>
      <c r="B1053" s="8">
        <v>29894663000189</v>
      </c>
      <c r="C1053" s="8" t="s">
        <v>96</v>
      </c>
      <c r="D1053" s="4">
        <v>44099</v>
      </c>
      <c r="E1053" s="8">
        <v>226.5</v>
      </c>
      <c r="F1053" s="4">
        <v>44323</v>
      </c>
      <c r="G1053" s="8">
        <v>7</v>
      </c>
      <c r="H1053" s="4">
        <v>46667</v>
      </c>
      <c r="I1053" s="8">
        <v>2351</v>
      </c>
      <c r="J1053" s="8">
        <v>309151404</v>
      </c>
      <c r="K1053" s="8">
        <v>84</v>
      </c>
      <c r="N1053" s="8">
        <v>1.3997249999999999</v>
      </c>
      <c r="O1053" s="71">
        <v>9754.67</v>
      </c>
      <c r="P1053" s="8">
        <v>11007.58</v>
      </c>
      <c r="Q1053" s="8">
        <v>1.733932</v>
      </c>
      <c r="R1053" s="8">
        <v>10806.77</v>
      </c>
      <c r="S1053" s="8">
        <v>1.733932</v>
      </c>
      <c r="T1053" s="82">
        <v>9754.67</v>
      </c>
      <c r="U1053" s="81" t="str">
        <f t="shared" si="32"/>
        <v>92020</v>
      </c>
      <c r="V1053" s="80" t="str">
        <f t="shared" si="33"/>
        <v>1 a 30 dias</v>
      </c>
    </row>
    <row r="1054" spans="1:22" x14ac:dyDescent="0.3">
      <c r="A1054" s="4">
        <v>44316</v>
      </c>
      <c r="B1054" s="8">
        <v>29894663000189</v>
      </c>
      <c r="C1054" s="8" t="s">
        <v>96</v>
      </c>
      <c r="D1054" s="4">
        <v>44074</v>
      </c>
      <c r="E1054" s="8">
        <v>114.83</v>
      </c>
      <c r="F1054" s="4">
        <v>44323</v>
      </c>
      <c r="G1054" s="8">
        <v>7</v>
      </c>
      <c r="H1054" s="4">
        <v>46575</v>
      </c>
      <c r="I1054" s="8">
        <v>2259</v>
      </c>
      <c r="J1054" s="8">
        <v>309156601</v>
      </c>
      <c r="K1054" s="8">
        <v>84</v>
      </c>
      <c r="N1054" s="8">
        <v>1.4397991265672376</v>
      </c>
      <c r="O1054" s="71">
        <v>4778.62</v>
      </c>
      <c r="P1054" s="8">
        <v>5564.0299999999988</v>
      </c>
      <c r="Q1054" s="8">
        <v>1.7881039999999999</v>
      </c>
      <c r="R1054" s="8">
        <v>5295.88</v>
      </c>
      <c r="S1054" s="8">
        <v>1.7881039999999999</v>
      </c>
      <c r="T1054" s="82">
        <v>4778.62</v>
      </c>
      <c r="U1054" s="81" t="str">
        <f t="shared" si="32"/>
        <v>82020</v>
      </c>
      <c r="V1054" s="80" t="str">
        <f t="shared" si="33"/>
        <v>1 a 30 dias</v>
      </c>
    </row>
    <row r="1055" spans="1:22" x14ac:dyDescent="0.3">
      <c r="A1055" s="4">
        <v>44316</v>
      </c>
      <c r="B1055" s="8">
        <v>29894663000189</v>
      </c>
      <c r="C1055" s="8" t="s">
        <v>96</v>
      </c>
      <c r="D1055" s="4">
        <v>44099</v>
      </c>
      <c r="E1055" s="8">
        <v>69.42</v>
      </c>
      <c r="F1055" s="4">
        <v>44262</v>
      </c>
      <c r="G1055" s="8">
        <v>-54</v>
      </c>
      <c r="H1055" s="4">
        <v>46608</v>
      </c>
      <c r="I1055" s="8">
        <v>2292</v>
      </c>
      <c r="J1055" s="8">
        <v>309159224</v>
      </c>
      <c r="K1055" s="8">
        <v>84</v>
      </c>
      <c r="N1055" s="8">
        <v>1.3663480000000001</v>
      </c>
      <c r="O1055" s="71">
        <v>3113.58</v>
      </c>
      <c r="P1055" s="8">
        <v>3438.6000000000013</v>
      </c>
      <c r="Q1055" s="8">
        <v>1.708944</v>
      </c>
      <c r="R1055" s="8">
        <v>3437.51</v>
      </c>
      <c r="S1055" s="8">
        <v>1.708944</v>
      </c>
      <c r="T1055" s="82">
        <v>3113.58</v>
      </c>
      <c r="U1055" s="81" t="str">
        <f t="shared" si="32"/>
        <v>92020</v>
      </c>
      <c r="V1055" s="80" t="str">
        <f t="shared" si="33"/>
        <v>31 a 60 dias</v>
      </c>
    </row>
    <row r="1056" spans="1:22" x14ac:dyDescent="0.3">
      <c r="A1056" s="4">
        <v>44316</v>
      </c>
      <c r="B1056" s="8">
        <v>29894663000189</v>
      </c>
      <c r="C1056" s="8" t="s">
        <v>96</v>
      </c>
      <c r="D1056" s="4">
        <v>44074</v>
      </c>
      <c r="E1056" s="8">
        <v>276.39999999999998</v>
      </c>
      <c r="F1056" s="4">
        <v>44234</v>
      </c>
      <c r="G1056" s="8">
        <v>-82</v>
      </c>
      <c r="H1056" s="4">
        <v>46575</v>
      </c>
      <c r="I1056" s="8">
        <v>2259</v>
      </c>
      <c r="J1056" s="8">
        <v>309160639</v>
      </c>
      <c r="K1056" s="8">
        <v>84</v>
      </c>
      <c r="N1056" s="8">
        <v>1.4428085689970702</v>
      </c>
      <c r="O1056" s="71">
        <v>12321.18</v>
      </c>
      <c r="P1056" s="8">
        <v>13379.469999999996</v>
      </c>
      <c r="Q1056" s="8">
        <v>1.7912699999999999</v>
      </c>
      <c r="R1056" s="8">
        <v>13564.98</v>
      </c>
      <c r="S1056" s="8">
        <v>1.7912699999999999</v>
      </c>
      <c r="T1056" s="82">
        <v>12321.18</v>
      </c>
      <c r="U1056" s="81" t="str">
        <f t="shared" si="32"/>
        <v>82020</v>
      </c>
      <c r="V1056" s="80" t="str">
        <f t="shared" si="33"/>
        <v>61 a 90 dias</v>
      </c>
    </row>
    <row r="1057" spans="1:22" x14ac:dyDescent="0.3">
      <c r="A1057" s="4">
        <v>44316</v>
      </c>
      <c r="B1057" s="8">
        <v>29894663000189</v>
      </c>
      <c r="C1057" s="8" t="s">
        <v>96</v>
      </c>
      <c r="D1057" s="4">
        <v>44074</v>
      </c>
      <c r="E1057" s="8">
        <v>148</v>
      </c>
      <c r="F1057" s="4">
        <v>44262</v>
      </c>
      <c r="G1057" s="8">
        <v>-54</v>
      </c>
      <c r="H1057" s="4">
        <v>46608</v>
      </c>
      <c r="I1057" s="8">
        <v>2292</v>
      </c>
      <c r="J1057" s="8">
        <v>309165784</v>
      </c>
      <c r="K1057" s="8">
        <v>84</v>
      </c>
      <c r="N1057" s="8">
        <v>1.3599999999999999</v>
      </c>
      <c r="O1057" s="71">
        <v>7287.3</v>
      </c>
      <c r="P1057" s="8">
        <v>7411.83</v>
      </c>
      <c r="Q1057" s="8">
        <v>1.38462</v>
      </c>
      <c r="R1057" s="8">
        <v>7342.38</v>
      </c>
      <c r="S1057" s="8">
        <v>1.38462</v>
      </c>
      <c r="T1057" s="82">
        <v>7287.3</v>
      </c>
      <c r="U1057" s="81" t="str">
        <f t="shared" si="32"/>
        <v>82020</v>
      </c>
      <c r="V1057" s="80" t="str">
        <f t="shared" si="33"/>
        <v>31 a 60 dias</v>
      </c>
    </row>
    <row r="1058" spans="1:22" x14ac:dyDescent="0.3">
      <c r="A1058" s="4">
        <v>44316</v>
      </c>
      <c r="B1058" s="8">
        <v>29894663000189</v>
      </c>
      <c r="C1058" s="8" t="s">
        <v>96</v>
      </c>
      <c r="D1058" s="4">
        <v>44074</v>
      </c>
      <c r="E1058" s="8">
        <v>460.29</v>
      </c>
      <c r="F1058" s="4">
        <v>44172</v>
      </c>
      <c r="G1058" s="8">
        <v>-144</v>
      </c>
      <c r="H1058" s="4">
        <v>46273</v>
      </c>
      <c r="I1058" s="8">
        <v>1957</v>
      </c>
      <c r="J1058" s="8">
        <v>309168665</v>
      </c>
      <c r="K1058" s="8">
        <v>72</v>
      </c>
      <c r="N1058" s="8">
        <v>1.3599999999999999</v>
      </c>
      <c r="O1058" s="71">
        <v>22004.940000000002</v>
      </c>
      <c r="P1058" s="8">
        <v>20857.66</v>
      </c>
      <c r="Q1058" s="8">
        <v>1.4087229999999999</v>
      </c>
      <c r="R1058" s="8">
        <v>22271.379999999997</v>
      </c>
      <c r="S1058" s="8">
        <v>1.4087229999999999</v>
      </c>
      <c r="T1058" s="82">
        <v>22004.940000000002</v>
      </c>
      <c r="U1058" s="81" t="str">
        <f t="shared" si="32"/>
        <v>82020</v>
      </c>
      <c r="V1058" s="80" t="str">
        <f t="shared" si="33"/>
        <v>Acima de 120 dias</v>
      </c>
    </row>
    <row r="1059" spans="1:22" x14ac:dyDescent="0.3">
      <c r="A1059" s="4">
        <v>44316</v>
      </c>
      <c r="B1059" s="8">
        <v>29894663000189</v>
      </c>
      <c r="C1059" s="8" t="s">
        <v>96</v>
      </c>
      <c r="D1059" s="4">
        <v>44001</v>
      </c>
      <c r="E1059" s="8">
        <v>128.04</v>
      </c>
      <c r="F1059" s="4">
        <v>44142</v>
      </c>
      <c r="G1059" s="8">
        <v>-174</v>
      </c>
      <c r="H1059" s="4">
        <v>46514</v>
      </c>
      <c r="I1059" s="8">
        <v>2198</v>
      </c>
      <c r="J1059" s="8">
        <v>309231750</v>
      </c>
      <c r="K1059" s="8">
        <v>84</v>
      </c>
      <c r="N1059" s="8">
        <v>1.4493195928754088</v>
      </c>
      <c r="O1059" s="71">
        <v>6018.16</v>
      </c>
      <c r="P1059" s="8">
        <v>6148.7899999999981</v>
      </c>
      <c r="Q1059" s="8">
        <v>1.7948599999999999</v>
      </c>
      <c r="R1059" s="8">
        <v>6568.5999999999995</v>
      </c>
      <c r="S1059" s="8">
        <v>1.7948599999999999</v>
      </c>
      <c r="T1059" s="82">
        <v>6018.16</v>
      </c>
      <c r="U1059" s="81" t="str">
        <f t="shared" si="32"/>
        <v>62020</v>
      </c>
      <c r="V1059" s="80" t="str">
        <f t="shared" si="33"/>
        <v>Acima de 120 dias</v>
      </c>
    </row>
    <row r="1060" spans="1:22" x14ac:dyDescent="0.3">
      <c r="A1060" s="4">
        <v>44316</v>
      </c>
      <c r="B1060" s="8">
        <v>29894663000189</v>
      </c>
      <c r="C1060" s="8" t="s">
        <v>96</v>
      </c>
      <c r="D1060" s="4">
        <v>44074</v>
      </c>
      <c r="E1060" s="8">
        <v>71.209999999999994</v>
      </c>
      <c r="F1060" s="4">
        <v>44172</v>
      </c>
      <c r="G1060" s="8">
        <v>-144</v>
      </c>
      <c r="H1060" s="4">
        <v>46575</v>
      </c>
      <c r="I1060" s="8">
        <v>2259</v>
      </c>
      <c r="J1060" s="8">
        <v>309235529</v>
      </c>
      <c r="K1060" s="8">
        <v>84</v>
      </c>
      <c r="N1060" s="8">
        <v>1.4115135622151551</v>
      </c>
      <c r="O1060" s="71">
        <v>3345.1800000000003</v>
      </c>
      <c r="P1060" s="8">
        <v>3482.9600000000014</v>
      </c>
      <c r="Q1060" s="8">
        <v>1.757965</v>
      </c>
      <c r="R1060" s="8">
        <v>3668.4799999999996</v>
      </c>
      <c r="S1060" s="8">
        <v>1.757965</v>
      </c>
      <c r="T1060" s="82">
        <v>3345.1800000000003</v>
      </c>
      <c r="U1060" s="81" t="str">
        <f t="shared" si="32"/>
        <v>82020</v>
      </c>
      <c r="V1060" s="80" t="str">
        <f t="shared" si="33"/>
        <v>Acima de 120 dias</v>
      </c>
    </row>
    <row r="1061" spans="1:22" x14ac:dyDescent="0.3">
      <c r="A1061" s="4">
        <v>44316</v>
      </c>
      <c r="B1061" s="8">
        <v>29894663000189</v>
      </c>
      <c r="C1061" s="8" t="s">
        <v>96</v>
      </c>
      <c r="D1061" s="4">
        <v>43978</v>
      </c>
      <c r="E1061" s="8">
        <v>130.49</v>
      </c>
      <c r="F1061" s="4">
        <v>44019</v>
      </c>
      <c r="G1061" s="8">
        <v>-297</v>
      </c>
      <c r="H1061" s="4">
        <v>46514</v>
      </c>
      <c r="I1061" s="8">
        <v>2198</v>
      </c>
      <c r="J1061" s="8">
        <v>309237460</v>
      </c>
      <c r="K1061" s="8">
        <v>84</v>
      </c>
      <c r="N1061" s="8">
        <v>1.3987829999999999</v>
      </c>
      <c r="O1061" s="71">
        <v>6732.88</v>
      </c>
      <c r="P1061" s="8">
        <v>6435.9600000000037</v>
      </c>
      <c r="Q1061" s="8">
        <v>1.7436579999999999</v>
      </c>
      <c r="R1061" s="8">
        <v>7305.51</v>
      </c>
      <c r="S1061" s="8">
        <v>1.7436579999999999</v>
      </c>
      <c r="T1061" s="82">
        <v>6732.88</v>
      </c>
      <c r="U1061" s="81" t="str">
        <f t="shared" si="32"/>
        <v>52020</v>
      </c>
      <c r="V1061" s="80" t="str">
        <f t="shared" si="33"/>
        <v>Acima de 120 dias</v>
      </c>
    </row>
    <row r="1062" spans="1:22" x14ac:dyDescent="0.3">
      <c r="A1062" s="4">
        <v>44316</v>
      </c>
      <c r="B1062" s="8">
        <v>29894663000189</v>
      </c>
      <c r="C1062" s="8" t="s">
        <v>96</v>
      </c>
      <c r="D1062" s="4">
        <v>44040</v>
      </c>
      <c r="E1062" s="8">
        <v>41.55</v>
      </c>
      <c r="F1062" s="4">
        <v>44172</v>
      </c>
      <c r="G1062" s="8">
        <v>-144</v>
      </c>
      <c r="H1062" s="4">
        <v>46545</v>
      </c>
      <c r="I1062" s="8">
        <v>2229</v>
      </c>
      <c r="J1062" s="8">
        <v>309239276</v>
      </c>
      <c r="K1062" s="8">
        <v>84</v>
      </c>
      <c r="N1062" s="8">
        <v>1.39840278393441</v>
      </c>
      <c r="O1062" s="71">
        <v>1947.6</v>
      </c>
      <c r="P1062" s="8">
        <v>2037.7799999999997</v>
      </c>
      <c r="Q1062" s="8">
        <v>1.743749</v>
      </c>
      <c r="R1062" s="8">
        <v>2133.5700000000002</v>
      </c>
      <c r="S1062" s="8">
        <v>1.743749</v>
      </c>
      <c r="T1062" s="82">
        <v>1947.6</v>
      </c>
      <c r="U1062" s="81" t="str">
        <f t="shared" si="32"/>
        <v>72020</v>
      </c>
      <c r="V1062" s="80" t="str">
        <f t="shared" si="33"/>
        <v>Acima de 120 dias</v>
      </c>
    </row>
    <row r="1063" spans="1:22" x14ac:dyDescent="0.3">
      <c r="A1063" s="4">
        <v>44316</v>
      </c>
      <c r="B1063" s="8">
        <v>29894663000189</v>
      </c>
      <c r="C1063" s="8" t="s">
        <v>96</v>
      </c>
      <c r="D1063" s="4">
        <v>44074</v>
      </c>
      <c r="E1063" s="8">
        <v>780.85</v>
      </c>
      <c r="F1063" s="4">
        <v>44293</v>
      </c>
      <c r="G1063" s="8">
        <v>-23</v>
      </c>
      <c r="H1063" s="4">
        <v>46575</v>
      </c>
      <c r="I1063" s="8">
        <v>2259</v>
      </c>
      <c r="J1063" s="8">
        <v>309259714</v>
      </c>
      <c r="K1063" s="8">
        <v>84</v>
      </c>
      <c r="N1063" s="8">
        <v>1.4396680086291549</v>
      </c>
      <c r="O1063" s="71">
        <v>33277.17</v>
      </c>
      <c r="P1063" s="8">
        <v>37837.240000000005</v>
      </c>
      <c r="Q1063" s="8">
        <v>1.7879309999999999</v>
      </c>
      <c r="R1063" s="8">
        <v>36794.42</v>
      </c>
      <c r="S1063" s="8">
        <v>1.7879309999999999</v>
      </c>
      <c r="T1063" s="82">
        <v>33277.17</v>
      </c>
      <c r="U1063" s="81" t="str">
        <f t="shared" si="32"/>
        <v>82020</v>
      </c>
      <c r="V1063" s="80" t="str">
        <f t="shared" si="33"/>
        <v>1 a 30 dias</v>
      </c>
    </row>
    <row r="1064" spans="1:22" x14ac:dyDescent="0.3">
      <c r="A1064" s="4">
        <v>44316</v>
      </c>
      <c r="B1064" s="8">
        <v>29894663000189</v>
      </c>
      <c r="C1064" s="8" t="s">
        <v>96</v>
      </c>
      <c r="D1064" s="4">
        <v>44074</v>
      </c>
      <c r="E1064" s="8">
        <v>101.04</v>
      </c>
      <c r="F1064" s="4">
        <v>44172</v>
      </c>
      <c r="G1064" s="8">
        <v>-144</v>
      </c>
      <c r="H1064" s="4">
        <v>46149</v>
      </c>
      <c r="I1064" s="8">
        <v>1833</v>
      </c>
      <c r="J1064" s="8">
        <v>309332815</v>
      </c>
      <c r="K1064" s="8">
        <v>72</v>
      </c>
      <c r="N1064" s="8">
        <v>1.400382319157925</v>
      </c>
      <c r="O1064" s="71">
        <v>4283.09</v>
      </c>
      <c r="P1064" s="8">
        <v>4473.489999999998</v>
      </c>
      <c r="Q1064" s="8">
        <v>1.793283</v>
      </c>
      <c r="R1064" s="8">
        <v>4673.57</v>
      </c>
      <c r="S1064" s="8">
        <v>1.793283</v>
      </c>
      <c r="T1064" s="82">
        <v>4283.09</v>
      </c>
      <c r="U1064" s="81" t="str">
        <f t="shared" si="32"/>
        <v>82020</v>
      </c>
      <c r="V1064" s="80" t="str">
        <f t="shared" si="33"/>
        <v>Acima de 120 dias</v>
      </c>
    </row>
    <row r="1065" spans="1:22" x14ac:dyDescent="0.3">
      <c r="A1065" s="4">
        <v>44316</v>
      </c>
      <c r="B1065" s="8">
        <v>29894663000189</v>
      </c>
      <c r="C1065" s="8" t="s">
        <v>96</v>
      </c>
      <c r="D1065" s="4">
        <v>44040</v>
      </c>
      <c r="E1065" s="8">
        <v>560</v>
      </c>
      <c r="F1065" s="4">
        <v>44262</v>
      </c>
      <c r="G1065" s="8">
        <v>-54</v>
      </c>
      <c r="H1065" s="4">
        <v>46545</v>
      </c>
      <c r="I1065" s="8">
        <v>2229</v>
      </c>
      <c r="J1065" s="8">
        <v>309337723</v>
      </c>
      <c r="K1065" s="8">
        <v>84</v>
      </c>
      <c r="N1065" s="8">
        <v>1.3599999999999999</v>
      </c>
      <c r="O1065" s="71">
        <v>26464.53</v>
      </c>
      <c r="P1065" s="8">
        <v>27821.039999999997</v>
      </c>
      <c r="Q1065" s="8">
        <v>1.477185</v>
      </c>
      <c r="R1065" s="8">
        <v>27377.87</v>
      </c>
      <c r="S1065" s="8">
        <v>1.477185</v>
      </c>
      <c r="T1065" s="82">
        <v>26464.53</v>
      </c>
      <c r="U1065" s="81" t="str">
        <f t="shared" si="32"/>
        <v>72020</v>
      </c>
      <c r="V1065" s="80" t="str">
        <f t="shared" si="33"/>
        <v>31 a 60 dias</v>
      </c>
    </row>
    <row r="1066" spans="1:22" x14ac:dyDescent="0.3">
      <c r="A1066" s="4">
        <v>44316</v>
      </c>
      <c r="B1066" s="8">
        <v>29894663000189</v>
      </c>
      <c r="C1066" s="8" t="s">
        <v>96</v>
      </c>
      <c r="D1066" s="4">
        <v>43978</v>
      </c>
      <c r="E1066" s="8">
        <v>202.06</v>
      </c>
      <c r="F1066" s="4">
        <v>44142</v>
      </c>
      <c r="G1066" s="8">
        <v>-174</v>
      </c>
      <c r="H1066" s="4">
        <v>46545</v>
      </c>
      <c r="I1066" s="8">
        <v>2229</v>
      </c>
      <c r="J1066" s="8">
        <v>309338753</v>
      </c>
      <c r="K1066" s="8">
        <v>84</v>
      </c>
      <c r="N1066" s="8">
        <v>1.409508</v>
      </c>
      <c r="O1066" s="71">
        <v>9671.56</v>
      </c>
      <c r="P1066" s="8">
        <v>9789.8800000000047</v>
      </c>
      <c r="Q1066" s="8">
        <v>1.7446029999999999</v>
      </c>
      <c r="R1066" s="8">
        <v>10546.35</v>
      </c>
      <c r="S1066" s="8">
        <v>1.7446029999999999</v>
      </c>
      <c r="T1066" s="82">
        <v>9671.56</v>
      </c>
      <c r="U1066" s="81" t="str">
        <f t="shared" si="32"/>
        <v>52020</v>
      </c>
      <c r="V1066" s="80" t="str">
        <f t="shared" si="33"/>
        <v>Acima de 120 dias</v>
      </c>
    </row>
    <row r="1067" spans="1:22" x14ac:dyDescent="0.3">
      <c r="A1067" s="4">
        <v>44316</v>
      </c>
      <c r="B1067" s="8">
        <v>29894663000189</v>
      </c>
      <c r="C1067" s="8" t="s">
        <v>96</v>
      </c>
      <c r="D1067" s="4">
        <v>44099</v>
      </c>
      <c r="E1067" s="8">
        <v>135.31</v>
      </c>
      <c r="F1067" s="4">
        <v>44262</v>
      </c>
      <c r="G1067" s="8">
        <v>-54</v>
      </c>
      <c r="H1067" s="4">
        <v>45145</v>
      </c>
      <c r="I1067" s="8">
        <v>829</v>
      </c>
      <c r="J1067" s="8">
        <v>309366674</v>
      </c>
      <c r="K1067" s="8">
        <v>36</v>
      </c>
      <c r="N1067" s="8">
        <v>1.3599999999999999</v>
      </c>
      <c r="O1067" s="71">
        <v>3277.75</v>
      </c>
      <c r="P1067" s="8">
        <v>3766.94</v>
      </c>
      <c r="Q1067" s="8">
        <v>1.791806</v>
      </c>
      <c r="R1067" s="8">
        <v>3443.3599999999997</v>
      </c>
      <c r="S1067" s="8">
        <v>1.791806</v>
      </c>
      <c r="T1067" s="82">
        <v>3277.75</v>
      </c>
      <c r="U1067" s="81" t="str">
        <f t="shared" si="32"/>
        <v>92020</v>
      </c>
      <c r="V1067" s="80" t="str">
        <f t="shared" si="33"/>
        <v>31 a 60 dias</v>
      </c>
    </row>
    <row r="1068" spans="1:22" x14ac:dyDescent="0.3">
      <c r="A1068" s="4">
        <v>44316</v>
      </c>
      <c r="B1068" s="8">
        <v>29894663000189</v>
      </c>
      <c r="C1068" s="8" t="s">
        <v>96</v>
      </c>
      <c r="D1068" s="4">
        <v>44074</v>
      </c>
      <c r="E1068" s="8">
        <v>100.9</v>
      </c>
      <c r="F1068" s="4">
        <v>44234</v>
      </c>
      <c r="G1068" s="8">
        <v>-82</v>
      </c>
      <c r="H1068" s="4">
        <v>46638</v>
      </c>
      <c r="I1068" s="8">
        <v>2322</v>
      </c>
      <c r="J1068" s="8">
        <v>309379573</v>
      </c>
      <c r="K1068" s="8">
        <v>84</v>
      </c>
      <c r="N1068" s="8">
        <v>1.4521809999999999</v>
      </c>
      <c r="O1068" s="71">
        <v>4550.63</v>
      </c>
      <c r="P1068" s="8">
        <v>4827.82</v>
      </c>
      <c r="Q1068" s="8">
        <v>1.7904770000000001</v>
      </c>
      <c r="R1068" s="8">
        <v>5005.7700000000004</v>
      </c>
      <c r="S1068" s="8">
        <v>1.7904770000000001</v>
      </c>
      <c r="T1068" s="82">
        <v>4550.63</v>
      </c>
      <c r="U1068" s="81" t="str">
        <f t="shared" si="32"/>
        <v>82020</v>
      </c>
      <c r="V1068" s="80" t="str">
        <f t="shared" si="33"/>
        <v>61 a 90 dias</v>
      </c>
    </row>
    <row r="1069" spans="1:22" x14ac:dyDescent="0.3">
      <c r="A1069" s="4">
        <v>44316</v>
      </c>
      <c r="B1069" s="8">
        <v>29894663000189</v>
      </c>
      <c r="C1069" s="8" t="s">
        <v>96</v>
      </c>
      <c r="D1069" s="4">
        <v>44134</v>
      </c>
      <c r="E1069" s="8">
        <v>466.65</v>
      </c>
      <c r="F1069" s="4">
        <v>44172</v>
      </c>
      <c r="G1069" s="8">
        <v>-144</v>
      </c>
      <c r="H1069" s="4">
        <v>46638</v>
      </c>
      <c r="I1069" s="8">
        <v>2322</v>
      </c>
      <c r="J1069" s="8">
        <v>309390898</v>
      </c>
      <c r="K1069" s="8">
        <v>84</v>
      </c>
      <c r="N1069" s="8">
        <v>1.4395309999999999</v>
      </c>
      <c r="O1069" s="71">
        <v>21990.54</v>
      </c>
      <c r="P1069" s="8">
        <v>22603.969999999998</v>
      </c>
      <c r="Q1069" s="8">
        <v>1.7885770000000001</v>
      </c>
      <c r="R1069" s="8">
        <v>24169.38</v>
      </c>
      <c r="S1069" s="8">
        <v>1.7885770000000001</v>
      </c>
      <c r="T1069" s="82">
        <v>21990.54</v>
      </c>
      <c r="U1069" s="81" t="str">
        <f t="shared" si="32"/>
        <v>102020</v>
      </c>
      <c r="V1069" s="80" t="str">
        <f t="shared" si="33"/>
        <v>Acima de 120 dias</v>
      </c>
    </row>
    <row r="1070" spans="1:22" x14ac:dyDescent="0.3">
      <c r="A1070" s="4">
        <v>44316</v>
      </c>
      <c r="B1070" s="8">
        <v>29894663000189</v>
      </c>
      <c r="C1070" s="8" t="s">
        <v>96</v>
      </c>
      <c r="D1070" s="4">
        <v>43978</v>
      </c>
      <c r="E1070" s="8">
        <v>115</v>
      </c>
      <c r="F1070" s="4">
        <v>44172</v>
      </c>
      <c r="G1070" s="8">
        <v>-144</v>
      </c>
      <c r="H1070" s="4">
        <v>46484</v>
      </c>
      <c r="I1070" s="8">
        <v>2168</v>
      </c>
      <c r="J1070" s="8">
        <v>309426891</v>
      </c>
      <c r="K1070" s="8">
        <v>84</v>
      </c>
      <c r="N1070" s="8">
        <v>1.431329756831687</v>
      </c>
      <c r="O1070" s="71">
        <v>5280.18</v>
      </c>
      <c r="P1070" s="8">
        <v>5575.5099999999993</v>
      </c>
      <c r="Q1070" s="8">
        <v>1.778427</v>
      </c>
      <c r="R1070" s="8">
        <v>5771.61</v>
      </c>
      <c r="S1070" s="8">
        <v>1.778427</v>
      </c>
      <c r="T1070" s="82">
        <v>5280.18</v>
      </c>
      <c r="U1070" s="81" t="str">
        <f t="shared" si="32"/>
        <v>52020</v>
      </c>
      <c r="V1070" s="80" t="str">
        <f t="shared" si="33"/>
        <v>Acima de 120 dias</v>
      </c>
    </row>
    <row r="1071" spans="1:22" x14ac:dyDescent="0.3">
      <c r="A1071" s="4">
        <v>44316</v>
      </c>
      <c r="B1071" s="8">
        <v>29894663000189</v>
      </c>
      <c r="C1071" s="8" t="s">
        <v>96</v>
      </c>
      <c r="D1071" s="4">
        <v>44099</v>
      </c>
      <c r="E1071" s="8">
        <v>102.82</v>
      </c>
      <c r="F1071" s="4">
        <v>44234</v>
      </c>
      <c r="G1071" s="8">
        <v>-82</v>
      </c>
      <c r="H1071" s="4">
        <v>46667</v>
      </c>
      <c r="I1071" s="8">
        <v>2351</v>
      </c>
      <c r="J1071" s="8">
        <v>309427572</v>
      </c>
      <c r="K1071" s="8">
        <v>84</v>
      </c>
      <c r="N1071" s="8">
        <v>1.404099</v>
      </c>
      <c r="O1071" s="71">
        <v>4730.3999999999996</v>
      </c>
      <c r="P1071" s="8">
        <v>4989.3</v>
      </c>
      <c r="Q1071" s="8">
        <v>1.7385999999999999</v>
      </c>
      <c r="R1071" s="8">
        <v>5207.5099999999993</v>
      </c>
      <c r="S1071" s="8">
        <v>1.7385999999999999</v>
      </c>
      <c r="T1071" s="82">
        <v>4730.3999999999996</v>
      </c>
      <c r="U1071" s="81" t="str">
        <f t="shared" si="32"/>
        <v>92020</v>
      </c>
      <c r="V1071" s="80" t="str">
        <f t="shared" si="33"/>
        <v>61 a 90 dias</v>
      </c>
    </row>
    <row r="1072" spans="1:22" x14ac:dyDescent="0.3">
      <c r="A1072" s="4">
        <v>44316</v>
      </c>
      <c r="B1072" s="8">
        <v>29894663000189</v>
      </c>
      <c r="C1072" s="8" t="s">
        <v>96</v>
      </c>
      <c r="D1072" s="4">
        <v>44040</v>
      </c>
      <c r="E1072" s="8">
        <v>193.28</v>
      </c>
      <c r="F1072" s="4">
        <v>44234</v>
      </c>
      <c r="G1072" s="8">
        <v>-82</v>
      </c>
      <c r="H1072" s="4">
        <v>46514</v>
      </c>
      <c r="I1072" s="8">
        <v>2198</v>
      </c>
      <c r="J1072" s="8">
        <v>309435934</v>
      </c>
      <c r="K1072" s="8">
        <v>84</v>
      </c>
      <c r="N1072" s="8">
        <v>1.4484405989348235</v>
      </c>
      <c r="O1072" s="71">
        <v>8500.33</v>
      </c>
      <c r="P1072" s="8">
        <v>9264.4199999999983</v>
      </c>
      <c r="Q1072" s="8">
        <v>1.7968420000000001</v>
      </c>
      <c r="R1072" s="8">
        <v>9337.9100000000017</v>
      </c>
      <c r="S1072" s="8">
        <v>1.7968420000000001</v>
      </c>
      <c r="T1072" s="82">
        <v>8500.33</v>
      </c>
      <c r="U1072" s="81" t="str">
        <f t="shared" si="32"/>
        <v>72020</v>
      </c>
      <c r="V1072" s="80" t="str">
        <f t="shared" si="33"/>
        <v>61 a 90 dias</v>
      </c>
    </row>
    <row r="1073" spans="1:22" x14ac:dyDescent="0.3">
      <c r="A1073" s="4">
        <v>44316</v>
      </c>
      <c r="B1073" s="8">
        <v>29894663000189</v>
      </c>
      <c r="C1073" s="8" t="s">
        <v>96</v>
      </c>
      <c r="D1073" s="4">
        <v>44074</v>
      </c>
      <c r="E1073" s="8">
        <v>188</v>
      </c>
      <c r="F1073" s="4">
        <v>44111</v>
      </c>
      <c r="G1073" s="8">
        <v>-205</v>
      </c>
      <c r="H1073" s="4">
        <v>46575</v>
      </c>
      <c r="I1073" s="8">
        <v>2259</v>
      </c>
      <c r="J1073" s="8">
        <v>309456614</v>
      </c>
      <c r="K1073" s="8">
        <v>84</v>
      </c>
      <c r="N1073" s="8">
        <v>1.4332670455753256</v>
      </c>
      <c r="O1073" s="71">
        <v>9155.2900000000009</v>
      </c>
      <c r="P1073" s="8">
        <v>9129.149999999996</v>
      </c>
      <c r="Q1073" s="8">
        <v>1.781134</v>
      </c>
      <c r="R1073" s="8">
        <v>10003.540000000001</v>
      </c>
      <c r="S1073" s="8">
        <v>1.781134</v>
      </c>
      <c r="T1073" s="82">
        <v>9155.2900000000009</v>
      </c>
      <c r="U1073" s="81" t="str">
        <f t="shared" si="32"/>
        <v>82020</v>
      </c>
      <c r="V1073" s="80" t="str">
        <f t="shared" si="33"/>
        <v>Acima de 120 dias</v>
      </c>
    </row>
    <row r="1074" spans="1:22" x14ac:dyDescent="0.3">
      <c r="A1074" s="4">
        <v>44316</v>
      </c>
      <c r="B1074" s="8">
        <v>29894663000189</v>
      </c>
      <c r="C1074" s="8" t="s">
        <v>96</v>
      </c>
      <c r="D1074" s="4">
        <v>44074</v>
      </c>
      <c r="E1074" s="8">
        <v>113.4</v>
      </c>
      <c r="F1074" s="4">
        <v>44323</v>
      </c>
      <c r="G1074" s="8">
        <v>7</v>
      </c>
      <c r="H1074" s="4">
        <v>46575</v>
      </c>
      <c r="I1074" s="8">
        <v>2259</v>
      </c>
      <c r="J1074" s="8">
        <v>309457846</v>
      </c>
      <c r="K1074" s="8">
        <v>84</v>
      </c>
      <c r="N1074" s="8">
        <v>1.436819832946002</v>
      </c>
      <c r="O1074" s="71">
        <v>1418.63</v>
      </c>
      <c r="P1074" s="8">
        <v>5500.1600000000035</v>
      </c>
      <c r="Q1074" s="8">
        <v>1.784921</v>
      </c>
      <c r="R1074" s="8">
        <v>1449.5700000000002</v>
      </c>
      <c r="S1074" s="8">
        <v>1.784921</v>
      </c>
      <c r="T1074" s="82">
        <v>1418.63</v>
      </c>
      <c r="U1074" s="81" t="str">
        <f t="shared" si="32"/>
        <v>82020</v>
      </c>
      <c r="V1074" s="80" t="str">
        <f t="shared" si="33"/>
        <v>1 a 30 dias</v>
      </c>
    </row>
    <row r="1075" spans="1:22" x14ac:dyDescent="0.3">
      <c r="A1075" s="4">
        <v>44316</v>
      </c>
      <c r="B1075" s="8">
        <v>29894663000189</v>
      </c>
      <c r="C1075" s="8" t="s">
        <v>96</v>
      </c>
      <c r="D1075" s="4">
        <v>44074</v>
      </c>
      <c r="E1075" s="8">
        <v>219.14</v>
      </c>
      <c r="F1075" s="4">
        <v>44172</v>
      </c>
      <c r="G1075" s="8">
        <v>-144</v>
      </c>
      <c r="H1075" s="4">
        <v>46638</v>
      </c>
      <c r="I1075" s="8">
        <v>2322</v>
      </c>
      <c r="J1075" s="8">
        <v>309468590</v>
      </c>
      <c r="K1075" s="8">
        <v>84</v>
      </c>
      <c r="N1075" s="8">
        <v>1.3599999999999999</v>
      </c>
      <c r="O1075" s="71">
        <v>10801.2</v>
      </c>
      <c r="P1075" s="8">
        <v>10825.190000000006</v>
      </c>
      <c r="Q1075" s="8">
        <v>1.6193390000000001</v>
      </c>
      <c r="R1075" s="8">
        <v>11606.55</v>
      </c>
      <c r="S1075" s="8">
        <v>1.6193390000000001</v>
      </c>
      <c r="T1075" s="82">
        <v>10801.2</v>
      </c>
      <c r="U1075" s="81" t="str">
        <f t="shared" si="32"/>
        <v>82020</v>
      </c>
      <c r="V1075" s="80" t="str">
        <f t="shared" si="33"/>
        <v>Acima de 120 dias</v>
      </c>
    </row>
    <row r="1076" spans="1:22" x14ac:dyDescent="0.3">
      <c r="A1076" s="4">
        <v>44316</v>
      </c>
      <c r="B1076" s="8">
        <v>29894663000189</v>
      </c>
      <c r="C1076" s="8" t="s">
        <v>96</v>
      </c>
      <c r="D1076" s="4">
        <v>44099</v>
      </c>
      <c r="E1076" s="8">
        <v>843.28</v>
      </c>
      <c r="F1076" s="4">
        <v>44234</v>
      </c>
      <c r="G1076" s="8">
        <v>-82</v>
      </c>
      <c r="H1076" s="4">
        <v>46699</v>
      </c>
      <c r="I1076" s="8">
        <v>2383</v>
      </c>
      <c r="J1076" s="8">
        <v>309482645</v>
      </c>
      <c r="K1076" s="8">
        <v>84</v>
      </c>
      <c r="N1076" s="8">
        <v>1.3599999999999999</v>
      </c>
      <c r="O1076" s="71">
        <v>39962.420000000006</v>
      </c>
      <c r="P1076" s="8">
        <v>40990.160000000003</v>
      </c>
      <c r="Q1076" s="8">
        <v>1.653554</v>
      </c>
      <c r="R1076" s="8">
        <v>43561.100000000006</v>
      </c>
      <c r="S1076" s="8">
        <v>1.653554</v>
      </c>
      <c r="T1076" s="82">
        <v>39962.420000000006</v>
      </c>
      <c r="U1076" s="81" t="str">
        <f t="shared" si="32"/>
        <v>92020</v>
      </c>
      <c r="V1076" s="80" t="str">
        <f t="shared" si="33"/>
        <v>61 a 90 dias</v>
      </c>
    </row>
    <row r="1077" spans="1:22" x14ac:dyDescent="0.3">
      <c r="A1077" s="4">
        <v>44316</v>
      </c>
      <c r="B1077" s="8">
        <v>29894663000189</v>
      </c>
      <c r="C1077" s="8" t="s">
        <v>96</v>
      </c>
      <c r="D1077" s="4">
        <v>44099</v>
      </c>
      <c r="E1077" s="8">
        <v>74.599999999999994</v>
      </c>
      <c r="F1077" s="4">
        <v>44234</v>
      </c>
      <c r="G1077" s="8">
        <v>-82</v>
      </c>
      <c r="H1077" s="4">
        <v>46638</v>
      </c>
      <c r="I1077" s="8">
        <v>2322</v>
      </c>
      <c r="J1077" s="8">
        <v>309482648</v>
      </c>
      <c r="K1077" s="8">
        <v>84</v>
      </c>
      <c r="N1077" s="8">
        <v>1.4408920000000001</v>
      </c>
      <c r="O1077" s="71">
        <v>3366.44</v>
      </c>
      <c r="P1077" s="8">
        <v>3626.31</v>
      </c>
      <c r="Q1077" s="8">
        <v>1.7883819999999999</v>
      </c>
      <c r="R1077" s="8">
        <v>3713.13</v>
      </c>
      <c r="S1077" s="8">
        <v>1.7883819999999999</v>
      </c>
      <c r="T1077" s="82">
        <v>3366.44</v>
      </c>
      <c r="U1077" s="81" t="str">
        <f t="shared" si="32"/>
        <v>92020</v>
      </c>
      <c r="V1077" s="80" t="str">
        <f t="shared" si="33"/>
        <v>61 a 90 dias</v>
      </c>
    </row>
    <row r="1078" spans="1:22" x14ac:dyDescent="0.3">
      <c r="A1078" s="4">
        <v>44316</v>
      </c>
      <c r="B1078" s="8">
        <v>29894663000189</v>
      </c>
      <c r="C1078" s="8" t="s">
        <v>96</v>
      </c>
      <c r="D1078" s="4">
        <v>44040</v>
      </c>
      <c r="E1078" s="8">
        <v>160</v>
      </c>
      <c r="F1078" s="4">
        <v>44142</v>
      </c>
      <c r="G1078" s="8">
        <v>-174</v>
      </c>
      <c r="H1078" s="4">
        <v>46545</v>
      </c>
      <c r="I1078" s="8">
        <v>2229</v>
      </c>
      <c r="J1078" s="8">
        <v>309541503</v>
      </c>
      <c r="K1078" s="8">
        <v>84</v>
      </c>
      <c r="N1078" s="8">
        <v>1.4357394844275029</v>
      </c>
      <c r="O1078" s="71">
        <v>7584.49</v>
      </c>
      <c r="P1078" s="8">
        <v>7749.9600000000009</v>
      </c>
      <c r="Q1078" s="8">
        <v>1.783579</v>
      </c>
      <c r="R1078" s="8">
        <v>8293.130000000001</v>
      </c>
      <c r="S1078" s="8">
        <v>1.783579</v>
      </c>
      <c r="T1078" s="82">
        <v>7584.49</v>
      </c>
      <c r="U1078" s="81" t="str">
        <f t="shared" si="32"/>
        <v>72020</v>
      </c>
      <c r="V1078" s="80" t="str">
        <f t="shared" si="33"/>
        <v>Acima de 120 dias</v>
      </c>
    </row>
    <row r="1079" spans="1:22" x14ac:dyDescent="0.3">
      <c r="A1079" s="4">
        <v>44316</v>
      </c>
      <c r="B1079" s="8">
        <v>29894663000189</v>
      </c>
      <c r="C1079" s="8" t="s">
        <v>96</v>
      </c>
      <c r="D1079" s="4">
        <v>44074</v>
      </c>
      <c r="E1079" s="8">
        <v>101</v>
      </c>
      <c r="F1079" s="4">
        <v>44234</v>
      </c>
      <c r="G1079" s="8">
        <v>-82</v>
      </c>
      <c r="H1079" s="4">
        <v>46545</v>
      </c>
      <c r="I1079" s="8">
        <v>2229</v>
      </c>
      <c r="J1079" s="8">
        <v>309543981</v>
      </c>
      <c r="K1079" s="8">
        <v>84</v>
      </c>
      <c r="N1079" s="8">
        <v>1.4412283921224667</v>
      </c>
      <c r="O1079" s="71">
        <v>4477.82</v>
      </c>
      <c r="P1079" s="8">
        <v>4860.949999999998</v>
      </c>
      <c r="Q1079" s="8">
        <v>1.7894080000000001</v>
      </c>
      <c r="R1079" s="8">
        <v>4924.46</v>
      </c>
      <c r="S1079" s="8">
        <v>1.7894080000000001</v>
      </c>
      <c r="T1079" s="82">
        <v>4477.82</v>
      </c>
      <c r="U1079" s="81" t="str">
        <f t="shared" si="32"/>
        <v>82020</v>
      </c>
      <c r="V1079" s="80" t="str">
        <f t="shared" si="33"/>
        <v>61 a 90 dias</v>
      </c>
    </row>
    <row r="1080" spans="1:22" x14ac:dyDescent="0.3">
      <c r="A1080" s="4">
        <v>44316</v>
      </c>
      <c r="B1080" s="8">
        <v>29894663000189</v>
      </c>
      <c r="C1080" s="8" t="s">
        <v>96</v>
      </c>
      <c r="D1080" s="4">
        <v>44099</v>
      </c>
      <c r="E1080" s="8">
        <v>72</v>
      </c>
      <c r="F1080" s="4">
        <v>44323</v>
      </c>
      <c r="G1080" s="8">
        <v>7</v>
      </c>
      <c r="H1080" s="4">
        <v>46608</v>
      </c>
      <c r="I1080" s="8">
        <v>2292</v>
      </c>
      <c r="J1080" s="8">
        <v>309550230</v>
      </c>
      <c r="K1080" s="8">
        <v>84</v>
      </c>
      <c r="N1080" s="8">
        <v>1.3927609999999999</v>
      </c>
      <c r="O1080" s="71">
        <v>3059.95</v>
      </c>
      <c r="P1080" s="8">
        <v>3534.81</v>
      </c>
      <c r="Q1080" s="8">
        <v>1.73709</v>
      </c>
      <c r="R1080" s="8">
        <v>3393.54</v>
      </c>
      <c r="S1080" s="8">
        <v>1.73709</v>
      </c>
      <c r="T1080" s="82">
        <v>3059.95</v>
      </c>
      <c r="U1080" s="81" t="str">
        <f t="shared" si="32"/>
        <v>92020</v>
      </c>
      <c r="V1080" s="80" t="str">
        <f t="shared" si="33"/>
        <v>1 a 30 dias</v>
      </c>
    </row>
    <row r="1081" spans="1:22" x14ac:dyDescent="0.3">
      <c r="A1081" s="4">
        <v>44316</v>
      </c>
      <c r="B1081" s="8">
        <v>29894663000189</v>
      </c>
      <c r="C1081" s="8" t="s">
        <v>96</v>
      </c>
      <c r="D1081" s="4">
        <v>44099</v>
      </c>
      <c r="E1081" s="8">
        <v>332.42</v>
      </c>
      <c r="F1081" s="4">
        <v>44234</v>
      </c>
      <c r="G1081" s="8">
        <v>-82</v>
      </c>
      <c r="H1081" s="4">
        <v>46638</v>
      </c>
      <c r="I1081" s="8">
        <v>2322</v>
      </c>
      <c r="J1081" s="8">
        <v>309579767</v>
      </c>
      <c r="K1081" s="8">
        <v>84</v>
      </c>
      <c r="N1081" s="8">
        <v>1.3599999999999999</v>
      </c>
      <c r="O1081" s="71">
        <v>16450.97</v>
      </c>
      <c r="P1081" s="8">
        <v>16606.979999999996</v>
      </c>
      <c r="Q1081" s="8">
        <v>1.4598869999999999</v>
      </c>
      <c r="R1081" s="8">
        <v>16941.54</v>
      </c>
      <c r="S1081" s="8">
        <v>1.4598869999999999</v>
      </c>
      <c r="T1081" s="82">
        <v>16450.97</v>
      </c>
      <c r="U1081" s="81" t="str">
        <f t="shared" si="32"/>
        <v>92020</v>
      </c>
      <c r="V1081" s="80" t="str">
        <f t="shared" si="33"/>
        <v>61 a 90 dias</v>
      </c>
    </row>
    <row r="1082" spans="1:22" x14ac:dyDescent="0.3">
      <c r="A1082" s="4">
        <v>44316</v>
      </c>
      <c r="B1082" s="8">
        <v>29894663000189</v>
      </c>
      <c r="C1082" s="8" t="s">
        <v>96</v>
      </c>
      <c r="D1082" s="4">
        <v>44099</v>
      </c>
      <c r="E1082" s="8">
        <v>289.85000000000002</v>
      </c>
      <c r="F1082" s="4">
        <v>44142</v>
      </c>
      <c r="G1082" s="8">
        <v>-174</v>
      </c>
      <c r="H1082" s="4">
        <v>46638</v>
      </c>
      <c r="I1082" s="8">
        <v>2322</v>
      </c>
      <c r="J1082" s="8">
        <v>309582787</v>
      </c>
      <c r="K1082" s="8">
        <v>84</v>
      </c>
      <c r="N1082" s="8">
        <v>1.3599999999999999</v>
      </c>
      <c r="O1082" s="71">
        <v>14420.17</v>
      </c>
      <c r="P1082" s="8">
        <v>14480.259999999995</v>
      </c>
      <c r="Q1082" s="8">
        <v>1.6601939999999999</v>
      </c>
      <c r="R1082" s="8">
        <v>15641.5</v>
      </c>
      <c r="S1082" s="8">
        <v>1.6601939999999999</v>
      </c>
      <c r="T1082" s="82">
        <v>14420.17</v>
      </c>
      <c r="U1082" s="81" t="str">
        <f t="shared" si="32"/>
        <v>92020</v>
      </c>
      <c r="V1082" s="80" t="str">
        <f t="shared" si="33"/>
        <v>Acima de 120 dias</v>
      </c>
    </row>
    <row r="1083" spans="1:22" x14ac:dyDescent="0.3">
      <c r="A1083" s="4">
        <v>44316</v>
      </c>
      <c r="B1083" s="8">
        <v>29894663000189</v>
      </c>
      <c r="C1083" s="8" t="s">
        <v>96</v>
      </c>
      <c r="D1083" s="4">
        <v>44138</v>
      </c>
      <c r="E1083" s="8">
        <v>299.3</v>
      </c>
      <c r="F1083" s="4">
        <v>44172</v>
      </c>
      <c r="G1083" s="8">
        <v>-144</v>
      </c>
      <c r="H1083" s="4">
        <v>46667</v>
      </c>
      <c r="I1083" s="8">
        <v>2351</v>
      </c>
      <c r="J1083" s="8">
        <v>309594167</v>
      </c>
      <c r="K1083" s="8">
        <v>84</v>
      </c>
      <c r="N1083" s="8">
        <v>1.3972709999999999</v>
      </c>
      <c r="O1083" s="71">
        <v>14350.009999999998</v>
      </c>
      <c r="P1083" s="8">
        <v>14823.02</v>
      </c>
      <c r="Q1083" s="8">
        <v>1.743425</v>
      </c>
      <c r="R1083" s="8">
        <v>15787.74</v>
      </c>
      <c r="S1083" s="8">
        <v>1.743425</v>
      </c>
      <c r="T1083" s="82">
        <v>14350.009999999998</v>
      </c>
      <c r="U1083" s="81" t="str">
        <f t="shared" si="32"/>
        <v>112020</v>
      </c>
      <c r="V1083" s="80" t="str">
        <f t="shared" si="33"/>
        <v>Acima de 120 dias</v>
      </c>
    </row>
    <row r="1084" spans="1:22" x14ac:dyDescent="0.3">
      <c r="A1084" s="4">
        <v>44316</v>
      </c>
      <c r="B1084" s="8">
        <v>29894663000189</v>
      </c>
      <c r="C1084" s="8" t="s">
        <v>96</v>
      </c>
      <c r="D1084" s="4">
        <v>43903</v>
      </c>
      <c r="E1084" s="8">
        <v>134</v>
      </c>
      <c r="F1084" s="4">
        <v>43928</v>
      </c>
      <c r="G1084" s="8">
        <v>-388</v>
      </c>
      <c r="H1084" s="4">
        <v>44964</v>
      </c>
      <c r="I1084" s="8">
        <v>648</v>
      </c>
      <c r="J1084" s="8">
        <v>309604442</v>
      </c>
      <c r="K1084" s="8">
        <v>36</v>
      </c>
      <c r="N1084" s="8">
        <v>1.4949999999999999</v>
      </c>
      <c r="O1084" s="71">
        <v>4138.8999999999996</v>
      </c>
      <c r="P1084" s="8">
        <v>3626.8399999999988</v>
      </c>
      <c r="Q1084" s="8">
        <v>2.061016</v>
      </c>
      <c r="R1084" s="8">
        <v>4274.2700000000004</v>
      </c>
      <c r="S1084" s="8">
        <v>2.061016</v>
      </c>
      <c r="T1084" s="82">
        <v>4138.8999999999996</v>
      </c>
      <c r="U1084" s="81" t="str">
        <f t="shared" si="32"/>
        <v>32020</v>
      </c>
      <c r="V1084" s="80" t="str">
        <f t="shared" si="33"/>
        <v>Acima de 120 dias</v>
      </c>
    </row>
    <row r="1085" spans="1:22" x14ac:dyDescent="0.3">
      <c r="A1085" s="4">
        <v>44316</v>
      </c>
      <c r="B1085" s="8">
        <v>29894663000189</v>
      </c>
      <c r="C1085" s="8" t="s">
        <v>96</v>
      </c>
      <c r="D1085" s="4">
        <v>43978</v>
      </c>
      <c r="E1085" s="8">
        <v>281</v>
      </c>
      <c r="F1085" s="4">
        <v>44050</v>
      </c>
      <c r="G1085" s="8">
        <v>-266</v>
      </c>
      <c r="H1085" s="4">
        <v>46119</v>
      </c>
      <c r="I1085" s="8">
        <v>1803</v>
      </c>
      <c r="J1085" s="8">
        <v>309614285</v>
      </c>
      <c r="K1085" s="8">
        <v>72</v>
      </c>
      <c r="N1085" s="8">
        <v>1.3599999999999999</v>
      </c>
      <c r="O1085" s="71">
        <v>13432.21</v>
      </c>
      <c r="P1085" s="8">
        <v>12775.980000000007</v>
      </c>
      <c r="Q1085" s="8">
        <v>1.6033759999999999</v>
      </c>
      <c r="R1085" s="8">
        <v>14118.49</v>
      </c>
      <c r="S1085" s="8">
        <v>1.6033759999999999</v>
      </c>
      <c r="T1085" s="82">
        <v>13432.21</v>
      </c>
      <c r="U1085" s="81" t="str">
        <f t="shared" si="32"/>
        <v>52020</v>
      </c>
      <c r="V1085" s="80" t="str">
        <f t="shared" si="33"/>
        <v>Acima de 120 dias</v>
      </c>
    </row>
    <row r="1086" spans="1:22" x14ac:dyDescent="0.3">
      <c r="A1086" s="4">
        <v>44316</v>
      </c>
      <c r="B1086" s="8">
        <v>29894663000189</v>
      </c>
      <c r="C1086" s="8" t="s">
        <v>96</v>
      </c>
      <c r="D1086" s="4">
        <v>43978</v>
      </c>
      <c r="E1086" s="8">
        <v>91.05</v>
      </c>
      <c r="F1086" s="4">
        <v>44172</v>
      </c>
      <c r="G1086" s="8">
        <v>-144</v>
      </c>
      <c r="H1086" s="4">
        <v>46119</v>
      </c>
      <c r="I1086" s="8">
        <v>1803</v>
      </c>
      <c r="J1086" s="8">
        <v>309618701</v>
      </c>
      <c r="K1086" s="8">
        <v>72</v>
      </c>
      <c r="N1086" s="8">
        <v>1.3599999999999999</v>
      </c>
      <c r="O1086" s="71">
        <v>3932.58</v>
      </c>
      <c r="P1086" s="8">
        <v>4139.6900000000005</v>
      </c>
      <c r="Q1086" s="8">
        <v>1.6680060000000001</v>
      </c>
      <c r="R1086" s="8">
        <v>4210.5199999999995</v>
      </c>
      <c r="S1086" s="8">
        <v>1.6680060000000001</v>
      </c>
      <c r="T1086" s="82">
        <v>3932.58</v>
      </c>
      <c r="U1086" s="81" t="str">
        <f t="shared" si="32"/>
        <v>52020</v>
      </c>
      <c r="V1086" s="80" t="str">
        <f t="shared" si="33"/>
        <v>Acima de 120 dias</v>
      </c>
    </row>
    <row r="1087" spans="1:22" x14ac:dyDescent="0.3">
      <c r="A1087" s="4">
        <v>44316</v>
      </c>
      <c r="B1087" s="8">
        <v>29894663000189</v>
      </c>
      <c r="C1087" s="8" t="s">
        <v>96</v>
      </c>
      <c r="D1087" s="4">
        <v>43978</v>
      </c>
      <c r="E1087" s="8">
        <v>51.4</v>
      </c>
      <c r="F1087" s="4">
        <v>44081</v>
      </c>
      <c r="G1087" s="8">
        <v>-235</v>
      </c>
      <c r="H1087" s="4">
        <v>46119</v>
      </c>
      <c r="I1087" s="8">
        <v>1803</v>
      </c>
      <c r="J1087" s="8">
        <v>309622655</v>
      </c>
      <c r="K1087" s="8">
        <v>72</v>
      </c>
      <c r="N1087" s="8">
        <v>1.3933295774647885</v>
      </c>
      <c r="O1087" s="71">
        <v>2316.67</v>
      </c>
      <c r="P1087" s="8">
        <v>2313.9700000000003</v>
      </c>
      <c r="Q1087" s="8">
        <v>1.790997</v>
      </c>
      <c r="R1087" s="8">
        <v>2513.3199999999997</v>
      </c>
      <c r="S1087" s="8">
        <v>1.790997</v>
      </c>
      <c r="T1087" s="82">
        <v>2316.67</v>
      </c>
      <c r="U1087" s="81" t="str">
        <f t="shared" si="32"/>
        <v>52020</v>
      </c>
      <c r="V1087" s="80" t="str">
        <f t="shared" si="33"/>
        <v>Acima de 120 dias</v>
      </c>
    </row>
    <row r="1088" spans="1:22" x14ac:dyDescent="0.3">
      <c r="A1088" s="4">
        <v>44316</v>
      </c>
      <c r="B1088" s="8">
        <v>29894663000189</v>
      </c>
      <c r="C1088" s="8" t="s">
        <v>96</v>
      </c>
      <c r="D1088" s="4">
        <v>44001</v>
      </c>
      <c r="E1088" s="8">
        <v>879.22</v>
      </c>
      <c r="F1088" s="4">
        <v>44234</v>
      </c>
      <c r="G1088" s="8">
        <v>-82</v>
      </c>
      <c r="H1088" s="4">
        <v>46119</v>
      </c>
      <c r="I1088" s="8">
        <v>1803</v>
      </c>
      <c r="J1088" s="8">
        <v>309623319</v>
      </c>
      <c r="K1088" s="8">
        <v>72</v>
      </c>
      <c r="N1088" s="8">
        <v>1.4053284222915474</v>
      </c>
      <c r="O1088" s="71">
        <v>35212.839999999997</v>
      </c>
      <c r="P1088" s="8">
        <v>38981.619999999988</v>
      </c>
      <c r="Q1088" s="8">
        <v>1.793269</v>
      </c>
      <c r="R1088" s="8">
        <v>38486.909999999996</v>
      </c>
      <c r="S1088" s="8">
        <v>1.793269</v>
      </c>
      <c r="T1088" s="82">
        <v>35212.839999999997</v>
      </c>
      <c r="U1088" s="81" t="str">
        <f t="shared" si="32"/>
        <v>62020</v>
      </c>
      <c r="V1088" s="80" t="str">
        <f t="shared" si="33"/>
        <v>61 a 90 dias</v>
      </c>
    </row>
    <row r="1089" spans="1:22" x14ac:dyDescent="0.3">
      <c r="A1089" s="4">
        <v>44316</v>
      </c>
      <c r="B1089" s="8">
        <v>29894663000189</v>
      </c>
      <c r="C1089" s="8" t="s">
        <v>96</v>
      </c>
      <c r="D1089" s="4">
        <v>44134</v>
      </c>
      <c r="E1089" s="8">
        <v>52</v>
      </c>
      <c r="F1089" s="4">
        <v>44262</v>
      </c>
      <c r="G1089" s="8">
        <v>-54</v>
      </c>
      <c r="H1089" s="4">
        <v>46699</v>
      </c>
      <c r="I1089" s="8">
        <v>2383</v>
      </c>
      <c r="J1089" s="8">
        <v>309625960</v>
      </c>
      <c r="K1089" s="8">
        <v>84</v>
      </c>
      <c r="N1089" s="8">
        <v>1.409198</v>
      </c>
      <c r="O1089" s="71">
        <v>2348.9899999999998</v>
      </c>
      <c r="P1089" s="8">
        <v>2524.25</v>
      </c>
      <c r="Q1089" s="8">
        <v>1.7455959999999999</v>
      </c>
      <c r="R1089" s="8">
        <v>2594.87</v>
      </c>
      <c r="S1089" s="8">
        <v>1.7455959999999999</v>
      </c>
      <c r="T1089" s="82">
        <v>2348.9899999999998</v>
      </c>
      <c r="U1089" s="81" t="str">
        <f t="shared" si="32"/>
        <v>102020</v>
      </c>
      <c r="V1089" s="80" t="str">
        <f t="shared" si="33"/>
        <v>31 a 60 dias</v>
      </c>
    </row>
    <row r="1090" spans="1:22" x14ac:dyDescent="0.3">
      <c r="A1090" s="4">
        <v>44316</v>
      </c>
      <c r="B1090" s="8">
        <v>29894663000189</v>
      </c>
      <c r="C1090" s="8" t="s">
        <v>96</v>
      </c>
      <c r="D1090" s="4">
        <v>44040</v>
      </c>
      <c r="E1090" s="8">
        <v>56.66</v>
      </c>
      <c r="F1090" s="4">
        <v>44050</v>
      </c>
      <c r="G1090" s="8">
        <v>-266</v>
      </c>
      <c r="H1090" s="4">
        <v>46119</v>
      </c>
      <c r="I1090" s="8">
        <v>1803</v>
      </c>
      <c r="J1090" s="8">
        <v>309626514</v>
      </c>
      <c r="K1090" s="8">
        <v>72</v>
      </c>
      <c r="N1090" s="8">
        <v>1.3963386482416513</v>
      </c>
      <c r="O1090" s="71">
        <v>2607.92</v>
      </c>
      <c r="P1090" s="8">
        <v>2507.4100000000003</v>
      </c>
      <c r="Q1090" s="8">
        <v>1.7959510000000001</v>
      </c>
      <c r="R1090" s="8">
        <v>2825.45</v>
      </c>
      <c r="S1090" s="8">
        <v>1.7959510000000001</v>
      </c>
      <c r="T1090" s="82">
        <v>2607.92</v>
      </c>
      <c r="U1090" s="81" t="str">
        <f t="shared" ref="U1090:U1117" si="34">MONTH(D1090)&amp;YEAR(D1090)</f>
        <v>72020</v>
      </c>
      <c r="V1090" s="80" t="str">
        <f t="shared" si="33"/>
        <v>Acima de 120 dias</v>
      </c>
    </row>
    <row r="1091" spans="1:22" x14ac:dyDescent="0.3">
      <c r="A1091" s="4">
        <v>44316</v>
      </c>
      <c r="B1091" s="8">
        <v>29894663000189</v>
      </c>
      <c r="C1091" s="8" t="s">
        <v>96</v>
      </c>
      <c r="D1091" s="4">
        <v>44099</v>
      </c>
      <c r="E1091" s="8">
        <v>142.19</v>
      </c>
      <c r="F1091" s="4">
        <v>44172</v>
      </c>
      <c r="G1091" s="8">
        <v>-144</v>
      </c>
      <c r="H1091" s="4">
        <v>46638</v>
      </c>
      <c r="I1091" s="8">
        <v>2322</v>
      </c>
      <c r="J1091" s="8">
        <v>309628018</v>
      </c>
      <c r="K1091" s="8">
        <v>84</v>
      </c>
      <c r="N1091" s="8">
        <v>1.4183950000000001</v>
      </c>
      <c r="O1091" s="71">
        <v>6743.21</v>
      </c>
      <c r="P1091" s="8">
        <v>6964.3400000000011</v>
      </c>
      <c r="Q1091" s="8">
        <v>1.7643660000000001</v>
      </c>
      <c r="R1091" s="8">
        <v>7408.13</v>
      </c>
      <c r="S1091" s="8">
        <v>1.7643660000000001</v>
      </c>
      <c r="T1091" s="82">
        <v>6743.21</v>
      </c>
      <c r="U1091" s="81" t="str">
        <f t="shared" si="34"/>
        <v>92020</v>
      </c>
      <c r="V1091" s="80" t="str">
        <f t="shared" ref="V1091:V1117" si="35">_xlfn.IFS(G1091&lt;-120,"Acima de 120 dias",G1091&lt;=-90,"91 a 120 dias",G1091&lt;=-61,"61 a 90 dias",G1091&lt;=-31,"31 a 60 dias",G1091&gt;=-30,"1 a 30 dias")</f>
        <v>Acima de 120 dias</v>
      </c>
    </row>
    <row r="1092" spans="1:22" x14ac:dyDescent="0.3">
      <c r="A1092" s="4">
        <v>44316</v>
      </c>
      <c r="B1092" s="8">
        <v>29894663000189</v>
      </c>
      <c r="C1092" s="8" t="s">
        <v>96</v>
      </c>
      <c r="D1092" s="4">
        <v>44074</v>
      </c>
      <c r="E1092" s="8">
        <v>55.82</v>
      </c>
      <c r="F1092" s="4">
        <v>44323</v>
      </c>
      <c r="G1092" s="8">
        <v>7</v>
      </c>
      <c r="H1092" s="4">
        <v>46608</v>
      </c>
      <c r="I1092" s="8">
        <v>2292</v>
      </c>
      <c r="J1092" s="8">
        <v>309638148</v>
      </c>
      <c r="K1092" s="8">
        <v>84</v>
      </c>
      <c r="N1092" s="8">
        <v>1.4053879999999999</v>
      </c>
      <c r="O1092" s="71">
        <v>2362.4900000000002</v>
      </c>
      <c r="P1092" s="8">
        <v>2752.9800000000009</v>
      </c>
      <c r="Q1092" s="8">
        <v>1.751317</v>
      </c>
      <c r="R1092" s="8">
        <v>2620.7000000000003</v>
      </c>
      <c r="S1092" s="8">
        <v>1.751317</v>
      </c>
      <c r="T1092" s="82">
        <v>2362.4900000000002</v>
      </c>
      <c r="U1092" s="81" t="str">
        <f t="shared" si="34"/>
        <v>82020</v>
      </c>
      <c r="V1092" s="80" t="str">
        <f t="shared" si="35"/>
        <v>1 a 30 dias</v>
      </c>
    </row>
    <row r="1093" spans="1:22" x14ac:dyDescent="0.3">
      <c r="A1093" s="4">
        <v>44316</v>
      </c>
      <c r="B1093" s="8">
        <v>29894663000189</v>
      </c>
      <c r="C1093" s="8" t="s">
        <v>96</v>
      </c>
      <c r="D1093" s="4">
        <v>44040</v>
      </c>
      <c r="E1093" s="8">
        <v>57</v>
      </c>
      <c r="F1093" s="4">
        <v>44323</v>
      </c>
      <c r="G1093" s="8">
        <v>7</v>
      </c>
      <c r="H1093" s="4">
        <v>46545</v>
      </c>
      <c r="I1093" s="8">
        <v>2229</v>
      </c>
      <c r="J1093" s="8">
        <v>309641792</v>
      </c>
      <c r="K1093" s="8">
        <v>84</v>
      </c>
      <c r="N1093" s="8">
        <v>1.436197609783213</v>
      </c>
      <c r="O1093" s="71">
        <v>2356.41</v>
      </c>
      <c r="P1093" s="8">
        <v>2760.5100000000011</v>
      </c>
      <c r="Q1093" s="8">
        <v>1.7889429999999999</v>
      </c>
      <c r="R1093" s="8">
        <v>2612.0700000000002</v>
      </c>
      <c r="S1093" s="8">
        <v>1.7889429999999999</v>
      </c>
      <c r="T1093" s="82">
        <v>2356.41</v>
      </c>
      <c r="U1093" s="81" t="str">
        <f t="shared" si="34"/>
        <v>72020</v>
      </c>
      <c r="V1093" s="80" t="str">
        <f t="shared" si="35"/>
        <v>1 a 30 dias</v>
      </c>
    </row>
    <row r="1094" spans="1:22" x14ac:dyDescent="0.3">
      <c r="A1094" s="4">
        <v>44316</v>
      </c>
      <c r="B1094" s="8">
        <v>29894663000189</v>
      </c>
      <c r="C1094" s="8" t="s">
        <v>96</v>
      </c>
      <c r="D1094" s="4">
        <v>44040</v>
      </c>
      <c r="E1094" s="8">
        <v>43.7</v>
      </c>
      <c r="F1094" s="4">
        <v>44262</v>
      </c>
      <c r="G1094" s="8">
        <v>-54</v>
      </c>
      <c r="H1094" s="4">
        <v>46545</v>
      </c>
      <c r="I1094" s="8">
        <v>2229</v>
      </c>
      <c r="J1094" s="8">
        <v>309646242</v>
      </c>
      <c r="K1094" s="8">
        <v>84</v>
      </c>
      <c r="N1094" s="8">
        <v>1.4320476190476212</v>
      </c>
      <c r="O1094" s="71">
        <v>1895.9599999999998</v>
      </c>
      <c r="P1094" s="8">
        <v>2119.25</v>
      </c>
      <c r="Q1094" s="8">
        <v>1.7849120000000001</v>
      </c>
      <c r="R1094" s="8">
        <v>2092.48</v>
      </c>
      <c r="S1094" s="8">
        <v>1.7849120000000001</v>
      </c>
      <c r="T1094" s="82">
        <v>1895.9599999999998</v>
      </c>
      <c r="U1094" s="81" t="str">
        <f t="shared" si="34"/>
        <v>72020</v>
      </c>
      <c r="V1094" s="80" t="str">
        <f t="shared" si="35"/>
        <v>31 a 60 dias</v>
      </c>
    </row>
    <row r="1095" spans="1:22" x14ac:dyDescent="0.3">
      <c r="A1095" s="4">
        <v>44316</v>
      </c>
      <c r="B1095" s="8">
        <v>29894663000189</v>
      </c>
      <c r="C1095" s="8" t="s">
        <v>96</v>
      </c>
      <c r="D1095" s="4">
        <v>44074</v>
      </c>
      <c r="E1095" s="8">
        <v>55.4</v>
      </c>
      <c r="F1095" s="4">
        <v>44234</v>
      </c>
      <c r="G1095" s="8">
        <v>-82</v>
      </c>
      <c r="H1095" s="4">
        <v>46575</v>
      </c>
      <c r="I1095" s="8">
        <v>2259</v>
      </c>
      <c r="J1095" s="8">
        <v>309660310</v>
      </c>
      <c r="K1095" s="8">
        <v>84</v>
      </c>
      <c r="N1095" s="8">
        <v>1.4384115123346406</v>
      </c>
      <c r="O1095" s="71">
        <v>2469.6</v>
      </c>
      <c r="P1095" s="8">
        <v>2685.5900000000006</v>
      </c>
      <c r="Q1095" s="8">
        <v>1.791266</v>
      </c>
      <c r="R1095" s="8">
        <v>2722.3199999999997</v>
      </c>
      <c r="S1095" s="8">
        <v>1.791266</v>
      </c>
      <c r="T1095" s="82">
        <v>2469.6</v>
      </c>
      <c r="U1095" s="81" t="str">
        <f t="shared" si="34"/>
        <v>82020</v>
      </c>
      <c r="V1095" s="80" t="str">
        <f t="shared" si="35"/>
        <v>61 a 90 dias</v>
      </c>
    </row>
    <row r="1096" spans="1:22" x14ac:dyDescent="0.3">
      <c r="A1096" s="4">
        <v>44316</v>
      </c>
      <c r="B1096" s="8">
        <v>29894663000189</v>
      </c>
      <c r="C1096" s="8" t="s">
        <v>96</v>
      </c>
      <c r="D1096" s="4">
        <v>44099</v>
      </c>
      <c r="E1096" s="8">
        <v>65</v>
      </c>
      <c r="F1096" s="4">
        <v>44234</v>
      </c>
      <c r="G1096" s="8">
        <v>-82</v>
      </c>
      <c r="H1096" s="4">
        <v>46608</v>
      </c>
      <c r="I1096" s="8">
        <v>2292</v>
      </c>
      <c r="J1096" s="8">
        <v>309673681</v>
      </c>
      <c r="K1096" s="8">
        <v>84</v>
      </c>
      <c r="N1096" s="8">
        <v>1.4348780000000001</v>
      </c>
      <c r="O1096" s="71">
        <v>2917.74</v>
      </c>
      <c r="P1096" s="8">
        <v>3146.5499999999988</v>
      </c>
      <c r="Q1096" s="8">
        <v>1.7870090000000001</v>
      </c>
      <c r="R1096" s="8">
        <v>3219.23</v>
      </c>
      <c r="S1096" s="8">
        <v>1.7870090000000001</v>
      </c>
      <c r="T1096" s="82">
        <v>2917.74</v>
      </c>
      <c r="U1096" s="81" t="str">
        <f t="shared" si="34"/>
        <v>92020</v>
      </c>
      <c r="V1096" s="80" t="str">
        <f t="shared" si="35"/>
        <v>61 a 90 dias</v>
      </c>
    </row>
    <row r="1097" spans="1:22" x14ac:dyDescent="0.3">
      <c r="A1097" s="4">
        <v>44316</v>
      </c>
      <c r="B1097" s="8">
        <v>29894663000189</v>
      </c>
      <c r="C1097" s="8" t="s">
        <v>96</v>
      </c>
      <c r="D1097" s="4">
        <v>43903</v>
      </c>
      <c r="E1097" s="8">
        <v>39.1</v>
      </c>
      <c r="F1097" s="4">
        <v>44262</v>
      </c>
      <c r="G1097" s="8">
        <v>-54</v>
      </c>
      <c r="H1097" s="4">
        <v>46062</v>
      </c>
      <c r="I1097" s="8">
        <v>1746</v>
      </c>
      <c r="J1097" s="8">
        <v>309704400</v>
      </c>
      <c r="K1097" s="8">
        <v>72</v>
      </c>
      <c r="N1097" s="8">
        <v>1.5130000000000001</v>
      </c>
      <c r="O1097" s="71">
        <v>1413.99</v>
      </c>
      <c r="P1097" s="8">
        <v>1687.5300000000007</v>
      </c>
      <c r="Q1097" s="8">
        <v>2.0634139999999999</v>
      </c>
      <c r="R1097" s="8">
        <v>1597.93</v>
      </c>
      <c r="S1097" s="8">
        <v>2.0634139999999999</v>
      </c>
      <c r="T1097" s="82">
        <v>1413.99</v>
      </c>
      <c r="U1097" s="81" t="str">
        <f t="shared" si="34"/>
        <v>32020</v>
      </c>
      <c r="V1097" s="80" t="str">
        <f t="shared" si="35"/>
        <v>31 a 60 dias</v>
      </c>
    </row>
    <row r="1098" spans="1:22" x14ac:dyDescent="0.3">
      <c r="A1098" s="4">
        <v>44316</v>
      </c>
      <c r="B1098" s="8">
        <v>29894663000189</v>
      </c>
      <c r="C1098" s="8" t="s">
        <v>96</v>
      </c>
      <c r="D1098" s="4">
        <v>44134</v>
      </c>
      <c r="E1098" s="8">
        <v>92.61</v>
      </c>
      <c r="F1098" s="4">
        <v>44262</v>
      </c>
      <c r="G1098" s="8">
        <v>-54</v>
      </c>
      <c r="H1098" s="4">
        <v>46699</v>
      </c>
      <c r="I1098" s="8">
        <v>2383</v>
      </c>
      <c r="J1098" s="8">
        <v>309726010</v>
      </c>
      <c r="K1098" s="8">
        <v>84</v>
      </c>
      <c r="N1098" s="8">
        <v>1.4068670000000001</v>
      </c>
      <c r="O1098" s="71">
        <v>4186.41</v>
      </c>
      <c r="P1098" s="8">
        <v>4499.2599999999975</v>
      </c>
      <c r="Q1098" s="8">
        <v>1.7430669999999999</v>
      </c>
      <c r="R1098" s="8">
        <v>4624.6499999999996</v>
      </c>
      <c r="S1098" s="8">
        <v>1.7430669999999999</v>
      </c>
      <c r="T1098" s="82">
        <v>4186.41</v>
      </c>
      <c r="U1098" s="81" t="str">
        <f t="shared" si="34"/>
        <v>102020</v>
      </c>
      <c r="V1098" s="80" t="str">
        <f t="shared" si="35"/>
        <v>31 a 60 dias</v>
      </c>
    </row>
    <row r="1099" spans="1:22" x14ac:dyDescent="0.3">
      <c r="A1099" s="4">
        <v>44316</v>
      </c>
      <c r="B1099" s="8">
        <v>29894663000189</v>
      </c>
      <c r="C1099" s="8" t="s">
        <v>96</v>
      </c>
      <c r="D1099" s="4">
        <v>44134</v>
      </c>
      <c r="E1099" s="8">
        <v>52.15</v>
      </c>
      <c r="F1099" s="4">
        <v>44234</v>
      </c>
      <c r="G1099" s="8">
        <v>-82</v>
      </c>
      <c r="H1099" s="4">
        <v>46699</v>
      </c>
      <c r="I1099" s="8">
        <v>2383</v>
      </c>
      <c r="J1099" s="8">
        <v>309727046</v>
      </c>
      <c r="K1099" s="8">
        <v>84</v>
      </c>
      <c r="N1099" s="8">
        <v>1.4101030000000001</v>
      </c>
      <c r="O1099" s="71">
        <v>2407.2599999999998</v>
      </c>
      <c r="P1099" s="8">
        <v>2530.75</v>
      </c>
      <c r="Q1099" s="8">
        <v>1.7465440000000001</v>
      </c>
      <c r="R1099" s="8">
        <v>2653.7999999999997</v>
      </c>
      <c r="S1099" s="8">
        <v>1.7465440000000001</v>
      </c>
      <c r="T1099" s="82">
        <v>2407.2599999999998</v>
      </c>
      <c r="U1099" s="81" t="str">
        <f t="shared" si="34"/>
        <v>102020</v>
      </c>
      <c r="V1099" s="80" t="str">
        <f t="shared" si="35"/>
        <v>61 a 90 dias</v>
      </c>
    </row>
    <row r="1100" spans="1:22" x14ac:dyDescent="0.3">
      <c r="A1100" s="4">
        <v>44316</v>
      </c>
      <c r="B1100" s="8">
        <v>29894663000189</v>
      </c>
      <c r="C1100" s="8" t="s">
        <v>96</v>
      </c>
      <c r="D1100" s="4">
        <v>43978</v>
      </c>
      <c r="E1100" s="8">
        <v>236.8</v>
      </c>
      <c r="F1100" s="4">
        <v>44050</v>
      </c>
      <c r="G1100" s="8">
        <v>-266</v>
      </c>
      <c r="H1100" s="4">
        <v>46514</v>
      </c>
      <c r="I1100" s="8">
        <v>2198</v>
      </c>
      <c r="J1100" s="8">
        <v>309732087</v>
      </c>
      <c r="K1100" s="8">
        <v>84</v>
      </c>
      <c r="N1100" s="8">
        <v>1.44679</v>
      </c>
      <c r="O1100" s="71">
        <v>11840.53</v>
      </c>
      <c r="P1100" s="8">
        <v>11492.019999999997</v>
      </c>
      <c r="Q1100" s="8">
        <v>1.7948630000000001</v>
      </c>
      <c r="R1100" s="8">
        <v>12866.52</v>
      </c>
      <c r="S1100" s="8">
        <v>1.7948630000000001</v>
      </c>
      <c r="T1100" s="82">
        <v>11840.53</v>
      </c>
      <c r="U1100" s="81" t="str">
        <f t="shared" si="34"/>
        <v>52020</v>
      </c>
      <c r="V1100" s="80" t="str">
        <f t="shared" si="35"/>
        <v>Acima de 120 dias</v>
      </c>
    </row>
    <row r="1101" spans="1:22" x14ac:dyDescent="0.3">
      <c r="A1101" s="4">
        <v>44316</v>
      </c>
      <c r="B1101" s="8">
        <v>29894663000189</v>
      </c>
      <c r="C1101" s="8" t="s">
        <v>96</v>
      </c>
      <c r="D1101" s="4">
        <v>44074</v>
      </c>
      <c r="E1101" s="8">
        <v>107.62</v>
      </c>
      <c r="F1101" s="4">
        <v>44323</v>
      </c>
      <c r="G1101" s="8">
        <v>7</v>
      </c>
      <c r="H1101" s="4">
        <v>46575</v>
      </c>
      <c r="I1101" s="8">
        <v>2259</v>
      </c>
      <c r="J1101" s="8">
        <v>309754801</v>
      </c>
      <c r="K1101" s="8">
        <v>84</v>
      </c>
      <c r="N1101" s="8">
        <v>1.4353371399759067</v>
      </c>
      <c r="O1101" s="71">
        <v>4484.75</v>
      </c>
      <c r="P1101" s="8">
        <v>5222.3600000000015</v>
      </c>
      <c r="Q1101" s="8">
        <v>1.7832939999999999</v>
      </c>
      <c r="R1101" s="8">
        <v>4970.05</v>
      </c>
      <c r="S1101" s="8">
        <v>1.7832939999999999</v>
      </c>
      <c r="T1101" s="82">
        <v>4484.75</v>
      </c>
      <c r="U1101" s="81" t="str">
        <f t="shared" si="34"/>
        <v>82020</v>
      </c>
      <c r="V1101" s="80" t="str">
        <f t="shared" si="35"/>
        <v>1 a 30 dias</v>
      </c>
    </row>
    <row r="1102" spans="1:22" x14ac:dyDescent="0.3">
      <c r="A1102" s="4">
        <v>44316</v>
      </c>
      <c r="B1102" s="8">
        <v>29894663000189</v>
      </c>
      <c r="C1102" s="8" t="s">
        <v>96</v>
      </c>
      <c r="D1102" s="4">
        <v>44074</v>
      </c>
      <c r="E1102" s="8">
        <v>122.32</v>
      </c>
      <c r="F1102" s="4">
        <v>44323</v>
      </c>
      <c r="G1102" s="8">
        <v>7</v>
      </c>
      <c r="H1102" s="4">
        <v>46638</v>
      </c>
      <c r="I1102" s="8">
        <v>2322</v>
      </c>
      <c r="J1102" s="8">
        <v>309782642</v>
      </c>
      <c r="K1102" s="8">
        <v>84</v>
      </c>
      <c r="N1102" s="8">
        <v>1.44686</v>
      </c>
      <c r="O1102" s="71">
        <v>5158.33</v>
      </c>
      <c r="P1102" s="8">
        <v>5863.4700000000021</v>
      </c>
      <c r="Q1102" s="8">
        <v>1.7847839999999999</v>
      </c>
      <c r="R1102" s="8">
        <v>5710.83</v>
      </c>
      <c r="S1102" s="8">
        <v>1.7847839999999999</v>
      </c>
      <c r="T1102" s="82">
        <v>5158.33</v>
      </c>
      <c r="U1102" s="81" t="str">
        <f t="shared" si="34"/>
        <v>82020</v>
      </c>
      <c r="V1102" s="80" t="str">
        <f t="shared" si="35"/>
        <v>1 a 30 dias</v>
      </c>
    </row>
    <row r="1103" spans="1:22" x14ac:dyDescent="0.3">
      <c r="A1103" s="4">
        <v>44316</v>
      </c>
      <c r="B1103" s="8">
        <v>29894663000189</v>
      </c>
      <c r="C1103" s="8" t="s">
        <v>96</v>
      </c>
      <c r="D1103" s="4">
        <v>43936</v>
      </c>
      <c r="E1103" s="8">
        <v>92.79</v>
      </c>
      <c r="F1103" s="4">
        <v>44050</v>
      </c>
      <c r="G1103" s="8">
        <v>-266</v>
      </c>
      <c r="H1103" s="4">
        <v>46090</v>
      </c>
      <c r="I1103" s="8">
        <v>1774</v>
      </c>
      <c r="J1103" s="8">
        <v>309814335</v>
      </c>
      <c r="K1103" s="8">
        <v>72</v>
      </c>
      <c r="N1103" s="8">
        <v>1.5079232756393708</v>
      </c>
      <c r="O1103" s="71">
        <v>4038.29</v>
      </c>
      <c r="P1103" s="8">
        <v>4015.86</v>
      </c>
      <c r="Q1103" s="8">
        <v>2.0564100000000001</v>
      </c>
      <c r="R1103" s="8">
        <v>4484.5599999999995</v>
      </c>
      <c r="S1103" s="8">
        <v>2.0564100000000001</v>
      </c>
      <c r="T1103" s="82">
        <v>4038.29</v>
      </c>
      <c r="U1103" s="81" t="str">
        <f t="shared" si="34"/>
        <v>42020</v>
      </c>
      <c r="V1103" s="80" t="str">
        <f t="shared" si="35"/>
        <v>Acima de 120 dias</v>
      </c>
    </row>
    <row r="1104" spans="1:22" x14ac:dyDescent="0.3">
      <c r="A1104" s="4">
        <v>44316</v>
      </c>
      <c r="B1104" s="8">
        <v>29894663000189</v>
      </c>
      <c r="C1104" s="8" t="s">
        <v>96</v>
      </c>
      <c r="D1104" s="4">
        <v>44134</v>
      </c>
      <c r="E1104" s="8">
        <v>52</v>
      </c>
      <c r="F1104" s="4">
        <v>44262</v>
      </c>
      <c r="G1104" s="8">
        <v>-54</v>
      </c>
      <c r="H1104" s="4">
        <v>46699</v>
      </c>
      <c r="I1104" s="8">
        <v>2383</v>
      </c>
      <c r="J1104" s="8">
        <v>309826805</v>
      </c>
      <c r="K1104" s="8">
        <v>84</v>
      </c>
      <c r="N1104" s="8">
        <v>1.4100440000000001</v>
      </c>
      <c r="O1104" s="71">
        <v>2348.37</v>
      </c>
      <c r="P1104" s="8">
        <v>2523.5000000000005</v>
      </c>
      <c r="Q1104" s="8">
        <v>1.7464839999999999</v>
      </c>
      <c r="R1104" s="8">
        <v>2594.21</v>
      </c>
      <c r="S1104" s="8">
        <v>1.7464839999999999</v>
      </c>
      <c r="T1104" s="82">
        <v>2348.37</v>
      </c>
      <c r="U1104" s="81" t="str">
        <f t="shared" si="34"/>
        <v>102020</v>
      </c>
      <c r="V1104" s="80" t="str">
        <f t="shared" si="35"/>
        <v>31 a 60 dias</v>
      </c>
    </row>
    <row r="1105" spans="1:22" x14ac:dyDescent="0.3">
      <c r="A1105" s="4">
        <v>44316</v>
      </c>
      <c r="B1105" s="8">
        <v>29894663000189</v>
      </c>
      <c r="C1105" s="8" t="s">
        <v>96</v>
      </c>
      <c r="D1105" s="4">
        <v>44001</v>
      </c>
      <c r="E1105" s="8">
        <v>178</v>
      </c>
      <c r="F1105" s="4">
        <v>44050</v>
      </c>
      <c r="G1105" s="8">
        <v>-266</v>
      </c>
      <c r="H1105" s="4">
        <v>46514</v>
      </c>
      <c r="I1105" s="8">
        <v>2198</v>
      </c>
      <c r="J1105" s="8">
        <v>309835444</v>
      </c>
      <c r="K1105" s="8">
        <v>84</v>
      </c>
      <c r="N1105" s="8">
        <v>1.4377236472351445</v>
      </c>
      <c r="O1105" s="71">
        <v>8925.65</v>
      </c>
      <c r="P1105" s="8">
        <v>8581.1700000000037</v>
      </c>
      <c r="Q1105" s="8">
        <v>1.7825770000000001</v>
      </c>
      <c r="R1105" s="8">
        <v>9693.369999999999</v>
      </c>
      <c r="S1105" s="8">
        <v>1.7825770000000001</v>
      </c>
      <c r="T1105" s="82">
        <v>8925.65</v>
      </c>
      <c r="U1105" s="81" t="str">
        <f t="shared" si="34"/>
        <v>62020</v>
      </c>
      <c r="V1105" s="80" t="str">
        <f t="shared" si="35"/>
        <v>Acima de 120 dias</v>
      </c>
    </row>
    <row r="1106" spans="1:22" x14ac:dyDescent="0.3">
      <c r="A1106" s="4">
        <v>44316</v>
      </c>
      <c r="B1106" s="8">
        <v>29894663000189</v>
      </c>
      <c r="C1106" s="8" t="s">
        <v>96</v>
      </c>
      <c r="D1106" s="4">
        <v>44074</v>
      </c>
      <c r="E1106" s="8">
        <v>225</v>
      </c>
      <c r="F1106" s="4">
        <v>44172</v>
      </c>
      <c r="G1106" s="8">
        <v>-144</v>
      </c>
      <c r="H1106" s="4">
        <v>44749</v>
      </c>
      <c r="I1106" s="8">
        <v>433</v>
      </c>
      <c r="J1106" s="8">
        <v>309854281</v>
      </c>
      <c r="K1106" s="8">
        <v>24</v>
      </c>
      <c r="N1106" s="8">
        <v>1.3599999999999999</v>
      </c>
      <c r="O1106" s="71">
        <v>450</v>
      </c>
      <c r="P1106" s="8">
        <v>4455.4699999999993</v>
      </c>
      <c r="Q1106" s="8">
        <v>1.7970539999999999</v>
      </c>
      <c r="R1106" s="8">
        <v>450</v>
      </c>
      <c r="S1106" s="8">
        <v>1.7970539999999999</v>
      </c>
      <c r="T1106" s="82">
        <v>450</v>
      </c>
      <c r="U1106" s="81" t="str">
        <f t="shared" si="34"/>
        <v>82020</v>
      </c>
      <c r="V1106" s="80" t="str">
        <f t="shared" si="35"/>
        <v>Acima de 120 dias</v>
      </c>
    </row>
    <row r="1107" spans="1:22" x14ac:dyDescent="0.3">
      <c r="A1107" s="4">
        <v>44316</v>
      </c>
      <c r="B1107" s="8">
        <v>29894663000189</v>
      </c>
      <c r="C1107" s="8" t="s">
        <v>96</v>
      </c>
      <c r="D1107" s="4">
        <v>44074</v>
      </c>
      <c r="E1107" s="8">
        <v>235</v>
      </c>
      <c r="F1107" s="4">
        <v>44234</v>
      </c>
      <c r="G1107" s="8">
        <v>-82</v>
      </c>
      <c r="H1107" s="4">
        <v>46608</v>
      </c>
      <c r="I1107" s="8">
        <v>2292</v>
      </c>
      <c r="J1107" s="8">
        <v>309868672</v>
      </c>
      <c r="K1107" s="8">
        <v>84</v>
      </c>
      <c r="N1107" s="8">
        <v>1.430925</v>
      </c>
      <c r="O1107" s="71">
        <v>10572.79</v>
      </c>
      <c r="P1107" s="8">
        <v>11491.070000000002</v>
      </c>
      <c r="Q1107" s="8">
        <v>1.778578</v>
      </c>
      <c r="R1107" s="8">
        <v>11651.98</v>
      </c>
      <c r="S1107" s="8">
        <v>1.778578</v>
      </c>
      <c r="T1107" s="82">
        <v>10572.79</v>
      </c>
      <c r="U1107" s="81" t="str">
        <f t="shared" si="34"/>
        <v>82020</v>
      </c>
      <c r="V1107" s="80" t="str">
        <f t="shared" si="35"/>
        <v>61 a 90 dias</v>
      </c>
    </row>
    <row r="1108" spans="1:22" x14ac:dyDescent="0.3">
      <c r="A1108" s="4">
        <v>44316</v>
      </c>
      <c r="B1108" s="8">
        <v>29894663000189</v>
      </c>
      <c r="C1108" s="8" t="s">
        <v>96</v>
      </c>
      <c r="D1108" s="4">
        <v>44074</v>
      </c>
      <c r="E1108" s="8">
        <v>286.10000000000002</v>
      </c>
      <c r="F1108" s="4">
        <v>44172</v>
      </c>
      <c r="G1108" s="8">
        <v>-144</v>
      </c>
      <c r="H1108" s="4">
        <v>46575</v>
      </c>
      <c r="I1108" s="8">
        <v>2259</v>
      </c>
      <c r="J1108" s="8">
        <v>309951194</v>
      </c>
      <c r="K1108" s="8">
        <v>84</v>
      </c>
      <c r="N1108" s="8">
        <v>1.3599999999999999</v>
      </c>
      <c r="O1108" s="71">
        <v>15072.470000000001</v>
      </c>
      <c r="P1108" s="8">
        <v>14236.409999999998</v>
      </c>
      <c r="Q1108" s="8">
        <v>1.329777</v>
      </c>
      <c r="R1108" s="8">
        <v>14949.460000000001</v>
      </c>
      <c r="S1108" s="8">
        <v>1.329777</v>
      </c>
      <c r="T1108" s="82">
        <v>15072.470000000001</v>
      </c>
      <c r="U1108" s="81" t="str">
        <f t="shared" si="34"/>
        <v>82020</v>
      </c>
      <c r="V1108" s="80" t="str">
        <f t="shared" si="35"/>
        <v>Acima de 120 dias</v>
      </c>
    </row>
    <row r="1109" spans="1:22" x14ac:dyDescent="0.3">
      <c r="A1109" s="4">
        <v>44316</v>
      </c>
      <c r="B1109" s="8">
        <v>29894663000189</v>
      </c>
      <c r="C1109" s="8" t="s">
        <v>96</v>
      </c>
      <c r="D1109" s="4">
        <v>44074</v>
      </c>
      <c r="E1109" s="8">
        <v>260.63</v>
      </c>
      <c r="F1109" s="4">
        <v>44234</v>
      </c>
      <c r="G1109" s="8">
        <v>-82</v>
      </c>
      <c r="H1109" s="4">
        <v>46575</v>
      </c>
      <c r="I1109" s="8">
        <v>2259</v>
      </c>
      <c r="J1109" s="8">
        <v>309955315</v>
      </c>
      <c r="K1109" s="8">
        <v>84</v>
      </c>
      <c r="N1109" s="8">
        <v>1.3599999999999999</v>
      </c>
      <c r="O1109" s="71">
        <v>12280.08</v>
      </c>
      <c r="P1109" s="8">
        <v>12968.970000000001</v>
      </c>
      <c r="Q1109" s="8">
        <v>1.587442</v>
      </c>
      <c r="R1109" s="8">
        <v>13097.29</v>
      </c>
      <c r="S1109" s="8">
        <v>1.587442</v>
      </c>
      <c r="T1109" s="82">
        <v>12280.08</v>
      </c>
      <c r="U1109" s="81" t="str">
        <f t="shared" si="34"/>
        <v>82020</v>
      </c>
      <c r="V1109" s="80" t="str">
        <f t="shared" si="35"/>
        <v>61 a 90 dias</v>
      </c>
    </row>
    <row r="1110" spans="1:22" x14ac:dyDescent="0.3">
      <c r="A1110" s="4">
        <v>44316</v>
      </c>
      <c r="B1110" s="8">
        <v>29894663000189</v>
      </c>
      <c r="C1110" s="8" t="s">
        <v>96</v>
      </c>
      <c r="D1110" s="4">
        <v>44074</v>
      </c>
      <c r="E1110" s="8">
        <v>186.45</v>
      </c>
      <c r="F1110" s="4">
        <v>44234</v>
      </c>
      <c r="G1110" s="8">
        <v>-82</v>
      </c>
      <c r="H1110" s="4">
        <v>46608</v>
      </c>
      <c r="I1110" s="8">
        <v>2292</v>
      </c>
      <c r="J1110" s="8">
        <v>309965686</v>
      </c>
      <c r="K1110" s="8">
        <v>84</v>
      </c>
      <c r="N1110" s="8">
        <v>1.450091</v>
      </c>
      <c r="O1110" s="71">
        <v>8342.369999999999</v>
      </c>
      <c r="P1110" s="8">
        <v>9058.8799999999974</v>
      </c>
      <c r="Q1110" s="8">
        <v>1.7989999999999999</v>
      </c>
      <c r="R1110" s="8">
        <v>9194.06</v>
      </c>
      <c r="S1110" s="8">
        <v>1.7989999999999999</v>
      </c>
      <c r="T1110" s="82">
        <v>8342.369999999999</v>
      </c>
      <c r="U1110" s="81" t="str">
        <f t="shared" si="34"/>
        <v>82020</v>
      </c>
      <c r="V1110" s="80" t="str">
        <f t="shared" si="35"/>
        <v>61 a 90 dias</v>
      </c>
    </row>
    <row r="1111" spans="1:22" x14ac:dyDescent="0.3">
      <c r="A1111" s="4">
        <v>44316</v>
      </c>
      <c r="B1111" s="8">
        <v>29894663000189</v>
      </c>
      <c r="C1111" s="8" t="s">
        <v>96</v>
      </c>
      <c r="D1111" s="4">
        <v>44099</v>
      </c>
      <c r="E1111" s="8">
        <v>55.29</v>
      </c>
      <c r="F1111" s="4">
        <v>44323</v>
      </c>
      <c r="G1111" s="8">
        <v>7</v>
      </c>
      <c r="H1111" s="4">
        <v>46699</v>
      </c>
      <c r="I1111" s="8">
        <v>2383</v>
      </c>
      <c r="J1111" s="8">
        <v>309988915</v>
      </c>
      <c r="K1111" s="8">
        <v>84</v>
      </c>
      <c r="N1111" s="8">
        <v>1.428852</v>
      </c>
      <c r="O1111" s="71">
        <v>2362.27</v>
      </c>
      <c r="P1111" s="8">
        <v>2622.0199999999995</v>
      </c>
      <c r="Q1111" s="8">
        <v>1.7804340000000001</v>
      </c>
      <c r="R1111" s="8">
        <v>2632.0299999999997</v>
      </c>
      <c r="S1111" s="8">
        <v>1.7804340000000001</v>
      </c>
      <c r="T1111" s="82">
        <v>2362.27</v>
      </c>
      <c r="U1111" s="81" t="str">
        <f t="shared" si="34"/>
        <v>92020</v>
      </c>
      <c r="V1111" s="80" t="str">
        <f t="shared" si="35"/>
        <v>1 a 30 dias</v>
      </c>
    </row>
    <row r="1112" spans="1:22" x14ac:dyDescent="0.3">
      <c r="A1112" s="4">
        <v>44316</v>
      </c>
      <c r="B1112" s="8">
        <v>29894663000189</v>
      </c>
      <c r="C1112" s="8" t="s">
        <v>96</v>
      </c>
      <c r="D1112" s="4">
        <v>44134</v>
      </c>
      <c r="E1112" s="8">
        <v>698</v>
      </c>
      <c r="F1112" s="4">
        <v>44323</v>
      </c>
      <c r="G1112" s="8">
        <v>7</v>
      </c>
      <c r="H1112" s="4">
        <v>46667</v>
      </c>
      <c r="I1112" s="8">
        <v>2351</v>
      </c>
      <c r="J1112" s="8">
        <v>312202256</v>
      </c>
      <c r="K1112" s="8">
        <v>84</v>
      </c>
      <c r="N1112" s="8">
        <v>1.449352</v>
      </c>
      <c r="O1112" s="71">
        <v>29487.21</v>
      </c>
      <c r="P1112" s="8">
        <v>33907.679999999993</v>
      </c>
      <c r="Q1112" s="8">
        <v>1.7990010000000001</v>
      </c>
      <c r="R1112" s="8">
        <v>32790.009999999995</v>
      </c>
      <c r="S1112" s="8">
        <v>1.7990010000000001</v>
      </c>
      <c r="T1112" s="82">
        <v>29487.21</v>
      </c>
      <c r="U1112" s="81" t="str">
        <f t="shared" si="34"/>
        <v>102020</v>
      </c>
      <c r="V1112" s="80" t="str">
        <f t="shared" si="35"/>
        <v>1 a 30 dias</v>
      </c>
    </row>
    <row r="1113" spans="1:22" x14ac:dyDescent="0.3">
      <c r="A1113" s="4">
        <v>44316</v>
      </c>
      <c r="B1113" s="8">
        <v>29894663000189</v>
      </c>
      <c r="C1113" s="8" t="s">
        <v>96</v>
      </c>
      <c r="D1113" s="4">
        <v>44134</v>
      </c>
      <c r="E1113" s="8">
        <v>530</v>
      </c>
      <c r="F1113" s="4">
        <v>44293</v>
      </c>
      <c r="G1113" s="8">
        <v>-23</v>
      </c>
      <c r="H1113" s="4">
        <v>46728</v>
      </c>
      <c r="I1113" s="8">
        <v>2412</v>
      </c>
      <c r="J1113" s="8">
        <v>312808085</v>
      </c>
      <c r="K1113" s="8">
        <v>84</v>
      </c>
      <c r="N1113" s="8">
        <v>1.450199</v>
      </c>
      <c r="O1113" s="71">
        <v>23176.66</v>
      </c>
      <c r="P1113" s="8">
        <v>24998.73000000001</v>
      </c>
      <c r="Q1113" s="8">
        <v>1.7990010000000001</v>
      </c>
      <c r="R1113" s="8">
        <v>25758.62</v>
      </c>
      <c r="S1113" s="8">
        <v>1.7990010000000001</v>
      </c>
      <c r="T1113" s="82">
        <v>23176.66</v>
      </c>
      <c r="U1113" s="81" t="str">
        <f t="shared" si="34"/>
        <v>102020</v>
      </c>
      <c r="V1113" s="80" t="str">
        <f t="shared" si="35"/>
        <v>1 a 30 dias</v>
      </c>
    </row>
    <row r="1114" spans="1:22" x14ac:dyDescent="0.3">
      <c r="A1114" s="4">
        <v>44316</v>
      </c>
      <c r="B1114" s="8">
        <v>29894663000189</v>
      </c>
      <c r="C1114" s="8" t="s">
        <v>96</v>
      </c>
      <c r="D1114" s="4">
        <v>44134</v>
      </c>
      <c r="E1114" s="8">
        <v>155</v>
      </c>
      <c r="F1114" s="4">
        <v>44203</v>
      </c>
      <c r="G1114" s="8">
        <v>-113</v>
      </c>
      <c r="H1114" s="4">
        <v>46728</v>
      </c>
      <c r="I1114" s="8">
        <v>2412</v>
      </c>
      <c r="J1114" s="8">
        <v>313806707</v>
      </c>
      <c r="K1114" s="8">
        <v>84</v>
      </c>
      <c r="N1114" s="8">
        <v>1.4384330000000001</v>
      </c>
      <c r="O1114" s="71">
        <v>7267.88</v>
      </c>
      <c r="P1114" s="8">
        <v>7341.4400000000005</v>
      </c>
      <c r="Q1114" s="8">
        <v>1.7865230000000001</v>
      </c>
      <c r="R1114" s="8">
        <v>8025.86</v>
      </c>
      <c r="S1114" s="8">
        <v>1.7865230000000001</v>
      </c>
      <c r="T1114" s="82">
        <v>7267.88</v>
      </c>
      <c r="U1114" s="81" t="str">
        <f t="shared" si="34"/>
        <v>102020</v>
      </c>
      <c r="V1114" s="80" t="str">
        <f t="shared" si="35"/>
        <v>91 a 120 dias</v>
      </c>
    </row>
    <row r="1115" spans="1:22" x14ac:dyDescent="0.3">
      <c r="A1115" s="4">
        <v>44316</v>
      </c>
      <c r="B1115" s="8">
        <v>29894663000189</v>
      </c>
      <c r="C1115" s="8" t="s">
        <v>96</v>
      </c>
      <c r="D1115" s="4">
        <v>44134</v>
      </c>
      <c r="E1115" s="8">
        <v>313.39999999999998</v>
      </c>
      <c r="F1115" s="4">
        <v>44234</v>
      </c>
      <c r="G1115" s="8">
        <v>-82</v>
      </c>
      <c r="H1115" s="4">
        <v>46667</v>
      </c>
      <c r="I1115" s="8">
        <v>2351</v>
      </c>
      <c r="J1115" s="8">
        <v>317702667</v>
      </c>
      <c r="K1115" s="8">
        <v>84</v>
      </c>
      <c r="N1115" s="8">
        <v>1.4467839999999998</v>
      </c>
      <c r="O1115" s="71">
        <v>14190.56</v>
      </c>
      <c r="P1115" s="8">
        <v>15237.520000000002</v>
      </c>
      <c r="Q1115" s="8">
        <v>1.796268</v>
      </c>
      <c r="R1115" s="8">
        <v>15674.56</v>
      </c>
      <c r="S1115" s="8">
        <v>1.796268</v>
      </c>
      <c r="T1115" s="82">
        <v>14190.56</v>
      </c>
      <c r="U1115" s="81" t="str">
        <f t="shared" si="34"/>
        <v>102020</v>
      </c>
      <c r="V1115" s="80" t="str">
        <f t="shared" si="35"/>
        <v>61 a 90 dias</v>
      </c>
    </row>
    <row r="1116" spans="1:22" x14ac:dyDescent="0.3">
      <c r="A1116" s="4">
        <v>44316</v>
      </c>
      <c r="B1116" s="8">
        <v>29894663000189</v>
      </c>
      <c r="C1116" s="8" t="s">
        <v>96</v>
      </c>
      <c r="D1116" s="4">
        <v>44134</v>
      </c>
      <c r="E1116" s="8">
        <v>313.5</v>
      </c>
      <c r="F1116" s="4">
        <v>44203</v>
      </c>
      <c r="G1116" s="8">
        <v>-113</v>
      </c>
      <c r="H1116" s="4">
        <v>46728</v>
      </c>
      <c r="I1116" s="8">
        <v>2412</v>
      </c>
      <c r="J1116" s="8">
        <v>318201691</v>
      </c>
      <c r="K1116" s="8">
        <v>84</v>
      </c>
      <c r="N1116" s="8">
        <v>1.4408719999999999</v>
      </c>
      <c r="O1116" s="71">
        <v>14689.46</v>
      </c>
      <c r="P1116" s="8">
        <v>14835.820000000002</v>
      </c>
      <c r="Q1116" s="8">
        <v>1.789096</v>
      </c>
      <c r="R1116" s="8">
        <v>16221.32</v>
      </c>
      <c r="S1116" s="8">
        <v>1.789096</v>
      </c>
      <c r="T1116" s="82">
        <v>14689.46</v>
      </c>
      <c r="U1116" s="81" t="str">
        <f t="shared" si="34"/>
        <v>102020</v>
      </c>
      <c r="V1116" s="80" t="str">
        <f t="shared" si="35"/>
        <v>91 a 120 dias</v>
      </c>
    </row>
    <row r="1117" spans="1:22" x14ac:dyDescent="0.3">
      <c r="A1117" s="4">
        <v>44316</v>
      </c>
      <c r="B1117" s="8">
        <v>29894663000189</v>
      </c>
      <c r="C1117" s="8" t="s">
        <v>96</v>
      </c>
      <c r="D1117" s="4">
        <v>44134</v>
      </c>
      <c r="E1117" s="8">
        <v>205</v>
      </c>
      <c r="F1117" s="4">
        <v>44203</v>
      </c>
      <c r="G1117" s="8">
        <v>-113</v>
      </c>
      <c r="H1117" s="4">
        <v>46699</v>
      </c>
      <c r="I1117" s="8">
        <v>2383</v>
      </c>
      <c r="J1117" s="8">
        <v>319501715</v>
      </c>
      <c r="K1117" s="8">
        <v>84</v>
      </c>
      <c r="N1117" s="8">
        <v>1.3599999999999999</v>
      </c>
      <c r="O1117" s="71">
        <v>10607.34</v>
      </c>
      <c r="P1117" s="8">
        <v>10122.950000000001</v>
      </c>
      <c r="Q1117" s="8">
        <v>1.4188860000000001</v>
      </c>
      <c r="R1117" s="8">
        <v>10794.63</v>
      </c>
      <c r="S1117" s="8">
        <v>1.4188860000000001</v>
      </c>
      <c r="T1117" s="82">
        <v>10607.34</v>
      </c>
      <c r="U1117" s="81" t="str">
        <f t="shared" si="34"/>
        <v>102020</v>
      </c>
      <c r="V1117" s="80" t="str">
        <f t="shared" si="35"/>
        <v>91 a 120 dias</v>
      </c>
    </row>
  </sheetData>
  <autoFilter ref="A1:V1117" xr:uid="{05D0B0CC-13C5-43B0-9944-85D46DBDA726}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9b44a8d-672c-4fa6-a764-7fe666b4d7c2">
      <UserInfo>
        <DisplayName/>
        <AccountId xsi:nil="true"/>
        <AccountType/>
      </UserInfo>
    </SharedWithUsers>
    <MediaLengthInSeconds xmlns="85359e72-e261-4750-a791-914f2016d7e0" xsi:nil="true"/>
    <lcf76f155ced4ddcb4097134ff3c332f xmlns="85359e72-e261-4750-a791-914f2016d7e0">
      <Terms xmlns="http://schemas.microsoft.com/office/infopath/2007/PartnerControls"/>
    </lcf76f155ced4ddcb4097134ff3c332f>
    <TaxCatchAll xmlns="6aea6d87-2ebc-48f1-993b-9d428a67576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54142C129A3144D95BE9DD05939BC3A" ma:contentTypeVersion="16" ma:contentTypeDescription="Crie um novo documento." ma:contentTypeScope="" ma:versionID="1ae8079d2daf7afa7f333422c07ae3bf">
  <xsd:schema xmlns:xsd="http://www.w3.org/2001/XMLSchema" xmlns:xs="http://www.w3.org/2001/XMLSchema" xmlns:p="http://schemas.microsoft.com/office/2006/metadata/properties" xmlns:ns2="85359e72-e261-4750-a791-914f2016d7e0" xmlns:ns3="a9b44a8d-672c-4fa6-a764-7fe666b4d7c2" xmlns:ns4="6aea6d87-2ebc-48f1-993b-9d428a675762" targetNamespace="http://schemas.microsoft.com/office/2006/metadata/properties" ma:root="true" ma:fieldsID="78ff9602bf0ab22c50112dd6956c3917" ns2:_="" ns3:_="" ns4:_="">
    <xsd:import namespace="85359e72-e261-4750-a791-914f2016d7e0"/>
    <xsd:import namespace="a9b44a8d-672c-4fa6-a764-7fe666b4d7c2"/>
    <xsd:import namespace="6aea6d87-2ebc-48f1-993b-9d428a6757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359e72-e261-4750-a791-914f2016d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734d913-4e74-4bf3-afa4-6cd618595d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44a8d-672c-4fa6-a764-7fe666b4d7c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ea6d87-2ebc-48f1-993b-9d428a67576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bbcd4e4-023b-4981-b9dc-5f1d86355802}" ma:internalName="TaxCatchAll" ma:showField="CatchAllData" ma:web="6aea6d87-2ebc-48f1-993b-9d428a6757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4AA8B0-4D03-48F2-B5BA-0521B57203E9}">
  <ds:schemaRefs>
    <ds:schemaRef ds:uri="a9b44a8d-672c-4fa6-a764-7fe666b4d7c2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e94c355a-36dc-491f-93eb-5ba574fe1c09"/>
    <ds:schemaRef ds:uri="http://www.w3.org/XML/1998/namespace"/>
    <ds:schemaRef ds:uri="85359e72-e261-4750-a791-914f2016d7e0"/>
    <ds:schemaRef ds:uri="6aea6d87-2ebc-48f1-993b-9d428a675762"/>
  </ds:schemaRefs>
</ds:datastoreItem>
</file>

<file path=customXml/itemProps2.xml><?xml version="1.0" encoding="utf-8"?>
<ds:datastoreItem xmlns:ds="http://schemas.openxmlformats.org/officeDocument/2006/customXml" ds:itemID="{1464C00C-800A-4EDB-8CB8-8C793B4B37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3767DC-9D08-41B5-BC5C-EBA0350B3D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359e72-e261-4750-a791-914f2016d7e0"/>
    <ds:schemaRef ds:uri="a9b44a8d-672c-4fa6-a764-7fe666b4d7c2"/>
    <ds:schemaRef ds:uri="6aea6d87-2ebc-48f1-993b-9d428a6757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Capa Antigo</vt:lpstr>
      <vt:lpstr>Capa Final</vt:lpstr>
      <vt:lpstr>Ordem de Aplicação dos Recursos</vt:lpstr>
      <vt:lpstr>Razões de Garantia</vt:lpstr>
      <vt:lpstr>Óbitos 10.02.21</vt:lpstr>
      <vt:lpstr>Óbitos 09.03.21</vt:lpstr>
      <vt:lpstr>Óbitos 12.04.21</vt:lpstr>
      <vt:lpstr>Óbitos Histórico</vt:lpstr>
      <vt:lpstr>Histórico Integralizações</vt:lpstr>
      <vt:lpstr>Óbitos 11.05.21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Goulart</dc:creator>
  <cp:lastModifiedBy>Rodrigo Floriano</cp:lastModifiedBy>
  <cp:lastPrinted>2020-05-20T13:58:08Z</cp:lastPrinted>
  <dcterms:created xsi:type="dcterms:W3CDTF">2020-03-09T16:38:45Z</dcterms:created>
  <dcterms:modified xsi:type="dcterms:W3CDTF">2022-12-16T17:55:19Z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20316600.0000000</vt:lpwstr>
  </property>
  <property fmtid="{D5CDD505-2E9C-101B-9397-08002B2CF9AE}" pid="3" name="ContentTypeId">
    <vt:lpwstr>0x010100A54142C129A3144D95BE9DD05939BC3A</vt:lpwstr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Link">
    <vt:lpwstr>, </vt:lpwstr>
  </property>
  <property fmtid="{D5CDD505-2E9C-101B-9397-08002B2CF9AE}" pid="10" name="xd_Signature">
    <vt:lpwstr/>
  </property>
  <property fmtid="{D5CDD505-2E9C-101B-9397-08002B2CF9AE}" pid="11" name="MediaServiceImageTags">
    <vt:lpwstr/>
  </property>
</Properties>
</file>